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ropbox (Acomptax)\2022\corpo youssef latif hris consulting inc\Planif Auto\"/>
    </mc:Choice>
  </mc:AlternateContent>
  <xr:revisionPtr revIDLastSave="0" documentId="13_ncr:1_{E9BD8FCF-9EF6-4A0F-A736-3CFC7EDCBF48}" xr6:coauthVersionLast="47" xr6:coauthVersionMax="47" xr10:uidLastSave="{00000000-0000-0000-0000-000000000000}"/>
  <bookViews>
    <workbookView xWindow="-120" yWindow="-120" windowWidth="29040" windowHeight="15840" xr2:uid="{B693E7D2-26F2-4F3D-ACA7-9A00B0E04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P19" i="1" s="1"/>
  <c r="O18" i="1"/>
  <c r="O19" i="1" s="1"/>
  <c r="D6" i="1"/>
  <c r="K9" i="1" s="1"/>
  <c r="N5" i="1"/>
  <c r="N18" i="1" s="1"/>
  <c r="N19" i="1" s="1"/>
  <c r="I8" i="1"/>
  <c r="D11" i="1"/>
  <c r="D9" i="1"/>
  <c r="K11" i="1" s="1"/>
  <c r="J9" i="1" l="1"/>
  <c r="D16" i="1"/>
  <c r="D23" i="1" s="1"/>
  <c r="H18" i="1" s="1"/>
  <c r="H19" i="1" s="1"/>
  <c r="I11" i="1"/>
  <c r="I14" i="1" s="1"/>
  <c r="I15" i="1" s="1"/>
  <c r="N6" i="1"/>
  <c r="N14" i="1" s="1"/>
  <c r="N15" i="1" s="1"/>
  <c r="N21" i="1" s="1"/>
  <c r="H8" i="1"/>
  <c r="H14" i="1" s="1"/>
  <c r="H15" i="1" s="1"/>
  <c r="P7" i="1" l="1"/>
  <c r="P14" i="1" s="1"/>
  <c r="P15" i="1" s="1"/>
  <c r="P21" i="1" s="1"/>
  <c r="I18" i="1"/>
  <c r="I19" i="1" s="1"/>
  <c r="I21" i="1" s="1"/>
  <c r="J18" i="1"/>
  <c r="J19" i="1" s="1"/>
  <c r="K18" i="1"/>
  <c r="K19" i="1" s="1"/>
  <c r="O7" i="1"/>
  <c r="O14" i="1" s="1"/>
  <c r="O15" i="1" s="1"/>
  <c r="O21" i="1" s="1"/>
  <c r="K14" i="1"/>
  <c r="K15" i="1" s="1"/>
  <c r="H21" i="1"/>
  <c r="J12" i="1"/>
  <c r="J14" i="1" s="1"/>
  <c r="J15" i="1" s="1"/>
  <c r="J21" i="1" l="1"/>
  <c r="K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Issam Barhoumi</author>
  </authors>
  <commentList>
    <comment ref="C12" authorId="0" shapeId="0" xr:uid="{C0C272CF-3E8C-4AE8-9A51-5D7C1D018193}">
      <text>
        <r>
          <rPr>
            <b/>
            <sz val="9"/>
            <color indexed="81"/>
            <rFont val="Tahoma"/>
            <family val="2"/>
          </rPr>
          <t xml:space="preserve">
2 conditions
- &gt;50% pour affaires
- &lt;20.004km/an total</t>
        </r>
      </text>
    </comment>
  </commentList>
</comments>
</file>

<file path=xl/sharedStrings.xml><?xml version="1.0" encoding="utf-8"?>
<sst xmlns="http://schemas.openxmlformats.org/spreadsheetml/2006/main" count="57" uniqueCount="45">
  <si>
    <t>km total</t>
  </si>
  <si>
    <t>km perso</t>
  </si>
  <si>
    <t>km affaires</t>
  </si>
  <si>
    <t>% affaires</t>
  </si>
  <si>
    <t>Achat</t>
  </si>
  <si>
    <t>Location</t>
  </si>
  <si>
    <t>Admissible à la réduction?</t>
  </si>
  <si>
    <t>Prix d'achat</t>
  </si>
  <si>
    <t>PLAQUÉ F</t>
  </si>
  <si>
    <t>Avantage imposable</t>
  </si>
  <si>
    <t>Avec réduction</t>
  </si>
  <si>
    <t>Sans réduction</t>
  </si>
  <si>
    <t>1- Av de base</t>
  </si>
  <si>
    <t>Classique : 0.27$/km perso</t>
  </si>
  <si>
    <t>2- Av Fonctionnement</t>
  </si>
  <si>
    <t>Alternative</t>
  </si>
  <si>
    <t>DONNÉES</t>
  </si>
  <si>
    <t>AUTO PERSO</t>
  </si>
  <si>
    <t>Allocation</t>
  </si>
  <si>
    <t>Kilometrique</t>
  </si>
  <si>
    <t>Amort</t>
  </si>
  <si>
    <t>Permis</t>
  </si>
  <si>
    <t>gas</t>
  </si>
  <si>
    <t>reparation</t>
  </si>
  <si>
    <t>pneus</t>
  </si>
  <si>
    <t>chang huile</t>
  </si>
  <si>
    <t>Total</t>
  </si>
  <si>
    <t>Dépenses</t>
  </si>
  <si>
    <t>Exonération</t>
  </si>
  <si>
    <t>.+ ou - perso</t>
  </si>
  <si>
    <t>.+ou - inc</t>
  </si>
  <si>
    <t>Dépenses admissibles</t>
  </si>
  <si>
    <t>Plaques</t>
  </si>
  <si>
    <t>Impôt perso</t>
  </si>
  <si>
    <t>Impôt inc</t>
  </si>
  <si>
    <t>Impact global</t>
  </si>
  <si>
    <t>Fixe (achat)</t>
  </si>
  <si>
    <t>Fixe (location)</t>
  </si>
  <si>
    <t>Oui</t>
  </si>
  <si>
    <t>Non</t>
  </si>
  <si>
    <t># de mois d'utilisation</t>
  </si>
  <si>
    <t>Frais de location</t>
  </si>
  <si>
    <t>Scénario le + avantageux</t>
  </si>
  <si>
    <t>Scénario le - avantageux</t>
  </si>
  <si>
    <t>Si &gt; 20.000km/annee OU si &gt;50% pour 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</si>
</sst>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2" xfId="0" applyBorder="1"/>
    <xf numFmtId="9" fontId="0" fillId="0" borderId="2" xfId="0" applyNumberFormat="1" applyBorder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3" fontId="0" fillId="5" borderId="0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3" fontId="0" fillId="3" borderId="0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3" fontId="0" fillId="3" borderId="8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9" fontId="0" fillId="2" borderId="4" xfId="0" applyNumberFormat="1" applyFont="1" applyFill="1" applyBorder="1" applyAlignment="1" applyProtection="1">
      <alignment horizontal="center" vertical="center"/>
      <protection locked="0"/>
    </xf>
    <xf numFmtId="10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3" fontId="0" fillId="6" borderId="0" xfId="0" applyNumberFormat="1" applyFont="1" applyFill="1" applyAlignment="1" applyProtection="1">
      <alignment horizontal="center" vertical="center"/>
      <protection locked="0"/>
    </xf>
    <xf numFmtId="3" fontId="0" fillId="0" borderId="0" xfId="0" applyNumberFormat="1" applyFont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938C-40C7-4BEF-861A-11480D0D2EDA}">
  <dimension ref="A1:P42"/>
  <sheetViews>
    <sheetView tabSelected="1" zoomScale="60" zoomScaleNormal="60" workbookViewId="0">
      <selection activeCell="D4" sqref="D4"/>
    </sheetView>
  </sheetViews>
  <sheetFormatPr defaultRowHeight="15" x14ac:dyDescent="0.25"/>
  <cols>
    <col min="1" max="1" width="21.140625" style="3" customWidth="1"/>
    <col min="2" max="2" width="3.5703125" style="3" customWidth="1"/>
    <col min="3" max="3" width="7.85546875" style="3" customWidth="1"/>
    <col min="4" max="4" width="10.28515625" style="3" customWidth="1"/>
    <col min="5" max="5" width="7.5703125" style="3" customWidth="1"/>
    <col min="6" max="6" width="28.85546875" style="3" customWidth="1"/>
    <col min="7" max="7" width="7.7109375" style="3" customWidth="1"/>
    <col min="8" max="9" width="15.7109375" style="24" customWidth="1"/>
    <col min="10" max="11" width="15.7109375" style="3" customWidth="1"/>
    <col min="12" max="12" width="9.140625" style="3"/>
    <col min="13" max="13" width="20.28515625" style="3" customWidth="1"/>
    <col min="14" max="15" width="15.7109375" style="3" customWidth="1"/>
    <col min="16" max="16" width="20.5703125" style="3" customWidth="1"/>
    <col min="17" max="16384" width="9.140625" style="3"/>
  </cols>
  <sheetData>
    <row r="1" spans="1:16" ht="23.25" x14ac:dyDescent="0.25">
      <c r="A1" s="52" t="s">
        <v>16</v>
      </c>
      <c r="B1" s="52"/>
      <c r="C1" s="52"/>
      <c r="D1" s="52"/>
      <c r="E1" s="22"/>
      <c r="F1" s="49" t="s">
        <v>8</v>
      </c>
      <c r="G1" s="49"/>
      <c r="H1" s="49"/>
      <c r="I1" s="49"/>
      <c r="J1" s="49"/>
      <c r="K1" s="49"/>
      <c r="M1" s="53" t="s">
        <v>17</v>
      </c>
      <c r="N1" s="53"/>
      <c r="O1" s="53"/>
    </row>
    <row r="2" spans="1:16" s="4" customFormat="1" ht="15.75" thickBot="1" x14ac:dyDescent="0.3">
      <c r="H2" s="23"/>
      <c r="I2" s="23"/>
      <c r="M2" s="6"/>
      <c r="N2" s="6"/>
      <c r="O2" s="6"/>
    </row>
    <row r="3" spans="1:16" s="4" customFormat="1" ht="15" customHeight="1" thickBot="1" x14ac:dyDescent="0.3">
      <c r="F3" s="34"/>
      <c r="G3" s="38"/>
      <c r="H3" s="48" t="s">
        <v>4</v>
      </c>
      <c r="I3" s="48"/>
      <c r="J3" s="50" t="s">
        <v>5</v>
      </c>
      <c r="K3" s="51"/>
      <c r="M3" s="13"/>
      <c r="N3" s="38" t="s">
        <v>19</v>
      </c>
      <c r="O3" s="38" t="s">
        <v>36</v>
      </c>
      <c r="P3" s="39" t="s">
        <v>37</v>
      </c>
    </row>
    <row r="4" spans="1:16" s="4" customFormat="1" ht="15" customHeight="1" x14ac:dyDescent="0.25">
      <c r="A4" s="13" t="s">
        <v>7</v>
      </c>
      <c r="B4" s="38"/>
      <c r="C4" s="38"/>
      <c r="D4" s="58">
        <v>35000</v>
      </c>
      <c r="F4" s="7"/>
      <c r="G4" s="6"/>
      <c r="H4" s="41" t="s">
        <v>10</v>
      </c>
      <c r="I4" s="43" t="s">
        <v>11</v>
      </c>
      <c r="J4" s="41" t="s">
        <v>10</v>
      </c>
      <c r="K4" s="44" t="s">
        <v>11</v>
      </c>
      <c r="M4" s="7"/>
      <c r="N4" s="6"/>
      <c r="O4" s="6"/>
      <c r="P4" s="17"/>
    </row>
    <row r="5" spans="1:16" s="4" customFormat="1" ht="15" customHeight="1" x14ac:dyDescent="0.25">
      <c r="A5" s="7" t="s">
        <v>40</v>
      </c>
      <c r="B5" s="6"/>
      <c r="C5" s="6"/>
      <c r="D5" s="57">
        <v>12</v>
      </c>
      <c r="F5" s="7"/>
      <c r="G5" s="6"/>
      <c r="H5" s="41"/>
      <c r="I5" s="43"/>
      <c r="J5" s="41"/>
      <c r="K5" s="44"/>
      <c r="M5" s="7" t="s">
        <v>18</v>
      </c>
      <c r="N5" s="6">
        <f>D10*0.55</f>
        <v>5500</v>
      </c>
      <c r="O5" s="56">
        <v>0</v>
      </c>
      <c r="P5" s="57">
        <v>0</v>
      </c>
    </row>
    <row r="6" spans="1:16" s="4" customFormat="1" ht="15" customHeight="1" thickBot="1" x14ac:dyDescent="0.3">
      <c r="A6" s="14" t="s">
        <v>41</v>
      </c>
      <c r="B6" s="15"/>
      <c r="C6" s="59">
        <v>500</v>
      </c>
      <c r="D6" s="16">
        <f>D5*C6</f>
        <v>6000</v>
      </c>
      <c r="F6" s="7" t="s">
        <v>9</v>
      </c>
      <c r="G6" s="6"/>
      <c r="H6" s="41"/>
      <c r="I6" s="43"/>
      <c r="J6" s="41"/>
      <c r="K6" s="44"/>
      <c r="M6" s="7" t="s">
        <v>28</v>
      </c>
      <c r="N6" s="6">
        <f>-N5</f>
        <v>-5500</v>
      </c>
      <c r="O6" s="6">
        <v>0</v>
      </c>
      <c r="P6" s="17">
        <v>0</v>
      </c>
    </row>
    <row r="7" spans="1:16" s="4" customFormat="1" ht="15.75" thickBot="1" x14ac:dyDescent="0.3">
      <c r="A7" s="6"/>
      <c r="F7" s="26" t="s">
        <v>12</v>
      </c>
      <c r="G7" s="6"/>
      <c r="H7" s="41"/>
      <c r="I7" s="43"/>
      <c r="J7" s="41"/>
      <c r="K7" s="45"/>
      <c r="L7" s="23"/>
      <c r="M7" s="7" t="s">
        <v>27</v>
      </c>
      <c r="N7" s="6">
        <v>0</v>
      </c>
      <c r="O7" s="6">
        <f>-D23+D16</f>
        <v>-9000</v>
      </c>
      <c r="P7" s="17">
        <f>-D23+D15</f>
        <v>-9000</v>
      </c>
    </row>
    <row r="8" spans="1:16" s="4" customFormat="1" x14ac:dyDescent="0.25">
      <c r="A8" s="13" t="s">
        <v>0</v>
      </c>
      <c r="B8" s="38"/>
      <c r="C8" s="38"/>
      <c r="D8" s="58">
        <v>20000</v>
      </c>
      <c r="F8" s="7" t="s">
        <v>4</v>
      </c>
      <c r="G8" s="27">
        <v>0.24</v>
      </c>
      <c r="H8" s="41">
        <f>I8*(D9/(1677*D5))</f>
        <v>4174.1204531902204</v>
      </c>
      <c r="I8" s="43">
        <f>D4*0.24</f>
        <v>8400</v>
      </c>
      <c r="J8" s="41"/>
      <c r="K8" s="45"/>
      <c r="L8" s="23"/>
      <c r="M8" s="7"/>
      <c r="N8" s="6"/>
      <c r="O8" s="6"/>
      <c r="P8" s="17"/>
    </row>
    <row r="9" spans="1:16" s="4" customFormat="1" x14ac:dyDescent="0.25">
      <c r="A9" s="7" t="s">
        <v>1</v>
      </c>
      <c r="B9" s="6"/>
      <c r="C9" s="6"/>
      <c r="D9" s="17">
        <f>D8-D10</f>
        <v>10000</v>
      </c>
      <c r="F9" s="7" t="s">
        <v>5</v>
      </c>
      <c r="G9" s="6"/>
      <c r="H9" s="41"/>
      <c r="I9" s="43"/>
      <c r="J9" s="41">
        <f>K9*(D9/(1677*D5))</f>
        <v>1987.6764062810576</v>
      </c>
      <c r="K9" s="45">
        <f>D6*2/3</f>
        <v>4000</v>
      </c>
      <c r="L9" s="23"/>
      <c r="M9" s="7"/>
      <c r="N9" s="6"/>
      <c r="O9" s="6"/>
      <c r="P9" s="17"/>
    </row>
    <row r="10" spans="1:16" s="4" customFormat="1" x14ac:dyDescent="0.25">
      <c r="A10" s="7" t="s">
        <v>2</v>
      </c>
      <c r="B10" s="6"/>
      <c r="C10" s="6"/>
      <c r="D10" s="57">
        <v>10000</v>
      </c>
      <c r="F10" s="7" t="s">
        <v>14</v>
      </c>
      <c r="G10" s="6"/>
      <c r="H10" s="41"/>
      <c r="I10" s="43"/>
      <c r="J10" s="41"/>
      <c r="K10" s="45"/>
      <c r="L10" s="23"/>
      <c r="M10" s="7"/>
      <c r="N10" s="6"/>
      <c r="O10" s="6"/>
      <c r="P10" s="17"/>
    </row>
    <row r="11" spans="1:16" s="4" customFormat="1" x14ac:dyDescent="0.25">
      <c r="A11" s="8" t="s">
        <v>3</v>
      </c>
      <c r="B11" s="6"/>
      <c r="C11" s="6"/>
      <c r="D11" s="18">
        <f>D10/D8</f>
        <v>0.5</v>
      </c>
      <c r="E11" s="12"/>
      <c r="F11" s="26" t="s">
        <v>13</v>
      </c>
      <c r="G11" s="6">
        <v>0.27</v>
      </c>
      <c r="H11" s="41"/>
      <c r="I11" s="43">
        <f>D9*G11</f>
        <v>2700</v>
      </c>
      <c r="J11" s="41"/>
      <c r="K11" s="45">
        <f>D9*G11</f>
        <v>2700</v>
      </c>
      <c r="L11" s="23"/>
      <c r="M11" s="7"/>
      <c r="N11" s="6"/>
      <c r="O11" s="6"/>
      <c r="P11" s="17"/>
    </row>
    <row r="12" spans="1:16" s="4" customFormat="1" ht="15.75" thickBot="1" x14ac:dyDescent="0.3">
      <c r="A12" s="19" t="s">
        <v>6</v>
      </c>
      <c r="B12" s="20"/>
      <c r="C12" s="40" t="s">
        <v>38</v>
      </c>
      <c r="D12" s="21" t="s">
        <v>39</v>
      </c>
      <c r="E12" s="11"/>
      <c r="F12" s="28" t="s">
        <v>15</v>
      </c>
      <c r="G12" s="29"/>
      <c r="H12" s="41"/>
      <c r="I12" s="43"/>
      <c r="J12" s="41">
        <f>J9/2</f>
        <v>993.83820314052878</v>
      </c>
      <c r="K12" s="45"/>
      <c r="L12" s="23"/>
      <c r="M12" s="7"/>
      <c r="N12" s="6"/>
      <c r="O12" s="6"/>
      <c r="P12" s="17"/>
    </row>
    <row r="13" spans="1:16" s="4" customFormat="1" ht="15.75" thickBot="1" x14ac:dyDescent="0.3">
      <c r="A13" s="10"/>
      <c r="B13" s="11"/>
      <c r="C13" s="11"/>
      <c r="D13" s="9"/>
      <c r="E13" s="11"/>
      <c r="F13" s="28"/>
      <c r="G13" s="29"/>
      <c r="H13" s="41"/>
      <c r="I13" s="43"/>
      <c r="J13" s="41"/>
      <c r="K13" s="45"/>
      <c r="L13" s="23"/>
      <c r="M13" s="7"/>
      <c r="N13" s="6"/>
      <c r="O13" s="6"/>
      <c r="P13" s="17"/>
    </row>
    <row r="14" spans="1:16" s="4" customFormat="1" x14ac:dyDescent="0.25">
      <c r="A14" s="35" t="s">
        <v>31</v>
      </c>
      <c r="B14" s="36"/>
      <c r="C14" s="36"/>
      <c r="D14" s="37"/>
      <c r="F14" s="7" t="s">
        <v>29</v>
      </c>
      <c r="G14" s="5"/>
      <c r="H14" s="41">
        <f>SUM(H6:H12)</f>
        <v>4174.1204531902204</v>
      </c>
      <c r="I14" s="43">
        <f t="shared" ref="I14:K14" si="0">SUM(I6:I12)</f>
        <v>11100</v>
      </c>
      <c r="J14" s="41">
        <f t="shared" si="0"/>
        <v>2981.5146094215861</v>
      </c>
      <c r="K14" s="45">
        <f t="shared" si="0"/>
        <v>6700</v>
      </c>
      <c r="L14" s="23"/>
      <c r="M14" s="7" t="s">
        <v>29</v>
      </c>
      <c r="N14" s="6">
        <f>SUM(N5:N8)</f>
        <v>0</v>
      </c>
      <c r="O14" s="6">
        <f>SUM(O5:O8)</f>
        <v>-9000</v>
      </c>
      <c r="P14" s="17">
        <f>SUM(P5:P13)</f>
        <v>-9000</v>
      </c>
    </row>
    <row r="15" spans="1:16" s="4" customFormat="1" x14ac:dyDescent="0.25">
      <c r="A15" s="1" t="s">
        <v>20</v>
      </c>
      <c r="B15" s="6"/>
      <c r="C15" s="6"/>
      <c r="D15" s="57">
        <v>6000</v>
      </c>
      <c r="F15" s="7" t="s">
        <v>33</v>
      </c>
      <c r="G15" s="6"/>
      <c r="H15" s="41">
        <f>H14*$D25</f>
        <v>2087.0602265951102</v>
      </c>
      <c r="I15" s="43">
        <f>I14*$D25</f>
        <v>5550</v>
      </c>
      <c r="J15" s="41">
        <f>J14*$D25</f>
        <v>1490.7573047107931</v>
      </c>
      <c r="K15" s="45">
        <f>K14*$D25</f>
        <v>3350</v>
      </c>
      <c r="M15" s="7" t="s">
        <v>33</v>
      </c>
      <c r="N15" s="6">
        <f>N14*$D25</f>
        <v>0</v>
      </c>
      <c r="O15" s="6">
        <f>O14*$D25</f>
        <v>-4500</v>
      </c>
      <c r="P15" s="17">
        <f>P14*$D25</f>
        <v>-4500</v>
      </c>
    </row>
    <row r="16" spans="1:16" s="4" customFormat="1" x14ac:dyDescent="0.25">
      <c r="A16" s="1" t="s">
        <v>5</v>
      </c>
      <c r="B16" s="6"/>
      <c r="C16" s="6"/>
      <c r="D16" s="47">
        <f>D6</f>
        <v>6000</v>
      </c>
      <c r="F16" s="7"/>
      <c r="G16" s="6"/>
      <c r="H16" s="41"/>
      <c r="I16" s="43"/>
      <c r="J16" s="41"/>
      <c r="K16" s="45"/>
      <c r="L16" s="23"/>
      <c r="M16" s="7"/>
      <c r="N16" s="6"/>
      <c r="O16" s="6"/>
      <c r="P16" s="17"/>
    </row>
    <row r="17" spans="1:16" s="4" customFormat="1" x14ac:dyDescent="0.25">
      <c r="A17" s="1" t="s">
        <v>32</v>
      </c>
      <c r="B17" s="6"/>
      <c r="C17" s="6"/>
      <c r="D17" s="57">
        <v>300</v>
      </c>
      <c r="F17" s="7"/>
      <c r="G17" s="6"/>
      <c r="H17" s="41"/>
      <c r="I17" s="43"/>
      <c r="J17" s="41"/>
      <c r="K17" s="45"/>
      <c r="L17" s="23"/>
      <c r="M17" s="7"/>
      <c r="N17" s="6"/>
      <c r="O17" s="6"/>
      <c r="P17" s="17"/>
    </row>
    <row r="18" spans="1:16" s="4" customFormat="1" x14ac:dyDescent="0.25">
      <c r="A18" s="1" t="s">
        <v>21</v>
      </c>
      <c r="B18" s="6"/>
      <c r="C18" s="6"/>
      <c r="D18" s="57">
        <v>100</v>
      </c>
      <c r="F18" s="7" t="s">
        <v>30</v>
      </c>
      <c r="G18" s="6"/>
      <c r="H18" s="41">
        <f>-$D23+D16</f>
        <v>-9000</v>
      </c>
      <c r="I18" s="43">
        <f>-$D23+D16</f>
        <v>-9000</v>
      </c>
      <c r="J18" s="41">
        <f>-$D23+D15</f>
        <v>-9000</v>
      </c>
      <c r="K18" s="43">
        <f>-$D23+D15</f>
        <v>-9000</v>
      </c>
      <c r="L18" s="23"/>
      <c r="M18" s="7" t="s">
        <v>30</v>
      </c>
      <c r="N18" s="6">
        <f>-N5</f>
        <v>-5500</v>
      </c>
      <c r="O18" s="6">
        <f>-O5</f>
        <v>0</v>
      </c>
      <c r="P18" s="17">
        <f>-P5</f>
        <v>0</v>
      </c>
    </row>
    <row r="19" spans="1:16" s="4" customFormat="1" x14ac:dyDescent="0.25">
      <c r="A19" s="2" t="s">
        <v>22</v>
      </c>
      <c r="B19" s="6"/>
      <c r="C19" s="6"/>
      <c r="D19" s="57">
        <v>2000</v>
      </c>
      <c r="F19" s="7" t="s">
        <v>34</v>
      </c>
      <c r="G19" s="6"/>
      <c r="H19" s="41">
        <f>H18*$D26</f>
        <v>-1845</v>
      </c>
      <c r="I19" s="43">
        <f>I18*$D26</f>
        <v>-1845</v>
      </c>
      <c r="J19" s="41">
        <f>J18*$D26</f>
        <v>-1845</v>
      </c>
      <c r="K19" s="45">
        <f>K18*$D26</f>
        <v>-1845</v>
      </c>
      <c r="L19" s="23"/>
      <c r="M19" s="7" t="s">
        <v>34</v>
      </c>
      <c r="N19" s="6">
        <f>N18*$D26</f>
        <v>-1127.5</v>
      </c>
      <c r="O19" s="6">
        <f>O18*$D26</f>
        <v>0</v>
      </c>
      <c r="P19" s="17">
        <f>P18*$D26</f>
        <v>0</v>
      </c>
    </row>
    <row r="20" spans="1:16" s="4" customFormat="1" x14ac:dyDescent="0.25">
      <c r="A20" s="1" t="s">
        <v>23</v>
      </c>
      <c r="B20" s="6"/>
      <c r="C20" s="6"/>
      <c r="D20" s="57">
        <v>0</v>
      </c>
      <c r="F20" s="7"/>
      <c r="G20" s="6"/>
      <c r="H20" s="41"/>
      <c r="I20" s="43"/>
      <c r="J20" s="41"/>
      <c r="K20" s="45"/>
      <c r="L20" s="23"/>
      <c r="M20" s="7"/>
      <c r="N20" s="6"/>
      <c r="O20" s="6"/>
      <c r="P20" s="17"/>
    </row>
    <row r="21" spans="1:16" s="4" customFormat="1" ht="15.75" thickBot="1" x14ac:dyDescent="0.3">
      <c r="A21" s="1" t="s">
        <v>24</v>
      </c>
      <c r="B21" s="6"/>
      <c r="C21" s="6"/>
      <c r="D21" s="57">
        <v>500</v>
      </c>
      <c r="F21" s="30" t="s">
        <v>35</v>
      </c>
      <c r="G21" s="31"/>
      <c r="H21" s="42">
        <f>H15+H19</f>
        <v>242.06022659511018</v>
      </c>
      <c r="I21" s="55">
        <f t="shared" ref="I21:K21" si="1">I15+I19</f>
        <v>3705</v>
      </c>
      <c r="J21" s="42">
        <f t="shared" si="1"/>
        <v>-354.24269528920695</v>
      </c>
      <c r="K21" s="46">
        <f t="shared" si="1"/>
        <v>1505</v>
      </c>
      <c r="L21" s="25"/>
      <c r="M21" s="30" t="s">
        <v>35</v>
      </c>
      <c r="N21" s="32">
        <f>N15+N19</f>
        <v>-1127.5</v>
      </c>
      <c r="O21" s="54">
        <f>O15+O19</f>
        <v>-4500</v>
      </c>
      <c r="P21" s="33">
        <f>P15+P19</f>
        <v>-4500</v>
      </c>
    </row>
    <row r="22" spans="1:16" s="4" customFormat="1" x14ac:dyDescent="0.25">
      <c r="A22" s="1" t="s">
        <v>25</v>
      </c>
      <c r="B22" s="6"/>
      <c r="C22" s="6"/>
      <c r="D22" s="57">
        <v>100</v>
      </c>
      <c r="F22" s="62"/>
      <c r="G22" s="62"/>
      <c r="H22" s="63"/>
      <c r="I22" s="63" t="s">
        <v>43</v>
      </c>
      <c r="J22" s="63"/>
      <c r="K22" s="64"/>
      <c r="L22" s="64"/>
      <c r="M22" s="62"/>
      <c r="N22" s="65"/>
      <c r="O22" s="66" t="s">
        <v>42</v>
      </c>
      <c r="P22" s="65"/>
    </row>
    <row r="23" spans="1:16" s="4" customFormat="1" ht="15.75" thickBot="1" x14ac:dyDescent="0.3">
      <c r="A23" s="14" t="s">
        <v>26</v>
      </c>
      <c r="B23" s="15"/>
      <c r="C23" s="15"/>
      <c r="D23" s="16">
        <f>SUM(D15:D22)</f>
        <v>15000</v>
      </c>
      <c r="F23" s="62"/>
      <c r="G23" s="62"/>
      <c r="H23" s="63"/>
      <c r="I23" s="63" t="s">
        <v>44</v>
      </c>
      <c r="J23" s="63"/>
      <c r="K23" s="64"/>
      <c r="L23" s="64"/>
      <c r="M23" s="62"/>
      <c r="N23" s="62"/>
      <c r="O23" s="62"/>
      <c r="P23" s="62"/>
    </row>
    <row r="24" spans="1:16" s="4" customFormat="1" ht="15.75" thickBot="1" x14ac:dyDescent="0.3">
      <c r="F24" s="62"/>
      <c r="G24" s="62"/>
      <c r="H24" s="64"/>
      <c r="I24" s="64"/>
      <c r="J24" s="64"/>
      <c r="K24" s="64"/>
      <c r="L24" s="64"/>
      <c r="M24" s="62"/>
      <c r="N24" s="62"/>
      <c r="O24" s="62"/>
      <c r="P24" s="62"/>
    </row>
    <row r="25" spans="1:16" s="4" customFormat="1" x14ac:dyDescent="0.25">
      <c r="A25" s="13" t="s">
        <v>33</v>
      </c>
      <c r="B25" s="38"/>
      <c r="C25" s="38"/>
      <c r="D25" s="60">
        <v>0.5</v>
      </c>
      <c r="F25" s="62"/>
      <c r="G25" s="62"/>
      <c r="H25" s="64"/>
      <c r="I25" s="64"/>
      <c r="J25" s="64"/>
      <c r="K25" s="64"/>
      <c r="L25" s="64"/>
      <c r="M25" s="62"/>
      <c r="N25" s="62"/>
      <c r="O25" s="62"/>
      <c r="P25" s="62"/>
    </row>
    <row r="26" spans="1:16" s="4" customFormat="1" ht="15.75" thickBot="1" x14ac:dyDescent="0.3">
      <c r="A26" s="14" t="s">
        <v>34</v>
      </c>
      <c r="B26" s="15"/>
      <c r="C26" s="15"/>
      <c r="D26" s="61">
        <v>0.20499999999999999</v>
      </c>
      <c r="F26" s="62"/>
      <c r="G26" s="62"/>
      <c r="H26" s="64"/>
      <c r="I26" s="64"/>
      <c r="J26" s="64"/>
      <c r="K26" s="64"/>
      <c r="L26" s="64"/>
      <c r="M26" s="62"/>
      <c r="N26" s="62"/>
      <c r="O26" s="62"/>
      <c r="P26" s="62"/>
    </row>
    <row r="27" spans="1:16" s="4" customFormat="1" x14ac:dyDescent="0.25">
      <c r="F27" s="62"/>
      <c r="G27" s="62"/>
      <c r="H27" s="64"/>
      <c r="I27" s="64"/>
      <c r="J27" s="64"/>
      <c r="K27" s="64"/>
      <c r="L27" s="64"/>
      <c r="M27" s="62"/>
      <c r="N27" s="62"/>
      <c r="O27" s="62"/>
      <c r="P27" s="62"/>
    </row>
    <row r="28" spans="1:16" s="4" customFormat="1" x14ac:dyDescent="0.25">
      <c r="F28" s="62"/>
      <c r="G28" s="62"/>
      <c r="H28" s="64"/>
      <c r="I28" s="64"/>
      <c r="J28" s="62"/>
      <c r="K28" s="62"/>
      <c r="L28" s="62"/>
      <c r="M28" s="62"/>
      <c r="N28" s="62"/>
      <c r="O28" s="62"/>
      <c r="P28" s="62"/>
    </row>
    <row r="29" spans="1:16" s="4" customFormat="1" x14ac:dyDescent="0.25">
      <c r="F29" s="62"/>
      <c r="G29" s="62"/>
      <c r="H29" s="64"/>
      <c r="I29" s="64"/>
      <c r="J29" s="62"/>
      <c r="K29" s="62"/>
      <c r="L29" s="62"/>
      <c r="M29" s="62"/>
      <c r="N29" s="62"/>
      <c r="O29" s="62"/>
      <c r="P29" s="62"/>
    </row>
    <row r="30" spans="1:16" s="4" customFormat="1" x14ac:dyDescent="0.25">
      <c r="F30" s="62"/>
      <c r="G30" s="62"/>
      <c r="H30" s="64"/>
      <c r="I30" s="64"/>
      <c r="J30" s="62"/>
      <c r="K30" s="62"/>
      <c r="L30" s="62"/>
      <c r="M30" s="62"/>
      <c r="N30" s="62"/>
      <c r="O30" s="62"/>
      <c r="P30" s="62"/>
    </row>
    <row r="31" spans="1:16" s="4" customFormat="1" x14ac:dyDescent="0.25">
      <c r="F31" s="62"/>
      <c r="G31" s="62"/>
      <c r="H31" s="64"/>
      <c r="I31" s="64"/>
      <c r="J31" s="62"/>
      <c r="K31" s="62"/>
      <c r="L31" s="62"/>
      <c r="M31" s="62"/>
      <c r="N31" s="62"/>
      <c r="O31" s="62"/>
      <c r="P31" s="62"/>
    </row>
    <row r="32" spans="1:16" s="4" customFormat="1" x14ac:dyDescent="0.25">
      <c r="F32" s="62"/>
      <c r="G32" s="62"/>
      <c r="H32" s="64"/>
      <c r="I32" s="64"/>
      <c r="J32" s="62"/>
      <c r="K32" s="62"/>
      <c r="L32" s="62"/>
      <c r="M32" s="62"/>
      <c r="N32" s="62"/>
      <c r="O32" s="62"/>
      <c r="P32" s="62"/>
    </row>
    <row r="33" spans="1:16" s="4" customFormat="1" x14ac:dyDescent="0.25">
      <c r="F33" s="62"/>
      <c r="G33" s="62"/>
      <c r="H33" s="64"/>
      <c r="I33" s="64"/>
      <c r="J33" s="62"/>
      <c r="K33" s="62"/>
      <c r="L33" s="62"/>
      <c r="M33" s="62"/>
      <c r="N33" s="62"/>
      <c r="O33" s="62"/>
      <c r="P33" s="62"/>
    </row>
    <row r="34" spans="1:16" x14ac:dyDescent="0.25">
      <c r="A34" s="4"/>
      <c r="B34" s="4"/>
      <c r="C34" s="4"/>
      <c r="D34" s="4"/>
      <c r="F34" s="67"/>
      <c r="G34" s="67"/>
      <c r="H34" s="68"/>
      <c r="I34" s="68"/>
      <c r="J34" s="67"/>
      <c r="K34" s="67"/>
      <c r="L34" s="67"/>
      <c r="M34" s="67"/>
      <c r="N34" s="67"/>
      <c r="O34" s="67"/>
      <c r="P34" s="67"/>
    </row>
    <row r="35" spans="1:16" x14ac:dyDescent="0.25">
      <c r="F35" s="67"/>
      <c r="G35" s="67"/>
      <c r="H35" s="68"/>
      <c r="I35" s="68"/>
      <c r="J35" s="67"/>
      <c r="K35" s="67"/>
      <c r="L35" s="67"/>
      <c r="M35" s="67"/>
      <c r="N35" s="67"/>
      <c r="O35" s="67"/>
      <c r="P35" s="67"/>
    </row>
    <row r="36" spans="1:16" x14ac:dyDescent="0.25">
      <c r="F36" s="67"/>
      <c r="G36" s="67"/>
      <c r="H36" s="68"/>
      <c r="I36" s="68"/>
      <c r="J36" s="67"/>
      <c r="K36" s="67"/>
      <c r="L36" s="67"/>
      <c r="M36" s="67"/>
      <c r="N36" s="67"/>
      <c r="O36" s="67"/>
      <c r="P36" s="67"/>
    </row>
    <row r="37" spans="1:16" x14ac:dyDescent="0.25">
      <c r="F37" s="67"/>
      <c r="G37" s="67"/>
      <c r="H37" s="68"/>
      <c r="I37" s="68"/>
      <c r="J37" s="67"/>
      <c r="K37" s="67"/>
      <c r="L37" s="67"/>
      <c r="M37" s="67"/>
      <c r="N37" s="67"/>
      <c r="O37" s="67"/>
      <c r="P37" s="67"/>
    </row>
    <row r="38" spans="1:16" x14ac:dyDescent="0.25">
      <c r="F38" s="67"/>
      <c r="G38" s="67"/>
      <c r="H38" s="68"/>
      <c r="I38" s="68"/>
      <c r="J38" s="67"/>
      <c r="K38" s="67"/>
      <c r="L38" s="67"/>
      <c r="M38" s="67"/>
      <c r="N38" s="67"/>
      <c r="O38" s="67"/>
      <c r="P38" s="67"/>
    </row>
    <row r="39" spans="1:16" x14ac:dyDescent="0.25">
      <c r="F39" s="67"/>
      <c r="G39" s="67"/>
      <c r="H39" s="68"/>
      <c r="I39" s="68"/>
      <c r="J39" s="67"/>
      <c r="K39" s="67"/>
      <c r="L39" s="67"/>
      <c r="M39" s="67"/>
      <c r="N39" s="67"/>
      <c r="O39" s="67"/>
      <c r="P39" s="67"/>
    </row>
    <row r="40" spans="1:16" x14ac:dyDescent="0.25">
      <c r="F40" s="67"/>
      <c r="G40" s="67"/>
      <c r="H40" s="68"/>
      <c r="I40" s="68"/>
      <c r="J40" s="67"/>
      <c r="K40" s="67"/>
      <c r="L40" s="67"/>
      <c r="M40" s="67"/>
      <c r="N40" s="67"/>
      <c r="O40" s="67"/>
      <c r="P40" s="67"/>
    </row>
    <row r="41" spans="1:16" x14ac:dyDescent="0.25">
      <c r="F41" s="67"/>
      <c r="G41" s="67"/>
      <c r="H41" s="68"/>
      <c r="I41" s="68"/>
      <c r="J41" s="67"/>
      <c r="K41" s="67"/>
      <c r="L41" s="67"/>
      <c r="M41" s="67"/>
      <c r="N41" s="67"/>
      <c r="O41" s="67"/>
      <c r="P41" s="67"/>
    </row>
    <row r="42" spans="1:16" x14ac:dyDescent="0.25">
      <c r="F42" s="67"/>
      <c r="G42" s="67"/>
      <c r="H42" s="68"/>
      <c r="I42" s="68"/>
      <c r="J42" s="67"/>
      <c r="K42" s="67"/>
      <c r="L42" s="67"/>
      <c r="M42" s="67"/>
      <c r="N42" s="67"/>
      <c r="O42" s="67"/>
      <c r="P42" s="67"/>
    </row>
  </sheetData>
  <sheetProtection algorithmName="SHA-512" hashValue="UtzocpFbWv/r5JZw6c1jr1jTcYyxam/NyowrQISnJOG8dV12nG0Z7xiuvc+NfkSzWkv0LH9axWTKC+wA6ddgkQ==" saltValue="C38fZmFg0p81gTcyYettfw==" spinCount="100000" sheet="1" objects="1" scenarios="1"/>
  <mergeCells count="5">
    <mergeCell ref="H3:I3"/>
    <mergeCell ref="F1:K1"/>
    <mergeCell ref="J3:K3"/>
    <mergeCell ref="A1:D1"/>
    <mergeCell ref="M1:O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2022-01-18T15:54:49Z</dcterms:created>
  <dcterms:modified xsi:type="dcterms:W3CDTF">2022-01-18T18:30:16Z</dcterms:modified>
</cp:coreProperties>
</file>