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sam\Dropbox (Personal)\2026\Sarah Samassi\"/>
    </mc:Choice>
  </mc:AlternateContent>
  <xr:revisionPtr revIDLastSave="0" documentId="13_ncr:1_{0579D1F3-BD69-4531-A919-8EAC8608C5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ccueil" sheetId="1" r:id="rId1"/>
    <sheet name="Revenus" sheetId="2" r:id="rId2"/>
    <sheet name="Dépenses" sheetId="3" r:id="rId3"/>
    <sheet name="TPS TVQ" sheetId="4" r:id="rId4"/>
  </sheets>
  <definedNames>
    <definedName name="_xlnm._FilterDatabase" localSheetId="2" hidden="1">Dépenses!$A$1:$J$1007</definedName>
  </definedNames>
  <calcPr calcId="191029" iterate="1" iterateCount="20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0" i="4" l="1"/>
  <c r="P200" i="4"/>
  <c r="O200" i="4"/>
  <c r="N200" i="4"/>
  <c r="Q199" i="4"/>
  <c r="P199" i="4"/>
  <c r="O199" i="4"/>
  <c r="N199" i="4"/>
  <c r="Q198" i="4"/>
  <c r="P198" i="4"/>
  <c r="O198" i="4"/>
  <c r="N198" i="4"/>
  <c r="Q197" i="4"/>
  <c r="P197" i="4"/>
  <c r="O197" i="4"/>
  <c r="N197" i="4"/>
  <c r="Q196" i="4"/>
  <c r="P196" i="4"/>
  <c r="O196" i="4"/>
  <c r="N196" i="4"/>
  <c r="Q195" i="4"/>
  <c r="P195" i="4"/>
  <c r="O195" i="4"/>
  <c r="N195" i="4"/>
  <c r="Q194" i="4"/>
  <c r="P194" i="4"/>
  <c r="O194" i="4"/>
  <c r="N194" i="4"/>
  <c r="Q193" i="4"/>
  <c r="P193" i="4"/>
  <c r="O193" i="4"/>
  <c r="N193" i="4"/>
  <c r="Q192" i="4"/>
  <c r="P192" i="4"/>
  <c r="O192" i="4"/>
  <c r="N192" i="4"/>
  <c r="Q191" i="4"/>
  <c r="P191" i="4"/>
  <c r="O191" i="4"/>
  <c r="N191" i="4"/>
  <c r="Q190" i="4"/>
  <c r="P190" i="4"/>
  <c r="O190" i="4"/>
  <c r="N190" i="4"/>
  <c r="Q189" i="4"/>
  <c r="P189" i="4"/>
  <c r="O189" i="4"/>
  <c r="N189" i="4"/>
  <c r="Q188" i="4"/>
  <c r="P188" i="4"/>
  <c r="O188" i="4"/>
  <c r="N188" i="4"/>
  <c r="Q187" i="4"/>
  <c r="P187" i="4"/>
  <c r="O187" i="4"/>
  <c r="N187" i="4"/>
  <c r="Q186" i="4"/>
  <c r="P186" i="4"/>
  <c r="O186" i="4"/>
  <c r="N186" i="4"/>
  <c r="Q185" i="4"/>
  <c r="P185" i="4"/>
  <c r="O185" i="4"/>
  <c r="N185" i="4"/>
  <c r="Q184" i="4"/>
  <c r="P184" i="4"/>
  <c r="O184" i="4"/>
  <c r="N184" i="4"/>
  <c r="Q183" i="4"/>
  <c r="P183" i="4"/>
  <c r="O183" i="4"/>
  <c r="N183" i="4"/>
  <c r="Q182" i="4"/>
  <c r="P182" i="4"/>
  <c r="O182" i="4"/>
  <c r="N182" i="4"/>
  <c r="Q181" i="4"/>
  <c r="P181" i="4"/>
  <c r="O181" i="4"/>
  <c r="N181" i="4"/>
  <c r="Q180" i="4"/>
  <c r="P180" i="4"/>
  <c r="O180" i="4"/>
  <c r="N180" i="4"/>
  <c r="Q179" i="4"/>
  <c r="P179" i="4"/>
  <c r="O179" i="4"/>
  <c r="N179" i="4"/>
  <c r="Q178" i="4"/>
  <c r="P178" i="4"/>
  <c r="O178" i="4"/>
  <c r="N178" i="4"/>
  <c r="Q177" i="4"/>
  <c r="P177" i="4"/>
  <c r="O177" i="4"/>
  <c r="N177" i="4"/>
  <c r="Q176" i="4"/>
  <c r="P176" i="4"/>
  <c r="O176" i="4"/>
  <c r="N176" i="4"/>
  <c r="Q175" i="4"/>
  <c r="P175" i="4"/>
  <c r="O175" i="4"/>
  <c r="N175" i="4"/>
  <c r="Q174" i="4"/>
  <c r="P174" i="4"/>
  <c r="O174" i="4"/>
  <c r="N174" i="4"/>
  <c r="Q173" i="4"/>
  <c r="P173" i="4"/>
  <c r="O173" i="4"/>
  <c r="N173" i="4"/>
  <c r="Q172" i="4"/>
  <c r="P172" i="4"/>
  <c r="O172" i="4"/>
  <c r="N172" i="4"/>
  <c r="Q171" i="4"/>
  <c r="P171" i="4"/>
  <c r="O171" i="4"/>
  <c r="N171" i="4"/>
  <c r="Q170" i="4"/>
  <c r="P170" i="4"/>
  <c r="O170" i="4"/>
  <c r="N170" i="4"/>
  <c r="Q169" i="4"/>
  <c r="P169" i="4"/>
  <c r="O169" i="4"/>
  <c r="N169" i="4"/>
  <c r="Q168" i="4"/>
  <c r="P168" i="4"/>
  <c r="O168" i="4"/>
  <c r="N168" i="4"/>
  <c r="Q167" i="4"/>
  <c r="P167" i="4"/>
  <c r="O167" i="4"/>
  <c r="N167" i="4"/>
  <c r="Q166" i="4"/>
  <c r="P166" i="4"/>
  <c r="O166" i="4"/>
  <c r="N166" i="4"/>
  <c r="Q165" i="4"/>
  <c r="P165" i="4"/>
  <c r="O165" i="4"/>
  <c r="N165" i="4"/>
  <c r="Q164" i="4"/>
  <c r="P164" i="4"/>
  <c r="O164" i="4"/>
  <c r="N164" i="4"/>
  <c r="Q163" i="4"/>
  <c r="P163" i="4"/>
  <c r="O163" i="4"/>
  <c r="N163" i="4"/>
  <c r="Q162" i="4"/>
  <c r="P162" i="4"/>
  <c r="O162" i="4"/>
  <c r="N162" i="4"/>
  <c r="Q161" i="4"/>
  <c r="P161" i="4"/>
  <c r="O161" i="4"/>
  <c r="N161" i="4"/>
  <c r="Q160" i="4"/>
  <c r="P160" i="4"/>
  <c r="O160" i="4"/>
  <c r="N160" i="4"/>
  <c r="Q159" i="4"/>
  <c r="P159" i="4"/>
  <c r="O159" i="4"/>
  <c r="N159" i="4"/>
  <c r="Q158" i="4"/>
  <c r="P158" i="4"/>
  <c r="O158" i="4"/>
  <c r="N158" i="4"/>
  <c r="Q157" i="4"/>
  <c r="P157" i="4"/>
  <c r="O157" i="4"/>
  <c r="N157" i="4"/>
  <c r="Q156" i="4"/>
  <c r="P156" i="4"/>
  <c r="O156" i="4"/>
  <c r="N156" i="4"/>
  <c r="Q155" i="4"/>
  <c r="P155" i="4"/>
  <c r="O155" i="4"/>
  <c r="N155" i="4"/>
  <c r="Q154" i="4"/>
  <c r="P154" i="4"/>
  <c r="O154" i="4"/>
  <c r="N154" i="4"/>
  <c r="Q153" i="4"/>
  <c r="P153" i="4"/>
  <c r="O153" i="4"/>
  <c r="N153" i="4"/>
  <c r="Q152" i="4"/>
  <c r="P152" i="4"/>
  <c r="O152" i="4"/>
  <c r="N152" i="4"/>
  <c r="Q151" i="4"/>
  <c r="P151" i="4"/>
  <c r="O151" i="4"/>
  <c r="N151" i="4"/>
  <c r="Q150" i="4"/>
  <c r="P150" i="4"/>
  <c r="O150" i="4"/>
  <c r="N150" i="4"/>
  <c r="Q149" i="4"/>
  <c r="P149" i="4"/>
  <c r="O149" i="4"/>
  <c r="N149" i="4"/>
  <c r="Q148" i="4"/>
  <c r="P148" i="4"/>
  <c r="O148" i="4"/>
  <c r="N148" i="4"/>
  <c r="Q147" i="4"/>
  <c r="P147" i="4"/>
  <c r="O147" i="4"/>
  <c r="N147" i="4"/>
  <c r="Q146" i="4"/>
  <c r="P146" i="4"/>
  <c r="O146" i="4"/>
  <c r="N146" i="4"/>
  <c r="Q145" i="4"/>
  <c r="P145" i="4"/>
  <c r="O145" i="4"/>
  <c r="N145" i="4"/>
  <c r="Q144" i="4"/>
  <c r="P144" i="4"/>
  <c r="O144" i="4"/>
  <c r="N144" i="4"/>
  <c r="Q143" i="4"/>
  <c r="P143" i="4"/>
  <c r="O143" i="4"/>
  <c r="N143" i="4"/>
  <c r="Q142" i="4"/>
  <c r="P142" i="4"/>
  <c r="O142" i="4"/>
  <c r="N142" i="4"/>
  <c r="Q141" i="4"/>
  <c r="P141" i="4"/>
  <c r="O141" i="4"/>
  <c r="N141" i="4"/>
  <c r="Q140" i="4"/>
  <c r="P140" i="4"/>
  <c r="O140" i="4"/>
  <c r="N140" i="4"/>
  <c r="Q139" i="4"/>
  <c r="P139" i="4"/>
  <c r="O139" i="4"/>
  <c r="N139" i="4"/>
  <c r="Q138" i="4"/>
  <c r="P138" i="4"/>
  <c r="O138" i="4"/>
  <c r="N138" i="4"/>
  <c r="Q137" i="4"/>
  <c r="P137" i="4"/>
  <c r="O137" i="4"/>
  <c r="N137" i="4"/>
  <c r="Q136" i="4"/>
  <c r="P136" i="4"/>
  <c r="O136" i="4"/>
  <c r="N136" i="4"/>
  <c r="Q135" i="4"/>
  <c r="P135" i="4"/>
  <c r="O135" i="4"/>
  <c r="N135" i="4"/>
  <c r="Q134" i="4"/>
  <c r="P134" i="4"/>
  <c r="O134" i="4"/>
  <c r="N134" i="4"/>
  <c r="Q133" i="4"/>
  <c r="P133" i="4"/>
  <c r="O133" i="4"/>
  <c r="N133" i="4"/>
  <c r="Q132" i="4"/>
  <c r="P132" i="4"/>
  <c r="O132" i="4"/>
  <c r="N132" i="4"/>
  <c r="Q131" i="4"/>
  <c r="P131" i="4"/>
  <c r="O131" i="4"/>
  <c r="N131" i="4"/>
  <c r="Q130" i="4"/>
  <c r="P130" i="4"/>
  <c r="O130" i="4"/>
  <c r="N130" i="4"/>
  <c r="Q129" i="4"/>
  <c r="P129" i="4"/>
  <c r="O129" i="4"/>
  <c r="N129" i="4"/>
  <c r="Q128" i="4"/>
  <c r="P128" i="4"/>
  <c r="O128" i="4"/>
  <c r="N128" i="4"/>
  <c r="Q127" i="4"/>
  <c r="P127" i="4"/>
  <c r="O127" i="4"/>
  <c r="N127" i="4"/>
  <c r="Q126" i="4"/>
  <c r="P126" i="4"/>
  <c r="O126" i="4"/>
  <c r="N126" i="4"/>
  <c r="Q125" i="4"/>
  <c r="P125" i="4"/>
  <c r="O125" i="4"/>
  <c r="N125" i="4"/>
  <c r="Q124" i="4"/>
  <c r="P124" i="4"/>
  <c r="O124" i="4"/>
  <c r="N124" i="4"/>
  <c r="Q123" i="4"/>
  <c r="P123" i="4"/>
  <c r="O123" i="4"/>
  <c r="N123" i="4"/>
  <c r="Q122" i="4"/>
  <c r="P122" i="4"/>
  <c r="O122" i="4"/>
  <c r="N122" i="4"/>
  <c r="Q121" i="4"/>
  <c r="P121" i="4"/>
  <c r="O121" i="4"/>
  <c r="N121" i="4"/>
  <c r="Q120" i="4"/>
  <c r="P120" i="4"/>
  <c r="O120" i="4"/>
  <c r="N120" i="4"/>
  <c r="Q119" i="4"/>
  <c r="P119" i="4"/>
  <c r="O119" i="4"/>
  <c r="N119" i="4"/>
  <c r="Q118" i="4"/>
  <c r="P118" i="4"/>
  <c r="O118" i="4"/>
  <c r="N118" i="4"/>
  <c r="Q117" i="4"/>
  <c r="P117" i="4"/>
  <c r="O117" i="4"/>
  <c r="N117" i="4"/>
  <c r="Q116" i="4"/>
  <c r="P116" i="4"/>
  <c r="O116" i="4"/>
  <c r="N116" i="4"/>
  <c r="Q115" i="4"/>
  <c r="P115" i="4"/>
  <c r="O115" i="4"/>
  <c r="N115" i="4"/>
  <c r="Q114" i="4"/>
  <c r="P114" i="4"/>
  <c r="O114" i="4"/>
  <c r="N114" i="4"/>
  <c r="Q113" i="4"/>
  <c r="P113" i="4"/>
  <c r="O113" i="4"/>
  <c r="N113" i="4"/>
  <c r="Q112" i="4"/>
  <c r="P112" i="4"/>
  <c r="O112" i="4"/>
  <c r="N112" i="4"/>
  <c r="Q111" i="4"/>
  <c r="P111" i="4"/>
  <c r="O111" i="4"/>
  <c r="N111" i="4"/>
  <c r="Q110" i="4"/>
  <c r="P110" i="4"/>
  <c r="O110" i="4"/>
  <c r="N110" i="4"/>
  <c r="Q109" i="4"/>
  <c r="P109" i="4"/>
  <c r="O109" i="4"/>
  <c r="N109" i="4"/>
  <c r="Q108" i="4"/>
  <c r="P108" i="4"/>
  <c r="O108" i="4"/>
  <c r="N108" i="4"/>
  <c r="Q107" i="4"/>
  <c r="P107" i="4"/>
  <c r="O107" i="4"/>
  <c r="N107" i="4"/>
  <c r="Q106" i="4"/>
  <c r="P106" i="4"/>
  <c r="O106" i="4"/>
  <c r="N106" i="4"/>
  <c r="Q105" i="4"/>
  <c r="P105" i="4"/>
  <c r="O105" i="4"/>
  <c r="N105" i="4"/>
  <c r="Q104" i="4"/>
  <c r="P104" i="4"/>
  <c r="O104" i="4"/>
  <c r="N104" i="4"/>
  <c r="Q103" i="4"/>
  <c r="P103" i="4"/>
  <c r="O103" i="4"/>
  <c r="N103" i="4"/>
  <c r="Q102" i="4"/>
  <c r="P102" i="4"/>
  <c r="O102" i="4"/>
  <c r="N102" i="4"/>
  <c r="Q101" i="4"/>
  <c r="P101" i="4"/>
  <c r="O101" i="4"/>
  <c r="N101" i="4"/>
  <c r="Q100" i="4"/>
  <c r="P100" i="4"/>
  <c r="O100" i="4"/>
  <c r="N100" i="4"/>
  <c r="Q99" i="4"/>
  <c r="P99" i="4"/>
  <c r="O99" i="4"/>
  <c r="N99" i="4"/>
  <c r="Q98" i="4"/>
  <c r="P98" i="4"/>
  <c r="O98" i="4"/>
  <c r="N98" i="4"/>
  <c r="Q97" i="4"/>
  <c r="P97" i="4"/>
  <c r="O97" i="4"/>
  <c r="N97" i="4"/>
  <c r="Q96" i="4"/>
  <c r="P96" i="4"/>
  <c r="O96" i="4"/>
  <c r="N96" i="4"/>
  <c r="Q95" i="4"/>
  <c r="P95" i="4"/>
  <c r="O95" i="4"/>
  <c r="N95" i="4"/>
  <c r="Q94" i="4"/>
  <c r="P94" i="4"/>
  <c r="O94" i="4"/>
  <c r="N94" i="4"/>
  <c r="Q93" i="4"/>
  <c r="P93" i="4"/>
  <c r="O93" i="4"/>
  <c r="N93" i="4"/>
  <c r="Q92" i="4"/>
  <c r="P92" i="4"/>
  <c r="O92" i="4"/>
  <c r="N92" i="4"/>
  <c r="Q91" i="4"/>
  <c r="P91" i="4"/>
  <c r="O91" i="4"/>
  <c r="N91" i="4"/>
  <c r="Q90" i="4"/>
  <c r="P90" i="4"/>
  <c r="O90" i="4"/>
  <c r="N90" i="4"/>
  <c r="Q89" i="4"/>
  <c r="P89" i="4"/>
  <c r="O89" i="4"/>
  <c r="N89" i="4"/>
  <c r="Q88" i="4"/>
  <c r="P88" i="4"/>
  <c r="O88" i="4"/>
  <c r="N88" i="4"/>
  <c r="Q87" i="4"/>
  <c r="P87" i="4"/>
  <c r="O87" i="4"/>
  <c r="N87" i="4"/>
  <c r="Q86" i="4"/>
  <c r="P86" i="4"/>
  <c r="O86" i="4"/>
  <c r="N86" i="4"/>
  <c r="Q85" i="4"/>
  <c r="P85" i="4"/>
  <c r="O85" i="4"/>
  <c r="N85" i="4"/>
  <c r="Q84" i="4"/>
  <c r="P84" i="4"/>
  <c r="O84" i="4"/>
  <c r="N84" i="4"/>
  <c r="Q83" i="4"/>
  <c r="P83" i="4"/>
  <c r="O83" i="4"/>
  <c r="N83" i="4"/>
  <c r="Q82" i="4"/>
  <c r="P82" i="4"/>
  <c r="O82" i="4"/>
  <c r="N82" i="4"/>
  <c r="Q81" i="4"/>
  <c r="P81" i="4"/>
  <c r="O81" i="4"/>
  <c r="N81" i="4"/>
  <c r="Q80" i="4"/>
  <c r="P80" i="4"/>
  <c r="O80" i="4"/>
  <c r="N80" i="4"/>
  <c r="Q79" i="4"/>
  <c r="P79" i="4"/>
  <c r="O79" i="4"/>
  <c r="N79" i="4"/>
  <c r="Q78" i="4"/>
  <c r="P78" i="4"/>
  <c r="O78" i="4"/>
  <c r="N78" i="4"/>
  <c r="Q77" i="4"/>
  <c r="P77" i="4"/>
  <c r="O77" i="4"/>
  <c r="N77" i="4"/>
  <c r="Q76" i="4"/>
  <c r="P76" i="4"/>
  <c r="O76" i="4"/>
  <c r="N76" i="4"/>
  <c r="Q75" i="4"/>
  <c r="P75" i="4"/>
  <c r="O75" i="4"/>
  <c r="N75" i="4"/>
  <c r="Q74" i="4"/>
  <c r="P74" i="4"/>
  <c r="O74" i="4"/>
  <c r="N74" i="4"/>
  <c r="Q73" i="4"/>
  <c r="P73" i="4"/>
  <c r="O73" i="4"/>
  <c r="N73" i="4"/>
  <c r="Q72" i="4"/>
  <c r="P72" i="4"/>
  <c r="O72" i="4"/>
  <c r="N72" i="4"/>
  <c r="Q71" i="4"/>
  <c r="P71" i="4"/>
  <c r="O71" i="4"/>
  <c r="N71" i="4"/>
  <c r="Q70" i="4"/>
  <c r="P70" i="4"/>
  <c r="O70" i="4"/>
  <c r="N70" i="4"/>
  <c r="Q69" i="4"/>
  <c r="P69" i="4"/>
  <c r="O69" i="4"/>
  <c r="N69" i="4"/>
  <c r="Q68" i="4"/>
  <c r="P68" i="4"/>
  <c r="O68" i="4"/>
  <c r="N68" i="4"/>
  <c r="Q67" i="4"/>
  <c r="P67" i="4"/>
  <c r="O67" i="4"/>
  <c r="N67" i="4"/>
  <c r="Q66" i="4"/>
  <c r="P66" i="4"/>
  <c r="O66" i="4"/>
  <c r="N66" i="4"/>
  <c r="Q65" i="4"/>
  <c r="P65" i="4"/>
  <c r="O65" i="4"/>
  <c r="N65" i="4"/>
  <c r="Q64" i="4"/>
  <c r="P64" i="4"/>
  <c r="O64" i="4"/>
  <c r="N64" i="4"/>
  <c r="Q63" i="4"/>
  <c r="P63" i="4"/>
  <c r="O63" i="4"/>
  <c r="N63" i="4"/>
  <c r="Q62" i="4"/>
  <c r="P62" i="4"/>
  <c r="O62" i="4"/>
  <c r="N62" i="4"/>
  <c r="Q61" i="4"/>
  <c r="P61" i="4"/>
  <c r="O61" i="4"/>
  <c r="N61" i="4"/>
  <c r="Q60" i="4"/>
  <c r="P60" i="4"/>
  <c r="O60" i="4"/>
  <c r="N60" i="4"/>
  <c r="Q59" i="4"/>
  <c r="P59" i="4"/>
  <c r="O59" i="4"/>
  <c r="N59" i="4"/>
  <c r="Q58" i="4"/>
  <c r="P58" i="4"/>
  <c r="O58" i="4"/>
  <c r="N58" i="4"/>
  <c r="Q57" i="4"/>
  <c r="P57" i="4"/>
  <c r="O57" i="4"/>
  <c r="N57" i="4"/>
  <c r="Q56" i="4"/>
  <c r="P56" i="4"/>
  <c r="O56" i="4"/>
  <c r="N56" i="4"/>
  <c r="Q55" i="4"/>
  <c r="P55" i="4"/>
  <c r="O55" i="4"/>
  <c r="N55" i="4"/>
  <c r="Q54" i="4"/>
  <c r="P54" i="4"/>
  <c r="O54" i="4"/>
  <c r="N54" i="4"/>
  <c r="Q53" i="4"/>
  <c r="P53" i="4"/>
  <c r="O53" i="4"/>
  <c r="N53" i="4"/>
  <c r="Q52" i="4"/>
  <c r="P52" i="4"/>
  <c r="O52" i="4"/>
  <c r="N52" i="4"/>
  <c r="Q51" i="4"/>
  <c r="P51" i="4"/>
  <c r="O51" i="4"/>
  <c r="N51" i="4"/>
  <c r="Q50" i="4"/>
  <c r="P50" i="4"/>
  <c r="O50" i="4"/>
  <c r="N50" i="4"/>
  <c r="Q49" i="4"/>
  <c r="P49" i="4"/>
  <c r="O49" i="4"/>
  <c r="N49" i="4"/>
  <c r="Q48" i="4"/>
  <c r="P48" i="4"/>
  <c r="O48" i="4"/>
  <c r="N48" i="4"/>
  <c r="Q47" i="4"/>
  <c r="P47" i="4"/>
  <c r="O47" i="4"/>
  <c r="N47" i="4"/>
  <c r="Q46" i="4"/>
  <c r="P46" i="4"/>
  <c r="O46" i="4"/>
  <c r="N46" i="4"/>
  <c r="Q45" i="4"/>
  <c r="P45" i="4"/>
  <c r="O45" i="4"/>
  <c r="N45" i="4"/>
  <c r="Q44" i="4"/>
  <c r="P44" i="4"/>
  <c r="O44" i="4"/>
  <c r="N44" i="4"/>
  <c r="AE1006" i="3"/>
  <c r="AB1006" i="3"/>
  <c r="A1006" i="3"/>
  <c r="AE1005" i="3"/>
  <c r="AB1005" i="3"/>
  <c r="A1005" i="3"/>
  <c r="AE1004" i="3"/>
  <c r="AB1004" i="3"/>
  <c r="A1004" i="3"/>
  <c r="AE1003" i="3"/>
  <c r="AB1003" i="3"/>
  <c r="A1003" i="3"/>
  <c r="AE1002" i="3"/>
  <c r="AB1002" i="3"/>
  <c r="A1002" i="3"/>
  <c r="AE1001" i="3"/>
  <c r="AB1001" i="3"/>
  <c r="A1001" i="3"/>
  <c r="AE1000" i="3"/>
  <c r="AB1000" i="3"/>
  <c r="A1000" i="3"/>
  <c r="AE999" i="3"/>
  <c r="AB999" i="3"/>
  <c r="A999" i="3"/>
  <c r="AE998" i="3"/>
  <c r="AB998" i="3"/>
  <c r="A998" i="3"/>
  <c r="AE997" i="3"/>
  <c r="AB997" i="3"/>
  <c r="A997" i="3"/>
  <c r="AE996" i="3"/>
  <c r="AB996" i="3"/>
  <c r="A996" i="3"/>
  <c r="AE995" i="3"/>
  <c r="AB995" i="3"/>
  <c r="A995" i="3"/>
  <c r="AE994" i="3"/>
  <c r="AB994" i="3"/>
  <c r="A994" i="3"/>
  <c r="AE993" i="3"/>
  <c r="AB993" i="3"/>
  <c r="A993" i="3"/>
  <c r="AE992" i="3"/>
  <c r="AB992" i="3"/>
  <c r="A992" i="3"/>
  <c r="AE991" i="3"/>
  <c r="AB991" i="3"/>
  <c r="A991" i="3"/>
  <c r="AE990" i="3"/>
  <c r="AB990" i="3"/>
  <c r="A990" i="3"/>
  <c r="AE989" i="3"/>
  <c r="AB989" i="3"/>
  <c r="A989" i="3"/>
  <c r="AE988" i="3"/>
  <c r="AB988" i="3"/>
  <c r="A988" i="3"/>
  <c r="AE987" i="3"/>
  <c r="AB987" i="3"/>
  <c r="A987" i="3"/>
  <c r="AE986" i="3"/>
  <c r="AB986" i="3"/>
  <c r="A986" i="3"/>
  <c r="AE985" i="3"/>
  <c r="AB985" i="3"/>
  <c r="A985" i="3"/>
  <c r="AE984" i="3"/>
  <c r="AB984" i="3"/>
  <c r="A984" i="3"/>
  <c r="AE983" i="3"/>
  <c r="AB983" i="3"/>
  <c r="A983" i="3"/>
  <c r="AE982" i="3"/>
  <c r="AB982" i="3"/>
  <c r="A982" i="3"/>
  <c r="AE981" i="3"/>
  <c r="AB981" i="3"/>
  <c r="A981" i="3"/>
  <c r="AE980" i="3"/>
  <c r="AB980" i="3"/>
  <c r="A980" i="3"/>
  <c r="AE979" i="3"/>
  <c r="AB979" i="3"/>
  <c r="A979" i="3"/>
  <c r="AE978" i="3"/>
  <c r="AB978" i="3"/>
  <c r="A978" i="3"/>
  <c r="AE977" i="3"/>
  <c r="AB977" i="3"/>
  <c r="A977" i="3"/>
  <c r="AE976" i="3"/>
  <c r="AB976" i="3"/>
  <c r="A976" i="3"/>
  <c r="AE975" i="3"/>
  <c r="AB975" i="3"/>
  <c r="A975" i="3"/>
  <c r="AE974" i="3"/>
  <c r="AB974" i="3"/>
  <c r="A974" i="3"/>
  <c r="AE973" i="3"/>
  <c r="AB973" i="3"/>
  <c r="A973" i="3"/>
  <c r="AE972" i="3"/>
  <c r="AB972" i="3"/>
  <c r="A972" i="3"/>
  <c r="AE971" i="3"/>
  <c r="AB971" i="3"/>
  <c r="A971" i="3"/>
  <c r="AE970" i="3"/>
  <c r="AB970" i="3"/>
  <c r="A970" i="3"/>
  <c r="AE969" i="3"/>
  <c r="AB969" i="3"/>
  <c r="A969" i="3"/>
  <c r="AE968" i="3"/>
  <c r="AB968" i="3"/>
  <c r="A968" i="3"/>
  <c r="AE967" i="3"/>
  <c r="AB967" i="3"/>
  <c r="A967" i="3"/>
  <c r="AE966" i="3"/>
  <c r="AB966" i="3"/>
  <c r="A966" i="3"/>
  <c r="AE965" i="3"/>
  <c r="AB965" i="3"/>
  <c r="A965" i="3"/>
  <c r="AE964" i="3"/>
  <c r="AB964" i="3"/>
  <c r="A964" i="3"/>
  <c r="AE963" i="3"/>
  <c r="AB963" i="3"/>
  <c r="A963" i="3"/>
  <c r="AE962" i="3"/>
  <c r="AB962" i="3"/>
  <c r="A962" i="3"/>
  <c r="AE961" i="3"/>
  <c r="AB961" i="3"/>
  <c r="A961" i="3"/>
  <c r="AE960" i="3"/>
  <c r="AB960" i="3"/>
  <c r="A960" i="3"/>
  <c r="AE959" i="3"/>
  <c r="AB959" i="3"/>
  <c r="A959" i="3"/>
  <c r="AE958" i="3"/>
  <c r="AB958" i="3"/>
  <c r="A958" i="3"/>
  <c r="AE957" i="3"/>
  <c r="AB957" i="3"/>
  <c r="A957" i="3"/>
  <c r="AE956" i="3"/>
  <c r="AB956" i="3"/>
  <c r="A956" i="3"/>
  <c r="AE955" i="3"/>
  <c r="AB955" i="3"/>
  <c r="A955" i="3"/>
  <c r="AE954" i="3"/>
  <c r="AB954" i="3"/>
  <c r="A954" i="3"/>
  <c r="AE953" i="3"/>
  <c r="AB953" i="3"/>
  <c r="A953" i="3"/>
  <c r="AE952" i="3"/>
  <c r="AB952" i="3"/>
  <c r="A952" i="3"/>
  <c r="AE951" i="3"/>
  <c r="AB951" i="3"/>
  <c r="A951" i="3"/>
  <c r="AE950" i="3"/>
  <c r="AB950" i="3"/>
  <c r="A950" i="3"/>
  <c r="AE949" i="3"/>
  <c r="AB949" i="3"/>
  <c r="A949" i="3"/>
  <c r="AE948" i="3"/>
  <c r="AB948" i="3"/>
  <c r="A948" i="3"/>
  <c r="AE947" i="3"/>
  <c r="AB947" i="3"/>
  <c r="A947" i="3"/>
  <c r="AE946" i="3"/>
  <c r="AB946" i="3"/>
  <c r="A946" i="3"/>
  <c r="AE945" i="3"/>
  <c r="AB945" i="3"/>
  <c r="A945" i="3"/>
  <c r="AE944" i="3"/>
  <c r="AB944" i="3"/>
  <c r="A944" i="3"/>
  <c r="AE943" i="3"/>
  <c r="AB943" i="3"/>
  <c r="A943" i="3"/>
  <c r="AE942" i="3"/>
  <c r="AB942" i="3"/>
  <c r="A942" i="3"/>
  <c r="AE941" i="3"/>
  <c r="AB941" i="3"/>
  <c r="A941" i="3"/>
  <c r="AE940" i="3"/>
  <c r="AB940" i="3"/>
  <c r="A940" i="3"/>
  <c r="AE939" i="3"/>
  <c r="AB939" i="3"/>
  <c r="A939" i="3"/>
  <c r="AE938" i="3"/>
  <c r="AB938" i="3"/>
  <c r="A938" i="3"/>
  <c r="AE937" i="3"/>
  <c r="AB937" i="3"/>
  <c r="A937" i="3"/>
  <c r="AE936" i="3"/>
  <c r="AB936" i="3"/>
  <c r="A936" i="3"/>
  <c r="AE935" i="3"/>
  <c r="AB935" i="3"/>
  <c r="A935" i="3"/>
  <c r="AE934" i="3"/>
  <c r="AB934" i="3"/>
  <c r="A934" i="3"/>
  <c r="AE933" i="3"/>
  <c r="AB933" i="3"/>
  <c r="A933" i="3"/>
  <c r="AE932" i="3"/>
  <c r="AB932" i="3"/>
  <c r="A932" i="3"/>
  <c r="AE931" i="3"/>
  <c r="AB931" i="3"/>
  <c r="A931" i="3"/>
  <c r="AE930" i="3"/>
  <c r="AB930" i="3"/>
  <c r="A930" i="3"/>
  <c r="AE929" i="3"/>
  <c r="AB929" i="3"/>
  <c r="A929" i="3"/>
  <c r="AE928" i="3"/>
  <c r="AB928" i="3"/>
  <c r="A928" i="3"/>
  <c r="AE927" i="3"/>
  <c r="AB927" i="3"/>
  <c r="A927" i="3"/>
  <c r="AE926" i="3"/>
  <c r="AB926" i="3"/>
  <c r="A926" i="3"/>
  <c r="AE925" i="3"/>
  <c r="AB925" i="3"/>
  <c r="A925" i="3"/>
  <c r="AE924" i="3"/>
  <c r="AB924" i="3"/>
  <c r="A924" i="3"/>
  <c r="AE923" i="3"/>
  <c r="AB923" i="3"/>
  <c r="A923" i="3"/>
  <c r="AE922" i="3"/>
  <c r="AB922" i="3"/>
  <c r="A922" i="3"/>
  <c r="AE921" i="3"/>
  <c r="AB921" i="3"/>
  <c r="A921" i="3"/>
  <c r="AE920" i="3"/>
  <c r="AB920" i="3"/>
  <c r="A920" i="3"/>
  <c r="AE919" i="3"/>
  <c r="AB919" i="3"/>
  <c r="A919" i="3"/>
  <c r="AE918" i="3"/>
  <c r="AB918" i="3"/>
  <c r="A918" i="3"/>
  <c r="AE917" i="3"/>
  <c r="AB917" i="3"/>
  <c r="A917" i="3"/>
  <c r="AE916" i="3"/>
  <c r="AB916" i="3"/>
  <c r="A916" i="3"/>
  <c r="AE915" i="3"/>
  <c r="AB915" i="3"/>
  <c r="A915" i="3"/>
  <c r="AE914" i="3"/>
  <c r="AB914" i="3"/>
  <c r="A914" i="3"/>
  <c r="AE913" i="3"/>
  <c r="AB913" i="3"/>
  <c r="A913" i="3"/>
  <c r="AE912" i="3"/>
  <c r="AB912" i="3"/>
  <c r="A912" i="3"/>
  <c r="AE911" i="3"/>
  <c r="AB911" i="3"/>
  <c r="A911" i="3"/>
  <c r="AE910" i="3"/>
  <c r="AB910" i="3"/>
  <c r="A910" i="3"/>
  <c r="AE909" i="3"/>
  <c r="AB909" i="3"/>
  <c r="A909" i="3"/>
  <c r="AE908" i="3"/>
  <c r="AB908" i="3"/>
  <c r="A908" i="3"/>
  <c r="AE907" i="3"/>
  <c r="AB907" i="3"/>
  <c r="A907" i="3"/>
  <c r="AE906" i="3"/>
  <c r="AB906" i="3"/>
  <c r="A906" i="3"/>
  <c r="AE905" i="3"/>
  <c r="AB905" i="3"/>
  <c r="A905" i="3"/>
  <c r="AE904" i="3"/>
  <c r="AB904" i="3"/>
  <c r="A904" i="3"/>
  <c r="AE903" i="3"/>
  <c r="AB903" i="3"/>
  <c r="A903" i="3"/>
  <c r="AE902" i="3"/>
  <c r="AB902" i="3"/>
  <c r="A902" i="3"/>
  <c r="AE901" i="3"/>
  <c r="AB901" i="3"/>
  <c r="A901" i="3"/>
  <c r="AE900" i="3"/>
  <c r="AB900" i="3"/>
  <c r="A900" i="3"/>
  <c r="AE899" i="3"/>
  <c r="AB899" i="3"/>
  <c r="A899" i="3"/>
  <c r="AE898" i="3"/>
  <c r="AB898" i="3"/>
  <c r="A898" i="3"/>
  <c r="AE897" i="3"/>
  <c r="AB897" i="3"/>
  <c r="A897" i="3"/>
  <c r="AE896" i="3"/>
  <c r="AB896" i="3"/>
  <c r="A896" i="3"/>
  <c r="AE895" i="3"/>
  <c r="AB895" i="3"/>
  <c r="A895" i="3"/>
  <c r="AE894" i="3"/>
  <c r="AB894" i="3"/>
  <c r="A894" i="3"/>
  <c r="AE893" i="3"/>
  <c r="AB893" i="3"/>
  <c r="A893" i="3"/>
  <c r="AE892" i="3"/>
  <c r="AB892" i="3"/>
  <c r="A892" i="3"/>
  <c r="AE891" i="3"/>
  <c r="AB891" i="3"/>
  <c r="A891" i="3"/>
  <c r="AE890" i="3"/>
  <c r="AB890" i="3"/>
  <c r="A890" i="3"/>
  <c r="AE889" i="3"/>
  <c r="AB889" i="3"/>
  <c r="A889" i="3"/>
  <c r="AE888" i="3"/>
  <c r="AB888" i="3"/>
  <c r="A888" i="3"/>
  <c r="AE887" i="3"/>
  <c r="AB887" i="3"/>
  <c r="A887" i="3"/>
  <c r="AE886" i="3"/>
  <c r="AB886" i="3"/>
  <c r="A886" i="3"/>
  <c r="AE885" i="3"/>
  <c r="AB885" i="3"/>
  <c r="A885" i="3"/>
  <c r="AE884" i="3"/>
  <c r="AB884" i="3"/>
  <c r="A884" i="3"/>
  <c r="AE883" i="3"/>
  <c r="AB883" i="3"/>
  <c r="A883" i="3"/>
  <c r="AE882" i="3"/>
  <c r="AB882" i="3"/>
  <c r="A882" i="3"/>
  <c r="AE881" i="3"/>
  <c r="AB881" i="3"/>
  <c r="A881" i="3"/>
  <c r="AE880" i="3"/>
  <c r="AB880" i="3"/>
  <c r="A880" i="3"/>
  <c r="AE879" i="3"/>
  <c r="AB879" i="3"/>
  <c r="A879" i="3"/>
  <c r="AE878" i="3"/>
  <c r="AB878" i="3"/>
  <c r="A878" i="3"/>
  <c r="AE877" i="3"/>
  <c r="AB877" i="3"/>
  <c r="A877" i="3"/>
  <c r="AE876" i="3"/>
  <c r="AB876" i="3"/>
  <c r="A876" i="3"/>
  <c r="AE875" i="3"/>
  <c r="AB875" i="3"/>
  <c r="A875" i="3"/>
  <c r="AE874" i="3"/>
  <c r="AB874" i="3"/>
  <c r="A874" i="3"/>
  <c r="AE873" i="3"/>
  <c r="AB873" i="3"/>
  <c r="A873" i="3"/>
  <c r="AE872" i="3"/>
  <c r="AB872" i="3"/>
  <c r="A872" i="3"/>
  <c r="AE871" i="3"/>
  <c r="AB871" i="3"/>
  <c r="A871" i="3"/>
  <c r="AE870" i="3"/>
  <c r="AB870" i="3"/>
  <c r="A870" i="3"/>
  <c r="AE869" i="3"/>
  <c r="AB869" i="3"/>
  <c r="A869" i="3"/>
  <c r="AE868" i="3"/>
  <c r="AB868" i="3"/>
  <c r="A868" i="3"/>
  <c r="AE867" i="3"/>
  <c r="AB867" i="3"/>
  <c r="A867" i="3"/>
  <c r="AE866" i="3"/>
  <c r="AB866" i="3"/>
  <c r="A866" i="3"/>
  <c r="AE865" i="3"/>
  <c r="AB865" i="3"/>
  <c r="A865" i="3"/>
  <c r="AE864" i="3"/>
  <c r="AB864" i="3"/>
  <c r="A864" i="3"/>
  <c r="AE863" i="3"/>
  <c r="AB863" i="3"/>
  <c r="A863" i="3"/>
  <c r="AE862" i="3"/>
  <c r="AB862" i="3"/>
  <c r="A862" i="3"/>
  <c r="AE861" i="3"/>
  <c r="AB861" i="3"/>
  <c r="A861" i="3"/>
  <c r="AE860" i="3"/>
  <c r="AB860" i="3"/>
  <c r="A860" i="3"/>
  <c r="AE859" i="3"/>
  <c r="AB859" i="3"/>
  <c r="A859" i="3"/>
  <c r="AE858" i="3"/>
  <c r="AB858" i="3"/>
  <c r="A858" i="3"/>
  <c r="AE857" i="3"/>
  <c r="AB857" i="3"/>
  <c r="A857" i="3"/>
  <c r="AE856" i="3"/>
  <c r="AB856" i="3"/>
  <c r="A856" i="3"/>
  <c r="AE855" i="3"/>
  <c r="AB855" i="3"/>
  <c r="A855" i="3"/>
  <c r="AE854" i="3"/>
  <c r="AB854" i="3"/>
  <c r="A854" i="3"/>
  <c r="AE853" i="3"/>
  <c r="AB853" i="3"/>
  <c r="A853" i="3"/>
  <c r="AE852" i="3"/>
  <c r="AB852" i="3"/>
  <c r="A852" i="3"/>
  <c r="AE851" i="3"/>
  <c r="AB851" i="3"/>
  <c r="A851" i="3"/>
  <c r="AE850" i="3"/>
  <c r="AB850" i="3"/>
  <c r="A850" i="3"/>
  <c r="AE849" i="3"/>
  <c r="AB849" i="3"/>
  <c r="A849" i="3"/>
  <c r="AE848" i="3"/>
  <c r="AB848" i="3"/>
  <c r="A848" i="3"/>
  <c r="AE847" i="3"/>
  <c r="AB847" i="3"/>
  <c r="A847" i="3"/>
  <c r="AE846" i="3"/>
  <c r="AB846" i="3"/>
  <c r="A846" i="3"/>
  <c r="AE845" i="3"/>
  <c r="AB845" i="3"/>
  <c r="A845" i="3"/>
  <c r="AE844" i="3"/>
  <c r="AB844" i="3"/>
  <c r="A844" i="3"/>
  <c r="AE843" i="3"/>
  <c r="AB843" i="3"/>
  <c r="A843" i="3"/>
  <c r="AE842" i="3"/>
  <c r="AB842" i="3"/>
  <c r="A842" i="3"/>
  <c r="AE841" i="3"/>
  <c r="AB841" i="3"/>
  <c r="A841" i="3"/>
  <c r="AE840" i="3"/>
  <c r="AB840" i="3"/>
  <c r="A840" i="3"/>
  <c r="AE839" i="3"/>
  <c r="AB839" i="3"/>
  <c r="A839" i="3"/>
  <c r="AE838" i="3"/>
  <c r="AB838" i="3"/>
  <c r="A838" i="3"/>
  <c r="AE837" i="3"/>
  <c r="AB837" i="3"/>
  <c r="A837" i="3"/>
  <c r="AE836" i="3"/>
  <c r="AB836" i="3"/>
  <c r="A836" i="3"/>
  <c r="AE835" i="3"/>
  <c r="AB835" i="3"/>
  <c r="A835" i="3"/>
  <c r="AE834" i="3"/>
  <c r="AB834" i="3"/>
  <c r="A834" i="3"/>
  <c r="AE833" i="3"/>
  <c r="AB833" i="3"/>
  <c r="A833" i="3"/>
  <c r="AE832" i="3"/>
  <c r="AB832" i="3"/>
  <c r="A832" i="3"/>
  <c r="AE831" i="3"/>
  <c r="AB831" i="3"/>
  <c r="A831" i="3"/>
  <c r="AE830" i="3"/>
  <c r="AB830" i="3"/>
  <c r="A830" i="3"/>
  <c r="AE829" i="3"/>
  <c r="AB829" i="3"/>
  <c r="A829" i="3"/>
  <c r="AE828" i="3"/>
  <c r="AB828" i="3"/>
  <c r="A828" i="3"/>
  <c r="AE827" i="3"/>
  <c r="AB827" i="3"/>
  <c r="A827" i="3"/>
  <c r="AE826" i="3"/>
  <c r="AB826" i="3"/>
  <c r="A826" i="3"/>
  <c r="AE825" i="3"/>
  <c r="AB825" i="3"/>
  <c r="A825" i="3"/>
  <c r="AE824" i="3"/>
  <c r="AB824" i="3"/>
  <c r="A824" i="3"/>
  <c r="AE823" i="3"/>
  <c r="AB823" i="3"/>
  <c r="A823" i="3"/>
  <c r="AE822" i="3"/>
  <c r="AB822" i="3"/>
  <c r="A822" i="3"/>
  <c r="AE821" i="3"/>
  <c r="AB821" i="3"/>
  <c r="A821" i="3"/>
  <c r="AE820" i="3"/>
  <c r="AB820" i="3"/>
  <c r="A820" i="3"/>
  <c r="AE819" i="3"/>
  <c r="AB819" i="3"/>
  <c r="A819" i="3"/>
  <c r="AE818" i="3"/>
  <c r="AB818" i="3"/>
  <c r="A818" i="3"/>
  <c r="AE817" i="3"/>
  <c r="AB817" i="3"/>
  <c r="A817" i="3"/>
  <c r="AE816" i="3"/>
  <c r="AB816" i="3"/>
  <c r="A816" i="3"/>
  <c r="AE815" i="3"/>
  <c r="AB815" i="3"/>
  <c r="A815" i="3"/>
  <c r="AE814" i="3"/>
  <c r="AB814" i="3"/>
  <c r="A814" i="3"/>
  <c r="AE813" i="3"/>
  <c r="AB813" i="3"/>
  <c r="A813" i="3"/>
  <c r="AE812" i="3"/>
  <c r="AB812" i="3"/>
  <c r="A812" i="3"/>
  <c r="AE811" i="3"/>
  <c r="AB811" i="3"/>
  <c r="A811" i="3"/>
  <c r="AE810" i="3"/>
  <c r="AB810" i="3"/>
  <c r="A810" i="3"/>
  <c r="AE809" i="3"/>
  <c r="AB809" i="3"/>
  <c r="A809" i="3"/>
  <c r="AE808" i="3"/>
  <c r="AB808" i="3"/>
  <c r="A808" i="3"/>
  <c r="AE807" i="3"/>
  <c r="AB807" i="3"/>
  <c r="A807" i="3"/>
  <c r="AE806" i="3"/>
  <c r="AB806" i="3"/>
  <c r="A806" i="3"/>
  <c r="AE805" i="3"/>
  <c r="AB805" i="3"/>
  <c r="A805" i="3"/>
  <c r="AE804" i="3"/>
  <c r="AB804" i="3"/>
  <c r="A804" i="3"/>
  <c r="AE803" i="3"/>
  <c r="AB803" i="3"/>
  <c r="A803" i="3"/>
  <c r="AE802" i="3"/>
  <c r="AB802" i="3"/>
  <c r="A802" i="3"/>
  <c r="AE801" i="3"/>
  <c r="AB801" i="3"/>
  <c r="A801" i="3"/>
  <c r="AE800" i="3"/>
  <c r="AB800" i="3"/>
  <c r="A800" i="3"/>
  <c r="AE799" i="3"/>
  <c r="AB799" i="3"/>
  <c r="A799" i="3"/>
  <c r="AE798" i="3"/>
  <c r="AB798" i="3"/>
  <c r="A798" i="3"/>
  <c r="AE797" i="3"/>
  <c r="AB797" i="3"/>
  <c r="A797" i="3"/>
  <c r="AE796" i="3"/>
  <c r="AB796" i="3"/>
  <c r="A796" i="3"/>
  <c r="AE795" i="3"/>
  <c r="AB795" i="3"/>
  <c r="A795" i="3"/>
  <c r="AE794" i="3"/>
  <c r="AB794" i="3"/>
  <c r="A794" i="3"/>
  <c r="AE793" i="3"/>
  <c r="AB793" i="3"/>
  <c r="A793" i="3"/>
  <c r="AE792" i="3"/>
  <c r="AB792" i="3"/>
  <c r="A792" i="3"/>
  <c r="AE791" i="3"/>
  <c r="AB791" i="3"/>
  <c r="A791" i="3"/>
  <c r="AE790" i="3"/>
  <c r="AB790" i="3"/>
  <c r="A790" i="3"/>
  <c r="AE789" i="3"/>
  <c r="AB789" i="3"/>
  <c r="A789" i="3"/>
  <c r="AE788" i="3"/>
  <c r="AB788" i="3"/>
  <c r="A788" i="3"/>
  <c r="AE787" i="3"/>
  <c r="AB787" i="3"/>
  <c r="A787" i="3"/>
  <c r="AE786" i="3"/>
  <c r="AB786" i="3"/>
  <c r="A786" i="3"/>
  <c r="AE785" i="3"/>
  <c r="AB785" i="3"/>
  <c r="A785" i="3"/>
  <c r="AE784" i="3"/>
  <c r="AB784" i="3"/>
  <c r="A784" i="3"/>
  <c r="AE783" i="3"/>
  <c r="AB783" i="3"/>
  <c r="A783" i="3"/>
  <c r="AE782" i="3"/>
  <c r="AB782" i="3"/>
  <c r="A782" i="3"/>
  <c r="AE781" i="3"/>
  <c r="AB781" i="3"/>
  <c r="A781" i="3"/>
  <c r="AE780" i="3"/>
  <c r="AB780" i="3"/>
  <c r="A780" i="3"/>
  <c r="AE779" i="3"/>
  <c r="AB779" i="3"/>
  <c r="A779" i="3"/>
  <c r="AE778" i="3"/>
  <c r="AB778" i="3"/>
  <c r="A778" i="3"/>
  <c r="AE777" i="3"/>
  <c r="AB777" i="3"/>
  <c r="A777" i="3"/>
  <c r="AE776" i="3"/>
  <c r="AB776" i="3"/>
  <c r="A776" i="3"/>
  <c r="AE775" i="3"/>
  <c r="AB775" i="3"/>
  <c r="A775" i="3"/>
  <c r="AE774" i="3"/>
  <c r="AB774" i="3"/>
  <c r="A774" i="3"/>
  <c r="AE773" i="3"/>
  <c r="AB773" i="3"/>
  <c r="A773" i="3"/>
  <c r="AE772" i="3"/>
  <c r="AB772" i="3"/>
  <c r="A772" i="3"/>
  <c r="AE771" i="3"/>
  <c r="AB771" i="3"/>
  <c r="A771" i="3"/>
  <c r="AE770" i="3"/>
  <c r="AB770" i="3"/>
  <c r="A770" i="3"/>
  <c r="AE769" i="3"/>
  <c r="AB769" i="3"/>
  <c r="A769" i="3"/>
  <c r="AE768" i="3"/>
  <c r="AB768" i="3"/>
  <c r="A768" i="3"/>
  <c r="AE767" i="3"/>
  <c r="AB767" i="3"/>
  <c r="A767" i="3"/>
  <c r="AE766" i="3"/>
  <c r="AB766" i="3"/>
  <c r="A766" i="3"/>
  <c r="AE765" i="3"/>
  <c r="AB765" i="3"/>
  <c r="A765" i="3"/>
  <c r="AE764" i="3"/>
  <c r="AB764" i="3"/>
  <c r="A764" i="3"/>
  <c r="AE763" i="3"/>
  <c r="AB763" i="3"/>
  <c r="A763" i="3"/>
  <c r="AE762" i="3"/>
  <c r="AB762" i="3"/>
  <c r="A762" i="3"/>
  <c r="AE761" i="3"/>
  <c r="AB761" i="3"/>
  <c r="A761" i="3"/>
  <c r="AE760" i="3"/>
  <c r="AB760" i="3"/>
  <c r="A760" i="3"/>
  <c r="AE759" i="3"/>
  <c r="AB759" i="3"/>
  <c r="A759" i="3"/>
  <c r="AE758" i="3"/>
  <c r="AB758" i="3"/>
  <c r="A758" i="3"/>
  <c r="AE757" i="3"/>
  <c r="AB757" i="3"/>
  <c r="A757" i="3"/>
  <c r="AE756" i="3"/>
  <c r="AB756" i="3"/>
  <c r="A756" i="3"/>
  <c r="AE755" i="3"/>
  <c r="AB755" i="3"/>
  <c r="A755" i="3"/>
  <c r="AE754" i="3"/>
  <c r="AB754" i="3"/>
  <c r="A754" i="3"/>
  <c r="AE753" i="3"/>
  <c r="AB753" i="3"/>
  <c r="A753" i="3"/>
  <c r="AE752" i="3"/>
  <c r="AB752" i="3"/>
  <c r="A752" i="3"/>
  <c r="AE751" i="3"/>
  <c r="AB751" i="3"/>
  <c r="A751" i="3"/>
  <c r="AE750" i="3"/>
  <c r="AB750" i="3"/>
  <c r="A750" i="3"/>
  <c r="AE749" i="3"/>
  <c r="AB749" i="3"/>
  <c r="A749" i="3"/>
  <c r="AE748" i="3"/>
  <c r="AB748" i="3"/>
  <c r="A748" i="3"/>
  <c r="AE747" i="3"/>
  <c r="AB747" i="3"/>
  <c r="A747" i="3"/>
  <c r="AE746" i="3"/>
  <c r="AB746" i="3"/>
  <c r="A746" i="3"/>
  <c r="AE745" i="3"/>
  <c r="AB745" i="3"/>
  <c r="A745" i="3"/>
  <c r="AE744" i="3"/>
  <c r="AB744" i="3"/>
  <c r="A744" i="3"/>
  <c r="AE743" i="3"/>
  <c r="AB743" i="3"/>
  <c r="A743" i="3"/>
  <c r="AE742" i="3"/>
  <c r="AB742" i="3"/>
  <c r="A742" i="3"/>
  <c r="AE741" i="3"/>
  <c r="AB741" i="3"/>
  <c r="A741" i="3"/>
  <c r="AE740" i="3"/>
  <c r="AB740" i="3"/>
  <c r="A740" i="3"/>
  <c r="AE739" i="3"/>
  <c r="AB739" i="3"/>
  <c r="A739" i="3"/>
  <c r="AE738" i="3"/>
  <c r="AB738" i="3"/>
  <c r="A738" i="3"/>
  <c r="AE737" i="3"/>
  <c r="AB737" i="3"/>
  <c r="A737" i="3"/>
  <c r="AE736" i="3"/>
  <c r="AB736" i="3"/>
  <c r="A736" i="3"/>
  <c r="AE735" i="3"/>
  <c r="AB735" i="3"/>
  <c r="A735" i="3"/>
  <c r="AE734" i="3"/>
  <c r="AB734" i="3"/>
  <c r="A734" i="3"/>
  <c r="AE733" i="3"/>
  <c r="AB733" i="3"/>
  <c r="A733" i="3"/>
  <c r="AE732" i="3"/>
  <c r="AB732" i="3"/>
  <c r="A732" i="3"/>
  <c r="AE731" i="3"/>
  <c r="AB731" i="3"/>
  <c r="A731" i="3"/>
  <c r="AE730" i="3"/>
  <c r="AB730" i="3"/>
  <c r="A730" i="3"/>
  <c r="AE729" i="3"/>
  <c r="AB729" i="3"/>
  <c r="A729" i="3"/>
  <c r="AE728" i="3"/>
  <c r="AB728" i="3"/>
  <c r="A728" i="3"/>
  <c r="AE727" i="3"/>
  <c r="AB727" i="3"/>
  <c r="A727" i="3"/>
  <c r="AE726" i="3"/>
  <c r="AB726" i="3"/>
  <c r="A726" i="3"/>
  <c r="AE725" i="3"/>
  <c r="AB725" i="3"/>
  <c r="A725" i="3"/>
  <c r="AE724" i="3"/>
  <c r="AB724" i="3"/>
  <c r="A724" i="3"/>
  <c r="AE723" i="3"/>
  <c r="AB723" i="3"/>
  <c r="A723" i="3"/>
  <c r="AE722" i="3"/>
  <c r="AB722" i="3"/>
  <c r="A722" i="3"/>
  <c r="AE721" i="3"/>
  <c r="AB721" i="3"/>
  <c r="A721" i="3"/>
  <c r="AE720" i="3"/>
  <c r="AB720" i="3"/>
  <c r="A720" i="3"/>
  <c r="AE719" i="3"/>
  <c r="AB719" i="3"/>
  <c r="A719" i="3"/>
  <c r="AE718" i="3"/>
  <c r="AB718" i="3"/>
  <c r="A718" i="3"/>
  <c r="AE717" i="3"/>
  <c r="AB717" i="3"/>
  <c r="A717" i="3"/>
  <c r="AE716" i="3"/>
  <c r="AB716" i="3"/>
  <c r="A716" i="3"/>
  <c r="AE715" i="3"/>
  <c r="AB715" i="3"/>
  <c r="A715" i="3"/>
  <c r="AE714" i="3"/>
  <c r="AB714" i="3"/>
  <c r="A714" i="3"/>
  <c r="AE713" i="3"/>
  <c r="AB713" i="3"/>
  <c r="A713" i="3"/>
  <c r="AE712" i="3"/>
  <c r="AB712" i="3"/>
  <c r="A712" i="3"/>
  <c r="AE711" i="3"/>
  <c r="AB711" i="3"/>
  <c r="A711" i="3"/>
  <c r="AE710" i="3"/>
  <c r="AB710" i="3"/>
  <c r="A710" i="3"/>
  <c r="AE709" i="3"/>
  <c r="AB709" i="3"/>
  <c r="A709" i="3"/>
  <c r="AE708" i="3"/>
  <c r="AB708" i="3"/>
  <c r="A708" i="3"/>
  <c r="AE707" i="3"/>
  <c r="AB707" i="3"/>
  <c r="A707" i="3"/>
  <c r="AE706" i="3"/>
  <c r="AB706" i="3"/>
  <c r="A706" i="3"/>
  <c r="AE705" i="3"/>
  <c r="AB705" i="3"/>
  <c r="A705" i="3"/>
  <c r="AE704" i="3"/>
  <c r="AB704" i="3"/>
  <c r="A704" i="3"/>
  <c r="AE703" i="3"/>
  <c r="AB703" i="3"/>
  <c r="A703" i="3"/>
  <c r="AE702" i="3"/>
  <c r="AB702" i="3"/>
  <c r="A702" i="3"/>
  <c r="AE701" i="3"/>
  <c r="AB701" i="3"/>
  <c r="A701" i="3"/>
  <c r="AE700" i="3"/>
  <c r="AB700" i="3"/>
  <c r="A700" i="3"/>
  <c r="AE699" i="3"/>
  <c r="AB699" i="3"/>
  <c r="A699" i="3"/>
  <c r="AE698" i="3"/>
  <c r="AB698" i="3"/>
  <c r="A698" i="3"/>
  <c r="AE697" i="3"/>
  <c r="AB697" i="3"/>
  <c r="A697" i="3"/>
  <c r="AE696" i="3"/>
  <c r="AB696" i="3"/>
  <c r="A696" i="3"/>
  <c r="AE695" i="3"/>
  <c r="AB695" i="3"/>
  <c r="A695" i="3"/>
  <c r="AE694" i="3"/>
  <c r="AB694" i="3"/>
  <c r="A694" i="3"/>
  <c r="AE693" i="3"/>
  <c r="AB693" i="3"/>
  <c r="A693" i="3"/>
  <c r="AE692" i="3"/>
  <c r="AB692" i="3"/>
  <c r="A692" i="3"/>
  <c r="AE691" i="3"/>
  <c r="AB691" i="3"/>
  <c r="A691" i="3"/>
  <c r="AE690" i="3"/>
  <c r="AB690" i="3"/>
  <c r="A690" i="3"/>
  <c r="AE689" i="3"/>
  <c r="AB689" i="3"/>
  <c r="A689" i="3"/>
  <c r="AE688" i="3"/>
  <c r="AB688" i="3"/>
  <c r="A688" i="3"/>
  <c r="AE687" i="3"/>
  <c r="AB687" i="3"/>
  <c r="A687" i="3"/>
  <c r="AE686" i="3"/>
  <c r="AB686" i="3"/>
  <c r="A686" i="3"/>
  <c r="AE685" i="3"/>
  <c r="AB685" i="3"/>
  <c r="A685" i="3"/>
  <c r="AE684" i="3"/>
  <c r="AB684" i="3"/>
  <c r="A684" i="3"/>
  <c r="AE683" i="3"/>
  <c r="AB683" i="3"/>
  <c r="A683" i="3"/>
  <c r="AE682" i="3"/>
  <c r="AB682" i="3"/>
  <c r="A682" i="3"/>
  <c r="AE681" i="3"/>
  <c r="AB681" i="3"/>
  <c r="A681" i="3"/>
  <c r="AE680" i="3"/>
  <c r="AB680" i="3"/>
  <c r="A680" i="3"/>
  <c r="AE679" i="3"/>
  <c r="AB679" i="3"/>
  <c r="A679" i="3"/>
  <c r="AE678" i="3"/>
  <c r="AB678" i="3"/>
  <c r="A678" i="3"/>
  <c r="AE677" i="3"/>
  <c r="AB677" i="3"/>
  <c r="A677" i="3"/>
  <c r="AE676" i="3"/>
  <c r="AB676" i="3"/>
  <c r="A676" i="3"/>
  <c r="AE675" i="3"/>
  <c r="AB675" i="3"/>
  <c r="A675" i="3"/>
  <c r="AE674" i="3"/>
  <c r="AB674" i="3"/>
  <c r="A674" i="3"/>
  <c r="AE673" i="3"/>
  <c r="AB673" i="3"/>
  <c r="A673" i="3"/>
  <c r="AE672" i="3"/>
  <c r="AB672" i="3"/>
  <c r="A672" i="3"/>
  <c r="AE671" i="3"/>
  <c r="AB671" i="3"/>
  <c r="A671" i="3"/>
  <c r="AE670" i="3"/>
  <c r="AB670" i="3"/>
  <c r="A670" i="3"/>
  <c r="AE669" i="3"/>
  <c r="AB669" i="3"/>
  <c r="A669" i="3"/>
  <c r="AE668" i="3"/>
  <c r="AB668" i="3"/>
  <c r="A668" i="3"/>
  <c r="AE667" i="3"/>
  <c r="AB667" i="3"/>
  <c r="A667" i="3"/>
  <c r="AE666" i="3"/>
  <c r="AB666" i="3"/>
  <c r="A666" i="3"/>
  <c r="AE665" i="3"/>
  <c r="AB665" i="3"/>
  <c r="A665" i="3"/>
  <c r="AE664" i="3"/>
  <c r="AB664" i="3"/>
  <c r="A664" i="3"/>
  <c r="AE663" i="3"/>
  <c r="AB663" i="3"/>
  <c r="A663" i="3"/>
  <c r="AE662" i="3"/>
  <c r="AB662" i="3"/>
  <c r="A662" i="3"/>
  <c r="AE661" i="3"/>
  <c r="AB661" i="3"/>
  <c r="A661" i="3"/>
  <c r="AE660" i="3"/>
  <c r="AB660" i="3"/>
  <c r="A660" i="3"/>
  <c r="AE659" i="3"/>
  <c r="AB659" i="3"/>
  <c r="A659" i="3"/>
  <c r="AE658" i="3"/>
  <c r="AB658" i="3"/>
  <c r="A658" i="3"/>
  <c r="AE657" i="3"/>
  <c r="AB657" i="3"/>
  <c r="A657" i="3"/>
  <c r="AE656" i="3"/>
  <c r="AB656" i="3"/>
  <c r="A656" i="3"/>
  <c r="AE655" i="3"/>
  <c r="AB655" i="3"/>
  <c r="A655" i="3"/>
  <c r="AE654" i="3"/>
  <c r="AB654" i="3"/>
  <c r="A654" i="3"/>
  <c r="AE653" i="3"/>
  <c r="AB653" i="3"/>
  <c r="A653" i="3"/>
  <c r="AE652" i="3"/>
  <c r="AB652" i="3"/>
  <c r="A652" i="3"/>
  <c r="AE651" i="3"/>
  <c r="AB651" i="3"/>
  <c r="A651" i="3"/>
  <c r="AE650" i="3"/>
  <c r="AB650" i="3"/>
  <c r="A650" i="3"/>
  <c r="AE649" i="3"/>
  <c r="AB649" i="3"/>
  <c r="A649" i="3"/>
  <c r="AE648" i="3"/>
  <c r="AB648" i="3"/>
  <c r="A648" i="3"/>
  <c r="AE647" i="3"/>
  <c r="AB647" i="3"/>
  <c r="A647" i="3"/>
  <c r="AE646" i="3"/>
  <c r="AB646" i="3"/>
  <c r="A646" i="3"/>
  <c r="AE645" i="3"/>
  <c r="AB645" i="3"/>
  <c r="A645" i="3"/>
  <c r="AE644" i="3"/>
  <c r="AB644" i="3"/>
  <c r="A644" i="3"/>
  <c r="AE643" i="3"/>
  <c r="AB643" i="3"/>
  <c r="A643" i="3"/>
  <c r="AE642" i="3"/>
  <c r="AB642" i="3"/>
  <c r="A642" i="3"/>
  <c r="AE641" i="3"/>
  <c r="AB641" i="3"/>
  <c r="A641" i="3"/>
  <c r="AE640" i="3"/>
  <c r="AB640" i="3"/>
  <c r="A640" i="3"/>
  <c r="AE639" i="3"/>
  <c r="AB639" i="3"/>
  <c r="A639" i="3"/>
  <c r="AE638" i="3"/>
  <c r="AB638" i="3"/>
  <c r="A638" i="3"/>
  <c r="AE637" i="3"/>
  <c r="AB637" i="3"/>
  <c r="A637" i="3"/>
  <c r="AE636" i="3"/>
  <c r="AB636" i="3"/>
  <c r="A636" i="3"/>
  <c r="AE635" i="3"/>
  <c r="AB635" i="3"/>
  <c r="A635" i="3"/>
  <c r="AE634" i="3"/>
  <c r="AB634" i="3"/>
  <c r="A634" i="3"/>
  <c r="AE633" i="3"/>
  <c r="AB633" i="3"/>
  <c r="A633" i="3"/>
  <c r="AE632" i="3"/>
  <c r="AB632" i="3"/>
  <c r="A632" i="3"/>
  <c r="AE631" i="3"/>
  <c r="AB631" i="3"/>
  <c r="A631" i="3"/>
  <c r="AE630" i="3"/>
  <c r="AB630" i="3"/>
  <c r="A630" i="3"/>
  <c r="AE629" i="3"/>
  <c r="AB629" i="3"/>
  <c r="A629" i="3"/>
  <c r="AE628" i="3"/>
  <c r="AB628" i="3"/>
  <c r="A628" i="3"/>
  <c r="AE627" i="3"/>
  <c r="AB627" i="3"/>
  <c r="A627" i="3"/>
  <c r="AE626" i="3"/>
  <c r="AB626" i="3"/>
  <c r="A626" i="3"/>
  <c r="AE625" i="3"/>
  <c r="AB625" i="3"/>
  <c r="A625" i="3"/>
  <c r="AE624" i="3"/>
  <c r="AB624" i="3"/>
  <c r="A624" i="3"/>
  <c r="AE623" i="3"/>
  <c r="AB623" i="3"/>
  <c r="A623" i="3"/>
  <c r="AE622" i="3"/>
  <c r="AB622" i="3"/>
  <c r="A622" i="3"/>
  <c r="AE621" i="3"/>
  <c r="AB621" i="3"/>
  <c r="A621" i="3"/>
  <c r="AE620" i="3"/>
  <c r="AB620" i="3"/>
  <c r="A620" i="3"/>
  <c r="AE619" i="3"/>
  <c r="AB619" i="3"/>
  <c r="A619" i="3"/>
  <c r="AE618" i="3"/>
  <c r="AB618" i="3"/>
  <c r="A618" i="3"/>
  <c r="AE617" i="3"/>
  <c r="AB617" i="3"/>
  <c r="A617" i="3"/>
  <c r="AE616" i="3"/>
  <c r="AB616" i="3"/>
  <c r="A616" i="3"/>
  <c r="AE615" i="3"/>
  <c r="AB615" i="3"/>
  <c r="A615" i="3"/>
  <c r="AE614" i="3"/>
  <c r="AB614" i="3"/>
  <c r="A614" i="3"/>
  <c r="AE613" i="3"/>
  <c r="AB613" i="3"/>
  <c r="A613" i="3"/>
  <c r="AE612" i="3"/>
  <c r="AB612" i="3"/>
  <c r="A612" i="3"/>
  <c r="AE611" i="3"/>
  <c r="AB611" i="3"/>
  <c r="A611" i="3"/>
  <c r="AE610" i="3"/>
  <c r="AB610" i="3"/>
  <c r="A610" i="3"/>
  <c r="AE609" i="3"/>
  <c r="AB609" i="3"/>
  <c r="A609" i="3"/>
  <c r="AE608" i="3"/>
  <c r="AB608" i="3"/>
  <c r="A608" i="3"/>
  <c r="AE607" i="3"/>
  <c r="AB607" i="3"/>
  <c r="A607" i="3"/>
  <c r="AE606" i="3"/>
  <c r="AB606" i="3"/>
  <c r="A606" i="3"/>
  <c r="AE605" i="3"/>
  <c r="AB605" i="3"/>
  <c r="A605" i="3"/>
  <c r="AE604" i="3"/>
  <c r="AB604" i="3"/>
  <c r="A604" i="3"/>
  <c r="AE603" i="3"/>
  <c r="AB603" i="3"/>
  <c r="A603" i="3"/>
  <c r="AE602" i="3"/>
  <c r="AB602" i="3"/>
  <c r="A602" i="3"/>
  <c r="AE601" i="3"/>
  <c r="AB601" i="3"/>
  <c r="A601" i="3"/>
  <c r="AE600" i="3"/>
  <c r="AB600" i="3"/>
  <c r="A600" i="3"/>
  <c r="AE599" i="3"/>
  <c r="AB599" i="3"/>
  <c r="A599" i="3"/>
  <c r="AE598" i="3"/>
  <c r="AB598" i="3"/>
  <c r="A598" i="3"/>
  <c r="AE597" i="3"/>
  <c r="AB597" i="3"/>
  <c r="A597" i="3"/>
  <c r="AE596" i="3"/>
  <c r="AB596" i="3"/>
  <c r="A596" i="3"/>
  <c r="AE595" i="3"/>
  <c r="AB595" i="3"/>
  <c r="A595" i="3"/>
  <c r="AE594" i="3"/>
  <c r="AB594" i="3"/>
  <c r="A594" i="3"/>
  <c r="AE593" i="3"/>
  <c r="AB593" i="3"/>
  <c r="A593" i="3"/>
  <c r="AE592" i="3"/>
  <c r="AB592" i="3"/>
  <c r="A592" i="3"/>
  <c r="AE591" i="3"/>
  <c r="AB591" i="3"/>
  <c r="A591" i="3"/>
  <c r="AE590" i="3"/>
  <c r="AB590" i="3"/>
  <c r="A590" i="3"/>
  <c r="AE589" i="3"/>
  <c r="AB589" i="3"/>
  <c r="A589" i="3"/>
  <c r="AE588" i="3"/>
  <c r="AB588" i="3"/>
  <c r="A588" i="3"/>
  <c r="AE587" i="3"/>
  <c r="AB587" i="3"/>
  <c r="A587" i="3"/>
  <c r="AE586" i="3"/>
  <c r="AB586" i="3"/>
  <c r="A586" i="3"/>
  <c r="AE585" i="3"/>
  <c r="AB585" i="3"/>
  <c r="A585" i="3"/>
  <c r="AE584" i="3"/>
  <c r="AB584" i="3"/>
  <c r="A584" i="3"/>
  <c r="AE583" i="3"/>
  <c r="AB583" i="3"/>
  <c r="A583" i="3"/>
  <c r="AE582" i="3"/>
  <c r="AB582" i="3"/>
  <c r="A582" i="3"/>
  <c r="AE581" i="3"/>
  <c r="AB581" i="3"/>
  <c r="A581" i="3"/>
  <c r="AE580" i="3"/>
  <c r="AB580" i="3"/>
  <c r="A580" i="3"/>
  <c r="AE579" i="3"/>
  <c r="AB579" i="3"/>
  <c r="A579" i="3"/>
  <c r="AE578" i="3"/>
  <c r="AB578" i="3"/>
  <c r="A578" i="3"/>
  <c r="AE577" i="3"/>
  <c r="AB577" i="3"/>
  <c r="A577" i="3"/>
  <c r="AE576" i="3"/>
  <c r="AB576" i="3"/>
  <c r="A576" i="3"/>
  <c r="AE575" i="3"/>
  <c r="AB575" i="3"/>
  <c r="A575" i="3"/>
  <c r="AE574" i="3"/>
  <c r="AB574" i="3"/>
  <c r="A574" i="3"/>
  <c r="AE573" i="3"/>
  <c r="AB573" i="3"/>
  <c r="A573" i="3"/>
  <c r="AE572" i="3"/>
  <c r="AB572" i="3"/>
  <c r="A572" i="3"/>
  <c r="AE571" i="3"/>
  <c r="AB571" i="3"/>
  <c r="A571" i="3"/>
  <c r="AE570" i="3"/>
  <c r="AB570" i="3"/>
  <c r="A570" i="3"/>
  <c r="AE569" i="3"/>
  <c r="AB569" i="3"/>
  <c r="A569" i="3"/>
  <c r="AE568" i="3"/>
  <c r="AB568" i="3"/>
  <c r="A568" i="3"/>
  <c r="AE567" i="3"/>
  <c r="AB567" i="3"/>
  <c r="A567" i="3"/>
  <c r="AE566" i="3"/>
  <c r="AB566" i="3"/>
  <c r="A566" i="3"/>
  <c r="AE565" i="3"/>
  <c r="AB565" i="3"/>
  <c r="A565" i="3"/>
  <c r="AE564" i="3"/>
  <c r="AB564" i="3"/>
  <c r="A564" i="3"/>
  <c r="AE563" i="3"/>
  <c r="AB563" i="3"/>
  <c r="A563" i="3"/>
  <c r="AE562" i="3"/>
  <c r="AB562" i="3"/>
  <c r="A562" i="3"/>
  <c r="AE561" i="3"/>
  <c r="AB561" i="3"/>
  <c r="A561" i="3"/>
  <c r="AE560" i="3"/>
  <c r="AB560" i="3"/>
  <c r="A560" i="3"/>
  <c r="AE559" i="3"/>
  <c r="AB559" i="3"/>
  <c r="A559" i="3"/>
  <c r="AE558" i="3"/>
  <c r="AB558" i="3"/>
  <c r="A558" i="3"/>
  <c r="AE557" i="3"/>
  <c r="AB557" i="3"/>
  <c r="A557" i="3"/>
  <c r="AE556" i="3"/>
  <c r="AB556" i="3"/>
  <c r="A556" i="3"/>
  <c r="AE555" i="3"/>
  <c r="AB555" i="3"/>
  <c r="A555" i="3"/>
  <c r="AE554" i="3"/>
  <c r="AB554" i="3"/>
  <c r="A554" i="3"/>
  <c r="AE553" i="3"/>
  <c r="AB553" i="3"/>
  <c r="A553" i="3"/>
  <c r="AE552" i="3"/>
  <c r="AB552" i="3"/>
  <c r="A552" i="3"/>
  <c r="AE551" i="3"/>
  <c r="AB551" i="3"/>
  <c r="A551" i="3"/>
  <c r="AE550" i="3"/>
  <c r="AB550" i="3"/>
  <c r="A550" i="3"/>
  <c r="AE549" i="3"/>
  <c r="AB549" i="3"/>
  <c r="A549" i="3"/>
  <c r="AE548" i="3"/>
  <c r="AB548" i="3"/>
  <c r="A548" i="3"/>
  <c r="AE547" i="3"/>
  <c r="AB547" i="3"/>
  <c r="A547" i="3"/>
  <c r="AE546" i="3"/>
  <c r="AB546" i="3"/>
  <c r="A546" i="3"/>
  <c r="AE545" i="3"/>
  <c r="AB545" i="3"/>
  <c r="A545" i="3"/>
  <c r="AE544" i="3"/>
  <c r="AB544" i="3"/>
  <c r="A544" i="3"/>
  <c r="AE543" i="3"/>
  <c r="AB543" i="3"/>
  <c r="A543" i="3"/>
  <c r="AE542" i="3"/>
  <c r="AB542" i="3"/>
  <c r="A542" i="3"/>
  <c r="AE541" i="3"/>
  <c r="AB541" i="3"/>
  <c r="A541" i="3"/>
  <c r="AE540" i="3"/>
  <c r="AB540" i="3"/>
  <c r="A540" i="3"/>
  <c r="AE539" i="3"/>
  <c r="AB539" i="3"/>
  <c r="A539" i="3"/>
  <c r="AE538" i="3"/>
  <c r="AB538" i="3"/>
  <c r="A538" i="3"/>
  <c r="AE537" i="3"/>
  <c r="AB537" i="3"/>
  <c r="A537" i="3"/>
  <c r="AE536" i="3"/>
  <c r="AB536" i="3"/>
  <c r="A536" i="3"/>
  <c r="AE535" i="3"/>
  <c r="AB535" i="3"/>
  <c r="A535" i="3"/>
  <c r="AE534" i="3"/>
  <c r="AB534" i="3"/>
  <c r="A534" i="3"/>
  <c r="AE533" i="3"/>
  <c r="AB533" i="3"/>
  <c r="A533" i="3"/>
  <c r="AE532" i="3"/>
  <c r="AB532" i="3"/>
  <c r="A532" i="3"/>
  <c r="AE531" i="3"/>
  <c r="AB531" i="3"/>
  <c r="A531" i="3"/>
  <c r="AE530" i="3"/>
  <c r="AB530" i="3"/>
  <c r="A530" i="3"/>
  <c r="AE529" i="3"/>
  <c r="AB529" i="3"/>
  <c r="A529" i="3"/>
  <c r="AE528" i="3"/>
  <c r="AB528" i="3"/>
  <c r="A528" i="3"/>
  <c r="AE527" i="3"/>
  <c r="AB527" i="3"/>
  <c r="A527" i="3"/>
  <c r="AE526" i="3"/>
  <c r="AB526" i="3"/>
  <c r="A526" i="3"/>
  <c r="AE525" i="3"/>
  <c r="AB525" i="3"/>
  <c r="A525" i="3"/>
  <c r="AE524" i="3"/>
  <c r="AB524" i="3"/>
  <c r="A524" i="3"/>
  <c r="AE523" i="3"/>
  <c r="AB523" i="3"/>
  <c r="A523" i="3"/>
  <c r="AE522" i="3"/>
  <c r="AB522" i="3"/>
  <c r="A522" i="3"/>
  <c r="AE521" i="3"/>
  <c r="AB521" i="3"/>
  <c r="A521" i="3"/>
  <c r="AE520" i="3"/>
  <c r="AB520" i="3"/>
  <c r="A520" i="3"/>
  <c r="AE519" i="3"/>
  <c r="AB519" i="3"/>
  <c r="A519" i="3"/>
  <c r="AE518" i="3"/>
  <c r="AB518" i="3"/>
  <c r="A518" i="3"/>
  <c r="AE517" i="3"/>
  <c r="AB517" i="3"/>
  <c r="A517" i="3"/>
  <c r="AE516" i="3"/>
  <c r="AB516" i="3"/>
  <c r="A516" i="3"/>
  <c r="AE515" i="3"/>
  <c r="AB515" i="3"/>
  <c r="A515" i="3"/>
  <c r="AE514" i="3"/>
  <c r="AB514" i="3"/>
  <c r="A514" i="3"/>
  <c r="AE513" i="3"/>
  <c r="AB513" i="3"/>
  <c r="A513" i="3"/>
  <c r="AE512" i="3"/>
  <c r="AB512" i="3"/>
  <c r="A512" i="3"/>
  <c r="AE511" i="3"/>
  <c r="AB511" i="3"/>
  <c r="A511" i="3"/>
  <c r="AE510" i="3"/>
  <c r="AB510" i="3"/>
  <c r="A510" i="3"/>
  <c r="AE509" i="3"/>
  <c r="AB509" i="3"/>
  <c r="A509" i="3"/>
  <c r="AE508" i="3"/>
  <c r="AB508" i="3"/>
  <c r="A508" i="3"/>
  <c r="AE507" i="3"/>
  <c r="AB507" i="3"/>
  <c r="A507" i="3"/>
  <c r="AE506" i="3"/>
  <c r="AB506" i="3"/>
  <c r="A506" i="3"/>
  <c r="AE505" i="3"/>
  <c r="AB505" i="3"/>
  <c r="A505" i="3"/>
  <c r="AE504" i="3"/>
  <c r="AB504" i="3"/>
  <c r="A504" i="3"/>
  <c r="AE503" i="3"/>
  <c r="AB503" i="3"/>
  <c r="A503" i="3"/>
  <c r="AE502" i="3"/>
  <c r="AB502" i="3"/>
  <c r="A502" i="3"/>
  <c r="AE501" i="3"/>
  <c r="AB501" i="3"/>
  <c r="A501" i="3"/>
  <c r="AE500" i="3"/>
  <c r="AB500" i="3"/>
  <c r="A500" i="3"/>
  <c r="AE499" i="3"/>
  <c r="AB499" i="3"/>
  <c r="A499" i="3"/>
  <c r="AE498" i="3"/>
  <c r="AB498" i="3"/>
  <c r="A498" i="3"/>
  <c r="AE497" i="3"/>
  <c r="AB497" i="3"/>
  <c r="A497" i="3"/>
  <c r="AE496" i="3"/>
  <c r="AB496" i="3"/>
  <c r="A496" i="3"/>
  <c r="AE495" i="3"/>
  <c r="AB495" i="3"/>
  <c r="A495" i="3"/>
  <c r="AE494" i="3"/>
  <c r="AB494" i="3"/>
  <c r="A494" i="3"/>
  <c r="AE493" i="3"/>
  <c r="AB493" i="3"/>
  <c r="A493" i="3"/>
  <c r="AE492" i="3"/>
  <c r="AB492" i="3"/>
  <c r="A492" i="3"/>
  <c r="AE491" i="3"/>
  <c r="AB491" i="3"/>
  <c r="A491" i="3"/>
  <c r="AE490" i="3"/>
  <c r="AB490" i="3"/>
  <c r="A490" i="3"/>
  <c r="AE489" i="3"/>
  <c r="AB489" i="3"/>
  <c r="A489" i="3"/>
  <c r="AE488" i="3"/>
  <c r="AB488" i="3"/>
  <c r="A488" i="3"/>
  <c r="AE487" i="3"/>
  <c r="AB487" i="3"/>
  <c r="A487" i="3"/>
  <c r="AE486" i="3"/>
  <c r="AB486" i="3"/>
  <c r="A486" i="3"/>
  <c r="AE485" i="3"/>
  <c r="AB485" i="3"/>
  <c r="A485" i="3"/>
  <c r="AE484" i="3"/>
  <c r="AB484" i="3"/>
  <c r="A484" i="3"/>
  <c r="AE483" i="3"/>
  <c r="AB483" i="3"/>
  <c r="A483" i="3"/>
  <c r="AE482" i="3"/>
  <c r="AB482" i="3"/>
  <c r="A482" i="3"/>
  <c r="AE481" i="3"/>
  <c r="AB481" i="3"/>
  <c r="A481" i="3"/>
  <c r="AE480" i="3"/>
  <c r="AB480" i="3"/>
  <c r="A480" i="3"/>
  <c r="AE479" i="3"/>
  <c r="AB479" i="3"/>
  <c r="A479" i="3"/>
  <c r="AE478" i="3"/>
  <c r="AB478" i="3"/>
  <c r="A478" i="3"/>
  <c r="AE477" i="3"/>
  <c r="AB477" i="3"/>
  <c r="A477" i="3"/>
  <c r="AE476" i="3"/>
  <c r="AB476" i="3"/>
  <c r="A476" i="3"/>
  <c r="AE475" i="3"/>
  <c r="AB475" i="3"/>
  <c r="A475" i="3"/>
  <c r="AE474" i="3"/>
  <c r="AB474" i="3"/>
  <c r="A474" i="3"/>
  <c r="AE473" i="3"/>
  <c r="AB473" i="3"/>
  <c r="A473" i="3"/>
  <c r="AE472" i="3"/>
  <c r="AB472" i="3"/>
  <c r="A472" i="3"/>
  <c r="AE471" i="3"/>
  <c r="AB471" i="3"/>
  <c r="A471" i="3"/>
  <c r="AE470" i="3"/>
  <c r="AB470" i="3"/>
  <c r="A470" i="3"/>
  <c r="AE469" i="3"/>
  <c r="AB469" i="3"/>
  <c r="A469" i="3"/>
  <c r="AE468" i="3"/>
  <c r="AB468" i="3"/>
  <c r="A468" i="3"/>
  <c r="AE467" i="3"/>
  <c r="AB467" i="3"/>
  <c r="A467" i="3"/>
  <c r="AE466" i="3"/>
  <c r="AB466" i="3"/>
  <c r="A466" i="3"/>
  <c r="AE465" i="3"/>
  <c r="AB465" i="3"/>
  <c r="A465" i="3"/>
  <c r="AE464" i="3"/>
  <c r="AB464" i="3"/>
  <c r="A464" i="3"/>
  <c r="AE463" i="3"/>
  <c r="AB463" i="3"/>
  <c r="A463" i="3"/>
  <c r="AE462" i="3"/>
  <c r="AB462" i="3"/>
  <c r="A462" i="3"/>
  <c r="AE461" i="3"/>
  <c r="AB461" i="3"/>
  <c r="A461" i="3"/>
  <c r="AE460" i="3"/>
  <c r="AB460" i="3"/>
  <c r="A460" i="3"/>
  <c r="AE459" i="3"/>
  <c r="AB459" i="3"/>
  <c r="A459" i="3"/>
  <c r="AE458" i="3"/>
  <c r="AB458" i="3"/>
  <c r="A458" i="3"/>
  <c r="AE457" i="3"/>
  <c r="AB457" i="3"/>
  <c r="A457" i="3"/>
  <c r="AE456" i="3"/>
  <c r="AB456" i="3"/>
  <c r="A456" i="3"/>
  <c r="AE455" i="3"/>
  <c r="AB455" i="3"/>
  <c r="A455" i="3"/>
  <c r="AE454" i="3"/>
  <c r="AB454" i="3"/>
  <c r="A454" i="3"/>
  <c r="AE453" i="3"/>
  <c r="AB453" i="3"/>
  <c r="A453" i="3"/>
  <c r="AE452" i="3"/>
  <c r="AB452" i="3"/>
  <c r="A452" i="3"/>
  <c r="AE451" i="3"/>
  <c r="AB451" i="3"/>
  <c r="A451" i="3"/>
  <c r="AE450" i="3"/>
  <c r="AB450" i="3"/>
  <c r="A450" i="3"/>
  <c r="AE449" i="3"/>
  <c r="AB449" i="3"/>
  <c r="A449" i="3"/>
  <c r="AE448" i="3"/>
  <c r="AB448" i="3"/>
  <c r="A448" i="3"/>
  <c r="AE447" i="3"/>
  <c r="AB447" i="3"/>
  <c r="A447" i="3"/>
  <c r="AE446" i="3"/>
  <c r="AB446" i="3"/>
  <c r="A446" i="3"/>
  <c r="AE445" i="3"/>
  <c r="AB445" i="3"/>
  <c r="A445" i="3"/>
  <c r="AE444" i="3"/>
  <c r="AB444" i="3"/>
  <c r="A444" i="3"/>
  <c r="AE443" i="3"/>
  <c r="AB443" i="3"/>
  <c r="A443" i="3"/>
  <c r="AE442" i="3"/>
  <c r="AB442" i="3"/>
  <c r="A442" i="3"/>
  <c r="AE441" i="3"/>
  <c r="AB441" i="3"/>
  <c r="A441" i="3"/>
  <c r="AE440" i="3"/>
  <c r="AB440" i="3"/>
  <c r="A440" i="3"/>
  <c r="AE439" i="3"/>
  <c r="AB439" i="3"/>
  <c r="A439" i="3"/>
  <c r="AE438" i="3"/>
  <c r="AB438" i="3"/>
  <c r="A438" i="3"/>
  <c r="AE437" i="3"/>
  <c r="AB437" i="3"/>
  <c r="A437" i="3"/>
  <c r="AE436" i="3"/>
  <c r="AB436" i="3"/>
  <c r="A436" i="3"/>
  <c r="AE435" i="3"/>
  <c r="AB435" i="3"/>
  <c r="A435" i="3"/>
  <c r="AE434" i="3"/>
  <c r="AB434" i="3"/>
  <c r="A434" i="3"/>
  <c r="AE433" i="3"/>
  <c r="AB433" i="3"/>
  <c r="A433" i="3"/>
  <c r="AE432" i="3"/>
  <c r="AB432" i="3"/>
  <c r="A432" i="3"/>
  <c r="AE431" i="3"/>
  <c r="AB431" i="3"/>
  <c r="A431" i="3"/>
  <c r="AE430" i="3"/>
  <c r="AB430" i="3"/>
  <c r="A430" i="3"/>
  <c r="AE429" i="3"/>
  <c r="AB429" i="3"/>
  <c r="A429" i="3"/>
  <c r="AE428" i="3"/>
  <c r="AB428" i="3"/>
  <c r="A428" i="3"/>
  <c r="AE427" i="3"/>
  <c r="AB427" i="3"/>
  <c r="A427" i="3"/>
  <c r="AE426" i="3"/>
  <c r="AB426" i="3"/>
  <c r="A426" i="3"/>
  <c r="AE425" i="3"/>
  <c r="AB425" i="3"/>
  <c r="A425" i="3"/>
  <c r="AE424" i="3"/>
  <c r="AB424" i="3"/>
  <c r="A424" i="3"/>
  <c r="AE423" i="3"/>
  <c r="AB423" i="3"/>
  <c r="A423" i="3"/>
  <c r="AE422" i="3"/>
  <c r="AB422" i="3"/>
  <c r="A422" i="3"/>
  <c r="AE421" i="3"/>
  <c r="AB421" i="3"/>
  <c r="A421" i="3"/>
  <c r="AE420" i="3"/>
  <c r="AB420" i="3"/>
  <c r="A420" i="3"/>
  <c r="AE419" i="3"/>
  <c r="AB419" i="3"/>
  <c r="A419" i="3"/>
  <c r="AE418" i="3"/>
  <c r="AB418" i="3"/>
  <c r="A418" i="3"/>
  <c r="AE417" i="3"/>
  <c r="AB417" i="3"/>
  <c r="A417" i="3"/>
  <c r="AE416" i="3"/>
  <c r="AB416" i="3"/>
  <c r="A416" i="3"/>
  <c r="AE415" i="3"/>
  <c r="AB415" i="3"/>
  <c r="A415" i="3"/>
  <c r="AE414" i="3"/>
  <c r="AB414" i="3"/>
  <c r="A414" i="3"/>
  <c r="AE413" i="3"/>
  <c r="AB413" i="3"/>
  <c r="A413" i="3"/>
  <c r="AE412" i="3"/>
  <c r="AB412" i="3"/>
  <c r="A412" i="3"/>
  <c r="AE411" i="3"/>
  <c r="AB411" i="3"/>
  <c r="A411" i="3"/>
  <c r="AE410" i="3"/>
  <c r="AB410" i="3"/>
  <c r="A410" i="3"/>
  <c r="AE409" i="3"/>
  <c r="AB409" i="3"/>
  <c r="A409" i="3"/>
  <c r="AE408" i="3"/>
  <c r="AB408" i="3"/>
  <c r="A408" i="3"/>
  <c r="AE407" i="3"/>
  <c r="AB407" i="3"/>
  <c r="A407" i="3"/>
  <c r="AE406" i="3"/>
  <c r="AB406" i="3"/>
  <c r="A406" i="3"/>
  <c r="AE405" i="3"/>
  <c r="AB405" i="3"/>
  <c r="A405" i="3"/>
  <c r="AE404" i="3"/>
  <c r="AB404" i="3"/>
  <c r="A404" i="3"/>
  <c r="AE403" i="3"/>
  <c r="AB403" i="3"/>
  <c r="A403" i="3"/>
  <c r="AE402" i="3"/>
  <c r="AB402" i="3"/>
  <c r="A402" i="3"/>
  <c r="AE401" i="3"/>
  <c r="AB401" i="3"/>
  <c r="A401" i="3"/>
  <c r="AE400" i="3"/>
  <c r="AB400" i="3"/>
  <c r="A400" i="3"/>
  <c r="AE399" i="3"/>
  <c r="AB399" i="3"/>
  <c r="A399" i="3"/>
  <c r="AE398" i="3"/>
  <c r="AB398" i="3"/>
  <c r="A398" i="3"/>
  <c r="AE397" i="3"/>
  <c r="AB397" i="3"/>
  <c r="A397" i="3"/>
  <c r="AE396" i="3"/>
  <c r="AB396" i="3"/>
  <c r="A396" i="3"/>
  <c r="AE395" i="3"/>
  <c r="AB395" i="3"/>
  <c r="A395" i="3"/>
  <c r="AE394" i="3"/>
  <c r="AB394" i="3"/>
  <c r="A394" i="3"/>
  <c r="AE393" i="3"/>
  <c r="AB393" i="3"/>
  <c r="A393" i="3"/>
  <c r="AE392" i="3"/>
  <c r="AB392" i="3"/>
  <c r="A392" i="3"/>
  <c r="AE391" i="3"/>
  <c r="AB391" i="3"/>
  <c r="A391" i="3"/>
  <c r="AE390" i="3"/>
  <c r="AB390" i="3"/>
  <c r="A390" i="3"/>
  <c r="AE389" i="3"/>
  <c r="AB389" i="3"/>
  <c r="A389" i="3"/>
  <c r="AE388" i="3"/>
  <c r="AB388" i="3"/>
  <c r="A388" i="3"/>
  <c r="AE387" i="3"/>
  <c r="AB387" i="3"/>
  <c r="A387" i="3"/>
  <c r="AE386" i="3"/>
  <c r="AB386" i="3"/>
  <c r="A386" i="3"/>
  <c r="AE385" i="3"/>
  <c r="AB385" i="3"/>
  <c r="A385" i="3"/>
  <c r="AE384" i="3"/>
  <c r="AB384" i="3"/>
  <c r="A384" i="3"/>
  <c r="AE383" i="3"/>
  <c r="AB383" i="3"/>
  <c r="A383" i="3"/>
  <c r="AE382" i="3"/>
  <c r="AB382" i="3"/>
  <c r="A382" i="3"/>
  <c r="AE381" i="3"/>
  <c r="AB381" i="3"/>
  <c r="A381" i="3"/>
  <c r="AE380" i="3"/>
  <c r="AB380" i="3"/>
  <c r="A380" i="3"/>
  <c r="AE379" i="3"/>
  <c r="AB379" i="3"/>
  <c r="A379" i="3"/>
  <c r="AE378" i="3"/>
  <c r="AB378" i="3"/>
  <c r="A378" i="3"/>
  <c r="AE377" i="3"/>
  <c r="AB377" i="3"/>
  <c r="A377" i="3"/>
  <c r="AE376" i="3"/>
  <c r="AB376" i="3"/>
  <c r="A376" i="3"/>
  <c r="AE375" i="3"/>
  <c r="AB375" i="3"/>
  <c r="A375" i="3"/>
  <c r="AE374" i="3"/>
  <c r="AB374" i="3"/>
  <c r="A374" i="3"/>
  <c r="AE373" i="3"/>
  <c r="AB373" i="3"/>
  <c r="A373" i="3"/>
  <c r="AE372" i="3"/>
  <c r="AB372" i="3"/>
  <c r="A372" i="3"/>
  <c r="AE371" i="3"/>
  <c r="AB371" i="3"/>
  <c r="A371" i="3"/>
  <c r="AE370" i="3"/>
  <c r="AB370" i="3"/>
  <c r="A370" i="3"/>
  <c r="AE369" i="3"/>
  <c r="AB369" i="3"/>
  <c r="A369" i="3"/>
  <c r="AE368" i="3"/>
  <c r="AB368" i="3"/>
  <c r="A368" i="3"/>
  <c r="AE367" i="3"/>
  <c r="AB367" i="3"/>
  <c r="A367" i="3"/>
  <c r="AE366" i="3"/>
  <c r="AB366" i="3"/>
  <c r="A366" i="3"/>
  <c r="AE365" i="3"/>
  <c r="AB365" i="3"/>
  <c r="A365" i="3"/>
  <c r="AE364" i="3"/>
  <c r="AB364" i="3"/>
  <c r="A364" i="3"/>
  <c r="AE363" i="3"/>
  <c r="AB363" i="3"/>
  <c r="A363" i="3"/>
  <c r="AE362" i="3"/>
  <c r="AB362" i="3"/>
  <c r="A362" i="3"/>
  <c r="AE361" i="3"/>
  <c r="AB361" i="3"/>
  <c r="A361" i="3"/>
  <c r="AE360" i="3"/>
  <c r="AB360" i="3"/>
  <c r="A360" i="3"/>
  <c r="AE359" i="3"/>
  <c r="AB359" i="3"/>
  <c r="A359" i="3"/>
  <c r="AE358" i="3"/>
  <c r="AB358" i="3"/>
  <c r="A358" i="3"/>
  <c r="AE357" i="3"/>
  <c r="AB357" i="3"/>
  <c r="A357" i="3"/>
  <c r="AE356" i="3"/>
  <c r="AB356" i="3"/>
  <c r="A356" i="3"/>
  <c r="AE355" i="3"/>
  <c r="AB355" i="3"/>
  <c r="A355" i="3"/>
  <c r="AE354" i="3"/>
  <c r="AB354" i="3"/>
  <c r="A354" i="3"/>
  <c r="AE353" i="3"/>
  <c r="AB353" i="3"/>
  <c r="A353" i="3"/>
  <c r="AE352" i="3"/>
  <c r="AB352" i="3"/>
  <c r="A352" i="3"/>
  <c r="AE351" i="3"/>
  <c r="AB351" i="3"/>
  <c r="A351" i="3"/>
  <c r="AE350" i="3"/>
  <c r="AB350" i="3"/>
  <c r="A350" i="3"/>
  <c r="AE349" i="3"/>
  <c r="AB349" i="3"/>
  <c r="A349" i="3"/>
  <c r="AE348" i="3"/>
  <c r="AB348" i="3"/>
  <c r="A348" i="3"/>
  <c r="AE347" i="3"/>
  <c r="AB347" i="3"/>
  <c r="A347" i="3"/>
  <c r="AE346" i="3"/>
  <c r="AB346" i="3"/>
  <c r="A346" i="3"/>
  <c r="AE345" i="3"/>
  <c r="AB345" i="3"/>
  <c r="A345" i="3"/>
  <c r="AE344" i="3"/>
  <c r="AB344" i="3"/>
  <c r="A344" i="3"/>
  <c r="AE343" i="3"/>
  <c r="AB343" i="3"/>
  <c r="A343" i="3"/>
  <c r="AE342" i="3"/>
  <c r="AB342" i="3"/>
  <c r="A342" i="3"/>
  <c r="AE341" i="3"/>
  <c r="AB341" i="3"/>
  <c r="A341" i="3"/>
  <c r="AE340" i="3"/>
  <c r="AB340" i="3"/>
  <c r="A340" i="3"/>
  <c r="AE339" i="3"/>
  <c r="AB339" i="3"/>
  <c r="A339" i="3"/>
  <c r="AE338" i="3"/>
  <c r="AB338" i="3"/>
  <c r="A338" i="3"/>
  <c r="AE337" i="3"/>
  <c r="AB337" i="3"/>
  <c r="A337" i="3"/>
  <c r="AE336" i="3"/>
  <c r="AB336" i="3"/>
  <c r="A336" i="3"/>
  <c r="AE335" i="3"/>
  <c r="AB335" i="3"/>
  <c r="A335" i="3"/>
  <c r="AE334" i="3"/>
  <c r="AB334" i="3"/>
  <c r="A334" i="3"/>
  <c r="AE333" i="3"/>
  <c r="AB333" i="3"/>
  <c r="A333" i="3"/>
  <c r="AE332" i="3"/>
  <c r="AB332" i="3"/>
  <c r="A332" i="3"/>
  <c r="AE331" i="3"/>
  <c r="AB331" i="3"/>
  <c r="A331" i="3"/>
  <c r="AE330" i="3"/>
  <c r="AB330" i="3"/>
  <c r="A330" i="3"/>
  <c r="AE329" i="3"/>
  <c r="AB329" i="3"/>
  <c r="A329" i="3"/>
  <c r="AE328" i="3"/>
  <c r="AB328" i="3"/>
  <c r="A328" i="3"/>
  <c r="AE327" i="3"/>
  <c r="AB327" i="3"/>
  <c r="A327" i="3"/>
  <c r="AE326" i="3"/>
  <c r="AB326" i="3"/>
  <c r="A326" i="3"/>
  <c r="AE325" i="3"/>
  <c r="AB325" i="3"/>
  <c r="A325" i="3"/>
  <c r="AE324" i="3"/>
  <c r="AB324" i="3"/>
  <c r="A324" i="3"/>
  <c r="AE323" i="3"/>
  <c r="AB323" i="3"/>
  <c r="A323" i="3"/>
  <c r="AE322" i="3"/>
  <c r="AB322" i="3"/>
  <c r="A322" i="3"/>
  <c r="AE321" i="3"/>
  <c r="AB321" i="3"/>
  <c r="A321" i="3"/>
  <c r="AE320" i="3"/>
  <c r="AB320" i="3"/>
  <c r="A320" i="3"/>
  <c r="AE319" i="3"/>
  <c r="AB319" i="3"/>
  <c r="A319" i="3"/>
  <c r="AE318" i="3"/>
  <c r="AB318" i="3"/>
  <c r="A318" i="3"/>
  <c r="AE317" i="3"/>
  <c r="AB317" i="3"/>
  <c r="A317" i="3"/>
  <c r="AE316" i="3"/>
  <c r="AB316" i="3"/>
  <c r="A316" i="3"/>
  <c r="AE315" i="3"/>
  <c r="AB315" i="3"/>
  <c r="A315" i="3"/>
  <c r="AE314" i="3"/>
  <c r="AB314" i="3"/>
  <c r="A314" i="3"/>
  <c r="AE313" i="3"/>
  <c r="AB313" i="3"/>
  <c r="A313" i="3"/>
  <c r="AE312" i="3"/>
  <c r="AB312" i="3"/>
  <c r="A312" i="3"/>
  <c r="AE311" i="3"/>
  <c r="AB311" i="3"/>
  <c r="A311" i="3"/>
  <c r="AE310" i="3"/>
  <c r="AB310" i="3"/>
  <c r="A310" i="3"/>
  <c r="AE309" i="3"/>
  <c r="AB309" i="3"/>
  <c r="A309" i="3"/>
  <c r="AE308" i="3"/>
  <c r="AB308" i="3"/>
  <c r="A308" i="3"/>
  <c r="AE307" i="3"/>
  <c r="AB307" i="3"/>
  <c r="A307" i="3"/>
  <c r="AE306" i="3"/>
  <c r="AB306" i="3"/>
  <c r="A306" i="3"/>
  <c r="AE305" i="3"/>
  <c r="AB305" i="3"/>
  <c r="A305" i="3"/>
  <c r="AE304" i="3"/>
  <c r="AB304" i="3"/>
  <c r="A304" i="3"/>
  <c r="AE303" i="3"/>
  <c r="AB303" i="3"/>
  <c r="A303" i="3"/>
  <c r="AE302" i="3"/>
  <c r="AB302" i="3"/>
  <c r="A302" i="3"/>
  <c r="AE301" i="3"/>
  <c r="AB301" i="3"/>
  <c r="A301" i="3"/>
  <c r="AE300" i="3"/>
  <c r="AB300" i="3"/>
  <c r="A300" i="3"/>
  <c r="AE299" i="3"/>
  <c r="AB299" i="3"/>
  <c r="A299" i="3"/>
  <c r="AE298" i="3"/>
  <c r="AB298" i="3"/>
  <c r="A298" i="3"/>
  <c r="AE297" i="3"/>
  <c r="AB297" i="3"/>
  <c r="A297" i="3"/>
  <c r="AE296" i="3"/>
  <c r="AB296" i="3"/>
  <c r="A296" i="3"/>
  <c r="AE295" i="3"/>
  <c r="AB295" i="3"/>
  <c r="A295" i="3"/>
  <c r="AE294" i="3"/>
  <c r="AB294" i="3"/>
  <c r="A294" i="3"/>
  <c r="AE293" i="3"/>
  <c r="AB293" i="3"/>
  <c r="A293" i="3"/>
  <c r="AE292" i="3"/>
  <c r="AB292" i="3"/>
  <c r="A292" i="3"/>
  <c r="AE291" i="3"/>
  <c r="AB291" i="3"/>
  <c r="A291" i="3"/>
  <c r="AE290" i="3"/>
  <c r="AB290" i="3"/>
  <c r="A290" i="3"/>
  <c r="AE289" i="3"/>
  <c r="AB289" i="3"/>
  <c r="A289" i="3"/>
  <c r="AE288" i="3"/>
  <c r="AB288" i="3"/>
  <c r="A288" i="3"/>
  <c r="AE287" i="3"/>
  <c r="AB287" i="3"/>
  <c r="A287" i="3"/>
  <c r="AE286" i="3"/>
  <c r="AB286" i="3"/>
  <c r="A286" i="3"/>
  <c r="AE285" i="3"/>
  <c r="AB285" i="3"/>
  <c r="A285" i="3"/>
  <c r="AE284" i="3"/>
  <c r="AB284" i="3"/>
  <c r="A284" i="3"/>
  <c r="AE283" i="3"/>
  <c r="AB283" i="3"/>
  <c r="A283" i="3"/>
  <c r="AE282" i="3"/>
  <c r="AB282" i="3"/>
  <c r="A282" i="3"/>
  <c r="AE281" i="3"/>
  <c r="AB281" i="3"/>
  <c r="A281" i="3"/>
  <c r="AE280" i="3"/>
  <c r="AB280" i="3"/>
  <c r="A280" i="3"/>
  <c r="AE279" i="3"/>
  <c r="AB279" i="3"/>
  <c r="A279" i="3"/>
  <c r="AE278" i="3"/>
  <c r="AB278" i="3"/>
  <c r="A278" i="3"/>
  <c r="AE277" i="3"/>
  <c r="AB277" i="3"/>
  <c r="A277" i="3"/>
  <c r="AE276" i="3"/>
  <c r="AB276" i="3"/>
  <c r="A276" i="3"/>
  <c r="AE275" i="3"/>
  <c r="AB275" i="3"/>
  <c r="A275" i="3"/>
  <c r="AE274" i="3"/>
  <c r="AB274" i="3"/>
  <c r="A274" i="3"/>
  <c r="AE273" i="3"/>
  <c r="AB273" i="3"/>
  <c r="A273" i="3"/>
  <c r="AE272" i="3"/>
  <c r="AB272" i="3"/>
  <c r="A272" i="3"/>
  <c r="AE271" i="3"/>
  <c r="AB271" i="3"/>
  <c r="A271" i="3"/>
  <c r="AE270" i="3"/>
  <c r="AB270" i="3"/>
  <c r="A270" i="3"/>
  <c r="AE269" i="3"/>
  <c r="AB269" i="3"/>
  <c r="A269" i="3"/>
  <c r="AE268" i="3"/>
  <c r="AB268" i="3"/>
  <c r="A268" i="3"/>
  <c r="AE267" i="3"/>
  <c r="AB267" i="3"/>
  <c r="A267" i="3"/>
  <c r="AE266" i="3"/>
  <c r="AB266" i="3"/>
  <c r="A266" i="3"/>
  <c r="AE265" i="3"/>
  <c r="AB265" i="3"/>
  <c r="A265" i="3"/>
  <c r="AE264" i="3"/>
  <c r="AB264" i="3"/>
  <c r="A264" i="3"/>
  <c r="AE263" i="3"/>
  <c r="AB263" i="3"/>
  <c r="A263" i="3"/>
  <c r="AE262" i="3"/>
  <c r="AB262" i="3"/>
  <c r="A262" i="3"/>
  <c r="AE261" i="3"/>
  <c r="AB261" i="3"/>
  <c r="A261" i="3"/>
  <c r="AE260" i="3"/>
  <c r="AB260" i="3"/>
  <c r="A260" i="3"/>
  <c r="AE259" i="3"/>
  <c r="AB259" i="3"/>
  <c r="A259" i="3"/>
  <c r="AE258" i="3"/>
  <c r="AB258" i="3"/>
  <c r="A258" i="3"/>
  <c r="AE257" i="3"/>
  <c r="AB257" i="3"/>
  <c r="A257" i="3"/>
  <c r="AE256" i="3"/>
  <c r="AB256" i="3"/>
  <c r="A256" i="3"/>
  <c r="AE255" i="3"/>
  <c r="AB255" i="3"/>
  <c r="A255" i="3"/>
  <c r="AE254" i="3"/>
  <c r="AB254" i="3"/>
  <c r="A254" i="3"/>
  <c r="AE253" i="3"/>
  <c r="AB253" i="3"/>
  <c r="A253" i="3"/>
  <c r="AE252" i="3"/>
  <c r="AB252" i="3"/>
  <c r="A252" i="3"/>
  <c r="AE251" i="3"/>
  <c r="AB251" i="3"/>
  <c r="A251" i="3"/>
  <c r="AE250" i="3"/>
  <c r="AB250" i="3"/>
  <c r="A250" i="3"/>
  <c r="AE249" i="3"/>
  <c r="AB249" i="3"/>
  <c r="A249" i="3"/>
  <c r="AE248" i="3"/>
  <c r="AB248" i="3"/>
  <c r="A248" i="3"/>
  <c r="AE247" i="3"/>
  <c r="AB247" i="3"/>
  <c r="A247" i="3"/>
  <c r="AE246" i="3"/>
  <c r="AB246" i="3"/>
  <c r="A246" i="3"/>
  <c r="AE245" i="3"/>
  <c r="AB245" i="3"/>
  <c r="A245" i="3"/>
  <c r="AE244" i="3"/>
  <c r="AB244" i="3"/>
  <c r="A244" i="3"/>
  <c r="AE243" i="3"/>
  <c r="AB243" i="3"/>
  <c r="A243" i="3"/>
  <c r="AE242" i="3"/>
  <c r="AB242" i="3"/>
  <c r="A242" i="3"/>
  <c r="AE241" i="3"/>
  <c r="AB241" i="3"/>
  <c r="A241" i="3"/>
  <c r="AE240" i="3"/>
  <c r="AB240" i="3"/>
  <c r="A240" i="3"/>
  <c r="AE239" i="3"/>
  <c r="AB239" i="3"/>
  <c r="A239" i="3"/>
  <c r="AE238" i="3"/>
  <c r="AB238" i="3"/>
  <c r="A238" i="3"/>
  <c r="AE237" i="3"/>
  <c r="AB237" i="3"/>
  <c r="A237" i="3"/>
  <c r="AE236" i="3"/>
  <c r="AB236" i="3"/>
  <c r="A236" i="3"/>
  <c r="AE235" i="3"/>
  <c r="AB235" i="3"/>
  <c r="A235" i="3"/>
  <c r="AE234" i="3"/>
  <c r="AB234" i="3"/>
  <c r="A234" i="3"/>
  <c r="AE233" i="3"/>
  <c r="AB233" i="3"/>
  <c r="A233" i="3"/>
  <c r="AE232" i="3"/>
  <c r="AB232" i="3"/>
  <c r="A232" i="3"/>
  <c r="AE231" i="3"/>
  <c r="AB231" i="3"/>
  <c r="A231" i="3"/>
  <c r="AE230" i="3"/>
  <c r="AB230" i="3"/>
  <c r="A230" i="3"/>
  <c r="AE229" i="3"/>
  <c r="AB229" i="3"/>
  <c r="A229" i="3"/>
  <c r="AE228" i="3"/>
  <c r="AB228" i="3"/>
  <c r="A228" i="3"/>
  <c r="AE227" i="3"/>
  <c r="AB227" i="3"/>
  <c r="A227" i="3"/>
  <c r="AE226" i="3"/>
  <c r="AB226" i="3"/>
  <c r="A226" i="3"/>
  <c r="AE225" i="3"/>
  <c r="AB225" i="3"/>
  <c r="A225" i="3"/>
  <c r="AE224" i="3"/>
  <c r="AB224" i="3"/>
  <c r="A224" i="3"/>
  <c r="AE223" i="3"/>
  <c r="AB223" i="3"/>
  <c r="A223" i="3"/>
  <c r="AE222" i="3"/>
  <c r="AB222" i="3"/>
  <c r="A222" i="3"/>
  <c r="AE221" i="3"/>
  <c r="AB221" i="3"/>
  <c r="A221" i="3"/>
  <c r="AE220" i="3"/>
  <c r="AB220" i="3"/>
  <c r="A220" i="3"/>
  <c r="AE219" i="3"/>
  <c r="AB219" i="3"/>
  <c r="A219" i="3"/>
  <c r="AE218" i="3"/>
  <c r="AB218" i="3"/>
  <c r="A218" i="3"/>
  <c r="AE217" i="3"/>
  <c r="AB217" i="3"/>
  <c r="A217" i="3"/>
  <c r="AE216" i="3"/>
  <c r="AB216" i="3"/>
  <c r="A216" i="3"/>
  <c r="AE215" i="3"/>
  <c r="AB215" i="3"/>
  <c r="A215" i="3"/>
  <c r="AE214" i="3"/>
  <c r="AB214" i="3"/>
  <c r="A214" i="3"/>
  <c r="AE213" i="3"/>
  <c r="AB213" i="3"/>
  <c r="A213" i="3"/>
  <c r="AE212" i="3"/>
  <c r="AB212" i="3"/>
  <c r="A212" i="3"/>
  <c r="AE211" i="3"/>
  <c r="AB211" i="3"/>
  <c r="A211" i="3"/>
  <c r="AE210" i="3"/>
  <c r="AB210" i="3"/>
  <c r="A210" i="3"/>
  <c r="AE209" i="3"/>
  <c r="AB209" i="3"/>
  <c r="A209" i="3"/>
  <c r="AE208" i="3"/>
  <c r="AB208" i="3"/>
  <c r="A208" i="3"/>
  <c r="AE207" i="3"/>
  <c r="AB207" i="3"/>
  <c r="A207" i="3"/>
  <c r="AE206" i="3"/>
  <c r="AB206" i="3"/>
  <c r="A206" i="3"/>
  <c r="AE205" i="3"/>
  <c r="AB205" i="3"/>
  <c r="A205" i="3"/>
  <c r="AE204" i="3"/>
  <c r="AB204" i="3"/>
  <c r="A204" i="3"/>
  <c r="AE203" i="3"/>
  <c r="AB203" i="3"/>
  <c r="A203" i="3"/>
  <c r="AE202" i="3"/>
  <c r="AB202" i="3"/>
  <c r="A202" i="3"/>
  <c r="AE201" i="3"/>
  <c r="AB201" i="3"/>
  <c r="A201" i="3"/>
  <c r="AE200" i="3"/>
  <c r="AB200" i="3"/>
  <c r="A200" i="3"/>
  <c r="AE199" i="3"/>
  <c r="AB199" i="3"/>
  <c r="A199" i="3"/>
  <c r="AE198" i="3"/>
  <c r="AB198" i="3"/>
  <c r="A198" i="3"/>
  <c r="AE197" i="3"/>
  <c r="AB197" i="3"/>
  <c r="A197" i="3"/>
  <c r="AE196" i="3"/>
  <c r="AB196" i="3"/>
  <c r="A196" i="3"/>
  <c r="AE195" i="3"/>
  <c r="AB195" i="3"/>
  <c r="A195" i="3"/>
  <c r="AE194" i="3"/>
  <c r="AB194" i="3"/>
  <c r="A194" i="3"/>
  <c r="AE193" i="3"/>
  <c r="AB193" i="3"/>
  <c r="A193" i="3"/>
  <c r="AE192" i="3"/>
  <c r="AB192" i="3"/>
  <c r="A192" i="3"/>
  <c r="AE191" i="3"/>
  <c r="AB191" i="3"/>
  <c r="A191" i="3"/>
  <c r="AE190" i="3"/>
  <c r="AB190" i="3"/>
  <c r="A190" i="3"/>
  <c r="AE189" i="3"/>
  <c r="AB189" i="3"/>
  <c r="A189" i="3"/>
  <c r="AE188" i="3"/>
  <c r="AB188" i="3"/>
  <c r="A188" i="3"/>
  <c r="AE187" i="3"/>
  <c r="AB187" i="3"/>
  <c r="A187" i="3"/>
  <c r="AE186" i="3"/>
  <c r="AB186" i="3"/>
  <c r="A186" i="3"/>
  <c r="AE185" i="3"/>
  <c r="AB185" i="3"/>
  <c r="A185" i="3"/>
  <c r="AE184" i="3"/>
  <c r="AB184" i="3"/>
  <c r="A184" i="3"/>
  <c r="AE183" i="3"/>
  <c r="AB183" i="3"/>
  <c r="A183" i="3"/>
  <c r="AE182" i="3"/>
  <c r="AB182" i="3"/>
  <c r="A182" i="3"/>
  <c r="AE181" i="3"/>
  <c r="AB181" i="3"/>
  <c r="A181" i="3"/>
  <c r="AE180" i="3"/>
  <c r="AB180" i="3"/>
  <c r="A180" i="3"/>
  <c r="AE179" i="3"/>
  <c r="AB179" i="3"/>
  <c r="A179" i="3"/>
  <c r="AE178" i="3"/>
  <c r="AB178" i="3"/>
  <c r="A178" i="3"/>
  <c r="AE177" i="3"/>
  <c r="AB177" i="3"/>
  <c r="A177" i="3"/>
  <c r="AE176" i="3"/>
  <c r="AB176" i="3"/>
  <c r="A176" i="3"/>
  <c r="AE175" i="3"/>
  <c r="AB175" i="3"/>
  <c r="A175" i="3"/>
  <c r="AE174" i="3"/>
  <c r="AB174" i="3"/>
  <c r="A174" i="3"/>
  <c r="AE173" i="3"/>
  <c r="AB173" i="3"/>
  <c r="A173" i="3"/>
  <c r="AE172" i="3"/>
  <c r="AB172" i="3"/>
  <c r="A172" i="3"/>
  <c r="AE171" i="3"/>
  <c r="AB171" i="3"/>
  <c r="A171" i="3"/>
  <c r="AE170" i="3"/>
  <c r="AB170" i="3"/>
  <c r="A170" i="3"/>
  <c r="AE169" i="3"/>
  <c r="AB169" i="3"/>
  <c r="A169" i="3"/>
  <c r="AE168" i="3"/>
  <c r="AB168" i="3"/>
  <c r="A168" i="3"/>
  <c r="AE167" i="3"/>
  <c r="AB167" i="3"/>
  <c r="A167" i="3"/>
  <c r="AE166" i="3"/>
  <c r="AB166" i="3"/>
  <c r="A166" i="3"/>
  <c r="AE165" i="3"/>
  <c r="AB165" i="3"/>
  <c r="A165" i="3"/>
  <c r="AE164" i="3"/>
  <c r="AB164" i="3"/>
  <c r="A164" i="3"/>
  <c r="AE163" i="3"/>
  <c r="AB163" i="3"/>
  <c r="A163" i="3"/>
  <c r="AE162" i="3"/>
  <c r="AB162" i="3"/>
  <c r="A162" i="3"/>
  <c r="AE161" i="3"/>
  <c r="AB161" i="3"/>
  <c r="A161" i="3"/>
  <c r="AE160" i="3"/>
  <c r="AB160" i="3"/>
  <c r="A160" i="3"/>
  <c r="AE159" i="3"/>
  <c r="AB159" i="3"/>
  <c r="A159" i="3"/>
  <c r="AE158" i="3"/>
  <c r="AB158" i="3"/>
  <c r="A158" i="3"/>
  <c r="AE157" i="3"/>
  <c r="AB157" i="3"/>
  <c r="A157" i="3"/>
  <c r="AE156" i="3"/>
  <c r="AB156" i="3"/>
  <c r="A156" i="3"/>
  <c r="AE155" i="3"/>
  <c r="AB155" i="3"/>
  <c r="A155" i="3"/>
  <c r="AE154" i="3"/>
  <c r="AB154" i="3"/>
  <c r="A154" i="3"/>
  <c r="AE153" i="3"/>
  <c r="AB153" i="3"/>
  <c r="A153" i="3"/>
  <c r="AE152" i="3"/>
  <c r="AB152" i="3"/>
  <c r="A152" i="3"/>
  <c r="AE151" i="3"/>
  <c r="AB151" i="3"/>
  <c r="A151" i="3"/>
  <c r="AE150" i="3"/>
  <c r="AB150" i="3"/>
  <c r="A150" i="3"/>
  <c r="AE149" i="3"/>
  <c r="AB149" i="3"/>
  <c r="A149" i="3"/>
  <c r="AE148" i="3"/>
  <c r="AB148" i="3"/>
  <c r="A148" i="3"/>
  <c r="AE147" i="3"/>
  <c r="AB147" i="3"/>
  <c r="A147" i="3"/>
  <c r="AE146" i="3"/>
  <c r="AB146" i="3"/>
  <c r="A146" i="3"/>
  <c r="AE145" i="3"/>
  <c r="AB145" i="3"/>
  <c r="A145" i="3"/>
  <c r="AE144" i="3"/>
  <c r="AB144" i="3"/>
  <c r="A144" i="3"/>
  <c r="AE143" i="3"/>
  <c r="AB143" i="3"/>
  <c r="A143" i="3"/>
  <c r="AE142" i="3"/>
  <c r="AB142" i="3"/>
  <c r="A142" i="3"/>
  <c r="AE141" i="3"/>
  <c r="AB141" i="3"/>
  <c r="A141" i="3"/>
  <c r="AE140" i="3"/>
  <c r="AB140" i="3"/>
  <c r="A140" i="3"/>
  <c r="AE139" i="3"/>
  <c r="AB139" i="3"/>
  <c r="A139" i="3"/>
  <c r="AE138" i="3"/>
  <c r="AB138" i="3"/>
  <c r="A138" i="3"/>
  <c r="AE137" i="3"/>
  <c r="AB137" i="3"/>
  <c r="A137" i="3"/>
  <c r="AE136" i="3"/>
  <c r="AB136" i="3"/>
  <c r="A136" i="3"/>
  <c r="AE135" i="3"/>
  <c r="AB135" i="3"/>
  <c r="A135" i="3"/>
  <c r="AE134" i="3"/>
  <c r="AB134" i="3"/>
  <c r="A134" i="3"/>
  <c r="AE133" i="3"/>
  <c r="AB133" i="3"/>
  <c r="A133" i="3"/>
  <c r="AE132" i="3"/>
  <c r="AB132" i="3"/>
  <c r="A132" i="3"/>
  <c r="AE131" i="3"/>
  <c r="AB131" i="3"/>
  <c r="A131" i="3"/>
  <c r="AE130" i="3"/>
  <c r="AB130" i="3"/>
  <c r="A130" i="3"/>
  <c r="AE129" i="3"/>
  <c r="AB129" i="3"/>
  <c r="A129" i="3"/>
  <c r="AE128" i="3"/>
  <c r="AB128" i="3"/>
  <c r="A128" i="3"/>
  <c r="AE127" i="3"/>
  <c r="AB127" i="3"/>
  <c r="A127" i="3"/>
  <c r="AE126" i="3"/>
  <c r="AB126" i="3"/>
  <c r="A126" i="3"/>
  <c r="AE125" i="3"/>
  <c r="AB125" i="3"/>
  <c r="A125" i="3"/>
  <c r="AE124" i="3"/>
  <c r="AB124" i="3"/>
  <c r="A124" i="3"/>
  <c r="AE123" i="3"/>
  <c r="AB123" i="3"/>
  <c r="A123" i="3"/>
  <c r="AE122" i="3"/>
  <c r="AB122" i="3"/>
  <c r="A122" i="3"/>
  <c r="AE121" i="3"/>
  <c r="AB121" i="3"/>
  <c r="A121" i="3"/>
  <c r="AE120" i="3"/>
  <c r="AB120" i="3"/>
  <c r="A120" i="3"/>
  <c r="AE119" i="3"/>
  <c r="AB119" i="3"/>
  <c r="A119" i="3"/>
  <c r="AE118" i="3"/>
  <c r="AB118" i="3"/>
  <c r="A118" i="3"/>
  <c r="AE117" i="3"/>
  <c r="AB117" i="3"/>
  <c r="A117" i="3"/>
  <c r="AE116" i="3"/>
  <c r="AB116" i="3"/>
  <c r="A116" i="3"/>
  <c r="AE115" i="3"/>
  <c r="AB115" i="3"/>
  <c r="A115" i="3"/>
  <c r="AE114" i="3"/>
  <c r="AB114" i="3"/>
  <c r="A114" i="3"/>
  <c r="AE113" i="3"/>
  <c r="AB113" i="3"/>
  <c r="A113" i="3"/>
  <c r="AE112" i="3"/>
  <c r="AB112" i="3"/>
  <c r="A112" i="3"/>
  <c r="AE111" i="3"/>
  <c r="AB111" i="3"/>
  <c r="A111" i="3"/>
  <c r="AE110" i="3"/>
  <c r="AB110" i="3"/>
  <c r="A110" i="3"/>
  <c r="AE109" i="3"/>
  <c r="AB109" i="3"/>
  <c r="A109" i="3"/>
  <c r="AE108" i="3"/>
  <c r="AB108" i="3"/>
  <c r="A108" i="3"/>
  <c r="AE107" i="3"/>
  <c r="AB107" i="3"/>
  <c r="A107" i="3"/>
  <c r="AE106" i="3"/>
  <c r="AB106" i="3"/>
  <c r="A106" i="3"/>
  <c r="AE105" i="3"/>
  <c r="AB105" i="3"/>
  <c r="A105" i="3"/>
  <c r="AE104" i="3"/>
  <c r="AB104" i="3"/>
  <c r="A104" i="3"/>
  <c r="AE103" i="3"/>
  <c r="AB103" i="3"/>
  <c r="A103" i="3"/>
  <c r="AE102" i="3"/>
  <c r="AB102" i="3"/>
  <c r="A102" i="3"/>
  <c r="AE101" i="3"/>
  <c r="AB101" i="3"/>
  <c r="A101" i="3"/>
  <c r="AE100" i="3"/>
  <c r="AB100" i="3"/>
  <c r="A100" i="3"/>
  <c r="AE99" i="3"/>
  <c r="AB99" i="3"/>
  <c r="A99" i="3"/>
  <c r="AE98" i="3"/>
  <c r="AB98" i="3"/>
  <c r="A98" i="3"/>
  <c r="AE97" i="3"/>
  <c r="AB97" i="3"/>
  <c r="A97" i="3"/>
  <c r="AE96" i="3"/>
  <c r="AB96" i="3"/>
  <c r="A96" i="3"/>
  <c r="AE95" i="3"/>
  <c r="AB95" i="3"/>
  <c r="A95" i="3"/>
  <c r="AE94" i="3"/>
  <c r="AB94" i="3"/>
  <c r="A94" i="3"/>
  <c r="AE93" i="3"/>
  <c r="AB93" i="3"/>
  <c r="A93" i="3"/>
  <c r="AE92" i="3"/>
  <c r="AB92" i="3"/>
  <c r="A92" i="3"/>
  <c r="AE91" i="3"/>
  <c r="AB91" i="3"/>
  <c r="A91" i="3"/>
  <c r="AE90" i="3"/>
  <c r="AB90" i="3"/>
  <c r="A90" i="3"/>
  <c r="AE89" i="3"/>
  <c r="AB89" i="3"/>
  <c r="A89" i="3"/>
  <c r="AE88" i="3"/>
  <c r="AB88" i="3"/>
  <c r="A88" i="3"/>
  <c r="AE87" i="3"/>
  <c r="AB87" i="3"/>
  <c r="A87" i="3"/>
  <c r="AE86" i="3"/>
  <c r="AB86" i="3"/>
  <c r="A86" i="3"/>
  <c r="AE85" i="3"/>
  <c r="AB85" i="3"/>
  <c r="A85" i="3"/>
  <c r="AE84" i="3"/>
  <c r="AB84" i="3"/>
  <c r="A84" i="3"/>
  <c r="AE83" i="3"/>
  <c r="AB83" i="3"/>
  <c r="A83" i="3"/>
  <c r="AE82" i="3"/>
  <c r="AB82" i="3"/>
  <c r="A82" i="3"/>
  <c r="AE81" i="3"/>
  <c r="AB81" i="3"/>
  <c r="A81" i="3"/>
  <c r="AE80" i="3"/>
  <c r="AB80" i="3"/>
  <c r="A80" i="3"/>
  <c r="AE79" i="3"/>
  <c r="AB79" i="3"/>
  <c r="A79" i="3"/>
  <c r="AE78" i="3"/>
  <c r="AB78" i="3"/>
  <c r="A78" i="3"/>
  <c r="AE77" i="3"/>
  <c r="AB77" i="3"/>
  <c r="A77" i="3"/>
  <c r="AE76" i="3"/>
  <c r="AB76" i="3"/>
  <c r="A76" i="3"/>
  <c r="AE75" i="3"/>
  <c r="AB75" i="3"/>
  <c r="A75" i="3"/>
  <c r="AE74" i="3"/>
  <c r="AB74" i="3"/>
  <c r="A74" i="3"/>
  <c r="AE73" i="3"/>
  <c r="AB73" i="3"/>
  <c r="A73" i="3"/>
  <c r="AE72" i="3"/>
  <c r="AB72" i="3"/>
  <c r="A72" i="3"/>
  <c r="AE71" i="3"/>
  <c r="AB71" i="3"/>
  <c r="A71" i="3"/>
  <c r="AE70" i="3"/>
  <c r="AB70" i="3"/>
  <c r="A70" i="3"/>
  <c r="AE69" i="3"/>
  <c r="AB69" i="3"/>
  <c r="A69" i="3"/>
  <c r="AE68" i="3"/>
  <c r="AB68" i="3"/>
  <c r="A68" i="3"/>
  <c r="AE67" i="3"/>
  <c r="AB67" i="3"/>
  <c r="A67" i="3"/>
  <c r="AE66" i="3"/>
  <c r="AB66" i="3"/>
  <c r="A66" i="3"/>
  <c r="AE65" i="3"/>
  <c r="AB65" i="3"/>
  <c r="A65" i="3"/>
  <c r="AE64" i="3"/>
  <c r="AB64" i="3"/>
  <c r="A64" i="3"/>
  <c r="AE63" i="3"/>
  <c r="AB63" i="3"/>
  <c r="A63" i="3"/>
  <c r="AE62" i="3"/>
  <c r="AB62" i="3"/>
  <c r="A62" i="3"/>
  <c r="AE61" i="3"/>
  <c r="AB61" i="3"/>
  <c r="A61" i="3"/>
  <c r="AE60" i="3"/>
  <c r="AB60" i="3"/>
  <c r="A60" i="3"/>
  <c r="AE59" i="3"/>
  <c r="AB59" i="3"/>
  <c r="A59" i="3"/>
  <c r="AE58" i="3"/>
  <c r="AB58" i="3"/>
  <c r="A58" i="3"/>
  <c r="AE57" i="3"/>
  <c r="AB57" i="3"/>
  <c r="A57" i="3"/>
  <c r="AE56" i="3"/>
  <c r="AB56" i="3"/>
  <c r="A56" i="3"/>
  <c r="AE55" i="3"/>
  <c r="AB55" i="3"/>
  <c r="A55" i="3"/>
  <c r="AE54" i="3"/>
  <c r="AB54" i="3"/>
  <c r="A54" i="3"/>
  <c r="AE53" i="3"/>
  <c r="AB53" i="3"/>
  <c r="A53" i="3"/>
  <c r="AE52" i="3"/>
  <c r="AB52" i="3"/>
  <c r="A52" i="3"/>
  <c r="AE51" i="3"/>
  <c r="AB51" i="3"/>
  <c r="A51" i="3"/>
  <c r="AE50" i="3"/>
  <c r="AB50" i="3"/>
  <c r="A50" i="3"/>
  <c r="AE49" i="3"/>
  <c r="AB49" i="3"/>
  <c r="A49" i="3"/>
  <c r="AE48" i="3"/>
  <c r="AB48" i="3"/>
  <c r="A48" i="3"/>
  <c r="AE47" i="3"/>
  <c r="AB47" i="3"/>
  <c r="A47" i="3"/>
  <c r="AE46" i="3"/>
  <c r="AB46" i="3"/>
  <c r="A46" i="3"/>
  <c r="AE45" i="3"/>
  <c r="AB45" i="3"/>
  <c r="A45" i="3"/>
  <c r="AE44" i="3"/>
  <c r="AB44" i="3"/>
  <c r="A44" i="3"/>
  <c r="AE43" i="3"/>
  <c r="AB43" i="3"/>
  <c r="S43" i="3"/>
  <c r="R43" i="3"/>
  <c r="O43" i="3"/>
  <c r="N43" i="3"/>
  <c r="M43" i="3"/>
  <c r="Q43" i="3" s="1"/>
  <c r="A43" i="3"/>
  <c r="AE42" i="3"/>
  <c r="AB42" i="3"/>
  <c r="S42" i="3"/>
  <c r="R42" i="3"/>
  <c r="O42" i="3"/>
  <c r="N42" i="3"/>
  <c r="M42" i="3"/>
  <c r="Q42" i="3" s="1"/>
  <c r="A42" i="3"/>
  <c r="AE41" i="3"/>
  <c r="AB41" i="3"/>
  <c r="S41" i="3"/>
  <c r="R41" i="3"/>
  <c r="O41" i="3"/>
  <c r="N41" i="3"/>
  <c r="M41" i="3"/>
  <c r="Q41" i="3" s="1"/>
  <c r="A41" i="3"/>
  <c r="AE40" i="3"/>
  <c r="AB40" i="3"/>
  <c r="S40" i="3"/>
  <c r="R40" i="3"/>
  <c r="O40" i="3"/>
  <c r="N40" i="3"/>
  <c r="M40" i="3"/>
  <c r="Q40" i="3" s="1"/>
  <c r="A40" i="3"/>
  <c r="AE39" i="3"/>
  <c r="AB39" i="3"/>
  <c r="S39" i="3"/>
  <c r="R39" i="3"/>
  <c r="O39" i="3"/>
  <c r="N39" i="3"/>
  <c r="M39" i="3"/>
  <c r="Q39" i="3" s="1"/>
  <c r="A39" i="3"/>
  <c r="AE38" i="3"/>
  <c r="AB38" i="3"/>
  <c r="S38" i="3"/>
  <c r="R38" i="3"/>
  <c r="O38" i="3"/>
  <c r="N38" i="3"/>
  <c r="M38" i="3"/>
  <c r="Q38" i="3" s="1"/>
  <c r="A38" i="3"/>
  <c r="AE37" i="3"/>
  <c r="AB37" i="3"/>
  <c r="S37" i="3"/>
  <c r="R37" i="3"/>
  <c r="O37" i="3"/>
  <c r="N37" i="3"/>
  <c r="M37" i="3"/>
  <c r="Q37" i="3" s="1"/>
  <c r="A37" i="3"/>
  <c r="AE36" i="3"/>
  <c r="AB36" i="3"/>
  <c r="S36" i="3"/>
  <c r="R36" i="3"/>
  <c r="O36" i="3"/>
  <c r="N36" i="3"/>
  <c r="M36" i="3"/>
  <c r="A36" i="3"/>
  <c r="AE35" i="3"/>
  <c r="AB35" i="3"/>
  <c r="S35" i="3"/>
  <c r="R35" i="3"/>
  <c r="O35" i="3"/>
  <c r="N35" i="3"/>
  <c r="M35" i="3"/>
  <c r="A35" i="3"/>
  <c r="AE34" i="3"/>
  <c r="AB34" i="3"/>
  <c r="S34" i="3"/>
  <c r="R34" i="3"/>
  <c r="O34" i="3"/>
  <c r="N34" i="3"/>
  <c r="M34" i="3"/>
  <c r="A34" i="3"/>
  <c r="AE33" i="3"/>
  <c r="AB33" i="3"/>
  <c r="S33" i="3"/>
  <c r="R33" i="3"/>
  <c r="O33" i="3"/>
  <c r="N33" i="3"/>
  <c r="M33" i="3"/>
  <c r="A33" i="3"/>
  <c r="AE32" i="3"/>
  <c r="AB32" i="3"/>
  <c r="S32" i="3"/>
  <c r="R32" i="3"/>
  <c r="O32" i="3"/>
  <c r="N32" i="3"/>
  <c r="M32" i="3"/>
  <c r="A32" i="3"/>
  <c r="AE31" i="3"/>
  <c r="AB31" i="3"/>
  <c r="S31" i="3"/>
  <c r="R31" i="3"/>
  <c r="O31" i="3"/>
  <c r="N31" i="3"/>
  <c r="M31" i="3"/>
  <c r="A31" i="3"/>
  <c r="AE30" i="3"/>
  <c r="AB30" i="3"/>
  <c r="S30" i="3"/>
  <c r="R30" i="3"/>
  <c r="O30" i="3"/>
  <c r="N30" i="3"/>
  <c r="M30" i="3"/>
  <c r="A30" i="3"/>
  <c r="AE29" i="3"/>
  <c r="AB29" i="3"/>
  <c r="S29" i="3"/>
  <c r="R29" i="3"/>
  <c r="P29" i="3"/>
  <c r="P30" i="3" s="1"/>
  <c r="P31" i="3" s="1"/>
  <c r="O29" i="3"/>
  <c r="N29" i="3"/>
  <c r="M29" i="3"/>
  <c r="A29" i="3"/>
  <c r="AE28" i="3"/>
  <c r="AB28" i="3"/>
  <c r="S28" i="3"/>
  <c r="R28" i="3"/>
  <c r="O28" i="3"/>
  <c r="N28" i="3"/>
  <c r="M28" i="3"/>
  <c r="A28" i="3"/>
  <c r="AE27" i="3"/>
  <c r="AB27" i="3"/>
  <c r="S27" i="3"/>
  <c r="R27" i="3"/>
  <c r="O27" i="3"/>
  <c r="N27" i="3"/>
  <c r="M27" i="3"/>
  <c r="A27" i="3"/>
  <c r="AE26" i="3"/>
  <c r="AB26" i="3"/>
  <c r="S26" i="3"/>
  <c r="R26" i="3"/>
  <c r="O26" i="3"/>
  <c r="N26" i="3"/>
  <c r="M26" i="3"/>
  <c r="A26" i="3"/>
  <c r="AE25" i="3"/>
  <c r="AB25" i="3"/>
  <c r="S25" i="3"/>
  <c r="R25" i="3"/>
  <c r="O25" i="3"/>
  <c r="N25" i="3"/>
  <c r="M25" i="3"/>
  <c r="A25" i="3"/>
  <c r="AE24" i="3"/>
  <c r="AB24" i="3"/>
  <c r="S24" i="3"/>
  <c r="R24" i="3"/>
  <c r="O24" i="3"/>
  <c r="N24" i="3"/>
  <c r="M24" i="3"/>
  <c r="A24" i="3"/>
  <c r="AE23" i="3"/>
  <c r="AB23" i="3"/>
  <c r="S23" i="3"/>
  <c r="R23" i="3"/>
  <c r="O23" i="3"/>
  <c r="N23" i="3"/>
  <c r="M23" i="3"/>
  <c r="A23" i="3"/>
  <c r="AE22" i="3"/>
  <c r="AB22" i="3"/>
  <c r="S22" i="3"/>
  <c r="R22" i="3"/>
  <c r="O22" i="3"/>
  <c r="N22" i="3"/>
  <c r="M22" i="3"/>
  <c r="A22" i="3"/>
  <c r="AE21" i="3"/>
  <c r="AB21" i="3"/>
  <c r="S21" i="3"/>
  <c r="R21" i="3"/>
  <c r="P21" i="3"/>
  <c r="P22" i="3" s="1"/>
  <c r="P23" i="3" s="1"/>
  <c r="P24" i="3" s="1"/>
  <c r="P25" i="3" s="1"/>
  <c r="P26" i="3" s="1"/>
  <c r="O21" i="3"/>
  <c r="N21" i="3"/>
  <c r="M21" i="3"/>
  <c r="A21" i="3"/>
  <c r="AE20" i="3"/>
  <c r="AB20" i="3"/>
  <c r="S20" i="3"/>
  <c r="R20" i="3"/>
  <c r="O20" i="3"/>
  <c r="N20" i="3"/>
  <c r="M20" i="3"/>
  <c r="Q20" i="3" s="1"/>
  <c r="A20" i="3"/>
  <c r="AE19" i="3"/>
  <c r="AB19" i="3"/>
  <c r="S19" i="3"/>
  <c r="R19" i="3"/>
  <c r="O19" i="3"/>
  <c r="N19" i="3"/>
  <c r="M19" i="3"/>
  <c r="Q19" i="3" s="1"/>
  <c r="A19" i="3"/>
  <c r="AE18" i="3"/>
  <c r="AB18" i="3"/>
  <c r="S18" i="3"/>
  <c r="R18" i="3"/>
  <c r="O18" i="3"/>
  <c r="N18" i="3"/>
  <c r="M18" i="3"/>
  <c r="Q18" i="3" s="1"/>
  <c r="A18" i="3"/>
  <c r="AE17" i="3"/>
  <c r="AB17" i="3"/>
  <c r="S17" i="3"/>
  <c r="R17" i="3"/>
  <c r="O17" i="3"/>
  <c r="N17" i="3"/>
  <c r="M17" i="3"/>
  <c r="Q17" i="3" s="1"/>
  <c r="A17" i="3"/>
  <c r="AE16" i="3"/>
  <c r="AB16" i="3"/>
  <c r="S16" i="3"/>
  <c r="R16" i="3"/>
  <c r="O16" i="3"/>
  <c r="N16" i="3"/>
  <c r="M16" i="3"/>
  <c r="Q16" i="3" s="1"/>
  <c r="A16" i="3"/>
  <c r="AE15" i="3"/>
  <c r="AB15" i="3"/>
  <c r="S15" i="3"/>
  <c r="R15" i="3"/>
  <c r="O15" i="3"/>
  <c r="N15" i="3"/>
  <c r="M15" i="3"/>
  <c r="Q15" i="3" s="1"/>
  <c r="A15" i="3"/>
  <c r="AE14" i="3"/>
  <c r="AB14" i="3"/>
  <c r="S14" i="3"/>
  <c r="R14" i="3"/>
  <c r="O14" i="3"/>
  <c r="N14" i="3"/>
  <c r="M14" i="3"/>
  <c r="Q14" i="3" s="1"/>
  <c r="A14" i="3"/>
  <c r="AE13" i="3"/>
  <c r="AB13" i="3"/>
  <c r="S13" i="3"/>
  <c r="R13" i="3"/>
  <c r="O13" i="3"/>
  <c r="N13" i="3"/>
  <c r="M13" i="3"/>
  <c r="Q13" i="3" s="1"/>
  <c r="A13" i="3"/>
  <c r="AE12" i="3"/>
  <c r="AB12" i="3"/>
  <c r="S12" i="3"/>
  <c r="R12" i="3"/>
  <c r="O12" i="3"/>
  <c r="N12" i="3"/>
  <c r="M12" i="3"/>
  <c r="Q12" i="3" s="1"/>
  <c r="A12" i="3"/>
  <c r="AE11" i="3"/>
  <c r="AB11" i="3"/>
  <c r="S11" i="3"/>
  <c r="R11" i="3"/>
  <c r="O11" i="3"/>
  <c r="N11" i="3"/>
  <c r="M11" i="3"/>
  <c r="Q11" i="3" s="1"/>
  <c r="A11" i="3"/>
  <c r="AE10" i="3"/>
  <c r="AB10" i="3"/>
  <c r="S10" i="3"/>
  <c r="R10" i="3"/>
  <c r="O10" i="3"/>
  <c r="N10" i="3"/>
  <c r="M10" i="3"/>
  <c r="Q10" i="3" s="1"/>
  <c r="A10" i="3"/>
  <c r="AE9" i="3"/>
  <c r="AB9" i="3"/>
  <c r="S9" i="3"/>
  <c r="R9" i="3"/>
  <c r="O9" i="3"/>
  <c r="N9" i="3"/>
  <c r="M9" i="3"/>
  <c r="Q9" i="3" s="1"/>
  <c r="A9" i="3"/>
  <c r="AE8" i="3"/>
  <c r="AB8" i="3"/>
  <c r="S8" i="3"/>
  <c r="R8" i="3"/>
  <c r="O8" i="3"/>
  <c r="N8" i="3"/>
  <c r="M8" i="3"/>
  <c r="Q8" i="3" s="1"/>
  <c r="A8" i="3"/>
  <c r="AE7" i="3"/>
  <c r="AB7" i="3"/>
  <c r="S7" i="3"/>
  <c r="R7" i="3"/>
  <c r="O7" i="3"/>
  <c r="N7" i="3"/>
  <c r="M7" i="3"/>
  <c r="Q7" i="3" s="1"/>
  <c r="A7" i="3"/>
  <c r="AE6" i="3"/>
  <c r="AB6" i="3"/>
  <c r="S6" i="3"/>
  <c r="R6" i="3"/>
  <c r="O6" i="3"/>
  <c r="N6" i="3"/>
  <c r="M6" i="3"/>
  <c r="Q6" i="3" s="1"/>
  <c r="A6" i="3"/>
  <c r="AE5" i="3"/>
  <c r="AB5" i="3"/>
  <c r="S5" i="3"/>
  <c r="R5" i="3"/>
  <c r="O5" i="3"/>
  <c r="N5" i="3"/>
  <c r="M5" i="3"/>
  <c r="Q5" i="3" s="1"/>
  <c r="A5" i="3"/>
  <c r="AB4" i="3"/>
  <c r="S4" i="3"/>
  <c r="R4" i="3"/>
  <c r="O4" i="3"/>
  <c r="N4" i="3"/>
  <c r="M4" i="3"/>
  <c r="Q4" i="3" s="1"/>
  <c r="AB3" i="3"/>
  <c r="S3" i="3"/>
  <c r="R3" i="3"/>
  <c r="O3" i="3"/>
  <c r="N3" i="3"/>
  <c r="M3" i="3"/>
  <c r="Q3" i="3" s="1"/>
  <c r="S1" i="3"/>
  <c r="R1" i="3"/>
  <c r="O1" i="3"/>
  <c r="N1" i="3"/>
  <c r="AD1000" i="2"/>
  <c r="B1000" i="2"/>
  <c r="AD999" i="2"/>
  <c r="B999" i="2"/>
  <c r="AD998" i="2"/>
  <c r="B998" i="2"/>
  <c r="AD997" i="2"/>
  <c r="B997" i="2"/>
  <c r="AD996" i="2"/>
  <c r="B996" i="2"/>
  <c r="AD995" i="2"/>
  <c r="B995" i="2"/>
  <c r="AD994" i="2"/>
  <c r="B994" i="2"/>
  <c r="AD993" i="2"/>
  <c r="B993" i="2"/>
  <c r="AD992" i="2"/>
  <c r="B992" i="2"/>
  <c r="AD991" i="2"/>
  <c r="B991" i="2"/>
  <c r="AD990" i="2"/>
  <c r="B990" i="2"/>
  <c r="AD989" i="2"/>
  <c r="B989" i="2"/>
  <c r="AD988" i="2"/>
  <c r="B988" i="2"/>
  <c r="AD987" i="2"/>
  <c r="B987" i="2"/>
  <c r="AD986" i="2"/>
  <c r="B986" i="2"/>
  <c r="AD985" i="2"/>
  <c r="B985" i="2"/>
  <c r="AD984" i="2"/>
  <c r="B984" i="2"/>
  <c r="AD983" i="2"/>
  <c r="B983" i="2"/>
  <c r="AD982" i="2"/>
  <c r="B982" i="2"/>
  <c r="AD981" i="2"/>
  <c r="B981" i="2"/>
  <c r="AD980" i="2"/>
  <c r="B980" i="2"/>
  <c r="AD979" i="2"/>
  <c r="B979" i="2"/>
  <c r="AD978" i="2"/>
  <c r="B978" i="2"/>
  <c r="AD977" i="2"/>
  <c r="B977" i="2"/>
  <c r="AD976" i="2"/>
  <c r="B976" i="2"/>
  <c r="AD975" i="2"/>
  <c r="B975" i="2"/>
  <c r="AD974" i="2"/>
  <c r="B974" i="2"/>
  <c r="AD973" i="2"/>
  <c r="B973" i="2"/>
  <c r="AD972" i="2"/>
  <c r="B972" i="2"/>
  <c r="AD971" i="2"/>
  <c r="B971" i="2"/>
  <c r="AD970" i="2"/>
  <c r="B970" i="2"/>
  <c r="AD969" i="2"/>
  <c r="B969" i="2"/>
  <c r="AD968" i="2"/>
  <c r="B968" i="2"/>
  <c r="AD967" i="2"/>
  <c r="B967" i="2"/>
  <c r="AD966" i="2"/>
  <c r="B966" i="2"/>
  <c r="AD965" i="2"/>
  <c r="B965" i="2"/>
  <c r="AD964" i="2"/>
  <c r="B964" i="2"/>
  <c r="AD963" i="2"/>
  <c r="B963" i="2"/>
  <c r="AD962" i="2"/>
  <c r="B962" i="2"/>
  <c r="AD961" i="2"/>
  <c r="B961" i="2"/>
  <c r="AD960" i="2"/>
  <c r="B960" i="2"/>
  <c r="AD959" i="2"/>
  <c r="B959" i="2"/>
  <c r="AD958" i="2"/>
  <c r="B958" i="2"/>
  <c r="AD957" i="2"/>
  <c r="B957" i="2"/>
  <c r="AD956" i="2"/>
  <c r="B956" i="2"/>
  <c r="AD955" i="2"/>
  <c r="B955" i="2"/>
  <c r="AD954" i="2"/>
  <c r="B954" i="2"/>
  <c r="AD953" i="2"/>
  <c r="B953" i="2"/>
  <c r="AD952" i="2"/>
  <c r="B952" i="2"/>
  <c r="AD951" i="2"/>
  <c r="B951" i="2"/>
  <c r="AD950" i="2"/>
  <c r="B950" i="2"/>
  <c r="AD949" i="2"/>
  <c r="B949" i="2"/>
  <c r="AD948" i="2"/>
  <c r="B948" i="2"/>
  <c r="AD947" i="2"/>
  <c r="B947" i="2"/>
  <c r="AD946" i="2"/>
  <c r="B946" i="2"/>
  <c r="AD945" i="2"/>
  <c r="B945" i="2"/>
  <c r="AD944" i="2"/>
  <c r="B944" i="2"/>
  <c r="AD943" i="2"/>
  <c r="B943" i="2"/>
  <c r="AD942" i="2"/>
  <c r="B942" i="2"/>
  <c r="AD941" i="2"/>
  <c r="B941" i="2"/>
  <c r="AD940" i="2"/>
  <c r="B940" i="2"/>
  <c r="AD939" i="2"/>
  <c r="B939" i="2"/>
  <c r="AD938" i="2"/>
  <c r="B938" i="2"/>
  <c r="AD937" i="2"/>
  <c r="B937" i="2"/>
  <c r="AD936" i="2"/>
  <c r="B936" i="2"/>
  <c r="AD935" i="2"/>
  <c r="B935" i="2"/>
  <c r="AD934" i="2"/>
  <c r="B934" i="2"/>
  <c r="AD933" i="2"/>
  <c r="B933" i="2"/>
  <c r="AD932" i="2"/>
  <c r="B932" i="2"/>
  <c r="AD931" i="2"/>
  <c r="B931" i="2"/>
  <c r="AD930" i="2"/>
  <c r="B930" i="2"/>
  <c r="AD929" i="2"/>
  <c r="B929" i="2"/>
  <c r="AD928" i="2"/>
  <c r="B928" i="2"/>
  <c r="AD927" i="2"/>
  <c r="B927" i="2"/>
  <c r="AD926" i="2"/>
  <c r="B926" i="2"/>
  <c r="AD925" i="2"/>
  <c r="B925" i="2"/>
  <c r="AD924" i="2"/>
  <c r="B924" i="2"/>
  <c r="AD923" i="2"/>
  <c r="B923" i="2"/>
  <c r="AD922" i="2"/>
  <c r="B922" i="2"/>
  <c r="AD921" i="2"/>
  <c r="B921" i="2"/>
  <c r="AD920" i="2"/>
  <c r="B920" i="2"/>
  <c r="AD919" i="2"/>
  <c r="B919" i="2"/>
  <c r="AD918" i="2"/>
  <c r="B918" i="2"/>
  <c r="AD917" i="2"/>
  <c r="B917" i="2"/>
  <c r="AD916" i="2"/>
  <c r="B916" i="2"/>
  <c r="AD915" i="2"/>
  <c r="B915" i="2"/>
  <c r="AD914" i="2"/>
  <c r="B914" i="2"/>
  <c r="AD913" i="2"/>
  <c r="B913" i="2"/>
  <c r="AD912" i="2"/>
  <c r="B912" i="2"/>
  <c r="AD911" i="2"/>
  <c r="B911" i="2"/>
  <c r="AD910" i="2"/>
  <c r="B910" i="2"/>
  <c r="AD909" i="2"/>
  <c r="B909" i="2"/>
  <c r="AD908" i="2"/>
  <c r="B908" i="2"/>
  <c r="AD907" i="2"/>
  <c r="B907" i="2"/>
  <c r="AD906" i="2"/>
  <c r="B906" i="2"/>
  <c r="AD905" i="2"/>
  <c r="B905" i="2"/>
  <c r="AD904" i="2"/>
  <c r="B904" i="2"/>
  <c r="AD903" i="2"/>
  <c r="B903" i="2"/>
  <c r="AD902" i="2"/>
  <c r="B902" i="2"/>
  <c r="AD901" i="2"/>
  <c r="B901" i="2"/>
  <c r="AD900" i="2"/>
  <c r="B900" i="2"/>
  <c r="AD899" i="2"/>
  <c r="B899" i="2"/>
  <c r="AD898" i="2"/>
  <c r="B898" i="2"/>
  <c r="AD897" i="2"/>
  <c r="B897" i="2"/>
  <c r="AD896" i="2"/>
  <c r="B896" i="2"/>
  <c r="AD895" i="2"/>
  <c r="B895" i="2"/>
  <c r="AD894" i="2"/>
  <c r="B894" i="2"/>
  <c r="AD893" i="2"/>
  <c r="B893" i="2"/>
  <c r="AD892" i="2"/>
  <c r="B892" i="2"/>
  <c r="AD891" i="2"/>
  <c r="B891" i="2"/>
  <c r="AD890" i="2"/>
  <c r="B890" i="2"/>
  <c r="AD889" i="2"/>
  <c r="B889" i="2"/>
  <c r="AD888" i="2"/>
  <c r="B888" i="2"/>
  <c r="AD887" i="2"/>
  <c r="B887" i="2"/>
  <c r="AD886" i="2"/>
  <c r="B886" i="2"/>
  <c r="AD885" i="2"/>
  <c r="B885" i="2"/>
  <c r="AD884" i="2"/>
  <c r="B884" i="2"/>
  <c r="AD883" i="2"/>
  <c r="B883" i="2"/>
  <c r="AD882" i="2"/>
  <c r="B882" i="2"/>
  <c r="AD881" i="2"/>
  <c r="B881" i="2"/>
  <c r="AD880" i="2"/>
  <c r="B880" i="2"/>
  <c r="AD879" i="2"/>
  <c r="B879" i="2"/>
  <c r="AD878" i="2"/>
  <c r="B878" i="2"/>
  <c r="AD877" i="2"/>
  <c r="B877" i="2"/>
  <c r="AD876" i="2"/>
  <c r="B876" i="2"/>
  <c r="AD875" i="2"/>
  <c r="B875" i="2"/>
  <c r="AD874" i="2"/>
  <c r="B874" i="2"/>
  <c r="AD873" i="2"/>
  <c r="B873" i="2"/>
  <c r="AD872" i="2"/>
  <c r="B872" i="2"/>
  <c r="AD871" i="2"/>
  <c r="B871" i="2"/>
  <c r="AD870" i="2"/>
  <c r="B870" i="2"/>
  <c r="AD869" i="2"/>
  <c r="B869" i="2"/>
  <c r="AD868" i="2"/>
  <c r="B868" i="2"/>
  <c r="AD867" i="2"/>
  <c r="B867" i="2"/>
  <c r="AD866" i="2"/>
  <c r="B866" i="2"/>
  <c r="AD865" i="2"/>
  <c r="B865" i="2"/>
  <c r="AD864" i="2"/>
  <c r="B864" i="2"/>
  <c r="AD863" i="2"/>
  <c r="B863" i="2"/>
  <c r="AD862" i="2"/>
  <c r="B862" i="2"/>
  <c r="AD861" i="2"/>
  <c r="B861" i="2"/>
  <c r="AD860" i="2"/>
  <c r="B860" i="2"/>
  <c r="AD859" i="2"/>
  <c r="B859" i="2"/>
  <c r="AD858" i="2"/>
  <c r="B858" i="2"/>
  <c r="AD857" i="2"/>
  <c r="B857" i="2"/>
  <c r="AD856" i="2"/>
  <c r="B856" i="2"/>
  <c r="AD855" i="2"/>
  <c r="B855" i="2"/>
  <c r="AD854" i="2"/>
  <c r="B854" i="2"/>
  <c r="AD853" i="2"/>
  <c r="B853" i="2"/>
  <c r="AD852" i="2"/>
  <c r="B852" i="2"/>
  <c r="AD851" i="2"/>
  <c r="B851" i="2"/>
  <c r="AD850" i="2"/>
  <c r="B850" i="2"/>
  <c r="AD849" i="2"/>
  <c r="B849" i="2"/>
  <c r="AD848" i="2"/>
  <c r="B848" i="2"/>
  <c r="AD847" i="2"/>
  <c r="B847" i="2"/>
  <c r="AD846" i="2"/>
  <c r="B846" i="2"/>
  <c r="AD845" i="2"/>
  <c r="B845" i="2"/>
  <c r="AD844" i="2"/>
  <c r="B844" i="2"/>
  <c r="AD843" i="2"/>
  <c r="B843" i="2"/>
  <c r="AD842" i="2"/>
  <c r="B842" i="2"/>
  <c r="AD841" i="2"/>
  <c r="B841" i="2"/>
  <c r="AD840" i="2"/>
  <c r="B840" i="2"/>
  <c r="AD839" i="2"/>
  <c r="B839" i="2"/>
  <c r="AD838" i="2"/>
  <c r="B838" i="2"/>
  <c r="AD837" i="2"/>
  <c r="B837" i="2"/>
  <c r="AD836" i="2"/>
  <c r="B836" i="2"/>
  <c r="AD835" i="2"/>
  <c r="B835" i="2"/>
  <c r="AD834" i="2"/>
  <c r="B834" i="2"/>
  <c r="AD833" i="2"/>
  <c r="B833" i="2"/>
  <c r="AD832" i="2"/>
  <c r="B832" i="2"/>
  <c r="AD831" i="2"/>
  <c r="B831" i="2"/>
  <c r="AD830" i="2"/>
  <c r="B830" i="2"/>
  <c r="AD829" i="2"/>
  <c r="B829" i="2"/>
  <c r="AD828" i="2"/>
  <c r="B828" i="2"/>
  <c r="AD827" i="2"/>
  <c r="B827" i="2"/>
  <c r="AD826" i="2"/>
  <c r="B826" i="2"/>
  <c r="AD825" i="2"/>
  <c r="B825" i="2"/>
  <c r="AD824" i="2"/>
  <c r="B824" i="2"/>
  <c r="AD823" i="2"/>
  <c r="B823" i="2"/>
  <c r="AD822" i="2"/>
  <c r="B822" i="2"/>
  <c r="AD821" i="2"/>
  <c r="B821" i="2"/>
  <c r="AD820" i="2"/>
  <c r="B820" i="2"/>
  <c r="AD819" i="2"/>
  <c r="B819" i="2"/>
  <c r="AD818" i="2"/>
  <c r="B818" i="2"/>
  <c r="AD817" i="2"/>
  <c r="B817" i="2"/>
  <c r="AD816" i="2"/>
  <c r="B816" i="2"/>
  <c r="AD815" i="2"/>
  <c r="B815" i="2"/>
  <c r="AD814" i="2"/>
  <c r="B814" i="2"/>
  <c r="AD813" i="2"/>
  <c r="B813" i="2"/>
  <c r="AD812" i="2"/>
  <c r="B812" i="2"/>
  <c r="AD811" i="2"/>
  <c r="B811" i="2"/>
  <c r="AD810" i="2"/>
  <c r="B810" i="2"/>
  <c r="AD809" i="2"/>
  <c r="B809" i="2"/>
  <c r="AD808" i="2"/>
  <c r="B808" i="2"/>
  <c r="AD807" i="2"/>
  <c r="B807" i="2"/>
  <c r="AD806" i="2"/>
  <c r="B806" i="2"/>
  <c r="AD805" i="2"/>
  <c r="B805" i="2"/>
  <c r="AD804" i="2"/>
  <c r="B804" i="2"/>
  <c r="AD803" i="2"/>
  <c r="B803" i="2"/>
  <c r="AD802" i="2"/>
  <c r="B802" i="2"/>
  <c r="AD801" i="2"/>
  <c r="B801" i="2"/>
  <c r="AD800" i="2"/>
  <c r="B800" i="2"/>
  <c r="AD799" i="2"/>
  <c r="B799" i="2"/>
  <c r="AD798" i="2"/>
  <c r="B798" i="2"/>
  <c r="AD797" i="2"/>
  <c r="B797" i="2"/>
  <c r="AD796" i="2"/>
  <c r="B796" i="2"/>
  <c r="AD795" i="2"/>
  <c r="B795" i="2"/>
  <c r="AD794" i="2"/>
  <c r="B794" i="2"/>
  <c r="AD793" i="2"/>
  <c r="B793" i="2"/>
  <c r="AD792" i="2"/>
  <c r="B792" i="2"/>
  <c r="AD791" i="2"/>
  <c r="B791" i="2"/>
  <c r="AD790" i="2"/>
  <c r="B790" i="2"/>
  <c r="AD789" i="2"/>
  <c r="B789" i="2"/>
  <c r="AD788" i="2"/>
  <c r="B788" i="2"/>
  <c r="AD787" i="2"/>
  <c r="B787" i="2"/>
  <c r="AD786" i="2"/>
  <c r="B786" i="2"/>
  <c r="AD785" i="2"/>
  <c r="B785" i="2"/>
  <c r="AD784" i="2"/>
  <c r="B784" i="2"/>
  <c r="AD783" i="2"/>
  <c r="B783" i="2"/>
  <c r="AD782" i="2"/>
  <c r="B782" i="2"/>
  <c r="AD781" i="2"/>
  <c r="B781" i="2"/>
  <c r="AD780" i="2"/>
  <c r="B780" i="2"/>
  <c r="AD779" i="2"/>
  <c r="B779" i="2"/>
  <c r="AD778" i="2"/>
  <c r="B778" i="2"/>
  <c r="AD777" i="2"/>
  <c r="B777" i="2"/>
  <c r="AD776" i="2"/>
  <c r="B776" i="2"/>
  <c r="AD775" i="2"/>
  <c r="B775" i="2"/>
  <c r="AD774" i="2"/>
  <c r="B774" i="2"/>
  <c r="AD773" i="2"/>
  <c r="B773" i="2"/>
  <c r="AD772" i="2"/>
  <c r="B772" i="2"/>
  <c r="AD771" i="2"/>
  <c r="B771" i="2"/>
  <c r="AD770" i="2"/>
  <c r="B770" i="2"/>
  <c r="AD769" i="2"/>
  <c r="B769" i="2"/>
  <c r="AD768" i="2"/>
  <c r="B768" i="2"/>
  <c r="AD767" i="2"/>
  <c r="B767" i="2"/>
  <c r="AD766" i="2"/>
  <c r="B766" i="2"/>
  <c r="AD765" i="2"/>
  <c r="B765" i="2"/>
  <c r="AD764" i="2"/>
  <c r="B764" i="2"/>
  <c r="AD763" i="2"/>
  <c r="B763" i="2"/>
  <c r="AD762" i="2"/>
  <c r="B762" i="2"/>
  <c r="AD761" i="2"/>
  <c r="B761" i="2"/>
  <c r="AD760" i="2"/>
  <c r="B760" i="2"/>
  <c r="AD759" i="2"/>
  <c r="B759" i="2"/>
  <c r="AD758" i="2"/>
  <c r="B758" i="2"/>
  <c r="AD757" i="2"/>
  <c r="B757" i="2"/>
  <c r="AD756" i="2"/>
  <c r="B756" i="2"/>
  <c r="AD755" i="2"/>
  <c r="B755" i="2"/>
  <c r="AD754" i="2"/>
  <c r="B754" i="2"/>
  <c r="AD753" i="2"/>
  <c r="B753" i="2"/>
  <c r="AD752" i="2"/>
  <c r="B752" i="2"/>
  <c r="AD751" i="2"/>
  <c r="B751" i="2"/>
  <c r="AD750" i="2"/>
  <c r="B750" i="2"/>
  <c r="AD749" i="2"/>
  <c r="B749" i="2"/>
  <c r="AD748" i="2"/>
  <c r="B748" i="2"/>
  <c r="AD747" i="2"/>
  <c r="B747" i="2"/>
  <c r="AD746" i="2"/>
  <c r="B746" i="2"/>
  <c r="AD745" i="2"/>
  <c r="B745" i="2"/>
  <c r="AD744" i="2"/>
  <c r="B744" i="2"/>
  <c r="AD743" i="2"/>
  <c r="B743" i="2"/>
  <c r="AD742" i="2"/>
  <c r="B742" i="2"/>
  <c r="AD741" i="2"/>
  <c r="B741" i="2"/>
  <c r="AD740" i="2"/>
  <c r="B740" i="2"/>
  <c r="AD739" i="2"/>
  <c r="B739" i="2"/>
  <c r="AD738" i="2"/>
  <c r="B738" i="2"/>
  <c r="AD737" i="2"/>
  <c r="B737" i="2"/>
  <c r="AD736" i="2"/>
  <c r="B736" i="2"/>
  <c r="AD735" i="2"/>
  <c r="B735" i="2"/>
  <c r="AD734" i="2"/>
  <c r="B734" i="2"/>
  <c r="AD733" i="2"/>
  <c r="B733" i="2"/>
  <c r="AD732" i="2"/>
  <c r="B732" i="2"/>
  <c r="AD731" i="2"/>
  <c r="B731" i="2"/>
  <c r="AD730" i="2"/>
  <c r="B730" i="2"/>
  <c r="AD729" i="2"/>
  <c r="B729" i="2"/>
  <c r="AD728" i="2"/>
  <c r="B728" i="2"/>
  <c r="AD727" i="2"/>
  <c r="B727" i="2"/>
  <c r="AD726" i="2"/>
  <c r="B726" i="2"/>
  <c r="AD725" i="2"/>
  <c r="B725" i="2"/>
  <c r="AD724" i="2"/>
  <c r="B724" i="2"/>
  <c r="AD723" i="2"/>
  <c r="B723" i="2"/>
  <c r="AD722" i="2"/>
  <c r="B722" i="2"/>
  <c r="AD721" i="2"/>
  <c r="B721" i="2"/>
  <c r="AD720" i="2"/>
  <c r="B720" i="2"/>
  <c r="AD719" i="2"/>
  <c r="B719" i="2"/>
  <c r="AD718" i="2"/>
  <c r="B718" i="2"/>
  <c r="AD717" i="2"/>
  <c r="B717" i="2"/>
  <c r="AD716" i="2"/>
  <c r="B716" i="2"/>
  <c r="AD715" i="2"/>
  <c r="B715" i="2"/>
  <c r="AD714" i="2"/>
  <c r="B714" i="2"/>
  <c r="AD713" i="2"/>
  <c r="B713" i="2"/>
  <c r="AD712" i="2"/>
  <c r="B712" i="2"/>
  <c r="AD711" i="2"/>
  <c r="B711" i="2"/>
  <c r="AD710" i="2"/>
  <c r="B710" i="2"/>
  <c r="AD709" i="2"/>
  <c r="B709" i="2"/>
  <c r="AD708" i="2"/>
  <c r="B708" i="2"/>
  <c r="AD707" i="2"/>
  <c r="B707" i="2"/>
  <c r="AD706" i="2"/>
  <c r="B706" i="2"/>
  <c r="AD705" i="2"/>
  <c r="B705" i="2"/>
  <c r="AD704" i="2"/>
  <c r="B704" i="2"/>
  <c r="AD703" i="2"/>
  <c r="B703" i="2"/>
  <c r="AD702" i="2"/>
  <c r="B702" i="2"/>
  <c r="AD701" i="2"/>
  <c r="B701" i="2"/>
  <c r="AD700" i="2"/>
  <c r="B700" i="2"/>
  <c r="AD699" i="2"/>
  <c r="B699" i="2"/>
  <c r="AD698" i="2"/>
  <c r="B698" i="2"/>
  <c r="AD697" i="2"/>
  <c r="B697" i="2"/>
  <c r="AD696" i="2"/>
  <c r="B696" i="2"/>
  <c r="AD695" i="2"/>
  <c r="B695" i="2"/>
  <c r="AD694" i="2"/>
  <c r="B694" i="2"/>
  <c r="AD693" i="2"/>
  <c r="B693" i="2"/>
  <c r="AD692" i="2"/>
  <c r="B692" i="2"/>
  <c r="AD691" i="2"/>
  <c r="B691" i="2"/>
  <c r="AD690" i="2"/>
  <c r="B690" i="2"/>
  <c r="AD689" i="2"/>
  <c r="B689" i="2"/>
  <c r="AD688" i="2"/>
  <c r="B688" i="2"/>
  <c r="AD687" i="2"/>
  <c r="B687" i="2"/>
  <c r="AD686" i="2"/>
  <c r="B686" i="2"/>
  <c r="AD685" i="2"/>
  <c r="B685" i="2"/>
  <c r="AD684" i="2"/>
  <c r="B684" i="2"/>
  <c r="AD683" i="2"/>
  <c r="B683" i="2"/>
  <c r="AD682" i="2"/>
  <c r="B682" i="2"/>
  <c r="AD681" i="2"/>
  <c r="B681" i="2"/>
  <c r="AD680" i="2"/>
  <c r="B680" i="2"/>
  <c r="AD679" i="2"/>
  <c r="B679" i="2"/>
  <c r="AD678" i="2"/>
  <c r="B678" i="2"/>
  <c r="AD677" i="2"/>
  <c r="B677" i="2"/>
  <c r="AD676" i="2"/>
  <c r="B676" i="2"/>
  <c r="AD675" i="2"/>
  <c r="B675" i="2"/>
  <c r="AD674" i="2"/>
  <c r="B674" i="2"/>
  <c r="AD673" i="2"/>
  <c r="B673" i="2"/>
  <c r="AD672" i="2"/>
  <c r="B672" i="2"/>
  <c r="AD671" i="2"/>
  <c r="B671" i="2"/>
  <c r="AD670" i="2"/>
  <c r="B670" i="2"/>
  <c r="AD669" i="2"/>
  <c r="B669" i="2"/>
  <c r="AD668" i="2"/>
  <c r="B668" i="2"/>
  <c r="AD667" i="2"/>
  <c r="B667" i="2"/>
  <c r="AD666" i="2"/>
  <c r="B666" i="2"/>
  <c r="AD665" i="2"/>
  <c r="B665" i="2"/>
  <c r="AD664" i="2"/>
  <c r="B664" i="2"/>
  <c r="AD663" i="2"/>
  <c r="B663" i="2"/>
  <c r="AD662" i="2"/>
  <c r="B662" i="2"/>
  <c r="AD661" i="2"/>
  <c r="B661" i="2"/>
  <c r="AD660" i="2"/>
  <c r="B660" i="2"/>
  <c r="AD659" i="2"/>
  <c r="B659" i="2"/>
  <c r="AD658" i="2"/>
  <c r="B658" i="2"/>
  <c r="AD657" i="2"/>
  <c r="B657" i="2"/>
  <c r="AD656" i="2"/>
  <c r="B656" i="2"/>
  <c r="AD655" i="2"/>
  <c r="B655" i="2"/>
  <c r="AD654" i="2"/>
  <c r="B654" i="2"/>
  <c r="AD653" i="2"/>
  <c r="B653" i="2"/>
  <c r="AD652" i="2"/>
  <c r="B652" i="2"/>
  <c r="AD651" i="2"/>
  <c r="B651" i="2"/>
  <c r="AD650" i="2"/>
  <c r="B650" i="2"/>
  <c r="AD649" i="2"/>
  <c r="B649" i="2"/>
  <c r="AD648" i="2"/>
  <c r="B648" i="2"/>
  <c r="AD647" i="2"/>
  <c r="B647" i="2"/>
  <c r="AD646" i="2"/>
  <c r="B646" i="2"/>
  <c r="AD645" i="2"/>
  <c r="B645" i="2"/>
  <c r="AD644" i="2"/>
  <c r="B644" i="2"/>
  <c r="AD643" i="2"/>
  <c r="B643" i="2"/>
  <c r="AD642" i="2"/>
  <c r="B642" i="2"/>
  <c r="AD641" i="2"/>
  <c r="B641" i="2"/>
  <c r="AD640" i="2"/>
  <c r="B640" i="2"/>
  <c r="AD639" i="2"/>
  <c r="B639" i="2"/>
  <c r="AD638" i="2"/>
  <c r="B638" i="2"/>
  <c r="AD637" i="2"/>
  <c r="B637" i="2"/>
  <c r="AD636" i="2"/>
  <c r="B636" i="2"/>
  <c r="AD635" i="2"/>
  <c r="B635" i="2"/>
  <c r="AD634" i="2"/>
  <c r="B634" i="2"/>
  <c r="AD633" i="2"/>
  <c r="B633" i="2"/>
  <c r="AD632" i="2"/>
  <c r="B632" i="2"/>
  <c r="AD631" i="2"/>
  <c r="B631" i="2"/>
  <c r="AD630" i="2"/>
  <c r="B630" i="2"/>
  <c r="AD629" i="2"/>
  <c r="B629" i="2"/>
  <c r="AD628" i="2"/>
  <c r="B628" i="2"/>
  <c r="AD627" i="2"/>
  <c r="B627" i="2"/>
  <c r="AD626" i="2"/>
  <c r="B626" i="2"/>
  <c r="AD625" i="2"/>
  <c r="B625" i="2"/>
  <c r="AD624" i="2"/>
  <c r="B624" i="2"/>
  <c r="AD623" i="2"/>
  <c r="B623" i="2"/>
  <c r="AD622" i="2"/>
  <c r="B622" i="2"/>
  <c r="AD621" i="2"/>
  <c r="B621" i="2"/>
  <c r="AD620" i="2"/>
  <c r="B620" i="2"/>
  <c r="AD619" i="2"/>
  <c r="B619" i="2"/>
  <c r="AD618" i="2"/>
  <c r="B618" i="2"/>
  <c r="AD617" i="2"/>
  <c r="B617" i="2"/>
  <c r="AD616" i="2"/>
  <c r="B616" i="2"/>
  <c r="AD615" i="2"/>
  <c r="B615" i="2"/>
  <c r="AD614" i="2"/>
  <c r="B614" i="2"/>
  <c r="AD613" i="2"/>
  <c r="B613" i="2"/>
  <c r="AD612" i="2"/>
  <c r="B612" i="2"/>
  <c r="AD611" i="2"/>
  <c r="B611" i="2"/>
  <c r="AD610" i="2"/>
  <c r="B610" i="2"/>
  <c r="AD609" i="2"/>
  <c r="B609" i="2"/>
  <c r="AD608" i="2"/>
  <c r="B608" i="2"/>
  <c r="AD607" i="2"/>
  <c r="B607" i="2"/>
  <c r="AD606" i="2"/>
  <c r="B606" i="2"/>
  <c r="AD605" i="2"/>
  <c r="B605" i="2"/>
  <c r="AD604" i="2"/>
  <c r="B604" i="2"/>
  <c r="AD603" i="2"/>
  <c r="B603" i="2"/>
  <c r="AD602" i="2"/>
  <c r="B602" i="2"/>
  <c r="AD601" i="2"/>
  <c r="B601" i="2"/>
  <c r="AD600" i="2"/>
  <c r="B600" i="2"/>
  <c r="AD599" i="2"/>
  <c r="B599" i="2"/>
  <c r="AD598" i="2"/>
  <c r="B598" i="2"/>
  <c r="AD597" i="2"/>
  <c r="B597" i="2"/>
  <c r="AD596" i="2"/>
  <c r="B596" i="2"/>
  <c r="AD595" i="2"/>
  <c r="B595" i="2"/>
  <c r="AD594" i="2"/>
  <c r="B594" i="2"/>
  <c r="AD593" i="2"/>
  <c r="B593" i="2"/>
  <c r="AD592" i="2"/>
  <c r="B592" i="2"/>
  <c r="AD591" i="2"/>
  <c r="B591" i="2"/>
  <c r="AD590" i="2"/>
  <c r="B590" i="2"/>
  <c r="AD589" i="2"/>
  <c r="B589" i="2"/>
  <c r="AD588" i="2"/>
  <c r="B588" i="2"/>
  <c r="AD587" i="2"/>
  <c r="B587" i="2"/>
  <c r="AD586" i="2"/>
  <c r="B586" i="2"/>
  <c r="AD585" i="2"/>
  <c r="B585" i="2"/>
  <c r="AD584" i="2"/>
  <c r="B584" i="2"/>
  <c r="AD583" i="2"/>
  <c r="B583" i="2"/>
  <c r="AD582" i="2"/>
  <c r="B582" i="2"/>
  <c r="AD581" i="2"/>
  <c r="B581" i="2"/>
  <c r="AD580" i="2"/>
  <c r="B580" i="2"/>
  <c r="AD579" i="2"/>
  <c r="B579" i="2"/>
  <c r="AD578" i="2"/>
  <c r="B578" i="2"/>
  <c r="AD577" i="2"/>
  <c r="B577" i="2"/>
  <c r="AD576" i="2"/>
  <c r="B576" i="2"/>
  <c r="AD575" i="2"/>
  <c r="B575" i="2"/>
  <c r="AD574" i="2"/>
  <c r="B574" i="2"/>
  <c r="AD573" i="2"/>
  <c r="B573" i="2"/>
  <c r="AD572" i="2"/>
  <c r="B572" i="2"/>
  <c r="AD571" i="2"/>
  <c r="B571" i="2"/>
  <c r="AD570" i="2"/>
  <c r="B570" i="2"/>
  <c r="AD569" i="2"/>
  <c r="B569" i="2"/>
  <c r="AD568" i="2"/>
  <c r="B568" i="2"/>
  <c r="AD567" i="2"/>
  <c r="B567" i="2"/>
  <c r="AD566" i="2"/>
  <c r="B566" i="2"/>
  <c r="AD565" i="2"/>
  <c r="B565" i="2"/>
  <c r="AD564" i="2"/>
  <c r="B564" i="2"/>
  <c r="AD563" i="2"/>
  <c r="B563" i="2"/>
  <c r="AD562" i="2"/>
  <c r="B562" i="2"/>
  <c r="AD561" i="2"/>
  <c r="B561" i="2"/>
  <c r="AD560" i="2"/>
  <c r="B560" i="2"/>
  <c r="AD559" i="2"/>
  <c r="B559" i="2"/>
  <c r="AD558" i="2"/>
  <c r="B558" i="2"/>
  <c r="AD557" i="2"/>
  <c r="B557" i="2"/>
  <c r="AD556" i="2"/>
  <c r="B556" i="2"/>
  <c r="AD555" i="2"/>
  <c r="B555" i="2"/>
  <c r="AD554" i="2"/>
  <c r="B554" i="2"/>
  <c r="AD553" i="2"/>
  <c r="B553" i="2"/>
  <c r="AD552" i="2"/>
  <c r="B552" i="2"/>
  <c r="AD551" i="2"/>
  <c r="B551" i="2"/>
  <c r="AD550" i="2"/>
  <c r="B550" i="2"/>
  <c r="AD549" i="2"/>
  <c r="B549" i="2"/>
  <c r="AD548" i="2"/>
  <c r="B548" i="2"/>
  <c r="AD547" i="2"/>
  <c r="B547" i="2"/>
  <c r="AD546" i="2"/>
  <c r="B546" i="2"/>
  <c r="AD545" i="2"/>
  <c r="B545" i="2"/>
  <c r="AD544" i="2"/>
  <c r="B544" i="2"/>
  <c r="AD543" i="2"/>
  <c r="B543" i="2"/>
  <c r="AD542" i="2"/>
  <c r="B542" i="2"/>
  <c r="AD541" i="2"/>
  <c r="B541" i="2"/>
  <c r="AD540" i="2"/>
  <c r="B540" i="2"/>
  <c r="AD539" i="2"/>
  <c r="B539" i="2"/>
  <c r="AD538" i="2"/>
  <c r="B538" i="2"/>
  <c r="AD537" i="2"/>
  <c r="B537" i="2"/>
  <c r="AD536" i="2"/>
  <c r="B536" i="2"/>
  <c r="AD535" i="2"/>
  <c r="B535" i="2"/>
  <c r="AD534" i="2"/>
  <c r="B534" i="2"/>
  <c r="AD533" i="2"/>
  <c r="B533" i="2"/>
  <c r="AD532" i="2"/>
  <c r="B532" i="2"/>
  <c r="AD531" i="2"/>
  <c r="B531" i="2"/>
  <c r="AD530" i="2"/>
  <c r="B530" i="2"/>
  <c r="AD529" i="2"/>
  <c r="B529" i="2"/>
  <c r="AD528" i="2"/>
  <c r="B528" i="2"/>
  <c r="AD527" i="2"/>
  <c r="B527" i="2"/>
  <c r="AD526" i="2"/>
  <c r="B526" i="2"/>
  <c r="AD525" i="2"/>
  <c r="B525" i="2"/>
  <c r="AD524" i="2"/>
  <c r="B524" i="2"/>
  <c r="AD523" i="2"/>
  <c r="B523" i="2"/>
  <c r="AD522" i="2"/>
  <c r="B522" i="2"/>
  <c r="AD521" i="2"/>
  <c r="B521" i="2"/>
  <c r="AD520" i="2"/>
  <c r="B520" i="2"/>
  <c r="AD519" i="2"/>
  <c r="B519" i="2"/>
  <c r="AD518" i="2"/>
  <c r="B518" i="2"/>
  <c r="AD517" i="2"/>
  <c r="B517" i="2"/>
  <c r="AD516" i="2"/>
  <c r="B516" i="2"/>
  <c r="AD515" i="2"/>
  <c r="B515" i="2"/>
  <c r="AD514" i="2"/>
  <c r="B514" i="2"/>
  <c r="AD513" i="2"/>
  <c r="B513" i="2"/>
  <c r="AD512" i="2"/>
  <c r="B512" i="2"/>
  <c r="AD511" i="2"/>
  <c r="B511" i="2"/>
  <c r="AD510" i="2"/>
  <c r="B510" i="2"/>
  <c r="AD509" i="2"/>
  <c r="B509" i="2"/>
  <c r="AD508" i="2"/>
  <c r="B508" i="2"/>
  <c r="AD507" i="2"/>
  <c r="B507" i="2"/>
  <c r="AD506" i="2"/>
  <c r="B506" i="2"/>
  <c r="AD505" i="2"/>
  <c r="B505" i="2"/>
  <c r="AD504" i="2"/>
  <c r="B504" i="2"/>
  <c r="AD503" i="2"/>
  <c r="B503" i="2"/>
  <c r="AD502" i="2"/>
  <c r="B502" i="2"/>
  <c r="AD501" i="2"/>
  <c r="B501" i="2"/>
  <c r="AD500" i="2"/>
  <c r="B500" i="2"/>
  <c r="AD499" i="2"/>
  <c r="B499" i="2"/>
  <c r="AD498" i="2"/>
  <c r="B498" i="2"/>
  <c r="AD497" i="2"/>
  <c r="B497" i="2"/>
  <c r="AD496" i="2"/>
  <c r="B496" i="2"/>
  <c r="AD495" i="2"/>
  <c r="B495" i="2"/>
  <c r="AD494" i="2"/>
  <c r="B494" i="2"/>
  <c r="AD493" i="2"/>
  <c r="B493" i="2"/>
  <c r="AD492" i="2"/>
  <c r="B492" i="2"/>
  <c r="AD491" i="2"/>
  <c r="B491" i="2"/>
  <c r="AD490" i="2"/>
  <c r="B490" i="2"/>
  <c r="AD489" i="2"/>
  <c r="B489" i="2"/>
  <c r="AD488" i="2"/>
  <c r="B488" i="2"/>
  <c r="AD487" i="2"/>
  <c r="B487" i="2"/>
  <c r="AD486" i="2"/>
  <c r="B486" i="2"/>
  <c r="AD485" i="2"/>
  <c r="B485" i="2"/>
  <c r="AD484" i="2"/>
  <c r="B484" i="2"/>
  <c r="AD483" i="2"/>
  <c r="B483" i="2"/>
  <c r="AD482" i="2"/>
  <c r="B482" i="2"/>
  <c r="AD481" i="2"/>
  <c r="B481" i="2"/>
  <c r="AD480" i="2"/>
  <c r="B480" i="2"/>
  <c r="AD479" i="2"/>
  <c r="B479" i="2"/>
  <c r="AD478" i="2"/>
  <c r="B478" i="2"/>
  <c r="AD477" i="2"/>
  <c r="B477" i="2"/>
  <c r="AD476" i="2"/>
  <c r="B476" i="2"/>
  <c r="AD475" i="2"/>
  <c r="B475" i="2"/>
  <c r="AD474" i="2"/>
  <c r="B474" i="2"/>
  <c r="AD473" i="2"/>
  <c r="B473" i="2"/>
  <c r="AD472" i="2"/>
  <c r="B472" i="2"/>
  <c r="AD471" i="2"/>
  <c r="B471" i="2"/>
  <c r="AD470" i="2"/>
  <c r="B470" i="2"/>
  <c r="AD469" i="2"/>
  <c r="B469" i="2"/>
  <c r="AD468" i="2"/>
  <c r="B468" i="2"/>
  <c r="AD467" i="2"/>
  <c r="B467" i="2"/>
  <c r="AD466" i="2"/>
  <c r="B466" i="2"/>
  <c r="AD465" i="2"/>
  <c r="B465" i="2"/>
  <c r="AD464" i="2"/>
  <c r="B464" i="2"/>
  <c r="AD463" i="2"/>
  <c r="B463" i="2"/>
  <c r="AD462" i="2"/>
  <c r="B462" i="2"/>
  <c r="AD461" i="2"/>
  <c r="B461" i="2"/>
  <c r="AD460" i="2"/>
  <c r="B460" i="2"/>
  <c r="AD459" i="2"/>
  <c r="B459" i="2"/>
  <c r="AD458" i="2"/>
  <c r="B458" i="2"/>
  <c r="AD457" i="2"/>
  <c r="B457" i="2"/>
  <c r="AD456" i="2"/>
  <c r="B456" i="2"/>
  <c r="AD455" i="2"/>
  <c r="B455" i="2"/>
  <c r="AD454" i="2"/>
  <c r="B454" i="2"/>
  <c r="AD453" i="2"/>
  <c r="B453" i="2"/>
  <c r="AD452" i="2"/>
  <c r="B452" i="2"/>
  <c r="AD451" i="2"/>
  <c r="B451" i="2"/>
  <c r="AD450" i="2"/>
  <c r="B450" i="2"/>
  <c r="AD449" i="2"/>
  <c r="B449" i="2"/>
  <c r="AD448" i="2"/>
  <c r="B448" i="2"/>
  <c r="AD447" i="2"/>
  <c r="B447" i="2"/>
  <c r="AD446" i="2"/>
  <c r="B446" i="2"/>
  <c r="AD445" i="2"/>
  <c r="B445" i="2"/>
  <c r="AD444" i="2"/>
  <c r="B444" i="2"/>
  <c r="AD443" i="2"/>
  <c r="B443" i="2"/>
  <c r="AD442" i="2"/>
  <c r="B442" i="2"/>
  <c r="AD441" i="2"/>
  <c r="B441" i="2"/>
  <c r="AD440" i="2"/>
  <c r="B440" i="2"/>
  <c r="AD439" i="2"/>
  <c r="B439" i="2"/>
  <c r="AD438" i="2"/>
  <c r="B438" i="2"/>
  <c r="AD437" i="2"/>
  <c r="B437" i="2"/>
  <c r="AD436" i="2"/>
  <c r="B436" i="2"/>
  <c r="AD435" i="2"/>
  <c r="B435" i="2"/>
  <c r="AD434" i="2"/>
  <c r="B434" i="2"/>
  <c r="AD433" i="2"/>
  <c r="B433" i="2"/>
  <c r="AD432" i="2"/>
  <c r="B432" i="2"/>
  <c r="AD431" i="2"/>
  <c r="B431" i="2"/>
  <c r="AD430" i="2"/>
  <c r="B430" i="2"/>
  <c r="AD429" i="2"/>
  <c r="B429" i="2"/>
  <c r="AD428" i="2"/>
  <c r="B428" i="2"/>
  <c r="AD427" i="2"/>
  <c r="B427" i="2"/>
  <c r="AD426" i="2"/>
  <c r="B426" i="2"/>
  <c r="AD425" i="2"/>
  <c r="B425" i="2"/>
  <c r="AD424" i="2"/>
  <c r="B424" i="2"/>
  <c r="AD423" i="2"/>
  <c r="B423" i="2"/>
  <c r="AD422" i="2"/>
  <c r="B422" i="2"/>
  <c r="AD421" i="2"/>
  <c r="B421" i="2"/>
  <c r="AD420" i="2"/>
  <c r="B420" i="2"/>
  <c r="AD419" i="2"/>
  <c r="B419" i="2"/>
  <c r="AD418" i="2"/>
  <c r="B418" i="2"/>
  <c r="AD417" i="2"/>
  <c r="B417" i="2"/>
  <c r="AD416" i="2"/>
  <c r="B416" i="2"/>
  <c r="AD415" i="2"/>
  <c r="B415" i="2"/>
  <c r="AD414" i="2"/>
  <c r="B414" i="2"/>
  <c r="AD413" i="2"/>
  <c r="B413" i="2"/>
  <c r="AD412" i="2"/>
  <c r="B412" i="2"/>
  <c r="AD411" i="2"/>
  <c r="B411" i="2"/>
  <c r="AD410" i="2"/>
  <c r="B410" i="2"/>
  <c r="AD409" i="2"/>
  <c r="B409" i="2"/>
  <c r="AD408" i="2"/>
  <c r="B408" i="2"/>
  <c r="AD407" i="2"/>
  <c r="B407" i="2"/>
  <c r="AD406" i="2"/>
  <c r="B406" i="2"/>
  <c r="AD405" i="2"/>
  <c r="B405" i="2"/>
  <c r="AD404" i="2"/>
  <c r="B404" i="2"/>
  <c r="AD403" i="2"/>
  <c r="B403" i="2"/>
  <c r="AD402" i="2"/>
  <c r="B402" i="2"/>
  <c r="AD401" i="2"/>
  <c r="B401" i="2"/>
  <c r="AD400" i="2"/>
  <c r="B400" i="2"/>
  <c r="AD399" i="2"/>
  <c r="B399" i="2"/>
  <c r="AD398" i="2"/>
  <c r="B398" i="2"/>
  <c r="AD397" i="2"/>
  <c r="B397" i="2"/>
  <c r="AD396" i="2"/>
  <c r="B396" i="2"/>
  <c r="AD395" i="2"/>
  <c r="B395" i="2"/>
  <c r="AD394" i="2"/>
  <c r="B394" i="2"/>
  <c r="AD393" i="2"/>
  <c r="B393" i="2"/>
  <c r="AD392" i="2"/>
  <c r="B392" i="2"/>
  <c r="AD391" i="2"/>
  <c r="B391" i="2"/>
  <c r="AD390" i="2"/>
  <c r="B390" i="2"/>
  <c r="AD389" i="2"/>
  <c r="B389" i="2"/>
  <c r="AD388" i="2"/>
  <c r="B388" i="2"/>
  <c r="AD387" i="2"/>
  <c r="B387" i="2"/>
  <c r="AD386" i="2"/>
  <c r="B386" i="2"/>
  <c r="AD385" i="2"/>
  <c r="B385" i="2"/>
  <c r="AD384" i="2"/>
  <c r="B384" i="2"/>
  <c r="AD383" i="2"/>
  <c r="B383" i="2"/>
  <c r="AD382" i="2"/>
  <c r="B382" i="2"/>
  <c r="AD381" i="2"/>
  <c r="B381" i="2"/>
  <c r="AD380" i="2"/>
  <c r="B380" i="2"/>
  <c r="AD379" i="2"/>
  <c r="B379" i="2"/>
  <c r="AD378" i="2"/>
  <c r="B378" i="2"/>
  <c r="AD377" i="2"/>
  <c r="B377" i="2"/>
  <c r="AD376" i="2"/>
  <c r="B376" i="2"/>
  <c r="AD375" i="2"/>
  <c r="B375" i="2"/>
  <c r="AD374" i="2"/>
  <c r="B374" i="2"/>
  <c r="AD373" i="2"/>
  <c r="B373" i="2"/>
  <c r="AD372" i="2"/>
  <c r="B372" i="2"/>
  <c r="AD371" i="2"/>
  <c r="B371" i="2"/>
  <c r="AD370" i="2"/>
  <c r="B370" i="2"/>
  <c r="AD369" i="2"/>
  <c r="B369" i="2"/>
  <c r="AD368" i="2"/>
  <c r="B368" i="2"/>
  <c r="AD367" i="2"/>
  <c r="B367" i="2"/>
  <c r="AD366" i="2"/>
  <c r="B366" i="2"/>
  <c r="AD365" i="2"/>
  <c r="B365" i="2"/>
  <c r="AD364" i="2"/>
  <c r="B364" i="2"/>
  <c r="AD363" i="2"/>
  <c r="B363" i="2"/>
  <c r="AD362" i="2"/>
  <c r="B362" i="2"/>
  <c r="AD361" i="2"/>
  <c r="B361" i="2"/>
  <c r="AD360" i="2"/>
  <c r="B360" i="2"/>
  <c r="AD359" i="2"/>
  <c r="B359" i="2"/>
  <c r="AD358" i="2"/>
  <c r="B358" i="2"/>
  <c r="AD357" i="2"/>
  <c r="B357" i="2"/>
  <c r="AD356" i="2"/>
  <c r="B356" i="2"/>
  <c r="AD355" i="2"/>
  <c r="B355" i="2"/>
  <c r="AD354" i="2"/>
  <c r="B354" i="2"/>
  <c r="AD353" i="2"/>
  <c r="B353" i="2"/>
  <c r="AD352" i="2"/>
  <c r="B352" i="2"/>
  <c r="AD351" i="2"/>
  <c r="B351" i="2"/>
  <c r="AD350" i="2"/>
  <c r="B350" i="2"/>
  <c r="AD349" i="2"/>
  <c r="B349" i="2"/>
  <c r="AD348" i="2"/>
  <c r="B348" i="2"/>
  <c r="AD347" i="2"/>
  <c r="B347" i="2"/>
  <c r="AD346" i="2"/>
  <c r="B346" i="2"/>
  <c r="AD345" i="2"/>
  <c r="B345" i="2"/>
  <c r="AD344" i="2"/>
  <c r="B344" i="2"/>
  <c r="AD343" i="2"/>
  <c r="B343" i="2"/>
  <c r="AD342" i="2"/>
  <c r="B342" i="2"/>
  <c r="AD341" i="2"/>
  <c r="B341" i="2"/>
  <c r="AD340" i="2"/>
  <c r="B340" i="2"/>
  <c r="AD339" i="2"/>
  <c r="B339" i="2"/>
  <c r="AD338" i="2"/>
  <c r="B338" i="2"/>
  <c r="AD337" i="2"/>
  <c r="B337" i="2"/>
  <c r="AD336" i="2"/>
  <c r="B336" i="2"/>
  <c r="AD335" i="2"/>
  <c r="B335" i="2"/>
  <c r="AD334" i="2"/>
  <c r="B334" i="2"/>
  <c r="AD333" i="2"/>
  <c r="B333" i="2"/>
  <c r="AD332" i="2"/>
  <c r="B332" i="2"/>
  <c r="AD331" i="2"/>
  <c r="B331" i="2"/>
  <c r="AD330" i="2"/>
  <c r="B330" i="2"/>
  <c r="AD329" i="2"/>
  <c r="B329" i="2"/>
  <c r="AD328" i="2"/>
  <c r="B328" i="2"/>
  <c r="AD327" i="2"/>
  <c r="B327" i="2"/>
  <c r="AD326" i="2"/>
  <c r="B326" i="2"/>
  <c r="AD325" i="2"/>
  <c r="B325" i="2"/>
  <c r="AD324" i="2"/>
  <c r="B324" i="2"/>
  <c r="AD323" i="2"/>
  <c r="B323" i="2"/>
  <c r="AD322" i="2"/>
  <c r="B322" i="2"/>
  <c r="AD321" i="2"/>
  <c r="B321" i="2"/>
  <c r="AD320" i="2"/>
  <c r="B320" i="2"/>
  <c r="AD319" i="2"/>
  <c r="B319" i="2"/>
  <c r="AD318" i="2"/>
  <c r="B318" i="2"/>
  <c r="AD317" i="2"/>
  <c r="B317" i="2"/>
  <c r="AD316" i="2"/>
  <c r="B316" i="2"/>
  <c r="AD315" i="2"/>
  <c r="B315" i="2"/>
  <c r="AD314" i="2"/>
  <c r="B314" i="2"/>
  <c r="AD313" i="2"/>
  <c r="B313" i="2"/>
  <c r="AD312" i="2"/>
  <c r="B312" i="2"/>
  <c r="AD311" i="2"/>
  <c r="B311" i="2"/>
  <c r="AD310" i="2"/>
  <c r="B310" i="2"/>
  <c r="AD309" i="2"/>
  <c r="B309" i="2"/>
  <c r="AD308" i="2"/>
  <c r="B308" i="2"/>
  <c r="AD307" i="2"/>
  <c r="B307" i="2"/>
  <c r="AD306" i="2"/>
  <c r="B306" i="2"/>
  <c r="AD305" i="2"/>
  <c r="B305" i="2"/>
  <c r="AD304" i="2"/>
  <c r="B304" i="2"/>
  <c r="AD303" i="2"/>
  <c r="B303" i="2"/>
  <c r="AD302" i="2"/>
  <c r="B302" i="2"/>
  <c r="AD301" i="2"/>
  <c r="B301" i="2"/>
  <c r="AD300" i="2"/>
  <c r="B300" i="2"/>
  <c r="AD299" i="2"/>
  <c r="B299" i="2"/>
  <c r="AD298" i="2"/>
  <c r="B298" i="2"/>
  <c r="AD297" i="2"/>
  <c r="B297" i="2"/>
  <c r="AD296" i="2"/>
  <c r="B296" i="2"/>
  <c r="AD295" i="2"/>
  <c r="B295" i="2"/>
  <c r="AD294" i="2"/>
  <c r="B294" i="2"/>
  <c r="AD293" i="2"/>
  <c r="B293" i="2"/>
  <c r="AD292" i="2"/>
  <c r="B292" i="2"/>
  <c r="AD291" i="2"/>
  <c r="B291" i="2"/>
  <c r="AD290" i="2"/>
  <c r="B290" i="2"/>
  <c r="AD289" i="2"/>
  <c r="B289" i="2"/>
  <c r="AD288" i="2"/>
  <c r="B288" i="2"/>
  <c r="AD287" i="2"/>
  <c r="B287" i="2"/>
  <c r="AD286" i="2"/>
  <c r="B286" i="2"/>
  <c r="AD285" i="2"/>
  <c r="B285" i="2"/>
  <c r="AD284" i="2"/>
  <c r="B284" i="2"/>
  <c r="AD283" i="2"/>
  <c r="B283" i="2"/>
  <c r="AD282" i="2"/>
  <c r="B282" i="2"/>
  <c r="AD281" i="2"/>
  <c r="B281" i="2"/>
  <c r="AD280" i="2"/>
  <c r="B280" i="2"/>
  <c r="AD279" i="2"/>
  <c r="B279" i="2"/>
  <c r="AD278" i="2"/>
  <c r="B278" i="2"/>
  <c r="AD277" i="2"/>
  <c r="B277" i="2"/>
  <c r="AD276" i="2"/>
  <c r="B276" i="2"/>
  <c r="AD275" i="2"/>
  <c r="B275" i="2"/>
  <c r="AD274" i="2"/>
  <c r="B274" i="2"/>
  <c r="AD273" i="2"/>
  <c r="B273" i="2"/>
  <c r="AD272" i="2"/>
  <c r="B272" i="2"/>
  <c r="AD271" i="2"/>
  <c r="B271" i="2"/>
  <c r="AD270" i="2"/>
  <c r="B270" i="2"/>
  <c r="AD269" i="2"/>
  <c r="B269" i="2"/>
  <c r="AD268" i="2"/>
  <c r="B268" i="2"/>
  <c r="AD267" i="2"/>
  <c r="B267" i="2"/>
  <c r="AD266" i="2"/>
  <c r="B266" i="2"/>
  <c r="AD265" i="2"/>
  <c r="B265" i="2"/>
  <c r="AD264" i="2"/>
  <c r="B264" i="2"/>
  <c r="AD263" i="2"/>
  <c r="B263" i="2"/>
  <c r="AD262" i="2"/>
  <c r="B262" i="2"/>
  <c r="AD261" i="2"/>
  <c r="B261" i="2"/>
  <c r="AD260" i="2"/>
  <c r="B260" i="2"/>
  <c r="AD259" i="2"/>
  <c r="B259" i="2"/>
  <c r="AD258" i="2"/>
  <c r="B258" i="2"/>
  <c r="AD257" i="2"/>
  <c r="B257" i="2"/>
  <c r="AD256" i="2"/>
  <c r="B256" i="2"/>
  <c r="AD255" i="2"/>
  <c r="B255" i="2"/>
  <c r="AD254" i="2"/>
  <c r="B254" i="2"/>
  <c r="AD253" i="2"/>
  <c r="B253" i="2"/>
  <c r="AD252" i="2"/>
  <c r="B252" i="2"/>
  <c r="AD251" i="2"/>
  <c r="B251" i="2"/>
  <c r="AD250" i="2"/>
  <c r="B250" i="2"/>
  <c r="AD249" i="2"/>
  <c r="B249" i="2"/>
  <c r="AD248" i="2"/>
  <c r="B248" i="2"/>
  <c r="AD247" i="2"/>
  <c r="B247" i="2"/>
  <c r="AD246" i="2"/>
  <c r="B246" i="2"/>
  <c r="AD245" i="2"/>
  <c r="B245" i="2"/>
  <c r="AD244" i="2"/>
  <c r="B244" i="2"/>
  <c r="AD243" i="2"/>
  <c r="B243" i="2"/>
  <c r="AD242" i="2"/>
  <c r="B242" i="2"/>
  <c r="AD241" i="2"/>
  <c r="B241" i="2"/>
  <c r="AD240" i="2"/>
  <c r="B240" i="2"/>
  <c r="AD239" i="2"/>
  <c r="B239" i="2"/>
  <c r="AD238" i="2"/>
  <c r="B238" i="2"/>
  <c r="AD237" i="2"/>
  <c r="B237" i="2"/>
  <c r="AD236" i="2"/>
  <c r="B236" i="2"/>
  <c r="AD235" i="2"/>
  <c r="B235" i="2"/>
  <c r="AD234" i="2"/>
  <c r="B234" i="2"/>
  <c r="AD233" i="2"/>
  <c r="B233" i="2"/>
  <c r="AD232" i="2"/>
  <c r="B232" i="2"/>
  <c r="AD231" i="2"/>
  <c r="B231" i="2"/>
  <c r="AD230" i="2"/>
  <c r="B230" i="2"/>
  <c r="AD229" i="2"/>
  <c r="B229" i="2"/>
  <c r="AD228" i="2"/>
  <c r="B228" i="2"/>
  <c r="AD227" i="2"/>
  <c r="B227" i="2"/>
  <c r="AD226" i="2"/>
  <c r="B226" i="2"/>
  <c r="AD225" i="2"/>
  <c r="B225" i="2"/>
  <c r="AD224" i="2"/>
  <c r="B224" i="2"/>
  <c r="AD223" i="2"/>
  <c r="B223" i="2"/>
  <c r="AD222" i="2"/>
  <c r="B222" i="2"/>
  <c r="AD221" i="2"/>
  <c r="B221" i="2"/>
  <c r="AD220" i="2"/>
  <c r="B220" i="2"/>
  <c r="AD219" i="2"/>
  <c r="B219" i="2"/>
  <c r="AD218" i="2"/>
  <c r="B218" i="2"/>
  <c r="AD217" i="2"/>
  <c r="B217" i="2"/>
  <c r="AD216" i="2"/>
  <c r="B216" i="2"/>
  <c r="AD215" i="2"/>
  <c r="B215" i="2"/>
  <c r="AD214" i="2"/>
  <c r="B214" i="2"/>
  <c r="AD213" i="2"/>
  <c r="B213" i="2"/>
  <c r="AD212" i="2"/>
  <c r="B212" i="2"/>
  <c r="AD211" i="2"/>
  <c r="B211" i="2"/>
  <c r="AD210" i="2"/>
  <c r="B210" i="2"/>
  <c r="AD209" i="2"/>
  <c r="B209" i="2"/>
  <c r="AD208" i="2"/>
  <c r="B208" i="2"/>
  <c r="AD207" i="2"/>
  <c r="B207" i="2"/>
  <c r="AD206" i="2"/>
  <c r="B206" i="2"/>
  <c r="AD205" i="2"/>
  <c r="B205" i="2"/>
  <c r="AD204" i="2"/>
  <c r="B204" i="2"/>
  <c r="AD203" i="2"/>
  <c r="B203" i="2"/>
  <c r="AD202" i="2"/>
  <c r="B202" i="2"/>
  <c r="AD201" i="2"/>
  <c r="B201" i="2"/>
  <c r="AD200" i="2"/>
  <c r="B200" i="2"/>
  <c r="AD199" i="2"/>
  <c r="B199" i="2"/>
  <c r="AD198" i="2"/>
  <c r="B198" i="2"/>
  <c r="AD197" i="2"/>
  <c r="B197" i="2"/>
  <c r="AD196" i="2"/>
  <c r="B196" i="2"/>
  <c r="AD195" i="2"/>
  <c r="B195" i="2"/>
  <c r="AD194" i="2"/>
  <c r="B194" i="2"/>
  <c r="AD193" i="2"/>
  <c r="B193" i="2"/>
  <c r="AD192" i="2"/>
  <c r="B192" i="2"/>
  <c r="AD191" i="2"/>
  <c r="B191" i="2"/>
  <c r="AD190" i="2"/>
  <c r="B190" i="2"/>
  <c r="AD189" i="2"/>
  <c r="B189" i="2"/>
  <c r="AD188" i="2"/>
  <c r="B188" i="2"/>
  <c r="AD187" i="2"/>
  <c r="B187" i="2"/>
  <c r="AD186" i="2"/>
  <c r="B186" i="2"/>
  <c r="AD185" i="2"/>
  <c r="B185" i="2"/>
  <c r="AD184" i="2"/>
  <c r="B184" i="2"/>
  <c r="AD183" i="2"/>
  <c r="B183" i="2"/>
  <c r="AD182" i="2"/>
  <c r="B182" i="2"/>
  <c r="AD181" i="2"/>
  <c r="B181" i="2"/>
  <c r="AD180" i="2"/>
  <c r="B180" i="2"/>
  <c r="AD179" i="2"/>
  <c r="B179" i="2"/>
  <c r="AD178" i="2"/>
  <c r="B178" i="2"/>
  <c r="AD177" i="2"/>
  <c r="B177" i="2"/>
  <c r="AD176" i="2"/>
  <c r="B176" i="2"/>
  <c r="AD175" i="2"/>
  <c r="B175" i="2"/>
  <c r="AD174" i="2"/>
  <c r="B174" i="2"/>
  <c r="AD173" i="2"/>
  <c r="B173" i="2"/>
  <c r="AD172" i="2"/>
  <c r="B172" i="2"/>
  <c r="AD171" i="2"/>
  <c r="B171" i="2"/>
  <c r="AD170" i="2"/>
  <c r="B170" i="2"/>
  <c r="AD169" i="2"/>
  <c r="B169" i="2"/>
  <c r="AD168" i="2"/>
  <c r="B168" i="2"/>
  <c r="AD167" i="2"/>
  <c r="B167" i="2"/>
  <c r="AD166" i="2"/>
  <c r="B166" i="2"/>
  <c r="AD165" i="2"/>
  <c r="B165" i="2"/>
  <c r="AD164" i="2"/>
  <c r="B164" i="2"/>
  <c r="AD163" i="2"/>
  <c r="B163" i="2"/>
  <c r="AD162" i="2"/>
  <c r="B162" i="2"/>
  <c r="AD161" i="2"/>
  <c r="B161" i="2"/>
  <c r="AD160" i="2"/>
  <c r="B160" i="2"/>
  <c r="AD159" i="2"/>
  <c r="B159" i="2"/>
  <c r="AD158" i="2"/>
  <c r="B158" i="2"/>
  <c r="AD157" i="2"/>
  <c r="B157" i="2"/>
  <c r="AD156" i="2"/>
  <c r="B156" i="2"/>
  <c r="AD155" i="2"/>
  <c r="B155" i="2"/>
  <c r="AD154" i="2"/>
  <c r="B154" i="2"/>
  <c r="AD153" i="2"/>
  <c r="B153" i="2"/>
  <c r="AD152" i="2"/>
  <c r="B152" i="2"/>
  <c r="AD151" i="2"/>
  <c r="B151" i="2"/>
  <c r="AD150" i="2"/>
  <c r="B150" i="2"/>
  <c r="AD149" i="2"/>
  <c r="B149" i="2"/>
  <c r="AD148" i="2"/>
  <c r="B148" i="2"/>
  <c r="AD147" i="2"/>
  <c r="B147" i="2"/>
  <c r="AD146" i="2"/>
  <c r="B146" i="2"/>
  <c r="AD145" i="2"/>
  <c r="B145" i="2"/>
  <c r="AD144" i="2"/>
  <c r="B144" i="2"/>
  <c r="AD143" i="2"/>
  <c r="B143" i="2"/>
  <c r="AD142" i="2"/>
  <c r="B142" i="2"/>
  <c r="AD141" i="2"/>
  <c r="B141" i="2"/>
  <c r="AD140" i="2"/>
  <c r="B140" i="2"/>
  <c r="AD139" i="2"/>
  <c r="B139" i="2"/>
  <c r="AD138" i="2"/>
  <c r="B138" i="2"/>
  <c r="AD137" i="2"/>
  <c r="B137" i="2"/>
  <c r="AD136" i="2"/>
  <c r="B136" i="2"/>
  <c r="AD135" i="2"/>
  <c r="B135" i="2"/>
  <c r="AD134" i="2"/>
  <c r="B134" i="2"/>
  <c r="AD133" i="2"/>
  <c r="B133" i="2"/>
  <c r="AD132" i="2"/>
  <c r="B132" i="2"/>
  <c r="AD131" i="2"/>
  <c r="B131" i="2"/>
  <c r="AD130" i="2"/>
  <c r="B130" i="2"/>
  <c r="AD129" i="2"/>
  <c r="B129" i="2"/>
  <c r="AD128" i="2"/>
  <c r="B128" i="2"/>
  <c r="AD127" i="2"/>
  <c r="B127" i="2"/>
  <c r="AD126" i="2"/>
  <c r="B126" i="2"/>
  <c r="AD125" i="2"/>
  <c r="B125" i="2"/>
  <c r="AD124" i="2"/>
  <c r="B124" i="2"/>
  <c r="AD123" i="2"/>
  <c r="B123" i="2"/>
  <c r="AD122" i="2"/>
  <c r="B122" i="2"/>
  <c r="AD121" i="2"/>
  <c r="B121" i="2"/>
  <c r="AD120" i="2"/>
  <c r="B120" i="2"/>
  <c r="AD119" i="2"/>
  <c r="B119" i="2"/>
  <c r="AD118" i="2"/>
  <c r="B118" i="2"/>
  <c r="AD117" i="2"/>
  <c r="B117" i="2"/>
  <c r="AD116" i="2"/>
  <c r="B116" i="2"/>
  <c r="AD115" i="2"/>
  <c r="B115" i="2"/>
  <c r="AD114" i="2"/>
  <c r="B114" i="2"/>
  <c r="AD113" i="2"/>
  <c r="B113" i="2"/>
  <c r="AD112" i="2"/>
  <c r="B112" i="2"/>
  <c r="AD111" i="2"/>
  <c r="B111" i="2"/>
  <c r="AD110" i="2"/>
  <c r="B110" i="2"/>
  <c r="AD109" i="2"/>
  <c r="B109" i="2"/>
  <c r="AD108" i="2"/>
  <c r="B108" i="2"/>
  <c r="AD107" i="2"/>
  <c r="B107" i="2"/>
  <c r="AD106" i="2"/>
  <c r="B106" i="2"/>
  <c r="AD105" i="2"/>
  <c r="B105" i="2"/>
  <c r="AD104" i="2"/>
  <c r="B104" i="2"/>
  <c r="AD103" i="2"/>
  <c r="B103" i="2"/>
  <c r="AD102" i="2"/>
  <c r="B102" i="2"/>
  <c r="AD101" i="2"/>
  <c r="B101" i="2"/>
  <c r="AD100" i="2"/>
  <c r="B100" i="2"/>
  <c r="AD99" i="2"/>
  <c r="B99" i="2"/>
  <c r="AD98" i="2"/>
  <c r="B98" i="2"/>
  <c r="AD97" i="2"/>
  <c r="B97" i="2"/>
  <c r="AD96" i="2"/>
  <c r="B96" i="2"/>
  <c r="AD95" i="2"/>
  <c r="B95" i="2"/>
  <c r="AD94" i="2"/>
  <c r="B94" i="2"/>
  <c r="AD93" i="2"/>
  <c r="B93" i="2"/>
  <c r="AD92" i="2"/>
  <c r="B92" i="2"/>
  <c r="AD91" i="2"/>
  <c r="B91" i="2"/>
  <c r="AD90" i="2"/>
  <c r="B90" i="2"/>
  <c r="AD89" i="2"/>
  <c r="B89" i="2"/>
  <c r="AD88" i="2"/>
  <c r="B88" i="2"/>
  <c r="AD87" i="2"/>
  <c r="B87" i="2"/>
  <c r="AD86" i="2"/>
  <c r="B86" i="2"/>
  <c r="AD85" i="2"/>
  <c r="B85" i="2"/>
  <c r="AD84" i="2"/>
  <c r="B84" i="2"/>
  <c r="AD83" i="2"/>
  <c r="B83" i="2"/>
  <c r="AD82" i="2"/>
  <c r="B82" i="2"/>
  <c r="AD81" i="2"/>
  <c r="B81" i="2"/>
  <c r="AD80" i="2"/>
  <c r="B80" i="2"/>
  <c r="AD79" i="2"/>
  <c r="B79" i="2"/>
  <c r="AD78" i="2"/>
  <c r="B78" i="2"/>
  <c r="AD77" i="2"/>
  <c r="B77" i="2"/>
  <c r="AD76" i="2"/>
  <c r="B76" i="2"/>
  <c r="AD75" i="2"/>
  <c r="B75" i="2"/>
  <c r="AD74" i="2"/>
  <c r="B74" i="2"/>
  <c r="AD73" i="2"/>
  <c r="B73" i="2"/>
  <c r="AD72" i="2"/>
  <c r="B72" i="2"/>
  <c r="AD71" i="2"/>
  <c r="B71" i="2"/>
  <c r="AD70" i="2"/>
  <c r="B70" i="2"/>
  <c r="AD69" i="2"/>
  <c r="B69" i="2"/>
  <c r="AD68" i="2"/>
  <c r="B68" i="2"/>
  <c r="AD67" i="2"/>
  <c r="B67" i="2"/>
  <c r="AD66" i="2"/>
  <c r="B66" i="2"/>
  <c r="AD65" i="2"/>
  <c r="B65" i="2"/>
  <c r="AD64" i="2"/>
  <c r="B64" i="2"/>
  <c r="AD63" i="2"/>
  <c r="B63" i="2"/>
  <c r="AD62" i="2"/>
  <c r="B62" i="2"/>
  <c r="AD61" i="2"/>
  <c r="B61" i="2"/>
  <c r="AD60" i="2"/>
  <c r="B60" i="2"/>
  <c r="AD59" i="2"/>
  <c r="B59" i="2"/>
  <c r="AD58" i="2"/>
  <c r="B58" i="2"/>
  <c r="AD57" i="2"/>
  <c r="B57" i="2"/>
  <c r="AD56" i="2"/>
  <c r="B56" i="2"/>
  <c r="AD55" i="2"/>
  <c r="B55" i="2"/>
  <c r="AD54" i="2"/>
  <c r="B54" i="2"/>
  <c r="AD53" i="2"/>
  <c r="B53" i="2"/>
  <c r="AD52" i="2"/>
  <c r="B52" i="2"/>
  <c r="AD51" i="2"/>
  <c r="B51" i="2"/>
  <c r="AD50" i="2"/>
  <c r="B50" i="2"/>
  <c r="AD49" i="2"/>
  <c r="B49" i="2"/>
  <c r="AD48" i="2"/>
  <c r="B48" i="2"/>
  <c r="AD47" i="2"/>
  <c r="B47" i="2"/>
  <c r="AD46" i="2"/>
  <c r="B46" i="2"/>
  <c r="AD45" i="2"/>
  <c r="B45" i="2"/>
  <c r="AD44" i="2"/>
  <c r="B44" i="2"/>
  <c r="AD43" i="2"/>
  <c r="B43" i="2"/>
  <c r="AD42" i="2"/>
  <c r="B42" i="2"/>
  <c r="AD41" i="2"/>
  <c r="B41" i="2"/>
  <c r="AD40" i="2"/>
  <c r="B40" i="2"/>
  <c r="AD39" i="2"/>
  <c r="B39" i="2"/>
  <c r="AD38" i="2"/>
  <c r="B38" i="2"/>
  <c r="AD37" i="2"/>
  <c r="B37" i="2"/>
  <c r="AD36" i="2"/>
  <c r="B36" i="2"/>
  <c r="AD35" i="2"/>
  <c r="B35" i="2"/>
  <c r="AD34" i="2"/>
  <c r="B34" i="2"/>
  <c r="AD33" i="2"/>
  <c r="B33" i="2"/>
  <c r="AD32" i="2"/>
  <c r="B32" i="2"/>
  <c r="AD31" i="2"/>
  <c r="B31" i="2"/>
  <c r="AD30" i="2"/>
  <c r="B30" i="2"/>
  <c r="AD29" i="2"/>
  <c r="B29" i="2"/>
  <c r="AD28" i="2"/>
  <c r="B28" i="2"/>
  <c r="AD27" i="2"/>
  <c r="B27" i="2"/>
  <c r="AD26" i="2"/>
  <c r="B26" i="2"/>
  <c r="AD25" i="2"/>
  <c r="B25" i="2"/>
  <c r="AD24" i="2"/>
  <c r="B24" i="2"/>
  <c r="AD23" i="2"/>
  <c r="B23" i="2"/>
  <c r="AD22" i="2"/>
  <c r="B22" i="2"/>
  <c r="AD21" i="2"/>
  <c r="B21" i="2"/>
  <c r="AD20" i="2"/>
  <c r="B20" i="2"/>
  <c r="AD19" i="2"/>
  <c r="B19" i="2"/>
  <c r="AD18" i="2"/>
  <c r="B18" i="2"/>
  <c r="AD17" i="2"/>
  <c r="B17" i="2"/>
  <c r="AD16" i="2"/>
  <c r="B16" i="2"/>
  <c r="AD15" i="2"/>
  <c r="B15" i="2"/>
  <c r="AD14" i="2"/>
  <c r="B14" i="2"/>
  <c r="AD13" i="2"/>
  <c r="B13" i="2"/>
  <c r="AD12" i="2"/>
  <c r="B12" i="2"/>
  <c r="AD11" i="2"/>
  <c r="B11" i="2"/>
  <c r="AD10" i="2"/>
  <c r="B10" i="2"/>
  <c r="AD9" i="2"/>
  <c r="B9" i="2"/>
  <c r="Z108" i="1"/>
  <c r="Z107" i="1"/>
  <c r="Z106" i="1"/>
  <c r="Z105" i="1"/>
  <c r="Z103" i="1"/>
  <c r="Z102" i="1"/>
  <c r="Z101" i="1"/>
  <c r="Z12" i="1"/>
  <c r="Z100" i="1"/>
  <c r="E14" i="1" s="1"/>
  <c r="Z11" i="1"/>
  <c r="E11" i="1"/>
  <c r="Z104" i="1" s="1"/>
  <c r="B3" i="4" s="1"/>
  <c r="Z10" i="1"/>
  <c r="E10" i="1"/>
  <c r="B7" i="1"/>
  <c r="A3" i="3" s="1"/>
  <c r="B6" i="1"/>
  <c r="H4" i="1"/>
  <c r="AD7" i="2" l="1"/>
  <c r="B8" i="2"/>
  <c r="AD8" i="2"/>
  <c r="B7" i="2"/>
  <c r="B6" i="2"/>
  <c r="AD6" i="2"/>
  <c r="B5" i="2"/>
  <c r="AD5" i="2"/>
  <c r="AE4" i="3"/>
  <c r="A4" i="3"/>
  <c r="AE3" i="3"/>
  <c r="Q22" i="3"/>
  <c r="Q23" i="3"/>
  <c r="Q21" i="3"/>
  <c r="F2" i="3"/>
  <c r="I39" i="1"/>
  <c r="I37" i="1"/>
  <c r="I23" i="1"/>
  <c r="I21" i="1"/>
  <c r="H9" i="1"/>
  <c r="E13" i="1"/>
  <c r="I27" i="1"/>
  <c r="I43" i="1"/>
  <c r="I41" i="1"/>
  <c r="G14" i="1"/>
  <c r="J15" i="1"/>
  <c r="I31" i="1"/>
  <c r="I47" i="1"/>
  <c r="I25" i="1"/>
  <c r="I29" i="1"/>
  <c r="H11" i="1"/>
  <c r="I17" i="1"/>
  <c r="I33" i="1"/>
  <c r="I49" i="1"/>
  <c r="J12" i="1"/>
  <c r="I45" i="1"/>
  <c r="I19" i="1"/>
  <c r="I35" i="1"/>
  <c r="I51" i="1"/>
  <c r="P32" i="3"/>
  <c r="P33" i="3" s="1"/>
  <c r="P34" i="3" s="1"/>
  <c r="Q34" i="3" s="1"/>
  <c r="Q31" i="3"/>
  <c r="I9" i="1"/>
  <c r="I11" i="1"/>
  <c r="H14" i="1"/>
  <c r="E16" i="1"/>
  <c r="J17" i="1"/>
  <c r="J19" i="1"/>
  <c r="J21" i="1"/>
  <c r="J23" i="1"/>
  <c r="J25" i="1"/>
  <c r="J27" i="1"/>
  <c r="J29" i="1"/>
  <c r="J31" i="1"/>
  <c r="J33" i="1"/>
  <c r="J35" i="1"/>
  <c r="J37" i="1"/>
  <c r="J39" i="1"/>
  <c r="J41" i="1"/>
  <c r="J43" i="1"/>
  <c r="J45" i="1"/>
  <c r="J47" i="1"/>
  <c r="J49" i="1"/>
  <c r="J51" i="1"/>
  <c r="N44" i="3"/>
  <c r="N2" i="3" s="1"/>
  <c r="J11" i="1"/>
  <c r="I14" i="1"/>
  <c r="G16" i="1"/>
  <c r="G18" i="1"/>
  <c r="G20" i="1"/>
  <c r="G22" i="1"/>
  <c r="G24" i="1"/>
  <c r="G26" i="1"/>
  <c r="G28" i="1"/>
  <c r="G30" i="1"/>
  <c r="G32" i="1"/>
  <c r="G34" i="1"/>
  <c r="G36" i="1"/>
  <c r="G38" i="1"/>
  <c r="G40" i="1"/>
  <c r="G42" i="1"/>
  <c r="G44" i="1"/>
  <c r="G46" i="1"/>
  <c r="G48" i="1"/>
  <c r="G50" i="1"/>
  <c r="G10" i="1"/>
  <c r="J14" i="1"/>
  <c r="H20" i="1"/>
  <c r="H28" i="1"/>
  <c r="H36" i="1"/>
  <c r="H42" i="1"/>
  <c r="H50" i="1"/>
  <c r="I16" i="1"/>
  <c r="I20" i="1"/>
  <c r="I24" i="1"/>
  <c r="I28" i="1"/>
  <c r="I32" i="1"/>
  <c r="I36" i="1"/>
  <c r="I40" i="1"/>
  <c r="I44" i="1"/>
  <c r="I48" i="1"/>
  <c r="H18" i="1"/>
  <c r="H24" i="1"/>
  <c r="H32" i="1"/>
  <c r="H44" i="1"/>
  <c r="H13" i="1"/>
  <c r="E15" i="1"/>
  <c r="I18" i="1"/>
  <c r="I22" i="1"/>
  <c r="I26" i="1"/>
  <c r="I30" i="1"/>
  <c r="I34" i="1"/>
  <c r="I38" i="1"/>
  <c r="I42" i="1"/>
  <c r="I46" i="1"/>
  <c r="I50" i="1"/>
  <c r="G12" i="1"/>
  <c r="I13" i="1"/>
  <c r="G15" i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42" i="1"/>
  <c r="J44" i="1"/>
  <c r="J46" i="1"/>
  <c r="J48" i="1"/>
  <c r="J50" i="1"/>
  <c r="O44" i="3"/>
  <c r="O2" i="3" s="1"/>
  <c r="Q29" i="3"/>
  <c r="H16" i="1"/>
  <c r="H26" i="1"/>
  <c r="H38" i="1"/>
  <c r="H46" i="1"/>
  <c r="I10" i="1"/>
  <c r="H12" i="1"/>
  <c r="H15" i="1"/>
  <c r="G19" i="1"/>
  <c r="G25" i="1"/>
  <c r="G31" i="1"/>
  <c r="G35" i="1"/>
  <c r="G43" i="1"/>
  <c r="Q30" i="3"/>
  <c r="G13" i="1"/>
  <c r="H22" i="1"/>
  <c r="H30" i="1"/>
  <c r="H34" i="1"/>
  <c r="H40" i="1"/>
  <c r="H48" i="1"/>
  <c r="J13" i="1"/>
  <c r="G17" i="1"/>
  <c r="G21" i="1"/>
  <c r="G23" i="1"/>
  <c r="G27" i="1"/>
  <c r="G29" i="1"/>
  <c r="G33" i="1"/>
  <c r="G37" i="1"/>
  <c r="G39" i="1"/>
  <c r="G41" i="1"/>
  <c r="G45" i="1"/>
  <c r="G47" i="1"/>
  <c r="G49" i="1"/>
  <c r="G51" i="1"/>
  <c r="G9" i="1"/>
  <c r="G11" i="1"/>
  <c r="I12" i="1"/>
  <c r="I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45" i="1"/>
  <c r="H47" i="1"/>
  <c r="H49" i="1"/>
  <c r="H51" i="1"/>
  <c r="E3" i="4"/>
  <c r="A5" i="4"/>
  <c r="P27" i="3"/>
  <c r="P28" i="3" s="1"/>
  <c r="Q28" i="3" s="1"/>
  <c r="Q26" i="3"/>
  <c r="E2" i="3"/>
  <c r="M44" i="3"/>
  <c r="M2" i="3" s="1"/>
  <c r="R44" i="3"/>
  <c r="R2" i="3" s="1"/>
  <c r="Q24" i="3"/>
  <c r="Q25" i="3"/>
  <c r="S44" i="3"/>
  <c r="S2" i="3" s="1"/>
  <c r="K3" i="4" l="1"/>
  <c r="P36" i="3"/>
  <c r="Q36" i="3" s="1"/>
  <c r="P35" i="3"/>
  <c r="Q35" i="3" s="1"/>
  <c r="H3" i="4"/>
  <c r="B8" i="4" s="1"/>
  <c r="C8" i="4" s="1"/>
  <c r="Q33" i="3"/>
  <c r="Q32" i="3"/>
  <c r="Q27" i="3"/>
  <c r="J9" i="1" l="1"/>
  <c r="A8" i="4"/>
  <c r="B9" i="4"/>
  <c r="C9" i="4" s="1"/>
  <c r="S9" i="4" s="1"/>
  <c r="H9" i="4" s="1"/>
  <c r="Q44" i="3"/>
  <c r="Q2" i="3" s="1"/>
  <c r="D9" i="4" l="1"/>
  <c r="O9" i="4"/>
  <c r="B10" i="4"/>
  <c r="P9" i="4"/>
  <c r="A9" i="4"/>
  <c r="Q9" i="4"/>
  <c r="R9" i="4"/>
  <c r="E9" i="4" s="1"/>
  <c r="N9" i="4"/>
  <c r="K9" i="4" l="1"/>
  <c r="A10" i="4"/>
  <c r="B11" i="4"/>
  <c r="B12" i="4" s="1"/>
  <c r="C10" i="4"/>
  <c r="N10" i="4" s="1"/>
  <c r="S10" i="4" l="1"/>
  <c r="H10" i="4" s="1"/>
  <c r="D10" i="4"/>
  <c r="Q10" i="4"/>
  <c r="P10" i="4"/>
  <c r="O10" i="4"/>
  <c r="K10" i="4" s="1"/>
  <c r="R10" i="4"/>
  <c r="C11" i="4"/>
  <c r="O11" i="4" s="1"/>
  <c r="A11" i="4"/>
  <c r="B13" i="4"/>
  <c r="C12" i="4"/>
  <c r="N12" i="4" s="1"/>
  <c r="A12" i="4"/>
  <c r="D11" i="4" l="1"/>
  <c r="P11" i="4"/>
  <c r="N11" i="4"/>
  <c r="K11" i="4" s="1"/>
  <c r="S11" i="4"/>
  <c r="H11" i="4" s="1"/>
  <c r="Q11" i="4"/>
  <c r="R11" i="4"/>
  <c r="E11" i="4" s="1"/>
  <c r="E10" i="4"/>
  <c r="S12" i="4"/>
  <c r="H12" i="4" s="1"/>
  <c r="O12" i="4"/>
  <c r="K12" i="4" s="1"/>
  <c r="D12" i="4"/>
  <c r="Q12" i="4"/>
  <c r="P12" i="4"/>
  <c r="R12" i="4"/>
  <c r="A13" i="4"/>
  <c r="B14" i="4"/>
  <c r="C13" i="4"/>
  <c r="D13" i="4" s="1"/>
  <c r="O13" i="4" l="1"/>
  <c r="S13" i="4"/>
  <c r="H13" i="4" s="1"/>
  <c r="P13" i="4"/>
  <c r="R13" i="4"/>
  <c r="E13" i="4" s="1"/>
  <c r="N13" i="4"/>
  <c r="K13" i="4" s="1"/>
  <c r="Q13" i="4"/>
  <c r="E12" i="4"/>
  <c r="C14" i="4"/>
  <c r="N14" i="4" s="1"/>
  <c r="R14" i="4"/>
  <c r="E14" i="4" s="1"/>
  <c r="Q14" i="4"/>
  <c r="A14" i="4"/>
  <c r="B15" i="4"/>
  <c r="P14" i="4" l="1"/>
  <c r="S14" i="4"/>
  <c r="H14" i="4" s="1"/>
  <c r="O14" i="4"/>
  <c r="K14" i="4" s="1"/>
  <c r="D14" i="4"/>
  <c r="B16" i="4"/>
  <c r="C15" i="4"/>
  <c r="O15" i="4" s="1"/>
  <c r="A15" i="4"/>
  <c r="R15" i="4" l="1"/>
  <c r="Q15" i="4"/>
  <c r="N15" i="4"/>
  <c r="K15" i="4" s="1"/>
  <c r="D15" i="4"/>
  <c r="S15" i="4"/>
  <c r="P15" i="4"/>
  <c r="A16" i="4"/>
  <c r="B17" i="4"/>
  <c r="C16" i="4"/>
  <c r="R16" i="4" s="1"/>
  <c r="E16" i="4" s="1"/>
  <c r="D16" i="4" l="1"/>
  <c r="Q16" i="4"/>
  <c r="S16" i="4"/>
  <c r="H15" i="4"/>
  <c r="P16" i="4"/>
  <c r="N16" i="4"/>
  <c r="O16" i="4"/>
  <c r="E15" i="4"/>
  <c r="C17" i="4"/>
  <c r="S17" i="4" s="1"/>
  <c r="A17" i="4"/>
  <c r="B18" i="4"/>
  <c r="K16" i="4" l="1"/>
  <c r="H17" i="4"/>
  <c r="D17" i="4"/>
  <c r="P17" i="4"/>
  <c r="Q17" i="4"/>
  <c r="N17" i="4"/>
  <c r="R17" i="4"/>
  <c r="H16" i="4"/>
  <c r="O17" i="4"/>
  <c r="B19" i="4"/>
  <c r="A18" i="4"/>
  <c r="C18" i="4"/>
  <c r="O18" i="4" s="1"/>
  <c r="S18" i="4" l="1"/>
  <c r="H18" i="4" s="1"/>
  <c r="P18" i="4"/>
  <c r="K17" i="4"/>
  <c r="Q18" i="4"/>
  <c r="R18" i="4"/>
  <c r="E18" i="4" s="1"/>
  <c r="D18" i="4"/>
  <c r="N18" i="4"/>
  <c r="K18" i="4" s="1"/>
  <c r="E17" i="4"/>
  <c r="C19" i="4"/>
  <c r="S19" i="4" s="1"/>
  <c r="A19" i="4"/>
  <c r="B20" i="4"/>
  <c r="N19" i="4" l="1"/>
  <c r="O19" i="4"/>
  <c r="D19" i="4"/>
  <c r="Q19" i="4"/>
  <c r="R19" i="4"/>
  <c r="H19" i="4"/>
  <c r="P19" i="4"/>
  <c r="C20" i="4"/>
  <c r="R20" i="4" s="1"/>
  <c r="B21" i="4"/>
  <c r="A20" i="4"/>
  <c r="K19" i="4" l="1"/>
  <c r="E19" i="4"/>
  <c r="N20" i="4"/>
  <c r="O20" i="4"/>
  <c r="S20" i="4"/>
  <c r="Q20" i="4"/>
  <c r="E20" i="4"/>
  <c r="D20" i="4"/>
  <c r="P20" i="4"/>
  <c r="A21" i="4"/>
  <c r="B22" i="4"/>
  <c r="C21" i="4"/>
  <c r="D21" i="4" s="1"/>
  <c r="K20" i="4" l="1"/>
  <c r="H20" i="4"/>
  <c r="P21" i="4"/>
  <c r="R21" i="4"/>
  <c r="N21" i="4"/>
  <c r="Q21" i="4"/>
  <c r="O21" i="4"/>
  <c r="S21" i="4"/>
  <c r="C22" i="4"/>
  <c r="P22" i="4" s="1"/>
  <c r="A22" i="4"/>
  <c r="B23" i="4"/>
  <c r="O22" i="4" l="1"/>
  <c r="N22" i="4"/>
  <c r="R22" i="4"/>
  <c r="E22" i="4" s="1"/>
  <c r="K21" i="4"/>
  <c r="D22" i="4"/>
  <c r="Q22" i="4"/>
  <c r="H21" i="4"/>
  <c r="S22" i="4"/>
  <c r="E21" i="4"/>
  <c r="B24" i="4"/>
  <c r="C23" i="4"/>
  <c r="O23" i="4" s="1"/>
  <c r="A23" i="4"/>
  <c r="K22" i="4" l="1"/>
  <c r="Q23" i="4"/>
  <c r="P23" i="4"/>
  <c r="D23" i="4"/>
  <c r="H22" i="4"/>
  <c r="R23" i="4"/>
  <c r="S23" i="4"/>
  <c r="H23" i="4" s="1"/>
  <c r="N23" i="4"/>
  <c r="K23" i="4" s="1"/>
  <c r="A24" i="4"/>
  <c r="B25" i="4"/>
  <c r="C24" i="4"/>
  <c r="Q24" i="4" s="1"/>
  <c r="P24" i="4" l="1"/>
  <c r="S24" i="4"/>
  <c r="H24" i="4" s="1"/>
  <c r="D24" i="4"/>
  <c r="N24" i="4"/>
  <c r="O24" i="4"/>
  <c r="R24" i="4"/>
  <c r="E24" i="4" s="1"/>
  <c r="E23" i="4"/>
  <c r="C25" i="4"/>
  <c r="D25" i="4" s="1"/>
  <c r="Q25" i="4"/>
  <c r="A25" i="4"/>
  <c r="B26" i="4"/>
  <c r="P25" i="4"/>
  <c r="N25" i="4" l="1"/>
  <c r="K24" i="4"/>
  <c r="R25" i="4"/>
  <c r="E25" i="4" s="1"/>
  <c r="O25" i="4"/>
  <c r="S25" i="4"/>
  <c r="B27" i="4"/>
  <c r="A26" i="4"/>
  <c r="C26" i="4"/>
  <c r="O26" i="4" s="1"/>
  <c r="K25" i="4" l="1"/>
  <c r="P26" i="4"/>
  <c r="S26" i="4"/>
  <c r="H26" i="4" s="1"/>
  <c r="Q26" i="4"/>
  <c r="R26" i="4"/>
  <c r="E26" i="4" s="1"/>
  <c r="N26" i="4"/>
  <c r="K26" i="4" s="1"/>
  <c r="H25" i="4"/>
  <c r="D26" i="4"/>
  <c r="C27" i="4"/>
  <c r="S27" i="4" s="1"/>
  <c r="A27" i="4"/>
  <c r="B28" i="4"/>
  <c r="D27" i="4" l="1"/>
  <c r="R27" i="4"/>
  <c r="E27" i="4" s="1"/>
  <c r="O27" i="4"/>
  <c r="N27" i="4"/>
  <c r="H27" i="4"/>
  <c r="Q27" i="4"/>
  <c r="P27" i="4"/>
  <c r="C28" i="4"/>
  <c r="D28" i="4" s="1"/>
  <c r="P28" i="4"/>
  <c r="B29" i="4"/>
  <c r="A28" i="4"/>
  <c r="K27" i="4" l="1"/>
  <c r="R28" i="4"/>
  <c r="Q28" i="4"/>
  <c r="O28" i="4"/>
  <c r="S28" i="4"/>
  <c r="N28" i="4"/>
  <c r="A29" i="4"/>
  <c r="B30" i="4"/>
  <c r="C29" i="4"/>
  <c r="O29" i="4" s="1"/>
  <c r="D29" i="4"/>
  <c r="K28" i="4" l="1"/>
  <c r="S29" i="4"/>
  <c r="H29" i="4" s="1"/>
  <c r="P29" i="4"/>
  <c r="R29" i="4"/>
  <c r="N29" i="4"/>
  <c r="K29" i="4" s="1"/>
  <c r="Q29" i="4"/>
  <c r="H28" i="4"/>
  <c r="E28" i="4"/>
  <c r="C30" i="4"/>
  <c r="Q30" i="4" s="1"/>
  <c r="A30" i="4"/>
  <c r="P30" i="4"/>
  <c r="O30" i="4"/>
  <c r="B31" i="4"/>
  <c r="S30" i="4" l="1"/>
  <c r="H30" i="4" s="1"/>
  <c r="N30" i="4"/>
  <c r="K30" i="4" s="1"/>
  <c r="R30" i="4"/>
  <c r="E30" i="4" s="1"/>
  <c r="E29" i="4"/>
  <c r="D30" i="4"/>
  <c r="B32" i="4"/>
  <c r="C31" i="4"/>
  <c r="D31" i="4" s="1"/>
  <c r="A31" i="4"/>
  <c r="P31" i="4" l="1"/>
  <c r="Q31" i="4"/>
  <c r="O31" i="4"/>
  <c r="R31" i="4"/>
  <c r="E31" i="4" s="1"/>
  <c r="S31" i="4"/>
  <c r="N31" i="4"/>
  <c r="A32" i="4"/>
  <c r="B33" i="4"/>
  <c r="C32" i="4"/>
  <c r="P32" i="4" s="1"/>
  <c r="S32" i="4" l="1"/>
  <c r="H32" i="4" s="1"/>
  <c r="N32" i="4"/>
  <c r="O32" i="4"/>
  <c r="Q32" i="4"/>
  <c r="R32" i="4"/>
  <c r="K31" i="4"/>
  <c r="D32" i="4"/>
  <c r="H31" i="4"/>
  <c r="C33" i="4"/>
  <c r="D33" i="4" s="1"/>
  <c r="A33" i="4"/>
  <c r="B34" i="4"/>
  <c r="K32" i="4" l="1"/>
  <c r="R33" i="4"/>
  <c r="E33" i="4" s="1"/>
  <c r="O33" i="4"/>
  <c r="E32" i="4"/>
  <c r="Q33" i="4"/>
  <c r="S33" i="4"/>
  <c r="P33" i="4"/>
  <c r="N33" i="4"/>
  <c r="K33" i="4" s="1"/>
  <c r="B35" i="4"/>
  <c r="A34" i="4"/>
  <c r="C34" i="4"/>
  <c r="O34" i="4" s="1"/>
  <c r="Q34" i="4" l="1"/>
  <c r="H33" i="4"/>
  <c r="S34" i="4"/>
  <c r="P34" i="4"/>
  <c r="R34" i="4"/>
  <c r="N34" i="4"/>
  <c r="K34" i="4" s="1"/>
  <c r="D34" i="4"/>
  <c r="C35" i="4"/>
  <c r="R35" i="4" s="1"/>
  <c r="A35" i="4"/>
  <c r="B36" i="4"/>
  <c r="D35" i="4" l="1"/>
  <c r="P35" i="4"/>
  <c r="Q35" i="4"/>
  <c r="H34" i="4"/>
  <c r="E35" i="4"/>
  <c r="S35" i="4"/>
  <c r="E34" i="4"/>
  <c r="N35" i="4"/>
  <c r="O35" i="4"/>
  <c r="C36" i="4"/>
  <c r="N36" i="4" s="1"/>
  <c r="P36" i="4"/>
  <c r="B37" i="4"/>
  <c r="A36" i="4"/>
  <c r="O36" i="4" l="1"/>
  <c r="K36" i="4" s="1"/>
  <c r="S36" i="4"/>
  <c r="H36" i="4" s="1"/>
  <c r="R36" i="4"/>
  <c r="E36" i="4" s="1"/>
  <c r="Q36" i="4"/>
  <c r="D36" i="4"/>
  <c r="K35" i="4"/>
  <c r="H35" i="4"/>
  <c r="A37" i="4"/>
  <c r="B38" i="4"/>
  <c r="C37" i="4"/>
  <c r="Q37" i="4" s="1"/>
  <c r="S37" i="4" l="1"/>
  <c r="O37" i="4"/>
  <c r="N37" i="4"/>
  <c r="P37" i="4"/>
  <c r="R37" i="4"/>
  <c r="D37" i="4"/>
  <c r="C38" i="4"/>
  <c r="N38" i="4" s="1"/>
  <c r="A38" i="4"/>
  <c r="P38" i="4"/>
  <c r="B39" i="4"/>
  <c r="K37" i="4" l="1"/>
  <c r="Q38" i="4"/>
  <c r="H37" i="4"/>
  <c r="E37" i="4"/>
  <c r="S38" i="4"/>
  <c r="H38" i="4" s="1"/>
  <c r="D38" i="4"/>
  <c r="O38" i="4"/>
  <c r="K38" i="4" s="1"/>
  <c r="R38" i="4"/>
  <c r="B40" i="4"/>
  <c r="C39" i="4"/>
  <c r="R39" i="4" s="1"/>
  <c r="E39" i="4" s="1"/>
  <c r="A39" i="4"/>
  <c r="Q39" i="4" l="1"/>
  <c r="S39" i="4"/>
  <c r="N39" i="4"/>
  <c r="D39" i="4"/>
  <c r="P39" i="4"/>
  <c r="O39" i="4"/>
  <c r="E38" i="4"/>
  <c r="A40" i="4"/>
  <c r="B41" i="4"/>
  <c r="C40" i="4"/>
  <c r="R40" i="4" s="1"/>
  <c r="K39" i="4" l="1"/>
  <c r="Q40" i="4"/>
  <c r="D40" i="4"/>
  <c r="N40" i="4"/>
  <c r="H39" i="4"/>
  <c r="P40" i="4"/>
  <c r="S40" i="4"/>
  <c r="E40" i="4"/>
  <c r="O40" i="4"/>
  <c r="C41" i="4"/>
  <c r="P41" i="4" s="1"/>
  <c r="A41" i="4"/>
  <c r="B42" i="4"/>
  <c r="K40" i="4" l="1"/>
  <c r="H40" i="4"/>
  <c r="N41" i="4"/>
  <c r="R41" i="4"/>
  <c r="D41" i="4"/>
  <c r="S41" i="4"/>
  <c r="Q41" i="4"/>
  <c r="O41" i="4"/>
  <c r="B43" i="4"/>
  <c r="A42" i="4"/>
  <c r="C42" i="4"/>
  <c r="O42" i="4" s="1"/>
  <c r="Q42" i="4" l="1"/>
  <c r="R42" i="4"/>
  <c r="E42" i="4" s="1"/>
  <c r="D42" i="4"/>
  <c r="S42" i="4"/>
  <c r="N42" i="4"/>
  <c r="K42" i="4" s="1"/>
  <c r="P42" i="4"/>
  <c r="H41" i="4"/>
  <c r="E41" i="4"/>
  <c r="K41" i="4"/>
  <c r="C43" i="4"/>
  <c r="S43" i="4" s="1"/>
  <c r="A43" i="4"/>
  <c r="N43" i="4"/>
  <c r="O43" i="4" l="1"/>
  <c r="K43" i="4" s="1"/>
  <c r="H42" i="4"/>
  <c r="Q43" i="4"/>
  <c r="H43" i="4"/>
  <c r="R43" i="4"/>
  <c r="D43" i="4"/>
  <c r="P43" i="4"/>
  <c r="E43" i="4" l="1"/>
  <c r="D8" i="4" l="1"/>
  <c r="D45" i="4" s="1"/>
  <c r="N8" i="4"/>
  <c r="O8" i="4"/>
  <c r="R8" i="4"/>
  <c r="S8" i="4"/>
  <c r="E8" i="4" l="1"/>
  <c r="E45" i="4" s="1"/>
  <c r="K8" i="4"/>
  <c r="K45" i="4" s="1"/>
  <c r="T8" i="4"/>
  <c r="U10" i="4"/>
  <c r="I10" i="4" s="1"/>
  <c r="J10" i="4" s="1"/>
  <c r="U35" i="4"/>
  <c r="I35" i="4" s="1"/>
  <c r="J35" i="4" s="1"/>
  <c r="U29" i="4"/>
  <c r="I29" i="4" s="1"/>
  <c r="J29" i="4" s="1"/>
  <c r="U32" i="4"/>
  <c r="I32" i="4" s="1"/>
  <c r="J32" i="4" s="1"/>
  <c r="U41" i="4"/>
  <c r="I41" i="4" s="1"/>
  <c r="J41" i="4" s="1"/>
  <c r="U18" i="4"/>
  <c r="I18" i="4" s="1"/>
  <c r="J18" i="4" s="1"/>
  <c r="U42" i="4"/>
  <c r="I42" i="4" s="1"/>
  <c r="J42" i="4" s="1"/>
  <c r="U37" i="4"/>
  <c r="I37" i="4" s="1"/>
  <c r="J37" i="4" s="1"/>
  <c r="U39" i="4"/>
  <c r="I39" i="4" s="1"/>
  <c r="J39" i="4" s="1"/>
  <c r="U26" i="4"/>
  <c r="I26" i="4" s="1"/>
  <c r="J26" i="4" s="1"/>
  <c r="U13" i="4"/>
  <c r="I13" i="4" s="1"/>
  <c r="J13" i="4" s="1"/>
  <c r="U14" i="4"/>
  <c r="I14" i="4" s="1"/>
  <c r="J14" i="4" s="1"/>
  <c r="U17" i="4"/>
  <c r="I17" i="4" s="1"/>
  <c r="J17" i="4" s="1"/>
  <c r="U9" i="4"/>
  <c r="I9" i="4" s="1"/>
  <c r="J9" i="4" s="1"/>
  <c r="U34" i="4"/>
  <c r="I34" i="4" s="1"/>
  <c r="J34" i="4" s="1"/>
  <c r="U20" i="4"/>
  <c r="I20" i="4" s="1"/>
  <c r="J20" i="4" s="1"/>
  <c r="U22" i="4"/>
  <c r="I22" i="4" s="1"/>
  <c r="J22" i="4" s="1"/>
  <c r="U24" i="4"/>
  <c r="I24" i="4" s="1"/>
  <c r="J24" i="4" s="1"/>
  <c r="U31" i="4"/>
  <c r="I31" i="4" s="1"/>
  <c r="J31" i="4" s="1"/>
  <c r="U21" i="4"/>
  <c r="I21" i="4" s="1"/>
  <c r="J21" i="4" s="1"/>
  <c r="U16" i="4"/>
  <c r="I16" i="4" s="1"/>
  <c r="J16" i="4" s="1"/>
  <c r="U43" i="4"/>
  <c r="I43" i="4" s="1"/>
  <c r="J43" i="4" s="1"/>
  <c r="U28" i="4"/>
  <c r="I28" i="4" s="1"/>
  <c r="J28" i="4" s="1"/>
  <c r="U30" i="4"/>
  <c r="I30" i="4" s="1"/>
  <c r="J30" i="4" s="1"/>
  <c r="U25" i="4"/>
  <c r="I25" i="4" s="1"/>
  <c r="J25" i="4" s="1"/>
  <c r="U11" i="4"/>
  <c r="I11" i="4" s="1"/>
  <c r="J11" i="4" s="1"/>
  <c r="U36" i="4"/>
  <c r="I36" i="4" s="1"/>
  <c r="J36" i="4" s="1"/>
  <c r="U38" i="4"/>
  <c r="I38" i="4" s="1"/>
  <c r="J38" i="4" s="1"/>
  <c r="U40" i="4"/>
  <c r="I40" i="4" s="1"/>
  <c r="J40" i="4" s="1"/>
  <c r="U27" i="4"/>
  <c r="I27" i="4" s="1"/>
  <c r="J27" i="4" s="1"/>
  <c r="U33" i="4"/>
  <c r="I33" i="4" s="1"/>
  <c r="J33" i="4" s="1"/>
  <c r="U19" i="4"/>
  <c r="I19" i="4" s="1"/>
  <c r="J19" i="4" s="1"/>
  <c r="U12" i="4"/>
  <c r="I12" i="4" s="1"/>
  <c r="J12" i="4" s="1"/>
  <c r="U15" i="4"/>
  <c r="I15" i="4" s="1"/>
  <c r="J15" i="4" s="1"/>
  <c r="U23" i="4"/>
  <c r="I23" i="4" s="1"/>
  <c r="J23" i="4" s="1"/>
  <c r="T13" i="4"/>
  <c r="F13" i="4" s="1"/>
  <c r="T39" i="4"/>
  <c r="F39" i="4" s="1"/>
  <c r="T17" i="4"/>
  <c r="F17" i="4" s="1"/>
  <c r="T35" i="4"/>
  <c r="F35" i="4" s="1"/>
  <c r="T29" i="4"/>
  <c r="F29" i="4" s="1"/>
  <c r="T21" i="4"/>
  <c r="F21" i="4" s="1"/>
  <c r="T40" i="4"/>
  <c r="F40" i="4" s="1"/>
  <c r="T25" i="4"/>
  <c r="F25" i="4" s="1"/>
  <c r="T42" i="4"/>
  <c r="F42" i="4" s="1"/>
  <c r="T37" i="4"/>
  <c r="F37" i="4" s="1"/>
  <c r="T31" i="4"/>
  <c r="F31" i="4" s="1"/>
  <c r="T30" i="4"/>
  <c r="F30" i="4" s="1"/>
  <c r="T43" i="4"/>
  <c r="F43" i="4" s="1"/>
  <c r="T33" i="4"/>
  <c r="F33" i="4" s="1"/>
  <c r="T11" i="4"/>
  <c r="F11" i="4" s="1"/>
  <c r="T27" i="4"/>
  <c r="F27" i="4" s="1"/>
  <c r="T26" i="4"/>
  <c r="F26" i="4" s="1"/>
  <c r="T38" i="4"/>
  <c r="F38" i="4" s="1"/>
  <c r="T15" i="4"/>
  <c r="F15" i="4" s="1"/>
  <c r="T41" i="4"/>
  <c r="F41" i="4" s="1"/>
  <c r="T34" i="4"/>
  <c r="F34" i="4" s="1"/>
  <c r="T28" i="4"/>
  <c r="F28" i="4" s="1"/>
  <c r="T24" i="4"/>
  <c r="F24" i="4" s="1"/>
  <c r="T36" i="4"/>
  <c r="F36" i="4" s="1"/>
  <c r="T12" i="4"/>
  <c r="F12" i="4" s="1"/>
  <c r="T22" i="4"/>
  <c r="F22" i="4" s="1"/>
  <c r="T16" i="4"/>
  <c r="F16" i="4" s="1"/>
  <c r="T32" i="4"/>
  <c r="F32" i="4" s="1"/>
  <c r="T10" i="4"/>
  <c r="F10" i="4" s="1"/>
  <c r="T20" i="4"/>
  <c r="F20" i="4" s="1"/>
  <c r="T23" i="4"/>
  <c r="F23" i="4" s="1"/>
  <c r="T19" i="4"/>
  <c r="F19" i="4" s="1"/>
  <c r="T18" i="4"/>
  <c r="F18" i="4" s="1"/>
  <c r="T14" i="4"/>
  <c r="F14" i="4" s="1"/>
  <c r="T9" i="4"/>
  <c r="F9" i="4" s="1"/>
  <c r="H8" i="4"/>
  <c r="U8" i="4"/>
  <c r="G12" i="4" l="1"/>
  <c r="M12" i="4" s="1"/>
  <c r="L12" i="4"/>
  <c r="L19" i="4"/>
  <c r="G19" i="4"/>
  <c r="M19" i="4" s="1"/>
  <c r="G36" i="4"/>
  <c r="M36" i="4" s="1"/>
  <c r="L36" i="4"/>
  <c r="L27" i="4"/>
  <c r="G27" i="4"/>
  <c r="M27" i="4" s="1"/>
  <c r="L25" i="4"/>
  <c r="G25" i="4"/>
  <c r="M25" i="4" s="1"/>
  <c r="L18" i="4"/>
  <c r="G18" i="4"/>
  <c r="M18" i="4" s="1"/>
  <c r="L23" i="4"/>
  <c r="G23" i="4"/>
  <c r="M23" i="4" s="1"/>
  <c r="L24" i="4"/>
  <c r="G24" i="4"/>
  <c r="M24" i="4" s="1"/>
  <c r="G11" i="4"/>
  <c r="M11" i="4" s="1"/>
  <c r="L11" i="4"/>
  <c r="G40" i="4"/>
  <c r="M40" i="4" s="1"/>
  <c r="L40" i="4"/>
  <c r="L42" i="4"/>
  <c r="G42" i="4"/>
  <c r="M42" i="4" s="1"/>
  <c r="G28" i="4"/>
  <c r="M28" i="4" s="1"/>
  <c r="L28" i="4"/>
  <c r="L33" i="4"/>
  <c r="G33" i="4"/>
  <c r="M33" i="4" s="1"/>
  <c r="G21" i="4"/>
  <c r="M21" i="4" s="1"/>
  <c r="L21" i="4"/>
  <c r="G10" i="4"/>
  <c r="M10" i="4" s="1"/>
  <c r="L10" i="4"/>
  <c r="G34" i="4"/>
  <c r="M34" i="4" s="1"/>
  <c r="L34" i="4"/>
  <c r="G43" i="4"/>
  <c r="M43" i="4" s="1"/>
  <c r="L43" i="4"/>
  <c r="G29" i="4"/>
  <c r="M29" i="4" s="1"/>
  <c r="L29" i="4"/>
  <c r="G26" i="4"/>
  <c r="M26" i="4" s="1"/>
  <c r="L26" i="4"/>
  <c r="L20" i="4"/>
  <c r="G20" i="4"/>
  <c r="M20" i="4" s="1"/>
  <c r="H45" i="4"/>
  <c r="L32" i="4"/>
  <c r="G32" i="4"/>
  <c r="M32" i="4" s="1"/>
  <c r="G41" i="4"/>
  <c r="M41" i="4" s="1"/>
  <c r="L41" i="4"/>
  <c r="L30" i="4"/>
  <c r="G30" i="4"/>
  <c r="M30" i="4" s="1"/>
  <c r="L35" i="4"/>
  <c r="G35" i="4"/>
  <c r="M35" i="4" s="1"/>
  <c r="L9" i="4"/>
  <c r="G9" i="4"/>
  <c r="M9" i="4" s="1"/>
  <c r="L16" i="4"/>
  <c r="G16" i="4"/>
  <c r="M16" i="4" s="1"/>
  <c r="L15" i="4"/>
  <c r="G15" i="4"/>
  <c r="M15" i="4" s="1"/>
  <c r="L31" i="4"/>
  <c r="G31" i="4"/>
  <c r="M31" i="4" s="1"/>
  <c r="L17" i="4"/>
  <c r="G17" i="4"/>
  <c r="M17" i="4" s="1"/>
  <c r="G13" i="4"/>
  <c r="M13" i="4" s="1"/>
  <c r="L13" i="4"/>
  <c r="G14" i="4"/>
  <c r="M14" i="4" s="1"/>
  <c r="L14" i="4"/>
  <c r="G22" i="4"/>
  <c r="M22" i="4" s="1"/>
  <c r="L22" i="4"/>
  <c r="G38" i="4"/>
  <c r="M38" i="4" s="1"/>
  <c r="L38" i="4"/>
  <c r="G37" i="4"/>
  <c r="M37" i="4" s="1"/>
  <c r="L37" i="4"/>
  <c r="G39" i="4"/>
  <c r="M39" i="4" s="1"/>
  <c r="L39" i="4"/>
  <c r="Q8" i="4" l="1"/>
  <c r="I8" i="4" s="1"/>
  <c r="P8" i="4"/>
  <c r="F8" i="4" s="1"/>
  <c r="G8" i="4" l="1"/>
  <c r="L8" i="4"/>
  <c r="L45" i="4" s="1"/>
  <c r="F45" i="4"/>
  <c r="J8" i="4"/>
  <c r="J45" i="4" s="1"/>
  <c r="I45" i="4"/>
  <c r="M8" i="4" l="1"/>
  <c r="M45" i="4" s="1"/>
  <c r="G45" i="4"/>
  <c r="H7" i="1" l="1"/>
  <c r="H10" i="1"/>
  <c r="J10" i="1"/>
  <c r="D2" i="3"/>
  <c r="G2" i="3"/>
  <c r="J2" i="3"/>
  <c r="D3" i="3"/>
  <c r="E3" i="3"/>
  <c r="F3" i="3"/>
  <c r="G3" i="3"/>
  <c r="H3" i="3"/>
  <c r="I3" i="3"/>
  <c r="J3" i="3"/>
  <c r="AA3" i="3"/>
  <c r="AC3" i="3"/>
  <c r="AD3" i="3"/>
  <c r="AF3" i="3"/>
  <c r="AG3" i="3"/>
  <c r="AH3" i="3"/>
  <c r="D4" i="3"/>
  <c r="E4" i="3"/>
  <c r="F4" i="3"/>
  <c r="G4" i="3"/>
  <c r="H4" i="3"/>
  <c r="I4" i="3"/>
  <c r="J4" i="3"/>
  <c r="AA4" i="3"/>
  <c r="AC4" i="3"/>
  <c r="AD4" i="3"/>
  <c r="AF4" i="3"/>
  <c r="AG4" i="3"/>
  <c r="AH4" i="3"/>
  <c r="D5" i="3"/>
  <c r="E5" i="3"/>
  <c r="F5" i="3"/>
  <c r="G5" i="3"/>
  <c r="H5" i="3"/>
  <c r="I5" i="3"/>
  <c r="J5" i="3"/>
  <c r="AA5" i="3"/>
  <c r="AC5" i="3"/>
  <c r="AD5" i="3"/>
  <c r="AF5" i="3"/>
  <c r="AG5" i="3"/>
  <c r="AH5" i="3"/>
  <c r="D6" i="3"/>
  <c r="E6" i="3"/>
  <c r="F6" i="3"/>
  <c r="G6" i="3"/>
  <c r="H6" i="3"/>
  <c r="I6" i="3"/>
  <c r="J6" i="3"/>
  <c r="AA6" i="3"/>
  <c r="AC6" i="3"/>
  <c r="AD6" i="3"/>
  <c r="AF6" i="3"/>
  <c r="AG6" i="3"/>
  <c r="AH6" i="3"/>
  <c r="D7" i="3"/>
  <c r="E7" i="3"/>
  <c r="F7" i="3"/>
  <c r="G7" i="3"/>
  <c r="H7" i="3"/>
  <c r="I7" i="3"/>
  <c r="J7" i="3"/>
  <c r="AA7" i="3"/>
  <c r="AC7" i="3"/>
  <c r="AD7" i="3"/>
  <c r="AF7" i="3"/>
  <c r="AG7" i="3"/>
  <c r="AH7" i="3"/>
  <c r="D8" i="3"/>
  <c r="E8" i="3"/>
  <c r="F8" i="3"/>
  <c r="G8" i="3"/>
  <c r="H8" i="3"/>
  <c r="I8" i="3"/>
  <c r="J8" i="3"/>
  <c r="AA8" i="3"/>
  <c r="AC8" i="3"/>
  <c r="AD8" i="3"/>
  <c r="AF8" i="3"/>
  <c r="AG8" i="3"/>
  <c r="AH8" i="3"/>
  <c r="D9" i="3"/>
  <c r="E9" i="3"/>
  <c r="F9" i="3"/>
  <c r="G9" i="3"/>
  <c r="H9" i="3"/>
  <c r="I9" i="3"/>
  <c r="J9" i="3"/>
  <c r="AA9" i="3"/>
  <c r="AC9" i="3"/>
  <c r="AD9" i="3"/>
  <c r="AF9" i="3"/>
  <c r="AG9" i="3"/>
  <c r="AH9" i="3"/>
  <c r="D10" i="3"/>
  <c r="E10" i="3"/>
  <c r="F10" i="3"/>
  <c r="G10" i="3"/>
  <c r="H10" i="3"/>
  <c r="I10" i="3"/>
  <c r="J10" i="3"/>
  <c r="AA10" i="3"/>
  <c r="AC10" i="3"/>
  <c r="AD10" i="3"/>
  <c r="AF10" i="3"/>
  <c r="AG10" i="3"/>
  <c r="AH10" i="3"/>
  <c r="D11" i="3"/>
  <c r="E11" i="3"/>
  <c r="F11" i="3"/>
  <c r="G11" i="3"/>
  <c r="H11" i="3"/>
  <c r="I11" i="3"/>
  <c r="J11" i="3"/>
  <c r="AA11" i="3"/>
  <c r="AC11" i="3"/>
  <c r="AD11" i="3"/>
  <c r="AF11" i="3"/>
  <c r="AG11" i="3"/>
  <c r="AH11" i="3"/>
  <c r="D12" i="3"/>
  <c r="E12" i="3"/>
  <c r="F12" i="3"/>
  <c r="G12" i="3"/>
  <c r="H12" i="3"/>
  <c r="I12" i="3"/>
  <c r="J12" i="3"/>
  <c r="AA12" i="3"/>
  <c r="AC12" i="3"/>
  <c r="AD12" i="3"/>
  <c r="AF12" i="3"/>
  <c r="AG12" i="3"/>
  <c r="AH12" i="3"/>
  <c r="D13" i="3"/>
  <c r="E13" i="3"/>
  <c r="F13" i="3"/>
  <c r="G13" i="3"/>
  <c r="H13" i="3"/>
  <c r="I13" i="3"/>
  <c r="J13" i="3"/>
  <c r="AA13" i="3"/>
  <c r="AC13" i="3"/>
  <c r="AD13" i="3"/>
  <c r="AF13" i="3"/>
  <c r="AG13" i="3"/>
  <c r="AH13" i="3"/>
  <c r="D14" i="3"/>
  <c r="E14" i="3"/>
  <c r="F14" i="3"/>
  <c r="G14" i="3"/>
  <c r="H14" i="3"/>
  <c r="I14" i="3"/>
  <c r="J14" i="3"/>
  <c r="AA14" i="3"/>
  <c r="AC14" i="3"/>
  <c r="AD14" i="3"/>
  <c r="AF14" i="3"/>
  <c r="AG14" i="3"/>
  <c r="AH14" i="3"/>
  <c r="D15" i="3"/>
  <c r="E15" i="3"/>
  <c r="F15" i="3"/>
  <c r="G15" i="3"/>
  <c r="H15" i="3"/>
  <c r="I15" i="3"/>
  <c r="J15" i="3"/>
  <c r="AA15" i="3"/>
  <c r="AC15" i="3"/>
  <c r="AD15" i="3"/>
  <c r="AF15" i="3"/>
  <c r="AG15" i="3"/>
  <c r="AH15" i="3"/>
  <c r="D16" i="3"/>
  <c r="E16" i="3"/>
  <c r="F16" i="3"/>
  <c r="G16" i="3"/>
  <c r="H16" i="3"/>
  <c r="I16" i="3"/>
  <c r="J16" i="3"/>
  <c r="AA16" i="3"/>
  <c r="AC16" i="3"/>
  <c r="AD16" i="3"/>
  <c r="AF16" i="3"/>
  <c r="AG16" i="3"/>
  <c r="AH16" i="3"/>
  <c r="D17" i="3"/>
  <c r="E17" i="3"/>
  <c r="F17" i="3"/>
  <c r="G17" i="3"/>
  <c r="H17" i="3"/>
  <c r="I17" i="3"/>
  <c r="J17" i="3"/>
  <c r="AA17" i="3"/>
  <c r="AC17" i="3"/>
  <c r="AD17" i="3"/>
  <c r="AF17" i="3"/>
  <c r="AG17" i="3"/>
  <c r="AH17" i="3"/>
  <c r="D18" i="3"/>
  <c r="E18" i="3"/>
  <c r="F18" i="3"/>
  <c r="G18" i="3"/>
  <c r="H18" i="3"/>
  <c r="I18" i="3"/>
  <c r="J18" i="3"/>
  <c r="AA18" i="3"/>
  <c r="AC18" i="3"/>
  <c r="AD18" i="3"/>
  <c r="AF18" i="3"/>
  <c r="AG18" i="3"/>
  <c r="AH18" i="3"/>
  <c r="D19" i="3"/>
  <c r="E19" i="3"/>
  <c r="F19" i="3"/>
  <c r="G19" i="3"/>
  <c r="H19" i="3"/>
  <c r="I19" i="3"/>
  <c r="J19" i="3"/>
  <c r="AA19" i="3"/>
  <c r="AC19" i="3"/>
  <c r="AD19" i="3"/>
  <c r="AF19" i="3"/>
  <c r="AG19" i="3"/>
  <c r="AH19" i="3"/>
  <c r="D20" i="3"/>
  <c r="E20" i="3"/>
  <c r="F20" i="3"/>
  <c r="G20" i="3"/>
  <c r="H20" i="3"/>
  <c r="I20" i="3"/>
  <c r="J20" i="3"/>
  <c r="AA20" i="3"/>
  <c r="AC20" i="3"/>
  <c r="AD20" i="3"/>
  <c r="AF20" i="3"/>
  <c r="AG20" i="3"/>
  <c r="AH20" i="3"/>
  <c r="D21" i="3"/>
  <c r="E21" i="3"/>
  <c r="F21" i="3"/>
  <c r="G21" i="3"/>
  <c r="H21" i="3"/>
  <c r="I21" i="3"/>
  <c r="J21" i="3"/>
  <c r="AA21" i="3"/>
  <c r="AC21" i="3"/>
  <c r="AD21" i="3"/>
  <c r="AF21" i="3"/>
  <c r="AG21" i="3"/>
  <c r="AH21" i="3"/>
  <c r="D22" i="3"/>
  <c r="E22" i="3"/>
  <c r="F22" i="3"/>
  <c r="G22" i="3"/>
  <c r="H22" i="3"/>
  <c r="I22" i="3"/>
  <c r="J22" i="3"/>
  <c r="AA22" i="3"/>
  <c r="AC22" i="3"/>
  <c r="AD22" i="3"/>
  <c r="AF22" i="3"/>
  <c r="AG22" i="3"/>
  <c r="AH22" i="3"/>
  <c r="D23" i="3"/>
  <c r="E23" i="3"/>
  <c r="F23" i="3"/>
  <c r="G23" i="3"/>
  <c r="H23" i="3"/>
  <c r="I23" i="3"/>
  <c r="J23" i="3"/>
  <c r="AA23" i="3"/>
  <c r="AC23" i="3"/>
  <c r="AD23" i="3"/>
  <c r="AF23" i="3"/>
  <c r="AG23" i="3"/>
  <c r="AH23" i="3"/>
  <c r="D24" i="3"/>
  <c r="E24" i="3"/>
  <c r="F24" i="3"/>
  <c r="G24" i="3"/>
  <c r="H24" i="3"/>
  <c r="I24" i="3"/>
  <c r="J24" i="3"/>
  <c r="AA24" i="3"/>
  <c r="AC24" i="3"/>
  <c r="AD24" i="3"/>
  <c r="AF24" i="3"/>
  <c r="AG24" i="3"/>
  <c r="AH24" i="3"/>
  <c r="D25" i="3"/>
  <c r="E25" i="3"/>
  <c r="F25" i="3"/>
  <c r="G25" i="3"/>
  <c r="H25" i="3"/>
  <c r="I25" i="3"/>
  <c r="J25" i="3"/>
  <c r="AA25" i="3"/>
  <c r="AC25" i="3"/>
  <c r="AD25" i="3"/>
  <c r="AF25" i="3"/>
  <c r="AG25" i="3"/>
  <c r="AH25" i="3"/>
  <c r="D26" i="3"/>
  <c r="E26" i="3"/>
  <c r="F26" i="3"/>
  <c r="G26" i="3"/>
  <c r="H26" i="3"/>
  <c r="I26" i="3"/>
  <c r="J26" i="3"/>
  <c r="AA26" i="3"/>
  <c r="AC26" i="3"/>
  <c r="AD26" i="3"/>
  <c r="AF26" i="3"/>
  <c r="AG26" i="3"/>
  <c r="AH26" i="3"/>
  <c r="D27" i="3"/>
  <c r="E27" i="3"/>
  <c r="F27" i="3"/>
  <c r="G27" i="3"/>
  <c r="H27" i="3"/>
  <c r="I27" i="3"/>
  <c r="J27" i="3"/>
  <c r="AA27" i="3"/>
  <c r="AC27" i="3"/>
  <c r="AD27" i="3"/>
  <c r="AF27" i="3"/>
  <c r="AG27" i="3"/>
  <c r="AH27" i="3"/>
  <c r="D28" i="3"/>
  <c r="E28" i="3"/>
  <c r="F28" i="3"/>
  <c r="G28" i="3"/>
  <c r="H28" i="3"/>
  <c r="I28" i="3"/>
  <c r="J28" i="3"/>
  <c r="AA28" i="3"/>
  <c r="AC28" i="3"/>
  <c r="AD28" i="3"/>
  <c r="AF28" i="3"/>
  <c r="AG28" i="3"/>
  <c r="AH28" i="3"/>
  <c r="D29" i="3"/>
  <c r="E29" i="3"/>
  <c r="F29" i="3"/>
  <c r="G29" i="3"/>
  <c r="H29" i="3"/>
  <c r="I29" i="3"/>
  <c r="J29" i="3"/>
  <c r="AA29" i="3"/>
  <c r="AC29" i="3"/>
  <c r="AD29" i="3"/>
  <c r="AF29" i="3"/>
  <c r="AG29" i="3"/>
  <c r="AH29" i="3"/>
  <c r="D30" i="3"/>
  <c r="E30" i="3"/>
  <c r="F30" i="3"/>
  <c r="G30" i="3"/>
  <c r="H30" i="3"/>
  <c r="I30" i="3"/>
  <c r="J30" i="3"/>
  <c r="AA30" i="3"/>
  <c r="AC30" i="3"/>
  <c r="AD30" i="3"/>
  <c r="AF30" i="3"/>
  <c r="AG30" i="3"/>
  <c r="AH30" i="3"/>
  <c r="D31" i="3"/>
  <c r="E31" i="3"/>
  <c r="F31" i="3"/>
  <c r="G31" i="3"/>
  <c r="H31" i="3"/>
  <c r="I31" i="3"/>
  <c r="J31" i="3"/>
  <c r="AA31" i="3"/>
  <c r="AC31" i="3"/>
  <c r="AD31" i="3"/>
  <c r="AF31" i="3"/>
  <c r="AG31" i="3"/>
  <c r="AH31" i="3"/>
  <c r="D32" i="3"/>
  <c r="E32" i="3"/>
  <c r="F32" i="3"/>
  <c r="G32" i="3"/>
  <c r="H32" i="3"/>
  <c r="I32" i="3"/>
  <c r="J32" i="3"/>
  <c r="AA32" i="3"/>
  <c r="AC32" i="3"/>
  <c r="AD32" i="3"/>
  <c r="AF32" i="3"/>
  <c r="AG32" i="3"/>
  <c r="AH32" i="3"/>
  <c r="D33" i="3"/>
  <c r="E33" i="3"/>
  <c r="F33" i="3"/>
  <c r="G33" i="3"/>
  <c r="H33" i="3"/>
  <c r="I33" i="3"/>
  <c r="J33" i="3"/>
  <c r="AA33" i="3"/>
  <c r="AC33" i="3"/>
  <c r="AD33" i="3"/>
  <c r="AF33" i="3"/>
  <c r="AG33" i="3"/>
  <c r="AH33" i="3"/>
  <c r="D34" i="3"/>
  <c r="E34" i="3"/>
  <c r="F34" i="3"/>
  <c r="G34" i="3"/>
  <c r="H34" i="3"/>
  <c r="I34" i="3"/>
  <c r="J34" i="3"/>
  <c r="AA34" i="3"/>
  <c r="AC34" i="3"/>
  <c r="AD34" i="3"/>
  <c r="AF34" i="3"/>
  <c r="AG34" i="3"/>
  <c r="AH34" i="3"/>
  <c r="D35" i="3"/>
  <c r="E35" i="3"/>
  <c r="F35" i="3"/>
  <c r="G35" i="3"/>
  <c r="H35" i="3"/>
  <c r="I35" i="3"/>
  <c r="J35" i="3"/>
  <c r="AA35" i="3"/>
  <c r="AC35" i="3"/>
  <c r="AD35" i="3"/>
  <c r="AF35" i="3"/>
  <c r="AG35" i="3"/>
  <c r="AH35" i="3"/>
  <c r="D36" i="3"/>
  <c r="E36" i="3"/>
  <c r="F36" i="3"/>
  <c r="G36" i="3"/>
  <c r="H36" i="3"/>
  <c r="I36" i="3"/>
  <c r="J36" i="3"/>
  <c r="AA36" i="3"/>
  <c r="AC36" i="3"/>
  <c r="AD36" i="3"/>
  <c r="AF36" i="3"/>
  <c r="AG36" i="3"/>
  <c r="AH36" i="3"/>
  <c r="D37" i="3"/>
  <c r="E37" i="3"/>
  <c r="F37" i="3"/>
  <c r="G37" i="3"/>
  <c r="H37" i="3"/>
  <c r="I37" i="3"/>
  <c r="J37" i="3"/>
  <c r="AA37" i="3"/>
  <c r="AC37" i="3"/>
  <c r="AD37" i="3"/>
  <c r="AF37" i="3"/>
  <c r="AG37" i="3"/>
  <c r="AH37" i="3"/>
  <c r="D38" i="3"/>
  <c r="E38" i="3"/>
  <c r="F38" i="3"/>
  <c r="G38" i="3"/>
  <c r="H38" i="3"/>
  <c r="I38" i="3"/>
  <c r="J38" i="3"/>
  <c r="AA38" i="3"/>
  <c r="AC38" i="3"/>
  <c r="AD38" i="3"/>
  <c r="AF38" i="3"/>
  <c r="AG38" i="3"/>
  <c r="AH38" i="3"/>
  <c r="D39" i="3"/>
  <c r="E39" i="3"/>
  <c r="F39" i="3"/>
  <c r="G39" i="3"/>
  <c r="H39" i="3"/>
  <c r="I39" i="3"/>
  <c r="J39" i="3"/>
  <c r="AA39" i="3"/>
  <c r="AC39" i="3"/>
  <c r="AD39" i="3"/>
  <c r="AF39" i="3"/>
  <c r="AG39" i="3"/>
  <c r="AH39" i="3"/>
  <c r="D40" i="3"/>
  <c r="E40" i="3"/>
  <c r="F40" i="3"/>
  <c r="G40" i="3"/>
  <c r="H40" i="3"/>
  <c r="I40" i="3"/>
  <c r="J40" i="3"/>
  <c r="AA40" i="3"/>
  <c r="AC40" i="3"/>
  <c r="AD40" i="3"/>
  <c r="AF40" i="3"/>
  <c r="AG40" i="3"/>
  <c r="AH40" i="3"/>
  <c r="D41" i="3"/>
  <c r="E41" i="3"/>
  <c r="F41" i="3"/>
  <c r="G41" i="3"/>
  <c r="H41" i="3"/>
  <c r="I41" i="3"/>
  <c r="J41" i="3"/>
  <c r="AA41" i="3"/>
  <c r="AC41" i="3"/>
  <c r="AD41" i="3"/>
  <c r="AF41" i="3"/>
  <c r="AG41" i="3"/>
  <c r="AH41" i="3"/>
  <c r="D42" i="3"/>
  <c r="E42" i="3"/>
  <c r="F42" i="3"/>
  <c r="G42" i="3"/>
  <c r="H42" i="3"/>
  <c r="I42" i="3"/>
  <c r="J42" i="3"/>
  <c r="AA42" i="3"/>
  <c r="AC42" i="3"/>
  <c r="AD42" i="3"/>
  <c r="AF42" i="3"/>
  <c r="AG42" i="3"/>
  <c r="AH42" i="3"/>
  <c r="D43" i="3"/>
  <c r="E43" i="3"/>
  <c r="F43" i="3"/>
  <c r="G43" i="3"/>
  <c r="H43" i="3"/>
  <c r="I43" i="3"/>
  <c r="J43" i="3"/>
  <c r="AA43" i="3"/>
  <c r="AC43" i="3"/>
  <c r="AD43" i="3"/>
  <c r="AF43" i="3"/>
  <c r="AG43" i="3"/>
  <c r="AH43" i="3"/>
  <c r="D44" i="3"/>
  <c r="E44" i="3"/>
  <c r="F44" i="3"/>
  <c r="G44" i="3"/>
  <c r="H44" i="3"/>
  <c r="I44" i="3"/>
  <c r="J44" i="3"/>
  <c r="AA44" i="3"/>
  <c r="AC44" i="3"/>
  <c r="AD44" i="3"/>
  <c r="AF44" i="3"/>
  <c r="AG44" i="3"/>
  <c r="AH44" i="3"/>
  <c r="D45" i="3"/>
  <c r="E45" i="3"/>
  <c r="F45" i="3"/>
  <c r="G45" i="3"/>
  <c r="H45" i="3"/>
  <c r="I45" i="3"/>
  <c r="J45" i="3"/>
  <c r="AA45" i="3"/>
  <c r="AC45" i="3"/>
  <c r="AD45" i="3"/>
  <c r="AF45" i="3"/>
  <c r="AG45" i="3"/>
  <c r="AH45" i="3"/>
  <c r="D46" i="3"/>
  <c r="E46" i="3"/>
  <c r="F46" i="3"/>
  <c r="G46" i="3"/>
  <c r="H46" i="3"/>
  <c r="I46" i="3"/>
  <c r="J46" i="3"/>
  <c r="AA46" i="3"/>
  <c r="AC46" i="3"/>
  <c r="AD46" i="3"/>
  <c r="AF46" i="3"/>
  <c r="AG46" i="3"/>
  <c r="AH46" i="3"/>
  <c r="D47" i="3"/>
  <c r="E47" i="3"/>
  <c r="F47" i="3"/>
  <c r="G47" i="3"/>
  <c r="H47" i="3"/>
  <c r="I47" i="3"/>
  <c r="J47" i="3"/>
  <c r="AA47" i="3"/>
  <c r="AC47" i="3"/>
  <c r="AD47" i="3"/>
  <c r="AF47" i="3"/>
  <c r="AG47" i="3"/>
  <c r="AH47" i="3"/>
  <c r="D48" i="3"/>
  <c r="E48" i="3"/>
  <c r="F48" i="3"/>
  <c r="G48" i="3"/>
  <c r="H48" i="3"/>
  <c r="I48" i="3"/>
  <c r="J48" i="3"/>
  <c r="AA48" i="3"/>
  <c r="AC48" i="3"/>
  <c r="AD48" i="3"/>
  <c r="AF48" i="3"/>
  <c r="AG48" i="3"/>
  <c r="AH48" i="3"/>
  <c r="D49" i="3"/>
  <c r="E49" i="3"/>
  <c r="F49" i="3"/>
  <c r="G49" i="3"/>
  <c r="H49" i="3"/>
  <c r="I49" i="3"/>
  <c r="J49" i="3"/>
  <c r="AA49" i="3"/>
  <c r="AC49" i="3"/>
  <c r="AD49" i="3"/>
  <c r="AF49" i="3"/>
  <c r="AG49" i="3"/>
  <c r="AH49" i="3"/>
  <c r="D50" i="3"/>
  <c r="E50" i="3"/>
  <c r="F50" i="3"/>
  <c r="G50" i="3"/>
  <c r="H50" i="3"/>
  <c r="I50" i="3"/>
  <c r="J50" i="3"/>
  <c r="AA50" i="3"/>
  <c r="AC50" i="3"/>
  <c r="AD50" i="3"/>
  <c r="AF50" i="3"/>
  <c r="AG50" i="3"/>
  <c r="AH50" i="3"/>
  <c r="D51" i="3"/>
  <c r="E51" i="3"/>
  <c r="F51" i="3"/>
  <c r="G51" i="3"/>
  <c r="H51" i="3"/>
  <c r="I51" i="3"/>
  <c r="J51" i="3"/>
  <c r="AA51" i="3"/>
  <c r="AC51" i="3"/>
  <c r="AD51" i="3"/>
  <c r="AF51" i="3"/>
  <c r="AG51" i="3"/>
  <c r="AH51" i="3"/>
  <c r="D52" i="3"/>
  <c r="E52" i="3"/>
  <c r="F52" i="3"/>
  <c r="G52" i="3"/>
  <c r="H52" i="3"/>
  <c r="I52" i="3"/>
  <c r="J52" i="3"/>
  <c r="AA52" i="3"/>
  <c r="AC52" i="3"/>
  <c r="AD52" i="3"/>
  <c r="AF52" i="3"/>
  <c r="AG52" i="3"/>
  <c r="AH52" i="3"/>
  <c r="D53" i="3"/>
  <c r="E53" i="3"/>
  <c r="F53" i="3"/>
  <c r="G53" i="3"/>
  <c r="H53" i="3"/>
  <c r="I53" i="3"/>
  <c r="J53" i="3"/>
  <c r="AA53" i="3"/>
  <c r="AC53" i="3"/>
  <c r="AD53" i="3"/>
  <c r="AF53" i="3"/>
  <c r="AG53" i="3"/>
  <c r="AH53" i="3"/>
  <c r="D54" i="3"/>
  <c r="E54" i="3"/>
  <c r="F54" i="3"/>
  <c r="G54" i="3"/>
  <c r="H54" i="3"/>
  <c r="I54" i="3"/>
  <c r="J54" i="3"/>
  <c r="AA54" i="3"/>
  <c r="AC54" i="3"/>
  <c r="AD54" i="3"/>
  <c r="AF54" i="3"/>
  <c r="AG54" i="3"/>
  <c r="AH54" i="3"/>
  <c r="D55" i="3"/>
  <c r="E55" i="3"/>
  <c r="F55" i="3"/>
  <c r="G55" i="3"/>
  <c r="H55" i="3"/>
  <c r="I55" i="3"/>
  <c r="J55" i="3"/>
  <c r="AA55" i="3"/>
  <c r="AC55" i="3"/>
  <c r="AD55" i="3"/>
  <c r="AF55" i="3"/>
  <c r="AG55" i="3"/>
  <c r="AH55" i="3"/>
  <c r="D56" i="3"/>
  <c r="E56" i="3"/>
  <c r="F56" i="3"/>
  <c r="G56" i="3"/>
  <c r="H56" i="3"/>
  <c r="I56" i="3"/>
  <c r="J56" i="3"/>
  <c r="AA56" i="3"/>
  <c r="AC56" i="3"/>
  <c r="AD56" i="3"/>
  <c r="AF56" i="3"/>
  <c r="AG56" i="3"/>
  <c r="AH56" i="3"/>
  <c r="D57" i="3"/>
  <c r="E57" i="3"/>
  <c r="F57" i="3"/>
  <c r="G57" i="3"/>
  <c r="H57" i="3"/>
  <c r="I57" i="3"/>
  <c r="J57" i="3"/>
  <c r="AA57" i="3"/>
  <c r="AC57" i="3"/>
  <c r="AD57" i="3"/>
  <c r="AF57" i="3"/>
  <c r="AG57" i="3"/>
  <c r="AH57" i="3"/>
  <c r="D58" i="3"/>
  <c r="E58" i="3"/>
  <c r="F58" i="3"/>
  <c r="G58" i="3"/>
  <c r="H58" i="3"/>
  <c r="I58" i="3"/>
  <c r="J58" i="3"/>
  <c r="AA58" i="3"/>
  <c r="AC58" i="3"/>
  <c r="AD58" i="3"/>
  <c r="AF58" i="3"/>
  <c r="AG58" i="3"/>
  <c r="AH58" i="3"/>
  <c r="D59" i="3"/>
  <c r="E59" i="3"/>
  <c r="F59" i="3"/>
  <c r="G59" i="3"/>
  <c r="H59" i="3"/>
  <c r="I59" i="3"/>
  <c r="J59" i="3"/>
  <c r="AA59" i="3"/>
  <c r="AC59" i="3"/>
  <c r="AD59" i="3"/>
  <c r="AF59" i="3"/>
  <c r="AG59" i="3"/>
  <c r="AH59" i="3"/>
  <c r="D60" i="3"/>
  <c r="E60" i="3"/>
  <c r="F60" i="3"/>
  <c r="G60" i="3"/>
  <c r="H60" i="3"/>
  <c r="I60" i="3"/>
  <c r="J60" i="3"/>
  <c r="AA60" i="3"/>
  <c r="AC60" i="3"/>
  <c r="AD60" i="3"/>
  <c r="AF60" i="3"/>
  <c r="AG60" i="3"/>
  <c r="AH60" i="3"/>
  <c r="D61" i="3"/>
  <c r="E61" i="3"/>
  <c r="F61" i="3"/>
  <c r="G61" i="3"/>
  <c r="H61" i="3"/>
  <c r="I61" i="3"/>
  <c r="J61" i="3"/>
  <c r="AA61" i="3"/>
  <c r="AC61" i="3"/>
  <c r="AD61" i="3"/>
  <c r="AF61" i="3"/>
  <c r="AG61" i="3"/>
  <c r="AH61" i="3"/>
  <c r="D62" i="3"/>
  <c r="E62" i="3"/>
  <c r="F62" i="3"/>
  <c r="G62" i="3"/>
  <c r="H62" i="3"/>
  <c r="I62" i="3"/>
  <c r="J62" i="3"/>
  <c r="AA62" i="3"/>
  <c r="AC62" i="3"/>
  <c r="AD62" i="3"/>
  <c r="AF62" i="3"/>
  <c r="AG62" i="3"/>
  <c r="AH62" i="3"/>
  <c r="D63" i="3"/>
  <c r="E63" i="3"/>
  <c r="F63" i="3"/>
  <c r="G63" i="3"/>
  <c r="H63" i="3"/>
  <c r="I63" i="3"/>
  <c r="J63" i="3"/>
  <c r="AA63" i="3"/>
  <c r="AC63" i="3"/>
  <c r="AD63" i="3"/>
  <c r="AF63" i="3"/>
  <c r="AG63" i="3"/>
  <c r="AH63" i="3"/>
  <c r="D64" i="3"/>
  <c r="E64" i="3"/>
  <c r="F64" i="3"/>
  <c r="G64" i="3"/>
  <c r="H64" i="3"/>
  <c r="I64" i="3"/>
  <c r="J64" i="3"/>
  <c r="AA64" i="3"/>
  <c r="AC64" i="3"/>
  <c r="AD64" i="3"/>
  <c r="AF64" i="3"/>
  <c r="AG64" i="3"/>
  <c r="AH64" i="3"/>
  <c r="D65" i="3"/>
  <c r="E65" i="3"/>
  <c r="F65" i="3"/>
  <c r="G65" i="3"/>
  <c r="H65" i="3"/>
  <c r="I65" i="3"/>
  <c r="J65" i="3"/>
  <c r="AA65" i="3"/>
  <c r="AC65" i="3"/>
  <c r="AD65" i="3"/>
  <c r="AF65" i="3"/>
  <c r="AG65" i="3"/>
  <c r="AH65" i="3"/>
  <c r="D66" i="3"/>
  <c r="E66" i="3"/>
  <c r="F66" i="3"/>
  <c r="G66" i="3"/>
  <c r="H66" i="3"/>
  <c r="I66" i="3"/>
  <c r="J66" i="3"/>
  <c r="AA66" i="3"/>
  <c r="AC66" i="3"/>
  <c r="AD66" i="3"/>
  <c r="AF66" i="3"/>
  <c r="AG66" i="3"/>
  <c r="AH66" i="3"/>
  <c r="D67" i="3"/>
  <c r="E67" i="3"/>
  <c r="F67" i="3"/>
  <c r="G67" i="3"/>
  <c r="H67" i="3"/>
  <c r="I67" i="3"/>
  <c r="J67" i="3"/>
  <c r="AA67" i="3"/>
  <c r="AC67" i="3"/>
  <c r="AD67" i="3"/>
  <c r="AF67" i="3"/>
  <c r="AG67" i="3"/>
  <c r="AH67" i="3"/>
  <c r="D68" i="3"/>
  <c r="E68" i="3"/>
  <c r="F68" i="3"/>
  <c r="G68" i="3"/>
  <c r="H68" i="3"/>
  <c r="I68" i="3"/>
  <c r="J68" i="3"/>
  <c r="AA68" i="3"/>
  <c r="AC68" i="3"/>
  <c r="AD68" i="3"/>
  <c r="AF68" i="3"/>
  <c r="AG68" i="3"/>
  <c r="AH68" i="3"/>
  <c r="D69" i="3"/>
  <c r="E69" i="3"/>
  <c r="F69" i="3"/>
  <c r="G69" i="3"/>
  <c r="H69" i="3"/>
  <c r="I69" i="3"/>
  <c r="J69" i="3"/>
  <c r="AA69" i="3"/>
  <c r="AC69" i="3"/>
  <c r="AD69" i="3"/>
  <c r="AF69" i="3"/>
  <c r="AG69" i="3"/>
  <c r="AH69" i="3"/>
  <c r="D70" i="3"/>
  <c r="E70" i="3"/>
  <c r="F70" i="3"/>
  <c r="G70" i="3"/>
  <c r="H70" i="3"/>
  <c r="I70" i="3"/>
  <c r="J70" i="3"/>
  <c r="AA70" i="3"/>
  <c r="AC70" i="3"/>
  <c r="AD70" i="3"/>
  <c r="AF70" i="3"/>
  <c r="AG70" i="3"/>
  <c r="AH70" i="3"/>
  <c r="D71" i="3"/>
  <c r="E71" i="3"/>
  <c r="F71" i="3"/>
  <c r="G71" i="3"/>
  <c r="H71" i="3"/>
  <c r="I71" i="3"/>
  <c r="J71" i="3"/>
  <c r="AA71" i="3"/>
  <c r="AC71" i="3"/>
  <c r="AD71" i="3"/>
  <c r="AF71" i="3"/>
  <c r="AG71" i="3"/>
  <c r="AH71" i="3"/>
  <c r="D72" i="3"/>
  <c r="E72" i="3"/>
  <c r="F72" i="3"/>
  <c r="G72" i="3"/>
  <c r="H72" i="3"/>
  <c r="I72" i="3"/>
  <c r="J72" i="3"/>
  <c r="AA72" i="3"/>
  <c r="AC72" i="3"/>
  <c r="AD72" i="3"/>
  <c r="AF72" i="3"/>
  <c r="AG72" i="3"/>
  <c r="AH72" i="3"/>
  <c r="D73" i="3"/>
  <c r="E73" i="3"/>
  <c r="F73" i="3"/>
  <c r="G73" i="3"/>
  <c r="H73" i="3"/>
  <c r="I73" i="3"/>
  <c r="J73" i="3"/>
  <c r="AA73" i="3"/>
  <c r="AC73" i="3"/>
  <c r="AD73" i="3"/>
  <c r="AF73" i="3"/>
  <c r="AG73" i="3"/>
  <c r="AH73" i="3"/>
  <c r="D74" i="3"/>
  <c r="E74" i="3"/>
  <c r="F74" i="3"/>
  <c r="G74" i="3"/>
  <c r="H74" i="3"/>
  <c r="I74" i="3"/>
  <c r="J74" i="3"/>
  <c r="AA74" i="3"/>
  <c r="AC74" i="3"/>
  <c r="AD74" i="3"/>
  <c r="AF74" i="3"/>
  <c r="AG74" i="3"/>
  <c r="AH74" i="3"/>
  <c r="D75" i="3"/>
  <c r="E75" i="3"/>
  <c r="F75" i="3"/>
  <c r="G75" i="3"/>
  <c r="H75" i="3"/>
  <c r="I75" i="3"/>
  <c r="J75" i="3"/>
  <c r="AA75" i="3"/>
  <c r="AC75" i="3"/>
  <c r="AD75" i="3"/>
  <c r="AF75" i="3"/>
  <c r="AG75" i="3"/>
  <c r="AH75" i="3"/>
  <c r="D76" i="3"/>
  <c r="E76" i="3"/>
  <c r="F76" i="3"/>
  <c r="G76" i="3"/>
  <c r="H76" i="3"/>
  <c r="I76" i="3"/>
  <c r="J76" i="3"/>
  <c r="AA76" i="3"/>
  <c r="AC76" i="3"/>
  <c r="AD76" i="3"/>
  <c r="AF76" i="3"/>
  <c r="AG76" i="3"/>
  <c r="AH76" i="3"/>
  <c r="D77" i="3"/>
  <c r="E77" i="3"/>
  <c r="F77" i="3"/>
  <c r="G77" i="3"/>
  <c r="H77" i="3"/>
  <c r="I77" i="3"/>
  <c r="J77" i="3"/>
  <c r="AA77" i="3"/>
  <c r="AC77" i="3"/>
  <c r="AD77" i="3"/>
  <c r="AF77" i="3"/>
  <c r="AG77" i="3"/>
  <c r="AH77" i="3"/>
  <c r="D78" i="3"/>
  <c r="E78" i="3"/>
  <c r="F78" i="3"/>
  <c r="G78" i="3"/>
  <c r="H78" i="3"/>
  <c r="I78" i="3"/>
  <c r="J78" i="3"/>
  <c r="AA78" i="3"/>
  <c r="AC78" i="3"/>
  <c r="AD78" i="3"/>
  <c r="AF78" i="3"/>
  <c r="AG78" i="3"/>
  <c r="AH78" i="3"/>
  <c r="D79" i="3"/>
  <c r="E79" i="3"/>
  <c r="F79" i="3"/>
  <c r="G79" i="3"/>
  <c r="H79" i="3"/>
  <c r="I79" i="3"/>
  <c r="J79" i="3"/>
  <c r="AA79" i="3"/>
  <c r="AC79" i="3"/>
  <c r="AD79" i="3"/>
  <c r="AF79" i="3"/>
  <c r="AG79" i="3"/>
  <c r="AH79" i="3"/>
  <c r="D80" i="3"/>
  <c r="E80" i="3"/>
  <c r="F80" i="3"/>
  <c r="G80" i="3"/>
  <c r="H80" i="3"/>
  <c r="I80" i="3"/>
  <c r="J80" i="3"/>
  <c r="AA80" i="3"/>
  <c r="AC80" i="3"/>
  <c r="AD80" i="3"/>
  <c r="AF80" i="3"/>
  <c r="AG80" i="3"/>
  <c r="AH80" i="3"/>
  <c r="D81" i="3"/>
  <c r="E81" i="3"/>
  <c r="F81" i="3"/>
  <c r="G81" i="3"/>
  <c r="H81" i="3"/>
  <c r="I81" i="3"/>
  <c r="J81" i="3"/>
  <c r="AA81" i="3"/>
  <c r="AC81" i="3"/>
  <c r="AD81" i="3"/>
  <c r="AF81" i="3"/>
  <c r="AG81" i="3"/>
  <c r="AH81" i="3"/>
  <c r="D82" i="3"/>
  <c r="E82" i="3"/>
  <c r="F82" i="3"/>
  <c r="G82" i="3"/>
  <c r="H82" i="3"/>
  <c r="I82" i="3"/>
  <c r="J82" i="3"/>
  <c r="AA82" i="3"/>
  <c r="AC82" i="3"/>
  <c r="AD82" i="3"/>
  <c r="AF82" i="3"/>
  <c r="AG82" i="3"/>
  <c r="AH82" i="3"/>
  <c r="D83" i="3"/>
  <c r="E83" i="3"/>
  <c r="F83" i="3"/>
  <c r="G83" i="3"/>
  <c r="H83" i="3"/>
  <c r="I83" i="3"/>
  <c r="J83" i="3"/>
  <c r="AA83" i="3"/>
  <c r="AC83" i="3"/>
  <c r="AD83" i="3"/>
  <c r="AF83" i="3"/>
  <c r="AG83" i="3"/>
  <c r="AH83" i="3"/>
  <c r="D84" i="3"/>
  <c r="E84" i="3"/>
  <c r="F84" i="3"/>
  <c r="G84" i="3"/>
  <c r="H84" i="3"/>
  <c r="I84" i="3"/>
  <c r="J84" i="3"/>
  <c r="AA84" i="3"/>
  <c r="AC84" i="3"/>
  <c r="AD84" i="3"/>
  <c r="AF84" i="3"/>
  <c r="AG84" i="3"/>
  <c r="AH84" i="3"/>
  <c r="D85" i="3"/>
  <c r="E85" i="3"/>
  <c r="F85" i="3"/>
  <c r="G85" i="3"/>
  <c r="H85" i="3"/>
  <c r="I85" i="3"/>
  <c r="J85" i="3"/>
  <c r="AA85" i="3"/>
  <c r="AC85" i="3"/>
  <c r="AD85" i="3"/>
  <c r="AF85" i="3"/>
  <c r="AG85" i="3"/>
  <c r="AH85" i="3"/>
  <c r="D86" i="3"/>
  <c r="E86" i="3"/>
  <c r="F86" i="3"/>
  <c r="G86" i="3"/>
  <c r="H86" i="3"/>
  <c r="I86" i="3"/>
  <c r="J86" i="3"/>
  <c r="AA86" i="3"/>
  <c r="AC86" i="3"/>
  <c r="AD86" i="3"/>
  <c r="AF86" i="3"/>
  <c r="AG86" i="3"/>
  <c r="AH86" i="3"/>
  <c r="D87" i="3"/>
  <c r="E87" i="3"/>
  <c r="F87" i="3"/>
  <c r="G87" i="3"/>
  <c r="H87" i="3"/>
  <c r="I87" i="3"/>
  <c r="J87" i="3"/>
  <c r="AA87" i="3"/>
  <c r="AC87" i="3"/>
  <c r="AD87" i="3"/>
  <c r="AF87" i="3"/>
  <c r="AG87" i="3"/>
  <c r="AH87" i="3"/>
  <c r="D88" i="3"/>
  <c r="E88" i="3"/>
  <c r="F88" i="3"/>
  <c r="G88" i="3"/>
  <c r="H88" i="3"/>
  <c r="I88" i="3"/>
  <c r="J88" i="3"/>
  <c r="AA88" i="3"/>
  <c r="AC88" i="3"/>
  <c r="AD88" i="3"/>
  <c r="AF88" i="3"/>
  <c r="AG88" i="3"/>
  <c r="AH88" i="3"/>
  <c r="D89" i="3"/>
  <c r="E89" i="3"/>
  <c r="F89" i="3"/>
  <c r="G89" i="3"/>
  <c r="H89" i="3"/>
  <c r="I89" i="3"/>
  <c r="J89" i="3"/>
  <c r="AA89" i="3"/>
  <c r="AC89" i="3"/>
  <c r="AD89" i="3"/>
  <c r="AF89" i="3"/>
  <c r="AG89" i="3"/>
  <c r="AH89" i="3"/>
  <c r="D90" i="3"/>
  <c r="E90" i="3"/>
  <c r="F90" i="3"/>
  <c r="G90" i="3"/>
  <c r="H90" i="3"/>
  <c r="I90" i="3"/>
  <c r="J90" i="3"/>
  <c r="AA90" i="3"/>
  <c r="AC90" i="3"/>
  <c r="AD90" i="3"/>
  <c r="AF90" i="3"/>
  <c r="AG90" i="3"/>
  <c r="AH90" i="3"/>
  <c r="D91" i="3"/>
  <c r="E91" i="3"/>
  <c r="F91" i="3"/>
  <c r="G91" i="3"/>
  <c r="H91" i="3"/>
  <c r="I91" i="3"/>
  <c r="J91" i="3"/>
  <c r="AA91" i="3"/>
  <c r="AC91" i="3"/>
  <c r="AD91" i="3"/>
  <c r="AF91" i="3"/>
  <c r="AG91" i="3"/>
  <c r="AH91" i="3"/>
  <c r="D92" i="3"/>
  <c r="E92" i="3"/>
  <c r="F92" i="3"/>
  <c r="G92" i="3"/>
  <c r="H92" i="3"/>
  <c r="I92" i="3"/>
  <c r="J92" i="3"/>
  <c r="AA92" i="3"/>
  <c r="AC92" i="3"/>
  <c r="AD92" i="3"/>
  <c r="AF92" i="3"/>
  <c r="AG92" i="3"/>
  <c r="AH92" i="3"/>
  <c r="D93" i="3"/>
  <c r="E93" i="3"/>
  <c r="F93" i="3"/>
  <c r="G93" i="3"/>
  <c r="H93" i="3"/>
  <c r="I93" i="3"/>
  <c r="J93" i="3"/>
  <c r="AA93" i="3"/>
  <c r="AC93" i="3"/>
  <c r="AD93" i="3"/>
  <c r="AF93" i="3"/>
  <c r="AG93" i="3"/>
  <c r="AH93" i="3"/>
  <c r="D94" i="3"/>
  <c r="E94" i="3"/>
  <c r="F94" i="3"/>
  <c r="G94" i="3"/>
  <c r="H94" i="3"/>
  <c r="I94" i="3"/>
  <c r="J94" i="3"/>
  <c r="AA94" i="3"/>
  <c r="AC94" i="3"/>
  <c r="AD94" i="3"/>
  <c r="AF94" i="3"/>
  <c r="AG94" i="3"/>
  <c r="AH94" i="3"/>
  <c r="D95" i="3"/>
  <c r="E95" i="3"/>
  <c r="F95" i="3"/>
  <c r="G95" i="3"/>
  <c r="H95" i="3"/>
  <c r="I95" i="3"/>
  <c r="J95" i="3"/>
  <c r="AA95" i="3"/>
  <c r="AC95" i="3"/>
  <c r="AD95" i="3"/>
  <c r="AF95" i="3"/>
  <c r="AG95" i="3"/>
  <c r="AH95" i="3"/>
  <c r="D96" i="3"/>
  <c r="E96" i="3"/>
  <c r="F96" i="3"/>
  <c r="G96" i="3"/>
  <c r="H96" i="3"/>
  <c r="I96" i="3"/>
  <c r="J96" i="3"/>
  <c r="AA96" i="3"/>
  <c r="AC96" i="3"/>
  <c r="AD96" i="3"/>
  <c r="AF96" i="3"/>
  <c r="AG96" i="3"/>
  <c r="AH96" i="3"/>
  <c r="D97" i="3"/>
  <c r="E97" i="3"/>
  <c r="F97" i="3"/>
  <c r="G97" i="3"/>
  <c r="H97" i="3"/>
  <c r="I97" i="3"/>
  <c r="J97" i="3"/>
  <c r="AA97" i="3"/>
  <c r="AC97" i="3"/>
  <c r="AD97" i="3"/>
  <c r="AF97" i="3"/>
  <c r="AG97" i="3"/>
  <c r="AH97" i="3"/>
  <c r="D98" i="3"/>
  <c r="E98" i="3"/>
  <c r="F98" i="3"/>
  <c r="G98" i="3"/>
  <c r="H98" i="3"/>
  <c r="I98" i="3"/>
  <c r="J98" i="3"/>
  <c r="AA98" i="3"/>
  <c r="AC98" i="3"/>
  <c r="AD98" i="3"/>
  <c r="AF98" i="3"/>
  <c r="AG98" i="3"/>
  <c r="AH98" i="3"/>
  <c r="D99" i="3"/>
  <c r="E99" i="3"/>
  <c r="F99" i="3"/>
  <c r="G99" i="3"/>
  <c r="H99" i="3"/>
  <c r="I99" i="3"/>
  <c r="J99" i="3"/>
  <c r="AA99" i="3"/>
  <c r="AC99" i="3"/>
  <c r="AD99" i="3"/>
  <c r="AF99" i="3"/>
  <c r="AG99" i="3"/>
  <c r="AH99" i="3"/>
  <c r="D100" i="3"/>
  <c r="E100" i="3"/>
  <c r="F100" i="3"/>
  <c r="G100" i="3"/>
  <c r="H100" i="3"/>
  <c r="I100" i="3"/>
  <c r="J100" i="3"/>
  <c r="AA100" i="3"/>
  <c r="AC100" i="3"/>
  <c r="AD100" i="3"/>
  <c r="AF100" i="3"/>
  <c r="AG100" i="3"/>
  <c r="AH100" i="3"/>
  <c r="D101" i="3"/>
  <c r="E101" i="3"/>
  <c r="F101" i="3"/>
  <c r="G101" i="3"/>
  <c r="H101" i="3"/>
  <c r="I101" i="3"/>
  <c r="J101" i="3"/>
  <c r="AA101" i="3"/>
  <c r="AC101" i="3"/>
  <c r="AD101" i="3"/>
  <c r="AF101" i="3"/>
  <c r="AG101" i="3"/>
  <c r="AH101" i="3"/>
  <c r="D102" i="3"/>
  <c r="E102" i="3"/>
  <c r="F102" i="3"/>
  <c r="G102" i="3"/>
  <c r="H102" i="3"/>
  <c r="I102" i="3"/>
  <c r="J102" i="3"/>
  <c r="AA102" i="3"/>
  <c r="AC102" i="3"/>
  <c r="AD102" i="3"/>
  <c r="AF102" i="3"/>
  <c r="AG102" i="3"/>
  <c r="AH102" i="3"/>
  <c r="D103" i="3"/>
  <c r="E103" i="3"/>
  <c r="F103" i="3"/>
  <c r="G103" i="3"/>
  <c r="H103" i="3"/>
  <c r="I103" i="3"/>
  <c r="J103" i="3"/>
  <c r="AA103" i="3"/>
  <c r="AC103" i="3"/>
  <c r="AD103" i="3"/>
  <c r="AF103" i="3"/>
  <c r="AG103" i="3"/>
  <c r="AH103" i="3"/>
  <c r="D104" i="3"/>
  <c r="E104" i="3"/>
  <c r="F104" i="3"/>
  <c r="G104" i="3"/>
  <c r="H104" i="3"/>
  <c r="I104" i="3"/>
  <c r="J104" i="3"/>
  <c r="AA104" i="3"/>
  <c r="AC104" i="3"/>
  <c r="AD104" i="3"/>
  <c r="AF104" i="3"/>
  <c r="AG104" i="3"/>
  <c r="AH104" i="3"/>
  <c r="D105" i="3"/>
  <c r="E105" i="3"/>
  <c r="F105" i="3"/>
  <c r="G105" i="3"/>
  <c r="H105" i="3"/>
  <c r="I105" i="3"/>
  <c r="J105" i="3"/>
  <c r="AA105" i="3"/>
  <c r="AC105" i="3"/>
  <c r="AD105" i="3"/>
  <c r="AF105" i="3"/>
  <c r="AG105" i="3"/>
  <c r="AH105" i="3"/>
  <c r="D106" i="3"/>
  <c r="E106" i="3"/>
  <c r="F106" i="3"/>
  <c r="G106" i="3"/>
  <c r="H106" i="3"/>
  <c r="I106" i="3"/>
  <c r="J106" i="3"/>
  <c r="AA106" i="3"/>
  <c r="AC106" i="3"/>
  <c r="AD106" i="3"/>
  <c r="AF106" i="3"/>
  <c r="AG106" i="3"/>
  <c r="AH106" i="3"/>
  <c r="D107" i="3"/>
  <c r="E107" i="3"/>
  <c r="F107" i="3"/>
  <c r="G107" i="3"/>
  <c r="H107" i="3"/>
  <c r="I107" i="3"/>
  <c r="J107" i="3"/>
  <c r="AA107" i="3"/>
  <c r="AC107" i="3"/>
  <c r="AD107" i="3"/>
  <c r="AF107" i="3"/>
  <c r="AG107" i="3"/>
  <c r="AH107" i="3"/>
  <c r="D108" i="3"/>
  <c r="E108" i="3"/>
  <c r="F108" i="3"/>
  <c r="G108" i="3"/>
  <c r="H108" i="3"/>
  <c r="I108" i="3"/>
  <c r="J108" i="3"/>
  <c r="AA108" i="3"/>
  <c r="AC108" i="3"/>
  <c r="AD108" i="3"/>
  <c r="AF108" i="3"/>
  <c r="AG108" i="3"/>
  <c r="AH108" i="3"/>
  <c r="D109" i="3"/>
  <c r="E109" i="3"/>
  <c r="F109" i="3"/>
  <c r="G109" i="3"/>
  <c r="H109" i="3"/>
  <c r="I109" i="3"/>
  <c r="J109" i="3"/>
  <c r="AA109" i="3"/>
  <c r="AC109" i="3"/>
  <c r="AD109" i="3"/>
  <c r="AF109" i="3"/>
  <c r="AG109" i="3"/>
  <c r="AH109" i="3"/>
  <c r="D110" i="3"/>
  <c r="E110" i="3"/>
  <c r="F110" i="3"/>
  <c r="G110" i="3"/>
  <c r="H110" i="3"/>
  <c r="I110" i="3"/>
  <c r="J110" i="3"/>
  <c r="AA110" i="3"/>
  <c r="AC110" i="3"/>
  <c r="AD110" i="3"/>
  <c r="AF110" i="3"/>
  <c r="AG110" i="3"/>
  <c r="AH110" i="3"/>
  <c r="D111" i="3"/>
  <c r="E111" i="3"/>
  <c r="F111" i="3"/>
  <c r="G111" i="3"/>
  <c r="H111" i="3"/>
  <c r="I111" i="3"/>
  <c r="J111" i="3"/>
  <c r="AA111" i="3"/>
  <c r="AC111" i="3"/>
  <c r="AD111" i="3"/>
  <c r="AF111" i="3"/>
  <c r="AG111" i="3"/>
  <c r="AH111" i="3"/>
  <c r="D112" i="3"/>
  <c r="E112" i="3"/>
  <c r="F112" i="3"/>
  <c r="G112" i="3"/>
  <c r="H112" i="3"/>
  <c r="I112" i="3"/>
  <c r="J112" i="3"/>
  <c r="AA112" i="3"/>
  <c r="AC112" i="3"/>
  <c r="AD112" i="3"/>
  <c r="AF112" i="3"/>
  <c r="AG112" i="3"/>
  <c r="AH112" i="3"/>
  <c r="D113" i="3"/>
  <c r="E113" i="3"/>
  <c r="F113" i="3"/>
  <c r="G113" i="3"/>
  <c r="H113" i="3"/>
  <c r="I113" i="3"/>
  <c r="J113" i="3"/>
  <c r="AA113" i="3"/>
  <c r="AC113" i="3"/>
  <c r="AD113" i="3"/>
  <c r="AF113" i="3"/>
  <c r="AG113" i="3"/>
  <c r="AH113" i="3"/>
  <c r="D114" i="3"/>
  <c r="E114" i="3"/>
  <c r="F114" i="3"/>
  <c r="G114" i="3"/>
  <c r="H114" i="3"/>
  <c r="I114" i="3"/>
  <c r="J114" i="3"/>
  <c r="AA114" i="3"/>
  <c r="AC114" i="3"/>
  <c r="AD114" i="3"/>
  <c r="AF114" i="3"/>
  <c r="AG114" i="3"/>
  <c r="AH114" i="3"/>
  <c r="D115" i="3"/>
  <c r="E115" i="3"/>
  <c r="F115" i="3"/>
  <c r="G115" i="3"/>
  <c r="H115" i="3"/>
  <c r="I115" i="3"/>
  <c r="J115" i="3"/>
  <c r="AA115" i="3"/>
  <c r="AC115" i="3"/>
  <c r="AD115" i="3"/>
  <c r="AF115" i="3"/>
  <c r="AG115" i="3"/>
  <c r="AH115" i="3"/>
  <c r="D116" i="3"/>
  <c r="E116" i="3"/>
  <c r="F116" i="3"/>
  <c r="G116" i="3"/>
  <c r="H116" i="3"/>
  <c r="I116" i="3"/>
  <c r="J116" i="3"/>
  <c r="AA116" i="3"/>
  <c r="AC116" i="3"/>
  <c r="AD116" i="3"/>
  <c r="AF116" i="3"/>
  <c r="AG116" i="3"/>
  <c r="AH116" i="3"/>
  <c r="D117" i="3"/>
  <c r="E117" i="3"/>
  <c r="F117" i="3"/>
  <c r="G117" i="3"/>
  <c r="H117" i="3"/>
  <c r="I117" i="3"/>
  <c r="J117" i="3"/>
  <c r="AA117" i="3"/>
  <c r="AC117" i="3"/>
  <c r="AD117" i="3"/>
  <c r="AF117" i="3"/>
  <c r="AG117" i="3"/>
  <c r="AH117" i="3"/>
  <c r="D118" i="3"/>
  <c r="E118" i="3"/>
  <c r="F118" i="3"/>
  <c r="G118" i="3"/>
  <c r="H118" i="3"/>
  <c r="I118" i="3"/>
  <c r="J118" i="3"/>
  <c r="AA118" i="3"/>
  <c r="AC118" i="3"/>
  <c r="AD118" i="3"/>
  <c r="AF118" i="3"/>
  <c r="AG118" i="3"/>
  <c r="AH118" i="3"/>
  <c r="D119" i="3"/>
  <c r="E119" i="3"/>
  <c r="F119" i="3"/>
  <c r="G119" i="3"/>
  <c r="H119" i="3"/>
  <c r="I119" i="3"/>
  <c r="J119" i="3"/>
  <c r="AA119" i="3"/>
  <c r="AC119" i="3"/>
  <c r="AD119" i="3"/>
  <c r="AF119" i="3"/>
  <c r="AG119" i="3"/>
  <c r="AH119" i="3"/>
  <c r="D120" i="3"/>
  <c r="E120" i="3"/>
  <c r="F120" i="3"/>
  <c r="G120" i="3"/>
  <c r="H120" i="3"/>
  <c r="I120" i="3"/>
  <c r="J120" i="3"/>
  <c r="AA120" i="3"/>
  <c r="AC120" i="3"/>
  <c r="AD120" i="3"/>
  <c r="AF120" i="3"/>
  <c r="AG120" i="3"/>
  <c r="AH120" i="3"/>
  <c r="D121" i="3"/>
  <c r="E121" i="3"/>
  <c r="F121" i="3"/>
  <c r="G121" i="3"/>
  <c r="H121" i="3"/>
  <c r="I121" i="3"/>
  <c r="J121" i="3"/>
  <c r="AA121" i="3"/>
  <c r="AC121" i="3"/>
  <c r="AD121" i="3"/>
  <c r="AF121" i="3"/>
  <c r="AG121" i="3"/>
  <c r="AH121" i="3"/>
  <c r="D122" i="3"/>
  <c r="E122" i="3"/>
  <c r="F122" i="3"/>
  <c r="G122" i="3"/>
  <c r="H122" i="3"/>
  <c r="I122" i="3"/>
  <c r="J122" i="3"/>
  <c r="AA122" i="3"/>
  <c r="AC122" i="3"/>
  <c r="AD122" i="3"/>
  <c r="AF122" i="3"/>
  <c r="AG122" i="3"/>
  <c r="AH122" i="3"/>
  <c r="D123" i="3"/>
  <c r="E123" i="3"/>
  <c r="F123" i="3"/>
  <c r="G123" i="3"/>
  <c r="H123" i="3"/>
  <c r="I123" i="3"/>
  <c r="J123" i="3"/>
  <c r="AA123" i="3"/>
  <c r="AC123" i="3"/>
  <c r="AD123" i="3"/>
  <c r="AF123" i="3"/>
  <c r="AG123" i="3"/>
  <c r="AH123" i="3"/>
  <c r="D124" i="3"/>
  <c r="E124" i="3"/>
  <c r="F124" i="3"/>
  <c r="G124" i="3"/>
  <c r="H124" i="3"/>
  <c r="I124" i="3"/>
  <c r="J124" i="3"/>
  <c r="AA124" i="3"/>
  <c r="AC124" i="3"/>
  <c r="AD124" i="3"/>
  <c r="AF124" i="3"/>
  <c r="AG124" i="3"/>
  <c r="AH124" i="3"/>
  <c r="D125" i="3"/>
  <c r="E125" i="3"/>
  <c r="F125" i="3"/>
  <c r="G125" i="3"/>
  <c r="H125" i="3"/>
  <c r="I125" i="3"/>
  <c r="J125" i="3"/>
  <c r="AA125" i="3"/>
  <c r="AC125" i="3"/>
  <c r="AD125" i="3"/>
  <c r="AF125" i="3"/>
  <c r="AG125" i="3"/>
  <c r="AH125" i="3"/>
  <c r="D126" i="3"/>
  <c r="E126" i="3"/>
  <c r="F126" i="3"/>
  <c r="G126" i="3"/>
  <c r="H126" i="3"/>
  <c r="I126" i="3"/>
  <c r="J126" i="3"/>
  <c r="AA126" i="3"/>
  <c r="AC126" i="3"/>
  <c r="AD126" i="3"/>
  <c r="AF126" i="3"/>
  <c r="AG126" i="3"/>
  <c r="AH126" i="3"/>
  <c r="D127" i="3"/>
  <c r="E127" i="3"/>
  <c r="F127" i="3"/>
  <c r="G127" i="3"/>
  <c r="H127" i="3"/>
  <c r="I127" i="3"/>
  <c r="J127" i="3"/>
  <c r="AA127" i="3"/>
  <c r="AC127" i="3"/>
  <c r="AD127" i="3"/>
  <c r="AF127" i="3"/>
  <c r="AG127" i="3"/>
  <c r="AH127" i="3"/>
  <c r="D128" i="3"/>
  <c r="E128" i="3"/>
  <c r="F128" i="3"/>
  <c r="G128" i="3"/>
  <c r="H128" i="3"/>
  <c r="I128" i="3"/>
  <c r="J128" i="3"/>
  <c r="AA128" i="3"/>
  <c r="AC128" i="3"/>
  <c r="AD128" i="3"/>
  <c r="AF128" i="3"/>
  <c r="AG128" i="3"/>
  <c r="AH128" i="3"/>
  <c r="D129" i="3"/>
  <c r="E129" i="3"/>
  <c r="F129" i="3"/>
  <c r="G129" i="3"/>
  <c r="H129" i="3"/>
  <c r="I129" i="3"/>
  <c r="J129" i="3"/>
  <c r="AA129" i="3"/>
  <c r="AC129" i="3"/>
  <c r="AD129" i="3"/>
  <c r="AF129" i="3"/>
  <c r="AG129" i="3"/>
  <c r="AH129" i="3"/>
  <c r="D130" i="3"/>
  <c r="E130" i="3"/>
  <c r="F130" i="3"/>
  <c r="G130" i="3"/>
  <c r="H130" i="3"/>
  <c r="I130" i="3"/>
  <c r="J130" i="3"/>
  <c r="AA130" i="3"/>
  <c r="AC130" i="3"/>
  <c r="AD130" i="3"/>
  <c r="AF130" i="3"/>
  <c r="AG130" i="3"/>
  <c r="AH130" i="3"/>
  <c r="D131" i="3"/>
  <c r="E131" i="3"/>
  <c r="F131" i="3"/>
  <c r="G131" i="3"/>
  <c r="H131" i="3"/>
  <c r="I131" i="3"/>
  <c r="J131" i="3"/>
  <c r="AA131" i="3"/>
  <c r="AC131" i="3"/>
  <c r="AD131" i="3"/>
  <c r="AF131" i="3"/>
  <c r="AG131" i="3"/>
  <c r="AH131" i="3"/>
  <c r="D132" i="3"/>
  <c r="E132" i="3"/>
  <c r="F132" i="3"/>
  <c r="G132" i="3"/>
  <c r="H132" i="3"/>
  <c r="I132" i="3"/>
  <c r="J132" i="3"/>
  <c r="AA132" i="3"/>
  <c r="AC132" i="3"/>
  <c r="AD132" i="3"/>
  <c r="AF132" i="3"/>
  <c r="AG132" i="3"/>
  <c r="AH132" i="3"/>
  <c r="D133" i="3"/>
  <c r="E133" i="3"/>
  <c r="F133" i="3"/>
  <c r="G133" i="3"/>
  <c r="H133" i="3"/>
  <c r="I133" i="3"/>
  <c r="J133" i="3"/>
  <c r="AA133" i="3"/>
  <c r="AC133" i="3"/>
  <c r="AD133" i="3"/>
  <c r="AF133" i="3"/>
  <c r="AG133" i="3"/>
  <c r="AH133" i="3"/>
  <c r="D134" i="3"/>
  <c r="E134" i="3"/>
  <c r="F134" i="3"/>
  <c r="G134" i="3"/>
  <c r="H134" i="3"/>
  <c r="I134" i="3"/>
  <c r="J134" i="3"/>
  <c r="AA134" i="3"/>
  <c r="AC134" i="3"/>
  <c r="AD134" i="3"/>
  <c r="AF134" i="3"/>
  <c r="AG134" i="3"/>
  <c r="AH134" i="3"/>
  <c r="D135" i="3"/>
  <c r="E135" i="3"/>
  <c r="F135" i="3"/>
  <c r="G135" i="3"/>
  <c r="H135" i="3"/>
  <c r="I135" i="3"/>
  <c r="J135" i="3"/>
  <c r="AA135" i="3"/>
  <c r="AC135" i="3"/>
  <c r="AD135" i="3"/>
  <c r="AF135" i="3"/>
  <c r="AG135" i="3"/>
  <c r="AH135" i="3"/>
  <c r="D136" i="3"/>
  <c r="E136" i="3"/>
  <c r="F136" i="3"/>
  <c r="G136" i="3"/>
  <c r="H136" i="3"/>
  <c r="I136" i="3"/>
  <c r="J136" i="3"/>
  <c r="AA136" i="3"/>
  <c r="AC136" i="3"/>
  <c r="AD136" i="3"/>
  <c r="AF136" i="3"/>
  <c r="AG136" i="3"/>
  <c r="AH136" i="3"/>
  <c r="D137" i="3"/>
  <c r="E137" i="3"/>
  <c r="F137" i="3"/>
  <c r="G137" i="3"/>
  <c r="H137" i="3"/>
  <c r="I137" i="3"/>
  <c r="J137" i="3"/>
  <c r="AA137" i="3"/>
  <c r="AC137" i="3"/>
  <c r="AD137" i="3"/>
  <c r="AF137" i="3"/>
  <c r="AG137" i="3"/>
  <c r="AH137" i="3"/>
  <c r="D138" i="3"/>
  <c r="E138" i="3"/>
  <c r="F138" i="3"/>
  <c r="G138" i="3"/>
  <c r="H138" i="3"/>
  <c r="I138" i="3"/>
  <c r="J138" i="3"/>
  <c r="AA138" i="3"/>
  <c r="AC138" i="3"/>
  <c r="AD138" i="3"/>
  <c r="AF138" i="3"/>
  <c r="AG138" i="3"/>
  <c r="AH138" i="3"/>
  <c r="D139" i="3"/>
  <c r="E139" i="3"/>
  <c r="F139" i="3"/>
  <c r="G139" i="3"/>
  <c r="H139" i="3"/>
  <c r="I139" i="3"/>
  <c r="J139" i="3"/>
  <c r="AA139" i="3"/>
  <c r="AC139" i="3"/>
  <c r="AD139" i="3"/>
  <c r="AF139" i="3"/>
  <c r="AG139" i="3"/>
  <c r="AH139" i="3"/>
  <c r="D140" i="3"/>
  <c r="E140" i="3"/>
  <c r="F140" i="3"/>
  <c r="G140" i="3"/>
  <c r="H140" i="3"/>
  <c r="I140" i="3"/>
  <c r="J140" i="3"/>
  <c r="AA140" i="3"/>
  <c r="AC140" i="3"/>
  <c r="AD140" i="3"/>
  <c r="AF140" i="3"/>
  <c r="AG140" i="3"/>
  <c r="AH140" i="3"/>
  <c r="D141" i="3"/>
  <c r="E141" i="3"/>
  <c r="F141" i="3"/>
  <c r="G141" i="3"/>
  <c r="H141" i="3"/>
  <c r="I141" i="3"/>
  <c r="J141" i="3"/>
  <c r="AA141" i="3"/>
  <c r="AC141" i="3"/>
  <c r="AD141" i="3"/>
  <c r="AF141" i="3"/>
  <c r="AG141" i="3"/>
  <c r="AH141" i="3"/>
  <c r="D142" i="3"/>
  <c r="E142" i="3"/>
  <c r="F142" i="3"/>
  <c r="G142" i="3"/>
  <c r="H142" i="3"/>
  <c r="I142" i="3"/>
  <c r="J142" i="3"/>
  <c r="AA142" i="3"/>
  <c r="AC142" i="3"/>
  <c r="AD142" i="3"/>
  <c r="AF142" i="3"/>
  <c r="AG142" i="3"/>
  <c r="AH142" i="3"/>
  <c r="D143" i="3"/>
  <c r="E143" i="3"/>
  <c r="F143" i="3"/>
  <c r="G143" i="3"/>
  <c r="H143" i="3"/>
  <c r="I143" i="3"/>
  <c r="J143" i="3"/>
  <c r="AA143" i="3"/>
  <c r="AC143" i="3"/>
  <c r="AD143" i="3"/>
  <c r="AF143" i="3"/>
  <c r="AG143" i="3"/>
  <c r="AH143" i="3"/>
  <c r="D144" i="3"/>
  <c r="E144" i="3"/>
  <c r="F144" i="3"/>
  <c r="G144" i="3"/>
  <c r="H144" i="3"/>
  <c r="I144" i="3"/>
  <c r="J144" i="3"/>
  <c r="AA144" i="3"/>
  <c r="AC144" i="3"/>
  <c r="AD144" i="3"/>
  <c r="AF144" i="3"/>
  <c r="AG144" i="3"/>
  <c r="AH144" i="3"/>
  <c r="D145" i="3"/>
  <c r="E145" i="3"/>
  <c r="F145" i="3"/>
  <c r="G145" i="3"/>
  <c r="H145" i="3"/>
  <c r="I145" i="3"/>
  <c r="J145" i="3"/>
  <c r="AA145" i="3"/>
  <c r="AC145" i="3"/>
  <c r="AD145" i="3"/>
  <c r="AF145" i="3"/>
  <c r="AG145" i="3"/>
  <c r="AH145" i="3"/>
  <c r="D146" i="3"/>
  <c r="E146" i="3"/>
  <c r="F146" i="3"/>
  <c r="G146" i="3"/>
  <c r="H146" i="3"/>
  <c r="I146" i="3"/>
  <c r="J146" i="3"/>
  <c r="AA146" i="3"/>
  <c r="AC146" i="3"/>
  <c r="AD146" i="3"/>
  <c r="AF146" i="3"/>
  <c r="AG146" i="3"/>
  <c r="AH146" i="3"/>
  <c r="D147" i="3"/>
  <c r="E147" i="3"/>
  <c r="F147" i="3"/>
  <c r="G147" i="3"/>
  <c r="H147" i="3"/>
  <c r="I147" i="3"/>
  <c r="J147" i="3"/>
  <c r="AA147" i="3"/>
  <c r="AC147" i="3"/>
  <c r="AD147" i="3"/>
  <c r="AF147" i="3"/>
  <c r="AG147" i="3"/>
  <c r="AH147" i="3"/>
  <c r="D148" i="3"/>
  <c r="E148" i="3"/>
  <c r="F148" i="3"/>
  <c r="G148" i="3"/>
  <c r="H148" i="3"/>
  <c r="I148" i="3"/>
  <c r="J148" i="3"/>
  <c r="AA148" i="3"/>
  <c r="AC148" i="3"/>
  <c r="AD148" i="3"/>
  <c r="AF148" i="3"/>
  <c r="AG148" i="3"/>
  <c r="AH148" i="3"/>
  <c r="D149" i="3"/>
  <c r="E149" i="3"/>
  <c r="F149" i="3"/>
  <c r="G149" i="3"/>
  <c r="H149" i="3"/>
  <c r="I149" i="3"/>
  <c r="J149" i="3"/>
  <c r="AA149" i="3"/>
  <c r="AC149" i="3"/>
  <c r="AD149" i="3"/>
  <c r="AF149" i="3"/>
  <c r="AG149" i="3"/>
  <c r="AH149" i="3"/>
  <c r="D150" i="3"/>
  <c r="E150" i="3"/>
  <c r="F150" i="3"/>
  <c r="G150" i="3"/>
  <c r="H150" i="3"/>
  <c r="I150" i="3"/>
  <c r="J150" i="3"/>
  <c r="AA150" i="3"/>
  <c r="AC150" i="3"/>
  <c r="AD150" i="3"/>
  <c r="AF150" i="3"/>
  <c r="AG150" i="3"/>
  <c r="AH150" i="3"/>
  <c r="D151" i="3"/>
  <c r="E151" i="3"/>
  <c r="F151" i="3"/>
  <c r="G151" i="3"/>
  <c r="H151" i="3"/>
  <c r="I151" i="3"/>
  <c r="J151" i="3"/>
  <c r="AA151" i="3"/>
  <c r="AC151" i="3"/>
  <c r="AD151" i="3"/>
  <c r="AF151" i="3"/>
  <c r="AG151" i="3"/>
  <c r="AH151" i="3"/>
  <c r="D152" i="3"/>
  <c r="E152" i="3"/>
  <c r="F152" i="3"/>
  <c r="G152" i="3"/>
  <c r="H152" i="3"/>
  <c r="I152" i="3"/>
  <c r="J152" i="3"/>
  <c r="AA152" i="3"/>
  <c r="AC152" i="3"/>
  <c r="AD152" i="3"/>
  <c r="AF152" i="3"/>
  <c r="AG152" i="3"/>
  <c r="AH152" i="3"/>
  <c r="D153" i="3"/>
  <c r="E153" i="3"/>
  <c r="F153" i="3"/>
  <c r="G153" i="3"/>
  <c r="H153" i="3"/>
  <c r="I153" i="3"/>
  <c r="J153" i="3"/>
  <c r="AA153" i="3"/>
  <c r="AC153" i="3"/>
  <c r="AD153" i="3"/>
  <c r="AF153" i="3"/>
  <c r="AG153" i="3"/>
  <c r="AH153" i="3"/>
  <c r="D154" i="3"/>
  <c r="E154" i="3"/>
  <c r="F154" i="3"/>
  <c r="G154" i="3"/>
  <c r="H154" i="3"/>
  <c r="I154" i="3"/>
  <c r="J154" i="3"/>
  <c r="AA154" i="3"/>
  <c r="AC154" i="3"/>
  <c r="AD154" i="3"/>
  <c r="AF154" i="3"/>
  <c r="AG154" i="3"/>
  <c r="AH154" i="3"/>
  <c r="D155" i="3"/>
  <c r="E155" i="3"/>
  <c r="F155" i="3"/>
  <c r="G155" i="3"/>
  <c r="H155" i="3"/>
  <c r="I155" i="3"/>
  <c r="J155" i="3"/>
  <c r="AA155" i="3"/>
  <c r="AC155" i="3"/>
  <c r="AD155" i="3"/>
  <c r="AF155" i="3"/>
  <c r="AG155" i="3"/>
  <c r="AH155" i="3"/>
  <c r="D156" i="3"/>
  <c r="E156" i="3"/>
  <c r="F156" i="3"/>
  <c r="G156" i="3"/>
  <c r="H156" i="3"/>
  <c r="I156" i="3"/>
  <c r="J156" i="3"/>
  <c r="AA156" i="3"/>
  <c r="AC156" i="3"/>
  <c r="AD156" i="3"/>
  <c r="AF156" i="3"/>
  <c r="AG156" i="3"/>
  <c r="AH156" i="3"/>
  <c r="D157" i="3"/>
  <c r="E157" i="3"/>
  <c r="F157" i="3"/>
  <c r="G157" i="3"/>
  <c r="H157" i="3"/>
  <c r="I157" i="3"/>
  <c r="J157" i="3"/>
  <c r="AA157" i="3"/>
  <c r="AC157" i="3"/>
  <c r="AD157" i="3"/>
  <c r="AF157" i="3"/>
  <c r="AG157" i="3"/>
  <c r="AH157" i="3"/>
  <c r="D158" i="3"/>
  <c r="E158" i="3"/>
  <c r="F158" i="3"/>
  <c r="G158" i="3"/>
  <c r="H158" i="3"/>
  <c r="I158" i="3"/>
  <c r="J158" i="3"/>
  <c r="AA158" i="3"/>
  <c r="AC158" i="3"/>
  <c r="AD158" i="3"/>
  <c r="AF158" i="3"/>
  <c r="AG158" i="3"/>
  <c r="AH158" i="3"/>
  <c r="D159" i="3"/>
  <c r="E159" i="3"/>
  <c r="F159" i="3"/>
  <c r="G159" i="3"/>
  <c r="H159" i="3"/>
  <c r="I159" i="3"/>
  <c r="J159" i="3"/>
  <c r="AA159" i="3"/>
  <c r="AC159" i="3"/>
  <c r="AD159" i="3"/>
  <c r="AF159" i="3"/>
  <c r="AG159" i="3"/>
  <c r="AH159" i="3"/>
  <c r="D160" i="3"/>
  <c r="E160" i="3"/>
  <c r="F160" i="3"/>
  <c r="G160" i="3"/>
  <c r="H160" i="3"/>
  <c r="I160" i="3"/>
  <c r="J160" i="3"/>
  <c r="AA160" i="3"/>
  <c r="AC160" i="3"/>
  <c r="AD160" i="3"/>
  <c r="AF160" i="3"/>
  <c r="AG160" i="3"/>
  <c r="AH160" i="3"/>
  <c r="D161" i="3"/>
  <c r="E161" i="3"/>
  <c r="F161" i="3"/>
  <c r="G161" i="3"/>
  <c r="H161" i="3"/>
  <c r="I161" i="3"/>
  <c r="J161" i="3"/>
  <c r="AA161" i="3"/>
  <c r="AC161" i="3"/>
  <c r="AD161" i="3"/>
  <c r="AF161" i="3"/>
  <c r="AG161" i="3"/>
  <c r="AH161" i="3"/>
  <c r="D162" i="3"/>
  <c r="E162" i="3"/>
  <c r="F162" i="3"/>
  <c r="G162" i="3"/>
  <c r="H162" i="3"/>
  <c r="I162" i="3"/>
  <c r="J162" i="3"/>
  <c r="AA162" i="3"/>
  <c r="AC162" i="3"/>
  <c r="AD162" i="3"/>
  <c r="AF162" i="3"/>
  <c r="AG162" i="3"/>
  <c r="AH162" i="3"/>
  <c r="D163" i="3"/>
  <c r="E163" i="3"/>
  <c r="F163" i="3"/>
  <c r="G163" i="3"/>
  <c r="H163" i="3"/>
  <c r="I163" i="3"/>
  <c r="J163" i="3"/>
  <c r="AA163" i="3"/>
  <c r="AC163" i="3"/>
  <c r="AD163" i="3"/>
  <c r="AF163" i="3"/>
  <c r="AG163" i="3"/>
  <c r="AH163" i="3"/>
  <c r="D164" i="3"/>
  <c r="E164" i="3"/>
  <c r="F164" i="3"/>
  <c r="G164" i="3"/>
  <c r="H164" i="3"/>
  <c r="I164" i="3"/>
  <c r="J164" i="3"/>
  <c r="AA164" i="3"/>
  <c r="AC164" i="3"/>
  <c r="AD164" i="3"/>
  <c r="AF164" i="3"/>
  <c r="AG164" i="3"/>
  <c r="AH164" i="3"/>
  <c r="D165" i="3"/>
  <c r="E165" i="3"/>
  <c r="F165" i="3"/>
  <c r="G165" i="3"/>
  <c r="H165" i="3"/>
  <c r="I165" i="3"/>
  <c r="J165" i="3"/>
  <c r="AA165" i="3"/>
  <c r="AC165" i="3"/>
  <c r="AD165" i="3"/>
  <c r="AF165" i="3"/>
  <c r="AG165" i="3"/>
  <c r="AH165" i="3"/>
  <c r="D166" i="3"/>
  <c r="E166" i="3"/>
  <c r="F166" i="3"/>
  <c r="G166" i="3"/>
  <c r="H166" i="3"/>
  <c r="I166" i="3"/>
  <c r="J166" i="3"/>
  <c r="AA166" i="3"/>
  <c r="AC166" i="3"/>
  <c r="AD166" i="3"/>
  <c r="AF166" i="3"/>
  <c r="AG166" i="3"/>
  <c r="AH166" i="3"/>
  <c r="D167" i="3"/>
  <c r="E167" i="3"/>
  <c r="F167" i="3"/>
  <c r="G167" i="3"/>
  <c r="H167" i="3"/>
  <c r="I167" i="3"/>
  <c r="J167" i="3"/>
  <c r="AA167" i="3"/>
  <c r="AC167" i="3"/>
  <c r="AD167" i="3"/>
  <c r="AF167" i="3"/>
  <c r="AG167" i="3"/>
  <c r="AH167" i="3"/>
  <c r="D168" i="3"/>
  <c r="E168" i="3"/>
  <c r="F168" i="3"/>
  <c r="G168" i="3"/>
  <c r="H168" i="3"/>
  <c r="I168" i="3"/>
  <c r="J168" i="3"/>
  <c r="AA168" i="3"/>
  <c r="AC168" i="3"/>
  <c r="AD168" i="3"/>
  <c r="AF168" i="3"/>
  <c r="AG168" i="3"/>
  <c r="AH168" i="3"/>
  <c r="D169" i="3"/>
  <c r="E169" i="3"/>
  <c r="F169" i="3"/>
  <c r="G169" i="3"/>
  <c r="H169" i="3"/>
  <c r="I169" i="3"/>
  <c r="J169" i="3"/>
  <c r="AA169" i="3"/>
  <c r="AC169" i="3"/>
  <c r="AD169" i="3"/>
  <c r="AF169" i="3"/>
  <c r="AG169" i="3"/>
  <c r="AH169" i="3"/>
  <c r="D170" i="3"/>
  <c r="E170" i="3"/>
  <c r="F170" i="3"/>
  <c r="G170" i="3"/>
  <c r="H170" i="3"/>
  <c r="I170" i="3"/>
  <c r="J170" i="3"/>
  <c r="AA170" i="3"/>
  <c r="AC170" i="3"/>
  <c r="AD170" i="3"/>
  <c r="AF170" i="3"/>
  <c r="AG170" i="3"/>
  <c r="AH170" i="3"/>
  <c r="D171" i="3"/>
  <c r="E171" i="3"/>
  <c r="F171" i="3"/>
  <c r="G171" i="3"/>
  <c r="H171" i="3"/>
  <c r="I171" i="3"/>
  <c r="J171" i="3"/>
  <c r="AA171" i="3"/>
  <c r="AC171" i="3"/>
  <c r="AD171" i="3"/>
  <c r="AF171" i="3"/>
  <c r="AG171" i="3"/>
  <c r="AH171" i="3"/>
  <c r="D172" i="3"/>
  <c r="E172" i="3"/>
  <c r="F172" i="3"/>
  <c r="G172" i="3"/>
  <c r="H172" i="3"/>
  <c r="I172" i="3"/>
  <c r="J172" i="3"/>
  <c r="AA172" i="3"/>
  <c r="AC172" i="3"/>
  <c r="AD172" i="3"/>
  <c r="AF172" i="3"/>
  <c r="AG172" i="3"/>
  <c r="AH172" i="3"/>
  <c r="D173" i="3"/>
  <c r="E173" i="3"/>
  <c r="F173" i="3"/>
  <c r="G173" i="3"/>
  <c r="H173" i="3"/>
  <c r="I173" i="3"/>
  <c r="J173" i="3"/>
  <c r="AA173" i="3"/>
  <c r="AC173" i="3"/>
  <c r="AD173" i="3"/>
  <c r="AF173" i="3"/>
  <c r="AG173" i="3"/>
  <c r="AH173" i="3"/>
  <c r="D174" i="3"/>
  <c r="E174" i="3"/>
  <c r="F174" i="3"/>
  <c r="G174" i="3"/>
  <c r="H174" i="3"/>
  <c r="I174" i="3"/>
  <c r="J174" i="3"/>
  <c r="AA174" i="3"/>
  <c r="AC174" i="3"/>
  <c r="AD174" i="3"/>
  <c r="AF174" i="3"/>
  <c r="AG174" i="3"/>
  <c r="AH174" i="3"/>
  <c r="D175" i="3"/>
  <c r="E175" i="3"/>
  <c r="F175" i="3"/>
  <c r="G175" i="3"/>
  <c r="H175" i="3"/>
  <c r="I175" i="3"/>
  <c r="J175" i="3"/>
  <c r="AA175" i="3"/>
  <c r="AC175" i="3"/>
  <c r="AD175" i="3"/>
  <c r="AF175" i="3"/>
  <c r="AG175" i="3"/>
  <c r="AH175" i="3"/>
  <c r="D176" i="3"/>
  <c r="E176" i="3"/>
  <c r="F176" i="3"/>
  <c r="G176" i="3"/>
  <c r="H176" i="3"/>
  <c r="I176" i="3"/>
  <c r="J176" i="3"/>
  <c r="AA176" i="3"/>
  <c r="AC176" i="3"/>
  <c r="AD176" i="3"/>
  <c r="AF176" i="3"/>
  <c r="AG176" i="3"/>
  <c r="AH176" i="3"/>
  <c r="D177" i="3"/>
  <c r="E177" i="3"/>
  <c r="F177" i="3"/>
  <c r="G177" i="3"/>
  <c r="H177" i="3"/>
  <c r="I177" i="3"/>
  <c r="J177" i="3"/>
  <c r="AA177" i="3"/>
  <c r="AC177" i="3"/>
  <c r="AD177" i="3"/>
  <c r="AF177" i="3"/>
  <c r="AG177" i="3"/>
  <c r="AH177" i="3"/>
  <c r="D178" i="3"/>
  <c r="E178" i="3"/>
  <c r="F178" i="3"/>
  <c r="G178" i="3"/>
  <c r="H178" i="3"/>
  <c r="I178" i="3"/>
  <c r="J178" i="3"/>
  <c r="AA178" i="3"/>
  <c r="AC178" i="3"/>
  <c r="AD178" i="3"/>
  <c r="AF178" i="3"/>
  <c r="AG178" i="3"/>
  <c r="AH178" i="3"/>
  <c r="D179" i="3"/>
  <c r="E179" i="3"/>
  <c r="F179" i="3"/>
  <c r="G179" i="3"/>
  <c r="H179" i="3"/>
  <c r="I179" i="3"/>
  <c r="J179" i="3"/>
  <c r="AA179" i="3"/>
  <c r="AC179" i="3"/>
  <c r="AD179" i="3"/>
  <c r="AF179" i="3"/>
  <c r="AG179" i="3"/>
  <c r="AH179" i="3"/>
  <c r="D180" i="3"/>
  <c r="E180" i="3"/>
  <c r="F180" i="3"/>
  <c r="G180" i="3"/>
  <c r="H180" i="3"/>
  <c r="I180" i="3"/>
  <c r="J180" i="3"/>
  <c r="AA180" i="3"/>
  <c r="AC180" i="3"/>
  <c r="AD180" i="3"/>
  <c r="AF180" i="3"/>
  <c r="AG180" i="3"/>
  <c r="AH180" i="3"/>
  <c r="D181" i="3"/>
  <c r="E181" i="3"/>
  <c r="F181" i="3"/>
  <c r="G181" i="3"/>
  <c r="H181" i="3"/>
  <c r="I181" i="3"/>
  <c r="J181" i="3"/>
  <c r="AA181" i="3"/>
  <c r="AC181" i="3"/>
  <c r="AD181" i="3"/>
  <c r="AF181" i="3"/>
  <c r="AG181" i="3"/>
  <c r="AH181" i="3"/>
  <c r="D182" i="3"/>
  <c r="E182" i="3"/>
  <c r="F182" i="3"/>
  <c r="G182" i="3"/>
  <c r="H182" i="3"/>
  <c r="I182" i="3"/>
  <c r="J182" i="3"/>
  <c r="AA182" i="3"/>
  <c r="AC182" i="3"/>
  <c r="AD182" i="3"/>
  <c r="AF182" i="3"/>
  <c r="AG182" i="3"/>
  <c r="AH182" i="3"/>
  <c r="D183" i="3"/>
  <c r="E183" i="3"/>
  <c r="F183" i="3"/>
  <c r="G183" i="3"/>
  <c r="H183" i="3"/>
  <c r="I183" i="3"/>
  <c r="J183" i="3"/>
  <c r="AA183" i="3"/>
  <c r="AC183" i="3"/>
  <c r="AD183" i="3"/>
  <c r="AF183" i="3"/>
  <c r="AG183" i="3"/>
  <c r="AH183" i="3"/>
  <c r="D184" i="3"/>
  <c r="E184" i="3"/>
  <c r="F184" i="3"/>
  <c r="G184" i="3"/>
  <c r="H184" i="3"/>
  <c r="I184" i="3"/>
  <c r="J184" i="3"/>
  <c r="AA184" i="3"/>
  <c r="AC184" i="3"/>
  <c r="AD184" i="3"/>
  <c r="AF184" i="3"/>
  <c r="AG184" i="3"/>
  <c r="AH184" i="3"/>
  <c r="D185" i="3"/>
  <c r="E185" i="3"/>
  <c r="F185" i="3"/>
  <c r="G185" i="3"/>
  <c r="H185" i="3"/>
  <c r="I185" i="3"/>
  <c r="J185" i="3"/>
  <c r="AA185" i="3"/>
  <c r="AC185" i="3"/>
  <c r="AD185" i="3"/>
  <c r="AF185" i="3"/>
  <c r="AG185" i="3"/>
  <c r="AH185" i="3"/>
  <c r="D186" i="3"/>
  <c r="E186" i="3"/>
  <c r="F186" i="3"/>
  <c r="G186" i="3"/>
  <c r="H186" i="3"/>
  <c r="I186" i="3"/>
  <c r="J186" i="3"/>
  <c r="AA186" i="3"/>
  <c r="AC186" i="3"/>
  <c r="AD186" i="3"/>
  <c r="AF186" i="3"/>
  <c r="AG186" i="3"/>
  <c r="AH186" i="3"/>
  <c r="D187" i="3"/>
  <c r="E187" i="3"/>
  <c r="F187" i="3"/>
  <c r="G187" i="3"/>
  <c r="H187" i="3"/>
  <c r="I187" i="3"/>
  <c r="J187" i="3"/>
  <c r="AA187" i="3"/>
  <c r="AC187" i="3"/>
  <c r="AD187" i="3"/>
  <c r="AF187" i="3"/>
  <c r="AG187" i="3"/>
  <c r="AH187" i="3"/>
  <c r="D188" i="3"/>
  <c r="E188" i="3"/>
  <c r="F188" i="3"/>
  <c r="G188" i="3"/>
  <c r="H188" i="3"/>
  <c r="I188" i="3"/>
  <c r="J188" i="3"/>
  <c r="AA188" i="3"/>
  <c r="AC188" i="3"/>
  <c r="AD188" i="3"/>
  <c r="AF188" i="3"/>
  <c r="AG188" i="3"/>
  <c r="AH188" i="3"/>
  <c r="D189" i="3"/>
  <c r="E189" i="3"/>
  <c r="F189" i="3"/>
  <c r="G189" i="3"/>
  <c r="H189" i="3"/>
  <c r="I189" i="3"/>
  <c r="J189" i="3"/>
  <c r="AA189" i="3"/>
  <c r="AC189" i="3"/>
  <c r="AD189" i="3"/>
  <c r="AF189" i="3"/>
  <c r="AG189" i="3"/>
  <c r="AH189" i="3"/>
  <c r="D190" i="3"/>
  <c r="E190" i="3"/>
  <c r="F190" i="3"/>
  <c r="G190" i="3"/>
  <c r="H190" i="3"/>
  <c r="I190" i="3"/>
  <c r="J190" i="3"/>
  <c r="AA190" i="3"/>
  <c r="AC190" i="3"/>
  <c r="AD190" i="3"/>
  <c r="AF190" i="3"/>
  <c r="AG190" i="3"/>
  <c r="AH190" i="3"/>
  <c r="D191" i="3"/>
  <c r="E191" i="3"/>
  <c r="F191" i="3"/>
  <c r="G191" i="3"/>
  <c r="H191" i="3"/>
  <c r="I191" i="3"/>
  <c r="J191" i="3"/>
  <c r="AA191" i="3"/>
  <c r="AC191" i="3"/>
  <c r="AD191" i="3"/>
  <c r="AF191" i="3"/>
  <c r="AG191" i="3"/>
  <c r="AH191" i="3"/>
  <c r="D192" i="3"/>
  <c r="E192" i="3"/>
  <c r="F192" i="3"/>
  <c r="G192" i="3"/>
  <c r="H192" i="3"/>
  <c r="I192" i="3"/>
  <c r="J192" i="3"/>
  <c r="AA192" i="3"/>
  <c r="AC192" i="3"/>
  <c r="AD192" i="3"/>
  <c r="AF192" i="3"/>
  <c r="AG192" i="3"/>
  <c r="AH192" i="3"/>
  <c r="D193" i="3"/>
  <c r="E193" i="3"/>
  <c r="F193" i="3"/>
  <c r="G193" i="3"/>
  <c r="H193" i="3"/>
  <c r="I193" i="3"/>
  <c r="J193" i="3"/>
  <c r="AA193" i="3"/>
  <c r="AC193" i="3"/>
  <c r="AD193" i="3"/>
  <c r="AF193" i="3"/>
  <c r="AG193" i="3"/>
  <c r="AH193" i="3"/>
  <c r="D194" i="3"/>
  <c r="E194" i="3"/>
  <c r="F194" i="3"/>
  <c r="G194" i="3"/>
  <c r="H194" i="3"/>
  <c r="I194" i="3"/>
  <c r="J194" i="3"/>
  <c r="AA194" i="3"/>
  <c r="AC194" i="3"/>
  <c r="AD194" i="3"/>
  <c r="AF194" i="3"/>
  <c r="AG194" i="3"/>
  <c r="AH194" i="3"/>
  <c r="D195" i="3"/>
  <c r="E195" i="3"/>
  <c r="F195" i="3"/>
  <c r="G195" i="3"/>
  <c r="H195" i="3"/>
  <c r="I195" i="3"/>
  <c r="J195" i="3"/>
  <c r="AA195" i="3"/>
  <c r="AC195" i="3"/>
  <c r="AD195" i="3"/>
  <c r="AF195" i="3"/>
  <c r="AG195" i="3"/>
  <c r="AH195" i="3"/>
  <c r="D196" i="3"/>
  <c r="E196" i="3"/>
  <c r="F196" i="3"/>
  <c r="G196" i="3"/>
  <c r="H196" i="3"/>
  <c r="I196" i="3"/>
  <c r="J196" i="3"/>
  <c r="AA196" i="3"/>
  <c r="AC196" i="3"/>
  <c r="AD196" i="3"/>
  <c r="AF196" i="3"/>
  <c r="AG196" i="3"/>
  <c r="AH196" i="3"/>
  <c r="D197" i="3"/>
  <c r="E197" i="3"/>
  <c r="F197" i="3"/>
  <c r="G197" i="3"/>
  <c r="H197" i="3"/>
  <c r="I197" i="3"/>
  <c r="J197" i="3"/>
  <c r="AA197" i="3"/>
  <c r="AC197" i="3"/>
  <c r="AD197" i="3"/>
  <c r="AF197" i="3"/>
  <c r="AG197" i="3"/>
  <c r="AH197" i="3"/>
  <c r="D198" i="3"/>
  <c r="E198" i="3"/>
  <c r="F198" i="3"/>
  <c r="G198" i="3"/>
  <c r="H198" i="3"/>
  <c r="I198" i="3"/>
  <c r="J198" i="3"/>
  <c r="AA198" i="3"/>
  <c r="AC198" i="3"/>
  <c r="AD198" i="3"/>
  <c r="AF198" i="3"/>
  <c r="AG198" i="3"/>
  <c r="AH198" i="3"/>
  <c r="D199" i="3"/>
  <c r="E199" i="3"/>
  <c r="F199" i="3"/>
  <c r="G199" i="3"/>
  <c r="H199" i="3"/>
  <c r="I199" i="3"/>
  <c r="J199" i="3"/>
  <c r="AA199" i="3"/>
  <c r="AC199" i="3"/>
  <c r="AD199" i="3"/>
  <c r="AF199" i="3"/>
  <c r="AG199" i="3"/>
  <c r="AH199" i="3"/>
  <c r="D200" i="3"/>
  <c r="E200" i="3"/>
  <c r="F200" i="3"/>
  <c r="G200" i="3"/>
  <c r="H200" i="3"/>
  <c r="I200" i="3"/>
  <c r="J200" i="3"/>
  <c r="AA200" i="3"/>
  <c r="AC200" i="3"/>
  <c r="AD200" i="3"/>
  <c r="AF200" i="3"/>
  <c r="AG200" i="3"/>
  <c r="AH200" i="3"/>
  <c r="D201" i="3"/>
  <c r="E201" i="3"/>
  <c r="F201" i="3"/>
  <c r="G201" i="3"/>
  <c r="H201" i="3"/>
  <c r="I201" i="3"/>
  <c r="J201" i="3"/>
  <c r="AA201" i="3"/>
  <c r="AC201" i="3"/>
  <c r="AD201" i="3"/>
  <c r="AF201" i="3"/>
  <c r="AG201" i="3"/>
  <c r="AH201" i="3"/>
  <c r="D202" i="3"/>
  <c r="E202" i="3"/>
  <c r="F202" i="3"/>
  <c r="G202" i="3"/>
  <c r="H202" i="3"/>
  <c r="I202" i="3"/>
  <c r="J202" i="3"/>
  <c r="AA202" i="3"/>
  <c r="AC202" i="3"/>
  <c r="AD202" i="3"/>
  <c r="AF202" i="3"/>
  <c r="AG202" i="3"/>
  <c r="AH202" i="3"/>
  <c r="D203" i="3"/>
  <c r="E203" i="3"/>
  <c r="F203" i="3"/>
  <c r="G203" i="3"/>
  <c r="H203" i="3"/>
  <c r="I203" i="3"/>
  <c r="J203" i="3"/>
  <c r="AA203" i="3"/>
  <c r="AC203" i="3"/>
  <c r="AD203" i="3"/>
  <c r="AF203" i="3"/>
  <c r="AG203" i="3"/>
  <c r="AH203" i="3"/>
  <c r="D204" i="3"/>
  <c r="E204" i="3"/>
  <c r="F204" i="3"/>
  <c r="G204" i="3"/>
  <c r="H204" i="3"/>
  <c r="I204" i="3"/>
  <c r="J204" i="3"/>
  <c r="AA204" i="3"/>
  <c r="AC204" i="3"/>
  <c r="AD204" i="3"/>
  <c r="AF204" i="3"/>
  <c r="AG204" i="3"/>
  <c r="AH204" i="3"/>
  <c r="D205" i="3"/>
  <c r="E205" i="3"/>
  <c r="F205" i="3"/>
  <c r="G205" i="3"/>
  <c r="H205" i="3"/>
  <c r="I205" i="3"/>
  <c r="J205" i="3"/>
  <c r="AA205" i="3"/>
  <c r="AC205" i="3"/>
  <c r="AD205" i="3"/>
  <c r="AF205" i="3"/>
  <c r="AG205" i="3"/>
  <c r="AH205" i="3"/>
  <c r="D206" i="3"/>
  <c r="E206" i="3"/>
  <c r="F206" i="3"/>
  <c r="G206" i="3"/>
  <c r="H206" i="3"/>
  <c r="I206" i="3"/>
  <c r="J206" i="3"/>
  <c r="AA206" i="3"/>
  <c r="AC206" i="3"/>
  <c r="AD206" i="3"/>
  <c r="AF206" i="3"/>
  <c r="AG206" i="3"/>
  <c r="AH206" i="3"/>
  <c r="D207" i="3"/>
  <c r="E207" i="3"/>
  <c r="F207" i="3"/>
  <c r="G207" i="3"/>
  <c r="H207" i="3"/>
  <c r="I207" i="3"/>
  <c r="J207" i="3"/>
  <c r="AA207" i="3"/>
  <c r="AC207" i="3"/>
  <c r="AD207" i="3"/>
  <c r="AF207" i="3"/>
  <c r="AG207" i="3"/>
  <c r="AH207" i="3"/>
  <c r="D208" i="3"/>
  <c r="E208" i="3"/>
  <c r="F208" i="3"/>
  <c r="G208" i="3"/>
  <c r="H208" i="3"/>
  <c r="I208" i="3"/>
  <c r="J208" i="3"/>
  <c r="AA208" i="3"/>
  <c r="AC208" i="3"/>
  <c r="AD208" i="3"/>
  <c r="AF208" i="3"/>
  <c r="AG208" i="3"/>
  <c r="AH208" i="3"/>
  <c r="D209" i="3"/>
  <c r="E209" i="3"/>
  <c r="F209" i="3"/>
  <c r="G209" i="3"/>
  <c r="H209" i="3"/>
  <c r="I209" i="3"/>
  <c r="J209" i="3"/>
  <c r="AA209" i="3"/>
  <c r="AC209" i="3"/>
  <c r="AD209" i="3"/>
  <c r="AF209" i="3"/>
  <c r="AG209" i="3"/>
  <c r="AH209" i="3"/>
  <c r="D210" i="3"/>
  <c r="E210" i="3"/>
  <c r="F210" i="3"/>
  <c r="G210" i="3"/>
  <c r="H210" i="3"/>
  <c r="I210" i="3"/>
  <c r="J210" i="3"/>
  <c r="AA210" i="3"/>
  <c r="AC210" i="3"/>
  <c r="AD210" i="3"/>
  <c r="AF210" i="3"/>
  <c r="AG210" i="3"/>
  <c r="AH210" i="3"/>
  <c r="D211" i="3"/>
  <c r="E211" i="3"/>
  <c r="F211" i="3"/>
  <c r="G211" i="3"/>
  <c r="H211" i="3"/>
  <c r="I211" i="3"/>
  <c r="J211" i="3"/>
  <c r="AA211" i="3"/>
  <c r="AC211" i="3"/>
  <c r="AD211" i="3"/>
  <c r="AF211" i="3"/>
  <c r="AG211" i="3"/>
  <c r="AH211" i="3"/>
  <c r="D212" i="3"/>
  <c r="E212" i="3"/>
  <c r="F212" i="3"/>
  <c r="G212" i="3"/>
  <c r="H212" i="3"/>
  <c r="I212" i="3"/>
  <c r="J212" i="3"/>
  <c r="AA212" i="3"/>
  <c r="AC212" i="3"/>
  <c r="AD212" i="3"/>
  <c r="AF212" i="3"/>
  <c r="AG212" i="3"/>
  <c r="AH212" i="3"/>
  <c r="D213" i="3"/>
  <c r="E213" i="3"/>
  <c r="F213" i="3"/>
  <c r="G213" i="3"/>
  <c r="H213" i="3"/>
  <c r="I213" i="3"/>
  <c r="J213" i="3"/>
  <c r="AA213" i="3"/>
  <c r="AC213" i="3"/>
  <c r="AD213" i="3"/>
  <c r="AF213" i="3"/>
  <c r="AG213" i="3"/>
  <c r="AH213" i="3"/>
  <c r="D214" i="3"/>
  <c r="E214" i="3"/>
  <c r="F214" i="3"/>
  <c r="G214" i="3"/>
  <c r="H214" i="3"/>
  <c r="I214" i="3"/>
  <c r="J214" i="3"/>
  <c r="AA214" i="3"/>
  <c r="AC214" i="3"/>
  <c r="AD214" i="3"/>
  <c r="AF214" i="3"/>
  <c r="AG214" i="3"/>
  <c r="AH214" i="3"/>
  <c r="D215" i="3"/>
  <c r="E215" i="3"/>
  <c r="F215" i="3"/>
  <c r="G215" i="3"/>
  <c r="H215" i="3"/>
  <c r="I215" i="3"/>
  <c r="J215" i="3"/>
  <c r="AA215" i="3"/>
  <c r="AC215" i="3"/>
  <c r="AD215" i="3"/>
  <c r="AF215" i="3"/>
  <c r="AG215" i="3"/>
  <c r="AH215" i="3"/>
  <c r="D216" i="3"/>
  <c r="E216" i="3"/>
  <c r="F216" i="3"/>
  <c r="G216" i="3"/>
  <c r="H216" i="3"/>
  <c r="I216" i="3"/>
  <c r="J216" i="3"/>
  <c r="AA216" i="3"/>
  <c r="AC216" i="3"/>
  <c r="AD216" i="3"/>
  <c r="AF216" i="3"/>
  <c r="AG216" i="3"/>
  <c r="AH216" i="3"/>
  <c r="D217" i="3"/>
  <c r="E217" i="3"/>
  <c r="F217" i="3"/>
  <c r="G217" i="3"/>
  <c r="H217" i="3"/>
  <c r="I217" i="3"/>
  <c r="J217" i="3"/>
  <c r="AA217" i="3"/>
  <c r="AC217" i="3"/>
  <c r="AD217" i="3"/>
  <c r="AF217" i="3"/>
  <c r="AG217" i="3"/>
  <c r="AH217" i="3"/>
  <c r="D218" i="3"/>
  <c r="E218" i="3"/>
  <c r="F218" i="3"/>
  <c r="G218" i="3"/>
  <c r="H218" i="3"/>
  <c r="I218" i="3"/>
  <c r="J218" i="3"/>
  <c r="AA218" i="3"/>
  <c r="AC218" i="3"/>
  <c r="AD218" i="3"/>
  <c r="AF218" i="3"/>
  <c r="AG218" i="3"/>
  <c r="AH218" i="3"/>
  <c r="D219" i="3"/>
  <c r="E219" i="3"/>
  <c r="F219" i="3"/>
  <c r="G219" i="3"/>
  <c r="H219" i="3"/>
  <c r="I219" i="3"/>
  <c r="J219" i="3"/>
  <c r="AA219" i="3"/>
  <c r="AC219" i="3"/>
  <c r="AD219" i="3"/>
  <c r="AF219" i="3"/>
  <c r="AG219" i="3"/>
  <c r="AH219" i="3"/>
  <c r="D220" i="3"/>
  <c r="E220" i="3"/>
  <c r="F220" i="3"/>
  <c r="G220" i="3"/>
  <c r="H220" i="3"/>
  <c r="I220" i="3"/>
  <c r="J220" i="3"/>
  <c r="AA220" i="3"/>
  <c r="AC220" i="3"/>
  <c r="AD220" i="3"/>
  <c r="AF220" i="3"/>
  <c r="AG220" i="3"/>
  <c r="AH220" i="3"/>
  <c r="D221" i="3"/>
  <c r="E221" i="3"/>
  <c r="F221" i="3"/>
  <c r="G221" i="3"/>
  <c r="H221" i="3"/>
  <c r="I221" i="3"/>
  <c r="J221" i="3"/>
  <c r="AA221" i="3"/>
  <c r="AC221" i="3"/>
  <c r="AD221" i="3"/>
  <c r="AF221" i="3"/>
  <c r="AG221" i="3"/>
  <c r="AH221" i="3"/>
  <c r="D222" i="3"/>
  <c r="E222" i="3"/>
  <c r="F222" i="3"/>
  <c r="G222" i="3"/>
  <c r="H222" i="3"/>
  <c r="I222" i="3"/>
  <c r="J222" i="3"/>
  <c r="AA222" i="3"/>
  <c r="AC222" i="3"/>
  <c r="AD222" i="3"/>
  <c r="AF222" i="3"/>
  <c r="AG222" i="3"/>
  <c r="AH222" i="3"/>
  <c r="D223" i="3"/>
  <c r="E223" i="3"/>
  <c r="F223" i="3"/>
  <c r="G223" i="3"/>
  <c r="H223" i="3"/>
  <c r="I223" i="3"/>
  <c r="J223" i="3"/>
  <c r="AA223" i="3"/>
  <c r="AC223" i="3"/>
  <c r="AD223" i="3"/>
  <c r="AF223" i="3"/>
  <c r="AG223" i="3"/>
  <c r="AH223" i="3"/>
  <c r="D224" i="3"/>
  <c r="E224" i="3"/>
  <c r="F224" i="3"/>
  <c r="G224" i="3"/>
  <c r="H224" i="3"/>
  <c r="I224" i="3"/>
  <c r="J224" i="3"/>
  <c r="AA224" i="3"/>
  <c r="AC224" i="3"/>
  <c r="AD224" i="3"/>
  <c r="AF224" i="3"/>
  <c r="AG224" i="3"/>
  <c r="AH224" i="3"/>
  <c r="D225" i="3"/>
  <c r="E225" i="3"/>
  <c r="F225" i="3"/>
  <c r="G225" i="3"/>
  <c r="H225" i="3"/>
  <c r="I225" i="3"/>
  <c r="J225" i="3"/>
  <c r="AA225" i="3"/>
  <c r="AC225" i="3"/>
  <c r="AD225" i="3"/>
  <c r="AF225" i="3"/>
  <c r="AG225" i="3"/>
  <c r="AH225" i="3"/>
  <c r="D226" i="3"/>
  <c r="E226" i="3"/>
  <c r="F226" i="3"/>
  <c r="G226" i="3"/>
  <c r="H226" i="3"/>
  <c r="I226" i="3"/>
  <c r="J226" i="3"/>
  <c r="AA226" i="3"/>
  <c r="AC226" i="3"/>
  <c r="AD226" i="3"/>
  <c r="AF226" i="3"/>
  <c r="AG226" i="3"/>
  <c r="AH226" i="3"/>
  <c r="D227" i="3"/>
  <c r="E227" i="3"/>
  <c r="F227" i="3"/>
  <c r="G227" i="3"/>
  <c r="H227" i="3"/>
  <c r="I227" i="3"/>
  <c r="J227" i="3"/>
  <c r="AA227" i="3"/>
  <c r="AC227" i="3"/>
  <c r="AD227" i="3"/>
  <c r="AF227" i="3"/>
  <c r="AG227" i="3"/>
  <c r="AH227" i="3"/>
  <c r="D228" i="3"/>
  <c r="E228" i="3"/>
  <c r="F228" i="3"/>
  <c r="G228" i="3"/>
  <c r="H228" i="3"/>
  <c r="I228" i="3"/>
  <c r="J228" i="3"/>
  <c r="AA228" i="3"/>
  <c r="AC228" i="3"/>
  <c r="AD228" i="3"/>
  <c r="AF228" i="3"/>
  <c r="AG228" i="3"/>
  <c r="AH228" i="3"/>
  <c r="D229" i="3"/>
  <c r="E229" i="3"/>
  <c r="F229" i="3"/>
  <c r="G229" i="3"/>
  <c r="H229" i="3"/>
  <c r="I229" i="3"/>
  <c r="J229" i="3"/>
  <c r="AA229" i="3"/>
  <c r="AC229" i="3"/>
  <c r="AD229" i="3"/>
  <c r="AF229" i="3"/>
  <c r="AG229" i="3"/>
  <c r="AH229" i="3"/>
  <c r="D230" i="3"/>
  <c r="E230" i="3"/>
  <c r="F230" i="3"/>
  <c r="G230" i="3"/>
  <c r="H230" i="3"/>
  <c r="I230" i="3"/>
  <c r="J230" i="3"/>
  <c r="AA230" i="3"/>
  <c r="AC230" i="3"/>
  <c r="AD230" i="3"/>
  <c r="AF230" i="3"/>
  <c r="AG230" i="3"/>
  <c r="AH230" i="3"/>
  <c r="D231" i="3"/>
  <c r="E231" i="3"/>
  <c r="F231" i="3"/>
  <c r="G231" i="3"/>
  <c r="H231" i="3"/>
  <c r="I231" i="3"/>
  <c r="J231" i="3"/>
  <c r="AA231" i="3"/>
  <c r="AC231" i="3"/>
  <c r="AD231" i="3"/>
  <c r="AF231" i="3"/>
  <c r="AG231" i="3"/>
  <c r="AH231" i="3"/>
  <c r="D232" i="3"/>
  <c r="E232" i="3"/>
  <c r="F232" i="3"/>
  <c r="G232" i="3"/>
  <c r="H232" i="3"/>
  <c r="I232" i="3"/>
  <c r="J232" i="3"/>
  <c r="AA232" i="3"/>
  <c r="AC232" i="3"/>
  <c r="AD232" i="3"/>
  <c r="AF232" i="3"/>
  <c r="AG232" i="3"/>
  <c r="AH232" i="3"/>
  <c r="D233" i="3"/>
  <c r="E233" i="3"/>
  <c r="F233" i="3"/>
  <c r="G233" i="3"/>
  <c r="H233" i="3"/>
  <c r="I233" i="3"/>
  <c r="J233" i="3"/>
  <c r="AA233" i="3"/>
  <c r="AC233" i="3"/>
  <c r="AD233" i="3"/>
  <c r="AF233" i="3"/>
  <c r="AG233" i="3"/>
  <c r="AH233" i="3"/>
  <c r="D234" i="3"/>
  <c r="E234" i="3"/>
  <c r="F234" i="3"/>
  <c r="G234" i="3"/>
  <c r="H234" i="3"/>
  <c r="I234" i="3"/>
  <c r="J234" i="3"/>
  <c r="AA234" i="3"/>
  <c r="AC234" i="3"/>
  <c r="AD234" i="3"/>
  <c r="AF234" i="3"/>
  <c r="AG234" i="3"/>
  <c r="AH234" i="3"/>
  <c r="D235" i="3"/>
  <c r="E235" i="3"/>
  <c r="F235" i="3"/>
  <c r="G235" i="3"/>
  <c r="H235" i="3"/>
  <c r="I235" i="3"/>
  <c r="J235" i="3"/>
  <c r="AA235" i="3"/>
  <c r="AC235" i="3"/>
  <c r="AD235" i="3"/>
  <c r="AF235" i="3"/>
  <c r="AG235" i="3"/>
  <c r="AH235" i="3"/>
  <c r="D236" i="3"/>
  <c r="E236" i="3"/>
  <c r="F236" i="3"/>
  <c r="G236" i="3"/>
  <c r="H236" i="3"/>
  <c r="I236" i="3"/>
  <c r="J236" i="3"/>
  <c r="AA236" i="3"/>
  <c r="AC236" i="3"/>
  <c r="AD236" i="3"/>
  <c r="AF236" i="3"/>
  <c r="AG236" i="3"/>
  <c r="AH236" i="3"/>
  <c r="D237" i="3"/>
  <c r="E237" i="3"/>
  <c r="F237" i="3"/>
  <c r="G237" i="3"/>
  <c r="H237" i="3"/>
  <c r="I237" i="3"/>
  <c r="J237" i="3"/>
  <c r="AA237" i="3"/>
  <c r="AC237" i="3"/>
  <c r="AD237" i="3"/>
  <c r="AF237" i="3"/>
  <c r="AG237" i="3"/>
  <c r="AH237" i="3"/>
  <c r="D238" i="3"/>
  <c r="E238" i="3"/>
  <c r="F238" i="3"/>
  <c r="G238" i="3"/>
  <c r="H238" i="3"/>
  <c r="I238" i="3"/>
  <c r="J238" i="3"/>
  <c r="AA238" i="3"/>
  <c r="AC238" i="3"/>
  <c r="AD238" i="3"/>
  <c r="AF238" i="3"/>
  <c r="AG238" i="3"/>
  <c r="AH238" i="3"/>
  <c r="D239" i="3"/>
  <c r="E239" i="3"/>
  <c r="F239" i="3"/>
  <c r="G239" i="3"/>
  <c r="H239" i="3"/>
  <c r="I239" i="3"/>
  <c r="J239" i="3"/>
  <c r="AA239" i="3"/>
  <c r="AC239" i="3"/>
  <c r="AD239" i="3"/>
  <c r="AF239" i="3"/>
  <c r="AG239" i="3"/>
  <c r="AH239" i="3"/>
  <c r="D240" i="3"/>
  <c r="E240" i="3"/>
  <c r="F240" i="3"/>
  <c r="G240" i="3"/>
  <c r="H240" i="3"/>
  <c r="I240" i="3"/>
  <c r="J240" i="3"/>
  <c r="AA240" i="3"/>
  <c r="AC240" i="3"/>
  <c r="AD240" i="3"/>
  <c r="AF240" i="3"/>
  <c r="AG240" i="3"/>
  <c r="AH240" i="3"/>
  <c r="D241" i="3"/>
  <c r="E241" i="3"/>
  <c r="F241" i="3"/>
  <c r="G241" i="3"/>
  <c r="H241" i="3"/>
  <c r="I241" i="3"/>
  <c r="J241" i="3"/>
  <c r="AA241" i="3"/>
  <c r="AC241" i="3"/>
  <c r="AD241" i="3"/>
  <c r="AF241" i="3"/>
  <c r="AG241" i="3"/>
  <c r="AH241" i="3"/>
  <c r="D242" i="3"/>
  <c r="E242" i="3"/>
  <c r="F242" i="3"/>
  <c r="G242" i="3"/>
  <c r="H242" i="3"/>
  <c r="I242" i="3"/>
  <c r="J242" i="3"/>
  <c r="AA242" i="3"/>
  <c r="AC242" i="3"/>
  <c r="AD242" i="3"/>
  <c r="AF242" i="3"/>
  <c r="AG242" i="3"/>
  <c r="AH242" i="3"/>
  <c r="D243" i="3"/>
  <c r="E243" i="3"/>
  <c r="F243" i="3"/>
  <c r="G243" i="3"/>
  <c r="H243" i="3"/>
  <c r="I243" i="3"/>
  <c r="J243" i="3"/>
  <c r="AA243" i="3"/>
  <c r="AC243" i="3"/>
  <c r="AD243" i="3"/>
  <c r="AF243" i="3"/>
  <c r="AG243" i="3"/>
  <c r="AH243" i="3"/>
  <c r="D244" i="3"/>
  <c r="E244" i="3"/>
  <c r="F244" i="3"/>
  <c r="G244" i="3"/>
  <c r="H244" i="3"/>
  <c r="I244" i="3"/>
  <c r="J244" i="3"/>
  <c r="AA244" i="3"/>
  <c r="AC244" i="3"/>
  <c r="AD244" i="3"/>
  <c r="AF244" i="3"/>
  <c r="AG244" i="3"/>
  <c r="AH244" i="3"/>
  <c r="D245" i="3"/>
  <c r="E245" i="3"/>
  <c r="F245" i="3"/>
  <c r="G245" i="3"/>
  <c r="H245" i="3"/>
  <c r="I245" i="3"/>
  <c r="J245" i="3"/>
  <c r="AA245" i="3"/>
  <c r="AC245" i="3"/>
  <c r="AD245" i="3"/>
  <c r="AF245" i="3"/>
  <c r="AG245" i="3"/>
  <c r="AH245" i="3"/>
  <c r="D246" i="3"/>
  <c r="E246" i="3"/>
  <c r="F246" i="3"/>
  <c r="G246" i="3"/>
  <c r="H246" i="3"/>
  <c r="I246" i="3"/>
  <c r="J246" i="3"/>
  <c r="AA246" i="3"/>
  <c r="AC246" i="3"/>
  <c r="AD246" i="3"/>
  <c r="AF246" i="3"/>
  <c r="AG246" i="3"/>
  <c r="AH246" i="3"/>
  <c r="D247" i="3"/>
  <c r="E247" i="3"/>
  <c r="F247" i="3"/>
  <c r="G247" i="3"/>
  <c r="H247" i="3"/>
  <c r="I247" i="3"/>
  <c r="J247" i="3"/>
  <c r="AA247" i="3"/>
  <c r="AC247" i="3"/>
  <c r="AD247" i="3"/>
  <c r="AF247" i="3"/>
  <c r="AG247" i="3"/>
  <c r="AH247" i="3"/>
  <c r="D248" i="3"/>
  <c r="E248" i="3"/>
  <c r="F248" i="3"/>
  <c r="G248" i="3"/>
  <c r="H248" i="3"/>
  <c r="I248" i="3"/>
  <c r="J248" i="3"/>
  <c r="AA248" i="3"/>
  <c r="AC248" i="3"/>
  <c r="AD248" i="3"/>
  <c r="AF248" i="3"/>
  <c r="AG248" i="3"/>
  <c r="AH248" i="3"/>
  <c r="D249" i="3"/>
  <c r="E249" i="3"/>
  <c r="F249" i="3"/>
  <c r="G249" i="3"/>
  <c r="H249" i="3"/>
  <c r="I249" i="3"/>
  <c r="J249" i="3"/>
  <c r="AA249" i="3"/>
  <c r="AC249" i="3"/>
  <c r="AD249" i="3"/>
  <c r="AF249" i="3"/>
  <c r="AG249" i="3"/>
  <c r="AH249" i="3"/>
  <c r="D250" i="3"/>
  <c r="E250" i="3"/>
  <c r="F250" i="3"/>
  <c r="G250" i="3"/>
  <c r="H250" i="3"/>
  <c r="I250" i="3"/>
  <c r="J250" i="3"/>
  <c r="AA250" i="3"/>
  <c r="AC250" i="3"/>
  <c r="AD250" i="3"/>
  <c r="AF250" i="3"/>
  <c r="AG250" i="3"/>
  <c r="AH250" i="3"/>
  <c r="D251" i="3"/>
  <c r="E251" i="3"/>
  <c r="F251" i="3"/>
  <c r="G251" i="3"/>
  <c r="H251" i="3"/>
  <c r="I251" i="3"/>
  <c r="J251" i="3"/>
  <c r="AA251" i="3"/>
  <c r="AC251" i="3"/>
  <c r="AD251" i="3"/>
  <c r="AF251" i="3"/>
  <c r="AG251" i="3"/>
  <c r="AH251" i="3"/>
  <c r="D252" i="3"/>
  <c r="E252" i="3"/>
  <c r="F252" i="3"/>
  <c r="G252" i="3"/>
  <c r="H252" i="3"/>
  <c r="I252" i="3"/>
  <c r="J252" i="3"/>
  <c r="AA252" i="3"/>
  <c r="AC252" i="3"/>
  <c r="AD252" i="3"/>
  <c r="AF252" i="3"/>
  <c r="AG252" i="3"/>
  <c r="AH252" i="3"/>
  <c r="D253" i="3"/>
  <c r="E253" i="3"/>
  <c r="F253" i="3"/>
  <c r="G253" i="3"/>
  <c r="H253" i="3"/>
  <c r="I253" i="3"/>
  <c r="J253" i="3"/>
  <c r="AA253" i="3"/>
  <c r="AC253" i="3"/>
  <c r="AD253" i="3"/>
  <c r="AF253" i="3"/>
  <c r="AG253" i="3"/>
  <c r="AH253" i="3"/>
  <c r="D254" i="3"/>
  <c r="E254" i="3"/>
  <c r="F254" i="3"/>
  <c r="G254" i="3"/>
  <c r="H254" i="3"/>
  <c r="I254" i="3"/>
  <c r="J254" i="3"/>
  <c r="AA254" i="3"/>
  <c r="AC254" i="3"/>
  <c r="AD254" i="3"/>
  <c r="AF254" i="3"/>
  <c r="AG254" i="3"/>
  <c r="AH254" i="3"/>
  <c r="D255" i="3"/>
  <c r="E255" i="3"/>
  <c r="F255" i="3"/>
  <c r="G255" i="3"/>
  <c r="H255" i="3"/>
  <c r="I255" i="3"/>
  <c r="J255" i="3"/>
  <c r="AA255" i="3"/>
  <c r="AC255" i="3"/>
  <c r="AD255" i="3"/>
  <c r="AF255" i="3"/>
  <c r="AG255" i="3"/>
  <c r="AH255" i="3"/>
  <c r="D256" i="3"/>
  <c r="E256" i="3"/>
  <c r="F256" i="3"/>
  <c r="G256" i="3"/>
  <c r="H256" i="3"/>
  <c r="I256" i="3"/>
  <c r="J256" i="3"/>
  <c r="AA256" i="3"/>
  <c r="AC256" i="3"/>
  <c r="AD256" i="3"/>
  <c r="AF256" i="3"/>
  <c r="AG256" i="3"/>
  <c r="AH256" i="3"/>
  <c r="D257" i="3"/>
  <c r="E257" i="3"/>
  <c r="F257" i="3"/>
  <c r="G257" i="3"/>
  <c r="H257" i="3"/>
  <c r="I257" i="3"/>
  <c r="J257" i="3"/>
  <c r="AA257" i="3"/>
  <c r="AC257" i="3"/>
  <c r="AD257" i="3"/>
  <c r="AF257" i="3"/>
  <c r="AG257" i="3"/>
  <c r="AH257" i="3"/>
  <c r="D258" i="3"/>
  <c r="E258" i="3"/>
  <c r="F258" i="3"/>
  <c r="G258" i="3"/>
  <c r="H258" i="3"/>
  <c r="I258" i="3"/>
  <c r="J258" i="3"/>
  <c r="AA258" i="3"/>
  <c r="AC258" i="3"/>
  <c r="AD258" i="3"/>
  <c r="AF258" i="3"/>
  <c r="AG258" i="3"/>
  <c r="AH258" i="3"/>
  <c r="D259" i="3"/>
  <c r="E259" i="3"/>
  <c r="F259" i="3"/>
  <c r="G259" i="3"/>
  <c r="H259" i="3"/>
  <c r="I259" i="3"/>
  <c r="J259" i="3"/>
  <c r="AA259" i="3"/>
  <c r="AC259" i="3"/>
  <c r="AD259" i="3"/>
  <c r="AF259" i="3"/>
  <c r="AG259" i="3"/>
  <c r="AH259" i="3"/>
  <c r="D260" i="3"/>
  <c r="E260" i="3"/>
  <c r="F260" i="3"/>
  <c r="G260" i="3"/>
  <c r="H260" i="3"/>
  <c r="I260" i="3"/>
  <c r="J260" i="3"/>
  <c r="AA260" i="3"/>
  <c r="AC260" i="3"/>
  <c r="AD260" i="3"/>
  <c r="AF260" i="3"/>
  <c r="AG260" i="3"/>
  <c r="AH260" i="3"/>
  <c r="D261" i="3"/>
  <c r="E261" i="3"/>
  <c r="F261" i="3"/>
  <c r="G261" i="3"/>
  <c r="H261" i="3"/>
  <c r="I261" i="3"/>
  <c r="J261" i="3"/>
  <c r="AA261" i="3"/>
  <c r="AC261" i="3"/>
  <c r="AD261" i="3"/>
  <c r="AF261" i="3"/>
  <c r="AG261" i="3"/>
  <c r="AH261" i="3"/>
  <c r="D262" i="3"/>
  <c r="E262" i="3"/>
  <c r="F262" i="3"/>
  <c r="G262" i="3"/>
  <c r="H262" i="3"/>
  <c r="I262" i="3"/>
  <c r="J262" i="3"/>
  <c r="AA262" i="3"/>
  <c r="AC262" i="3"/>
  <c r="AD262" i="3"/>
  <c r="AF262" i="3"/>
  <c r="AG262" i="3"/>
  <c r="AH262" i="3"/>
  <c r="D263" i="3"/>
  <c r="E263" i="3"/>
  <c r="F263" i="3"/>
  <c r="G263" i="3"/>
  <c r="H263" i="3"/>
  <c r="I263" i="3"/>
  <c r="J263" i="3"/>
  <c r="AA263" i="3"/>
  <c r="AC263" i="3"/>
  <c r="AD263" i="3"/>
  <c r="AF263" i="3"/>
  <c r="AG263" i="3"/>
  <c r="AH263" i="3"/>
  <c r="D264" i="3"/>
  <c r="E264" i="3"/>
  <c r="F264" i="3"/>
  <c r="G264" i="3"/>
  <c r="H264" i="3"/>
  <c r="I264" i="3"/>
  <c r="J264" i="3"/>
  <c r="AA264" i="3"/>
  <c r="AC264" i="3"/>
  <c r="AD264" i="3"/>
  <c r="AF264" i="3"/>
  <c r="AG264" i="3"/>
  <c r="AH264" i="3"/>
  <c r="D265" i="3"/>
  <c r="E265" i="3"/>
  <c r="F265" i="3"/>
  <c r="G265" i="3"/>
  <c r="H265" i="3"/>
  <c r="I265" i="3"/>
  <c r="J265" i="3"/>
  <c r="AA265" i="3"/>
  <c r="AC265" i="3"/>
  <c r="AD265" i="3"/>
  <c r="AF265" i="3"/>
  <c r="AG265" i="3"/>
  <c r="AH265" i="3"/>
  <c r="D266" i="3"/>
  <c r="E266" i="3"/>
  <c r="F266" i="3"/>
  <c r="G266" i="3"/>
  <c r="H266" i="3"/>
  <c r="I266" i="3"/>
  <c r="J266" i="3"/>
  <c r="AA266" i="3"/>
  <c r="AC266" i="3"/>
  <c r="AD266" i="3"/>
  <c r="AF266" i="3"/>
  <c r="AG266" i="3"/>
  <c r="AH266" i="3"/>
  <c r="D267" i="3"/>
  <c r="E267" i="3"/>
  <c r="F267" i="3"/>
  <c r="G267" i="3"/>
  <c r="H267" i="3"/>
  <c r="I267" i="3"/>
  <c r="J267" i="3"/>
  <c r="AA267" i="3"/>
  <c r="AC267" i="3"/>
  <c r="AD267" i="3"/>
  <c r="AF267" i="3"/>
  <c r="AG267" i="3"/>
  <c r="AH267" i="3"/>
  <c r="D268" i="3"/>
  <c r="E268" i="3"/>
  <c r="F268" i="3"/>
  <c r="G268" i="3"/>
  <c r="H268" i="3"/>
  <c r="I268" i="3"/>
  <c r="J268" i="3"/>
  <c r="AA268" i="3"/>
  <c r="AC268" i="3"/>
  <c r="AD268" i="3"/>
  <c r="AF268" i="3"/>
  <c r="AG268" i="3"/>
  <c r="AH268" i="3"/>
  <c r="D269" i="3"/>
  <c r="E269" i="3"/>
  <c r="F269" i="3"/>
  <c r="G269" i="3"/>
  <c r="H269" i="3"/>
  <c r="I269" i="3"/>
  <c r="J269" i="3"/>
  <c r="AA269" i="3"/>
  <c r="AC269" i="3"/>
  <c r="AD269" i="3"/>
  <c r="AF269" i="3"/>
  <c r="AG269" i="3"/>
  <c r="AH269" i="3"/>
  <c r="D270" i="3"/>
  <c r="E270" i="3"/>
  <c r="F270" i="3"/>
  <c r="G270" i="3"/>
  <c r="H270" i="3"/>
  <c r="I270" i="3"/>
  <c r="J270" i="3"/>
  <c r="AA270" i="3"/>
  <c r="AC270" i="3"/>
  <c r="AD270" i="3"/>
  <c r="AF270" i="3"/>
  <c r="AG270" i="3"/>
  <c r="AH270" i="3"/>
  <c r="D271" i="3"/>
  <c r="E271" i="3"/>
  <c r="F271" i="3"/>
  <c r="G271" i="3"/>
  <c r="H271" i="3"/>
  <c r="I271" i="3"/>
  <c r="J271" i="3"/>
  <c r="AA271" i="3"/>
  <c r="AC271" i="3"/>
  <c r="AD271" i="3"/>
  <c r="AF271" i="3"/>
  <c r="AG271" i="3"/>
  <c r="AH271" i="3"/>
  <c r="D272" i="3"/>
  <c r="E272" i="3"/>
  <c r="F272" i="3"/>
  <c r="G272" i="3"/>
  <c r="H272" i="3"/>
  <c r="I272" i="3"/>
  <c r="J272" i="3"/>
  <c r="AA272" i="3"/>
  <c r="AC272" i="3"/>
  <c r="AD272" i="3"/>
  <c r="AF272" i="3"/>
  <c r="AG272" i="3"/>
  <c r="AH272" i="3"/>
  <c r="D273" i="3"/>
  <c r="E273" i="3"/>
  <c r="F273" i="3"/>
  <c r="G273" i="3"/>
  <c r="H273" i="3"/>
  <c r="I273" i="3"/>
  <c r="J273" i="3"/>
  <c r="AA273" i="3"/>
  <c r="AC273" i="3"/>
  <c r="AD273" i="3"/>
  <c r="AF273" i="3"/>
  <c r="AG273" i="3"/>
  <c r="AH273" i="3"/>
  <c r="D274" i="3"/>
  <c r="E274" i="3"/>
  <c r="F274" i="3"/>
  <c r="G274" i="3"/>
  <c r="H274" i="3"/>
  <c r="I274" i="3"/>
  <c r="J274" i="3"/>
  <c r="AA274" i="3"/>
  <c r="AC274" i="3"/>
  <c r="AD274" i="3"/>
  <c r="AF274" i="3"/>
  <c r="AG274" i="3"/>
  <c r="AH274" i="3"/>
  <c r="D275" i="3"/>
  <c r="E275" i="3"/>
  <c r="F275" i="3"/>
  <c r="G275" i="3"/>
  <c r="H275" i="3"/>
  <c r="I275" i="3"/>
  <c r="J275" i="3"/>
  <c r="AA275" i="3"/>
  <c r="AC275" i="3"/>
  <c r="AD275" i="3"/>
  <c r="AF275" i="3"/>
  <c r="AG275" i="3"/>
  <c r="AH275" i="3"/>
  <c r="D276" i="3"/>
  <c r="E276" i="3"/>
  <c r="F276" i="3"/>
  <c r="G276" i="3"/>
  <c r="H276" i="3"/>
  <c r="I276" i="3"/>
  <c r="J276" i="3"/>
  <c r="AA276" i="3"/>
  <c r="AC276" i="3"/>
  <c r="AD276" i="3"/>
  <c r="AF276" i="3"/>
  <c r="AG276" i="3"/>
  <c r="AH276" i="3"/>
  <c r="D277" i="3"/>
  <c r="E277" i="3"/>
  <c r="F277" i="3"/>
  <c r="G277" i="3"/>
  <c r="H277" i="3"/>
  <c r="I277" i="3"/>
  <c r="J277" i="3"/>
  <c r="AA277" i="3"/>
  <c r="AC277" i="3"/>
  <c r="AD277" i="3"/>
  <c r="AF277" i="3"/>
  <c r="AG277" i="3"/>
  <c r="AH277" i="3"/>
  <c r="D278" i="3"/>
  <c r="E278" i="3"/>
  <c r="F278" i="3"/>
  <c r="G278" i="3"/>
  <c r="H278" i="3"/>
  <c r="I278" i="3"/>
  <c r="J278" i="3"/>
  <c r="AA278" i="3"/>
  <c r="AC278" i="3"/>
  <c r="AD278" i="3"/>
  <c r="AF278" i="3"/>
  <c r="AG278" i="3"/>
  <c r="AH278" i="3"/>
  <c r="D279" i="3"/>
  <c r="E279" i="3"/>
  <c r="F279" i="3"/>
  <c r="G279" i="3"/>
  <c r="H279" i="3"/>
  <c r="I279" i="3"/>
  <c r="J279" i="3"/>
  <c r="AA279" i="3"/>
  <c r="AC279" i="3"/>
  <c r="AD279" i="3"/>
  <c r="AF279" i="3"/>
  <c r="AG279" i="3"/>
  <c r="AH279" i="3"/>
  <c r="D280" i="3"/>
  <c r="E280" i="3"/>
  <c r="F280" i="3"/>
  <c r="G280" i="3"/>
  <c r="H280" i="3"/>
  <c r="I280" i="3"/>
  <c r="J280" i="3"/>
  <c r="AA280" i="3"/>
  <c r="AC280" i="3"/>
  <c r="AD280" i="3"/>
  <c r="AF280" i="3"/>
  <c r="AG280" i="3"/>
  <c r="AH280" i="3"/>
  <c r="D281" i="3"/>
  <c r="E281" i="3"/>
  <c r="F281" i="3"/>
  <c r="G281" i="3"/>
  <c r="H281" i="3"/>
  <c r="I281" i="3"/>
  <c r="J281" i="3"/>
  <c r="AA281" i="3"/>
  <c r="AC281" i="3"/>
  <c r="AD281" i="3"/>
  <c r="AF281" i="3"/>
  <c r="AG281" i="3"/>
  <c r="AH281" i="3"/>
  <c r="D282" i="3"/>
  <c r="E282" i="3"/>
  <c r="F282" i="3"/>
  <c r="G282" i="3"/>
  <c r="H282" i="3"/>
  <c r="I282" i="3"/>
  <c r="J282" i="3"/>
  <c r="AA282" i="3"/>
  <c r="AC282" i="3"/>
  <c r="AD282" i="3"/>
  <c r="AF282" i="3"/>
  <c r="AG282" i="3"/>
  <c r="AH282" i="3"/>
  <c r="D283" i="3"/>
  <c r="E283" i="3"/>
  <c r="F283" i="3"/>
  <c r="G283" i="3"/>
  <c r="H283" i="3"/>
  <c r="I283" i="3"/>
  <c r="J283" i="3"/>
  <c r="AA283" i="3"/>
  <c r="AC283" i="3"/>
  <c r="AD283" i="3"/>
  <c r="AF283" i="3"/>
  <c r="AG283" i="3"/>
  <c r="AH283" i="3"/>
  <c r="D284" i="3"/>
  <c r="E284" i="3"/>
  <c r="F284" i="3"/>
  <c r="G284" i="3"/>
  <c r="H284" i="3"/>
  <c r="I284" i="3"/>
  <c r="J284" i="3"/>
  <c r="AA284" i="3"/>
  <c r="AC284" i="3"/>
  <c r="AD284" i="3"/>
  <c r="AF284" i="3"/>
  <c r="AG284" i="3"/>
  <c r="AH284" i="3"/>
  <c r="D285" i="3"/>
  <c r="E285" i="3"/>
  <c r="F285" i="3"/>
  <c r="G285" i="3"/>
  <c r="H285" i="3"/>
  <c r="I285" i="3"/>
  <c r="J285" i="3"/>
  <c r="AA285" i="3"/>
  <c r="AC285" i="3"/>
  <c r="AD285" i="3"/>
  <c r="AF285" i="3"/>
  <c r="AG285" i="3"/>
  <c r="AH285" i="3"/>
  <c r="D286" i="3"/>
  <c r="E286" i="3"/>
  <c r="F286" i="3"/>
  <c r="G286" i="3"/>
  <c r="H286" i="3"/>
  <c r="I286" i="3"/>
  <c r="J286" i="3"/>
  <c r="AA286" i="3"/>
  <c r="AC286" i="3"/>
  <c r="AD286" i="3"/>
  <c r="AF286" i="3"/>
  <c r="AG286" i="3"/>
  <c r="AH286" i="3"/>
  <c r="D287" i="3"/>
  <c r="E287" i="3"/>
  <c r="F287" i="3"/>
  <c r="G287" i="3"/>
  <c r="H287" i="3"/>
  <c r="I287" i="3"/>
  <c r="J287" i="3"/>
  <c r="AA287" i="3"/>
  <c r="AC287" i="3"/>
  <c r="AD287" i="3"/>
  <c r="AF287" i="3"/>
  <c r="AG287" i="3"/>
  <c r="AH287" i="3"/>
  <c r="D288" i="3"/>
  <c r="E288" i="3"/>
  <c r="F288" i="3"/>
  <c r="G288" i="3"/>
  <c r="H288" i="3"/>
  <c r="I288" i="3"/>
  <c r="J288" i="3"/>
  <c r="AA288" i="3"/>
  <c r="AC288" i="3"/>
  <c r="AD288" i="3"/>
  <c r="AF288" i="3"/>
  <c r="AG288" i="3"/>
  <c r="AH288" i="3"/>
  <c r="D289" i="3"/>
  <c r="E289" i="3"/>
  <c r="F289" i="3"/>
  <c r="G289" i="3"/>
  <c r="H289" i="3"/>
  <c r="I289" i="3"/>
  <c r="J289" i="3"/>
  <c r="AA289" i="3"/>
  <c r="AC289" i="3"/>
  <c r="AD289" i="3"/>
  <c r="AF289" i="3"/>
  <c r="AG289" i="3"/>
  <c r="AH289" i="3"/>
  <c r="D290" i="3"/>
  <c r="E290" i="3"/>
  <c r="F290" i="3"/>
  <c r="G290" i="3"/>
  <c r="H290" i="3"/>
  <c r="I290" i="3"/>
  <c r="J290" i="3"/>
  <c r="AA290" i="3"/>
  <c r="AC290" i="3"/>
  <c r="AD290" i="3"/>
  <c r="AF290" i="3"/>
  <c r="AG290" i="3"/>
  <c r="AH290" i="3"/>
  <c r="D291" i="3"/>
  <c r="E291" i="3"/>
  <c r="F291" i="3"/>
  <c r="G291" i="3"/>
  <c r="H291" i="3"/>
  <c r="I291" i="3"/>
  <c r="J291" i="3"/>
  <c r="AA291" i="3"/>
  <c r="AC291" i="3"/>
  <c r="AD291" i="3"/>
  <c r="AF291" i="3"/>
  <c r="AG291" i="3"/>
  <c r="AH291" i="3"/>
  <c r="D292" i="3"/>
  <c r="E292" i="3"/>
  <c r="F292" i="3"/>
  <c r="G292" i="3"/>
  <c r="H292" i="3"/>
  <c r="I292" i="3"/>
  <c r="J292" i="3"/>
  <c r="AA292" i="3"/>
  <c r="AC292" i="3"/>
  <c r="AD292" i="3"/>
  <c r="AF292" i="3"/>
  <c r="AG292" i="3"/>
  <c r="AH292" i="3"/>
  <c r="D293" i="3"/>
  <c r="E293" i="3"/>
  <c r="F293" i="3"/>
  <c r="G293" i="3"/>
  <c r="H293" i="3"/>
  <c r="I293" i="3"/>
  <c r="J293" i="3"/>
  <c r="AA293" i="3"/>
  <c r="AC293" i="3"/>
  <c r="AD293" i="3"/>
  <c r="AF293" i="3"/>
  <c r="AG293" i="3"/>
  <c r="AH293" i="3"/>
  <c r="D294" i="3"/>
  <c r="E294" i="3"/>
  <c r="F294" i="3"/>
  <c r="G294" i="3"/>
  <c r="H294" i="3"/>
  <c r="I294" i="3"/>
  <c r="J294" i="3"/>
  <c r="AA294" i="3"/>
  <c r="AC294" i="3"/>
  <c r="AD294" i="3"/>
  <c r="AF294" i="3"/>
  <c r="AG294" i="3"/>
  <c r="AH294" i="3"/>
  <c r="D295" i="3"/>
  <c r="E295" i="3"/>
  <c r="F295" i="3"/>
  <c r="G295" i="3"/>
  <c r="H295" i="3"/>
  <c r="I295" i="3"/>
  <c r="J295" i="3"/>
  <c r="AA295" i="3"/>
  <c r="AC295" i="3"/>
  <c r="AD295" i="3"/>
  <c r="AF295" i="3"/>
  <c r="AG295" i="3"/>
  <c r="AH295" i="3"/>
  <c r="D296" i="3"/>
  <c r="E296" i="3"/>
  <c r="F296" i="3"/>
  <c r="G296" i="3"/>
  <c r="H296" i="3"/>
  <c r="I296" i="3"/>
  <c r="J296" i="3"/>
  <c r="AA296" i="3"/>
  <c r="AC296" i="3"/>
  <c r="AD296" i="3"/>
  <c r="AF296" i="3"/>
  <c r="AG296" i="3"/>
  <c r="AH296" i="3"/>
  <c r="D297" i="3"/>
  <c r="E297" i="3"/>
  <c r="F297" i="3"/>
  <c r="G297" i="3"/>
  <c r="H297" i="3"/>
  <c r="I297" i="3"/>
  <c r="J297" i="3"/>
  <c r="AA297" i="3"/>
  <c r="AC297" i="3"/>
  <c r="AD297" i="3"/>
  <c r="AF297" i="3"/>
  <c r="AG297" i="3"/>
  <c r="AH297" i="3"/>
  <c r="D298" i="3"/>
  <c r="E298" i="3"/>
  <c r="F298" i="3"/>
  <c r="G298" i="3"/>
  <c r="H298" i="3"/>
  <c r="I298" i="3"/>
  <c r="J298" i="3"/>
  <c r="AA298" i="3"/>
  <c r="AC298" i="3"/>
  <c r="AD298" i="3"/>
  <c r="AF298" i="3"/>
  <c r="AG298" i="3"/>
  <c r="AH298" i="3"/>
  <c r="D299" i="3"/>
  <c r="E299" i="3"/>
  <c r="F299" i="3"/>
  <c r="G299" i="3"/>
  <c r="H299" i="3"/>
  <c r="I299" i="3"/>
  <c r="J299" i="3"/>
  <c r="AA299" i="3"/>
  <c r="AC299" i="3"/>
  <c r="AD299" i="3"/>
  <c r="AF299" i="3"/>
  <c r="AG299" i="3"/>
  <c r="AH299" i="3"/>
  <c r="D300" i="3"/>
  <c r="E300" i="3"/>
  <c r="F300" i="3"/>
  <c r="G300" i="3"/>
  <c r="H300" i="3"/>
  <c r="I300" i="3"/>
  <c r="J300" i="3"/>
  <c r="AA300" i="3"/>
  <c r="AC300" i="3"/>
  <c r="AD300" i="3"/>
  <c r="AF300" i="3"/>
  <c r="AG300" i="3"/>
  <c r="AH300" i="3"/>
  <c r="D301" i="3"/>
  <c r="E301" i="3"/>
  <c r="F301" i="3"/>
  <c r="G301" i="3"/>
  <c r="H301" i="3"/>
  <c r="I301" i="3"/>
  <c r="J301" i="3"/>
  <c r="AA301" i="3"/>
  <c r="AC301" i="3"/>
  <c r="AD301" i="3"/>
  <c r="AF301" i="3"/>
  <c r="AG301" i="3"/>
  <c r="AH301" i="3"/>
  <c r="D302" i="3"/>
  <c r="E302" i="3"/>
  <c r="F302" i="3"/>
  <c r="G302" i="3"/>
  <c r="H302" i="3"/>
  <c r="I302" i="3"/>
  <c r="J302" i="3"/>
  <c r="AA302" i="3"/>
  <c r="AC302" i="3"/>
  <c r="AD302" i="3"/>
  <c r="AF302" i="3"/>
  <c r="AG302" i="3"/>
  <c r="AH302" i="3"/>
  <c r="D303" i="3"/>
  <c r="E303" i="3"/>
  <c r="F303" i="3"/>
  <c r="G303" i="3"/>
  <c r="H303" i="3"/>
  <c r="I303" i="3"/>
  <c r="J303" i="3"/>
  <c r="AA303" i="3"/>
  <c r="AC303" i="3"/>
  <c r="AD303" i="3"/>
  <c r="AF303" i="3"/>
  <c r="AG303" i="3"/>
  <c r="AH303" i="3"/>
  <c r="D304" i="3"/>
  <c r="E304" i="3"/>
  <c r="F304" i="3"/>
  <c r="G304" i="3"/>
  <c r="H304" i="3"/>
  <c r="I304" i="3"/>
  <c r="J304" i="3"/>
  <c r="AA304" i="3"/>
  <c r="AC304" i="3"/>
  <c r="AD304" i="3"/>
  <c r="AF304" i="3"/>
  <c r="AG304" i="3"/>
  <c r="AH304" i="3"/>
  <c r="D305" i="3"/>
  <c r="E305" i="3"/>
  <c r="F305" i="3"/>
  <c r="G305" i="3"/>
  <c r="H305" i="3"/>
  <c r="I305" i="3"/>
  <c r="J305" i="3"/>
  <c r="AA305" i="3"/>
  <c r="AC305" i="3"/>
  <c r="AD305" i="3"/>
  <c r="AF305" i="3"/>
  <c r="AG305" i="3"/>
  <c r="AH305" i="3"/>
  <c r="D306" i="3"/>
  <c r="E306" i="3"/>
  <c r="F306" i="3"/>
  <c r="G306" i="3"/>
  <c r="H306" i="3"/>
  <c r="I306" i="3"/>
  <c r="J306" i="3"/>
  <c r="AA306" i="3"/>
  <c r="AC306" i="3"/>
  <c r="AD306" i="3"/>
  <c r="AF306" i="3"/>
  <c r="AG306" i="3"/>
  <c r="AH306" i="3"/>
  <c r="D307" i="3"/>
  <c r="E307" i="3"/>
  <c r="F307" i="3"/>
  <c r="G307" i="3"/>
  <c r="H307" i="3"/>
  <c r="I307" i="3"/>
  <c r="J307" i="3"/>
  <c r="AA307" i="3"/>
  <c r="AC307" i="3"/>
  <c r="AD307" i="3"/>
  <c r="AF307" i="3"/>
  <c r="AG307" i="3"/>
  <c r="AH307" i="3"/>
  <c r="D308" i="3"/>
  <c r="E308" i="3"/>
  <c r="F308" i="3"/>
  <c r="G308" i="3"/>
  <c r="H308" i="3"/>
  <c r="I308" i="3"/>
  <c r="J308" i="3"/>
  <c r="AA308" i="3"/>
  <c r="AC308" i="3"/>
  <c r="AD308" i="3"/>
  <c r="AF308" i="3"/>
  <c r="AG308" i="3"/>
  <c r="AH308" i="3"/>
  <c r="D309" i="3"/>
  <c r="E309" i="3"/>
  <c r="F309" i="3"/>
  <c r="G309" i="3"/>
  <c r="H309" i="3"/>
  <c r="I309" i="3"/>
  <c r="J309" i="3"/>
  <c r="AA309" i="3"/>
  <c r="AC309" i="3"/>
  <c r="AD309" i="3"/>
  <c r="AF309" i="3"/>
  <c r="AG309" i="3"/>
  <c r="AH309" i="3"/>
  <c r="D310" i="3"/>
  <c r="E310" i="3"/>
  <c r="F310" i="3"/>
  <c r="G310" i="3"/>
  <c r="H310" i="3"/>
  <c r="I310" i="3"/>
  <c r="J310" i="3"/>
  <c r="AA310" i="3"/>
  <c r="AC310" i="3"/>
  <c r="AD310" i="3"/>
  <c r="AF310" i="3"/>
  <c r="AG310" i="3"/>
  <c r="AH310" i="3"/>
  <c r="D311" i="3"/>
  <c r="E311" i="3"/>
  <c r="F311" i="3"/>
  <c r="G311" i="3"/>
  <c r="H311" i="3"/>
  <c r="I311" i="3"/>
  <c r="J311" i="3"/>
  <c r="AA311" i="3"/>
  <c r="AC311" i="3"/>
  <c r="AD311" i="3"/>
  <c r="AF311" i="3"/>
  <c r="AG311" i="3"/>
  <c r="AH311" i="3"/>
  <c r="D312" i="3"/>
  <c r="E312" i="3"/>
  <c r="F312" i="3"/>
  <c r="G312" i="3"/>
  <c r="H312" i="3"/>
  <c r="I312" i="3"/>
  <c r="J312" i="3"/>
  <c r="AA312" i="3"/>
  <c r="AC312" i="3"/>
  <c r="AD312" i="3"/>
  <c r="AF312" i="3"/>
  <c r="AG312" i="3"/>
  <c r="AH312" i="3"/>
  <c r="D313" i="3"/>
  <c r="E313" i="3"/>
  <c r="F313" i="3"/>
  <c r="G313" i="3"/>
  <c r="H313" i="3"/>
  <c r="I313" i="3"/>
  <c r="J313" i="3"/>
  <c r="AA313" i="3"/>
  <c r="AC313" i="3"/>
  <c r="AD313" i="3"/>
  <c r="AF313" i="3"/>
  <c r="AG313" i="3"/>
  <c r="AH313" i="3"/>
  <c r="D314" i="3"/>
  <c r="E314" i="3"/>
  <c r="F314" i="3"/>
  <c r="G314" i="3"/>
  <c r="H314" i="3"/>
  <c r="I314" i="3"/>
  <c r="J314" i="3"/>
  <c r="AA314" i="3"/>
  <c r="AC314" i="3"/>
  <c r="AD314" i="3"/>
  <c r="AF314" i="3"/>
  <c r="AG314" i="3"/>
  <c r="AH314" i="3"/>
  <c r="D315" i="3"/>
  <c r="E315" i="3"/>
  <c r="F315" i="3"/>
  <c r="G315" i="3"/>
  <c r="H315" i="3"/>
  <c r="I315" i="3"/>
  <c r="J315" i="3"/>
  <c r="AA315" i="3"/>
  <c r="AC315" i="3"/>
  <c r="AD315" i="3"/>
  <c r="AF315" i="3"/>
  <c r="AG315" i="3"/>
  <c r="AH315" i="3"/>
  <c r="D316" i="3"/>
  <c r="E316" i="3"/>
  <c r="F316" i="3"/>
  <c r="G316" i="3"/>
  <c r="H316" i="3"/>
  <c r="I316" i="3"/>
  <c r="J316" i="3"/>
  <c r="AA316" i="3"/>
  <c r="AC316" i="3"/>
  <c r="AD316" i="3"/>
  <c r="AF316" i="3"/>
  <c r="AG316" i="3"/>
  <c r="AH316" i="3"/>
  <c r="D317" i="3"/>
  <c r="E317" i="3"/>
  <c r="F317" i="3"/>
  <c r="G317" i="3"/>
  <c r="H317" i="3"/>
  <c r="I317" i="3"/>
  <c r="J317" i="3"/>
  <c r="AA317" i="3"/>
  <c r="AC317" i="3"/>
  <c r="AD317" i="3"/>
  <c r="AF317" i="3"/>
  <c r="AG317" i="3"/>
  <c r="AH317" i="3"/>
  <c r="D318" i="3"/>
  <c r="E318" i="3"/>
  <c r="F318" i="3"/>
  <c r="G318" i="3"/>
  <c r="H318" i="3"/>
  <c r="I318" i="3"/>
  <c r="J318" i="3"/>
  <c r="AA318" i="3"/>
  <c r="AC318" i="3"/>
  <c r="AD318" i="3"/>
  <c r="AF318" i="3"/>
  <c r="AG318" i="3"/>
  <c r="AH318" i="3"/>
  <c r="D319" i="3"/>
  <c r="E319" i="3"/>
  <c r="F319" i="3"/>
  <c r="G319" i="3"/>
  <c r="H319" i="3"/>
  <c r="I319" i="3"/>
  <c r="J319" i="3"/>
  <c r="AA319" i="3"/>
  <c r="AC319" i="3"/>
  <c r="AD319" i="3"/>
  <c r="AF319" i="3"/>
  <c r="AG319" i="3"/>
  <c r="AH319" i="3"/>
  <c r="D320" i="3"/>
  <c r="E320" i="3"/>
  <c r="F320" i="3"/>
  <c r="G320" i="3"/>
  <c r="H320" i="3"/>
  <c r="I320" i="3"/>
  <c r="J320" i="3"/>
  <c r="AA320" i="3"/>
  <c r="AC320" i="3"/>
  <c r="AD320" i="3"/>
  <c r="AF320" i="3"/>
  <c r="AG320" i="3"/>
  <c r="AH320" i="3"/>
  <c r="D321" i="3"/>
  <c r="E321" i="3"/>
  <c r="F321" i="3"/>
  <c r="G321" i="3"/>
  <c r="H321" i="3"/>
  <c r="I321" i="3"/>
  <c r="J321" i="3"/>
  <c r="AA321" i="3"/>
  <c r="AC321" i="3"/>
  <c r="AD321" i="3"/>
  <c r="AF321" i="3"/>
  <c r="AG321" i="3"/>
  <c r="AH321" i="3"/>
  <c r="D322" i="3"/>
  <c r="E322" i="3"/>
  <c r="F322" i="3"/>
  <c r="G322" i="3"/>
  <c r="H322" i="3"/>
  <c r="I322" i="3"/>
  <c r="J322" i="3"/>
  <c r="AA322" i="3"/>
  <c r="AC322" i="3"/>
  <c r="AD322" i="3"/>
  <c r="AF322" i="3"/>
  <c r="AG322" i="3"/>
  <c r="AH322" i="3"/>
  <c r="D323" i="3"/>
  <c r="E323" i="3"/>
  <c r="F323" i="3"/>
  <c r="G323" i="3"/>
  <c r="H323" i="3"/>
  <c r="I323" i="3"/>
  <c r="J323" i="3"/>
  <c r="AA323" i="3"/>
  <c r="AC323" i="3"/>
  <c r="AD323" i="3"/>
  <c r="AF323" i="3"/>
  <c r="AG323" i="3"/>
  <c r="AH323" i="3"/>
  <c r="D324" i="3"/>
  <c r="E324" i="3"/>
  <c r="F324" i="3"/>
  <c r="G324" i="3"/>
  <c r="H324" i="3"/>
  <c r="I324" i="3"/>
  <c r="J324" i="3"/>
  <c r="AA324" i="3"/>
  <c r="AC324" i="3"/>
  <c r="AD324" i="3"/>
  <c r="AF324" i="3"/>
  <c r="AG324" i="3"/>
  <c r="AH324" i="3"/>
  <c r="D325" i="3"/>
  <c r="E325" i="3"/>
  <c r="F325" i="3"/>
  <c r="G325" i="3"/>
  <c r="H325" i="3"/>
  <c r="I325" i="3"/>
  <c r="J325" i="3"/>
  <c r="AA325" i="3"/>
  <c r="AC325" i="3"/>
  <c r="AD325" i="3"/>
  <c r="AF325" i="3"/>
  <c r="AG325" i="3"/>
  <c r="AH325" i="3"/>
  <c r="D326" i="3"/>
  <c r="E326" i="3"/>
  <c r="F326" i="3"/>
  <c r="G326" i="3"/>
  <c r="H326" i="3"/>
  <c r="I326" i="3"/>
  <c r="J326" i="3"/>
  <c r="AA326" i="3"/>
  <c r="AC326" i="3"/>
  <c r="AD326" i="3"/>
  <c r="AF326" i="3"/>
  <c r="AG326" i="3"/>
  <c r="AH326" i="3"/>
  <c r="D327" i="3"/>
  <c r="E327" i="3"/>
  <c r="F327" i="3"/>
  <c r="G327" i="3"/>
  <c r="H327" i="3"/>
  <c r="I327" i="3"/>
  <c r="J327" i="3"/>
  <c r="AA327" i="3"/>
  <c r="AC327" i="3"/>
  <c r="AD327" i="3"/>
  <c r="AF327" i="3"/>
  <c r="AG327" i="3"/>
  <c r="AH327" i="3"/>
  <c r="D328" i="3"/>
  <c r="E328" i="3"/>
  <c r="F328" i="3"/>
  <c r="G328" i="3"/>
  <c r="H328" i="3"/>
  <c r="I328" i="3"/>
  <c r="J328" i="3"/>
  <c r="AA328" i="3"/>
  <c r="AC328" i="3"/>
  <c r="AD328" i="3"/>
  <c r="AF328" i="3"/>
  <c r="AG328" i="3"/>
  <c r="AH328" i="3"/>
  <c r="D329" i="3"/>
  <c r="E329" i="3"/>
  <c r="F329" i="3"/>
  <c r="G329" i="3"/>
  <c r="H329" i="3"/>
  <c r="I329" i="3"/>
  <c r="J329" i="3"/>
  <c r="AA329" i="3"/>
  <c r="AC329" i="3"/>
  <c r="AD329" i="3"/>
  <c r="AF329" i="3"/>
  <c r="AG329" i="3"/>
  <c r="AH329" i="3"/>
  <c r="D330" i="3"/>
  <c r="E330" i="3"/>
  <c r="F330" i="3"/>
  <c r="G330" i="3"/>
  <c r="H330" i="3"/>
  <c r="I330" i="3"/>
  <c r="J330" i="3"/>
  <c r="AA330" i="3"/>
  <c r="AC330" i="3"/>
  <c r="AD330" i="3"/>
  <c r="AF330" i="3"/>
  <c r="AG330" i="3"/>
  <c r="AH330" i="3"/>
  <c r="D331" i="3"/>
  <c r="E331" i="3"/>
  <c r="F331" i="3"/>
  <c r="G331" i="3"/>
  <c r="H331" i="3"/>
  <c r="I331" i="3"/>
  <c r="J331" i="3"/>
  <c r="AA331" i="3"/>
  <c r="AC331" i="3"/>
  <c r="AD331" i="3"/>
  <c r="AF331" i="3"/>
  <c r="AG331" i="3"/>
  <c r="AH331" i="3"/>
  <c r="D332" i="3"/>
  <c r="E332" i="3"/>
  <c r="F332" i="3"/>
  <c r="G332" i="3"/>
  <c r="H332" i="3"/>
  <c r="I332" i="3"/>
  <c r="J332" i="3"/>
  <c r="AA332" i="3"/>
  <c r="AC332" i="3"/>
  <c r="AD332" i="3"/>
  <c r="AF332" i="3"/>
  <c r="AG332" i="3"/>
  <c r="AH332" i="3"/>
  <c r="D333" i="3"/>
  <c r="E333" i="3"/>
  <c r="F333" i="3"/>
  <c r="G333" i="3"/>
  <c r="H333" i="3"/>
  <c r="I333" i="3"/>
  <c r="J333" i="3"/>
  <c r="AA333" i="3"/>
  <c r="AC333" i="3"/>
  <c r="AD333" i="3"/>
  <c r="AF333" i="3"/>
  <c r="AG333" i="3"/>
  <c r="AH333" i="3"/>
  <c r="D334" i="3"/>
  <c r="E334" i="3"/>
  <c r="F334" i="3"/>
  <c r="G334" i="3"/>
  <c r="H334" i="3"/>
  <c r="I334" i="3"/>
  <c r="J334" i="3"/>
  <c r="AA334" i="3"/>
  <c r="AC334" i="3"/>
  <c r="AD334" i="3"/>
  <c r="AF334" i="3"/>
  <c r="AG334" i="3"/>
  <c r="AH334" i="3"/>
  <c r="D335" i="3"/>
  <c r="E335" i="3"/>
  <c r="F335" i="3"/>
  <c r="G335" i="3"/>
  <c r="H335" i="3"/>
  <c r="I335" i="3"/>
  <c r="J335" i="3"/>
  <c r="AA335" i="3"/>
  <c r="AC335" i="3"/>
  <c r="AD335" i="3"/>
  <c r="AF335" i="3"/>
  <c r="AG335" i="3"/>
  <c r="AH335" i="3"/>
  <c r="D336" i="3"/>
  <c r="E336" i="3"/>
  <c r="F336" i="3"/>
  <c r="G336" i="3"/>
  <c r="H336" i="3"/>
  <c r="I336" i="3"/>
  <c r="J336" i="3"/>
  <c r="AA336" i="3"/>
  <c r="AC336" i="3"/>
  <c r="AD336" i="3"/>
  <c r="AF336" i="3"/>
  <c r="AG336" i="3"/>
  <c r="AH336" i="3"/>
  <c r="D337" i="3"/>
  <c r="E337" i="3"/>
  <c r="F337" i="3"/>
  <c r="G337" i="3"/>
  <c r="H337" i="3"/>
  <c r="I337" i="3"/>
  <c r="J337" i="3"/>
  <c r="AA337" i="3"/>
  <c r="AC337" i="3"/>
  <c r="AD337" i="3"/>
  <c r="AF337" i="3"/>
  <c r="AG337" i="3"/>
  <c r="AH337" i="3"/>
  <c r="D338" i="3"/>
  <c r="E338" i="3"/>
  <c r="F338" i="3"/>
  <c r="G338" i="3"/>
  <c r="H338" i="3"/>
  <c r="I338" i="3"/>
  <c r="J338" i="3"/>
  <c r="AA338" i="3"/>
  <c r="AC338" i="3"/>
  <c r="AD338" i="3"/>
  <c r="AF338" i="3"/>
  <c r="AG338" i="3"/>
  <c r="AH338" i="3"/>
  <c r="D339" i="3"/>
  <c r="E339" i="3"/>
  <c r="F339" i="3"/>
  <c r="G339" i="3"/>
  <c r="H339" i="3"/>
  <c r="I339" i="3"/>
  <c r="J339" i="3"/>
  <c r="AA339" i="3"/>
  <c r="AC339" i="3"/>
  <c r="AD339" i="3"/>
  <c r="AF339" i="3"/>
  <c r="AG339" i="3"/>
  <c r="AH339" i="3"/>
  <c r="D340" i="3"/>
  <c r="E340" i="3"/>
  <c r="F340" i="3"/>
  <c r="G340" i="3"/>
  <c r="H340" i="3"/>
  <c r="I340" i="3"/>
  <c r="J340" i="3"/>
  <c r="AA340" i="3"/>
  <c r="AC340" i="3"/>
  <c r="AD340" i="3"/>
  <c r="AF340" i="3"/>
  <c r="AG340" i="3"/>
  <c r="AH340" i="3"/>
  <c r="D341" i="3"/>
  <c r="E341" i="3"/>
  <c r="F341" i="3"/>
  <c r="G341" i="3"/>
  <c r="H341" i="3"/>
  <c r="I341" i="3"/>
  <c r="J341" i="3"/>
  <c r="AA341" i="3"/>
  <c r="AC341" i="3"/>
  <c r="AD341" i="3"/>
  <c r="AF341" i="3"/>
  <c r="AG341" i="3"/>
  <c r="AH341" i="3"/>
  <c r="D342" i="3"/>
  <c r="E342" i="3"/>
  <c r="F342" i="3"/>
  <c r="G342" i="3"/>
  <c r="H342" i="3"/>
  <c r="I342" i="3"/>
  <c r="J342" i="3"/>
  <c r="AA342" i="3"/>
  <c r="AC342" i="3"/>
  <c r="AD342" i="3"/>
  <c r="AF342" i="3"/>
  <c r="AG342" i="3"/>
  <c r="AH342" i="3"/>
  <c r="D343" i="3"/>
  <c r="E343" i="3"/>
  <c r="F343" i="3"/>
  <c r="G343" i="3"/>
  <c r="H343" i="3"/>
  <c r="I343" i="3"/>
  <c r="J343" i="3"/>
  <c r="AA343" i="3"/>
  <c r="AC343" i="3"/>
  <c r="AD343" i="3"/>
  <c r="AF343" i="3"/>
  <c r="AG343" i="3"/>
  <c r="AH343" i="3"/>
  <c r="D344" i="3"/>
  <c r="E344" i="3"/>
  <c r="F344" i="3"/>
  <c r="G344" i="3"/>
  <c r="H344" i="3"/>
  <c r="I344" i="3"/>
  <c r="J344" i="3"/>
  <c r="AA344" i="3"/>
  <c r="AC344" i="3"/>
  <c r="AD344" i="3"/>
  <c r="AF344" i="3"/>
  <c r="AG344" i="3"/>
  <c r="AH344" i="3"/>
  <c r="D345" i="3"/>
  <c r="E345" i="3"/>
  <c r="F345" i="3"/>
  <c r="G345" i="3"/>
  <c r="H345" i="3"/>
  <c r="I345" i="3"/>
  <c r="J345" i="3"/>
  <c r="AA345" i="3"/>
  <c r="AC345" i="3"/>
  <c r="AD345" i="3"/>
  <c r="AF345" i="3"/>
  <c r="AG345" i="3"/>
  <c r="AH345" i="3"/>
  <c r="D346" i="3"/>
  <c r="E346" i="3"/>
  <c r="F346" i="3"/>
  <c r="G346" i="3"/>
  <c r="H346" i="3"/>
  <c r="I346" i="3"/>
  <c r="J346" i="3"/>
  <c r="AA346" i="3"/>
  <c r="AC346" i="3"/>
  <c r="AD346" i="3"/>
  <c r="AF346" i="3"/>
  <c r="AG346" i="3"/>
  <c r="AH346" i="3"/>
  <c r="D347" i="3"/>
  <c r="E347" i="3"/>
  <c r="F347" i="3"/>
  <c r="G347" i="3"/>
  <c r="H347" i="3"/>
  <c r="I347" i="3"/>
  <c r="J347" i="3"/>
  <c r="AA347" i="3"/>
  <c r="AC347" i="3"/>
  <c r="AD347" i="3"/>
  <c r="AF347" i="3"/>
  <c r="AG347" i="3"/>
  <c r="AH347" i="3"/>
  <c r="D348" i="3"/>
  <c r="E348" i="3"/>
  <c r="F348" i="3"/>
  <c r="G348" i="3"/>
  <c r="H348" i="3"/>
  <c r="I348" i="3"/>
  <c r="J348" i="3"/>
  <c r="AA348" i="3"/>
  <c r="AC348" i="3"/>
  <c r="AD348" i="3"/>
  <c r="AF348" i="3"/>
  <c r="AG348" i="3"/>
  <c r="AH348" i="3"/>
  <c r="D349" i="3"/>
  <c r="E349" i="3"/>
  <c r="F349" i="3"/>
  <c r="G349" i="3"/>
  <c r="H349" i="3"/>
  <c r="I349" i="3"/>
  <c r="J349" i="3"/>
  <c r="AA349" i="3"/>
  <c r="AC349" i="3"/>
  <c r="AD349" i="3"/>
  <c r="AF349" i="3"/>
  <c r="AG349" i="3"/>
  <c r="AH349" i="3"/>
  <c r="D350" i="3"/>
  <c r="E350" i="3"/>
  <c r="F350" i="3"/>
  <c r="G350" i="3"/>
  <c r="H350" i="3"/>
  <c r="I350" i="3"/>
  <c r="J350" i="3"/>
  <c r="AA350" i="3"/>
  <c r="AC350" i="3"/>
  <c r="AD350" i="3"/>
  <c r="AF350" i="3"/>
  <c r="AG350" i="3"/>
  <c r="AH350" i="3"/>
  <c r="D351" i="3"/>
  <c r="E351" i="3"/>
  <c r="F351" i="3"/>
  <c r="G351" i="3"/>
  <c r="H351" i="3"/>
  <c r="I351" i="3"/>
  <c r="J351" i="3"/>
  <c r="AA351" i="3"/>
  <c r="AC351" i="3"/>
  <c r="AD351" i="3"/>
  <c r="AF351" i="3"/>
  <c r="AG351" i="3"/>
  <c r="AH351" i="3"/>
  <c r="D352" i="3"/>
  <c r="E352" i="3"/>
  <c r="F352" i="3"/>
  <c r="G352" i="3"/>
  <c r="H352" i="3"/>
  <c r="I352" i="3"/>
  <c r="J352" i="3"/>
  <c r="AA352" i="3"/>
  <c r="AC352" i="3"/>
  <c r="AD352" i="3"/>
  <c r="AF352" i="3"/>
  <c r="AG352" i="3"/>
  <c r="AH352" i="3"/>
  <c r="D353" i="3"/>
  <c r="E353" i="3"/>
  <c r="F353" i="3"/>
  <c r="G353" i="3"/>
  <c r="H353" i="3"/>
  <c r="I353" i="3"/>
  <c r="J353" i="3"/>
  <c r="AA353" i="3"/>
  <c r="AC353" i="3"/>
  <c r="AD353" i="3"/>
  <c r="AF353" i="3"/>
  <c r="AG353" i="3"/>
  <c r="AH353" i="3"/>
  <c r="D354" i="3"/>
  <c r="E354" i="3"/>
  <c r="F354" i="3"/>
  <c r="G354" i="3"/>
  <c r="H354" i="3"/>
  <c r="I354" i="3"/>
  <c r="J354" i="3"/>
  <c r="AA354" i="3"/>
  <c r="AC354" i="3"/>
  <c r="AD354" i="3"/>
  <c r="AF354" i="3"/>
  <c r="AG354" i="3"/>
  <c r="AH354" i="3"/>
  <c r="D355" i="3"/>
  <c r="E355" i="3"/>
  <c r="F355" i="3"/>
  <c r="G355" i="3"/>
  <c r="H355" i="3"/>
  <c r="I355" i="3"/>
  <c r="J355" i="3"/>
  <c r="AA355" i="3"/>
  <c r="AC355" i="3"/>
  <c r="AD355" i="3"/>
  <c r="AF355" i="3"/>
  <c r="AG355" i="3"/>
  <c r="AH355" i="3"/>
  <c r="D356" i="3"/>
  <c r="E356" i="3"/>
  <c r="F356" i="3"/>
  <c r="G356" i="3"/>
  <c r="H356" i="3"/>
  <c r="I356" i="3"/>
  <c r="J356" i="3"/>
  <c r="AA356" i="3"/>
  <c r="AC356" i="3"/>
  <c r="AD356" i="3"/>
  <c r="AF356" i="3"/>
  <c r="AG356" i="3"/>
  <c r="AH356" i="3"/>
  <c r="D357" i="3"/>
  <c r="E357" i="3"/>
  <c r="F357" i="3"/>
  <c r="G357" i="3"/>
  <c r="H357" i="3"/>
  <c r="I357" i="3"/>
  <c r="J357" i="3"/>
  <c r="AA357" i="3"/>
  <c r="AC357" i="3"/>
  <c r="AD357" i="3"/>
  <c r="AF357" i="3"/>
  <c r="AG357" i="3"/>
  <c r="AH357" i="3"/>
  <c r="D358" i="3"/>
  <c r="E358" i="3"/>
  <c r="F358" i="3"/>
  <c r="G358" i="3"/>
  <c r="H358" i="3"/>
  <c r="I358" i="3"/>
  <c r="J358" i="3"/>
  <c r="AA358" i="3"/>
  <c r="AC358" i="3"/>
  <c r="AD358" i="3"/>
  <c r="AF358" i="3"/>
  <c r="AG358" i="3"/>
  <c r="AH358" i="3"/>
  <c r="D359" i="3"/>
  <c r="E359" i="3"/>
  <c r="F359" i="3"/>
  <c r="G359" i="3"/>
  <c r="H359" i="3"/>
  <c r="I359" i="3"/>
  <c r="J359" i="3"/>
  <c r="AA359" i="3"/>
  <c r="AC359" i="3"/>
  <c r="AD359" i="3"/>
  <c r="AF359" i="3"/>
  <c r="AG359" i="3"/>
  <c r="AH359" i="3"/>
  <c r="D360" i="3"/>
  <c r="E360" i="3"/>
  <c r="F360" i="3"/>
  <c r="G360" i="3"/>
  <c r="H360" i="3"/>
  <c r="I360" i="3"/>
  <c r="J360" i="3"/>
  <c r="AA360" i="3"/>
  <c r="AC360" i="3"/>
  <c r="AD360" i="3"/>
  <c r="AF360" i="3"/>
  <c r="AG360" i="3"/>
  <c r="AH360" i="3"/>
  <c r="D361" i="3"/>
  <c r="E361" i="3"/>
  <c r="F361" i="3"/>
  <c r="G361" i="3"/>
  <c r="H361" i="3"/>
  <c r="I361" i="3"/>
  <c r="J361" i="3"/>
  <c r="AA361" i="3"/>
  <c r="AC361" i="3"/>
  <c r="AD361" i="3"/>
  <c r="AF361" i="3"/>
  <c r="AG361" i="3"/>
  <c r="AH361" i="3"/>
  <c r="D362" i="3"/>
  <c r="E362" i="3"/>
  <c r="F362" i="3"/>
  <c r="G362" i="3"/>
  <c r="H362" i="3"/>
  <c r="I362" i="3"/>
  <c r="J362" i="3"/>
  <c r="AA362" i="3"/>
  <c r="AC362" i="3"/>
  <c r="AD362" i="3"/>
  <c r="AF362" i="3"/>
  <c r="AG362" i="3"/>
  <c r="AH362" i="3"/>
  <c r="D363" i="3"/>
  <c r="E363" i="3"/>
  <c r="F363" i="3"/>
  <c r="G363" i="3"/>
  <c r="H363" i="3"/>
  <c r="I363" i="3"/>
  <c r="J363" i="3"/>
  <c r="AA363" i="3"/>
  <c r="AC363" i="3"/>
  <c r="AD363" i="3"/>
  <c r="AF363" i="3"/>
  <c r="AG363" i="3"/>
  <c r="AH363" i="3"/>
  <c r="D364" i="3"/>
  <c r="E364" i="3"/>
  <c r="F364" i="3"/>
  <c r="G364" i="3"/>
  <c r="H364" i="3"/>
  <c r="I364" i="3"/>
  <c r="J364" i="3"/>
  <c r="AA364" i="3"/>
  <c r="AC364" i="3"/>
  <c r="AD364" i="3"/>
  <c r="AF364" i="3"/>
  <c r="AG364" i="3"/>
  <c r="AH364" i="3"/>
  <c r="D365" i="3"/>
  <c r="E365" i="3"/>
  <c r="F365" i="3"/>
  <c r="G365" i="3"/>
  <c r="H365" i="3"/>
  <c r="I365" i="3"/>
  <c r="J365" i="3"/>
  <c r="AA365" i="3"/>
  <c r="AC365" i="3"/>
  <c r="AD365" i="3"/>
  <c r="AF365" i="3"/>
  <c r="AG365" i="3"/>
  <c r="AH365" i="3"/>
  <c r="D366" i="3"/>
  <c r="E366" i="3"/>
  <c r="F366" i="3"/>
  <c r="G366" i="3"/>
  <c r="H366" i="3"/>
  <c r="I366" i="3"/>
  <c r="J366" i="3"/>
  <c r="AA366" i="3"/>
  <c r="AC366" i="3"/>
  <c r="AD366" i="3"/>
  <c r="AF366" i="3"/>
  <c r="AG366" i="3"/>
  <c r="AH366" i="3"/>
  <c r="D367" i="3"/>
  <c r="E367" i="3"/>
  <c r="F367" i="3"/>
  <c r="G367" i="3"/>
  <c r="H367" i="3"/>
  <c r="I367" i="3"/>
  <c r="J367" i="3"/>
  <c r="AA367" i="3"/>
  <c r="AC367" i="3"/>
  <c r="AD367" i="3"/>
  <c r="AF367" i="3"/>
  <c r="AG367" i="3"/>
  <c r="AH367" i="3"/>
  <c r="D368" i="3"/>
  <c r="E368" i="3"/>
  <c r="F368" i="3"/>
  <c r="G368" i="3"/>
  <c r="H368" i="3"/>
  <c r="I368" i="3"/>
  <c r="J368" i="3"/>
  <c r="AA368" i="3"/>
  <c r="AC368" i="3"/>
  <c r="AD368" i="3"/>
  <c r="AF368" i="3"/>
  <c r="AG368" i="3"/>
  <c r="AH368" i="3"/>
  <c r="D369" i="3"/>
  <c r="E369" i="3"/>
  <c r="F369" i="3"/>
  <c r="G369" i="3"/>
  <c r="H369" i="3"/>
  <c r="I369" i="3"/>
  <c r="J369" i="3"/>
  <c r="AA369" i="3"/>
  <c r="AC369" i="3"/>
  <c r="AD369" i="3"/>
  <c r="AF369" i="3"/>
  <c r="AG369" i="3"/>
  <c r="AH369" i="3"/>
  <c r="D370" i="3"/>
  <c r="E370" i="3"/>
  <c r="F370" i="3"/>
  <c r="G370" i="3"/>
  <c r="H370" i="3"/>
  <c r="I370" i="3"/>
  <c r="J370" i="3"/>
  <c r="AA370" i="3"/>
  <c r="AC370" i="3"/>
  <c r="AD370" i="3"/>
  <c r="AF370" i="3"/>
  <c r="AG370" i="3"/>
  <c r="AH370" i="3"/>
  <c r="D371" i="3"/>
  <c r="E371" i="3"/>
  <c r="F371" i="3"/>
  <c r="G371" i="3"/>
  <c r="H371" i="3"/>
  <c r="I371" i="3"/>
  <c r="J371" i="3"/>
  <c r="AA371" i="3"/>
  <c r="AC371" i="3"/>
  <c r="AD371" i="3"/>
  <c r="AF371" i="3"/>
  <c r="AG371" i="3"/>
  <c r="AH371" i="3"/>
  <c r="D372" i="3"/>
  <c r="E372" i="3"/>
  <c r="F372" i="3"/>
  <c r="G372" i="3"/>
  <c r="H372" i="3"/>
  <c r="I372" i="3"/>
  <c r="J372" i="3"/>
  <c r="AA372" i="3"/>
  <c r="AC372" i="3"/>
  <c r="AD372" i="3"/>
  <c r="AF372" i="3"/>
  <c r="AG372" i="3"/>
  <c r="AH372" i="3"/>
  <c r="D373" i="3"/>
  <c r="E373" i="3"/>
  <c r="F373" i="3"/>
  <c r="G373" i="3"/>
  <c r="H373" i="3"/>
  <c r="I373" i="3"/>
  <c r="J373" i="3"/>
  <c r="AA373" i="3"/>
  <c r="AC373" i="3"/>
  <c r="AD373" i="3"/>
  <c r="AF373" i="3"/>
  <c r="AG373" i="3"/>
  <c r="AH373" i="3"/>
  <c r="D374" i="3"/>
  <c r="E374" i="3"/>
  <c r="F374" i="3"/>
  <c r="G374" i="3"/>
  <c r="H374" i="3"/>
  <c r="I374" i="3"/>
  <c r="J374" i="3"/>
  <c r="AA374" i="3"/>
  <c r="AC374" i="3"/>
  <c r="AD374" i="3"/>
  <c r="AF374" i="3"/>
  <c r="AG374" i="3"/>
  <c r="AH374" i="3"/>
  <c r="D375" i="3"/>
  <c r="E375" i="3"/>
  <c r="F375" i="3"/>
  <c r="G375" i="3"/>
  <c r="H375" i="3"/>
  <c r="I375" i="3"/>
  <c r="J375" i="3"/>
  <c r="AA375" i="3"/>
  <c r="AC375" i="3"/>
  <c r="AD375" i="3"/>
  <c r="AF375" i="3"/>
  <c r="AG375" i="3"/>
  <c r="AH375" i="3"/>
  <c r="D376" i="3"/>
  <c r="E376" i="3"/>
  <c r="F376" i="3"/>
  <c r="G376" i="3"/>
  <c r="H376" i="3"/>
  <c r="I376" i="3"/>
  <c r="J376" i="3"/>
  <c r="AA376" i="3"/>
  <c r="AC376" i="3"/>
  <c r="AD376" i="3"/>
  <c r="AF376" i="3"/>
  <c r="AG376" i="3"/>
  <c r="AH376" i="3"/>
  <c r="D377" i="3"/>
  <c r="E377" i="3"/>
  <c r="F377" i="3"/>
  <c r="G377" i="3"/>
  <c r="H377" i="3"/>
  <c r="I377" i="3"/>
  <c r="J377" i="3"/>
  <c r="AA377" i="3"/>
  <c r="AC377" i="3"/>
  <c r="AD377" i="3"/>
  <c r="AF377" i="3"/>
  <c r="AG377" i="3"/>
  <c r="AH377" i="3"/>
  <c r="D378" i="3"/>
  <c r="E378" i="3"/>
  <c r="F378" i="3"/>
  <c r="G378" i="3"/>
  <c r="H378" i="3"/>
  <c r="I378" i="3"/>
  <c r="J378" i="3"/>
  <c r="AA378" i="3"/>
  <c r="AC378" i="3"/>
  <c r="AD378" i="3"/>
  <c r="AF378" i="3"/>
  <c r="AG378" i="3"/>
  <c r="AH378" i="3"/>
  <c r="D379" i="3"/>
  <c r="E379" i="3"/>
  <c r="F379" i="3"/>
  <c r="G379" i="3"/>
  <c r="H379" i="3"/>
  <c r="I379" i="3"/>
  <c r="J379" i="3"/>
  <c r="AA379" i="3"/>
  <c r="AC379" i="3"/>
  <c r="AD379" i="3"/>
  <c r="AF379" i="3"/>
  <c r="AG379" i="3"/>
  <c r="AH379" i="3"/>
  <c r="D380" i="3"/>
  <c r="E380" i="3"/>
  <c r="F380" i="3"/>
  <c r="G380" i="3"/>
  <c r="H380" i="3"/>
  <c r="I380" i="3"/>
  <c r="J380" i="3"/>
  <c r="AA380" i="3"/>
  <c r="AC380" i="3"/>
  <c r="AD380" i="3"/>
  <c r="AF380" i="3"/>
  <c r="AG380" i="3"/>
  <c r="AH380" i="3"/>
  <c r="D381" i="3"/>
  <c r="E381" i="3"/>
  <c r="F381" i="3"/>
  <c r="G381" i="3"/>
  <c r="H381" i="3"/>
  <c r="I381" i="3"/>
  <c r="J381" i="3"/>
  <c r="AA381" i="3"/>
  <c r="AC381" i="3"/>
  <c r="AD381" i="3"/>
  <c r="AF381" i="3"/>
  <c r="AG381" i="3"/>
  <c r="AH381" i="3"/>
  <c r="D382" i="3"/>
  <c r="E382" i="3"/>
  <c r="F382" i="3"/>
  <c r="G382" i="3"/>
  <c r="H382" i="3"/>
  <c r="I382" i="3"/>
  <c r="J382" i="3"/>
  <c r="AA382" i="3"/>
  <c r="AC382" i="3"/>
  <c r="AD382" i="3"/>
  <c r="AF382" i="3"/>
  <c r="AG382" i="3"/>
  <c r="AH382" i="3"/>
  <c r="D383" i="3"/>
  <c r="E383" i="3"/>
  <c r="F383" i="3"/>
  <c r="G383" i="3"/>
  <c r="H383" i="3"/>
  <c r="I383" i="3"/>
  <c r="J383" i="3"/>
  <c r="AA383" i="3"/>
  <c r="AC383" i="3"/>
  <c r="AD383" i="3"/>
  <c r="AF383" i="3"/>
  <c r="AG383" i="3"/>
  <c r="AH383" i="3"/>
  <c r="D384" i="3"/>
  <c r="E384" i="3"/>
  <c r="F384" i="3"/>
  <c r="G384" i="3"/>
  <c r="H384" i="3"/>
  <c r="I384" i="3"/>
  <c r="J384" i="3"/>
  <c r="AA384" i="3"/>
  <c r="AC384" i="3"/>
  <c r="AD384" i="3"/>
  <c r="AF384" i="3"/>
  <c r="AG384" i="3"/>
  <c r="AH384" i="3"/>
  <c r="D385" i="3"/>
  <c r="E385" i="3"/>
  <c r="F385" i="3"/>
  <c r="G385" i="3"/>
  <c r="H385" i="3"/>
  <c r="I385" i="3"/>
  <c r="J385" i="3"/>
  <c r="AA385" i="3"/>
  <c r="AC385" i="3"/>
  <c r="AD385" i="3"/>
  <c r="AF385" i="3"/>
  <c r="AG385" i="3"/>
  <c r="AH385" i="3"/>
  <c r="D386" i="3"/>
  <c r="E386" i="3"/>
  <c r="F386" i="3"/>
  <c r="G386" i="3"/>
  <c r="H386" i="3"/>
  <c r="I386" i="3"/>
  <c r="J386" i="3"/>
  <c r="AA386" i="3"/>
  <c r="AC386" i="3"/>
  <c r="AD386" i="3"/>
  <c r="AF386" i="3"/>
  <c r="AG386" i="3"/>
  <c r="AH386" i="3"/>
  <c r="D387" i="3"/>
  <c r="E387" i="3"/>
  <c r="F387" i="3"/>
  <c r="G387" i="3"/>
  <c r="H387" i="3"/>
  <c r="I387" i="3"/>
  <c r="J387" i="3"/>
  <c r="AA387" i="3"/>
  <c r="AC387" i="3"/>
  <c r="AD387" i="3"/>
  <c r="AF387" i="3"/>
  <c r="AG387" i="3"/>
  <c r="AH387" i="3"/>
  <c r="D388" i="3"/>
  <c r="E388" i="3"/>
  <c r="F388" i="3"/>
  <c r="G388" i="3"/>
  <c r="H388" i="3"/>
  <c r="I388" i="3"/>
  <c r="J388" i="3"/>
  <c r="AA388" i="3"/>
  <c r="AC388" i="3"/>
  <c r="AD388" i="3"/>
  <c r="AF388" i="3"/>
  <c r="AG388" i="3"/>
  <c r="AH388" i="3"/>
  <c r="D389" i="3"/>
  <c r="E389" i="3"/>
  <c r="F389" i="3"/>
  <c r="G389" i="3"/>
  <c r="H389" i="3"/>
  <c r="I389" i="3"/>
  <c r="J389" i="3"/>
  <c r="AA389" i="3"/>
  <c r="AC389" i="3"/>
  <c r="AD389" i="3"/>
  <c r="AF389" i="3"/>
  <c r="AG389" i="3"/>
  <c r="AH389" i="3"/>
  <c r="D390" i="3"/>
  <c r="E390" i="3"/>
  <c r="F390" i="3"/>
  <c r="G390" i="3"/>
  <c r="H390" i="3"/>
  <c r="I390" i="3"/>
  <c r="J390" i="3"/>
  <c r="AA390" i="3"/>
  <c r="AC390" i="3"/>
  <c r="AD390" i="3"/>
  <c r="AF390" i="3"/>
  <c r="AG390" i="3"/>
  <c r="AH390" i="3"/>
  <c r="D391" i="3"/>
  <c r="E391" i="3"/>
  <c r="F391" i="3"/>
  <c r="G391" i="3"/>
  <c r="H391" i="3"/>
  <c r="I391" i="3"/>
  <c r="J391" i="3"/>
  <c r="AA391" i="3"/>
  <c r="AC391" i="3"/>
  <c r="AD391" i="3"/>
  <c r="AF391" i="3"/>
  <c r="AG391" i="3"/>
  <c r="AH391" i="3"/>
  <c r="D392" i="3"/>
  <c r="E392" i="3"/>
  <c r="F392" i="3"/>
  <c r="G392" i="3"/>
  <c r="H392" i="3"/>
  <c r="I392" i="3"/>
  <c r="J392" i="3"/>
  <c r="AA392" i="3"/>
  <c r="AC392" i="3"/>
  <c r="AD392" i="3"/>
  <c r="AF392" i="3"/>
  <c r="AG392" i="3"/>
  <c r="AH392" i="3"/>
  <c r="D393" i="3"/>
  <c r="E393" i="3"/>
  <c r="F393" i="3"/>
  <c r="G393" i="3"/>
  <c r="H393" i="3"/>
  <c r="I393" i="3"/>
  <c r="J393" i="3"/>
  <c r="AA393" i="3"/>
  <c r="AC393" i="3"/>
  <c r="AD393" i="3"/>
  <c r="AF393" i="3"/>
  <c r="AG393" i="3"/>
  <c r="AH393" i="3"/>
  <c r="D394" i="3"/>
  <c r="E394" i="3"/>
  <c r="F394" i="3"/>
  <c r="G394" i="3"/>
  <c r="H394" i="3"/>
  <c r="I394" i="3"/>
  <c r="J394" i="3"/>
  <c r="AA394" i="3"/>
  <c r="AC394" i="3"/>
  <c r="AD394" i="3"/>
  <c r="AF394" i="3"/>
  <c r="AG394" i="3"/>
  <c r="AH394" i="3"/>
  <c r="D395" i="3"/>
  <c r="E395" i="3"/>
  <c r="F395" i="3"/>
  <c r="G395" i="3"/>
  <c r="H395" i="3"/>
  <c r="I395" i="3"/>
  <c r="J395" i="3"/>
  <c r="AA395" i="3"/>
  <c r="AC395" i="3"/>
  <c r="AD395" i="3"/>
  <c r="AF395" i="3"/>
  <c r="AG395" i="3"/>
  <c r="AH395" i="3"/>
  <c r="D396" i="3"/>
  <c r="E396" i="3"/>
  <c r="F396" i="3"/>
  <c r="G396" i="3"/>
  <c r="H396" i="3"/>
  <c r="I396" i="3"/>
  <c r="J396" i="3"/>
  <c r="AA396" i="3"/>
  <c r="AC396" i="3"/>
  <c r="AD396" i="3"/>
  <c r="AF396" i="3"/>
  <c r="AG396" i="3"/>
  <c r="AH396" i="3"/>
  <c r="D397" i="3"/>
  <c r="E397" i="3"/>
  <c r="F397" i="3"/>
  <c r="G397" i="3"/>
  <c r="H397" i="3"/>
  <c r="I397" i="3"/>
  <c r="J397" i="3"/>
  <c r="AA397" i="3"/>
  <c r="AC397" i="3"/>
  <c r="AD397" i="3"/>
  <c r="AF397" i="3"/>
  <c r="AG397" i="3"/>
  <c r="AH397" i="3"/>
  <c r="D398" i="3"/>
  <c r="E398" i="3"/>
  <c r="F398" i="3"/>
  <c r="G398" i="3"/>
  <c r="H398" i="3"/>
  <c r="I398" i="3"/>
  <c r="J398" i="3"/>
  <c r="AA398" i="3"/>
  <c r="AC398" i="3"/>
  <c r="AD398" i="3"/>
  <c r="AF398" i="3"/>
  <c r="AG398" i="3"/>
  <c r="AH398" i="3"/>
  <c r="D399" i="3"/>
  <c r="E399" i="3"/>
  <c r="F399" i="3"/>
  <c r="G399" i="3"/>
  <c r="H399" i="3"/>
  <c r="I399" i="3"/>
  <c r="J399" i="3"/>
  <c r="AA399" i="3"/>
  <c r="AC399" i="3"/>
  <c r="AD399" i="3"/>
  <c r="AF399" i="3"/>
  <c r="AG399" i="3"/>
  <c r="AH399" i="3"/>
  <c r="D400" i="3"/>
  <c r="E400" i="3"/>
  <c r="F400" i="3"/>
  <c r="G400" i="3"/>
  <c r="H400" i="3"/>
  <c r="I400" i="3"/>
  <c r="J400" i="3"/>
  <c r="AA400" i="3"/>
  <c r="AC400" i="3"/>
  <c r="AD400" i="3"/>
  <c r="AF400" i="3"/>
  <c r="AG400" i="3"/>
  <c r="AH400" i="3"/>
  <c r="D401" i="3"/>
  <c r="E401" i="3"/>
  <c r="F401" i="3"/>
  <c r="G401" i="3"/>
  <c r="H401" i="3"/>
  <c r="I401" i="3"/>
  <c r="J401" i="3"/>
  <c r="AA401" i="3"/>
  <c r="AC401" i="3"/>
  <c r="AD401" i="3"/>
  <c r="AF401" i="3"/>
  <c r="AG401" i="3"/>
  <c r="AH401" i="3"/>
  <c r="D402" i="3"/>
  <c r="E402" i="3"/>
  <c r="F402" i="3"/>
  <c r="G402" i="3"/>
  <c r="H402" i="3"/>
  <c r="I402" i="3"/>
  <c r="J402" i="3"/>
  <c r="AA402" i="3"/>
  <c r="AC402" i="3"/>
  <c r="AD402" i="3"/>
  <c r="AF402" i="3"/>
  <c r="AG402" i="3"/>
  <c r="AH402" i="3"/>
  <c r="D403" i="3"/>
  <c r="E403" i="3"/>
  <c r="F403" i="3"/>
  <c r="G403" i="3"/>
  <c r="H403" i="3"/>
  <c r="I403" i="3"/>
  <c r="J403" i="3"/>
  <c r="AA403" i="3"/>
  <c r="AC403" i="3"/>
  <c r="AD403" i="3"/>
  <c r="AF403" i="3"/>
  <c r="AG403" i="3"/>
  <c r="AH403" i="3"/>
  <c r="D404" i="3"/>
  <c r="E404" i="3"/>
  <c r="F404" i="3"/>
  <c r="G404" i="3"/>
  <c r="H404" i="3"/>
  <c r="I404" i="3"/>
  <c r="J404" i="3"/>
  <c r="AA404" i="3"/>
  <c r="AC404" i="3"/>
  <c r="AD404" i="3"/>
  <c r="AF404" i="3"/>
  <c r="AG404" i="3"/>
  <c r="AH404" i="3"/>
  <c r="D405" i="3"/>
  <c r="E405" i="3"/>
  <c r="F405" i="3"/>
  <c r="G405" i="3"/>
  <c r="H405" i="3"/>
  <c r="I405" i="3"/>
  <c r="J405" i="3"/>
  <c r="AA405" i="3"/>
  <c r="AC405" i="3"/>
  <c r="AD405" i="3"/>
  <c r="AF405" i="3"/>
  <c r="AG405" i="3"/>
  <c r="AH405" i="3"/>
  <c r="D406" i="3"/>
  <c r="E406" i="3"/>
  <c r="F406" i="3"/>
  <c r="G406" i="3"/>
  <c r="H406" i="3"/>
  <c r="I406" i="3"/>
  <c r="J406" i="3"/>
  <c r="AA406" i="3"/>
  <c r="AC406" i="3"/>
  <c r="AD406" i="3"/>
  <c r="AF406" i="3"/>
  <c r="AG406" i="3"/>
  <c r="AH406" i="3"/>
  <c r="D407" i="3"/>
  <c r="E407" i="3"/>
  <c r="F407" i="3"/>
  <c r="G407" i="3"/>
  <c r="H407" i="3"/>
  <c r="I407" i="3"/>
  <c r="J407" i="3"/>
  <c r="AA407" i="3"/>
  <c r="AC407" i="3"/>
  <c r="AD407" i="3"/>
  <c r="AF407" i="3"/>
  <c r="AG407" i="3"/>
  <c r="AH407" i="3"/>
  <c r="D408" i="3"/>
  <c r="E408" i="3"/>
  <c r="F408" i="3"/>
  <c r="G408" i="3"/>
  <c r="H408" i="3"/>
  <c r="I408" i="3"/>
  <c r="J408" i="3"/>
  <c r="AA408" i="3"/>
  <c r="AC408" i="3"/>
  <c r="AD408" i="3"/>
  <c r="AF408" i="3"/>
  <c r="AG408" i="3"/>
  <c r="AH408" i="3"/>
  <c r="D409" i="3"/>
  <c r="E409" i="3"/>
  <c r="F409" i="3"/>
  <c r="G409" i="3"/>
  <c r="H409" i="3"/>
  <c r="I409" i="3"/>
  <c r="J409" i="3"/>
  <c r="AA409" i="3"/>
  <c r="AC409" i="3"/>
  <c r="AD409" i="3"/>
  <c r="AF409" i="3"/>
  <c r="AG409" i="3"/>
  <c r="AH409" i="3"/>
  <c r="D410" i="3"/>
  <c r="E410" i="3"/>
  <c r="F410" i="3"/>
  <c r="G410" i="3"/>
  <c r="H410" i="3"/>
  <c r="I410" i="3"/>
  <c r="J410" i="3"/>
  <c r="AA410" i="3"/>
  <c r="AC410" i="3"/>
  <c r="AD410" i="3"/>
  <c r="AF410" i="3"/>
  <c r="AG410" i="3"/>
  <c r="AH410" i="3"/>
  <c r="D411" i="3"/>
  <c r="E411" i="3"/>
  <c r="F411" i="3"/>
  <c r="G411" i="3"/>
  <c r="H411" i="3"/>
  <c r="I411" i="3"/>
  <c r="J411" i="3"/>
  <c r="AA411" i="3"/>
  <c r="AC411" i="3"/>
  <c r="AD411" i="3"/>
  <c r="AF411" i="3"/>
  <c r="AG411" i="3"/>
  <c r="AH411" i="3"/>
  <c r="D412" i="3"/>
  <c r="E412" i="3"/>
  <c r="F412" i="3"/>
  <c r="G412" i="3"/>
  <c r="H412" i="3"/>
  <c r="I412" i="3"/>
  <c r="J412" i="3"/>
  <c r="AA412" i="3"/>
  <c r="AC412" i="3"/>
  <c r="AD412" i="3"/>
  <c r="AF412" i="3"/>
  <c r="AG412" i="3"/>
  <c r="AH412" i="3"/>
  <c r="D413" i="3"/>
  <c r="E413" i="3"/>
  <c r="F413" i="3"/>
  <c r="G413" i="3"/>
  <c r="H413" i="3"/>
  <c r="I413" i="3"/>
  <c r="J413" i="3"/>
  <c r="AA413" i="3"/>
  <c r="AC413" i="3"/>
  <c r="AD413" i="3"/>
  <c r="AF413" i="3"/>
  <c r="AG413" i="3"/>
  <c r="AH413" i="3"/>
  <c r="D414" i="3"/>
  <c r="E414" i="3"/>
  <c r="F414" i="3"/>
  <c r="G414" i="3"/>
  <c r="H414" i="3"/>
  <c r="I414" i="3"/>
  <c r="J414" i="3"/>
  <c r="AA414" i="3"/>
  <c r="AC414" i="3"/>
  <c r="AD414" i="3"/>
  <c r="AF414" i="3"/>
  <c r="AG414" i="3"/>
  <c r="AH414" i="3"/>
  <c r="D415" i="3"/>
  <c r="E415" i="3"/>
  <c r="F415" i="3"/>
  <c r="G415" i="3"/>
  <c r="H415" i="3"/>
  <c r="I415" i="3"/>
  <c r="J415" i="3"/>
  <c r="AA415" i="3"/>
  <c r="AC415" i="3"/>
  <c r="AD415" i="3"/>
  <c r="AF415" i="3"/>
  <c r="AG415" i="3"/>
  <c r="AH415" i="3"/>
  <c r="D416" i="3"/>
  <c r="E416" i="3"/>
  <c r="F416" i="3"/>
  <c r="G416" i="3"/>
  <c r="H416" i="3"/>
  <c r="I416" i="3"/>
  <c r="J416" i="3"/>
  <c r="AA416" i="3"/>
  <c r="AC416" i="3"/>
  <c r="AD416" i="3"/>
  <c r="AF416" i="3"/>
  <c r="AG416" i="3"/>
  <c r="AH416" i="3"/>
  <c r="D417" i="3"/>
  <c r="E417" i="3"/>
  <c r="F417" i="3"/>
  <c r="G417" i="3"/>
  <c r="H417" i="3"/>
  <c r="I417" i="3"/>
  <c r="J417" i="3"/>
  <c r="AA417" i="3"/>
  <c r="AC417" i="3"/>
  <c r="AD417" i="3"/>
  <c r="AF417" i="3"/>
  <c r="AG417" i="3"/>
  <c r="AH417" i="3"/>
  <c r="D418" i="3"/>
  <c r="E418" i="3"/>
  <c r="F418" i="3"/>
  <c r="G418" i="3"/>
  <c r="H418" i="3"/>
  <c r="I418" i="3"/>
  <c r="J418" i="3"/>
  <c r="AA418" i="3"/>
  <c r="AC418" i="3"/>
  <c r="AD418" i="3"/>
  <c r="AF418" i="3"/>
  <c r="AG418" i="3"/>
  <c r="AH418" i="3"/>
  <c r="D419" i="3"/>
  <c r="E419" i="3"/>
  <c r="F419" i="3"/>
  <c r="G419" i="3"/>
  <c r="H419" i="3"/>
  <c r="I419" i="3"/>
  <c r="J419" i="3"/>
  <c r="AA419" i="3"/>
  <c r="AC419" i="3"/>
  <c r="AD419" i="3"/>
  <c r="AF419" i="3"/>
  <c r="AG419" i="3"/>
  <c r="AH419" i="3"/>
  <c r="D420" i="3"/>
  <c r="E420" i="3"/>
  <c r="F420" i="3"/>
  <c r="G420" i="3"/>
  <c r="H420" i="3"/>
  <c r="I420" i="3"/>
  <c r="J420" i="3"/>
  <c r="AA420" i="3"/>
  <c r="AC420" i="3"/>
  <c r="AD420" i="3"/>
  <c r="AF420" i="3"/>
  <c r="AG420" i="3"/>
  <c r="AH420" i="3"/>
  <c r="D421" i="3"/>
  <c r="E421" i="3"/>
  <c r="F421" i="3"/>
  <c r="G421" i="3"/>
  <c r="H421" i="3"/>
  <c r="I421" i="3"/>
  <c r="J421" i="3"/>
  <c r="AA421" i="3"/>
  <c r="AC421" i="3"/>
  <c r="AD421" i="3"/>
  <c r="AF421" i="3"/>
  <c r="AG421" i="3"/>
  <c r="AH421" i="3"/>
  <c r="D422" i="3"/>
  <c r="E422" i="3"/>
  <c r="F422" i="3"/>
  <c r="G422" i="3"/>
  <c r="H422" i="3"/>
  <c r="I422" i="3"/>
  <c r="J422" i="3"/>
  <c r="AA422" i="3"/>
  <c r="AC422" i="3"/>
  <c r="AD422" i="3"/>
  <c r="AF422" i="3"/>
  <c r="AG422" i="3"/>
  <c r="AH422" i="3"/>
  <c r="D423" i="3"/>
  <c r="E423" i="3"/>
  <c r="F423" i="3"/>
  <c r="G423" i="3"/>
  <c r="H423" i="3"/>
  <c r="I423" i="3"/>
  <c r="J423" i="3"/>
  <c r="AA423" i="3"/>
  <c r="AC423" i="3"/>
  <c r="AD423" i="3"/>
  <c r="AF423" i="3"/>
  <c r="AG423" i="3"/>
  <c r="AH423" i="3"/>
  <c r="D424" i="3"/>
  <c r="E424" i="3"/>
  <c r="F424" i="3"/>
  <c r="G424" i="3"/>
  <c r="H424" i="3"/>
  <c r="I424" i="3"/>
  <c r="J424" i="3"/>
  <c r="AA424" i="3"/>
  <c r="AC424" i="3"/>
  <c r="AD424" i="3"/>
  <c r="AF424" i="3"/>
  <c r="AG424" i="3"/>
  <c r="AH424" i="3"/>
  <c r="D425" i="3"/>
  <c r="E425" i="3"/>
  <c r="F425" i="3"/>
  <c r="G425" i="3"/>
  <c r="H425" i="3"/>
  <c r="I425" i="3"/>
  <c r="J425" i="3"/>
  <c r="AA425" i="3"/>
  <c r="AC425" i="3"/>
  <c r="AD425" i="3"/>
  <c r="AF425" i="3"/>
  <c r="AG425" i="3"/>
  <c r="AH425" i="3"/>
  <c r="D426" i="3"/>
  <c r="E426" i="3"/>
  <c r="F426" i="3"/>
  <c r="G426" i="3"/>
  <c r="H426" i="3"/>
  <c r="I426" i="3"/>
  <c r="J426" i="3"/>
  <c r="AA426" i="3"/>
  <c r="AC426" i="3"/>
  <c r="AD426" i="3"/>
  <c r="AF426" i="3"/>
  <c r="AG426" i="3"/>
  <c r="AH426" i="3"/>
  <c r="D427" i="3"/>
  <c r="E427" i="3"/>
  <c r="F427" i="3"/>
  <c r="G427" i="3"/>
  <c r="H427" i="3"/>
  <c r="I427" i="3"/>
  <c r="J427" i="3"/>
  <c r="AA427" i="3"/>
  <c r="AC427" i="3"/>
  <c r="AD427" i="3"/>
  <c r="AF427" i="3"/>
  <c r="AG427" i="3"/>
  <c r="AH427" i="3"/>
  <c r="D428" i="3"/>
  <c r="E428" i="3"/>
  <c r="F428" i="3"/>
  <c r="G428" i="3"/>
  <c r="H428" i="3"/>
  <c r="I428" i="3"/>
  <c r="J428" i="3"/>
  <c r="AA428" i="3"/>
  <c r="AC428" i="3"/>
  <c r="AD428" i="3"/>
  <c r="AF428" i="3"/>
  <c r="AG428" i="3"/>
  <c r="AH428" i="3"/>
  <c r="D429" i="3"/>
  <c r="E429" i="3"/>
  <c r="F429" i="3"/>
  <c r="G429" i="3"/>
  <c r="H429" i="3"/>
  <c r="I429" i="3"/>
  <c r="J429" i="3"/>
  <c r="AA429" i="3"/>
  <c r="AC429" i="3"/>
  <c r="AD429" i="3"/>
  <c r="AF429" i="3"/>
  <c r="AG429" i="3"/>
  <c r="AH429" i="3"/>
  <c r="D430" i="3"/>
  <c r="E430" i="3"/>
  <c r="F430" i="3"/>
  <c r="G430" i="3"/>
  <c r="H430" i="3"/>
  <c r="I430" i="3"/>
  <c r="J430" i="3"/>
  <c r="AA430" i="3"/>
  <c r="AC430" i="3"/>
  <c r="AD430" i="3"/>
  <c r="AF430" i="3"/>
  <c r="AG430" i="3"/>
  <c r="AH430" i="3"/>
  <c r="D431" i="3"/>
  <c r="E431" i="3"/>
  <c r="F431" i="3"/>
  <c r="G431" i="3"/>
  <c r="H431" i="3"/>
  <c r="I431" i="3"/>
  <c r="J431" i="3"/>
  <c r="AA431" i="3"/>
  <c r="AC431" i="3"/>
  <c r="AD431" i="3"/>
  <c r="AF431" i="3"/>
  <c r="AG431" i="3"/>
  <c r="AH431" i="3"/>
  <c r="D432" i="3"/>
  <c r="E432" i="3"/>
  <c r="F432" i="3"/>
  <c r="G432" i="3"/>
  <c r="H432" i="3"/>
  <c r="I432" i="3"/>
  <c r="J432" i="3"/>
  <c r="AA432" i="3"/>
  <c r="AC432" i="3"/>
  <c r="AD432" i="3"/>
  <c r="AF432" i="3"/>
  <c r="AG432" i="3"/>
  <c r="AH432" i="3"/>
  <c r="D433" i="3"/>
  <c r="E433" i="3"/>
  <c r="F433" i="3"/>
  <c r="G433" i="3"/>
  <c r="H433" i="3"/>
  <c r="I433" i="3"/>
  <c r="J433" i="3"/>
  <c r="AA433" i="3"/>
  <c r="AC433" i="3"/>
  <c r="AD433" i="3"/>
  <c r="AF433" i="3"/>
  <c r="AG433" i="3"/>
  <c r="AH433" i="3"/>
  <c r="D434" i="3"/>
  <c r="E434" i="3"/>
  <c r="F434" i="3"/>
  <c r="G434" i="3"/>
  <c r="H434" i="3"/>
  <c r="I434" i="3"/>
  <c r="J434" i="3"/>
  <c r="AA434" i="3"/>
  <c r="AC434" i="3"/>
  <c r="AD434" i="3"/>
  <c r="AF434" i="3"/>
  <c r="AG434" i="3"/>
  <c r="AH434" i="3"/>
  <c r="D435" i="3"/>
  <c r="E435" i="3"/>
  <c r="F435" i="3"/>
  <c r="G435" i="3"/>
  <c r="H435" i="3"/>
  <c r="I435" i="3"/>
  <c r="J435" i="3"/>
  <c r="AA435" i="3"/>
  <c r="AC435" i="3"/>
  <c r="AD435" i="3"/>
  <c r="AF435" i="3"/>
  <c r="AG435" i="3"/>
  <c r="AH435" i="3"/>
  <c r="D436" i="3"/>
  <c r="E436" i="3"/>
  <c r="F436" i="3"/>
  <c r="G436" i="3"/>
  <c r="H436" i="3"/>
  <c r="I436" i="3"/>
  <c r="J436" i="3"/>
  <c r="AA436" i="3"/>
  <c r="AC436" i="3"/>
  <c r="AD436" i="3"/>
  <c r="AF436" i="3"/>
  <c r="AG436" i="3"/>
  <c r="AH436" i="3"/>
  <c r="D437" i="3"/>
  <c r="E437" i="3"/>
  <c r="F437" i="3"/>
  <c r="G437" i="3"/>
  <c r="H437" i="3"/>
  <c r="I437" i="3"/>
  <c r="J437" i="3"/>
  <c r="AA437" i="3"/>
  <c r="AC437" i="3"/>
  <c r="AD437" i="3"/>
  <c r="AF437" i="3"/>
  <c r="AG437" i="3"/>
  <c r="AH437" i="3"/>
  <c r="D438" i="3"/>
  <c r="E438" i="3"/>
  <c r="F438" i="3"/>
  <c r="G438" i="3"/>
  <c r="H438" i="3"/>
  <c r="I438" i="3"/>
  <c r="J438" i="3"/>
  <c r="AA438" i="3"/>
  <c r="AC438" i="3"/>
  <c r="AD438" i="3"/>
  <c r="AF438" i="3"/>
  <c r="AG438" i="3"/>
  <c r="AH438" i="3"/>
  <c r="D439" i="3"/>
  <c r="E439" i="3"/>
  <c r="F439" i="3"/>
  <c r="G439" i="3"/>
  <c r="H439" i="3"/>
  <c r="I439" i="3"/>
  <c r="J439" i="3"/>
  <c r="AA439" i="3"/>
  <c r="AC439" i="3"/>
  <c r="AD439" i="3"/>
  <c r="AF439" i="3"/>
  <c r="AG439" i="3"/>
  <c r="AH439" i="3"/>
  <c r="D440" i="3"/>
  <c r="E440" i="3"/>
  <c r="F440" i="3"/>
  <c r="G440" i="3"/>
  <c r="H440" i="3"/>
  <c r="I440" i="3"/>
  <c r="J440" i="3"/>
  <c r="AA440" i="3"/>
  <c r="AC440" i="3"/>
  <c r="AD440" i="3"/>
  <c r="AF440" i="3"/>
  <c r="AG440" i="3"/>
  <c r="AH440" i="3"/>
  <c r="D441" i="3"/>
  <c r="E441" i="3"/>
  <c r="F441" i="3"/>
  <c r="G441" i="3"/>
  <c r="H441" i="3"/>
  <c r="I441" i="3"/>
  <c r="J441" i="3"/>
  <c r="AA441" i="3"/>
  <c r="AC441" i="3"/>
  <c r="AD441" i="3"/>
  <c r="AF441" i="3"/>
  <c r="AG441" i="3"/>
  <c r="AH441" i="3"/>
  <c r="D442" i="3"/>
  <c r="E442" i="3"/>
  <c r="F442" i="3"/>
  <c r="G442" i="3"/>
  <c r="H442" i="3"/>
  <c r="I442" i="3"/>
  <c r="J442" i="3"/>
  <c r="AA442" i="3"/>
  <c r="AC442" i="3"/>
  <c r="AD442" i="3"/>
  <c r="AF442" i="3"/>
  <c r="AG442" i="3"/>
  <c r="AH442" i="3"/>
  <c r="D443" i="3"/>
  <c r="E443" i="3"/>
  <c r="F443" i="3"/>
  <c r="G443" i="3"/>
  <c r="H443" i="3"/>
  <c r="I443" i="3"/>
  <c r="J443" i="3"/>
  <c r="AA443" i="3"/>
  <c r="AC443" i="3"/>
  <c r="AD443" i="3"/>
  <c r="AF443" i="3"/>
  <c r="AG443" i="3"/>
  <c r="AH443" i="3"/>
  <c r="D444" i="3"/>
  <c r="E444" i="3"/>
  <c r="F444" i="3"/>
  <c r="G444" i="3"/>
  <c r="H444" i="3"/>
  <c r="I444" i="3"/>
  <c r="J444" i="3"/>
  <c r="AA444" i="3"/>
  <c r="AC444" i="3"/>
  <c r="AD444" i="3"/>
  <c r="AF444" i="3"/>
  <c r="AG444" i="3"/>
  <c r="AH444" i="3"/>
  <c r="D445" i="3"/>
  <c r="E445" i="3"/>
  <c r="F445" i="3"/>
  <c r="G445" i="3"/>
  <c r="H445" i="3"/>
  <c r="I445" i="3"/>
  <c r="J445" i="3"/>
  <c r="AA445" i="3"/>
  <c r="AC445" i="3"/>
  <c r="AD445" i="3"/>
  <c r="AF445" i="3"/>
  <c r="AG445" i="3"/>
  <c r="AH445" i="3"/>
  <c r="D446" i="3"/>
  <c r="E446" i="3"/>
  <c r="F446" i="3"/>
  <c r="G446" i="3"/>
  <c r="H446" i="3"/>
  <c r="I446" i="3"/>
  <c r="J446" i="3"/>
  <c r="AA446" i="3"/>
  <c r="AC446" i="3"/>
  <c r="AD446" i="3"/>
  <c r="AF446" i="3"/>
  <c r="AG446" i="3"/>
  <c r="AH446" i="3"/>
  <c r="D447" i="3"/>
  <c r="E447" i="3"/>
  <c r="F447" i="3"/>
  <c r="G447" i="3"/>
  <c r="H447" i="3"/>
  <c r="I447" i="3"/>
  <c r="J447" i="3"/>
  <c r="AA447" i="3"/>
  <c r="AC447" i="3"/>
  <c r="AD447" i="3"/>
  <c r="AF447" i="3"/>
  <c r="AG447" i="3"/>
  <c r="AH447" i="3"/>
  <c r="D448" i="3"/>
  <c r="E448" i="3"/>
  <c r="F448" i="3"/>
  <c r="G448" i="3"/>
  <c r="H448" i="3"/>
  <c r="I448" i="3"/>
  <c r="J448" i="3"/>
  <c r="AA448" i="3"/>
  <c r="AC448" i="3"/>
  <c r="AD448" i="3"/>
  <c r="AF448" i="3"/>
  <c r="AG448" i="3"/>
  <c r="AH448" i="3"/>
  <c r="D449" i="3"/>
  <c r="E449" i="3"/>
  <c r="F449" i="3"/>
  <c r="G449" i="3"/>
  <c r="H449" i="3"/>
  <c r="I449" i="3"/>
  <c r="J449" i="3"/>
  <c r="AA449" i="3"/>
  <c r="AC449" i="3"/>
  <c r="AD449" i="3"/>
  <c r="AF449" i="3"/>
  <c r="AG449" i="3"/>
  <c r="AH449" i="3"/>
  <c r="D450" i="3"/>
  <c r="E450" i="3"/>
  <c r="F450" i="3"/>
  <c r="G450" i="3"/>
  <c r="H450" i="3"/>
  <c r="I450" i="3"/>
  <c r="J450" i="3"/>
  <c r="AA450" i="3"/>
  <c r="AC450" i="3"/>
  <c r="AD450" i="3"/>
  <c r="AF450" i="3"/>
  <c r="AG450" i="3"/>
  <c r="AH450" i="3"/>
  <c r="D451" i="3"/>
  <c r="E451" i="3"/>
  <c r="F451" i="3"/>
  <c r="G451" i="3"/>
  <c r="H451" i="3"/>
  <c r="I451" i="3"/>
  <c r="J451" i="3"/>
  <c r="AA451" i="3"/>
  <c r="AC451" i="3"/>
  <c r="AD451" i="3"/>
  <c r="AF451" i="3"/>
  <c r="AG451" i="3"/>
  <c r="AH451" i="3"/>
  <c r="D452" i="3"/>
  <c r="E452" i="3"/>
  <c r="F452" i="3"/>
  <c r="G452" i="3"/>
  <c r="H452" i="3"/>
  <c r="I452" i="3"/>
  <c r="J452" i="3"/>
  <c r="AA452" i="3"/>
  <c r="AC452" i="3"/>
  <c r="AD452" i="3"/>
  <c r="AF452" i="3"/>
  <c r="AG452" i="3"/>
  <c r="AH452" i="3"/>
  <c r="D453" i="3"/>
  <c r="E453" i="3"/>
  <c r="F453" i="3"/>
  <c r="G453" i="3"/>
  <c r="H453" i="3"/>
  <c r="I453" i="3"/>
  <c r="J453" i="3"/>
  <c r="AA453" i="3"/>
  <c r="AC453" i="3"/>
  <c r="AD453" i="3"/>
  <c r="AF453" i="3"/>
  <c r="AG453" i="3"/>
  <c r="AH453" i="3"/>
  <c r="D454" i="3"/>
  <c r="E454" i="3"/>
  <c r="F454" i="3"/>
  <c r="G454" i="3"/>
  <c r="H454" i="3"/>
  <c r="I454" i="3"/>
  <c r="J454" i="3"/>
  <c r="AA454" i="3"/>
  <c r="AC454" i="3"/>
  <c r="AD454" i="3"/>
  <c r="AF454" i="3"/>
  <c r="AG454" i="3"/>
  <c r="AH454" i="3"/>
  <c r="D455" i="3"/>
  <c r="E455" i="3"/>
  <c r="F455" i="3"/>
  <c r="G455" i="3"/>
  <c r="H455" i="3"/>
  <c r="I455" i="3"/>
  <c r="J455" i="3"/>
  <c r="AA455" i="3"/>
  <c r="AC455" i="3"/>
  <c r="AD455" i="3"/>
  <c r="AF455" i="3"/>
  <c r="AG455" i="3"/>
  <c r="AH455" i="3"/>
  <c r="D456" i="3"/>
  <c r="E456" i="3"/>
  <c r="F456" i="3"/>
  <c r="G456" i="3"/>
  <c r="H456" i="3"/>
  <c r="I456" i="3"/>
  <c r="J456" i="3"/>
  <c r="AA456" i="3"/>
  <c r="AC456" i="3"/>
  <c r="AD456" i="3"/>
  <c r="AF456" i="3"/>
  <c r="AG456" i="3"/>
  <c r="AH456" i="3"/>
  <c r="D457" i="3"/>
  <c r="E457" i="3"/>
  <c r="F457" i="3"/>
  <c r="G457" i="3"/>
  <c r="H457" i="3"/>
  <c r="I457" i="3"/>
  <c r="J457" i="3"/>
  <c r="AA457" i="3"/>
  <c r="AC457" i="3"/>
  <c r="AD457" i="3"/>
  <c r="AF457" i="3"/>
  <c r="AG457" i="3"/>
  <c r="AH457" i="3"/>
  <c r="D458" i="3"/>
  <c r="E458" i="3"/>
  <c r="F458" i="3"/>
  <c r="G458" i="3"/>
  <c r="H458" i="3"/>
  <c r="I458" i="3"/>
  <c r="J458" i="3"/>
  <c r="AA458" i="3"/>
  <c r="AC458" i="3"/>
  <c r="AD458" i="3"/>
  <c r="AF458" i="3"/>
  <c r="AG458" i="3"/>
  <c r="AH458" i="3"/>
  <c r="D459" i="3"/>
  <c r="E459" i="3"/>
  <c r="F459" i="3"/>
  <c r="G459" i="3"/>
  <c r="H459" i="3"/>
  <c r="I459" i="3"/>
  <c r="J459" i="3"/>
  <c r="AA459" i="3"/>
  <c r="AC459" i="3"/>
  <c r="AD459" i="3"/>
  <c r="AF459" i="3"/>
  <c r="AG459" i="3"/>
  <c r="AH459" i="3"/>
  <c r="D460" i="3"/>
  <c r="E460" i="3"/>
  <c r="F460" i="3"/>
  <c r="G460" i="3"/>
  <c r="H460" i="3"/>
  <c r="I460" i="3"/>
  <c r="J460" i="3"/>
  <c r="AA460" i="3"/>
  <c r="AC460" i="3"/>
  <c r="AD460" i="3"/>
  <c r="AF460" i="3"/>
  <c r="AG460" i="3"/>
  <c r="AH460" i="3"/>
  <c r="D461" i="3"/>
  <c r="E461" i="3"/>
  <c r="F461" i="3"/>
  <c r="G461" i="3"/>
  <c r="H461" i="3"/>
  <c r="I461" i="3"/>
  <c r="J461" i="3"/>
  <c r="AA461" i="3"/>
  <c r="AC461" i="3"/>
  <c r="AD461" i="3"/>
  <c r="AF461" i="3"/>
  <c r="AG461" i="3"/>
  <c r="AH461" i="3"/>
  <c r="D462" i="3"/>
  <c r="E462" i="3"/>
  <c r="F462" i="3"/>
  <c r="G462" i="3"/>
  <c r="H462" i="3"/>
  <c r="I462" i="3"/>
  <c r="J462" i="3"/>
  <c r="AA462" i="3"/>
  <c r="AC462" i="3"/>
  <c r="AD462" i="3"/>
  <c r="AF462" i="3"/>
  <c r="AG462" i="3"/>
  <c r="AH462" i="3"/>
  <c r="D463" i="3"/>
  <c r="E463" i="3"/>
  <c r="F463" i="3"/>
  <c r="G463" i="3"/>
  <c r="H463" i="3"/>
  <c r="I463" i="3"/>
  <c r="J463" i="3"/>
  <c r="AA463" i="3"/>
  <c r="AC463" i="3"/>
  <c r="AD463" i="3"/>
  <c r="AF463" i="3"/>
  <c r="AG463" i="3"/>
  <c r="AH463" i="3"/>
  <c r="D464" i="3"/>
  <c r="E464" i="3"/>
  <c r="F464" i="3"/>
  <c r="G464" i="3"/>
  <c r="H464" i="3"/>
  <c r="I464" i="3"/>
  <c r="J464" i="3"/>
  <c r="AA464" i="3"/>
  <c r="AC464" i="3"/>
  <c r="AD464" i="3"/>
  <c r="AF464" i="3"/>
  <c r="AG464" i="3"/>
  <c r="AH464" i="3"/>
  <c r="D465" i="3"/>
  <c r="E465" i="3"/>
  <c r="F465" i="3"/>
  <c r="G465" i="3"/>
  <c r="H465" i="3"/>
  <c r="I465" i="3"/>
  <c r="J465" i="3"/>
  <c r="AA465" i="3"/>
  <c r="AC465" i="3"/>
  <c r="AD465" i="3"/>
  <c r="AF465" i="3"/>
  <c r="AG465" i="3"/>
  <c r="AH465" i="3"/>
  <c r="D466" i="3"/>
  <c r="E466" i="3"/>
  <c r="F466" i="3"/>
  <c r="G466" i="3"/>
  <c r="H466" i="3"/>
  <c r="I466" i="3"/>
  <c r="J466" i="3"/>
  <c r="AA466" i="3"/>
  <c r="AC466" i="3"/>
  <c r="AD466" i="3"/>
  <c r="AF466" i="3"/>
  <c r="AG466" i="3"/>
  <c r="AH466" i="3"/>
  <c r="D467" i="3"/>
  <c r="E467" i="3"/>
  <c r="F467" i="3"/>
  <c r="G467" i="3"/>
  <c r="H467" i="3"/>
  <c r="I467" i="3"/>
  <c r="J467" i="3"/>
  <c r="AA467" i="3"/>
  <c r="AC467" i="3"/>
  <c r="AD467" i="3"/>
  <c r="AF467" i="3"/>
  <c r="AG467" i="3"/>
  <c r="AH467" i="3"/>
  <c r="D468" i="3"/>
  <c r="E468" i="3"/>
  <c r="F468" i="3"/>
  <c r="G468" i="3"/>
  <c r="H468" i="3"/>
  <c r="I468" i="3"/>
  <c r="J468" i="3"/>
  <c r="AA468" i="3"/>
  <c r="AC468" i="3"/>
  <c r="AD468" i="3"/>
  <c r="AF468" i="3"/>
  <c r="AG468" i="3"/>
  <c r="AH468" i="3"/>
  <c r="D469" i="3"/>
  <c r="E469" i="3"/>
  <c r="F469" i="3"/>
  <c r="G469" i="3"/>
  <c r="H469" i="3"/>
  <c r="I469" i="3"/>
  <c r="J469" i="3"/>
  <c r="AA469" i="3"/>
  <c r="AC469" i="3"/>
  <c r="AD469" i="3"/>
  <c r="AF469" i="3"/>
  <c r="AG469" i="3"/>
  <c r="AH469" i="3"/>
  <c r="D470" i="3"/>
  <c r="E470" i="3"/>
  <c r="F470" i="3"/>
  <c r="G470" i="3"/>
  <c r="H470" i="3"/>
  <c r="I470" i="3"/>
  <c r="J470" i="3"/>
  <c r="AA470" i="3"/>
  <c r="AC470" i="3"/>
  <c r="AD470" i="3"/>
  <c r="AF470" i="3"/>
  <c r="AG470" i="3"/>
  <c r="AH470" i="3"/>
  <c r="D471" i="3"/>
  <c r="E471" i="3"/>
  <c r="F471" i="3"/>
  <c r="G471" i="3"/>
  <c r="H471" i="3"/>
  <c r="I471" i="3"/>
  <c r="J471" i="3"/>
  <c r="AA471" i="3"/>
  <c r="AC471" i="3"/>
  <c r="AD471" i="3"/>
  <c r="AF471" i="3"/>
  <c r="AG471" i="3"/>
  <c r="AH471" i="3"/>
  <c r="D472" i="3"/>
  <c r="E472" i="3"/>
  <c r="F472" i="3"/>
  <c r="G472" i="3"/>
  <c r="H472" i="3"/>
  <c r="I472" i="3"/>
  <c r="J472" i="3"/>
  <c r="AA472" i="3"/>
  <c r="AC472" i="3"/>
  <c r="AD472" i="3"/>
  <c r="AF472" i="3"/>
  <c r="AG472" i="3"/>
  <c r="AH472" i="3"/>
  <c r="D473" i="3"/>
  <c r="E473" i="3"/>
  <c r="F473" i="3"/>
  <c r="G473" i="3"/>
  <c r="H473" i="3"/>
  <c r="I473" i="3"/>
  <c r="J473" i="3"/>
  <c r="AA473" i="3"/>
  <c r="AC473" i="3"/>
  <c r="AD473" i="3"/>
  <c r="AF473" i="3"/>
  <c r="AG473" i="3"/>
  <c r="AH473" i="3"/>
  <c r="D474" i="3"/>
  <c r="E474" i="3"/>
  <c r="F474" i="3"/>
  <c r="G474" i="3"/>
  <c r="H474" i="3"/>
  <c r="I474" i="3"/>
  <c r="J474" i="3"/>
  <c r="AA474" i="3"/>
  <c r="AC474" i="3"/>
  <c r="AD474" i="3"/>
  <c r="AF474" i="3"/>
  <c r="AG474" i="3"/>
  <c r="AH474" i="3"/>
  <c r="D475" i="3"/>
  <c r="E475" i="3"/>
  <c r="F475" i="3"/>
  <c r="G475" i="3"/>
  <c r="H475" i="3"/>
  <c r="I475" i="3"/>
  <c r="J475" i="3"/>
  <c r="AA475" i="3"/>
  <c r="AC475" i="3"/>
  <c r="AD475" i="3"/>
  <c r="AF475" i="3"/>
  <c r="AG475" i="3"/>
  <c r="AH475" i="3"/>
  <c r="D476" i="3"/>
  <c r="E476" i="3"/>
  <c r="F476" i="3"/>
  <c r="G476" i="3"/>
  <c r="H476" i="3"/>
  <c r="I476" i="3"/>
  <c r="J476" i="3"/>
  <c r="AA476" i="3"/>
  <c r="AC476" i="3"/>
  <c r="AD476" i="3"/>
  <c r="AF476" i="3"/>
  <c r="AG476" i="3"/>
  <c r="AH476" i="3"/>
  <c r="D477" i="3"/>
  <c r="E477" i="3"/>
  <c r="F477" i="3"/>
  <c r="G477" i="3"/>
  <c r="H477" i="3"/>
  <c r="I477" i="3"/>
  <c r="J477" i="3"/>
  <c r="AA477" i="3"/>
  <c r="AC477" i="3"/>
  <c r="AD477" i="3"/>
  <c r="AF477" i="3"/>
  <c r="AG477" i="3"/>
  <c r="AH477" i="3"/>
  <c r="D478" i="3"/>
  <c r="E478" i="3"/>
  <c r="F478" i="3"/>
  <c r="G478" i="3"/>
  <c r="H478" i="3"/>
  <c r="I478" i="3"/>
  <c r="J478" i="3"/>
  <c r="AA478" i="3"/>
  <c r="AC478" i="3"/>
  <c r="AD478" i="3"/>
  <c r="AF478" i="3"/>
  <c r="AG478" i="3"/>
  <c r="AH478" i="3"/>
  <c r="D479" i="3"/>
  <c r="E479" i="3"/>
  <c r="F479" i="3"/>
  <c r="G479" i="3"/>
  <c r="H479" i="3"/>
  <c r="I479" i="3"/>
  <c r="J479" i="3"/>
  <c r="AA479" i="3"/>
  <c r="AC479" i="3"/>
  <c r="AD479" i="3"/>
  <c r="AF479" i="3"/>
  <c r="AG479" i="3"/>
  <c r="AH479" i="3"/>
  <c r="D480" i="3"/>
  <c r="E480" i="3"/>
  <c r="F480" i="3"/>
  <c r="G480" i="3"/>
  <c r="H480" i="3"/>
  <c r="I480" i="3"/>
  <c r="J480" i="3"/>
  <c r="AA480" i="3"/>
  <c r="AC480" i="3"/>
  <c r="AD480" i="3"/>
  <c r="AF480" i="3"/>
  <c r="AG480" i="3"/>
  <c r="AH480" i="3"/>
  <c r="D481" i="3"/>
  <c r="E481" i="3"/>
  <c r="F481" i="3"/>
  <c r="G481" i="3"/>
  <c r="H481" i="3"/>
  <c r="I481" i="3"/>
  <c r="J481" i="3"/>
  <c r="AA481" i="3"/>
  <c r="AC481" i="3"/>
  <c r="AD481" i="3"/>
  <c r="AF481" i="3"/>
  <c r="AG481" i="3"/>
  <c r="AH481" i="3"/>
  <c r="D482" i="3"/>
  <c r="E482" i="3"/>
  <c r="F482" i="3"/>
  <c r="G482" i="3"/>
  <c r="H482" i="3"/>
  <c r="I482" i="3"/>
  <c r="J482" i="3"/>
  <c r="AA482" i="3"/>
  <c r="AC482" i="3"/>
  <c r="AD482" i="3"/>
  <c r="AF482" i="3"/>
  <c r="AG482" i="3"/>
  <c r="AH482" i="3"/>
  <c r="D483" i="3"/>
  <c r="E483" i="3"/>
  <c r="F483" i="3"/>
  <c r="G483" i="3"/>
  <c r="H483" i="3"/>
  <c r="I483" i="3"/>
  <c r="J483" i="3"/>
  <c r="AA483" i="3"/>
  <c r="AC483" i="3"/>
  <c r="AD483" i="3"/>
  <c r="AF483" i="3"/>
  <c r="AG483" i="3"/>
  <c r="AH483" i="3"/>
  <c r="D484" i="3"/>
  <c r="E484" i="3"/>
  <c r="F484" i="3"/>
  <c r="G484" i="3"/>
  <c r="H484" i="3"/>
  <c r="I484" i="3"/>
  <c r="J484" i="3"/>
  <c r="AA484" i="3"/>
  <c r="AC484" i="3"/>
  <c r="AD484" i="3"/>
  <c r="AF484" i="3"/>
  <c r="AG484" i="3"/>
  <c r="AH484" i="3"/>
  <c r="D485" i="3"/>
  <c r="E485" i="3"/>
  <c r="F485" i="3"/>
  <c r="G485" i="3"/>
  <c r="H485" i="3"/>
  <c r="I485" i="3"/>
  <c r="J485" i="3"/>
  <c r="AA485" i="3"/>
  <c r="AC485" i="3"/>
  <c r="AD485" i="3"/>
  <c r="AF485" i="3"/>
  <c r="AG485" i="3"/>
  <c r="AH485" i="3"/>
  <c r="D486" i="3"/>
  <c r="E486" i="3"/>
  <c r="F486" i="3"/>
  <c r="G486" i="3"/>
  <c r="H486" i="3"/>
  <c r="I486" i="3"/>
  <c r="J486" i="3"/>
  <c r="AA486" i="3"/>
  <c r="AC486" i="3"/>
  <c r="AD486" i="3"/>
  <c r="AF486" i="3"/>
  <c r="AG486" i="3"/>
  <c r="AH486" i="3"/>
  <c r="D487" i="3"/>
  <c r="E487" i="3"/>
  <c r="F487" i="3"/>
  <c r="G487" i="3"/>
  <c r="H487" i="3"/>
  <c r="I487" i="3"/>
  <c r="J487" i="3"/>
  <c r="AA487" i="3"/>
  <c r="AC487" i="3"/>
  <c r="AD487" i="3"/>
  <c r="AF487" i="3"/>
  <c r="AG487" i="3"/>
  <c r="AH487" i="3"/>
  <c r="D488" i="3"/>
  <c r="E488" i="3"/>
  <c r="F488" i="3"/>
  <c r="G488" i="3"/>
  <c r="H488" i="3"/>
  <c r="I488" i="3"/>
  <c r="J488" i="3"/>
  <c r="AA488" i="3"/>
  <c r="AC488" i="3"/>
  <c r="AD488" i="3"/>
  <c r="AF488" i="3"/>
  <c r="AG488" i="3"/>
  <c r="AH488" i="3"/>
  <c r="D489" i="3"/>
  <c r="E489" i="3"/>
  <c r="F489" i="3"/>
  <c r="G489" i="3"/>
  <c r="H489" i="3"/>
  <c r="I489" i="3"/>
  <c r="J489" i="3"/>
  <c r="AA489" i="3"/>
  <c r="AC489" i="3"/>
  <c r="AD489" i="3"/>
  <c r="AF489" i="3"/>
  <c r="AG489" i="3"/>
  <c r="AH489" i="3"/>
  <c r="D490" i="3"/>
  <c r="E490" i="3"/>
  <c r="F490" i="3"/>
  <c r="G490" i="3"/>
  <c r="H490" i="3"/>
  <c r="I490" i="3"/>
  <c r="J490" i="3"/>
  <c r="AA490" i="3"/>
  <c r="AC490" i="3"/>
  <c r="AD490" i="3"/>
  <c r="AF490" i="3"/>
  <c r="AG490" i="3"/>
  <c r="AH490" i="3"/>
  <c r="D491" i="3"/>
  <c r="E491" i="3"/>
  <c r="F491" i="3"/>
  <c r="G491" i="3"/>
  <c r="H491" i="3"/>
  <c r="I491" i="3"/>
  <c r="J491" i="3"/>
  <c r="AA491" i="3"/>
  <c r="AC491" i="3"/>
  <c r="AD491" i="3"/>
  <c r="AF491" i="3"/>
  <c r="AG491" i="3"/>
  <c r="AH491" i="3"/>
  <c r="D492" i="3"/>
  <c r="E492" i="3"/>
  <c r="F492" i="3"/>
  <c r="G492" i="3"/>
  <c r="H492" i="3"/>
  <c r="I492" i="3"/>
  <c r="J492" i="3"/>
  <c r="AA492" i="3"/>
  <c r="AC492" i="3"/>
  <c r="AD492" i="3"/>
  <c r="AF492" i="3"/>
  <c r="AG492" i="3"/>
  <c r="AH492" i="3"/>
  <c r="D493" i="3"/>
  <c r="E493" i="3"/>
  <c r="F493" i="3"/>
  <c r="G493" i="3"/>
  <c r="H493" i="3"/>
  <c r="I493" i="3"/>
  <c r="J493" i="3"/>
  <c r="AA493" i="3"/>
  <c r="AC493" i="3"/>
  <c r="AD493" i="3"/>
  <c r="AF493" i="3"/>
  <c r="AG493" i="3"/>
  <c r="AH493" i="3"/>
  <c r="D494" i="3"/>
  <c r="E494" i="3"/>
  <c r="F494" i="3"/>
  <c r="G494" i="3"/>
  <c r="H494" i="3"/>
  <c r="I494" i="3"/>
  <c r="J494" i="3"/>
  <c r="AA494" i="3"/>
  <c r="AC494" i="3"/>
  <c r="AD494" i="3"/>
  <c r="AF494" i="3"/>
  <c r="AG494" i="3"/>
  <c r="AH494" i="3"/>
  <c r="D495" i="3"/>
  <c r="E495" i="3"/>
  <c r="F495" i="3"/>
  <c r="G495" i="3"/>
  <c r="H495" i="3"/>
  <c r="I495" i="3"/>
  <c r="J495" i="3"/>
  <c r="AA495" i="3"/>
  <c r="AC495" i="3"/>
  <c r="AD495" i="3"/>
  <c r="AF495" i="3"/>
  <c r="AG495" i="3"/>
  <c r="AH495" i="3"/>
  <c r="D496" i="3"/>
  <c r="E496" i="3"/>
  <c r="F496" i="3"/>
  <c r="G496" i="3"/>
  <c r="H496" i="3"/>
  <c r="I496" i="3"/>
  <c r="J496" i="3"/>
  <c r="AA496" i="3"/>
  <c r="AC496" i="3"/>
  <c r="AD496" i="3"/>
  <c r="AF496" i="3"/>
  <c r="AG496" i="3"/>
  <c r="AH496" i="3"/>
  <c r="D497" i="3"/>
  <c r="E497" i="3"/>
  <c r="F497" i="3"/>
  <c r="G497" i="3"/>
  <c r="H497" i="3"/>
  <c r="I497" i="3"/>
  <c r="J497" i="3"/>
  <c r="AA497" i="3"/>
  <c r="AC497" i="3"/>
  <c r="AD497" i="3"/>
  <c r="AF497" i="3"/>
  <c r="AG497" i="3"/>
  <c r="AH497" i="3"/>
  <c r="D498" i="3"/>
  <c r="E498" i="3"/>
  <c r="F498" i="3"/>
  <c r="G498" i="3"/>
  <c r="H498" i="3"/>
  <c r="I498" i="3"/>
  <c r="J498" i="3"/>
  <c r="AA498" i="3"/>
  <c r="AC498" i="3"/>
  <c r="AD498" i="3"/>
  <c r="AF498" i="3"/>
  <c r="AG498" i="3"/>
  <c r="AH498" i="3"/>
  <c r="D499" i="3"/>
  <c r="E499" i="3"/>
  <c r="F499" i="3"/>
  <c r="G499" i="3"/>
  <c r="H499" i="3"/>
  <c r="I499" i="3"/>
  <c r="J499" i="3"/>
  <c r="AA499" i="3"/>
  <c r="AC499" i="3"/>
  <c r="AD499" i="3"/>
  <c r="AF499" i="3"/>
  <c r="AG499" i="3"/>
  <c r="AH499" i="3"/>
  <c r="D500" i="3"/>
  <c r="E500" i="3"/>
  <c r="F500" i="3"/>
  <c r="G500" i="3"/>
  <c r="H500" i="3"/>
  <c r="I500" i="3"/>
  <c r="J500" i="3"/>
  <c r="AA500" i="3"/>
  <c r="AC500" i="3"/>
  <c r="AD500" i="3"/>
  <c r="AF500" i="3"/>
  <c r="AG500" i="3"/>
  <c r="AH500" i="3"/>
  <c r="D501" i="3"/>
  <c r="E501" i="3"/>
  <c r="F501" i="3"/>
  <c r="G501" i="3"/>
  <c r="H501" i="3"/>
  <c r="I501" i="3"/>
  <c r="J501" i="3"/>
  <c r="AA501" i="3"/>
  <c r="AC501" i="3"/>
  <c r="AD501" i="3"/>
  <c r="AF501" i="3"/>
  <c r="AG501" i="3"/>
  <c r="AH501" i="3"/>
  <c r="D502" i="3"/>
  <c r="E502" i="3"/>
  <c r="F502" i="3"/>
  <c r="G502" i="3"/>
  <c r="H502" i="3"/>
  <c r="I502" i="3"/>
  <c r="J502" i="3"/>
  <c r="AA502" i="3"/>
  <c r="AC502" i="3"/>
  <c r="AD502" i="3"/>
  <c r="AF502" i="3"/>
  <c r="AG502" i="3"/>
  <c r="AH502" i="3"/>
  <c r="D503" i="3"/>
  <c r="E503" i="3"/>
  <c r="F503" i="3"/>
  <c r="G503" i="3"/>
  <c r="H503" i="3"/>
  <c r="I503" i="3"/>
  <c r="J503" i="3"/>
  <c r="AA503" i="3"/>
  <c r="AC503" i="3"/>
  <c r="AD503" i="3"/>
  <c r="AF503" i="3"/>
  <c r="AG503" i="3"/>
  <c r="AH503" i="3"/>
  <c r="D504" i="3"/>
  <c r="E504" i="3"/>
  <c r="F504" i="3"/>
  <c r="G504" i="3"/>
  <c r="H504" i="3"/>
  <c r="I504" i="3"/>
  <c r="J504" i="3"/>
  <c r="AA504" i="3"/>
  <c r="AC504" i="3"/>
  <c r="AD504" i="3"/>
  <c r="AF504" i="3"/>
  <c r="AG504" i="3"/>
  <c r="AH504" i="3"/>
  <c r="D505" i="3"/>
  <c r="E505" i="3"/>
  <c r="F505" i="3"/>
  <c r="G505" i="3"/>
  <c r="H505" i="3"/>
  <c r="I505" i="3"/>
  <c r="J505" i="3"/>
  <c r="AA505" i="3"/>
  <c r="AC505" i="3"/>
  <c r="AD505" i="3"/>
  <c r="AF505" i="3"/>
  <c r="AG505" i="3"/>
  <c r="AH505" i="3"/>
  <c r="D506" i="3"/>
  <c r="E506" i="3"/>
  <c r="F506" i="3"/>
  <c r="G506" i="3"/>
  <c r="H506" i="3"/>
  <c r="I506" i="3"/>
  <c r="J506" i="3"/>
  <c r="AA506" i="3"/>
  <c r="AC506" i="3"/>
  <c r="AD506" i="3"/>
  <c r="AF506" i="3"/>
  <c r="AG506" i="3"/>
  <c r="AH506" i="3"/>
  <c r="D507" i="3"/>
  <c r="E507" i="3"/>
  <c r="F507" i="3"/>
  <c r="G507" i="3"/>
  <c r="H507" i="3"/>
  <c r="I507" i="3"/>
  <c r="J507" i="3"/>
  <c r="AA507" i="3"/>
  <c r="AC507" i="3"/>
  <c r="AD507" i="3"/>
  <c r="AF507" i="3"/>
  <c r="AG507" i="3"/>
  <c r="AH507" i="3"/>
  <c r="D508" i="3"/>
  <c r="E508" i="3"/>
  <c r="F508" i="3"/>
  <c r="G508" i="3"/>
  <c r="H508" i="3"/>
  <c r="I508" i="3"/>
  <c r="J508" i="3"/>
  <c r="AA508" i="3"/>
  <c r="AC508" i="3"/>
  <c r="AD508" i="3"/>
  <c r="AF508" i="3"/>
  <c r="AG508" i="3"/>
  <c r="AH508" i="3"/>
  <c r="D509" i="3"/>
  <c r="E509" i="3"/>
  <c r="F509" i="3"/>
  <c r="G509" i="3"/>
  <c r="H509" i="3"/>
  <c r="I509" i="3"/>
  <c r="J509" i="3"/>
  <c r="AA509" i="3"/>
  <c r="AC509" i="3"/>
  <c r="AD509" i="3"/>
  <c r="AF509" i="3"/>
  <c r="AG509" i="3"/>
  <c r="AH509" i="3"/>
  <c r="D510" i="3"/>
  <c r="E510" i="3"/>
  <c r="F510" i="3"/>
  <c r="G510" i="3"/>
  <c r="H510" i="3"/>
  <c r="I510" i="3"/>
  <c r="J510" i="3"/>
  <c r="AA510" i="3"/>
  <c r="AC510" i="3"/>
  <c r="AD510" i="3"/>
  <c r="AF510" i="3"/>
  <c r="AG510" i="3"/>
  <c r="AH510" i="3"/>
  <c r="D511" i="3"/>
  <c r="E511" i="3"/>
  <c r="F511" i="3"/>
  <c r="G511" i="3"/>
  <c r="H511" i="3"/>
  <c r="I511" i="3"/>
  <c r="J511" i="3"/>
  <c r="AA511" i="3"/>
  <c r="AC511" i="3"/>
  <c r="AD511" i="3"/>
  <c r="AF511" i="3"/>
  <c r="AG511" i="3"/>
  <c r="AH511" i="3"/>
  <c r="D512" i="3"/>
  <c r="E512" i="3"/>
  <c r="F512" i="3"/>
  <c r="G512" i="3"/>
  <c r="H512" i="3"/>
  <c r="I512" i="3"/>
  <c r="J512" i="3"/>
  <c r="AA512" i="3"/>
  <c r="AC512" i="3"/>
  <c r="AD512" i="3"/>
  <c r="AF512" i="3"/>
  <c r="AG512" i="3"/>
  <c r="AH512" i="3"/>
  <c r="D513" i="3"/>
  <c r="E513" i="3"/>
  <c r="F513" i="3"/>
  <c r="G513" i="3"/>
  <c r="H513" i="3"/>
  <c r="I513" i="3"/>
  <c r="J513" i="3"/>
  <c r="AA513" i="3"/>
  <c r="AC513" i="3"/>
  <c r="AD513" i="3"/>
  <c r="AF513" i="3"/>
  <c r="AG513" i="3"/>
  <c r="AH513" i="3"/>
  <c r="D514" i="3"/>
  <c r="E514" i="3"/>
  <c r="F514" i="3"/>
  <c r="G514" i="3"/>
  <c r="H514" i="3"/>
  <c r="I514" i="3"/>
  <c r="J514" i="3"/>
  <c r="AA514" i="3"/>
  <c r="AC514" i="3"/>
  <c r="AD514" i="3"/>
  <c r="AF514" i="3"/>
  <c r="AG514" i="3"/>
  <c r="AH514" i="3"/>
  <c r="D515" i="3"/>
  <c r="E515" i="3"/>
  <c r="F515" i="3"/>
  <c r="G515" i="3"/>
  <c r="H515" i="3"/>
  <c r="I515" i="3"/>
  <c r="J515" i="3"/>
  <c r="AA515" i="3"/>
  <c r="AC515" i="3"/>
  <c r="AD515" i="3"/>
  <c r="AF515" i="3"/>
  <c r="AG515" i="3"/>
  <c r="AH515" i="3"/>
  <c r="D516" i="3"/>
  <c r="E516" i="3"/>
  <c r="F516" i="3"/>
  <c r="G516" i="3"/>
  <c r="H516" i="3"/>
  <c r="I516" i="3"/>
  <c r="J516" i="3"/>
  <c r="AA516" i="3"/>
  <c r="AC516" i="3"/>
  <c r="AD516" i="3"/>
  <c r="AF516" i="3"/>
  <c r="AG516" i="3"/>
  <c r="AH516" i="3"/>
  <c r="D517" i="3"/>
  <c r="E517" i="3"/>
  <c r="F517" i="3"/>
  <c r="G517" i="3"/>
  <c r="H517" i="3"/>
  <c r="I517" i="3"/>
  <c r="J517" i="3"/>
  <c r="AA517" i="3"/>
  <c r="AC517" i="3"/>
  <c r="AD517" i="3"/>
  <c r="AF517" i="3"/>
  <c r="AG517" i="3"/>
  <c r="AH517" i="3"/>
  <c r="D518" i="3"/>
  <c r="E518" i="3"/>
  <c r="F518" i="3"/>
  <c r="G518" i="3"/>
  <c r="H518" i="3"/>
  <c r="I518" i="3"/>
  <c r="J518" i="3"/>
  <c r="AA518" i="3"/>
  <c r="AC518" i="3"/>
  <c r="AD518" i="3"/>
  <c r="AF518" i="3"/>
  <c r="AG518" i="3"/>
  <c r="AH518" i="3"/>
  <c r="D519" i="3"/>
  <c r="E519" i="3"/>
  <c r="F519" i="3"/>
  <c r="G519" i="3"/>
  <c r="H519" i="3"/>
  <c r="I519" i="3"/>
  <c r="J519" i="3"/>
  <c r="AA519" i="3"/>
  <c r="AC519" i="3"/>
  <c r="AD519" i="3"/>
  <c r="AF519" i="3"/>
  <c r="AG519" i="3"/>
  <c r="AH519" i="3"/>
  <c r="D520" i="3"/>
  <c r="E520" i="3"/>
  <c r="F520" i="3"/>
  <c r="G520" i="3"/>
  <c r="H520" i="3"/>
  <c r="I520" i="3"/>
  <c r="J520" i="3"/>
  <c r="AA520" i="3"/>
  <c r="AC520" i="3"/>
  <c r="AD520" i="3"/>
  <c r="AF520" i="3"/>
  <c r="AG520" i="3"/>
  <c r="AH520" i="3"/>
  <c r="D521" i="3"/>
  <c r="E521" i="3"/>
  <c r="F521" i="3"/>
  <c r="G521" i="3"/>
  <c r="H521" i="3"/>
  <c r="I521" i="3"/>
  <c r="J521" i="3"/>
  <c r="AA521" i="3"/>
  <c r="AC521" i="3"/>
  <c r="AD521" i="3"/>
  <c r="AF521" i="3"/>
  <c r="AG521" i="3"/>
  <c r="AH521" i="3"/>
  <c r="D522" i="3"/>
  <c r="E522" i="3"/>
  <c r="F522" i="3"/>
  <c r="G522" i="3"/>
  <c r="H522" i="3"/>
  <c r="I522" i="3"/>
  <c r="J522" i="3"/>
  <c r="AA522" i="3"/>
  <c r="AC522" i="3"/>
  <c r="AD522" i="3"/>
  <c r="AF522" i="3"/>
  <c r="AG522" i="3"/>
  <c r="AH522" i="3"/>
  <c r="D523" i="3"/>
  <c r="E523" i="3"/>
  <c r="F523" i="3"/>
  <c r="G523" i="3"/>
  <c r="H523" i="3"/>
  <c r="I523" i="3"/>
  <c r="J523" i="3"/>
  <c r="AA523" i="3"/>
  <c r="AC523" i="3"/>
  <c r="AD523" i="3"/>
  <c r="AF523" i="3"/>
  <c r="AG523" i="3"/>
  <c r="AH523" i="3"/>
  <c r="D524" i="3"/>
  <c r="E524" i="3"/>
  <c r="F524" i="3"/>
  <c r="G524" i="3"/>
  <c r="H524" i="3"/>
  <c r="I524" i="3"/>
  <c r="J524" i="3"/>
  <c r="AA524" i="3"/>
  <c r="AC524" i="3"/>
  <c r="AD524" i="3"/>
  <c r="AF524" i="3"/>
  <c r="AG524" i="3"/>
  <c r="AH524" i="3"/>
  <c r="D525" i="3"/>
  <c r="E525" i="3"/>
  <c r="F525" i="3"/>
  <c r="G525" i="3"/>
  <c r="H525" i="3"/>
  <c r="I525" i="3"/>
  <c r="J525" i="3"/>
  <c r="AA525" i="3"/>
  <c r="AC525" i="3"/>
  <c r="AD525" i="3"/>
  <c r="AF525" i="3"/>
  <c r="AG525" i="3"/>
  <c r="AH525" i="3"/>
  <c r="D526" i="3"/>
  <c r="E526" i="3"/>
  <c r="F526" i="3"/>
  <c r="G526" i="3"/>
  <c r="H526" i="3"/>
  <c r="I526" i="3"/>
  <c r="J526" i="3"/>
  <c r="AA526" i="3"/>
  <c r="AC526" i="3"/>
  <c r="AD526" i="3"/>
  <c r="AF526" i="3"/>
  <c r="AG526" i="3"/>
  <c r="AH526" i="3"/>
  <c r="D527" i="3"/>
  <c r="E527" i="3"/>
  <c r="F527" i="3"/>
  <c r="G527" i="3"/>
  <c r="H527" i="3"/>
  <c r="I527" i="3"/>
  <c r="J527" i="3"/>
  <c r="AA527" i="3"/>
  <c r="AC527" i="3"/>
  <c r="AD527" i="3"/>
  <c r="AF527" i="3"/>
  <c r="AG527" i="3"/>
  <c r="AH527" i="3"/>
  <c r="D528" i="3"/>
  <c r="E528" i="3"/>
  <c r="F528" i="3"/>
  <c r="G528" i="3"/>
  <c r="H528" i="3"/>
  <c r="I528" i="3"/>
  <c r="J528" i="3"/>
  <c r="AA528" i="3"/>
  <c r="AC528" i="3"/>
  <c r="AD528" i="3"/>
  <c r="AF528" i="3"/>
  <c r="AG528" i="3"/>
  <c r="AH528" i="3"/>
  <c r="D529" i="3"/>
  <c r="E529" i="3"/>
  <c r="F529" i="3"/>
  <c r="G529" i="3"/>
  <c r="H529" i="3"/>
  <c r="I529" i="3"/>
  <c r="J529" i="3"/>
  <c r="AA529" i="3"/>
  <c r="AC529" i="3"/>
  <c r="AD529" i="3"/>
  <c r="AF529" i="3"/>
  <c r="AG529" i="3"/>
  <c r="AH529" i="3"/>
  <c r="D530" i="3"/>
  <c r="E530" i="3"/>
  <c r="F530" i="3"/>
  <c r="G530" i="3"/>
  <c r="H530" i="3"/>
  <c r="I530" i="3"/>
  <c r="J530" i="3"/>
  <c r="AA530" i="3"/>
  <c r="AC530" i="3"/>
  <c r="AD530" i="3"/>
  <c r="AF530" i="3"/>
  <c r="AG530" i="3"/>
  <c r="AH530" i="3"/>
  <c r="D531" i="3"/>
  <c r="E531" i="3"/>
  <c r="F531" i="3"/>
  <c r="G531" i="3"/>
  <c r="H531" i="3"/>
  <c r="I531" i="3"/>
  <c r="J531" i="3"/>
  <c r="AA531" i="3"/>
  <c r="AC531" i="3"/>
  <c r="AD531" i="3"/>
  <c r="AF531" i="3"/>
  <c r="AG531" i="3"/>
  <c r="AH531" i="3"/>
  <c r="D532" i="3"/>
  <c r="E532" i="3"/>
  <c r="F532" i="3"/>
  <c r="G532" i="3"/>
  <c r="H532" i="3"/>
  <c r="I532" i="3"/>
  <c r="J532" i="3"/>
  <c r="AA532" i="3"/>
  <c r="AC532" i="3"/>
  <c r="AD532" i="3"/>
  <c r="AF532" i="3"/>
  <c r="AG532" i="3"/>
  <c r="AH532" i="3"/>
  <c r="D533" i="3"/>
  <c r="E533" i="3"/>
  <c r="F533" i="3"/>
  <c r="G533" i="3"/>
  <c r="H533" i="3"/>
  <c r="I533" i="3"/>
  <c r="J533" i="3"/>
  <c r="AA533" i="3"/>
  <c r="AC533" i="3"/>
  <c r="AD533" i="3"/>
  <c r="AF533" i="3"/>
  <c r="AG533" i="3"/>
  <c r="AH533" i="3"/>
  <c r="D534" i="3"/>
  <c r="E534" i="3"/>
  <c r="F534" i="3"/>
  <c r="G534" i="3"/>
  <c r="H534" i="3"/>
  <c r="I534" i="3"/>
  <c r="J534" i="3"/>
  <c r="AA534" i="3"/>
  <c r="AC534" i="3"/>
  <c r="AD534" i="3"/>
  <c r="AF534" i="3"/>
  <c r="AG534" i="3"/>
  <c r="AH534" i="3"/>
  <c r="D535" i="3"/>
  <c r="E535" i="3"/>
  <c r="F535" i="3"/>
  <c r="G535" i="3"/>
  <c r="H535" i="3"/>
  <c r="I535" i="3"/>
  <c r="J535" i="3"/>
  <c r="AA535" i="3"/>
  <c r="AC535" i="3"/>
  <c r="AD535" i="3"/>
  <c r="AF535" i="3"/>
  <c r="AG535" i="3"/>
  <c r="AH535" i="3"/>
  <c r="D536" i="3"/>
  <c r="E536" i="3"/>
  <c r="F536" i="3"/>
  <c r="G536" i="3"/>
  <c r="H536" i="3"/>
  <c r="I536" i="3"/>
  <c r="J536" i="3"/>
  <c r="AA536" i="3"/>
  <c r="AC536" i="3"/>
  <c r="AD536" i="3"/>
  <c r="AF536" i="3"/>
  <c r="AG536" i="3"/>
  <c r="AH536" i="3"/>
  <c r="D537" i="3"/>
  <c r="E537" i="3"/>
  <c r="F537" i="3"/>
  <c r="G537" i="3"/>
  <c r="H537" i="3"/>
  <c r="I537" i="3"/>
  <c r="J537" i="3"/>
  <c r="AA537" i="3"/>
  <c r="AC537" i="3"/>
  <c r="AD537" i="3"/>
  <c r="AF537" i="3"/>
  <c r="AG537" i="3"/>
  <c r="AH537" i="3"/>
  <c r="D538" i="3"/>
  <c r="E538" i="3"/>
  <c r="F538" i="3"/>
  <c r="G538" i="3"/>
  <c r="H538" i="3"/>
  <c r="I538" i="3"/>
  <c r="J538" i="3"/>
  <c r="AA538" i="3"/>
  <c r="AC538" i="3"/>
  <c r="AD538" i="3"/>
  <c r="AF538" i="3"/>
  <c r="AG538" i="3"/>
  <c r="AH538" i="3"/>
  <c r="D539" i="3"/>
  <c r="E539" i="3"/>
  <c r="F539" i="3"/>
  <c r="G539" i="3"/>
  <c r="H539" i="3"/>
  <c r="I539" i="3"/>
  <c r="J539" i="3"/>
  <c r="AA539" i="3"/>
  <c r="AC539" i="3"/>
  <c r="AD539" i="3"/>
  <c r="AF539" i="3"/>
  <c r="AG539" i="3"/>
  <c r="AH539" i="3"/>
  <c r="D540" i="3"/>
  <c r="E540" i="3"/>
  <c r="F540" i="3"/>
  <c r="G540" i="3"/>
  <c r="H540" i="3"/>
  <c r="I540" i="3"/>
  <c r="J540" i="3"/>
  <c r="AA540" i="3"/>
  <c r="AC540" i="3"/>
  <c r="AD540" i="3"/>
  <c r="AF540" i="3"/>
  <c r="AG540" i="3"/>
  <c r="AH540" i="3"/>
  <c r="D541" i="3"/>
  <c r="E541" i="3"/>
  <c r="F541" i="3"/>
  <c r="G541" i="3"/>
  <c r="H541" i="3"/>
  <c r="I541" i="3"/>
  <c r="J541" i="3"/>
  <c r="AA541" i="3"/>
  <c r="AC541" i="3"/>
  <c r="AD541" i="3"/>
  <c r="AF541" i="3"/>
  <c r="AG541" i="3"/>
  <c r="AH541" i="3"/>
  <c r="D542" i="3"/>
  <c r="E542" i="3"/>
  <c r="F542" i="3"/>
  <c r="G542" i="3"/>
  <c r="H542" i="3"/>
  <c r="I542" i="3"/>
  <c r="J542" i="3"/>
  <c r="AA542" i="3"/>
  <c r="AC542" i="3"/>
  <c r="AD542" i="3"/>
  <c r="AF542" i="3"/>
  <c r="AG542" i="3"/>
  <c r="AH542" i="3"/>
  <c r="D543" i="3"/>
  <c r="E543" i="3"/>
  <c r="F543" i="3"/>
  <c r="G543" i="3"/>
  <c r="H543" i="3"/>
  <c r="I543" i="3"/>
  <c r="J543" i="3"/>
  <c r="AA543" i="3"/>
  <c r="AC543" i="3"/>
  <c r="AD543" i="3"/>
  <c r="AF543" i="3"/>
  <c r="AG543" i="3"/>
  <c r="AH543" i="3"/>
  <c r="D544" i="3"/>
  <c r="E544" i="3"/>
  <c r="F544" i="3"/>
  <c r="G544" i="3"/>
  <c r="H544" i="3"/>
  <c r="I544" i="3"/>
  <c r="J544" i="3"/>
  <c r="AA544" i="3"/>
  <c r="AC544" i="3"/>
  <c r="AD544" i="3"/>
  <c r="AF544" i="3"/>
  <c r="AG544" i="3"/>
  <c r="AH544" i="3"/>
  <c r="D545" i="3"/>
  <c r="E545" i="3"/>
  <c r="F545" i="3"/>
  <c r="G545" i="3"/>
  <c r="H545" i="3"/>
  <c r="I545" i="3"/>
  <c r="J545" i="3"/>
  <c r="AA545" i="3"/>
  <c r="AC545" i="3"/>
  <c r="AD545" i="3"/>
  <c r="AF545" i="3"/>
  <c r="AG545" i="3"/>
  <c r="AH545" i="3"/>
  <c r="D546" i="3"/>
  <c r="E546" i="3"/>
  <c r="F546" i="3"/>
  <c r="G546" i="3"/>
  <c r="H546" i="3"/>
  <c r="I546" i="3"/>
  <c r="J546" i="3"/>
  <c r="AA546" i="3"/>
  <c r="AC546" i="3"/>
  <c r="AD546" i="3"/>
  <c r="AF546" i="3"/>
  <c r="AG546" i="3"/>
  <c r="AH546" i="3"/>
  <c r="D547" i="3"/>
  <c r="E547" i="3"/>
  <c r="F547" i="3"/>
  <c r="G547" i="3"/>
  <c r="H547" i="3"/>
  <c r="I547" i="3"/>
  <c r="J547" i="3"/>
  <c r="AA547" i="3"/>
  <c r="AC547" i="3"/>
  <c r="AD547" i="3"/>
  <c r="AF547" i="3"/>
  <c r="AG547" i="3"/>
  <c r="AH547" i="3"/>
  <c r="D548" i="3"/>
  <c r="E548" i="3"/>
  <c r="F548" i="3"/>
  <c r="G548" i="3"/>
  <c r="H548" i="3"/>
  <c r="I548" i="3"/>
  <c r="J548" i="3"/>
  <c r="AA548" i="3"/>
  <c r="AC548" i="3"/>
  <c r="AD548" i="3"/>
  <c r="AF548" i="3"/>
  <c r="AG548" i="3"/>
  <c r="AH548" i="3"/>
  <c r="D549" i="3"/>
  <c r="E549" i="3"/>
  <c r="F549" i="3"/>
  <c r="G549" i="3"/>
  <c r="H549" i="3"/>
  <c r="I549" i="3"/>
  <c r="J549" i="3"/>
  <c r="AA549" i="3"/>
  <c r="AC549" i="3"/>
  <c r="AD549" i="3"/>
  <c r="AF549" i="3"/>
  <c r="AG549" i="3"/>
  <c r="AH549" i="3"/>
  <c r="D550" i="3"/>
  <c r="E550" i="3"/>
  <c r="F550" i="3"/>
  <c r="G550" i="3"/>
  <c r="H550" i="3"/>
  <c r="I550" i="3"/>
  <c r="J550" i="3"/>
  <c r="AA550" i="3"/>
  <c r="AC550" i="3"/>
  <c r="AD550" i="3"/>
  <c r="AF550" i="3"/>
  <c r="AG550" i="3"/>
  <c r="AH550" i="3"/>
  <c r="D551" i="3"/>
  <c r="E551" i="3"/>
  <c r="F551" i="3"/>
  <c r="G551" i="3"/>
  <c r="H551" i="3"/>
  <c r="I551" i="3"/>
  <c r="J551" i="3"/>
  <c r="AA551" i="3"/>
  <c r="AC551" i="3"/>
  <c r="AD551" i="3"/>
  <c r="AF551" i="3"/>
  <c r="AG551" i="3"/>
  <c r="AH551" i="3"/>
  <c r="D552" i="3"/>
  <c r="E552" i="3"/>
  <c r="F552" i="3"/>
  <c r="G552" i="3"/>
  <c r="H552" i="3"/>
  <c r="I552" i="3"/>
  <c r="J552" i="3"/>
  <c r="AA552" i="3"/>
  <c r="AC552" i="3"/>
  <c r="AD552" i="3"/>
  <c r="AF552" i="3"/>
  <c r="AG552" i="3"/>
  <c r="AH552" i="3"/>
  <c r="D553" i="3"/>
  <c r="E553" i="3"/>
  <c r="F553" i="3"/>
  <c r="G553" i="3"/>
  <c r="H553" i="3"/>
  <c r="I553" i="3"/>
  <c r="J553" i="3"/>
  <c r="AA553" i="3"/>
  <c r="AC553" i="3"/>
  <c r="AD553" i="3"/>
  <c r="AF553" i="3"/>
  <c r="AG553" i="3"/>
  <c r="AH553" i="3"/>
  <c r="D554" i="3"/>
  <c r="E554" i="3"/>
  <c r="F554" i="3"/>
  <c r="G554" i="3"/>
  <c r="H554" i="3"/>
  <c r="I554" i="3"/>
  <c r="J554" i="3"/>
  <c r="AA554" i="3"/>
  <c r="AC554" i="3"/>
  <c r="AD554" i="3"/>
  <c r="AF554" i="3"/>
  <c r="AG554" i="3"/>
  <c r="AH554" i="3"/>
  <c r="D555" i="3"/>
  <c r="E555" i="3"/>
  <c r="F555" i="3"/>
  <c r="G555" i="3"/>
  <c r="H555" i="3"/>
  <c r="I555" i="3"/>
  <c r="J555" i="3"/>
  <c r="AA555" i="3"/>
  <c r="AC555" i="3"/>
  <c r="AD555" i="3"/>
  <c r="AF555" i="3"/>
  <c r="AG555" i="3"/>
  <c r="AH555" i="3"/>
  <c r="D556" i="3"/>
  <c r="E556" i="3"/>
  <c r="F556" i="3"/>
  <c r="G556" i="3"/>
  <c r="H556" i="3"/>
  <c r="I556" i="3"/>
  <c r="J556" i="3"/>
  <c r="AA556" i="3"/>
  <c r="AC556" i="3"/>
  <c r="AD556" i="3"/>
  <c r="AF556" i="3"/>
  <c r="AG556" i="3"/>
  <c r="AH556" i="3"/>
  <c r="D557" i="3"/>
  <c r="E557" i="3"/>
  <c r="F557" i="3"/>
  <c r="G557" i="3"/>
  <c r="H557" i="3"/>
  <c r="I557" i="3"/>
  <c r="J557" i="3"/>
  <c r="AA557" i="3"/>
  <c r="AC557" i="3"/>
  <c r="AD557" i="3"/>
  <c r="AF557" i="3"/>
  <c r="AG557" i="3"/>
  <c r="AH557" i="3"/>
  <c r="D558" i="3"/>
  <c r="E558" i="3"/>
  <c r="F558" i="3"/>
  <c r="G558" i="3"/>
  <c r="H558" i="3"/>
  <c r="I558" i="3"/>
  <c r="J558" i="3"/>
  <c r="AA558" i="3"/>
  <c r="AC558" i="3"/>
  <c r="AD558" i="3"/>
  <c r="AF558" i="3"/>
  <c r="AG558" i="3"/>
  <c r="AH558" i="3"/>
  <c r="D559" i="3"/>
  <c r="E559" i="3"/>
  <c r="F559" i="3"/>
  <c r="G559" i="3"/>
  <c r="H559" i="3"/>
  <c r="I559" i="3"/>
  <c r="J559" i="3"/>
  <c r="AA559" i="3"/>
  <c r="AC559" i="3"/>
  <c r="AD559" i="3"/>
  <c r="AF559" i="3"/>
  <c r="AG559" i="3"/>
  <c r="AH559" i="3"/>
  <c r="D560" i="3"/>
  <c r="E560" i="3"/>
  <c r="F560" i="3"/>
  <c r="G560" i="3"/>
  <c r="H560" i="3"/>
  <c r="I560" i="3"/>
  <c r="J560" i="3"/>
  <c r="AA560" i="3"/>
  <c r="AC560" i="3"/>
  <c r="AD560" i="3"/>
  <c r="AF560" i="3"/>
  <c r="AG560" i="3"/>
  <c r="AH560" i="3"/>
  <c r="D561" i="3"/>
  <c r="E561" i="3"/>
  <c r="F561" i="3"/>
  <c r="G561" i="3"/>
  <c r="H561" i="3"/>
  <c r="I561" i="3"/>
  <c r="J561" i="3"/>
  <c r="AA561" i="3"/>
  <c r="AC561" i="3"/>
  <c r="AD561" i="3"/>
  <c r="AF561" i="3"/>
  <c r="AG561" i="3"/>
  <c r="AH561" i="3"/>
  <c r="D562" i="3"/>
  <c r="E562" i="3"/>
  <c r="F562" i="3"/>
  <c r="G562" i="3"/>
  <c r="H562" i="3"/>
  <c r="I562" i="3"/>
  <c r="J562" i="3"/>
  <c r="AA562" i="3"/>
  <c r="AC562" i="3"/>
  <c r="AD562" i="3"/>
  <c r="AF562" i="3"/>
  <c r="AG562" i="3"/>
  <c r="AH562" i="3"/>
  <c r="D563" i="3"/>
  <c r="E563" i="3"/>
  <c r="F563" i="3"/>
  <c r="G563" i="3"/>
  <c r="H563" i="3"/>
  <c r="I563" i="3"/>
  <c r="J563" i="3"/>
  <c r="AA563" i="3"/>
  <c r="AC563" i="3"/>
  <c r="AD563" i="3"/>
  <c r="AF563" i="3"/>
  <c r="AG563" i="3"/>
  <c r="AH563" i="3"/>
  <c r="D564" i="3"/>
  <c r="E564" i="3"/>
  <c r="F564" i="3"/>
  <c r="G564" i="3"/>
  <c r="H564" i="3"/>
  <c r="I564" i="3"/>
  <c r="J564" i="3"/>
  <c r="AA564" i="3"/>
  <c r="AC564" i="3"/>
  <c r="AD564" i="3"/>
  <c r="AF564" i="3"/>
  <c r="AG564" i="3"/>
  <c r="AH564" i="3"/>
  <c r="D565" i="3"/>
  <c r="E565" i="3"/>
  <c r="F565" i="3"/>
  <c r="G565" i="3"/>
  <c r="H565" i="3"/>
  <c r="I565" i="3"/>
  <c r="J565" i="3"/>
  <c r="AA565" i="3"/>
  <c r="AC565" i="3"/>
  <c r="AD565" i="3"/>
  <c r="AF565" i="3"/>
  <c r="AG565" i="3"/>
  <c r="AH565" i="3"/>
  <c r="D566" i="3"/>
  <c r="E566" i="3"/>
  <c r="F566" i="3"/>
  <c r="G566" i="3"/>
  <c r="H566" i="3"/>
  <c r="I566" i="3"/>
  <c r="J566" i="3"/>
  <c r="AA566" i="3"/>
  <c r="AC566" i="3"/>
  <c r="AD566" i="3"/>
  <c r="AF566" i="3"/>
  <c r="AG566" i="3"/>
  <c r="AH566" i="3"/>
  <c r="D567" i="3"/>
  <c r="E567" i="3"/>
  <c r="F567" i="3"/>
  <c r="G567" i="3"/>
  <c r="H567" i="3"/>
  <c r="I567" i="3"/>
  <c r="J567" i="3"/>
  <c r="AA567" i="3"/>
  <c r="AC567" i="3"/>
  <c r="AD567" i="3"/>
  <c r="AF567" i="3"/>
  <c r="AG567" i="3"/>
  <c r="AH567" i="3"/>
  <c r="D568" i="3"/>
  <c r="E568" i="3"/>
  <c r="F568" i="3"/>
  <c r="G568" i="3"/>
  <c r="H568" i="3"/>
  <c r="I568" i="3"/>
  <c r="J568" i="3"/>
  <c r="AA568" i="3"/>
  <c r="AC568" i="3"/>
  <c r="AD568" i="3"/>
  <c r="AF568" i="3"/>
  <c r="AG568" i="3"/>
  <c r="AH568" i="3"/>
  <c r="D569" i="3"/>
  <c r="E569" i="3"/>
  <c r="F569" i="3"/>
  <c r="G569" i="3"/>
  <c r="H569" i="3"/>
  <c r="I569" i="3"/>
  <c r="J569" i="3"/>
  <c r="AA569" i="3"/>
  <c r="AC569" i="3"/>
  <c r="AD569" i="3"/>
  <c r="AF569" i="3"/>
  <c r="AG569" i="3"/>
  <c r="AH569" i="3"/>
  <c r="D570" i="3"/>
  <c r="E570" i="3"/>
  <c r="F570" i="3"/>
  <c r="G570" i="3"/>
  <c r="H570" i="3"/>
  <c r="I570" i="3"/>
  <c r="J570" i="3"/>
  <c r="AA570" i="3"/>
  <c r="AC570" i="3"/>
  <c r="AD570" i="3"/>
  <c r="AF570" i="3"/>
  <c r="AG570" i="3"/>
  <c r="AH570" i="3"/>
  <c r="D571" i="3"/>
  <c r="E571" i="3"/>
  <c r="F571" i="3"/>
  <c r="G571" i="3"/>
  <c r="H571" i="3"/>
  <c r="I571" i="3"/>
  <c r="J571" i="3"/>
  <c r="AA571" i="3"/>
  <c r="AC571" i="3"/>
  <c r="AD571" i="3"/>
  <c r="AF571" i="3"/>
  <c r="AG571" i="3"/>
  <c r="AH571" i="3"/>
  <c r="D572" i="3"/>
  <c r="E572" i="3"/>
  <c r="F572" i="3"/>
  <c r="G572" i="3"/>
  <c r="H572" i="3"/>
  <c r="I572" i="3"/>
  <c r="J572" i="3"/>
  <c r="AA572" i="3"/>
  <c r="AC572" i="3"/>
  <c r="AD572" i="3"/>
  <c r="AF572" i="3"/>
  <c r="AG572" i="3"/>
  <c r="AH572" i="3"/>
  <c r="D573" i="3"/>
  <c r="E573" i="3"/>
  <c r="F573" i="3"/>
  <c r="G573" i="3"/>
  <c r="H573" i="3"/>
  <c r="I573" i="3"/>
  <c r="J573" i="3"/>
  <c r="AA573" i="3"/>
  <c r="AC573" i="3"/>
  <c r="AD573" i="3"/>
  <c r="AF573" i="3"/>
  <c r="AG573" i="3"/>
  <c r="AH573" i="3"/>
  <c r="D574" i="3"/>
  <c r="E574" i="3"/>
  <c r="F574" i="3"/>
  <c r="G574" i="3"/>
  <c r="H574" i="3"/>
  <c r="I574" i="3"/>
  <c r="J574" i="3"/>
  <c r="AA574" i="3"/>
  <c r="AC574" i="3"/>
  <c r="AD574" i="3"/>
  <c r="AF574" i="3"/>
  <c r="AG574" i="3"/>
  <c r="AH574" i="3"/>
  <c r="D575" i="3"/>
  <c r="E575" i="3"/>
  <c r="F575" i="3"/>
  <c r="G575" i="3"/>
  <c r="H575" i="3"/>
  <c r="I575" i="3"/>
  <c r="J575" i="3"/>
  <c r="AA575" i="3"/>
  <c r="AC575" i="3"/>
  <c r="AD575" i="3"/>
  <c r="AF575" i="3"/>
  <c r="AG575" i="3"/>
  <c r="AH575" i="3"/>
  <c r="D576" i="3"/>
  <c r="E576" i="3"/>
  <c r="F576" i="3"/>
  <c r="G576" i="3"/>
  <c r="H576" i="3"/>
  <c r="I576" i="3"/>
  <c r="J576" i="3"/>
  <c r="AA576" i="3"/>
  <c r="AC576" i="3"/>
  <c r="AD576" i="3"/>
  <c r="AF576" i="3"/>
  <c r="AG576" i="3"/>
  <c r="AH576" i="3"/>
  <c r="D577" i="3"/>
  <c r="E577" i="3"/>
  <c r="F577" i="3"/>
  <c r="G577" i="3"/>
  <c r="H577" i="3"/>
  <c r="I577" i="3"/>
  <c r="J577" i="3"/>
  <c r="AA577" i="3"/>
  <c r="AC577" i="3"/>
  <c r="AD577" i="3"/>
  <c r="AF577" i="3"/>
  <c r="AG577" i="3"/>
  <c r="AH577" i="3"/>
  <c r="D578" i="3"/>
  <c r="E578" i="3"/>
  <c r="F578" i="3"/>
  <c r="G578" i="3"/>
  <c r="H578" i="3"/>
  <c r="I578" i="3"/>
  <c r="J578" i="3"/>
  <c r="AA578" i="3"/>
  <c r="AC578" i="3"/>
  <c r="AD578" i="3"/>
  <c r="AF578" i="3"/>
  <c r="AG578" i="3"/>
  <c r="AH578" i="3"/>
  <c r="D579" i="3"/>
  <c r="E579" i="3"/>
  <c r="F579" i="3"/>
  <c r="G579" i="3"/>
  <c r="H579" i="3"/>
  <c r="I579" i="3"/>
  <c r="J579" i="3"/>
  <c r="AA579" i="3"/>
  <c r="AC579" i="3"/>
  <c r="AD579" i="3"/>
  <c r="AF579" i="3"/>
  <c r="AG579" i="3"/>
  <c r="AH579" i="3"/>
  <c r="D580" i="3"/>
  <c r="E580" i="3"/>
  <c r="F580" i="3"/>
  <c r="G580" i="3"/>
  <c r="H580" i="3"/>
  <c r="I580" i="3"/>
  <c r="J580" i="3"/>
  <c r="AA580" i="3"/>
  <c r="AC580" i="3"/>
  <c r="AD580" i="3"/>
  <c r="AF580" i="3"/>
  <c r="AG580" i="3"/>
  <c r="AH580" i="3"/>
  <c r="D581" i="3"/>
  <c r="E581" i="3"/>
  <c r="F581" i="3"/>
  <c r="G581" i="3"/>
  <c r="H581" i="3"/>
  <c r="I581" i="3"/>
  <c r="J581" i="3"/>
  <c r="AA581" i="3"/>
  <c r="AC581" i="3"/>
  <c r="AD581" i="3"/>
  <c r="AF581" i="3"/>
  <c r="AG581" i="3"/>
  <c r="AH581" i="3"/>
  <c r="D582" i="3"/>
  <c r="E582" i="3"/>
  <c r="F582" i="3"/>
  <c r="G582" i="3"/>
  <c r="H582" i="3"/>
  <c r="I582" i="3"/>
  <c r="J582" i="3"/>
  <c r="AA582" i="3"/>
  <c r="AC582" i="3"/>
  <c r="AD582" i="3"/>
  <c r="AF582" i="3"/>
  <c r="AG582" i="3"/>
  <c r="AH582" i="3"/>
  <c r="D583" i="3"/>
  <c r="E583" i="3"/>
  <c r="F583" i="3"/>
  <c r="G583" i="3"/>
  <c r="H583" i="3"/>
  <c r="I583" i="3"/>
  <c r="J583" i="3"/>
  <c r="AA583" i="3"/>
  <c r="AC583" i="3"/>
  <c r="AD583" i="3"/>
  <c r="AF583" i="3"/>
  <c r="AG583" i="3"/>
  <c r="AH583" i="3"/>
  <c r="D584" i="3"/>
  <c r="E584" i="3"/>
  <c r="F584" i="3"/>
  <c r="G584" i="3"/>
  <c r="H584" i="3"/>
  <c r="I584" i="3"/>
  <c r="J584" i="3"/>
  <c r="AA584" i="3"/>
  <c r="AC584" i="3"/>
  <c r="AD584" i="3"/>
  <c r="AF584" i="3"/>
  <c r="AG584" i="3"/>
  <c r="AH584" i="3"/>
  <c r="D585" i="3"/>
  <c r="E585" i="3"/>
  <c r="F585" i="3"/>
  <c r="G585" i="3"/>
  <c r="H585" i="3"/>
  <c r="I585" i="3"/>
  <c r="J585" i="3"/>
  <c r="AA585" i="3"/>
  <c r="AC585" i="3"/>
  <c r="AD585" i="3"/>
  <c r="AF585" i="3"/>
  <c r="AG585" i="3"/>
  <c r="AH585" i="3"/>
  <c r="D586" i="3"/>
  <c r="E586" i="3"/>
  <c r="F586" i="3"/>
  <c r="G586" i="3"/>
  <c r="H586" i="3"/>
  <c r="I586" i="3"/>
  <c r="J586" i="3"/>
  <c r="AA586" i="3"/>
  <c r="AC586" i="3"/>
  <c r="AD586" i="3"/>
  <c r="AF586" i="3"/>
  <c r="AG586" i="3"/>
  <c r="AH586" i="3"/>
  <c r="D587" i="3"/>
  <c r="E587" i="3"/>
  <c r="F587" i="3"/>
  <c r="G587" i="3"/>
  <c r="H587" i="3"/>
  <c r="I587" i="3"/>
  <c r="J587" i="3"/>
  <c r="AA587" i="3"/>
  <c r="AC587" i="3"/>
  <c r="AD587" i="3"/>
  <c r="AF587" i="3"/>
  <c r="AG587" i="3"/>
  <c r="AH587" i="3"/>
  <c r="D588" i="3"/>
  <c r="E588" i="3"/>
  <c r="F588" i="3"/>
  <c r="G588" i="3"/>
  <c r="H588" i="3"/>
  <c r="I588" i="3"/>
  <c r="J588" i="3"/>
  <c r="AA588" i="3"/>
  <c r="AC588" i="3"/>
  <c r="AD588" i="3"/>
  <c r="AF588" i="3"/>
  <c r="AG588" i="3"/>
  <c r="AH588" i="3"/>
  <c r="D589" i="3"/>
  <c r="E589" i="3"/>
  <c r="F589" i="3"/>
  <c r="G589" i="3"/>
  <c r="H589" i="3"/>
  <c r="I589" i="3"/>
  <c r="J589" i="3"/>
  <c r="AA589" i="3"/>
  <c r="AC589" i="3"/>
  <c r="AD589" i="3"/>
  <c r="AF589" i="3"/>
  <c r="AG589" i="3"/>
  <c r="AH589" i="3"/>
  <c r="D590" i="3"/>
  <c r="E590" i="3"/>
  <c r="F590" i="3"/>
  <c r="G590" i="3"/>
  <c r="H590" i="3"/>
  <c r="I590" i="3"/>
  <c r="J590" i="3"/>
  <c r="AA590" i="3"/>
  <c r="AC590" i="3"/>
  <c r="AD590" i="3"/>
  <c r="AF590" i="3"/>
  <c r="AG590" i="3"/>
  <c r="AH590" i="3"/>
  <c r="D591" i="3"/>
  <c r="E591" i="3"/>
  <c r="F591" i="3"/>
  <c r="G591" i="3"/>
  <c r="H591" i="3"/>
  <c r="I591" i="3"/>
  <c r="J591" i="3"/>
  <c r="AA591" i="3"/>
  <c r="AC591" i="3"/>
  <c r="AD591" i="3"/>
  <c r="AF591" i="3"/>
  <c r="AG591" i="3"/>
  <c r="AH591" i="3"/>
  <c r="D592" i="3"/>
  <c r="E592" i="3"/>
  <c r="F592" i="3"/>
  <c r="G592" i="3"/>
  <c r="H592" i="3"/>
  <c r="I592" i="3"/>
  <c r="J592" i="3"/>
  <c r="AA592" i="3"/>
  <c r="AC592" i="3"/>
  <c r="AD592" i="3"/>
  <c r="AF592" i="3"/>
  <c r="AG592" i="3"/>
  <c r="AH592" i="3"/>
  <c r="D593" i="3"/>
  <c r="E593" i="3"/>
  <c r="F593" i="3"/>
  <c r="G593" i="3"/>
  <c r="H593" i="3"/>
  <c r="I593" i="3"/>
  <c r="J593" i="3"/>
  <c r="AA593" i="3"/>
  <c r="AC593" i="3"/>
  <c r="AD593" i="3"/>
  <c r="AF593" i="3"/>
  <c r="AG593" i="3"/>
  <c r="AH593" i="3"/>
  <c r="D594" i="3"/>
  <c r="E594" i="3"/>
  <c r="F594" i="3"/>
  <c r="G594" i="3"/>
  <c r="H594" i="3"/>
  <c r="I594" i="3"/>
  <c r="J594" i="3"/>
  <c r="AA594" i="3"/>
  <c r="AC594" i="3"/>
  <c r="AD594" i="3"/>
  <c r="AF594" i="3"/>
  <c r="AG594" i="3"/>
  <c r="AH594" i="3"/>
  <c r="D595" i="3"/>
  <c r="E595" i="3"/>
  <c r="F595" i="3"/>
  <c r="G595" i="3"/>
  <c r="H595" i="3"/>
  <c r="I595" i="3"/>
  <c r="J595" i="3"/>
  <c r="AA595" i="3"/>
  <c r="AC595" i="3"/>
  <c r="AD595" i="3"/>
  <c r="AF595" i="3"/>
  <c r="AG595" i="3"/>
  <c r="AH595" i="3"/>
  <c r="D596" i="3"/>
  <c r="E596" i="3"/>
  <c r="F596" i="3"/>
  <c r="G596" i="3"/>
  <c r="H596" i="3"/>
  <c r="I596" i="3"/>
  <c r="J596" i="3"/>
  <c r="AA596" i="3"/>
  <c r="AC596" i="3"/>
  <c r="AD596" i="3"/>
  <c r="AF596" i="3"/>
  <c r="AG596" i="3"/>
  <c r="AH596" i="3"/>
  <c r="D597" i="3"/>
  <c r="E597" i="3"/>
  <c r="F597" i="3"/>
  <c r="G597" i="3"/>
  <c r="H597" i="3"/>
  <c r="I597" i="3"/>
  <c r="J597" i="3"/>
  <c r="AA597" i="3"/>
  <c r="AC597" i="3"/>
  <c r="AD597" i="3"/>
  <c r="AF597" i="3"/>
  <c r="AG597" i="3"/>
  <c r="AH597" i="3"/>
  <c r="D598" i="3"/>
  <c r="E598" i="3"/>
  <c r="F598" i="3"/>
  <c r="G598" i="3"/>
  <c r="H598" i="3"/>
  <c r="I598" i="3"/>
  <c r="J598" i="3"/>
  <c r="AA598" i="3"/>
  <c r="AC598" i="3"/>
  <c r="AD598" i="3"/>
  <c r="AF598" i="3"/>
  <c r="AG598" i="3"/>
  <c r="AH598" i="3"/>
  <c r="D599" i="3"/>
  <c r="E599" i="3"/>
  <c r="F599" i="3"/>
  <c r="G599" i="3"/>
  <c r="H599" i="3"/>
  <c r="I599" i="3"/>
  <c r="J599" i="3"/>
  <c r="AA599" i="3"/>
  <c r="AC599" i="3"/>
  <c r="AD599" i="3"/>
  <c r="AF599" i="3"/>
  <c r="AG599" i="3"/>
  <c r="AH599" i="3"/>
  <c r="D600" i="3"/>
  <c r="E600" i="3"/>
  <c r="F600" i="3"/>
  <c r="G600" i="3"/>
  <c r="H600" i="3"/>
  <c r="I600" i="3"/>
  <c r="J600" i="3"/>
  <c r="AA600" i="3"/>
  <c r="AC600" i="3"/>
  <c r="AD600" i="3"/>
  <c r="AF600" i="3"/>
  <c r="AG600" i="3"/>
  <c r="AH600" i="3"/>
  <c r="D601" i="3"/>
  <c r="E601" i="3"/>
  <c r="F601" i="3"/>
  <c r="G601" i="3"/>
  <c r="H601" i="3"/>
  <c r="I601" i="3"/>
  <c r="J601" i="3"/>
  <c r="AA601" i="3"/>
  <c r="AC601" i="3"/>
  <c r="AD601" i="3"/>
  <c r="AF601" i="3"/>
  <c r="AG601" i="3"/>
  <c r="AH601" i="3"/>
  <c r="D602" i="3"/>
  <c r="E602" i="3"/>
  <c r="F602" i="3"/>
  <c r="G602" i="3"/>
  <c r="H602" i="3"/>
  <c r="I602" i="3"/>
  <c r="J602" i="3"/>
  <c r="AA602" i="3"/>
  <c r="AC602" i="3"/>
  <c r="AD602" i="3"/>
  <c r="AF602" i="3"/>
  <c r="AG602" i="3"/>
  <c r="AH602" i="3"/>
  <c r="D603" i="3"/>
  <c r="E603" i="3"/>
  <c r="F603" i="3"/>
  <c r="G603" i="3"/>
  <c r="H603" i="3"/>
  <c r="I603" i="3"/>
  <c r="J603" i="3"/>
  <c r="AA603" i="3"/>
  <c r="AC603" i="3"/>
  <c r="AD603" i="3"/>
  <c r="AF603" i="3"/>
  <c r="AG603" i="3"/>
  <c r="AH603" i="3"/>
  <c r="D604" i="3"/>
  <c r="E604" i="3"/>
  <c r="F604" i="3"/>
  <c r="G604" i="3"/>
  <c r="H604" i="3"/>
  <c r="I604" i="3"/>
  <c r="J604" i="3"/>
  <c r="AA604" i="3"/>
  <c r="AC604" i="3"/>
  <c r="AD604" i="3"/>
  <c r="AF604" i="3"/>
  <c r="AG604" i="3"/>
  <c r="AH604" i="3"/>
  <c r="D605" i="3"/>
  <c r="E605" i="3"/>
  <c r="F605" i="3"/>
  <c r="G605" i="3"/>
  <c r="H605" i="3"/>
  <c r="I605" i="3"/>
  <c r="J605" i="3"/>
  <c r="AA605" i="3"/>
  <c r="AC605" i="3"/>
  <c r="AD605" i="3"/>
  <c r="AF605" i="3"/>
  <c r="AG605" i="3"/>
  <c r="AH605" i="3"/>
  <c r="D606" i="3"/>
  <c r="E606" i="3"/>
  <c r="F606" i="3"/>
  <c r="G606" i="3"/>
  <c r="H606" i="3"/>
  <c r="I606" i="3"/>
  <c r="J606" i="3"/>
  <c r="AA606" i="3"/>
  <c r="AC606" i="3"/>
  <c r="AD606" i="3"/>
  <c r="AF606" i="3"/>
  <c r="AG606" i="3"/>
  <c r="AH606" i="3"/>
  <c r="D607" i="3"/>
  <c r="E607" i="3"/>
  <c r="F607" i="3"/>
  <c r="G607" i="3"/>
  <c r="H607" i="3"/>
  <c r="I607" i="3"/>
  <c r="J607" i="3"/>
  <c r="AA607" i="3"/>
  <c r="AC607" i="3"/>
  <c r="AD607" i="3"/>
  <c r="AF607" i="3"/>
  <c r="AG607" i="3"/>
  <c r="AH607" i="3"/>
  <c r="D608" i="3"/>
  <c r="E608" i="3"/>
  <c r="F608" i="3"/>
  <c r="G608" i="3"/>
  <c r="H608" i="3"/>
  <c r="I608" i="3"/>
  <c r="J608" i="3"/>
  <c r="AA608" i="3"/>
  <c r="AC608" i="3"/>
  <c r="AD608" i="3"/>
  <c r="AF608" i="3"/>
  <c r="AG608" i="3"/>
  <c r="AH608" i="3"/>
  <c r="D609" i="3"/>
  <c r="E609" i="3"/>
  <c r="F609" i="3"/>
  <c r="G609" i="3"/>
  <c r="H609" i="3"/>
  <c r="I609" i="3"/>
  <c r="J609" i="3"/>
  <c r="AA609" i="3"/>
  <c r="AC609" i="3"/>
  <c r="AD609" i="3"/>
  <c r="AF609" i="3"/>
  <c r="AG609" i="3"/>
  <c r="AH609" i="3"/>
  <c r="D610" i="3"/>
  <c r="E610" i="3"/>
  <c r="F610" i="3"/>
  <c r="G610" i="3"/>
  <c r="H610" i="3"/>
  <c r="I610" i="3"/>
  <c r="J610" i="3"/>
  <c r="AA610" i="3"/>
  <c r="AC610" i="3"/>
  <c r="AD610" i="3"/>
  <c r="AF610" i="3"/>
  <c r="AG610" i="3"/>
  <c r="AH610" i="3"/>
  <c r="D611" i="3"/>
  <c r="E611" i="3"/>
  <c r="F611" i="3"/>
  <c r="G611" i="3"/>
  <c r="H611" i="3"/>
  <c r="I611" i="3"/>
  <c r="J611" i="3"/>
  <c r="AA611" i="3"/>
  <c r="AC611" i="3"/>
  <c r="AD611" i="3"/>
  <c r="AF611" i="3"/>
  <c r="AG611" i="3"/>
  <c r="AH611" i="3"/>
  <c r="D612" i="3"/>
  <c r="E612" i="3"/>
  <c r="F612" i="3"/>
  <c r="G612" i="3"/>
  <c r="H612" i="3"/>
  <c r="I612" i="3"/>
  <c r="J612" i="3"/>
  <c r="AA612" i="3"/>
  <c r="AC612" i="3"/>
  <c r="AD612" i="3"/>
  <c r="AF612" i="3"/>
  <c r="AG612" i="3"/>
  <c r="AH612" i="3"/>
  <c r="D613" i="3"/>
  <c r="E613" i="3"/>
  <c r="F613" i="3"/>
  <c r="G613" i="3"/>
  <c r="H613" i="3"/>
  <c r="I613" i="3"/>
  <c r="J613" i="3"/>
  <c r="AA613" i="3"/>
  <c r="AC613" i="3"/>
  <c r="AD613" i="3"/>
  <c r="AF613" i="3"/>
  <c r="AG613" i="3"/>
  <c r="AH613" i="3"/>
  <c r="D614" i="3"/>
  <c r="E614" i="3"/>
  <c r="F614" i="3"/>
  <c r="G614" i="3"/>
  <c r="H614" i="3"/>
  <c r="I614" i="3"/>
  <c r="J614" i="3"/>
  <c r="AA614" i="3"/>
  <c r="AC614" i="3"/>
  <c r="AD614" i="3"/>
  <c r="AF614" i="3"/>
  <c r="AG614" i="3"/>
  <c r="AH614" i="3"/>
  <c r="D615" i="3"/>
  <c r="E615" i="3"/>
  <c r="F615" i="3"/>
  <c r="G615" i="3"/>
  <c r="H615" i="3"/>
  <c r="I615" i="3"/>
  <c r="J615" i="3"/>
  <c r="AA615" i="3"/>
  <c r="AC615" i="3"/>
  <c r="AD615" i="3"/>
  <c r="AF615" i="3"/>
  <c r="AG615" i="3"/>
  <c r="AH615" i="3"/>
  <c r="D616" i="3"/>
  <c r="E616" i="3"/>
  <c r="F616" i="3"/>
  <c r="G616" i="3"/>
  <c r="H616" i="3"/>
  <c r="I616" i="3"/>
  <c r="J616" i="3"/>
  <c r="AA616" i="3"/>
  <c r="AC616" i="3"/>
  <c r="AD616" i="3"/>
  <c r="AF616" i="3"/>
  <c r="AG616" i="3"/>
  <c r="AH616" i="3"/>
  <c r="D617" i="3"/>
  <c r="E617" i="3"/>
  <c r="F617" i="3"/>
  <c r="G617" i="3"/>
  <c r="H617" i="3"/>
  <c r="I617" i="3"/>
  <c r="J617" i="3"/>
  <c r="AA617" i="3"/>
  <c r="AC617" i="3"/>
  <c r="AD617" i="3"/>
  <c r="AF617" i="3"/>
  <c r="AG617" i="3"/>
  <c r="AH617" i="3"/>
  <c r="D618" i="3"/>
  <c r="E618" i="3"/>
  <c r="F618" i="3"/>
  <c r="G618" i="3"/>
  <c r="H618" i="3"/>
  <c r="I618" i="3"/>
  <c r="J618" i="3"/>
  <c r="AA618" i="3"/>
  <c r="AC618" i="3"/>
  <c r="AD618" i="3"/>
  <c r="AF618" i="3"/>
  <c r="AG618" i="3"/>
  <c r="AH618" i="3"/>
  <c r="D619" i="3"/>
  <c r="E619" i="3"/>
  <c r="F619" i="3"/>
  <c r="G619" i="3"/>
  <c r="H619" i="3"/>
  <c r="I619" i="3"/>
  <c r="J619" i="3"/>
  <c r="AA619" i="3"/>
  <c r="AC619" i="3"/>
  <c r="AD619" i="3"/>
  <c r="AF619" i="3"/>
  <c r="AG619" i="3"/>
  <c r="AH619" i="3"/>
  <c r="D620" i="3"/>
  <c r="E620" i="3"/>
  <c r="F620" i="3"/>
  <c r="G620" i="3"/>
  <c r="H620" i="3"/>
  <c r="I620" i="3"/>
  <c r="J620" i="3"/>
  <c r="AA620" i="3"/>
  <c r="AC620" i="3"/>
  <c r="AD620" i="3"/>
  <c r="AF620" i="3"/>
  <c r="AG620" i="3"/>
  <c r="AH620" i="3"/>
  <c r="D621" i="3"/>
  <c r="E621" i="3"/>
  <c r="F621" i="3"/>
  <c r="G621" i="3"/>
  <c r="H621" i="3"/>
  <c r="I621" i="3"/>
  <c r="J621" i="3"/>
  <c r="AA621" i="3"/>
  <c r="AC621" i="3"/>
  <c r="AD621" i="3"/>
  <c r="AF621" i="3"/>
  <c r="AG621" i="3"/>
  <c r="AH621" i="3"/>
  <c r="D622" i="3"/>
  <c r="E622" i="3"/>
  <c r="F622" i="3"/>
  <c r="G622" i="3"/>
  <c r="H622" i="3"/>
  <c r="I622" i="3"/>
  <c r="J622" i="3"/>
  <c r="AA622" i="3"/>
  <c r="AC622" i="3"/>
  <c r="AD622" i="3"/>
  <c r="AF622" i="3"/>
  <c r="AG622" i="3"/>
  <c r="AH622" i="3"/>
  <c r="D623" i="3"/>
  <c r="E623" i="3"/>
  <c r="F623" i="3"/>
  <c r="G623" i="3"/>
  <c r="H623" i="3"/>
  <c r="I623" i="3"/>
  <c r="J623" i="3"/>
  <c r="AA623" i="3"/>
  <c r="AC623" i="3"/>
  <c r="AD623" i="3"/>
  <c r="AF623" i="3"/>
  <c r="AG623" i="3"/>
  <c r="AH623" i="3"/>
  <c r="D624" i="3"/>
  <c r="E624" i="3"/>
  <c r="F624" i="3"/>
  <c r="G624" i="3"/>
  <c r="H624" i="3"/>
  <c r="I624" i="3"/>
  <c r="J624" i="3"/>
  <c r="AA624" i="3"/>
  <c r="AC624" i="3"/>
  <c r="AD624" i="3"/>
  <c r="AF624" i="3"/>
  <c r="AG624" i="3"/>
  <c r="AH624" i="3"/>
  <c r="D625" i="3"/>
  <c r="E625" i="3"/>
  <c r="F625" i="3"/>
  <c r="G625" i="3"/>
  <c r="H625" i="3"/>
  <c r="I625" i="3"/>
  <c r="J625" i="3"/>
  <c r="AA625" i="3"/>
  <c r="AC625" i="3"/>
  <c r="AD625" i="3"/>
  <c r="AF625" i="3"/>
  <c r="AG625" i="3"/>
  <c r="AH625" i="3"/>
  <c r="D626" i="3"/>
  <c r="E626" i="3"/>
  <c r="F626" i="3"/>
  <c r="G626" i="3"/>
  <c r="H626" i="3"/>
  <c r="I626" i="3"/>
  <c r="J626" i="3"/>
  <c r="AA626" i="3"/>
  <c r="AC626" i="3"/>
  <c r="AD626" i="3"/>
  <c r="AF626" i="3"/>
  <c r="AG626" i="3"/>
  <c r="AH626" i="3"/>
  <c r="D627" i="3"/>
  <c r="E627" i="3"/>
  <c r="F627" i="3"/>
  <c r="G627" i="3"/>
  <c r="H627" i="3"/>
  <c r="I627" i="3"/>
  <c r="J627" i="3"/>
  <c r="AA627" i="3"/>
  <c r="AC627" i="3"/>
  <c r="AD627" i="3"/>
  <c r="AF627" i="3"/>
  <c r="AG627" i="3"/>
  <c r="AH627" i="3"/>
  <c r="D628" i="3"/>
  <c r="E628" i="3"/>
  <c r="F628" i="3"/>
  <c r="G628" i="3"/>
  <c r="H628" i="3"/>
  <c r="I628" i="3"/>
  <c r="J628" i="3"/>
  <c r="AA628" i="3"/>
  <c r="AC628" i="3"/>
  <c r="AD628" i="3"/>
  <c r="AF628" i="3"/>
  <c r="AG628" i="3"/>
  <c r="AH628" i="3"/>
  <c r="D629" i="3"/>
  <c r="E629" i="3"/>
  <c r="F629" i="3"/>
  <c r="G629" i="3"/>
  <c r="H629" i="3"/>
  <c r="I629" i="3"/>
  <c r="J629" i="3"/>
  <c r="AA629" i="3"/>
  <c r="AC629" i="3"/>
  <c r="AD629" i="3"/>
  <c r="AF629" i="3"/>
  <c r="AG629" i="3"/>
  <c r="AH629" i="3"/>
  <c r="D630" i="3"/>
  <c r="E630" i="3"/>
  <c r="F630" i="3"/>
  <c r="G630" i="3"/>
  <c r="H630" i="3"/>
  <c r="I630" i="3"/>
  <c r="J630" i="3"/>
  <c r="AA630" i="3"/>
  <c r="AC630" i="3"/>
  <c r="AD630" i="3"/>
  <c r="AF630" i="3"/>
  <c r="AG630" i="3"/>
  <c r="AH630" i="3"/>
  <c r="D631" i="3"/>
  <c r="E631" i="3"/>
  <c r="F631" i="3"/>
  <c r="G631" i="3"/>
  <c r="H631" i="3"/>
  <c r="I631" i="3"/>
  <c r="J631" i="3"/>
  <c r="AA631" i="3"/>
  <c r="AC631" i="3"/>
  <c r="AD631" i="3"/>
  <c r="AF631" i="3"/>
  <c r="AG631" i="3"/>
  <c r="AH631" i="3"/>
  <c r="D632" i="3"/>
  <c r="E632" i="3"/>
  <c r="F632" i="3"/>
  <c r="G632" i="3"/>
  <c r="H632" i="3"/>
  <c r="I632" i="3"/>
  <c r="J632" i="3"/>
  <c r="AA632" i="3"/>
  <c r="AC632" i="3"/>
  <c r="AD632" i="3"/>
  <c r="AF632" i="3"/>
  <c r="AG632" i="3"/>
  <c r="AH632" i="3"/>
  <c r="D633" i="3"/>
  <c r="E633" i="3"/>
  <c r="F633" i="3"/>
  <c r="G633" i="3"/>
  <c r="H633" i="3"/>
  <c r="I633" i="3"/>
  <c r="J633" i="3"/>
  <c r="AA633" i="3"/>
  <c r="AC633" i="3"/>
  <c r="AD633" i="3"/>
  <c r="AF633" i="3"/>
  <c r="AG633" i="3"/>
  <c r="AH633" i="3"/>
  <c r="D634" i="3"/>
  <c r="E634" i="3"/>
  <c r="F634" i="3"/>
  <c r="G634" i="3"/>
  <c r="H634" i="3"/>
  <c r="I634" i="3"/>
  <c r="J634" i="3"/>
  <c r="AA634" i="3"/>
  <c r="AC634" i="3"/>
  <c r="AD634" i="3"/>
  <c r="AF634" i="3"/>
  <c r="AG634" i="3"/>
  <c r="AH634" i="3"/>
  <c r="D635" i="3"/>
  <c r="E635" i="3"/>
  <c r="F635" i="3"/>
  <c r="G635" i="3"/>
  <c r="H635" i="3"/>
  <c r="I635" i="3"/>
  <c r="J635" i="3"/>
  <c r="AA635" i="3"/>
  <c r="AC635" i="3"/>
  <c r="AD635" i="3"/>
  <c r="AF635" i="3"/>
  <c r="AG635" i="3"/>
  <c r="AH635" i="3"/>
  <c r="D636" i="3"/>
  <c r="E636" i="3"/>
  <c r="F636" i="3"/>
  <c r="G636" i="3"/>
  <c r="H636" i="3"/>
  <c r="I636" i="3"/>
  <c r="J636" i="3"/>
  <c r="AA636" i="3"/>
  <c r="AC636" i="3"/>
  <c r="AD636" i="3"/>
  <c r="AF636" i="3"/>
  <c r="AG636" i="3"/>
  <c r="AH636" i="3"/>
  <c r="D637" i="3"/>
  <c r="E637" i="3"/>
  <c r="F637" i="3"/>
  <c r="G637" i="3"/>
  <c r="H637" i="3"/>
  <c r="I637" i="3"/>
  <c r="J637" i="3"/>
  <c r="AA637" i="3"/>
  <c r="AC637" i="3"/>
  <c r="AD637" i="3"/>
  <c r="AF637" i="3"/>
  <c r="AG637" i="3"/>
  <c r="AH637" i="3"/>
  <c r="D638" i="3"/>
  <c r="E638" i="3"/>
  <c r="F638" i="3"/>
  <c r="G638" i="3"/>
  <c r="H638" i="3"/>
  <c r="I638" i="3"/>
  <c r="J638" i="3"/>
  <c r="AA638" i="3"/>
  <c r="AC638" i="3"/>
  <c r="AD638" i="3"/>
  <c r="AF638" i="3"/>
  <c r="AG638" i="3"/>
  <c r="AH638" i="3"/>
  <c r="D639" i="3"/>
  <c r="E639" i="3"/>
  <c r="F639" i="3"/>
  <c r="G639" i="3"/>
  <c r="H639" i="3"/>
  <c r="I639" i="3"/>
  <c r="J639" i="3"/>
  <c r="AA639" i="3"/>
  <c r="AC639" i="3"/>
  <c r="AD639" i="3"/>
  <c r="AF639" i="3"/>
  <c r="AG639" i="3"/>
  <c r="AH639" i="3"/>
  <c r="D640" i="3"/>
  <c r="E640" i="3"/>
  <c r="F640" i="3"/>
  <c r="G640" i="3"/>
  <c r="H640" i="3"/>
  <c r="I640" i="3"/>
  <c r="J640" i="3"/>
  <c r="AA640" i="3"/>
  <c r="AC640" i="3"/>
  <c r="AD640" i="3"/>
  <c r="AF640" i="3"/>
  <c r="AG640" i="3"/>
  <c r="AH640" i="3"/>
  <c r="D641" i="3"/>
  <c r="E641" i="3"/>
  <c r="F641" i="3"/>
  <c r="G641" i="3"/>
  <c r="H641" i="3"/>
  <c r="I641" i="3"/>
  <c r="J641" i="3"/>
  <c r="AA641" i="3"/>
  <c r="AC641" i="3"/>
  <c r="AD641" i="3"/>
  <c r="AF641" i="3"/>
  <c r="AG641" i="3"/>
  <c r="AH641" i="3"/>
  <c r="D642" i="3"/>
  <c r="E642" i="3"/>
  <c r="F642" i="3"/>
  <c r="G642" i="3"/>
  <c r="H642" i="3"/>
  <c r="I642" i="3"/>
  <c r="J642" i="3"/>
  <c r="AA642" i="3"/>
  <c r="AC642" i="3"/>
  <c r="AD642" i="3"/>
  <c r="AF642" i="3"/>
  <c r="AG642" i="3"/>
  <c r="AH642" i="3"/>
  <c r="D643" i="3"/>
  <c r="E643" i="3"/>
  <c r="F643" i="3"/>
  <c r="G643" i="3"/>
  <c r="H643" i="3"/>
  <c r="I643" i="3"/>
  <c r="J643" i="3"/>
  <c r="AA643" i="3"/>
  <c r="AC643" i="3"/>
  <c r="AD643" i="3"/>
  <c r="AF643" i="3"/>
  <c r="AG643" i="3"/>
  <c r="AH643" i="3"/>
  <c r="D644" i="3"/>
  <c r="E644" i="3"/>
  <c r="F644" i="3"/>
  <c r="G644" i="3"/>
  <c r="H644" i="3"/>
  <c r="I644" i="3"/>
  <c r="J644" i="3"/>
  <c r="AA644" i="3"/>
  <c r="AC644" i="3"/>
  <c r="AD644" i="3"/>
  <c r="AF644" i="3"/>
  <c r="AG644" i="3"/>
  <c r="AH644" i="3"/>
  <c r="D645" i="3"/>
  <c r="E645" i="3"/>
  <c r="F645" i="3"/>
  <c r="G645" i="3"/>
  <c r="H645" i="3"/>
  <c r="I645" i="3"/>
  <c r="J645" i="3"/>
  <c r="AA645" i="3"/>
  <c r="AC645" i="3"/>
  <c r="AD645" i="3"/>
  <c r="AF645" i="3"/>
  <c r="AG645" i="3"/>
  <c r="AH645" i="3"/>
  <c r="D646" i="3"/>
  <c r="E646" i="3"/>
  <c r="F646" i="3"/>
  <c r="G646" i="3"/>
  <c r="H646" i="3"/>
  <c r="I646" i="3"/>
  <c r="J646" i="3"/>
  <c r="AA646" i="3"/>
  <c r="AC646" i="3"/>
  <c r="AD646" i="3"/>
  <c r="AF646" i="3"/>
  <c r="AG646" i="3"/>
  <c r="AH646" i="3"/>
  <c r="D647" i="3"/>
  <c r="E647" i="3"/>
  <c r="F647" i="3"/>
  <c r="G647" i="3"/>
  <c r="H647" i="3"/>
  <c r="I647" i="3"/>
  <c r="J647" i="3"/>
  <c r="AA647" i="3"/>
  <c r="AC647" i="3"/>
  <c r="AD647" i="3"/>
  <c r="AF647" i="3"/>
  <c r="AG647" i="3"/>
  <c r="AH647" i="3"/>
  <c r="D648" i="3"/>
  <c r="E648" i="3"/>
  <c r="F648" i="3"/>
  <c r="G648" i="3"/>
  <c r="H648" i="3"/>
  <c r="I648" i="3"/>
  <c r="J648" i="3"/>
  <c r="AA648" i="3"/>
  <c r="AC648" i="3"/>
  <c r="AD648" i="3"/>
  <c r="AF648" i="3"/>
  <c r="AG648" i="3"/>
  <c r="AH648" i="3"/>
  <c r="D649" i="3"/>
  <c r="E649" i="3"/>
  <c r="F649" i="3"/>
  <c r="G649" i="3"/>
  <c r="H649" i="3"/>
  <c r="I649" i="3"/>
  <c r="J649" i="3"/>
  <c r="AA649" i="3"/>
  <c r="AC649" i="3"/>
  <c r="AD649" i="3"/>
  <c r="AF649" i="3"/>
  <c r="AG649" i="3"/>
  <c r="AH649" i="3"/>
  <c r="D650" i="3"/>
  <c r="E650" i="3"/>
  <c r="F650" i="3"/>
  <c r="G650" i="3"/>
  <c r="H650" i="3"/>
  <c r="I650" i="3"/>
  <c r="J650" i="3"/>
  <c r="AA650" i="3"/>
  <c r="AC650" i="3"/>
  <c r="AD650" i="3"/>
  <c r="AF650" i="3"/>
  <c r="AG650" i="3"/>
  <c r="AH650" i="3"/>
  <c r="D651" i="3"/>
  <c r="E651" i="3"/>
  <c r="F651" i="3"/>
  <c r="G651" i="3"/>
  <c r="H651" i="3"/>
  <c r="I651" i="3"/>
  <c r="J651" i="3"/>
  <c r="AA651" i="3"/>
  <c r="AC651" i="3"/>
  <c r="AD651" i="3"/>
  <c r="AF651" i="3"/>
  <c r="AG651" i="3"/>
  <c r="AH651" i="3"/>
  <c r="D652" i="3"/>
  <c r="E652" i="3"/>
  <c r="F652" i="3"/>
  <c r="G652" i="3"/>
  <c r="H652" i="3"/>
  <c r="I652" i="3"/>
  <c r="J652" i="3"/>
  <c r="AA652" i="3"/>
  <c r="AC652" i="3"/>
  <c r="AD652" i="3"/>
  <c r="AF652" i="3"/>
  <c r="AG652" i="3"/>
  <c r="AH652" i="3"/>
  <c r="D653" i="3"/>
  <c r="E653" i="3"/>
  <c r="F653" i="3"/>
  <c r="G653" i="3"/>
  <c r="H653" i="3"/>
  <c r="I653" i="3"/>
  <c r="J653" i="3"/>
  <c r="AA653" i="3"/>
  <c r="AC653" i="3"/>
  <c r="AD653" i="3"/>
  <c r="AF653" i="3"/>
  <c r="AG653" i="3"/>
  <c r="AH653" i="3"/>
  <c r="D654" i="3"/>
  <c r="E654" i="3"/>
  <c r="F654" i="3"/>
  <c r="G654" i="3"/>
  <c r="H654" i="3"/>
  <c r="I654" i="3"/>
  <c r="J654" i="3"/>
  <c r="AA654" i="3"/>
  <c r="AC654" i="3"/>
  <c r="AD654" i="3"/>
  <c r="AF654" i="3"/>
  <c r="AG654" i="3"/>
  <c r="AH654" i="3"/>
  <c r="D655" i="3"/>
  <c r="E655" i="3"/>
  <c r="F655" i="3"/>
  <c r="G655" i="3"/>
  <c r="H655" i="3"/>
  <c r="I655" i="3"/>
  <c r="J655" i="3"/>
  <c r="AA655" i="3"/>
  <c r="AC655" i="3"/>
  <c r="AD655" i="3"/>
  <c r="AF655" i="3"/>
  <c r="AG655" i="3"/>
  <c r="AH655" i="3"/>
  <c r="D656" i="3"/>
  <c r="E656" i="3"/>
  <c r="F656" i="3"/>
  <c r="G656" i="3"/>
  <c r="H656" i="3"/>
  <c r="I656" i="3"/>
  <c r="J656" i="3"/>
  <c r="AA656" i="3"/>
  <c r="AC656" i="3"/>
  <c r="AD656" i="3"/>
  <c r="AF656" i="3"/>
  <c r="AG656" i="3"/>
  <c r="AH656" i="3"/>
  <c r="D657" i="3"/>
  <c r="E657" i="3"/>
  <c r="F657" i="3"/>
  <c r="G657" i="3"/>
  <c r="H657" i="3"/>
  <c r="I657" i="3"/>
  <c r="J657" i="3"/>
  <c r="AA657" i="3"/>
  <c r="AC657" i="3"/>
  <c r="AD657" i="3"/>
  <c r="AF657" i="3"/>
  <c r="AG657" i="3"/>
  <c r="AH657" i="3"/>
  <c r="D658" i="3"/>
  <c r="E658" i="3"/>
  <c r="F658" i="3"/>
  <c r="G658" i="3"/>
  <c r="H658" i="3"/>
  <c r="I658" i="3"/>
  <c r="J658" i="3"/>
  <c r="AA658" i="3"/>
  <c r="AC658" i="3"/>
  <c r="AD658" i="3"/>
  <c r="AF658" i="3"/>
  <c r="AG658" i="3"/>
  <c r="AH658" i="3"/>
  <c r="D659" i="3"/>
  <c r="E659" i="3"/>
  <c r="F659" i="3"/>
  <c r="G659" i="3"/>
  <c r="H659" i="3"/>
  <c r="I659" i="3"/>
  <c r="J659" i="3"/>
  <c r="AA659" i="3"/>
  <c r="AC659" i="3"/>
  <c r="AD659" i="3"/>
  <c r="AF659" i="3"/>
  <c r="AG659" i="3"/>
  <c r="AH659" i="3"/>
  <c r="D660" i="3"/>
  <c r="E660" i="3"/>
  <c r="F660" i="3"/>
  <c r="G660" i="3"/>
  <c r="H660" i="3"/>
  <c r="I660" i="3"/>
  <c r="J660" i="3"/>
  <c r="AA660" i="3"/>
  <c r="AC660" i="3"/>
  <c r="AD660" i="3"/>
  <c r="AF660" i="3"/>
  <c r="AG660" i="3"/>
  <c r="AH660" i="3"/>
  <c r="D661" i="3"/>
  <c r="E661" i="3"/>
  <c r="F661" i="3"/>
  <c r="G661" i="3"/>
  <c r="H661" i="3"/>
  <c r="I661" i="3"/>
  <c r="J661" i="3"/>
  <c r="AA661" i="3"/>
  <c r="AC661" i="3"/>
  <c r="AD661" i="3"/>
  <c r="AF661" i="3"/>
  <c r="AG661" i="3"/>
  <c r="AH661" i="3"/>
  <c r="D662" i="3"/>
  <c r="E662" i="3"/>
  <c r="F662" i="3"/>
  <c r="G662" i="3"/>
  <c r="H662" i="3"/>
  <c r="I662" i="3"/>
  <c r="J662" i="3"/>
  <c r="AA662" i="3"/>
  <c r="AC662" i="3"/>
  <c r="AD662" i="3"/>
  <c r="AF662" i="3"/>
  <c r="AG662" i="3"/>
  <c r="AH662" i="3"/>
  <c r="D663" i="3"/>
  <c r="E663" i="3"/>
  <c r="F663" i="3"/>
  <c r="G663" i="3"/>
  <c r="H663" i="3"/>
  <c r="I663" i="3"/>
  <c r="J663" i="3"/>
  <c r="AA663" i="3"/>
  <c r="AC663" i="3"/>
  <c r="AD663" i="3"/>
  <c r="AF663" i="3"/>
  <c r="AG663" i="3"/>
  <c r="AH663" i="3"/>
  <c r="D664" i="3"/>
  <c r="E664" i="3"/>
  <c r="F664" i="3"/>
  <c r="G664" i="3"/>
  <c r="H664" i="3"/>
  <c r="I664" i="3"/>
  <c r="J664" i="3"/>
  <c r="AA664" i="3"/>
  <c r="AC664" i="3"/>
  <c r="AD664" i="3"/>
  <c r="AF664" i="3"/>
  <c r="AG664" i="3"/>
  <c r="AH664" i="3"/>
  <c r="D665" i="3"/>
  <c r="E665" i="3"/>
  <c r="F665" i="3"/>
  <c r="G665" i="3"/>
  <c r="H665" i="3"/>
  <c r="I665" i="3"/>
  <c r="J665" i="3"/>
  <c r="AA665" i="3"/>
  <c r="AC665" i="3"/>
  <c r="AD665" i="3"/>
  <c r="AF665" i="3"/>
  <c r="AG665" i="3"/>
  <c r="AH665" i="3"/>
  <c r="D666" i="3"/>
  <c r="E666" i="3"/>
  <c r="F666" i="3"/>
  <c r="G666" i="3"/>
  <c r="H666" i="3"/>
  <c r="I666" i="3"/>
  <c r="J666" i="3"/>
  <c r="AA666" i="3"/>
  <c r="AC666" i="3"/>
  <c r="AD666" i="3"/>
  <c r="AF666" i="3"/>
  <c r="AG666" i="3"/>
  <c r="AH666" i="3"/>
  <c r="D667" i="3"/>
  <c r="E667" i="3"/>
  <c r="F667" i="3"/>
  <c r="G667" i="3"/>
  <c r="H667" i="3"/>
  <c r="I667" i="3"/>
  <c r="J667" i="3"/>
  <c r="AA667" i="3"/>
  <c r="AC667" i="3"/>
  <c r="AD667" i="3"/>
  <c r="AF667" i="3"/>
  <c r="AG667" i="3"/>
  <c r="AH667" i="3"/>
  <c r="D668" i="3"/>
  <c r="E668" i="3"/>
  <c r="F668" i="3"/>
  <c r="G668" i="3"/>
  <c r="H668" i="3"/>
  <c r="I668" i="3"/>
  <c r="J668" i="3"/>
  <c r="AA668" i="3"/>
  <c r="AC668" i="3"/>
  <c r="AD668" i="3"/>
  <c r="AF668" i="3"/>
  <c r="AG668" i="3"/>
  <c r="AH668" i="3"/>
  <c r="D669" i="3"/>
  <c r="E669" i="3"/>
  <c r="F669" i="3"/>
  <c r="G669" i="3"/>
  <c r="H669" i="3"/>
  <c r="I669" i="3"/>
  <c r="J669" i="3"/>
  <c r="AA669" i="3"/>
  <c r="AC669" i="3"/>
  <c r="AD669" i="3"/>
  <c r="AF669" i="3"/>
  <c r="AG669" i="3"/>
  <c r="AH669" i="3"/>
  <c r="D670" i="3"/>
  <c r="E670" i="3"/>
  <c r="F670" i="3"/>
  <c r="G670" i="3"/>
  <c r="H670" i="3"/>
  <c r="I670" i="3"/>
  <c r="J670" i="3"/>
  <c r="AA670" i="3"/>
  <c r="AC670" i="3"/>
  <c r="AD670" i="3"/>
  <c r="AF670" i="3"/>
  <c r="AG670" i="3"/>
  <c r="AH670" i="3"/>
  <c r="D671" i="3"/>
  <c r="E671" i="3"/>
  <c r="F671" i="3"/>
  <c r="G671" i="3"/>
  <c r="H671" i="3"/>
  <c r="I671" i="3"/>
  <c r="J671" i="3"/>
  <c r="AA671" i="3"/>
  <c r="AC671" i="3"/>
  <c r="AD671" i="3"/>
  <c r="AF671" i="3"/>
  <c r="AG671" i="3"/>
  <c r="AH671" i="3"/>
  <c r="D672" i="3"/>
  <c r="E672" i="3"/>
  <c r="F672" i="3"/>
  <c r="G672" i="3"/>
  <c r="H672" i="3"/>
  <c r="I672" i="3"/>
  <c r="J672" i="3"/>
  <c r="AA672" i="3"/>
  <c r="AC672" i="3"/>
  <c r="AD672" i="3"/>
  <c r="AF672" i="3"/>
  <c r="AG672" i="3"/>
  <c r="AH672" i="3"/>
  <c r="D673" i="3"/>
  <c r="E673" i="3"/>
  <c r="F673" i="3"/>
  <c r="G673" i="3"/>
  <c r="H673" i="3"/>
  <c r="I673" i="3"/>
  <c r="J673" i="3"/>
  <c r="AA673" i="3"/>
  <c r="AC673" i="3"/>
  <c r="AD673" i="3"/>
  <c r="AF673" i="3"/>
  <c r="AG673" i="3"/>
  <c r="AH673" i="3"/>
  <c r="D674" i="3"/>
  <c r="E674" i="3"/>
  <c r="F674" i="3"/>
  <c r="G674" i="3"/>
  <c r="H674" i="3"/>
  <c r="I674" i="3"/>
  <c r="J674" i="3"/>
  <c r="AA674" i="3"/>
  <c r="AC674" i="3"/>
  <c r="AD674" i="3"/>
  <c r="AF674" i="3"/>
  <c r="AG674" i="3"/>
  <c r="AH674" i="3"/>
  <c r="D675" i="3"/>
  <c r="E675" i="3"/>
  <c r="F675" i="3"/>
  <c r="G675" i="3"/>
  <c r="H675" i="3"/>
  <c r="I675" i="3"/>
  <c r="J675" i="3"/>
  <c r="AA675" i="3"/>
  <c r="AC675" i="3"/>
  <c r="AD675" i="3"/>
  <c r="AF675" i="3"/>
  <c r="AG675" i="3"/>
  <c r="AH675" i="3"/>
  <c r="D676" i="3"/>
  <c r="E676" i="3"/>
  <c r="F676" i="3"/>
  <c r="G676" i="3"/>
  <c r="H676" i="3"/>
  <c r="I676" i="3"/>
  <c r="J676" i="3"/>
  <c r="AA676" i="3"/>
  <c r="AC676" i="3"/>
  <c r="AD676" i="3"/>
  <c r="AF676" i="3"/>
  <c r="AG676" i="3"/>
  <c r="AH676" i="3"/>
  <c r="D677" i="3"/>
  <c r="E677" i="3"/>
  <c r="F677" i="3"/>
  <c r="G677" i="3"/>
  <c r="H677" i="3"/>
  <c r="I677" i="3"/>
  <c r="J677" i="3"/>
  <c r="AA677" i="3"/>
  <c r="AC677" i="3"/>
  <c r="AD677" i="3"/>
  <c r="AF677" i="3"/>
  <c r="AG677" i="3"/>
  <c r="AH677" i="3"/>
  <c r="D678" i="3"/>
  <c r="E678" i="3"/>
  <c r="F678" i="3"/>
  <c r="G678" i="3"/>
  <c r="H678" i="3"/>
  <c r="I678" i="3"/>
  <c r="J678" i="3"/>
  <c r="AA678" i="3"/>
  <c r="AC678" i="3"/>
  <c r="AD678" i="3"/>
  <c r="AF678" i="3"/>
  <c r="AG678" i="3"/>
  <c r="AH678" i="3"/>
  <c r="D679" i="3"/>
  <c r="E679" i="3"/>
  <c r="F679" i="3"/>
  <c r="G679" i="3"/>
  <c r="H679" i="3"/>
  <c r="I679" i="3"/>
  <c r="J679" i="3"/>
  <c r="AA679" i="3"/>
  <c r="AC679" i="3"/>
  <c r="AD679" i="3"/>
  <c r="AF679" i="3"/>
  <c r="AG679" i="3"/>
  <c r="AH679" i="3"/>
  <c r="D680" i="3"/>
  <c r="E680" i="3"/>
  <c r="F680" i="3"/>
  <c r="G680" i="3"/>
  <c r="H680" i="3"/>
  <c r="I680" i="3"/>
  <c r="J680" i="3"/>
  <c r="AA680" i="3"/>
  <c r="AC680" i="3"/>
  <c r="AD680" i="3"/>
  <c r="AF680" i="3"/>
  <c r="AG680" i="3"/>
  <c r="AH680" i="3"/>
  <c r="D681" i="3"/>
  <c r="E681" i="3"/>
  <c r="F681" i="3"/>
  <c r="G681" i="3"/>
  <c r="H681" i="3"/>
  <c r="I681" i="3"/>
  <c r="J681" i="3"/>
  <c r="AA681" i="3"/>
  <c r="AC681" i="3"/>
  <c r="AD681" i="3"/>
  <c r="AF681" i="3"/>
  <c r="AG681" i="3"/>
  <c r="AH681" i="3"/>
  <c r="D682" i="3"/>
  <c r="E682" i="3"/>
  <c r="F682" i="3"/>
  <c r="G682" i="3"/>
  <c r="H682" i="3"/>
  <c r="I682" i="3"/>
  <c r="J682" i="3"/>
  <c r="AA682" i="3"/>
  <c r="AC682" i="3"/>
  <c r="AD682" i="3"/>
  <c r="AF682" i="3"/>
  <c r="AG682" i="3"/>
  <c r="AH682" i="3"/>
  <c r="D683" i="3"/>
  <c r="E683" i="3"/>
  <c r="F683" i="3"/>
  <c r="G683" i="3"/>
  <c r="H683" i="3"/>
  <c r="I683" i="3"/>
  <c r="J683" i="3"/>
  <c r="AA683" i="3"/>
  <c r="AC683" i="3"/>
  <c r="AD683" i="3"/>
  <c r="AF683" i="3"/>
  <c r="AG683" i="3"/>
  <c r="AH683" i="3"/>
  <c r="D684" i="3"/>
  <c r="E684" i="3"/>
  <c r="F684" i="3"/>
  <c r="G684" i="3"/>
  <c r="H684" i="3"/>
  <c r="I684" i="3"/>
  <c r="J684" i="3"/>
  <c r="AA684" i="3"/>
  <c r="AC684" i="3"/>
  <c r="AD684" i="3"/>
  <c r="AF684" i="3"/>
  <c r="AG684" i="3"/>
  <c r="AH684" i="3"/>
  <c r="D685" i="3"/>
  <c r="E685" i="3"/>
  <c r="F685" i="3"/>
  <c r="G685" i="3"/>
  <c r="H685" i="3"/>
  <c r="I685" i="3"/>
  <c r="J685" i="3"/>
  <c r="AA685" i="3"/>
  <c r="AC685" i="3"/>
  <c r="AD685" i="3"/>
  <c r="AF685" i="3"/>
  <c r="AG685" i="3"/>
  <c r="AH685" i="3"/>
  <c r="D686" i="3"/>
  <c r="E686" i="3"/>
  <c r="F686" i="3"/>
  <c r="G686" i="3"/>
  <c r="H686" i="3"/>
  <c r="I686" i="3"/>
  <c r="J686" i="3"/>
  <c r="AA686" i="3"/>
  <c r="AC686" i="3"/>
  <c r="AD686" i="3"/>
  <c r="AF686" i="3"/>
  <c r="AG686" i="3"/>
  <c r="AH686" i="3"/>
  <c r="D687" i="3"/>
  <c r="E687" i="3"/>
  <c r="F687" i="3"/>
  <c r="G687" i="3"/>
  <c r="H687" i="3"/>
  <c r="I687" i="3"/>
  <c r="J687" i="3"/>
  <c r="AA687" i="3"/>
  <c r="AC687" i="3"/>
  <c r="AD687" i="3"/>
  <c r="AF687" i="3"/>
  <c r="AG687" i="3"/>
  <c r="AH687" i="3"/>
  <c r="D688" i="3"/>
  <c r="E688" i="3"/>
  <c r="F688" i="3"/>
  <c r="G688" i="3"/>
  <c r="H688" i="3"/>
  <c r="I688" i="3"/>
  <c r="J688" i="3"/>
  <c r="AA688" i="3"/>
  <c r="AC688" i="3"/>
  <c r="AD688" i="3"/>
  <c r="AF688" i="3"/>
  <c r="AG688" i="3"/>
  <c r="AH688" i="3"/>
  <c r="D689" i="3"/>
  <c r="E689" i="3"/>
  <c r="F689" i="3"/>
  <c r="G689" i="3"/>
  <c r="H689" i="3"/>
  <c r="I689" i="3"/>
  <c r="J689" i="3"/>
  <c r="AA689" i="3"/>
  <c r="AC689" i="3"/>
  <c r="AD689" i="3"/>
  <c r="AF689" i="3"/>
  <c r="AG689" i="3"/>
  <c r="AH689" i="3"/>
  <c r="D690" i="3"/>
  <c r="E690" i="3"/>
  <c r="F690" i="3"/>
  <c r="G690" i="3"/>
  <c r="H690" i="3"/>
  <c r="I690" i="3"/>
  <c r="J690" i="3"/>
  <c r="AA690" i="3"/>
  <c r="AC690" i="3"/>
  <c r="AD690" i="3"/>
  <c r="AF690" i="3"/>
  <c r="AG690" i="3"/>
  <c r="AH690" i="3"/>
  <c r="D691" i="3"/>
  <c r="E691" i="3"/>
  <c r="F691" i="3"/>
  <c r="G691" i="3"/>
  <c r="H691" i="3"/>
  <c r="I691" i="3"/>
  <c r="J691" i="3"/>
  <c r="AA691" i="3"/>
  <c r="AC691" i="3"/>
  <c r="AD691" i="3"/>
  <c r="AF691" i="3"/>
  <c r="AG691" i="3"/>
  <c r="AH691" i="3"/>
  <c r="D692" i="3"/>
  <c r="E692" i="3"/>
  <c r="F692" i="3"/>
  <c r="G692" i="3"/>
  <c r="H692" i="3"/>
  <c r="I692" i="3"/>
  <c r="J692" i="3"/>
  <c r="AA692" i="3"/>
  <c r="AC692" i="3"/>
  <c r="AD692" i="3"/>
  <c r="AF692" i="3"/>
  <c r="AG692" i="3"/>
  <c r="AH692" i="3"/>
  <c r="D693" i="3"/>
  <c r="E693" i="3"/>
  <c r="F693" i="3"/>
  <c r="G693" i="3"/>
  <c r="H693" i="3"/>
  <c r="I693" i="3"/>
  <c r="J693" i="3"/>
  <c r="AA693" i="3"/>
  <c r="AC693" i="3"/>
  <c r="AD693" i="3"/>
  <c r="AF693" i="3"/>
  <c r="AG693" i="3"/>
  <c r="AH693" i="3"/>
  <c r="D694" i="3"/>
  <c r="E694" i="3"/>
  <c r="F694" i="3"/>
  <c r="G694" i="3"/>
  <c r="H694" i="3"/>
  <c r="I694" i="3"/>
  <c r="J694" i="3"/>
  <c r="AA694" i="3"/>
  <c r="AC694" i="3"/>
  <c r="AD694" i="3"/>
  <c r="AF694" i="3"/>
  <c r="AG694" i="3"/>
  <c r="AH694" i="3"/>
  <c r="D695" i="3"/>
  <c r="E695" i="3"/>
  <c r="F695" i="3"/>
  <c r="G695" i="3"/>
  <c r="H695" i="3"/>
  <c r="I695" i="3"/>
  <c r="J695" i="3"/>
  <c r="AA695" i="3"/>
  <c r="AC695" i="3"/>
  <c r="AD695" i="3"/>
  <c r="AF695" i="3"/>
  <c r="AG695" i="3"/>
  <c r="AH695" i="3"/>
  <c r="D696" i="3"/>
  <c r="E696" i="3"/>
  <c r="F696" i="3"/>
  <c r="G696" i="3"/>
  <c r="H696" i="3"/>
  <c r="I696" i="3"/>
  <c r="J696" i="3"/>
  <c r="AA696" i="3"/>
  <c r="AC696" i="3"/>
  <c r="AD696" i="3"/>
  <c r="AF696" i="3"/>
  <c r="AG696" i="3"/>
  <c r="AH696" i="3"/>
  <c r="D697" i="3"/>
  <c r="E697" i="3"/>
  <c r="F697" i="3"/>
  <c r="G697" i="3"/>
  <c r="H697" i="3"/>
  <c r="I697" i="3"/>
  <c r="J697" i="3"/>
  <c r="AA697" i="3"/>
  <c r="AC697" i="3"/>
  <c r="AD697" i="3"/>
  <c r="AF697" i="3"/>
  <c r="AG697" i="3"/>
  <c r="AH697" i="3"/>
  <c r="D698" i="3"/>
  <c r="E698" i="3"/>
  <c r="F698" i="3"/>
  <c r="G698" i="3"/>
  <c r="H698" i="3"/>
  <c r="I698" i="3"/>
  <c r="J698" i="3"/>
  <c r="AA698" i="3"/>
  <c r="AC698" i="3"/>
  <c r="AD698" i="3"/>
  <c r="AF698" i="3"/>
  <c r="AG698" i="3"/>
  <c r="AH698" i="3"/>
  <c r="D699" i="3"/>
  <c r="E699" i="3"/>
  <c r="F699" i="3"/>
  <c r="G699" i="3"/>
  <c r="H699" i="3"/>
  <c r="I699" i="3"/>
  <c r="J699" i="3"/>
  <c r="AA699" i="3"/>
  <c r="AC699" i="3"/>
  <c r="AD699" i="3"/>
  <c r="AF699" i="3"/>
  <c r="AG699" i="3"/>
  <c r="AH699" i="3"/>
  <c r="D700" i="3"/>
  <c r="E700" i="3"/>
  <c r="F700" i="3"/>
  <c r="G700" i="3"/>
  <c r="H700" i="3"/>
  <c r="I700" i="3"/>
  <c r="J700" i="3"/>
  <c r="AA700" i="3"/>
  <c r="AC700" i="3"/>
  <c r="AD700" i="3"/>
  <c r="AF700" i="3"/>
  <c r="AG700" i="3"/>
  <c r="AH700" i="3"/>
  <c r="D701" i="3"/>
  <c r="E701" i="3"/>
  <c r="F701" i="3"/>
  <c r="G701" i="3"/>
  <c r="H701" i="3"/>
  <c r="I701" i="3"/>
  <c r="J701" i="3"/>
  <c r="AA701" i="3"/>
  <c r="AC701" i="3"/>
  <c r="AD701" i="3"/>
  <c r="AF701" i="3"/>
  <c r="AG701" i="3"/>
  <c r="AH701" i="3"/>
  <c r="D702" i="3"/>
  <c r="E702" i="3"/>
  <c r="F702" i="3"/>
  <c r="G702" i="3"/>
  <c r="H702" i="3"/>
  <c r="I702" i="3"/>
  <c r="J702" i="3"/>
  <c r="AA702" i="3"/>
  <c r="AC702" i="3"/>
  <c r="AD702" i="3"/>
  <c r="AF702" i="3"/>
  <c r="AG702" i="3"/>
  <c r="AH702" i="3"/>
  <c r="D703" i="3"/>
  <c r="E703" i="3"/>
  <c r="F703" i="3"/>
  <c r="G703" i="3"/>
  <c r="H703" i="3"/>
  <c r="I703" i="3"/>
  <c r="J703" i="3"/>
  <c r="AA703" i="3"/>
  <c r="AC703" i="3"/>
  <c r="AD703" i="3"/>
  <c r="AF703" i="3"/>
  <c r="AG703" i="3"/>
  <c r="AH703" i="3"/>
  <c r="D704" i="3"/>
  <c r="E704" i="3"/>
  <c r="F704" i="3"/>
  <c r="G704" i="3"/>
  <c r="H704" i="3"/>
  <c r="I704" i="3"/>
  <c r="J704" i="3"/>
  <c r="AA704" i="3"/>
  <c r="AC704" i="3"/>
  <c r="AD704" i="3"/>
  <c r="AF704" i="3"/>
  <c r="AG704" i="3"/>
  <c r="AH704" i="3"/>
  <c r="D705" i="3"/>
  <c r="E705" i="3"/>
  <c r="F705" i="3"/>
  <c r="G705" i="3"/>
  <c r="H705" i="3"/>
  <c r="I705" i="3"/>
  <c r="J705" i="3"/>
  <c r="AA705" i="3"/>
  <c r="AC705" i="3"/>
  <c r="AD705" i="3"/>
  <c r="AF705" i="3"/>
  <c r="AG705" i="3"/>
  <c r="AH705" i="3"/>
  <c r="D706" i="3"/>
  <c r="E706" i="3"/>
  <c r="F706" i="3"/>
  <c r="G706" i="3"/>
  <c r="H706" i="3"/>
  <c r="I706" i="3"/>
  <c r="J706" i="3"/>
  <c r="AA706" i="3"/>
  <c r="AC706" i="3"/>
  <c r="AD706" i="3"/>
  <c r="AF706" i="3"/>
  <c r="AG706" i="3"/>
  <c r="AH706" i="3"/>
  <c r="D707" i="3"/>
  <c r="E707" i="3"/>
  <c r="F707" i="3"/>
  <c r="G707" i="3"/>
  <c r="H707" i="3"/>
  <c r="I707" i="3"/>
  <c r="J707" i="3"/>
  <c r="AA707" i="3"/>
  <c r="AC707" i="3"/>
  <c r="AD707" i="3"/>
  <c r="AF707" i="3"/>
  <c r="AG707" i="3"/>
  <c r="AH707" i="3"/>
  <c r="D708" i="3"/>
  <c r="E708" i="3"/>
  <c r="F708" i="3"/>
  <c r="G708" i="3"/>
  <c r="H708" i="3"/>
  <c r="I708" i="3"/>
  <c r="J708" i="3"/>
  <c r="AA708" i="3"/>
  <c r="AC708" i="3"/>
  <c r="AD708" i="3"/>
  <c r="AF708" i="3"/>
  <c r="AG708" i="3"/>
  <c r="AH708" i="3"/>
  <c r="D709" i="3"/>
  <c r="E709" i="3"/>
  <c r="F709" i="3"/>
  <c r="G709" i="3"/>
  <c r="H709" i="3"/>
  <c r="I709" i="3"/>
  <c r="J709" i="3"/>
  <c r="AA709" i="3"/>
  <c r="AC709" i="3"/>
  <c r="AD709" i="3"/>
  <c r="AF709" i="3"/>
  <c r="AG709" i="3"/>
  <c r="AH709" i="3"/>
  <c r="D710" i="3"/>
  <c r="E710" i="3"/>
  <c r="F710" i="3"/>
  <c r="G710" i="3"/>
  <c r="H710" i="3"/>
  <c r="I710" i="3"/>
  <c r="J710" i="3"/>
  <c r="AA710" i="3"/>
  <c r="AC710" i="3"/>
  <c r="AD710" i="3"/>
  <c r="AF710" i="3"/>
  <c r="AG710" i="3"/>
  <c r="AH710" i="3"/>
  <c r="D711" i="3"/>
  <c r="E711" i="3"/>
  <c r="F711" i="3"/>
  <c r="G711" i="3"/>
  <c r="H711" i="3"/>
  <c r="I711" i="3"/>
  <c r="J711" i="3"/>
  <c r="AA711" i="3"/>
  <c r="AC711" i="3"/>
  <c r="AD711" i="3"/>
  <c r="AF711" i="3"/>
  <c r="AG711" i="3"/>
  <c r="AH711" i="3"/>
  <c r="D712" i="3"/>
  <c r="E712" i="3"/>
  <c r="F712" i="3"/>
  <c r="G712" i="3"/>
  <c r="H712" i="3"/>
  <c r="I712" i="3"/>
  <c r="J712" i="3"/>
  <c r="AA712" i="3"/>
  <c r="AC712" i="3"/>
  <c r="AD712" i="3"/>
  <c r="AF712" i="3"/>
  <c r="AG712" i="3"/>
  <c r="AH712" i="3"/>
  <c r="D713" i="3"/>
  <c r="E713" i="3"/>
  <c r="F713" i="3"/>
  <c r="G713" i="3"/>
  <c r="H713" i="3"/>
  <c r="I713" i="3"/>
  <c r="J713" i="3"/>
  <c r="AA713" i="3"/>
  <c r="AC713" i="3"/>
  <c r="AD713" i="3"/>
  <c r="AF713" i="3"/>
  <c r="AG713" i="3"/>
  <c r="AH713" i="3"/>
  <c r="D714" i="3"/>
  <c r="E714" i="3"/>
  <c r="F714" i="3"/>
  <c r="G714" i="3"/>
  <c r="H714" i="3"/>
  <c r="I714" i="3"/>
  <c r="J714" i="3"/>
  <c r="AA714" i="3"/>
  <c r="AC714" i="3"/>
  <c r="AD714" i="3"/>
  <c r="AF714" i="3"/>
  <c r="AG714" i="3"/>
  <c r="AH714" i="3"/>
  <c r="D715" i="3"/>
  <c r="E715" i="3"/>
  <c r="F715" i="3"/>
  <c r="G715" i="3"/>
  <c r="H715" i="3"/>
  <c r="I715" i="3"/>
  <c r="J715" i="3"/>
  <c r="AA715" i="3"/>
  <c r="AC715" i="3"/>
  <c r="AD715" i="3"/>
  <c r="AF715" i="3"/>
  <c r="AG715" i="3"/>
  <c r="AH715" i="3"/>
  <c r="D716" i="3"/>
  <c r="E716" i="3"/>
  <c r="F716" i="3"/>
  <c r="G716" i="3"/>
  <c r="H716" i="3"/>
  <c r="I716" i="3"/>
  <c r="J716" i="3"/>
  <c r="AA716" i="3"/>
  <c r="AC716" i="3"/>
  <c r="AD716" i="3"/>
  <c r="AF716" i="3"/>
  <c r="AG716" i="3"/>
  <c r="AH716" i="3"/>
  <c r="D717" i="3"/>
  <c r="E717" i="3"/>
  <c r="F717" i="3"/>
  <c r="G717" i="3"/>
  <c r="H717" i="3"/>
  <c r="I717" i="3"/>
  <c r="J717" i="3"/>
  <c r="AA717" i="3"/>
  <c r="AC717" i="3"/>
  <c r="AD717" i="3"/>
  <c r="AF717" i="3"/>
  <c r="AG717" i="3"/>
  <c r="AH717" i="3"/>
  <c r="D718" i="3"/>
  <c r="E718" i="3"/>
  <c r="F718" i="3"/>
  <c r="G718" i="3"/>
  <c r="H718" i="3"/>
  <c r="I718" i="3"/>
  <c r="J718" i="3"/>
  <c r="AA718" i="3"/>
  <c r="AC718" i="3"/>
  <c r="AD718" i="3"/>
  <c r="AF718" i="3"/>
  <c r="AG718" i="3"/>
  <c r="AH718" i="3"/>
  <c r="D719" i="3"/>
  <c r="E719" i="3"/>
  <c r="F719" i="3"/>
  <c r="G719" i="3"/>
  <c r="H719" i="3"/>
  <c r="I719" i="3"/>
  <c r="J719" i="3"/>
  <c r="AA719" i="3"/>
  <c r="AC719" i="3"/>
  <c r="AD719" i="3"/>
  <c r="AF719" i="3"/>
  <c r="AG719" i="3"/>
  <c r="AH719" i="3"/>
  <c r="D720" i="3"/>
  <c r="E720" i="3"/>
  <c r="F720" i="3"/>
  <c r="G720" i="3"/>
  <c r="H720" i="3"/>
  <c r="I720" i="3"/>
  <c r="J720" i="3"/>
  <c r="AA720" i="3"/>
  <c r="AC720" i="3"/>
  <c r="AD720" i="3"/>
  <c r="AF720" i="3"/>
  <c r="AG720" i="3"/>
  <c r="AH720" i="3"/>
  <c r="D721" i="3"/>
  <c r="E721" i="3"/>
  <c r="F721" i="3"/>
  <c r="G721" i="3"/>
  <c r="H721" i="3"/>
  <c r="I721" i="3"/>
  <c r="J721" i="3"/>
  <c r="AA721" i="3"/>
  <c r="AC721" i="3"/>
  <c r="AD721" i="3"/>
  <c r="AF721" i="3"/>
  <c r="AG721" i="3"/>
  <c r="AH721" i="3"/>
  <c r="D722" i="3"/>
  <c r="E722" i="3"/>
  <c r="F722" i="3"/>
  <c r="G722" i="3"/>
  <c r="H722" i="3"/>
  <c r="I722" i="3"/>
  <c r="J722" i="3"/>
  <c r="AA722" i="3"/>
  <c r="AC722" i="3"/>
  <c r="AD722" i="3"/>
  <c r="AF722" i="3"/>
  <c r="AG722" i="3"/>
  <c r="AH722" i="3"/>
  <c r="D723" i="3"/>
  <c r="E723" i="3"/>
  <c r="F723" i="3"/>
  <c r="G723" i="3"/>
  <c r="H723" i="3"/>
  <c r="I723" i="3"/>
  <c r="J723" i="3"/>
  <c r="AA723" i="3"/>
  <c r="AC723" i="3"/>
  <c r="AD723" i="3"/>
  <c r="AF723" i="3"/>
  <c r="AG723" i="3"/>
  <c r="AH723" i="3"/>
  <c r="D724" i="3"/>
  <c r="E724" i="3"/>
  <c r="F724" i="3"/>
  <c r="G724" i="3"/>
  <c r="H724" i="3"/>
  <c r="I724" i="3"/>
  <c r="J724" i="3"/>
  <c r="AA724" i="3"/>
  <c r="AC724" i="3"/>
  <c r="AD724" i="3"/>
  <c r="AF724" i="3"/>
  <c r="AG724" i="3"/>
  <c r="AH724" i="3"/>
  <c r="D725" i="3"/>
  <c r="E725" i="3"/>
  <c r="F725" i="3"/>
  <c r="G725" i="3"/>
  <c r="H725" i="3"/>
  <c r="I725" i="3"/>
  <c r="J725" i="3"/>
  <c r="AA725" i="3"/>
  <c r="AC725" i="3"/>
  <c r="AD725" i="3"/>
  <c r="AF725" i="3"/>
  <c r="AG725" i="3"/>
  <c r="AH725" i="3"/>
  <c r="D726" i="3"/>
  <c r="E726" i="3"/>
  <c r="F726" i="3"/>
  <c r="G726" i="3"/>
  <c r="H726" i="3"/>
  <c r="I726" i="3"/>
  <c r="J726" i="3"/>
  <c r="AA726" i="3"/>
  <c r="AC726" i="3"/>
  <c r="AD726" i="3"/>
  <c r="AF726" i="3"/>
  <c r="AG726" i="3"/>
  <c r="AH726" i="3"/>
  <c r="D727" i="3"/>
  <c r="E727" i="3"/>
  <c r="F727" i="3"/>
  <c r="G727" i="3"/>
  <c r="H727" i="3"/>
  <c r="I727" i="3"/>
  <c r="J727" i="3"/>
  <c r="AA727" i="3"/>
  <c r="AC727" i="3"/>
  <c r="AD727" i="3"/>
  <c r="AF727" i="3"/>
  <c r="AG727" i="3"/>
  <c r="AH727" i="3"/>
  <c r="D728" i="3"/>
  <c r="E728" i="3"/>
  <c r="F728" i="3"/>
  <c r="G728" i="3"/>
  <c r="H728" i="3"/>
  <c r="I728" i="3"/>
  <c r="J728" i="3"/>
  <c r="AA728" i="3"/>
  <c r="AC728" i="3"/>
  <c r="AD728" i="3"/>
  <c r="AF728" i="3"/>
  <c r="AG728" i="3"/>
  <c r="AH728" i="3"/>
  <c r="D729" i="3"/>
  <c r="E729" i="3"/>
  <c r="F729" i="3"/>
  <c r="G729" i="3"/>
  <c r="H729" i="3"/>
  <c r="I729" i="3"/>
  <c r="J729" i="3"/>
  <c r="AA729" i="3"/>
  <c r="AC729" i="3"/>
  <c r="AD729" i="3"/>
  <c r="AF729" i="3"/>
  <c r="AG729" i="3"/>
  <c r="AH729" i="3"/>
  <c r="D730" i="3"/>
  <c r="E730" i="3"/>
  <c r="F730" i="3"/>
  <c r="G730" i="3"/>
  <c r="H730" i="3"/>
  <c r="I730" i="3"/>
  <c r="J730" i="3"/>
  <c r="AA730" i="3"/>
  <c r="AC730" i="3"/>
  <c r="AD730" i="3"/>
  <c r="AF730" i="3"/>
  <c r="AG730" i="3"/>
  <c r="AH730" i="3"/>
  <c r="D731" i="3"/>
  <c r="E731" i="3"/>
  <c r="F731" i="3"/>
  <c r="G731" i="3"/>
  <c r="H731" i="3"/>
  <c r="I731" i="3"/>
  <c r="J731" i="3"/>
  <c r="AA731" i="3"/>
  <c r="AC731" i="3"/>
  <c r="AD731" i="3"/>
  <c r="AF731" i="3"/>
  <c r="AG731" i="3"/>
  <c r="AH731" i="3"/>
  <c r="D732" i="3"/>
  <c r="E732" i="3"/>
  <c r="F732" i="3"/>
  <c r="G732" i="3"/>
  <c r="H732" i="3"/>
  <c r="I732" i="3"/>
  <c r="J732" i="3"/>
  <c r="AA732" i="3"/>
  <c r="AC732" i="3"/>
  <c r="AD732" i="3"/>
  <c r="AF732" i="3"/>
  <c r="AG732" i="3"/>
  <c r="AH732" i="3"/>
  <c r="D733" i="3"/>
  <c r="E733" i="3"/>
  <c r="F733" i="3"/>
  <c r="G733" i="3"/>
  <c r="H733" i="3"/>
  <c r="I733" i="3"/>
  <c r="J733" i="3"/>
  <c r="AA733" i="3"/>
  <c r="AC733" i="3"/>
  <c r="AD733" i="3"/>
  <c r="AF733" i="3"/>
  <c r="AG733" i="3"/>
  <c r="AH733" i="3"/>
  <c r="D734" i="3"/>
  <c r="E734" i="3"/>
  <c r="F734" i="3"/>
  <c r="G734" i="3"/>
  <c r="H734" i="3"/>
  <c r="I734" i="3"/>
  <c r="J734" i="3"/>
  <c r="AA734" i="3"/>
  <c r="AC734" i="3"/>
  <c r="AD734" i="3"/>
  <c r="AF734" i="3"/>
  <c r="AG734" i="3"/>
  <c r="AH734" i="3"/>
  <c r="D735" i="3"/>
  <c r="E735" i="3"/>
  <c r="F735" i="3"/>
  <c r="G735" i="3"/>
  <c r="H735" i="3"/>
  <c r="I735" i="3"/>
  <c r="J735" i="3"/>
  <c r="AA735" i="3"/>
  <c r="AC735" i="3"/>
  <c r="AD735" i="3"/>
  <c r="AF735" i="3"/>
  <c r="AG735" i="3"/>
  <c r="AH735" i="3"/>
  <c r="D736" i="3"/>
  <c r="E736" i="3"/>
  <c r="F736" i="3"/>
  <c r="G736" i="3"/>
  <c r="H736" i="3"/>
  <c r="I736" i="3"/>
  <c r="J736" i="3"/>
  <c r="AA736" i="3"/>
  <c r="AC736" i="3"/>
  <c r="AD736" i="3"/>
  <c r="AF736" i="3"/>
  <c r="AG736" i="3"/>
  <c r="AH736" i="3"/>
  <c r="D737" i="3"/>
  <c r="E737" i="3"/>
  <c r="F737" i="3"/>
  <c r="G737" i="3"/>
  <c r="H737" i="3"/>
  <c r="I737" i="3"/>
  <c r="J737" i="3"/>
  <c r="AA737" i="3"/>
  <c r="AC737" i="3"/>
  <c r="AD737" i="3"/>
  <c r="AF737" i="3"/>
  <c r="AG737" i="3"/>
  <c r="AH737" i="3"/>
  <c r="D738" i="3"/>
  <c r="E738" i="3"/>
  <c r="F738" i="3"/>
  <c r="G738" i="3"/>
  <c r="H738" i="3"/>
  <c r="I738" i="3"/>
  <c r="J738" i="3"/>
  <c r="AA738" i="3"/>
  <c r="AC738" i="3"/>
  <c r="AD738" i="3"/>
  <c r="AF738" i="3"/>
  <c r="AG738" i="3"/>
  <c r="AH738" i="3"/>
  <c r="D739" i="3"/>
  <c r="E739" i="3"/>
  <c r="F739" i="3"/>
  <c r="G739" i="3"/>
  <c r="H739" i="3"/>
  <c r="I739" i="3"/>
  <c r="J739" i="3"/>
  <c r="AA739" i="3"/>
  <c r="AC739" i="3"/>
  <c r="AD739" i="3"/>
  <c r="AF739" i="3"/>
  <c r="AG739" i="3"/>
  <c r="AH739" i="3"/>
  <c r="D740" i="3"/>
  <c r="E740" i="3"/>
  <c r="F740" i="3"/>
  <c r="G740" i="3"/>
  <c r="H740" i="3"/>
  <c r="I740" i="3"/>
  <c r="J740" i="3"/>
  <c r="AA740" i="3"/>
  <c r="AC740" i="3"/>
  <c r="AD740" i="3"/>
  <c r="AF740" i="3"/>
  <c r="AG740" i="3"/>
  <c r="AH740" i="3"/>
  <c r="D741" i="3"/>
  <c r="E741" i="3"/>
  <c r="F741" i="3"/>
  <c r="G741" i="3"/>
  <c r="H741" i="3"/>
  <c r="I741" i="3"/>
  <c r="J741" i="3"/>
  <c r="AA741" i="3"/>
  <c r="AC741" i="3"/>
  <c r="AD741" i="3"/>
  <c r="AF741" i="3"/>
  <c r="AG741" i="3"/>
  <c r="AH741" i="3"/>
  <c r="D742" i="3"/>
  <c r="E742" i="3"/>
  <c r="F742" i="3"/>
  <c r="G742" i="3"/>
  <c r="H742" i="3"/>
  <c r="I742" i="3"/>
  <c r="J742" i="3"/>
  <c r="AA742" i="3"/>
  <c r="AC742" i="3"/>
  <c r="AD742" i="3"/>
  <c r="AF742" i="3"/>
  <c r="AG742" i="3"/>
  <c r="AH742" i="3"/>
  <c r="D743" i="3"/>
  <c r="E743" i="3"/>
  <c r="F743" i="3"/>
  <c r="G743" i="3"/>
  <c r="H743" i="3"/>
  <c r="I743" i="3"/>
  <c r="J743" i="3"/>
  <c r="AA743" i="3"/>
  <c r="AC743" i="3"/>
  <c r="AD743" i="3"/>
  <c r="AF743" i="3"/>
  <c r="AG743" i="3"/>
  <c r="AH743" i="3"/>
  <c r="D744" i="3"/>
  <c r="E744" i="3"/>
  <c r="F744" i="3"/>
  <c r="G744" i="3"/>
  <c r="H744" i="3"/>
  <c r="I744" i="3"/>
  <c r="J744" i="3"/>
  <c r="AA744" i="3"/>
  <c r="AC744" i="3"/>
  <c r="AD744" i="3"/>
  <c r="AF744" i="3"/>
  <c r="AG744" i="3"/>
  <c r="AH744" i="3"/>
  <c r="D745" i="3"/>
  <c r="E745" i="3"/>
  <c r="F745" i="3"/>
  <c r="G745" i="3"/>
  <c r="H745" i="3"/>
  <c r="I745" i="3"/>
  <c r="J745" i="3"/>
  <c r="AA745" i="3"/>
  <c r="AC745" i="3"/>
  <c r="AD745" i="3"/>
  <c r="AF745" i="3"/>
  <c r="AG745" i="3"/>
  <c r="AH745" i="3"/>
  <c r="D746" i="3"/>
  <c r="E746" i="3"/>
  <c r="F746" i="3"/>
  <c r="G746" i="3"/>
  <c r="H746" i="3"/>
  <c r="I746" i="3"/>
  <c r="J746" i="3"/>
  <c r="AA746" i="3"/>
  <c r="AC746" i="3"/>
  <c r="AD746" i="3"/>
  <c r="AF746" i="3"/>
  <c r="AG746" i="3"/>
  <c r="AH746" i="3"/>
  <c r="D747" i="3"/>
  <c r="E747" i="3"/>
  <c r="F747" i="3"/>
  <c r="G747" i="3"/>
  <c r="H747" i="3"/>
  <c r="I747" i="3"/>
  <c r="J747" i="3"/>
  <c r="AA747" i="3"/>
  <c r="AC747" i="3"/>
  <c r="AD747" i="3"/>
  <c r="AF747" i="3"/>
  <c r="AG747" i="3"/>
  <c r="AH747" i="3"/>
  <c r="D748" i="3"/>
  <c r="E748" i="3"/>
  <c r="F748" i="3"/>
  <c r="G748" i="3"/>
  <c r="H748" i="3"/>
  <c r="I748" i="3"/>
  <c r="J748" i="3"/>
  <c r="AA748" i="3"/>
  <c r="AC748" i="3"/>
  <c r="AD748" i="3"/>
  <c r="AF748" i="3"/>
  <c r="AG748" i="3"/>
  <c r="AH748" i="3"/>
  <c r="D749" i="3"/>
  <c r="E749" i="3"/>
  <c r="F749" i="3"/>
  <c r="G749" i="3"/>
  <c r="H749" i="3"/>
  <c r="I749" i="3"/>
  <c r="J749" i="3"/>
  <c r="AA749" i="3"/>
  <c r="AC749" i="3"/>
  <c r="AD749" i="3"/>
  <c r="AF749" i="3"/>
  <c r="AG749" i="3"/>
  <c r="AH749" i="3"/>
  <c r="D750" i="3"/>
  <c r="E750" i="3"/>
  <c r="F750" i="3"/>
  <c r="G750" i="3"/>
  <c r="H750" i="3"/>
  <c r="I750" i="3"/>
  <c r="J750" i="3"/>
  <c r="AA750" i="3"/>
  <c r="AC750" i="3"/>
  <c r="AD750" i="3"/>
  <c r="AF750" i="3"/>
  <c r="AG750" i="3"/>
  <c r="AH750" i="3"/>
  <c r="D751" i="3"/>
  <c r="E751" i="3"/>
  <c r="F751" i="3"/>
  <c r="G751" i="3"/>
  <c r="H751" i="3"/>
  <c r="I751" i="3"/>
  <c r="J751" i="3"/>
  <c r="AA751" i="3"/>
  <c r="AC751" i="3"/>
  <c r="AD751" i="3"/>
  <c r="AF751" i="3"/>
  <c r="AG751" i="3"/>
  <c r="AH751" i="3"/>
  <c r="D752" i="3"/>
  <c r="E752" i="3"/>
  <c r="F752" i="3"/>
  <c r="G752" i="3"/>
  <c r="H752" i="3"/>
  <c r="I752" i="3"/>
  <c r="J752" i="3"/>
  <c r="AA752" i="3"/>
  <c r="AC752" i="3"/>
  <c r="AD752" i="3"/>
  <c r="AF752" i="3"/>
  <c r="AG752" i="3"/>
  <c r="AH752" i="3"/>
  <c r="D753" i="3"/>
  <c r="E753" i="3"/>
  <c r="F753" i="3"/>
  <c r="G753" i="3"/>
  <c r="H753" i="3"/>
  <c r="I753" i="3"/>
  <c r="J753" i="3"/>
  <c r="AA753" i="3"/>
  <c r="AC753" i="3"/>
  <c r="AD753" i="3"/>
  <c r="AF753" i="3"/>
  <c r="AG753" i="3"/>
  <c r="AH753" i="3"/>
  <c r="D754" i="3"/>
  <c r="E754" i="3"/>
  <c r="F754" i="3"/>
  <c r="G754" i="3"/>
  <c r="H754" i="3"/>
  <c r="I754" i="3"/>
  <c r="J754" i="3"/>
  <c r="AA754" i="3"/>
  <c r="AC754" i="3"/>
  <c r="AD754" i="3"/>
  <c r="AF754" i="3"/>
  <c r="AG754" i="3"/>
  <c r="AH754" i="3"/>
  <c r="D755" i="3"/>
  <c r="E755" i="3"/>
  <c r="F755" i="3"/>
  <c r="G755" i="3"/>
  <c r="H755" i="3"/>
  <c r="I755" i="3"/>
  <c r="J755" i="3"/>
  <c r="AA755" i="3"/>
  <c r="AC755" i="3"/>
  <c r="AD755" i="3"/>
  <c r="AF755" i="3"/>
  <c r="AG755" i="3"/>
  <c r="AH755" i="3"/>
  <c r="D756" i="3"/>
  <c r="E756" i="3"/>
  <c r="F756" i="3"/>
  <c r="G756" i="3"/>
  <c r="H756" i="3"/>
  <c r="I756" i="3"/>
  <c r="J756" i="3"/>
  <c r="AA756" i="3"/>
  <c r="AC756" i="3"/>
  <c r="AD756" i="3"/>
  <c r="AF756" i="3"/>
  <c r="AG756" i="3"/>
  <c r="AH756" i="3"/>
  <c r="D757" i="3"/>
  <c r="E757" i="3"/>
  <c r="F757" i="3"/>
  <c r="G757" i="3"/>
  <c r="H757" i="3"/>
  <c r="I757" i="3"/>
  <c r="J757" i="3"/>
  <c r="AA757" i="3"/>
  <c r="AC757" i="3"/>
  <c r="AD757" i="3"/>
  <c r="AF757" i="3"/>
  <c r="AG757" i="3"/>
  <c r="AH757" i="3"/>
  <c r="D758" i="3"/>
  <c r="E758" i="3"/>
  <c r="F758" i="3"/>
  <c r="G758" i="3"/>
  <c r="H758" i="3"/>
  <c r="I758" i="3"/>
  <c r="J758" i="3"/>
  <c r="AA758" i="3"/>
  <c r="AC758" i="3"/>
  <c r="AD758" i="3"/>
  <c r="AF758" i="3"/>
  <c r="AG758" i="3"/>
  <c r="AH758" i="3"/>
  <c r="D759" i="3"/>
  <c r="E759" i="3"/>
  <c r="F759" i="3"/>
  <c r="G759" i="3"/>
  <c r="H759" i="3"/>
  <c r="I759" i="3"/>
  <c r="J759" i="3"/>
  <c r="AA759" i="3"/>
  <c r="AC759" i="3"/>
  <c r="AD759" i="3"/>
  <c r="AF759" i="3"/>
  <c r="AG759" i="3"/>
  <c r="AH759" i="3"/>
  <c r="D760" i="3"/>
  <c r="E760" i="3"/>
  <c r="F760" i="3"/>
  <c r="G760" i="3"/>
  <c r="H760" i="3"/>
  <c r="I760" i="3"/>
  <c r="J760" i="3"/>
  <c r="AA760" i="3"/>
  <c r="AC760" i="3"/>
  <c r="AD760" i="3"/>
  <c r="AF760" i="3"/>
  <c r="AG760" i="3"/>
  <c r="AH760" i="3"/>
  <c r="D761" i="3"/>
  <c r="E761" i="3"/>
  <c r="F761" i="3"/>
  <c r="G761" i="3"/>
  <c r="H761" i="3"/>
  <c r="I761" i="3"/>
  <c r="J761" i="3"/>
  <c r="AA761" i="3"/>
  <c r="AC761" i="3"/>
  <c r="AD761" i="3"/>
  <c r="AF761" i="3"/>
  <c r="AG761" i="3"/>
  <c r="AH761" i="3"/>
  <c r="D762" i="3"/>
  <c r="E762" i="3"/>
  <c r="F762" i="3"/>
  <c r="G762" i="3"/>
  <c r="H762" i="3"/>
  <c r="I762" i="3"/>
  <c r="J762" i="3"/>
  <c r="AA762" i="3"/>
  <c r="AC762" i="3"/>
  <c r="AD762" i="3"/>
  <c r="AF762" i="3"/>
  <c r="AG762" i="3"/>
  <c r="AH762" i="3"/>
  <c r="D763" i="3"/>
  <c r="E763" i="3"/>
  <c r="F763" i="3"/>
  <c r="G763" i="3"/>
  <c r="H763" i="3"/>
  <c r="I763" i="3"/>
  <c r="J763" i="3"/>
  <c r="AA763" i="3"/>
  <c r="AC763" i="3"/>
  <c r="AD763" i="3"/>
  <c r="AF763" i="3"/>
  <c r="AG763" i="3"/>
  <c r="AH763" i="3"/>
  <c r="D764" i="3"/>
  <c r="E764" i="3"/>
  <c r="F764" i="3"/>
  <c r="G764" i="3"/>
  <c r="H764" i="3"/>
  <c r="I764" i="3"/>
  <c r="J764" i="3"/>
  <c r="AA764" i="3"/>
  <c r="AC764" i="3"/>
  <c r="AD764" i="3"/>
  <c r="AF764" i="3"/>
  <c r="AG764" i="3"/>
  <c r="AH764" i="3"/>
  <c r="D765" i="3"/>
  <c r="E765" i="3"/>
  <c r="F765" i="3"/>
  <c r="G765" i="3"/>
  <c r="H765" i="3"/>
  <c r="I765" i="3"/>
  <c r="J765" i="3"/>
  <c r="AA765" i="3"/>
  <c r="AC765" i="3"/>
  <c r="AD765" i="3"/>
  <c r="AF765" i="3"/>
  <c r="AG765" i="3"/>
  <c r="AH765" i="3"/>
  <c r="D766" i="3"/>
  <c r="E766" i="3"/>
  <c r="F766" i="3"/>
  <c r="G766" i="3"/>
  <c r="H766" i="3"/>
  <c r="I766" i="3"/>
  <c r="J766" i="3"/>
  <c r="AA766" i="3"/>
  <c r="AC766" i="3"/>
  <c r="AD766" i="3"/>
  <c r="AF766" i="3"/>
  <c r="AG766" i="3"/>
  <c r="AH766" i="3"/>
  <c r="D767" i="3"/>
  <c r="E767" i="3"/>
  <c r="F767" i="3"/>
  <c r="G767" i="3"/>
  <c r="H767" i="3"/>
  <c r="I767" i="3"/>
  <c r="J767" i="3"/>
  <c r="AA767" i="3"/>
  <c r="AC767" i="3"/>
  <c r="AD767" i="3"/>
  <c r="AF767" i="3"/>
  <c r="AG767" i="3"/>
  <c r="AH767" i="3"/>
  <c r="D768" i="3"/>
  <c r="E768" i="3"/>
  <c r="F768" i="3"/>
  <c r="G768" i="3"/>
  <c r="H768" i="3"/>
  <c r="I768" i="3"/>
  <c r="J768" i="3"/>
  <c r="AA768" i="3"/>
  <c r="AC768" i="3"/>
  <c r="AD768" i="3"/>
  <c r="AF768" i="3"/>
  <c r="AG768" i="3"/>
  <c r="AH768" i="3"/>
  <c r="D769" i="3"/>
  <c r="E769" i="3"/>
  <c r="F769" i="3"/>
  <c r="G769" i="3"/>
  <c r="H769" i="3"/>
  <c r="I769" i="3"/>
  <c r="J769" i="3"/>
  <c r="AA769" i="3"/>
  <c r="AC769" i="3"/>
  <c r="AD769" i="3"/>
  <c r="AF769" i="3"/>
  <c r="AG769" i="3"/>
  <c r="AH769" i="3"/>
  <c r="D770" i="3"/>
  <c r="E770" i="3"/>
  <c r="F770" i="3"/>
  <c r="G770" i="3"/>
  <c r="H770" i="3"/>
  <c r="I770" i="3"/>
  <c r="J770" i="3"/>
  <c r="AA770" i="3"/>
  <c r="AC770" i="3"/>
  <c r="AD770" i="3"/>
  <c r="AF770" i="3"/>
  <c r="AG770" i="3"/>
  <c r="AH770" i="3"/>
  <c r="D771" i="3"/>
  <c r="E771" i="3"/>
  <c r="F771" i="3"/>
  <c r="G771" i="3"/>
  <c r="H771" i="3"/>
  <c r="I771" i="3"/>
  <c r="J771" i="3"/>
  <c r="AA771" i="3"/>
  <c r="AC771" i="3"/>
  <c r="AD771" i="3"/>
  <c r="AF771" i="3"/>
  <c r="AG771" i="3"/>
  <c r="AH771" i="3"/>
  <c r="D772" i="3"/>
  <c r="E772" i="3"/>
  <c r="F772" i="3"/>
  <c r="G772" i="3"/>
  <c r="H772" i="3"/>
  <c r="I772" i="3"/>
  <c r="J772" i="3"/>
  <c r="AA772" i="3"/>
  <c r="AC772" i="3"/>
  <c r="AD772" i="3"/>
  <c r="AF772" i="3"/>
  <c r="AG772" i="3"/>
  <c r="AH772" i="3"/>
  <c r="D773" i="3"/>
  <c r="E773" i="3"/>
  <c r="F773" i="3"/>
  <c r="G773" i="3"/>
  <c r="H773" i="3"/>
  <c r="I773" i="3"/>
  <c r="J773" i="3"/>
  <c r="AA773" i="3"/>
  <c r="AC773" i="3"/>
  <c r="AD773" i="3"/>
  <c r="AF773" i="3"/>
  <c r="AG773" i="3"/>
  <c r="AH773" i="3"/>
  <c r="D774" i="3"/>
  <c r="E774" i="3"/>
  <c r="F774" i="3"/>
  <c r="G774" i="3"/>
  <c r="H774" i="3"/>
  <c r="I774" i="3"/>
  <c r="J774" i="3"/>
  <c r="AA774" i="3"/>
  <c r="AC774" i="3"/>
  <c r="AD774" i="3"/>
  <c r="AF774" i="3"/>
  <c r="AG774" i="3"/>
  <c r="AH774" i="3"/>
  <c r="D775" i="3"/>
  <c r="E775" i="3"/>
  <c r="F775" i="3"/>
  <c r="G775" i="3"/>
  <c r="H775" i="3"/>
  <c r="I775" i="3"/>
  <c r="J775" i="3"/>
  <c r="AA775" i="3"/>
  <c r="AC775" i="3"/>
  <c r="AD775" i="3"/>
  <c r="AF775" i="3"/>
  <c r="AG775" i="3"/>
  <c r="AH775" i="3"/>
  <c r="D776" i="3"/>
  <c r="E776" i="3"/>
  <c r="F776" i="3"/>
  <c r="G776" i="3"/>
  <c r="H776" i="3"/>
  <c r="I776" i="3"/>
  <c r="J776" i="3"/>
  <c r="AA776" i="3"/>
  <c r="AC776" i="3"/>
  <c r="AD776" i="3"/>
  <c r="AF776" i="3"/>
  <c r="AG776" i="3"/>
  <c r="AH776" i="3"/>
  <c r="D777" i="3"/>
  <c r="E777" i="3"/>
  <c r="F777" i="3"/>
  <c r="G777" i="3"/>
  <c r="H777" i="3"/>
  <c r="I777" i="3"/>
  <c r="J777" i="3"/>
  <c r="AA777" i="3"/>
  <c r="AC777" i="3"/>
  <c r="AD777" i="3"/>
  <c r="AF777" i="3"/>
  <c r="AG777" i="3"/>
  <c r="AH777" i="3"/>
  <c r="D778" i="3"/>
  <c r="E778" i="3"/>
  <c r="F778" i="3"/>
  <c r="G778" i="3"/>
  <c r="H778" i="3"/>
  <c r="I778" i="3"/>
  <c r="J778" i="3"/>
  <c r="AA778" i="3"/>
  <c r="AC778" i="3"/>
  <c r="AD778" i="3"/>
  <c r="AF778" i="3"/>
  <c r="AG778" i="3"/>
  <c r="AH778" i="3"/>
  <c r="D779" i="3"/>
  <c r="E779" i="3"/>
  <c r="F779" i="3"/>
  <c r="G779" i="3"/>
  <c r="H779" i="3"/>
  <c r="I779" i="3"/>
  <c r="J779" i="3"/>
  <c r="AA779" i="3"/>
  <c r="AC779" i="3"/>
  <c r="AD779" i="3"/>
  <c r="AF779" i="3"/>
  <c r="AG779" i="3"/>
  <c r="AH779" i="3"/>
  <c r="D780" i="3"/>
  <c r="E780" i="3"/>
  <c r="F780" i="3"/>
  <c r="G780" i="3"/>
  <c r="H780" i="3"/>
  <c r="I780" i="3"/>
  <c r="J780" i="3"/>
  <c r="AA780" i="3"/>
  <c r="AC780" i="3"/>
  <c r="AD780" i="3"/>
  <c r="AF780" i="3"/>
  <c r="AG780" i="3"/>
  <c r="AH780" i="3"/>
  <c r="D781" i="3"/>
  <c r="E781" i="3"/>
  <c r="F781" i="3"/>
  <c r="G781" i="3"/>
  <c r="H781" i="3"/>
  <c r="I781" i="3"/>
  <c r="J781" i="3"/>
  <c r="AA781" i="3"/>
  <c r="AC781" i="3"/>
  <c r="AD781" i="3"/>
  <c r="AF781" i="3"/>
  <c r="AG781" i="3"/>
  <c r="AH781" i="3"/>
  <c r="D782" i="3"/>
  <c r="E782" i="3"/>
  <c r="F782" i="3"/>
  <c r="G782" i="3"/>
  <c r="H782" i="3"/>
  <c r="I782" i="3"/>
  <c r="J782" i="3"/>
  <c r="AA782" i="3"/>
  <c r="AC782" i="3"/>
  <c r="AD782" i="3"/>
  <c r="AF782" i="3"/>
  <c r="AG782" i="3"/>
  <c r="AH782" i="3"/>
  <c r="D783" i="3"/>
  <c r="E783" i="3"/>
  <c r="F783" i="3"/>
  <c r="G783" i="3"/>
  <c r="H783" i="3"/>
  <c r="I783" i="3"/>
  <c r="J783" i="3"/>
  <c r="AA783" i="3"/>
  <c r="AC783" i="3"/>
  <c r="AD783" i="3"/>
  <c r="AF783" i="3"/>
  <c r="AG783" i="3"/>
  <c r="AH783" i="3"/>
  <c r="D784" i="3"/>
  <c r="E784" i="3"/>
  <c r="F784" i="3"/>
  <c r="G784" i="3"/>
  <c r="H784" i="3"/>
  <c r="I784" i="3"/>
  <c r="J784" i="3"/>
  <c r="AA784" i="3"/>
  <c r="AC784" i="3"/>
  <c r="AD784" i="3"/>
  <c r="AF784" i="3"/>
  <c r="AG784" i="3"/>
  <c r="AH784" i="3"/>
  <c r="D785" i="3"/>
  <c r="E785" i="3"/>
  <c r="F785" i="3"/>
  <c r="G785" i="3"/>
  <c r="H785" i="3"/>
  <c r="I785" i="3"/>
  <c r="J785" i="3"/>
  <c r="AA785" i="3"/>
  <c r="AC785" i="3"/>
  <c r="AD785" i="3"/>
  <c r="AF785" i="3"/>
  <c r="AG785" i="3"/>
  <c r="AH785" i="3"/>
  <c r="D786" i="3"/>
  <c r="E786" i="3"/>
  <c r="F786" i="3"/>
  <c r="G786" i="3"/>
  <c r="H786" i="3"/>
  <c r="I786" i="3"/>
  <c r="J786" i="3"/>
  <c r="AA786" i="3"/>
  <c r="AC786" i="3"/>
  <c r="AD786" i="3"/>
  <c r="AF786" i="3"/>
  <c r="AG786" i="3"/>
  <c r="AH786" i="3"/>
  <c r="D787" i="3"/>
  <c r="E787" i="3"/>
  <c r="F787" i="3"/>
  <c r="G787" i="3"/>
  <c r="H787" i="3"/>
  <c r="I787" i="3"/>
  <c r="J787" i="3"/>
  <c r="AA787" i="3"/>
  <c r="AC787" i="3"/>
  <c r="AD787" i="3"/>
  <c r="AF787" i="3"/>
  <c r="AG787" i="3"/>
  <c r="AH787" i="3"/>
  <c r="D788" i="3"/>
  <c r="E788" i="3"/>
  <c r="F788" i="3"/>
  <c r="G788" i="3"/>
  <c r="H788" i="3"/>
  <c r="I788" i="3"/>
  <c r="J788" i="3"/>
  <c r="AA788" i="3"/>
  <c r="AC788" i="3"/>
  <c r="AD788" i="3"/>
  <c r="AF788" i="3"/>
  <c r="AG788" i="3"/>
  <c r="AH788" i="3"/>
  <c r="D789" i="3"/>
  <c r="E789" i="3"/>
  <c r="F789" i="3"/>
  <c r="G789" i="3"/>
  <c r="H789" i="3"/>
  <c r="I789" i="3"/>
  <c r="J789" i="3"/>
  <c r="AA789" i="3"/>
  <c r="AC789" i="3"/>
  <c r="AD789" i="3"/>
  <c r="AF789" i="3"/>
  <c r="AG789" i="3"/>
  <c r="AH789" i="3"/>
  <c r="D790" i="3"/>
  <c r="E790" i="3"/>
  <c r="F790" i="3"/>
  <c r="G790" i="3"/>
  <c r="H790" i="3"/>
  <c r="I790" i="3"/>
  <c r="J790" i="3"/>
  <c r="AA790" i="3"/>
  <c r="AC790" i="3"/>
  <c r="AD790" i="3"/>
  <c r="AF790" i="3"/>
  <c r="AG790" i="3"/>
  <c r="AH790" i="3"/>
  <c r="D791" i="3"/>
  <c r="E791" i="3"/>
  <c r="F791" i="3"/>
  <c r="G791" i="3"/>
  <c r="H791" i="3"/>
  <c r="I791" i="3"/>
  <c r="J791" i="3"/>
  <c r="AA791" i="3"/>
  <c r="AC791" i="3"/>
  <c r="AD791" i="3"/>
  <c r="AF791" i="3"/>
  <c r="AG791" i="3"/>
  <c r="AH791" i="3"/>
  <c r="D792" i="3"/>
  <c r="E792" i="3"/>
  <c r="F792" i="3"/>
  <c r="G792" i="3"/>
  <c r="H792" i="3"/>
  <c r="I792" i="3"/>
  <c r="J792" i="3"/>
  <c r="AA792" i="3"/>
  <c r="AC792" i="3"/>
  <c r="AD792" i="3"/>
  <c r="AF792" i="3"/>
  <c r="AG792" i="3"/>
  <c r="AH792" i="3"/>
  <c r="D793" i="3"/>
  <c r="E793" i="3"/>
  <c r="F793" i="3"/>
  <c r="G793" i="3"/>
  <c r="H793" i="3"/>
  <c r="I793" i="3"/>
  <c r="J793" i="3"/>
  <c r="AA793" i="3"/>
  <c r="AC793" i="3"/>
  <c r="AD793" i="3"/>
  <c r="AF793" i="3"/>
  <c r="AG793" i="3"/>
  <c r="AH793" i="3"/>
  <c r="D794" i="3"/>
  <c r="E794" i="3"/>
  <c r="F794" i="3"/>
  <c r="G794" i="3"/>
  <c r="H794" i="3"/>
  <c r="I794" i="3"/>
  <c r="J794" i="3"/>
  <c r="AA794" i="3"/>
  <c r="AC794" i="3"/>
  <c r="AD794" i="3"/>
  <c r="AF794" i="3"/>
  <c r="AG794" i="3"/>
  <c r="AH794" i="3"/>
  <c r="D795" i="3"/>
  <c r="E795" i="3"/>
  <c r="F795" i="3"/>
  <c r="G795" i="3"/>
  <c r="H795" i="3"/>
  <c r="I795" i="3"/>
  <c r="J795" i="3"/>
  <c r="AA795" i="3"/>
  <c r="AC795" i="3"/>
  <c r="AD795" i="3"/>
  <c r="AF795" i="3"/>
  <c r="AG795" i="3"/>
  <c r="AH795" i="3"/>
  <c r="D796" i="3"/>
  <c r="E796" i="3"/>
  <c r="F796" i="3"/>
  <c r="G796" i="3"/>
  <c r="H796" i="3"/>
  <c r="I796" i="3"/>
  <c r="J796" i="3"/>
  <c r="AA796" i="3"/>
  <c r="AC796" i="3"/>
  <c r="AD796" i="3"/>
  <c r="AF796" i="3"/>
  <c r="AG796" i="3"/>
  <c r="AH796" i="3"/>
  <c r="D797" i="3"/>
  <c r="E797" i="3"/>
  <c r="F797" i="3"/>
  <c r="G797" i="3"/>
  <c r="H797" i="3"/>
  <c r="I797" i="3"/>
  <c r="J797" i="3"/>
  <c r="AA797" i="3"/>
  <c r="AC797" i="3"/>
  <c r="AD797" i="3"/>
  <c r="AF797" i="3"/>
  <c r="AG797" i="3"/>
  <c r="AH797" i="3"/>
  <c r="D798" i="3"/>
  <c r="E798" i="3"/>
  <c r="F798" i="3"/>
  <c r="G798" i="3"/>
  <c r="H798" i="3"/>
  <c r="I798" i="3"/>
  <c r="J798" i="3"/>
  <c r="AA798" i="3"/>
  <c r="AC798" i="3"/>
  <c r="AD798" i="3"/>
  <c r="AF798" i="3"/>
  <c r="AG798" i="3"/>
  <c r="AH798" i="3"/>
  <c r="D799" i="3"/>
  <c r="E799" i="3"/>
  <c r="F799" i="3"/>
  <c r="G799" i="3"/>
  <c r="H799" i="3"/>
  <c r="I799" i="3"/>
  <c r="J799" i="3"/>
  <c r="AA799" i="3"/>
  <c r="AC799" i="3"/>
  <c r="AD799" i="3"/>
  <c r="AF799" i="3"/>
  <c r="AG799" i="3"/>
  <c r="AH799" i="3"/>
  <c r="D800" i="3"/>
  <c r="E800" i="3"/>
  <c r="F800" i="3"/>
  <c r="G800" i="3"/>
  <c r="H800" i="3"/>
  <c r="I800" i="3"/>
  <c r="J800" i="3"/>
  <c r="AA800" i="3"/>
  <c r="AC800" i="3"/>
  <c r="AD800" i="3"/>
  <c r="AF800" i="3"/>
  <c r="AG800" i="3"/>
  <c r="AH800" i="3"/>
  <c r="D801" i="3"/>
  <c r="E801" i="3"/>
  <c r="F801" i="3"/>
  <c r="G801" i="3"/>
  <c r="H801" i="3"/>
  <c r="I801" i="3"/>
  <c r="J801" i="3"/>
  <c r="AA801" i="3"/>
  <c r="AC801" i="3"/>
  <c r="AD801" i="3"/>
  <c r="AF801" i="3"/>
  <c r="AG801" i="3"/>
  <c r="AH801" i="3"/>
  <c r="D802" i="3"/>
  <c r="E802" i="3"/>
  <c r="F802" i="3"/>
  <c r="G802" i="3"/>
  <c r="H802" i="3"/>
  <c r="I802" i="3"/>
  <c r="J802" i="3"/>
  <c r="AA802" i="3"/>
  <c r="AC802" i="3"/>
  <c r="AD802" i="3"/>
  <c r="AF802" i="3"/>
  <c r="AG802" i="3"/>
  <c r="AH802" i="3"/>
  <c r="D803" i="3"/>
  <c r="E803" i="3"/>
  <c r="F803" i="3"/>
  <c r="G803" i="3"/>
  <c r="H803" i="3"/>
  <c r="I803" i="3"/>
  <c r="J803" i="3"/>
  <c r="AA803" i="3"/>
  <c r="AC803" i="3"/>
  <c r="AD803" i="3"/>
  <c r="AF803" i="3"/>
  <c r="AG803" i="3"/>
  <c r="AH803" i="3"/>
  <c r="D804" i="3"/>
  <c r="E804" i="3"/>
  <c r="F804" i="3"/>
  <c r="G804" i="3"/>
  <c r="H804" i="3"/>
  <c r="I804" i="3"/>
  <c r="J804" i="3"/>
  <c r="AA804" i="3"/>
  <c r="AC804" i="3"/>
  <c r="AD804" i="3"/>
  <c r="AF804" i="3"/>
  <c r="AG804" i="3"/>
  <c r="AH804" i="3"/>
  <c r="D805" i="3"/>
  <c r="E805" i="3"/>
  <c r="F805" i="3"/>
  <c r="G805" i="3"/>
  <c r="H805" i="3"/>
  <c r="I805" i="3"/>
  <c r="J805" i="3"/>
  <c r="AA805" i="3"/>
  <c r="AC805" i="3"/>
  <c r="AD805" i="3"/>
  <c r="AF805" i="3"/>
  <c r="AG805" i="3"/>
  <c r="AH805" i="3"/>
  <c r="D806" i="3"/>
  <c r="E806" i="3"/>
  <c r="F806" i="3"/>
  <c r="G806" i="3"/>
  <c r="H806" i="3"/>
  <c r="I806" i="3"/>
  <c r="J806" i="3"/>
  <c r="AA806" i="3"/>
  <c r="AC806" i="3"/>
  <c r="AD806" i="3"/>
  <c r="AF806" i="3"/>
  <c r="AG806" i="3"/>
  <c r="AH806" i="3"/>
  <c r="D807" i="3"/>
  <c r="E807" i="3"/>
  <c r="F807" i="3"/>
  <c r="G807" i="3"/>
  <c r="H807" i="3"/>
  <c r="I807" i="3"/>
  <c r="J807" i="3"/>
  <c r="AA807" i="3"/>
  <c r="AC807" i="3"/>
  <c r="AD807" i="3"/>
  <c r="AF807" i="3"/>
  <c r="AG807" i="3"/>
  <c r="AH807" i="3"/>
  <c r="D808" i="3"/>
  <c r="E808" i="3"/>
  <c r="F808" i="3"/>
  <c r="G808" i="3"/>
  <c r="H808" i="3"/>
  <c r="I808" i="3"/>
  <c r="J808" i="3"/>
  <c r="AA808" i="3"/>
  <c r="AC808" i="3"/>
  <c r="AD808" i="3"/>
  <c r="AF808" i="3"/>
  <c r="AG808" i="3"/>
  <c r="AH808" i="3"/>
  <c r="D809" i="3"/>
  <c r="E809" i="3"/>
  <c r="F809" i="3"/>
  <c r="G809" i="3"/>
  <c r="H809" i="3"/>
  <c r="I809" i="3"/>
  <c r="J809" i="3"/>
  <c r="AA809" i="3"/>
  <c r="AC809" i="3"/>
  <c r="AD809" i="3"/>
  <c r="AF809" i="3"/>
  <c r="AG809" i="3"/>
  <c r="AH809" i="3"/>
  <c r="D810" i="3"/>
  <c r="E810" i="3"/>
  <c r="F810" i="3"/>
  <c r="G810" i="3"/>
  <c r="H810" i="3"/>
  <c r="I810" i="3"/>
  <c r="J810" i="3"/>
  <c r="AA810" i="3"/>
  <c r="AC810" i="3"/>
  <c r="AD810" i="3"/>
  <c r="AF810" i="3"/>
  <c r="AG810" i="3"/>
  <c r="AH810" i="3"/>
  <c r="D811" i="3"/>
  <c r="E811" i="3"/>
  <c r="F811" i="3"/>
  <c r="G811" i="3"/>
  <c r="H811" i="3"/>
  <c r="I811" i="3"/>
  <c r="J811" i="3"/>
  <c r="AA811" i="3"/>
  <c r="AC811" i="3"/>
  <c r="AD811" i="3"/>
  <c r="AF811" i="3"/>
  <c r="AG811" i="3"/>
  <c r="AH811" i="3"/>
  <c r="D812" i="3"/>
  <c r="E812" i="3"/>
  <c r="F812" i="3"/>
  <c r="G812" i="3"/>
  <c r="H812" i="3"/>
  <c r="I812" i="3"/>
  <c r="J812" i="3"/>
  <c r="AA812" i="3"/>
  <c r="AC812" i="3"/>
  <c r="AD812" i="3"/>
  <c r="AF812" i="3"/>
  <c r="AG812" i="3"/>
  <c r="AH812" i="3"/>
  <c r="D813" i="3"/>
  <c r="E813" i="3"/>
  <c r="F813" i="3"/>
  <c r="G813" i="3"/>
  <c r="H813" i="3"/>
  <c r="I813" i="3"/>
  <c r="J813" i="3"/>
  <c r="AA813" i="3"/>
  <c r="AC813" i="3"/>
  <c r="AD813" i="3"/>
  <c r="AF813" i="3"/>
  <c r="AG813" i="3"/>
  <c r="AH813" i="3"/>
  <c r="D814" i="3"/>
  <c r="E814" i="3"/>
  <c r="F814" i="3"/>
  <c r="G814" i="3"/>
  <c r="H814" i="3"/>
  <c r="I814" i="3"/>
  <c r="J814" i="3"/>
  <c r="AA814" i="3"/>
  <c r="AC814" i="3"/>
  <c r="AD814" i="3"/>
  <c r="AF814" i="3"/>
  <c r="AG814" i="3"/>
  <c r="AH814" i="3"/>
  <c r="D815" i="3"/>
  <c r="E815" i="3"/>
  <c r="F815" i="3"/>
  <c r="G815" i="3"/>
  <c r="H815" i="3"/>
  <c r="I815" i="3"/>
  <c r="J815" i="3"/>
  <c r="AA815" i="3"/>
  <c r="AC815" i="3"/>
  <c r="AD815" i="3"/>
  <c r="AF815" i="3"/>
  <c r="AG815" i="3"/>
  <c r="AH815" i="3"/>
  <c r="D816" i="3"/>
  <c r="E816" i="3"/>
  <c r="F816" i="3"/>
  <c r="G816" i="3"/>
  <c r="H816" i="3"/>
  <c r="I816" i="3"/>
  <c r="J816" i="3"/>
  <c r="AA816" i="3"/>
  <c r="AC816" i="3"/>
  <c r="AD816" i="3"/>
  <c r="AF816" i="3"/>
  <c r="AG816" i="3"/>
  <c r="AH816" i="3"/>
  <c r="D817" i="3"/>
  <c r="E817" i="3"/>
  <c r="F817" i="3"/>
  <c r="G817" i="3"/>
  <c r="H817" i="3"/>
  <c r="I817" i="3"/>
  <c r="J817" i="3"/>
  <c r="AA817" i="3"/>
  <c r="AC817" i="3"/>
  <c r="AD817" i="3"/>
  <c r="AF817" i="3"/>
  <c r="AG817" i="3"/>
  <c r="AH817" i="3"/>
  <c r="D818" i="3"/>
  <c r="E818" i="3"/>
  <c r="F818" i="3"/>
  <c r="G818" i="3"/>
  <c r="H818" i="3"/>
  <c r="I818" i="3"/>
  <c r="J818" i="3"/>
  <c r="AA818" i="3"/>
  <c r="AC818" i="3"/>
  <c r="AD818" i="3"/>
  <c r="AF818" i="3"/>
  <c r="AG818" i="3"/>
  <c r="AH818" i="3"/>
  <c r="D819" i="3"/>
  <c r="E819" i="3"/>
  <c r="F819" i="3"/>
  <c r="G819" i="3"/>
  <c r="H819" i="3"/>
  <c r="I819" i="3"/>
  <c r="J819" i="3"/>
  <c r="AA819" i="3"/>
  <c r="AC819" i="3"/>
  <c r="AD819" i="3"/>
  <c r="AF819" i="3"/>
  <c r="AG819" i="3"/>
  <c r="AH819" i="3"/>
  <c r="D820" i="3"/>
  <c r="E820" i="3"/>
  <c r="F820" i="3"/>
  <c r="G820" i="3"/>
  <c r="H820" i="3"/>
  <c r="I820" i="3"/>
  <c r="J820" i="3"/>
  <c r="AA820" i="3"/>
  <c r="AC820" i="3"/>
  <c r="AD820" i="3"/>
  <c r="AF820" i="3"/>
  <c r="AG820" i="3"/>
  <c r="AH820" i="3"/>
  <c r="D821" i="3"/>
  <c r="E821" i="3"/>
  <c r="F821" i="3"/>
  <c r="G821" i="3"/>
  <c r="H821" i="3"/>
  <c r="I821" i="3"/>
  <c r="J821" i="3"/>
  <c r="AA821" i="3"/>
  <c r="AC821" i="3"/>
  <c r="AD821" i="3"/>
  <c r="AF821" i="3"/>
  <c r="AG821" i="3"/>
  <c r="AH821" i="3"/>
  <c r="D822" i="3"/>
  <c r="E822" i="3"/>
  <c r="F822" i="3"/>
  <c r="G822" i="3"/>
  <c r="H822" i="3"/>
  <c r="I822" i="3"/>
  <c r="J822" i="3"/>
  <c r="AA822" i="3"/>
  <c r="AC822" i="3"/>
  <c r="AD822" i="3"/>
  <c r="AF822" i="3"/>
  <c r="AG822" i="3"/>
  <c r="AH822" i="3"/>
  <c r="D823" i="3"/>
  <c r="E823" i="3"/>
  <c r="F823" i="3"/>
  <c r="G823" i="3"/>
  <c r="H823" i="3"/>
  <c r="I823" i="3"/>
  <c r="J823" i="3"/>
  <c r="AA823" i="3"/>
  <c r="AC823" i="3"/>
  <c r="AD823" i="3"/>
  <c r="AF823" i="3"/>
  <c r="AG823" i="3"/>
  <c r="AH823" i="3"/>
  <c r="D824" i="3"/>
  <c r="E824" i="3"/>
  <c r="F824" i="3"/>
  <c r="G824" i="3"/>
  <c r="H824" i="3"/>
  <c r="I824" i="3"/>
  <c r="J824" i="3"/>
  <c r="AA824" i="3"/>
  <c r="AC824" i="3"/>
  <c r="AD824" i="3"/>
  <c r="AF824" i="3"/>
  <c r="AG824" i="3"/>
  <c r="AH824" i="3"/>
  <c r="D825" i="3"/>
  <c r="E825" i="3"/>
  <c r="F825" i="3"/>
  <c r="G825" i="3"/>
  <c r="H825" i="3"/>
  <c r="I825" i="3"/>
  <c r="J825" i="3"/>
  <c r="AA825" i="3"/>
  <c r="AC825" i="3"/>
  <c r="AD825" i="3"/>
  <c r="AF825" i="3"/>
  <c r="AG825" i="3"/>
  <c r="AH825" i="3"/>
  <c r="D826" i="3"/>
  <c r="E826" i="3"/>
  <c r="F826" i="3"/>
  <c r="G826" i="3"/>
  <c r="H826" i="3"/>
  <c r="I826" i="3"/>
  <c r="J826" i="3"/>
  <c r="AA826" i="3"/>
  <c r="AC826" i="3"/>
  <c r="AD826" i="3"/>
  <c r="AF826" i="3"/>
  <c r="AG826" i="3"/>
  <c r="AH826" i="3"/>
  <c r="D827" i="3"/>
  <c r="E827" i="3"/>
  <c r="F827" i="3"/>
  <c r="G827" i="3"/>
  <c r="H827" i="3"/>
  <c r="I827" i="3"/>
  <c r="J827" i="3"/>
  <c r="AA827" i="3"/>
  <c r="AC827" i="3"/>
  <c r="AD827" i="3"/>
  <c r="AF827" i="3"/>
  <c r="AG827" i="3"/>
  <c r="AH827" i="3"/>
  <c r="D828" i="3"/>
  <c r="E828" i="3"/>
  <c r="F828" i="3"/>
  <c r="G828" i="3"/>
  <c r="H828" i="3"/>
  <c r="I828" i="3"/>
  <c r="J828" i="3"/>
  <c r="AA828" i="3"/>
  <c r="AC828" i="3"/>
  <c r="AD828" i="3"/>
  <c r="AF828" i="3"/>
  <c r="AG828" i="3"/>
  <c r="AH828" i="3"/>
  <c r="D829" i="3"/>
  <c r="E829" i="3"/>
  <c r="F829" i="3"/>
  <c r="G829" i="3"/>
  <c r="H829" i="3"/>
  <c r="I829" i="3"/>
  <c r="J829" i="3"/>
  <c r="AA829" i="3"/>
  <c r="AC829" i="3"/>
  <c r="AD829" i="3"/>
  <c r="AF829" i="3"/>
  <c r="AG829" i="3"/>
  <c r="AH829" i="3"/>
  <c r="D830" i="3"/>
  <c r="E830" i="3"/>
  <c r="F830" i="3"/>
  <c r="G830" i="3"/>
  <c r="H830" i="3"/>
  <c r="I830" i="3"/>
  <c r="J830" i="3"/>
  <c r="AA830" i="3"/>
  <c r="AC830" i="3"/>
  <c r="AD830" i="3"/>
  <c r="AF830" i="3"/>
  <c r="AG830" i="3"/>
  <c r="AH830" i="3"/>
  <c r="D831" i="3"/>
  <c r="E831" i="3"/>
  <c r="F831" i="3"/>
  <c r="G831" i="3"/>
  <c r="H831" i="3"/>
  <c r="I831" i="3"/>
  <c r="J831" i="3"/>
  <c r="AA831" i="3"/>
  <c r="AC831" i="3"/>
  <c r="AD831" i="3"/>
  <c r="AF831" i="3"/>
  <c r="AG831" i="3"/>
  <c r="AH831" i="3"/>
  <c r="D832" i="3"/>
  <c r="E832" i="3"/>
  <c r="F832" i="3"/>
  <c r="G832" i="3"/>
  <c r="H832" i="3"/>
  <c r="I832" i="3"/>
  <c r="J832" i="3"/>
  <c r="AA832" i="3"/>
  <c r="AC832" i="3"/>
  <c r="AD832" i="3"/>
  <c r="AF832" i="3"/>
  <c r="AG832" i="3"/>
  <c r="AH832" i="3"/>
  <c r="D833" i="3"/>
  <c r="E833" i="3"/>
  <c r="F833" i="3"/>
  <c r="G833" i="3"/>
  <c r="H833" i="3"/>
  <c r="I833" i="3"/>
  <c r="J833" i="3"/>
  <c r="AA833" i="3"/>
  <c r="AC833" i="3"/>
  <c r="AD833" i="3"/>
  <c r="AF833" i="3"/>
  <c r="AG833" i="3"/>
  <c r="AH833" i="3"/>
  <c r="D834" i="3"/>
  <c r="E834" i="3"/>
  <c r="F834" i="3"/>
  <c r="G834" i="3"/>
  <c r="H834" i="3"/>
  <c r="I834" i="3"/>
  <c r="J834" i="3"/>
  <c r="AA834" i="3"/>
  <c r="AC834" i="3"/>
  <c r="AD834" i="3"/>
  <c r="AF834" i="3"/>
  <c r="AG834" i="3"/>
  <c r="AH834" i="3"/>
  <c r="D835" i="3"/>
  <c r="E835" i="3"/>
  <c r="F835" i="3"/>
  <c r="G835" i="3"/>
  <c r="H835" i="3"/>
  <c r="I835" i="3"/>
  <c r="J835" i="3"/>
  <c r="AA835" i="3"/>
  <c r="AC835" i="3"/>
  <c r="AD835" i="3"/>
  <c r="AF835" i="3"/>
  <c r="AG835" i="3"/>
  <c r="AH835" i="3"/>
  <c r="D836" i="3"/>
  <c r="E836" i="3"/>
  <c r="F836" i="3"/>
  <c r="G836" i="3"/>
  <c r="H836" i="3"/>
  <c r="I836" i="3"/>
  <c r="J836" i="3"/>
  <c r="AA836" i="3"/>
  <c r="AC836" i="3"/>
  <c r="AD836" i="3"/>
  <c r="AF836" i="3"/>
  <c r="AG836" i="3"/>
  <c r="AH836" i="3"/>
  <c r="D837" i="3"/>
  <c r="E837" i="3"/>
  <c r="F837" i="3"/>
  <c r="G837" i="3"/>
  <c r="H837" i="3"/>
  <c r="I837" i="3"/>
  <c r="J837" i="3"/>
  <c r="AA837" i="3"/>
  <c r="AC837" i="3"/>
  <c r="AD837" i="3"/>
  <c r="AF837" i="3"/>
  <c r="AG837" i="3"/>
  <c r="AH837" i="3"/>
  <c r="D838" i="3"/>
  <c r="E838" i="3"/>
  <c r="F838" i="3"/>
  <c r="G838" i="3"/>
  <c r="H838" i="3"/>
  <c r="I838" i="3"/>
  <c r="J838" i="3"/>
  <c r="AA838" i="3"/>
  <c r="AC838" i="3"/>
  <c r="AD838" i="3"/>
  <c r="AF838" i="3"/>
  <c r="AG838" i="3"/>
  <c r="AH838" i="3"/>
  <c r="D839" i="3"/>
  <c r="E839" i="3"/>
  <c r="F839" i="3"/>
  <c r="G839" i="3"/>
  <c r="H839" i="3"/>
  <c r="I839" i="3"/>
  <c r="J839" i="3"/>
  <c r="AA839" i="3"/>
  <c r="AC839" i="3"/>
  <c r="AD839" i="3"/>
  <c r="AF839" i="3"/>
  <c r="AG839" i="3"/>
  <c r="AH839" i="3"/>
  <c r="D840" i="3"/>
  <c r="E840" i="3"/>
  <c r="F840" i="3"/>
  <c r="G840" i="3"/>
  <c r="H840" i="3"/>
  <c r="I840" i="3"/>
  <c r="J840" i="3"/>
  <c r="AA840" i="3"/>
  <c r="AC840" i="3"/>
  <c r="AD840" i="3"/>
  <c r="AF840" i="3"/>
  <c r="AG840" i="3"/>
  <c r="AH840" i="3"/>
  <c r="D841" i="3"/>
  <c r="E841" i="3"/>
  <c r="F841" i="3"/>
  <c r="G841" i="3"/>
  <c r="H841" i="3"/>
  <c r="I841" i="3"/>
  <c r="J841" i="3"/>
  <c r="AA841" i="3"/>
  <c r="AC841" i="3"/>
  <c r="AD841" i="3"/>
  <c r="AF841" i="3"/>
  <c r="AG841" i="3"/>
  <c r="AH841" i="3"/>
  <c r="D842" i="3"/>
  <c r="E842" i="3"/>
  <c r="F842" i="3"/>
  <c r="G842" i="3"/>
  <c r="H842" i="3"/>
  <c r="I842" i="3"/>
  <c r="J842" i="3"/>
  <c r="AA842" i="3"/>
  <c r="AC842" i="3"/>
  <c r="AD842" i="3"/>
  <c r="AF842" i="3"/>
  <c r="AG842" i="3"/>
  <c r="AH842" i="3"/>
  <c r="D843" i="3"/>
  <c r="E843" i="3"/>
  <c r="F843" i="3"/>
  <c r="G843" i="3"/>
  <c r="H843" i="3"/>
  <c r="I843" i="3"/>
  <c r="J843" i="3"/>
  <c r="AA843" i="3"/>
  <c r="AC843" i="3"/>
  <c r="AD843" i="3"/>
  <c r="AF843" i="3"/>
  <c r="AG843" i="3"/>
  <c r="AH843" i="3"/>
  <c r="D844" i="3"/>
  <c r="E844" i="3"/>
  <c r="F844" i="3"/>
  <c r="G844" i="3"/>
  <c r="H844" i="3"/>
  <c r="I844" i="3"/>
  <c r="J844" i="3"/>
  <c r="AA844" i="3"/>
  <c r="AC844" i="3"/>
  <c r="AD844" i="3"/>
  <c r="AF844" i="3"/>
  <c r="AG844" i="3"/>
  <c r="AH844" i="3"/>
  <c r="D845" i="3"/>
  <c r="E845" i="3"/>
  <c r="F845" i="3"/>
  <c r="G845" i="3"/>
  <c r="H845" i="3"/>
  <c r="I845" i="3"/>
  <c r="J845" i="3"/>
  <c r="AA845" i="3"/>
  <c r="AC845" i="3"/>
  <c r="AD845" i="3"/>
  <c r="AF845" i="3"/>
  <c r="AG845" i="3"/>
  <c r="AH845" i="3"/>
  <c r="D846" i="3"/>
  <c r="E846" i="3"/>
  <c r="F846" i="3"/>
  <c r="G846" i="3"/>
  <c r="H846" i="3"/>
  <c r="I846" i="3"/>
  <c r="J846" i="3"/>
  <c r="AA846" i="3"/>
  <c r="AC846" i="3"/>
  <c r="AD846" i="3"/>
  <c r="AF846" i="3"/>
  <c r="AG846" i="3"/>
  <c r="AH846" i="3"/>
  <c r="D847" i="3"/>
  <c r="E847" i="3"/>
  <c r="F847" i="3"/>
  <c r="G847" i="3"/>
  <c r="H847" i="3"/>
  <c r="I847" i="3"/>
  <c r="J847" i="3"/>
  <c r="AA847" i="3"/>
  <c r="AC847" i="3"/>
  <c r="AD847" i="3"/>
  <c r="AF847" i="3"/>
  <c r="AG847" i="3"/>
  <c r="AH847" i="3"/>
  <c r="D848" i="3"/>
  <c r="E848" i="3"/>
  <c r="F848" i="3"/>
  <c r="G848" i="3"/>
  <c r="H848" i="3"/>
  <c r="I848" i="3"/>
  <c r="J848" i="3"/>
  <c r="AA848" i="3"/>
  <c r="AC848" i="3"/>
  <c r="AD848" i="3"/>
  <c r="AF848" i="3"/>
  <c r="AG848" i="3"/>
  <c r="AH848" i="3"/>
  <c r="D849" i="3"/>
  <c r="E849" i="3"/>
  <c r="F849" i="3"/>
  <c r="G849" i="3"/>
  <c r="H849" i="3"/>
  <c r="I849" i="3"/>
  <c r="J849" i="3"/>
  <c r="AA849" i="3"/>
  <c r="AC849" i="3"/>
  <c r="AD849" i="3"/>
  <c r="AF849" i="3"/>
  <c r="AG849" i="3"/>
  <c r="AH849" i="3"/>
  <c r="D850" i="3"/>
  <c r="E850" i="3"/>
  <c r="F850" i="3"/>
  <c r="G850" i="3"/>
  <c r="H850" i="3"/>
  <c r="I850" i="3"/>
  <c r="J850" i="3"/>
  <c r="AA850" i="3"/>
  <c r="AC850" i="3"/>
  <c r="AD850" i="3"/>
  <c r="AF850" i="3"/>
  <c r="AG850" i="3"/>
  <c r="AH850" i="3"/>
  <c r="D851" i="3"/>
  <c r="E851" i="3"/>
  <c r="F851" i="3"/>
  <c r="G851" i="3"/>
  <c r="H851" i="3"/>
  <c r="I851" i="3"/>
  <c r="J851" i="3"/>
  <c r="AA851" i="3"/>
  <c r="AC851" i="3"/>
  <c r="AD851" i="3"/>
  <c r="AF851" i="3"/>
  <c r="AG851" i="3"/>
  <c r="AH851" i="3"/>
  <c r="D852" i="3"/>
  <c r="E852" i="3"/>
  <c r="F852" i="3"/>
  <c r="G852" i="3"/>
  <c r="H852" i="3"/>
  <c r="I852" i="3"/>
  <c r="J852" i="3"/>
  <c r="AA852" i="3"/>
  <c r="AC852" i="3"/>
  <c r="AD852" i="3"/>
  <c r="AF852" i="3"/>
  <c r="AG852" i="3"/>
  <c r="AH852" i="3"/>
  <c r="D853" i="3"/>
  <c r="E853" i="3"/>
  <c r="F853" i="3"/>
  <c r="G853" i="3"/>
  <c r="H853" i="3"/>
  <c r="I853" i="3"/>
  <c r="J853" i="3"/>
  <c r="AA853" i="3"/>
  <c r="AC853" i="3"/>
  <c r="AD853" i="3"/>
  <c r="AF853" i="3"/>
  <c r="AG853" i="3"/>
  <c r="AH853" i="3"/>
  <c r="D854" i="3"/>
  <c r="E854" i="3"/>
  <c r="F854" i="3"/>
  <c r="G854" i="3"/>
  <c r="H854" i="3"/>
  <c r="I854" i="3"/>
  <c r="J854" i="3"/>
  <c r="AA854" i="3"/>
  <c r="AC854" i="3"/>
  <c r="AD854" i="3"/>
  <c r="AF854" i="3"/>
  <c r="AG854" i="3"/>
  <c r="AH854" i="3"/>
  <c r="D855" i="3"/>
  <c r="E855" i="3"/>
  <c r="F855" i="3"/>
  <c r="G855" i="3"/>
  <c r="H855" i="3"/>
  <c r="I855" i="3"/>
  <c r="J855" i="3"/>
  <c r="AA855" i="3"/>
  <c r="AC855" i="3"/>
  <c r="AD855" i="3"/>
  <c r="AF855" i="3"/>
  <c r="AG855" i="3"/>
  <c r="AH855" i="3"/>
  <c r="D856" i="3"/>
  <c r="E856" i="3"/>
  <c r="F856" i="3"/>
  <c r="G856" i="3"/>
  <c r="H856" i="3"/>
  <c r="I856" i="3"/>
  <c r="J856" i="3"/>
  <c r="AA856" i="3"/>
  <c r="AC856" i="3"/>
  <c r="AD856" i="3"/>
  <c r="AF856" i="3"/>
  <c r="AG856" i="3"/>
  <c r="AH856" i="3"/>
  <c r="D857" i="3"/>
  <c r="E857" i="3"/>
  <c r="F857" i="3"/>
  <c r="G857" i="3"/>
  <c r="H857" i="3"/>
  <c r="I857" i="3"/>
  <c r="J857" i="3"/>
  <c r="AA857" i="3"/>
  <c r="AC857" i="3"/>
  <c r="AD857" i="3"/>
  <c r="AF857" i="3"/>
  <c r="AG857" i="3"/>
  <c r="AH857" i="3"/>
  <c r="D858" i="3"/>
  <c r="E858" i="3"/>
  <c r="F858" i="3"/>
  <c r="G858" i="3"/>
  <c r="H858" i="3"/>
  <c r="I858" i="3"/>
  <c r="J858" i="3"/>
  <c r="AA858" i="3"/>
  <c r="AC858" i="3"/>
  <c r="AD858" i="3"/>
  <c r="AF858" i="3"/>
  <c r="AG858" i="3"/>
  <c r="AH858" i="3"/>
  <c r="D859" i="3"/>
  <c r="E859" i="3"/>
  <c r="F859" i="3"/>
  <c r="G859" i="3"/>
  <c r="H859" i="3"/>
  <c r="I859" i="3"/>
  <c r="J859" i="3"/>
  <c r="AA859" i="3"/>
  <c r="AC859" i="3"/>
  <c r="AD859" i="3"/>
  <c r="AF859" i="3"/>
  <c r="AG859" i="3"/>
  <c r="AH859" i="3"/>
  <c r="D860" i="3"/>
  <c r="E860" i="3"/>
  <c r="F860" i="3"/>
  <c r="G860" i="3"/>
  <c r="H860" i="3"/>
  <c r="I860" i="3"/>
  <c r="J860" i="3"/>
  <c r="AA860" i="3"/>
  <c r="AC860" i="3"/>
  <c r="AD860" i="3"/>
  <c r="AF860" i="3"/>
  <c r="AG860" i="3"/>
  <c r="AH860" i="3"/>
  <c r="D861" i="3"/>
  <c r="E861" i="3"/>
  <c r="F861" i="3"/>
  <c r="G861" i="3"/>
  <c r="H861" i="3"/>
  <c r="I861" i="3"/>
  <c r="J861" i="3"/>
  <c r="AA861" i="3"/>
  <c r="AC861" i="3"/>
  <c r="AD861" i="3"/>
  <c r="AF861" i="3"/>
  <c r="AG861" i="3"/>
  <c r="AH861" i="3"/>
  <c r="D862" i="3"/>
  <c r="E862" i="3"/>
  <c r="F862" i="3"/>
  <c r="G862" i="3"/>
  <c r="H862" i="3"/>
  <c r="I862" i="3"/>
  <c r="J862" i="3"/>
  <c r="AA862" i="3"/>
  <c r="AC862" i="3"/>
  <c r="AD862" i="3"/>
  <c r="AF862" i="3"/>
  <c r="AG862" i="3"/>
  <c r="AH862" i="3"/>
  <c r="D863" i="3"/>
  <c r="E863" i="3"/>
  <c r="F863" i="3"/>
  <c r="G863" i="3"/>
  <c r="H863" i="3"/>
  <c r="I863" i="3"/>
  <c r="J863" i="3"/>
  <c r="AA863" i="3"/>
  <c r="AC863" i="3"/>
  <c r="AD863" i="3"/>
  <c r="AF863" i="3"/>
  <c r="AG863" i="3"/>
  <c r="AH863" i="3"/>
  <c r="D864" i="3"/>
  <c r="E864" i="3"/>
  <c r="F864" i="3"/>
  <c r="G864" i="3"/>
  <c r="H864" i="3"/>
  <c r="I864" i="3"/>
  <c r="J864" i="3"/>
  <c r="AA864" i="3"/>
  <c r="AC864" i="3"/>
  <c r="AD864" i="3"/>
  <c r="AF864" i="3"/>
  <c r="AG864" i="3"/>
  <c r="AH864" i="3"/>
  <c r="D865" i="3"/>
  <c r="E865" i="3"/>
  <c r="F865" i="3"/>
  <c r="G865" i="3"/>
  <c r="H865" i="3"/>
  <c r="I865" i="3"/>
  <c r="J865" i="3"/>
  <c r="AA865" i="3"/>
  <c r="AC865" i="3"/>
  <c r="AD865" i="3"/>
  <c r="AF865" i="3"/>
  <c r="AG865" i="3"/>
  <c r="AH865" i="3"/>
  <c r="D866" i="3"/>
  <c r="E866" i="3"/>
  <c r="F866" i="3"/>
  <c r="G866" i="3"/>
  <c r="H866" i="3"/>
  <c r="I866" i="3"/>
  <c r="J866" i="3"/>
  <c r="AA866" i="3"/>
  <c r="AC866" i="3"/>
  <c r="AD866" i="3"/>
  <c r="AF866" i="3"/>
  <c r="AG866" i="3"/>
  <c r="AH866" i="3"/>
  <c r="D867" i="3"/>
  <c r="E867" i="3"/>
  <c r="F867" i="3"/>
  <c r="G867" i="3"/>
  <c r="H867" i="3"/>
  <c r="I867" i="3"/>
  <c r="J867" i="3"/>
  <c r="AA867" i="3"/>
  <c r="AC867" i="3"/>
  <c r="AD867" i="3"/>
  <c r="AF867" i="3"/>
  <c r="AG867" i="3"/>
  <c r="AH867" i="3"/>
  <c r="D868" i="3"/>
  <c r="E868" i="3"/>
  <c r="F868" i="3"/>
  <c r="G868" i="3"/>
  <c r="H868" i="3"/>
  <c r="I868" i="3"/>
  <c r="J868" i="3"/>
  <c r="AA868" i="3"/>
  <c r="AC868" i="3"/>
  <c r="AD868" i="3"/>
  <c r="AF868" i="3"/>
  <c r="AG868" i="3"/>
  <c r="AH868" i="3"/>
  <c r="D869" i="3"/>
  <c r="E869" i="3"/>
  <c r="F869" i="3"/>
  <c r="G869" i="3"/>
  <c r="H869" i="3"/>
  <c r="I869" i="3"/>
  <c r="J869" i="3"/>
  <c r="AA869" i="3"/>
  <c r="AC869" i="3"/>
  <c r="AD869" i="3"/>
  <c r="AF869" i="3"/>
  <c r="AG869" i="3"/>
  <c r="AH869" i="3"/>
  <c r="D870" i="3"/>
  <c r="E870" i="3"/>
  <c r="F870" i="3"/>
  <c r="G870" i="3"/>
  <c r="H870" i="3"/>
  <c r="I870" i="3"/>
  <c r="J870" i="3"/>
  <c r="AA870" i="3"/>
  <c r="AC870" i="3"/>
  <c r="AD870" i="3"/>
  <c r="AF870" i="3"/>
  <c r="AG870" i="3"/>
  <c r="AH870" i="3"/>
  <c r="D871" i="3"/>
  <c r="E871" i="3"/>
  <c r="F871" i="3"/>
  <c r="G871" i="3"/>
  <c r="H871" i="3"/>
  <c r="I871" i="3"/>
  <c r="J871" i="3"/>
  <c r="AA871" i="3"/>
  <c r="AC871" i="3"/>
  <c r="AD871" i="3"/>
  <c r="AF871" i="3"/>
  <c r="AG871" i="3"/>
  <c r="AH871" i="3"/>
  <c r="D872" i="3"/>
  <c r="E872" i="3"/>
  <c r="F872" i="3"/>
  <c r="G872" i="3"/>
  <c r="H872" i="3"/>
  <c r="I872" i="3"/>
  <c r="J872" i="3"/>
  <c r="AA872" i="3"/>
  <c r="AC872" i="3"/>
  <c r="AD872" i="3"/>
  <c r="AF872" i="3"/>
  <c r="AG872" i="3"/>
  <c r="AH872" i="3"/>
  <c r="D873" i="3"/>
  <c r="E873" i="3"/>
  <c r="F873" i="3"/>
  <c r="G873" i="3"/>
  <c r="H873" i="3"/>
  <c r="I873" i="3"/>
  <c r="J873" i="3"/>
  <c r="AA873" i="3"/>
  <c r="AC873" i="3"/>
  <c r="AD873" i="3"/>
  <c r="AF873" i="3"/>
  <c r="AG873" i="3"/>
  <c r="AH873" i="3"/>
  <c r="D874" i="3"/>
  <c r="E874" i="3"/>
  <c r="F874" i="3"/>
  <c r="G874" i="3"/>
  <c r="H874" i="3"/>
  <c r="I874" i="3"/>
  <c r="J874" i="3"/>
  <c r="AA874" i="3"/>
  <c r="AC874" i="3"/>
  <c r="AD874" i="3"/>
  <c r="AF874" i="3"/>
  <c r="AG874" i="3"/>
  <c r="AH874" i="3"/>
  <c r="D875" i="3"/>
  <c r="E875" i="3"/>
  <c r="F875" i="3"/>
  <c r="G875" i="3"/>
  <c r="H875" i="3"/>
  <c r="I875" i="3"/>
  <c r="J875" i="3"/>
  <c r="AA875" i="3"/>
  <c r="AC875" i="3"/>
  <c r="AD875" i="3"/>
  <c r="AF875" i="3"/>
  <c r="AG875" i="3"/>
  <c r="AH875" i="3"/>
  <c r="D876" i="3"/>
  <c r="E876" i="3"/>
  <c r="F876" i="3"/>
  <c r="G876" i="3"/>
  <c r="H876" i="3"/>
  <c r="I876" i="3"/>
  <c r="J876" i="3"/>
  <c r="AA876" i="3"/>
  <c r="AC876" i="3"/>
  <c r="AD876" i="3"/>
  <c r="AF876" i="3"/>
  <c r="AG876" i="3"/>
  <c r="AH876" i="3"/>
  <c r="D877" i="3"/>
  <c r="E877" i="3"/>
  <c r="F877" i="3"/>
  <c r="G877" i="3"/>
  <c r="H877" i="3"/>
  <c r="I877" i="3"/>
  <c r="J877" i="3"/>
  <c r="AA877" i="3"/>
  <c r="AC877" i="3"/>
  <c r="AD877" i="3"/>
  <c r="AF877" i="3"/>
  <c r="AG877" i="3"/>
  <c r="AH877" i="3"/>
  <c r="D878" i="3"/>
  <c r="E878" i="3"/>
  <c r="F878" i="3"/>
  <c r="G878" i="3"/>
  <c r="H878" i="3"/>
  <c r="I878" i="3"/>
  <c r="J878" i="3"/>
  <c r="AA878" i="3"/>
  <c r="AC878" i="3"/>
  <c r="AD878" i="3"/>
  <c r="AF878" i="3"/>
  <c r="AG878" i="3"/>
  <c r="AH878" i="3"/>
  <c r="D879" i="3"/>
  <c r="E879" i="3"/>
  <c r="F879" i="3"/>
  <c r="G879" i="3"/>
  <c r="H879" i="3"/>
  <c r="I879" i="3"/>
  <c r="J879" i="3"/>
  <c r="AA879" i="3"/>
  <c r="AC879" i="3"/>
  <c r="AD879" i="3"/>
  <c r="AF879" i="3"/>
  <c r="AG879" i="3"/>
  <c r="AH879" i="3"/>
  <c r="D880" i="3"/>
  <c r="E880" i="3"/>
  <c r="F880" i="3"/>
  <c r="G880" i="3"/>
  <c r="H880" i="3"/>
  <c r="I880" i="3"/>
  <c r="J880" i="3"/>
  <c r="AA880" i="3"/>
  <c r="AC880" i="3"/>
  <c r="AD880" i="3"/>
  <c r="AF880" i="3"/>
  <c r="AG880" i="3"/>
  <c r="AH880" i="3"/>
  <c r="D881" i="3"/>
  <c r="E881" i="3"/>
  <c r="F881" i="3"/>
  <c r="G881" i="3"/>
  <c r="H881" i="3"/>
  <c r="I881" i="3"/>
  <c r="J881" i="3"/>
  <c r="AA881" i="3"/>
  <c r="AC881" i="3"/>
  <c r="AD881" i="3"/>
  <c r="AF881" i="3"/>
  <c r="AG881" i="3"/>
  <c r="AH881" i="3"/>
  <c r="D882" i="3"/>
  <c r="E882" i="3"/>
  <c r="F882" i="3"/>
  <c r="G882" i="3"/>
  <c r="H882" i="3"/>
  <c r="I882" i="3"/>
  <c r="J882" i="3"/>
  <c r="AA882" i="3"/>
  <c r="AC882" i="3"/>
  <c r="AD882" i="3"/>
  <c r="AF882" i="3"/>
  <c r="AG882" i="3"/>
  <c r="AH882" i="3"/>
  <c r="D883" i="3"/>
  <c r="E883" i="3"/>
  <c r="F883" i="3"/>
  <c r="G883" i="3"/>
  <c r="H883" i="3"/>
  <c r="I883" i="3"/>
  <c r="J883" i="3"/>
  <c r="AA883" i="3"/>
  <c r="AC883" i="3"/>
  <c r="AD883" i="3"/>
  <c r="AF883" i="3"/>
  <c r="AG883" i="3"/>
  <c r="AH883" i="3"/>
  <c r="D884" i="3"/>
  <c r="E884" i="3"/>
  <c r="F884" i="3"/>
  <c r="G884" i="3"/>
  <c r="H884" i="3"/>
  <c r="I884" i="3"/>
  <c r="J884" i="3"/>
  <c r="AA884" i="3"/>
  <c r="AC884" i="3"/>
  <c r="AD884" i="3"/>
  <c r="AF884" i="3"/>
  <c r="AG884" i="3"/>
  <c r="AH884" i="3"/>
  <c r="D885" i="3"/>
  <c r="E885" i="3"/>
  <c r="F885" i="3"/>
  <c r="G885" i="3"/>
  <c r="H885" i="3"/>
  <c r="I885" i="3"/>
  <c r="J885" i="3"/>
  <c r="AA885" i="3"/>
  <c r="AC885" i="3"/>
  <c r="AD885" i="3"/>
  <c r="AF885" i="3"/>
  <c r="AG885" i="3"/>
  <c r="AH885" i="3"/>
  <c r="D886" i="3"/>
  <c r="E886" i="3"/>
  <c r="F886" i="3"/>
  <c r="G886" i="3"/>
  <c r="H886" i="3"/>
  <c r="I886" i="3"/>
  <c r="J886" i="3"/>
  <c r="AA886" i="3"/>
  <c r="AC886" i="3"/>
  <c r="AD886" i="3"/>
  <c r="AF886" i="3"/>
  <c r="AG886" i="3"/>
  <c r="AH886" i="3"/>
  <c r="D887" i="3"/>
  <c r="E887" i="3"/>
  <c r="F887" i="3"/>
  <c r="G887" i="3"/>
  <c r="H887" i="3"/>
  <c r="I887" i="3"/>
  <c r="J887" i="3"/>
  <c r="AA887" i="3"/>
  <c r="AC887" i="3"/>
  <c r="AD887" i="3"/>
  <c r="AF887" i="3"/>
  <c r="AG887" i="3"/>
  <c r="AH887" i="3"/>
  <c r="D888" i="3"/>
  <c r="E888" i="3"/>
  <c r="F888" i="3"/>
  <c r="G888" i="3"/>
  <c r="H888" i="3"/>
  <c r="I888" i="3"/>
  <c r="J888" i="3"/>
  <c r="AA888" i="3"/>
  <c r="AC888" i="3"/>
  <c r="AD888" i="3"/>
  <c r="AF888" i="3"/>
  <c r="AG888" i="3"/>
  <c r="AH888" i="3"/>
  <c r="D889" i="3"/>
  <c r="E889" i="3"/>
  <c r="F889" i="3"/>
  <c r="G889" i="3"/>
  <c r="H889" i="3"/>
  <c r="I889" i="3"/>
  <c r="J889" i="3"/>
  <c r="AA889" i="3"/>
  <c r="AC889" i="3"/>
  <c r="AD889" i="3"/>
  <c r="AF889" i="3"/>
  <c r="AG889" i="3"/>
  <c r="AH889" i="3"/>
  <c r="D890" i="3"/>
  <c r="E890" i="3"/>
  <c r="F890" i="3"/>
  <c r="G890" i="3"/>
  <c r="H890" i="3"/>
  <c r="I890" i="3"/>
  <c r="J890" i="3"/>
  <c r="AA890" i="3"/>
  <c r="AC890" i="3"/>
  <c r="AD890" i="3"/>
  <c r="AF890" i="3"/>
  <c r="AG890" i="3"/>
  <c r="AH890" i="3"/>
  <c r="D891" i="3"/>
  <c r="E891" i="3"/>
  <c r="F891" i="3"/>
  <c r="G891" i="3"/>
  <c r="H891" i="3"/>
  <c r="I891" i="3"/>
  <c r="J891" i="3"/>
  <c r="AA891" i="3"/>
  <c r="AC891" i="3"/>
  <c r="AD891" i="3"/>
  <c r="AF891" i="3"/>
  <c r="AG891" i="3"/>
  <c r="AH891" i="3"/>
  <c r="D892" i="3"/>
  <c r="E892" i="3"/>
  <c r="F892" i="3"/>
  <c r="G892" i="3"/>
  <c r="H892" i="3"/>
  <c r="I892" i="3"/>
  <c r="J892" i="3"/>
  <c r="AA892" i="3"/>
  <c r="AC892" i="3"/>
  <c r="AD892" i="3"/>
  <c r="AF892" i="3"/>
  <c r="AG892" i="3"/>
  <c r="AH892" i="3"/>
  <c r="D893" i="3"/>
  <c r="E893" i="3"/>
  <c r="F893" i="3"/>
  <c r="G893" i="3"/>
  <c r="H893" i="3"/>
  <c r="I893" i="3"/>
  <c r="J893" i="3"/>
  <c r="AA893" i="3"/>
  <c r="AC893" i="3"/>
  <c r="AD893" i="3"/>
  <c r="AF893" i="3"/>
  <c r="AG893" i="3"/>
  <c r="AH893" i="3"/>
  <c r="D894" i="3"/>
  <c r="E894" i="3"/>
  <c r="F894" i="3"/>
  <c r="G894" i="3"/>
  <c r="H894" i="3"/>
  <c r="I894" i="3"/>
  <c r="J894" i="3"/>
  <c r="AA894" i="3"/>
  <c r="AC894" i="3"/>
  <c r="AD894" i="3"/>
  <c r="AF894" i="3"/>
  <c r="AG894" i="3"/>
  <c r="AH894" i="3"/>
  <c r="D895" i="3"/>
  <c r="E895" i="3"/>
  <c r="F895" i="3"/>
  <c r="G895" i="3"/>
  <c r="H895" i="3"/>
  <c r="I895" i="3"/>
  <c r="J895" i="3"/>
  <c r="AA895" i="3"/>
  <c r="AC895" i="3"/>
  <c r="AD895" i="3"/>
  <c r="AF895" i="3"/>
  <c r="AG895" i="3"/>
  <c r="AH895" i="3"/>
  <c r="D896" i="3"/>
  <c r="E896" i="3"/>
  <c r="F896" i="3"/>
  <c r="G896" i="3"/>
  <c r="H896" i="3"/>
  <c r="I896" i="3"/>
  <c r="J896" i="3"/>
  <c r="AA896" i="3"/>
  <c r="AC896" i="3"/>
  <c r="AD896" i="3"/>
  <c r="AF896" i="3"/>
  <c r="AG896" i="3"/>
  <c r="AH896" i="3"/>
  <c r="D897" i="3"/>
  <c r="E897" i="3"/>
  <c r="F897" i="3"/>
  <c r="G897" i="3"/>
  <c r="H897" i="3"/>
  <c r="I897" i="3"/>
  <c r="J897" i="3"/>
  <c r="AA897" i="3"/>
  <c r="AC897" i="3"/>
  <c r="AD897" i="3"/>
  <c r="AF897" i="3"/>
  <c r="AG897" i="3"/>
  <c r="AH897" i="3"/>
  <c r="D898" i="3"/>
  <c r="E898" i="3"/>
  <c r="F898" i="3"/>
  <c r="G898" i="3"/>
  <c r="H898" i="3"/>
  <c r="I898" i="3"/>
  <c r="J898" i="3"/>
  <c r="AA898" i="3"/>
  <c r="AC898" i="3"/>
  <c r="AD898" i="3"/>
  <c r="AF898" i="3"/>
  <c r="AG898" i="3"/>
  <c r="AH898" i="3"/>
  <c r="D899" i="3"/>
  <c r="E899" i="3"/>
  <c r="F899" i="3"/>
  <c r="G899" i="3"/>
  <c r="H899" i="3"/>
  <c r="I899" i="3"/>
  <c r="J899" i="3"/>
  <c r="AA899" i="3"/>
  <c r="AC899" i="3"/>
  <c r="AD899" i="3"/>
  <c r="AF899" i="3"/>
  <c r="AG899" i="3"/>
  <c r="AH899" i="3"/>
  <c r="D900" i="3"/>
  <c r="E900" i="3"/>
  <c r="F900" i="3"/>
  <c r="G900" i="3"/>
  <c r="H900" i="3"/>
  <c r="I900" i="3"/>
  <c r="J900" i="3"/>
  <c r="AA900" i="3"/>
  <c r="AC900" i="3"/>
  <c r="AD900" i="3"/>
  <c r="AF900" i="3"/>
  <c r="AG900" i="3"/>
  <c r="AH900" i="3"/>
  <c r="D901" i="3"/>
  <c r="E901" i="3"/>
  <c r="F901" i="3"/>
  <c r="G901" i="3"/>
  <c r="H901" i="3"/>
  <c r="I901" i="3"/>
  <c r="J901" i="3"/>
  <c r="AA901" i="3"/>
  <c r="AC901" i="3"/>
  <c r="AD901" i="3"/>
  <c r="AF901" i="3"/>
  <c r="AG901" i="3"/>
  <c r="AH901" i="3"/>
  <c r="D902" i="3"/>
  <c r="E902" i="3"/>
  <c r="F902" i="3"/>
  <c r="G902" i="3"/>
  <c r="H902" i="3"/>
  <c r="I902" i="3"/>
  <c r="J902" i="3"/>
  <c r="AA902" i="3"/>
  <c r="AC902" i="3"/>
  <c r="AD902" i="3"/>
  <c r="AF902" i="3"/>
  <c r="AG902" i="3"/>
  <c r="AH902" i="3"/>
  <c r="D903" i="3"/>
  <c r="E903" i="3"/>
  <c r="F903" i="3"/>
  <c r="G903" i="3"/>
  <c r="H903" i="3"/>
  <c r="I903" i="3"/>
  <c r="J903" i="3"/>
  <c r="AA903" i="3"/>
  <c r="AC903" i="3"/>
  <c r="AD903" i="3"/>
  <c r="AF903" i="3"/>
  <c r="AG903" i="3"/>
  <c r="AH903" i="3"/>
  <c r="D904" i="3"/>
  <c r="E904" i="3"/>
  <c r="F904" i="3"/>
  <c r="G904" i="3"/>
  <c r="H904" i="3"/>
  <c r="I904" i="3"/>
  <c r="J904" i="3"/>
  <c r="AA904" i="3"/>
  <c r="AC904" i="3"/>
  <c r="AD904" i="3"/>
  <c r="AF904" i="3"/>
  <c r="AG904" i="3"/>
  <c r="AH904" i="3"/>
  <c r="D905" i="3"/>
  <c r="E905" i="3"/>
  <c r="F905" i="3"/>
  <c r="G905" i="3"/>
  <c r="H905" i="3"/>
  <c r="I905" i="3"/>
  <c r="J905" i="3"/>
  <c r="AA905" i="3"/>
  <c r="AC905" i="3"/>
  <c r="AD905" i="3"/>
  <c r="AF905" i="3"/>
  <c r="AG905" i="3"/>
  <c r="AH905" i="3"/>
  <c r="D906" i="3"/>
  <c r="E906" i="3"/>
  <c r="F906" i="3"/>
  <c r="G906" i="3"/>
  <c r="H906" i="3"/>
  <c r="I906" i="3"/>
  <c r="J906" i="3"/>
  <c r="AA906" i="3"/>
  <c r="AC906" i="3"/>
  <c r="AD906" i="3"/>
  <c r="AF906" i="3"/>
  <c r="AG906" i="3"/>
  <c r="AH906" i="3"/>
  <c r="D907" i="3"/>
  <c r="E907" i="3"/>
  <c r="F907" i="3"/>
  <c r="G907" i="3"/>
  <c r="H907" i="3"/>
  <c r="I907" i="3"/>
  <c r="J907" i="3"/>
  <c r="AA907" i="3"/>
  <c r="AC907" i="3"/>
  <c r="AD907" i="3"/>
  <c r="AF907" i="3"/>
  <c r="AG907" i="3"/>
  <c r="AH907" i="3"/>
  <c r="D908" i="3"/>
  <c r="E908" i="3"/>
  <c r="F908" i="3"/>
  <c r="G908" i="3"/>
  <c r="H908" i="3"/>
  <c r="I908" i="3"/>
  <c r="J908" i="3"/>
  <c r="AA908" i="3"/>
  <c r="AC908" i="3"/>
  <c r="AD908" i="3"/>
  <c r="AF908" i="3"/>
  <c r="AG908" i="3"/>
  <c r="AH908" i="3"/>
  <c r="D909" i="3"/>
  <c r="E909" i="3"/>
  <c r="F909" i="3"/>
  <c r="G909" i="3"/>
  <c r="H909" i="3"/>
  <c r="I909" i="3"/>
  <c r="J909" i="3"/>
  <c r="AA909" i="3"/>
  <c r="AC909" i="3"/>
  <c r="AD909" i="3"/>
  <c r="AF909" i="3"/>
  <c r="AG909" i="3"/>
  <c r="AH909" i="3"/>
  <c r="D910" i="3"/>
  <c r="E910" i="3"/>
  <c r="F910" i="3"/>
  <c r="G910" i="3"/>
  <c r="H910" i="3"/>
  <c r="I910" i="3"/>
  <c r="J910" i="3"/>
  <c r="AA910" i="3"/>
  <c r="AC910" i="3"/>
  <c r="AD910" i="3"/>
  <c r="AF910" i="3"/>
  <c r="AG910" i="3"/>
  <c r="AH910" i="3"/>
  <c r="D911" i="3"/>
  <c r="E911" i="3"/>
  <c r="F911" i="3"/>
  <c r="G911" i="3"/>
  <c r="H911" i="3"/>
  <c r="I911" i="3"/>
  <c r="J911" i="3"/>
  <c r="AA911" i="3"/>
  <c r="AC911" i="3"/>
  <c r="AD911" i="3"/>
  <c r="AF911" i="3"/>
  <c r="AG911" i="3"/>
  <c r="AH911" i="3"/>
  <c r="D912" i="3"/>
  <c r="E912" i="3"/>
  <c r="F912" i="3"/>
  <c r="G912" i="3"/>
  <c r="H912" i="3"/>
  <c r="I912" i="3"/>
  <c r="J912" i="3"/>
  <c r="AA912" i="3"/>
  <c r="AC912" i="3"/>
  <c r="AD912" i="3"/>
  <c r="AF912" i="3"/>
  <c r="AG912" i="3"/>
  <c r="AH912" i="3"/>
  <c r="D913" i="3"/>
  <c r="E913" i="3"/>
  <c r="F913" i="3"/>
  <c r="G913" i="3"/>
  <c r="H913" i="3"/>
  <c r="I913" i="3"/>
  <c r="J913" i="3"/>
  <c r="AA913" i="3"/>
  <c r="AC913" i="3"/>
  <c r="AD913" i="3"/>
  <c r="AF913" i="3"/>
  <c r="AG913" i="3"/>
  <c r="AH913" i="3"/>
  <c r="D914" i="3"/>
  <c r="E914" i="3"/>
  <c r="F914" i="3"/>
  <c r="G914" i="3"/>
  <c r="H914" i="3"/>
  <c r="I914" i="3"/>
  <c r="J914" i="3"/>
  <c r="AA914" i="3"/>
  <c r="AC914" i="3"/>
  <c r="AD914" i="3"/>
  <c r="AF914" i="3"/>
  <c r="AG914" i="3"/>
  <c r="AH914" i="3"/>
  <c r="D915" i="3"/>
  <c r="E915" i="3"/>
  <c r="F915" i="3"/>
  <c r="G915" i="3"/>
  <c r="H915" i="3"/>
  <c r="I915" i="3"/>
  <c r="J915" i="3"/>
  <c r="AA915" i="3"/>
  <c r="AC915" i="3"/>
  <c r="AD915" i="3"/>
  <c r="AF915" i="3"/>
  <c r="AG915" i="3"/>
  <c r="AH915" i="3"/>
  <c r="D916" i="3"/>
  <c r="E916" i="3"/>
  <c r="F916" i="3"/>
  <c r="G916" i="3"/>
  <c r="H916" i="3"/>
  <c r="I916" i="3"/>
  <c r="J916" i="3"/>
  <c r="AA916" i="3"/>
  <c r="AC916" i="3"/>
  <c r="AD916" i="3"/>
  <c r="AF916" i="3"/>
  <c r="AG916" i="3"/>
  <c r="AH916" i="3"/>
  <c r="D917" i="3"/>
  <c r="E917" i="3"/>
  <c r="F917" i="3"/>
  <c r="G917" i="3"/>
  <c r="H917" i="3"/>
  <c r="I917" i="3"/>
  <c r="J917" i="3"/>
  <c r="AA917" i="3"/>
  <c r="AC917" i="3"/>
  <c r="AD917" i="3"/>
  <c r="AF917" i="3"/>
  <c r="AG917" i="3"/>
  <c r="AH917" i="3"/>
  <c r="D918" i="3"/>
  <c r="E918" i="3"/>
  <c r="F918" i="3"/>
  <c r="G918" i="3"/>
  <c r="H918" i="3"/>
  <c r="I918" i="3"/>
  <c r="J918" i="3"/>
  <c r="AA918" i="3"/>
  <c r="AC918" i="3"/>
  <c r="AD918" i="3"/>
  <c r="AF918" i="3"/>
  <c r="AG918" i="3"/>
  <c r="AH918" i="3"/>
  <c r="D919" i="3"/>
  <c r="E919" i="3"/>
  <c r="F919" i="3"/>
  <c r="G919" i="3"/>
  <c r="H919" i="3"/>
  <c r="I919" i="3"/>
  <c r="J919" i="3"/>
  <c r="AA919" i="3"/>
  <c r="AC919" i="3"/>
  <c r="AD919" i="3"/>
  <c r="AF919" i="3"/>
  <c r="AG919" i="3"/>
  <c r="AH919" i="3"/>
  <c r="D920" i="3"/>
  <c r="E920" i="3"/>
  <c r="F920" i="3"/>
  <c r="G920" i="3"/>
  <c r="H920" i="3"/>
  <c r="I920" i="3"/>
  <c r="J920" i="3"/>
  <c r="AA920" i="3"/>
  <c r="AC920" i="3"/>
  <c r="AD920" i="3"/>
  <c r="AF920" i="3"/>
  <c r="AG920" i="3"/>
  <c r="AH920" i="3"/>
  <c r="D921" i="3"/>
  <c r="E921" i="3"/>
  <c r="F921" i="3"/>
  <c r="G921" i="3"/>
  <c r="H921" i="3"/>
  <c r="I921" i="3"/>
  <c r="J921" i="3"/>
  <c r="AA921" i="3"/>
  <c r="AC921" i="3"/>
  <c r="AD921" i="3"/>
  <c r="AF921" i="3"/>
  <c r="AG921" i="3"/>
  <c r="AH921" i="3"/>
  <c r="D922" i="3"/>
  <c r="E922" i="3"/>
  <c r="F922" i="3"/>
  <c r="G922" i="3"/>
  <c r="H922" i="3"/>
  <c r="I922" i="3"/>
  <c r="J922" i="3"/>
  <c r="AA922" i="3"/>
  <c r="AC922" i="3"/>
  <c r="AD922" i="3"/>
  <c r="AF922" i="3"/>
  <c r="AG922" i="3"/>
  <c r="AH922" i="3"/>
  <c r="D923" i="3"/>
  <c r="E923" i="3"/>
  <c r="F923" i="3"/>
  <c r="G923" i="3"/>
  <c r="H923" i="3"/>
  <c r="I923" i="3"/>
  <c r="J923" i="3"/>
  <c r="AA923" i="3"/>
  <c r="AC923" i="3"/>
  <c r="AD923" i="3"/>
  <c r="AF923" i="3"/>
  <c r="AG923" i="3"/>
  <c r="AH923" i="3"/>
  <c r="D924" i="3"/>
  <c r="E924" i="3"/>
  <c r="F924" i="3"/>
  <c r="G924" i="3"/>
  <c r="H924" i="3"/>
  <c r="I924" i="3"/>
  <c r="J924" i="3"/>
  <c r="AA924" i="3"/>
  <c r="AC924" i="3"/>
  <c r="AD924" i="3"/>
  <c r="AF924" i="3"/>
  <c r="AG924" i="3"/>
  <c r="AH924" i="3"/>
  <c r="D925" i="3"/>
  <c r="E925" i="3"/>
  <c r="F925" i="3"/>
  <c r="G925" i="3"/>
  <c r="H925" i="3"/>
  <c r="I925" i="3"/>
  <c r="J925" i="3"/>
  <c r="AA925" i="3"/>
  <c r="AC925" i="3"/>
  <c r="AD925" i="3"/>
  <c r="AF925" i="3"/>
  <c r="AG925" i="3"/>
  <c r="AH925" i="3"/>
  <c r="D926" i="3"/>
  <c r="E926" i="3"/>
  <c r="F926" i="3"/>
  <c r="G926" i="3"/>
  <c r="H926" i="3"/>
  <c r="I926" i="3"/>
  <c r="J926" i="3"/>
  <c r="AA926" i="3"/>
  <c r="AC926" i="3"/>
  <c r="AD926" i="3"/>
  <c r="AF926" i="3"/>
  <c r="AG926" i="3"/>
  <c r="AH926" i="3"/>
  <c r="D927" i="3"/>
  <c r="E927" i="3"/>
  <c r="F927" i="3"/>
  <c r="G927" i="3"/>
  <c r="H927" i="3"/>
  <c r="I927" i="3"/>
  <c r="J927" i="3"/>
  <c r="AA927" i="3"/>
  <c r="AC927" i="3"/>
  <c r="AD927" i="3"/>
  <c r="AF927" i="3"/>
  <c r="AG927" i="3"/>
  <c r="AH927" i="3"/>
  <c r="D928" i="3"/>
  <c r="E928" i="3"/>
  <c r="F928" i="3"/>
  <c r="G928" i="3"/>
  <c r="H928" i="3"/>
  <c r="I928" i="3"/>
  <c r="J928" i="3"/>
  <c r="AA928" i="3"/>
  <c r="AC928" i="3"/>
  <c r="AD928" i="3"/>
  <c r="AF928" i="3"/>
  <c r="AG928" i="3"/>
  <c r="AH928" i="3"/>
  <c r="D929" i="3"/>
  <c r="E929" i="3"/>
  <c r="F929" i="3"/>
  <c r="G929" i="3"/>
  <c r="H929" i="3"/>
  <c r="I929" i="3"/>
  <c r="J929" i="3"/>
  <c r="AA929" i="3"/>
  <c r="AC929" i="3"/>
  <c r="AD929" i="3"/>
  <c r="AF929" i="3"/>
  <c r="AG929" i="3"/>
  <c r="AH929" i="3"/>
  <c r="D930" i="3"/>
  <c r="E930" i="3"/>
  <c r="F930" i="3"/>
  <c r="G930" i="3"/>
  <c r="H930" i="3"/>
  <c r="I930" i="3"/>
  <c r="J930" i="3"/>
  <c r="AA930" i="3"/>
  <c r="AC930" i="3"/>
  <c r="AD930" i="3"/>
  <c r="AF930" i="3"/>
  <c r="AG930" i="3"/>
  <c r="AH930" i="3"/>
  <c r="D931" i="3"/>
  <c r="E931" i="3"/>
  <c r="F931" i="3"/>
  <c r="G931" i="3"/>
  <c r="H931" i="3"/>
  <c r="I931" i="3"/>
  <c r="J931" i="3"/>
  <c r="AA931" i="3"/>
  <c r="AC931" i="3"/>
  <c r="AD931" i="3"/>
  <c r="AF931" i="3"/>
  <c r="AG931" i="3"/>
  <c r="AH931" i="3"/>
  <c r="D932" i="3"/>
  <c r="E932" i="3"/>
  <c r="F932" i="3"/>
  <c r="G932" i="3"/>
  <c r="H932" i="3"/>
  <c r="I932" i="3"/>
  <c r="J932" i="3"/>
  <c r="AA932" i="3"/>
  <c r="AC932" i="3"/>
  <c r="AD932" i="3"/>
  <c r="AF932" i="3"/>
  <c r="AG932" i="3"/>
  <c r="AH932" i="3"/>
  <c r="D933" i="3"/>
  <c r="E933" i="3"/>
  <c r="F933" i="3"/>
  <c r="G933" i="3"/>
  <c r="H933" i="3"/>
  <c r="I933" i="3"/>
  <c r="J933" i="3"/>
  <c r="AA933" i="3"/>
  <c r="AC933" i="3"/>
  <c r="AD933" i="3"/>
  <c r="AF933" i="3"/>
  <c r="AG933" i="3"/>
  <c r="AH933" i="3"/>
  <c r="D934" i="3"/>
  <c r="E934" i="3"/>
  <c r="F934" i="3"/>
  <c r="G934" i="3"/>
  <c r="H934" i="3"/>
  <c r="I934" i="3"/>
  <c r="J934" i="3"/>
  <c r="AA934" i="3"/>
  <c r="AC934" i="3"/>
  <c r="AD934" i="3"/>
  <c r="AF934" i="3"/>
  <c r="AG934" i="3"/>
  <c r="AH934" i="3"/>
  <c r="D935" i="3"/>
  <c r="E935" i="3"/>
  <c r="F935" i="3"/>
  <c r="G935" i="3"/>
  <c r="H935" i="3"/>
  <c r="I935" i="3"/>
  <c r="J935" i="3"/>
  <c r="AA935" i="3"/>
  <c r="AC935" i="3"/>
  <c r="AD935" i="3"/>
  <c r="AF935" i="3"/>
  <c r="AG935" i="3"/>
  <c r="AH935" i="3"/>
  <c r="D936" i="3"/>
  <c r="E936" i="3"/>
  <c r="F936" i="3"/>
  <c r="G936" i="3"/>
  <c r="H936" i="3"/>
  <c r="I936" i="3"/>
  <c r="J936" i="3"/>
  <c r="AA936" i="3"/>
  <c r="AC936" i="3"/>
  <c r="AD936" i="3"/>
  <c r="AF936" i="3"/>
  <c r="AG936" i="3"/>
  <c r="AH936" i="3"/>
  <c r="D937" i="3"/>
  <c r="E937" i="3"/>
  <c r="F937" i="3"/>
  <c r="G937" i="3"/>
  <c r="H937" i="3"/>
  <c r="I937" i="3"/>
  <c r="J937" i="3"/>
  <c r="AA937" i="3"/>
  <c r="AC937" i="3"/>
  <c r="AD937" i="3"/>
  <c r="AF937" i="3"/>
  <c r="AG937" i="3"/>
  <c r="AH937" i="3"/>
  <c r="D938" i="3"/>
  <c r="E938" i="3"/>
  <c r="F938" i="3"/>
  <c r="G938" i="3"/>
  <c r="H938" i="3"/>
  <c r="I938" i="3"/>
  <c r="J938" i="3"/>
  <c r="AA938" i="3"/>
  <c r="AC938" i="3"/>
  <c r="AD938" i="3"/>
  <c r="AF938" i="3"/>
  <c r="AG938" i="3"/>
  <c r="AH938" i="3"/>
  <c r="D939" i="3"/>
  <c r="E939" i="3"/>
  <c r="F939" i="3"/>
  <c r="G939" i="3"/>
  <c r="H939" i="3"/>
  <c r="I939" i="3"/>
  <c r="J939" i="3"/>
  <c r="AA939" i="3"/>
  <c r="AC939" i="3"/>
  <c r="AD939" i="3"/>
  <c r="AF939" i="3"/>
  <c r="AG939" i="3"/>
  <c r="AH939" i="3"/>
  <c r="D940" i="3"/>
  <c r="E940" i="3"/>
  <c r="F940" i="3"/>
  <c r="G940" i="3"/>
  <c r="H940" i="3"/>
  <c r="I940" i="3"/>
  <c r="J940" i="3"/>
  <c r="AA940" i="3"/>
  <c r="AC940" i="3"/>
  <c r="AD940" i="3"/>
  <c r="AF940" i="3"/>
  <c r="AG940" i="3"/>
  <c r="AH940" i="3"/>
  <c r="D941" i="3"/>
  <c r="E941" i="3"/>
  <c r="F941" i="3"/>
  <c r="G941" i="3"/>
  <c r="H941" i="3"/>
  <c r="I941" i="3"/>
  <c r="J941" i="3"/>
  <c r="AA941" i="3"/>
  <c r="AC941" i="3"/>
  <c r="AD941" i="3"/>
  <c r="AF941" i="3"/>
  <c r="AG941" i="3"/>
  <c r="AH941" i="3"/>
  <c r="D942" i="3"/>
  <c r="E942" i="3"/>
  <c r="F942" i="3"/>
  <c r="G942" i="3"/>
  <c r="H942" i="3"/>
  <c r="I942" i="3"/>
  <c r="J942" i="3"/>
  <c r="AA942" i="3"/>
  <c r="AC942" i="3"/>
  <c r="AD942" i="3"/>
  <c r="AF942" i="3"/>
  <c r="AG942" i="3"/>
  <c r="AH942" i="3"/>
  <c r="D943" i="3"/>
  <c r="E943" i="3"/>
  <c r="F943" i="3"/>
  <c r="G943" i="3"/>
  <c r="H943" i="3"/>
  <c r="I943" i="3"/>
  <c r="J943" i="3"/>
  <c r="AA943" i="3"/>
  <c r="AC943" i="3"/>
  <c r="AD943" i="3"/>
  <c r="AF943" i="3"/>
  <c r="AG943" i="3"/>
  <c r="AH943" i="3"/>
  <c r="D944" i="3"/>
  <c r="E944" i="3"/>
  <c r="F944" i="3"/>
  <c r="G944" i="3"/>
  <c r="H944" i="3"/>
  <c r="I944" i="3"/>
  <c r="J944" i="3"/>
  <c r="AA944" i="3"/>
  <c r="AC944" i="3"/>
  <c r="AD944" i="3"/>
  <c r="AF944" i="3"/>
  <c r="AG944" i="3"/>
  <c r="AH944" i="3"/>
  <c r="D945" i="3"/>
  <c r="E945" i="3"/>
  <c r="F945" i="3"/>
  <c r="G945" i="3"/>
  <c r="H945" i="3"/>
  <c r="I945" i="3"/>
  <c r="J945" i="3"/>
  <c r="AA945" i="3"/>
  <c r="AC945" i="3"/>
  <c r="AD945" i="3"/>
  <c r="AF945" i="3"/>
  <c r="AG945" i="3"/>
  <c r="AH945" i="3"/>
  <c r="D946" i="3"/>
  <c r="E946" i="3"/>
  <c r="F946" i="3"/>
  <c r="G946" i="3"/>
  <c r="H946" i="3"/>
  <c r="I946" i="3"/>
  <c r="J946" i="3"/>
  <c r="AA946" i="3"/>
  <c r="AC946" i="3"/>
  <c r="AD946" i="3"/>
  <c r="AF946" i="3"/>
  <c r="AG946" i="3"/>
  <c r="AH946" i="3"/>
  <c r="D947" i="3"/>
  <c r="E947" i="3"/>
  <c r="F947" i="3"/>
  <c r="G947" i="3"/>
  <c r="H947" i="3"/>
  <c r="I947" i="3"/>
  <c r="J947" i="3"/>
  <c r="AA947" i="3"/>
  <c r="AC947" i="3"/>
  <c r="AD947" i="3"/>
  <c r="AF947" i="3"/>
  <c r="AG947" i="3"/>
  <c r="AH947" i="3"/>
  <c r="D948" i="3"/>
  <c r="E948" i="3"/>
  <c r="F948" i="3"/>
  <c r="G948" i="3"/>
  <c r="H948" i="3"/>
  <c r="I948" i="3"/>
  <c r="J948" i="3"/>
  <c r="AA948" i="3"/>
  <c r="AC948" i="3"/>
  <c r="AD948" i="3"/>
  <c r="AF948" i="3"/>
  <c r="AG948" i="3"/>
  <c r="AH948" i="3"/>
  <c r="D949" i="3"/>
  <c r="E949" i="3"/>
  <c r="F949" i="3"/>
  <c r="G949" i="3"/>
  <c r="H949" i="3"/>
  <c r="I949" i="3"/>
  <c r="J949" i="3"/>
  <c r="AA949" i="3"/>
  <c r="AC949" i="3"/>
  <c r="AD949" i="3"/>
  <c r="AF949" i="3"/>
  <c r="AG949" i="3"/>
  <c r="AH949" i="3"/>
  <c r="D950" i="3"/>
  <c r="E950" i="3"/>
  <c r="F950" i="3"/>
  <c r="G950" i="3"/>
  <c r="H950" i="3"/>
  <c r="I950" i="3"/>
  <c r="J950" i="3"/>
  <c r="AA950" i="3"/>
  <c r="AC950" i="3"/>
  <c r="AD950" i="3"/>
  <c r="AF950" i="3"/>
  <c r="AG950" i="3"/>
  <c r="AH950" i="3"/>
  <c r="D951" i="3"/>
  <c r="E951" i="3"/>
  <c r="F951" i="3"/>
  <c r="G951" i="3"/>
  <c r="H951" i="3"/>
  <c r="I951" i="3"/>
  <c r="J951" i="3"/>
  <c r="AA951" i="3"/>
  <c r="AC951" i="3"/>
  <c r="AD951" i="3"/>
  <c r="AF951" i="3"/>
  <c r="AG951" i="3"/>
  <c r="AH951" i="3"/>
  <c r="D952" i="3"/>
  <c r="E952" i="3"/>
  <c r="F952" i="3"/>
  <c r="G952" i="3"/>
  <c r="H952" i="3"/>
  <c r="I952" i="3"/>
  <c r="J952" i="3"/>
  <c r="AA952" i="3"/>
  <c r="AC952" i="3"/>
  <c r="AD952" i="3"/>
  <c r="AF952" i="3"/>
  <c r="AG952" i="3"/>
  <c r="AH952" i="3"/>
  <c r="D953" i="3"/>
  <c r="E953" i="3"/>
  <c r="F953" i="3"/>
  <c r="G953" i="3"/>
  <c r="H953" i="3"/>
  <c r="I953" i="3"/>
  <c r="J953" i="3"/>
  <c r="AA953" i="3"/>
  <c r="AC953" i="3"/>
  <c r="AD953" i="3"/>
  <c r="AF953" i="3"/>
  <c r="AG953" i="3"/>
  <c r="AH953" i="3"/>
  <c r="D954" i="3"/>
  <c r="E954" i="3"/>
  <c r="F954" i="3"/>
  <c r="G954" i="3"/>
  <c r="H954" i="3"/>
  <c r="I954" i="3"/>
  <c r="J954" i="3"/>
  <c r="AA954" i="3"/>
  <c r="AC954" i="3"/>
  <c r="AD954" i="3"/>
  <c r="AF954" i="3"/>
  <c r="AG954" i="3"/>
  <c r="AH954" i="3"/>
  <c r="D955" i="3"/>
  <c r="E955" i="3"/>
  <c r="F955" i="3"/>
  <c r="G955" i="3"/>
  <c r="H955" i="3"/>
  <c r="I955" i="3"/>
  <c r="J955" i="3"/>
  <c r="AA955" i="3"/>
  <c r="AC955" i="3"/>
  <c r="AD955" i="3"/>
  <c r="AF955" i="3"/>
  <c r="AG955" i="3"/>
  <c r="AH955" i="3"/>
  <c r="D956" i="3"/>
  <c r="E956" i="3"/>
  <c r="F956" i="3"/>
  <c r="G956" i="3"/>
  <c r="H956" i="3"/>
  <c r="I956" i="3"/>
  <c r="J956" i="3"/>
  <c r="AA956" i="3"/>
  <c r="AC956" i="3"/>
  <c r="AD956" i="3"/>
  <c r="AF956" i="3"/>
  <c r="AG956" i="3"/>
  <c r="AH956" i="3"/>
  <c r="D957" i="3"/>
  <c r="E957" i="3"/>
  <c r="F957" i="3"/>
  <c r="G957" i="3"/>
  <c r="H957" i="3"/>
  <c r="I957" i="3"/>
  <c r="J957" i="3"/>
  <c r="AA957" i="3"/>
  <c r="AC957" i="3"/>
  <c r="AD957" i="3"/>
  <c r="AF957" i="3"/>
  <c r="AG957" i="3"/>
  <c r="AH957" i="3"/>
  <c r="D958" i="3"/>
  <c r="E958" i="3"/>
  <c r="F958" i="3"/>
  <c r="G958" i="3"/>
  <c r="H958" i="3"/>
  <c r="I958" i="3"/>
  <c r="J958" i="3"/>
  <c r="AA958" i="3"/>
  <c r="AC958" i="3"/>
  <c r="AD958" i="3"/>
  <c r="AF958" i="3"/>
  <c r="AG958" i="3"/>
  <c r="AH958" i="3"/>
  <c r="D959" i="3"/>
  <c r="E959" i="3"/>
  <c r="F959" i="3"/>
  <c r="G959" i="3"/>
  <c r="H959" i="3"/>
  <c r="I959" i="3"/>
  <c r="J959" i="3"/>
  <c r="AA959" i="3"/>
  <c r="AC959" i="3"/>
  <c r="AD959" i="3"/>
  <c r="AF959" i="3"/>
  <c r="AG959" i="3"/>
  <c r="AH959" i="3"/>
  <c r="D960" i="3"/>
  <c r="E960" i="3"/>
  <c r="F960" i="3"/>
  <c r="G960" i="3"/>
  <c r="H960" i="3"/>
  <c r="I960" i="3"/>
  <c r="J960" i="3"/>
  <c r="AA960" i="3"/>
  <c r="AC960" i="3"/>
  <c r="AD960" i="3"/>
  <c r="AF960" i="3"/>
  <c r="AG960" i="3"/>
  <c r="AH960" i="3"/>
  <c r="D961" i="3"/>
  <c r="E961" i="3"/>
  <c r="F961" i="3"/>
  <c r="G961" i="3"/>
  <c r="H961" i="3"/>
  <c r="I961" i="3"/>
  <c r="J961" i="3"/>
  <c r="AA961" i="3"/>
  <c r="AC961" i="3"/>
  <c r="AD961" i="3"/>
  <c r="AF961" i="3"/>
  <c r="AG961" i="3"/>
  <c r="AH961" i="3"/>
  <c r="D962" i="3"/>
  <c r="E962" i="3"/>
  <c r="F962" i="3"/>
  <c r="G962" i="3"/>
  <c r="H962" i="3"/>
  <c r="I962" i="3"/>
  <c r="J962" i="3"/>
  <c r="AA962" i="3"/>
  <c r="AC962" i="3"/>
  <c r="AD962" i="3"/>
  <c r="AF962" i="3"/>
  <c r="AG962" i="3"/>
  <c r="AH962" i="3"/>
  <c r="D963" i="3"/>
  <c r="E963" i="3"/>
  <c r="F963" i="3"/>
  <c r="G963" i="3"/>
  <c r="H963" i="3"/>
  <c r="I963" i="3"/>
  <c r="J963" i="3"/>
  <c r="AA963" i="3"/>
  <c r="AC963" i="3"/>
  <c r="AD963" i="3"/>
  <c r="AF963" i="3"/>
  <c r="AG963" i="3"/>
  <c r="AH963" i="3"/>
  <c r="D964" i="3"/>
  <c r="E964" i="3"/>
  <c r="F964" i="3"/>
  <c r="G964" i="3"/>
  <c r="H964" i="3"/>
  <c r="I964" i="3"/>
  <c r="J964" i="3"/>
  <c r="AA964" i="3"/>
  <c r="AC964" i="3"/>
  <c r="AD964" i="3"/>
  <c r="AF964" i="3"/>
  <c r="AG964" i="3"/>
  <c r="AH964" i="3"/>
  <c r="D965" i="3"/>
  <c r="E965" i="3"/>
  <c r="F965" i="3"/>
  <c r="G965" i="3"/>
  <c r="H965" i="3"/>
  <c r="I965" i="3"/>
  <c r="J965" i="3"/>
  <c r="AA965" i="3"/>
  <c r="AC965" i="3"/>
  <c r="AD965" i="3"/>
  <c r="AF965" i="3"/>
  <c r="AG965" i="3"/>
  <c r="AH965" i="3"/>
  <c r="D966" i="3"/>
  <c r="E966" i="3"/>
  <c r="F966" i="3"/>
  <c r="G966" i="3"/>
  <c r="H966" i="3"/>
  <c r="I966" i="3"/>
  <c r="J966" i="3"/>
  <c r="AA966" i="3"/>
  <c r="AC966" i="3"/>
  <c r="AD966" i="3"/>
  <c r="AF966" i="3"/>
  <c r="AG966" i="3"/>
  <c r="AH966" i="3"/>
  <c r="D967" i="3"/>
  <c r="E967" i="3"/>
  <c r="F967" i="3"/>
  <c r="G967" i="3"/>
  <c r="H967" i="3"/>
  <c r="I967" i="3"/>
  <c r="J967" i="3"/>
  <c r="AA967" i="3"/>
  <c r="AC967" i="3"/>
  <c r="AD967" i="3"/>
  <c r="AF967" i="3"/>
  <c r="AG967" i="3"/>
  <c r="AH967" i="3"/>
  <c r="D968" i="3"/>
  <c r="E968" i="3"/>
  <c r="F968" i="3"/>
  <c r="G968" i="3"/>
  <c r="H968" i="3"/>
  <c r="I968" i="3"/>
  <c r="J968" i="3"/>
  <c r="AA968" i="3"/>
  <c r="AC968" i="3"/>
  <c r="AD968" i="3"/>
  <c r="AF968" i="3"/>
  <c r="AG968" i="3"/>
  <c r="AH968" i="3"/>
  <c r="D969" i="3"/>
  <c r="E969" i="3"/>
  <c r="F969" i="3"/>
  <c r="G969" i="3"/>
  <c r="H969" i="3"/>
  <c r="I969" i="3"/>
  <c r="J969" i="3"/>
  <c r="AA969" i="3"/>
  <c r="AC969" i="3"/>
  <c r="AD969" i="3"/>
  <c r="AF969" i="3"/>
  <c r="AG969" i="3"/>
  <c r="AH969" i="3"/>
  <c r="D970" i="3"/>
  <c r="E970" i="3"/>
  <c r="F970" i="3"/>
  <c r="G970" i="3"/>
  <c r="H970" i="3"/>
  <c r="I970" i="3"/>
  <c r="J970" i="3"/>
  <c r="AA970" i="3"/>
  <c r="AC970" i="3"/>
  <c r="AD970" i="3"/>
  <c r="AF970" i="3"/>
  <c r="AG970" i="3"/>
  <c r="AH970" i="3"/>
  <c r="D971" i="3"/>
  <c r="E971" i="3"/>
  <c r="F971" i="3"/>
  <c r="G971" i="3"/>
  <c r="H971" i="3"/>
  <c r="I971" i="3"/>
  <c r="J971" i="3"/>
  <c r="AA971" i="3"/>
  <c r="AC971" i="3"/>
  <c r="AD971" i="3"/>
  <c r="AF971" i="3"/>
  <c r="AG971" i="3"/>
  <c r="AH971" i="3"/>
  <c r="D972" i="3"/>
  <c r="E972" i="3"/>
  <c r="F972" i="3"/>
  <c r="G972" i="3"/>
  <c r="H972" i="3"/>
  <c r="I972" i="3"/>
  <c r="J972" i="3"/>
  <c r="AA972" i="3"/>
  <c r="AC972" i="3"/>
  <c r="AD972" i="3"/>
  <c r="AF972" i="3"/>
  <c r="AG972" i="3"/>
  <c r="AH972" i="3"/>
  <c r="D973" i="3"/>
  <c r="E973" i="3"/>
  <c r="F973" i="3"/>
  <c r="G973" i="3"/>
  <c r="H973" i="3"/>
  <c r="I973" i="3"/>
  <c r="J973" i="3"/>
  <c r="AA973" i="3"/>
  <c r="AC973" i="3"/>
  <c r="AD973" i="3"/>
  <c r="AF973" i="3"/>
  <c r="AG973" i="3"/>
  <c r="AH973" i="3"/>
  <c r="D974" i="3"/>
  <c r="E974" i="3"/>
  <c r="F974" i="3"/>
  <c r="G974" i="3"/>
  <c r="H974" i="3"/>
  <c r="I974" i="3"/>
  <c r="J974" i="3"/>
  <c r="AA974" i="3"/>
  <c r="AC974" i="3"/>
  <c r="AD974" i="3"/>
  <c r="AF974" i="3"/>
  <c r="AG974" i="3"/>
  <c r="AH974" i="3"/>
  <c r="D975" i="3"/>
  <c r="E975" i="3"/>
  <c r="F975" i="3"/>
  <c r="G975" i="3"/>
  <c r="H975" i="3"/>
  <c r="I975" i="3"/>
  <c r="J975" i="3"/>
  <c r="AA975" i="3"/>
  <c r="AC975" i="3"/>
  <c r="AD975" i="3"/>
  <c r="AF975" i="3"/>
  <c r="AG975" i="3"/>
  <c r="AH975" i="3"/>
  <c r="D976" i="3"/>
  <c r="E976" i="3"/>
  <c r="F976" i="3"/>
  <c r="G976" i="3"/>
  <c r="H976" i="3"/>
  <c r="I976" i="3"/>
  <c r="J976" i="3"/>
  <c r="AA976" i="3"/>
  <c r="AC976" i="3"/>
  <c r="AD976" i="3"/>
  <c r="AF976" i="3"/>
  <c r="AG976" i="3"/>
  <c r="AH976" i="3"/>
  <c r="D977" i="3"/>
  <c r="E977" i="3"/>
  <c r="F977" i="3"/>
  <c r="G977" i="3"/>
  <c r="H977" i="3"/>
  <c r="I977" i="3"/>
  <c r="J977" i="3"/>
  <c r="AA977" i="3"/>
  <c r="AC977" i="3"/>
  <c r="AD977" i="3"/>
  <c r="AF977" i="3"/>
  <c r="AG977" i="3"/>
  <c r="AH977" i="3"/>
  <c r="D978" i="3"/>
  <c r="E978" i="3"/>
  <c r="F978" i="3"/>
  <c r="G978" i="3"/>
  <c r="H978" i="3"/>
  <c r="I978" i="3"/>
  <c r="J978" i="3"/>
  <c r="AA978" i="3"/>
  <c r="AC978" i="3"/>
  <c r="AD978" i="3"/>
  <c r="AF978" i="3"/>
  <c r="AG978" i="3"/>
  <c r="AH978" i="3"/>
  <c r="D979" i="3"/>
  <c r="E979" i="3"/>
  <c r="F979" i="3"/>
  <c r="G979" i="3"/>
  <c r="H979" i="3"/>
  <c r="I979" i="3"/>
  <c r="J979" i="3"/>
  <c r="AA979" i="3"/>
  <c r="AC979" i="3"/>
  <c r="AD979" i="3"/>
  <c r="AF979" i="3"/>
  <c r="AG979" i="3"/>
  <c r="AH979" i="3"/>
  <c r="D980" i="3"/>
  <c r="E980" i="3"/>
  <c r="F980" i="3"/>
  <c r="G980" i="3"/>
  <c r="H980" i="3"/>
  <c r="I980" i="3"/>
  <c r="J980" i="3"/>
  <c r="AA980" i="3"/>
  <c r="AC980" i="3"/>
  <c r="AD980" i="3"/>
  <c r="AF980" i="3"/>
  <c r="AG980" i="3"/>
  <c r="AH980" i="3"/>
  <c r="D981" i="3"/>
  <c r="E981" i="3"/>
  <c r="F981" i="3"/>
  <c r="G981" i="3"/>
  <c r="H981" i="3"/>
  <c r="I981" i="3"/>
  <c r="J981" i="3"/>
  <c r="AA981" i="3"/>
  <c r="AC981" i="3"/>
  <c r="AD981" i="3"/>
  <c r="AF981" i="3"/>
  <c r="AG981" i="3"/>
  <c r="AH981" i="3"/>
  <c r="D982" i="3"/>
  <c r="E982" i="3"/>
  <c r="F982" i="3"/>
  <c r="G982" i="3"/>
  <c r="H982" i="3"/>
  <c r="I982" i="3"/>
  <c r="J982" i="3"/>
  <c r="AA982" i="3"/>
  <c r="AC982" i="3"/>
  <c r="AD982" i="3"/>
  <c r="AF982" i="3"/>
  <c r="AG982" i="3"/>
  <c r="AH982" i="3"/>
  <c r="D983" i="3"/>
  <c r="E983" i="3"/>
  <c r="F983" i="3"/>
  <c r="G983" i="3"/>
  <c r="H983" i="3"/>
  <c r="I983" i="3"/>
  <c r="J983" i="3"/>
  <c r="AA983" i="3"/>
  <c r="AC983" i="3"/>
  <c r="AD983" i="3"/>
  <c r="AF983" i="3"/>
  <c r="AG983" i="3"/>
  <c r="AH983" i="3"/>
  <c r="D984" i="3"/>
  <c r="E984" i="3"/>
  <c r="F984" i="3"/>
  <c r="G984" i="3"/>
  <c r="H984" i="3"/>
  <c r="I984" i="3"/>
  <c r="J984" i="3"/>
  <c r="AA984" i="3"/>
  <c r="AC984" i="3"/>
  <c r="AD984" i="3"/>
  <c r="AF984" i="3"/>
  <c r="AG984" i="3"/>
  <c r="AH984" i="3"/>
  <c r="D985" i="3"/>
  <c r="E985" i="3"/>
  <c r="F985" i="3"/>
  <c r="G985" i="3"/>
  <c r="H985" i="3"/>
  <c r="I985" i="3"/>
  <c r="J985" i="3"/>
  <c r="AA985" i="3"/>
  <c r="AC985" i="3"/>
  <c r="AD985" i="3"/>
  <c r="AF985" i="3"/>
  <c r="AG985" i="3"/>
  <c r="AH985" i="3"/>
  <c r="D986" i="3"/>
  <c r="E986" i="3"/>
  <c r="F986" i="3"/>
  <c r="G986" i="3"/>
  <c r="H986" i="3"/>
  <c r="I986" i="3"/>
  <c r="J986" i="3"/>
  <c r="AA986" i="3"/>
  <c r="AC986" i="3"/>
  <c r="AD986" i="3"/>
  <c r="AF986" i="3"/>
  <c r="AG986" i="3"/>
  <c r="AH986" i="3"/>
  <c r="D987" i="3"/>
  <c r="E987" i="3"/>
  <c r="F987" i="3"/>
  <c r="G987" i="3"/>
  <c r="H987" i="3"/>
  <c r="I987" i="3"/>
  <c r="J987" i="3"/>
  <c r="AA987" i="3"/>
  <c r="AC987" i="3"/>
  <c r="AD987" i="3"/>
  <c r="AF987" i="3"/>
  <c r="AG987" i="3"/>
  <c r="AH987" i="3"/>
  <c r="D988" i="3"/>
  <c r="E988" i="3"/>
  <c r="F988" i="3"/>
  <c r="G988" i="3"/>
  <c r="H988" i="3"/>
  <c r="I988" i="3"/>
  <c r="J988" i="3"/>
  <c r="AA988" i="3"/>
  <c r="AC988" i="3"/>
  <c r="AD988" i="3"/>
  <c r="AF988" i="3"/>
  <c r="AG988" i="3"/>
  <c r="AH988" i="3"/>
  <c r="D989" i="3"/>
  <c r="E989" i="3"/>
  <c r="F989" i="3"/>
  <c r="G989" i="3"/>
  <c r="H989" i="3"/>
  <c r="I989" i="3"/>
  <c r="J989" i="3"/>
  <c r="AA989" i="3"/>
  <c r="AC989" i="3"/>
  <c r="AD989" i="3"/>
  <c r="AF989" i="3"/>
  <c r="AG989" i="3"/>
  <c r="AH989" i="3"/>
  <c r="D990" i="3"/>
  <c r="E990" i="3"/>
  <c r="F990" i="3"/>
  <c r="G990" i="3"/>
  <c r="H990" i="3"/>
  <c r="I990" i="3"/>
  <c r="J990" i="3"/>
  <c r="AA990" i="3"/>
  <c r="AC990" i="3"/>
  <c r="AD990" i="3"/>
  <c r="AF990" i="3"/>
  <c r="AG990" i="3"/>
  <c r="AH990" i="3"/>
  <c r="D991" i="3"/>
  <c r="E991" i="3"/>
  <c r="F991" i="3"/>
  <c r="G991" i="3"/>
  <c r="H991" i="3"/>
  <c r="I991" i="3"/>
  <c r="J991" i="3"/>
  <c r="AA991" i="3"/>
  <c r="AC991" i="3"/>
  <c r="AD991" i="3"/>
  <c r="AF991" i="3"/>
  <c r="AG991" i="3"/>
  <c r="AH991" i="3"/>
  <c r="D992" i="3"/>
  <c r="E992" i="3"/>
  <c r="F992" i="3"/>
  <c r="G992" i="3"/>
  <c r="H992" i="3"/>
  <c r="I992" i="3"/>
  <c r="J992" i="3"/>
  <c r="AA992" i="3"/>
  <c r="AC992" i="3"/>
  <c r="AD992" i="3"/>
  <c r="AF992" i="3"/>
  <c r="AG992" i="3"/>
  <c r="AH992" i="3"/>
  <c r="D993" i="3"/>
  <c r="E993" i="3"/>
  <c r="F993" i="3"/>
  <c r="G993" i="3"/>
  <c r="H993" i="3"/>
  <c r="I993" i="3"/>
  <c r="J993" i="3"/>
  <c r="AA993" i="3"/>
  <c r="AC993" i="3"/>
  <c r="AD993" i="3"/>
  <c r="AF993" i="3"/>
  <c r="AG993" i="3"/>
  <c r="AH993" i="3"/>
  <c r="D994" i="3"/>
  <c r="E994" i="3"/>
  <c r="F994" i="3"/>
  <c r="G994" i="3"/>
  <c r="H994" i="3"/>
  <c r="I994" i="3"/>
  <c r="J994" i="3"/>
  <c r="AA994" i="3"/>
  <c r="AC994" i="3"/>
  <c r="AD994" i="3"/>
  <c r="AF994" i="3"/>
  <c r="AG994" i="3"/>
  <c r="AH994" i="3"/>
  <c r="D995" i="3"/>
  <c r="E995" i="3"/>
  <c r="F995" i="3"/>
  <c r="G995" i="3"/>
  <c r="H995" i="3"/>
  <c r="I995" i="3"/>
  <c r="J995" i="3"/>
  <c r="AA995" i="3"/>
  <c r="AC995" i="3"/>
  <c r="AD995" i="3"/>
  <c r="AF995" i="3"/>
  <c r="AG995" i="3"/>
  <c r="AH995" i="3"/>
  <c r="D996" i="3"/>
  <c r="E996" i="3"/>
  <c r="F996" i="3"/>
  <c r="G996" i="3"/>
  <c r="H996" i="3"/>
  <c r="I996" i="3"/>
  <c r="J996" i="3"/>
  <c r="AA996" i="3"/>
  <c r="AC996" i="3"/>
  <c r="AD996" i="3"/>
  <c r="AF996" i="3"/>
  <c r="AG996" i="3"/>
  <c r="AH996" i="3"/>
  <c r="D997" i="3"/>
  <c r="E997" i="3"/>
  <c r="F997" i="3"/>
  <c r="G997" i="3"/>
  <c r="H997" i="3"/>
  <c r="I997" i="3"/>
  <c r="J997" i="3"/>
  <c r="AA997" i="3"/>
  <c r="AC997" i="3"/>
  <c r="AD997" i="3"/>
  <c r="AF997" i="3"/>
  <c r="AG997" i="3"/>
  <c r="AH997" i="3"/>
  <c r="D998" i="3"/>
  <c r="E998" i="3"/>
  <c r="F998" i="3"/>
  <c r="G998" i="3"/>
  <c r="H998" i="3"/>
  <c r="I998" i="3"/>
  <c r="J998" i="3"/>
  <c r="AA998" i="3"/>
  <c r="AC998" i="3"/>
  <c r="AD998" i="3"/>
  <c r="AF998" i="3"/>
  <c r="AG998" i="3"/>
  <c r="AH998" i="3"/>
  <c r="D999" i="3"/>
  <c r="E999" i="3"/>
  <c r="F999" i="3"/>
  <c r="G999" i="3"/>
  <c r="H999" i="3"/>
  <c r="I999" i="3"/>
  <c r="J999" i="3"/>
  <c r="AA999" i="3"/>
  <c r="AC999" i="3"/>
  <c r="AD999" i="3"/>
  <c r="AF999" i="3"/>
  <c r="AG999" i="3"/>
  <c r="AH999" i="3"/>
  <c r="D1000" i="3"/>
  <c r="E1000" i="3"/>
  <c r="F1000" i="3"/>
  <c r="G1000" i="3"/>
  <c r="H1000" i="3"/>
  <c r="I1000" i="3"/>
  <c r="J1000" i="3"/>
  <c r="AA1000" i="3"/>
  <c r="AC1000" i="3"/>
  <c r="AD1000" i="3"/>
  <c r="AF1000" i="3"/>
  <c r="AG1000" i="3"/>
  <c r="AH1000" i="3"/>
  <c r="D1001" i="3"/>
  <c r="E1001" i="3"/>
  <c r="F1001" i="3"/>
  <c r="G1001" i="3"/>
  <c r="H1001" i="3"/>
  <c r="I1001" i="3"/>
  <c r="J1001" i="3"/>
  <c r="AA1001" i="3"/>
  <c r="AC1001" i="3"/>
  <c r="AD1001" i="3"/>
  <c r="AF1001" i="3"/>
  <c r="AG1001" i="3"/>
  <c r="AH1001" i="3"/>
  <c r="D1002" i="3"/>
  <c r="E1002" i="3"/>
  <c r="F1002" i="3"/>
  <c r="G1002" i="3"/>
  <c r="H1002" i="3"/>
  <c r="I1002" i="3"/>
  <c r="J1002" i="3"/>
  <c r="AA1002" i="3"/>
  <c r="AC1002" i="3"/>
  <c r="AD1002" i="3"/>
  <c r="AF1002" i="3"/>
  <c r="AG1002" i="3"/>
  <c r="AH1002" i="3"/>
  <c r="D1003" i="3"/>
  <c r="E1003" i="3"/>
  <c r="F1003" i="3"/>
  <c r="G1003" i="3"/>
  <c r="H1003" i="3"/>
  <c r="I1003" i="3"/>
  <c r="J1003" i="3"/>
  <c r="AA1003" i="3"/>
  <c r="AC1003" i="3"/>
  <c r="AD1003" i="3"/>
  <c r="AF1003" i="3"/>
  <c r="AG1003" i="3"/>
  <c r="AH1003" i="3"/>
  <c r="D1004" i="3"/>
  <c r="E1004" i="3"/>
  <c r="F1004" i="3"/>
  <c r="G1004" i="3"/>
  <c r="H1004" i="3"/>
  <c r="I1004" i="3"/>
  <c r="J1004" i="3"/>
  <c r="AA1004" i="3"/>
  <c r="AC1004" i="3"/>
  <c r="AD1004" i="3"/>
  <c r="AF1004" i="3"/>
  <c r="AG1004" i="3"/>
  <c r="AH1004" i="3"/>
  <c r="D1005" i="3"/>
  <c r="E1005" i="3"/>
  <c r="F1005" i="3"/>
  <c r="G1005" i="3"/>
  <c r="H1005" i="3"/>
  <c r="I1005" i="3"/>
  <c r="J1005" i="3"/>
  <c r="AA1005" i="3"/>
  <c r="AC1005" i="3"/>
  <c r="AD1005" i="3"/>
  <c r="AF1005" i="3"/>
  <c r="AG1005" i="3"/>
  <c r="AH1005" i="3"/>
  <c r="D1006" i="3"/>
  <c r="E1006" i="3"/>
  <c r="F1006" i="3"/>
  <c r="G1006" i="3"/>
  <c r="H1006" i="3"/>
  <c r="I1006" i="3"/>
  <c r="J1006" i="3"/>
  <c r="AA1006" i="3"/>
  <c r="AC1006" i="3"/>
  <c r="AD1006" i="3"/>
  <c r="AF1006" i="3"/>
  <c r="AG1006" i="3"/>
  <c r="AH1006" i="3"/>
  <c r="D1007" i="3"/>
  <c r="E1007" i="3"/>
  <c r="F1007" i="3"/>
  <c r="G1007" i="3"/>
  <c r="J1007" i="3"/>
  <c r="D2" i="2"/>
  <c r="E2" i="2"/>
  <c r="F2" i="2"/>
  <c r="G2" i="2"/>
  <c r="J2" i="2"/>
  <c r="D3" i="2"/>
  <c r="E3" i="2"/>
  <c r="F3" i="2"/>
  <c r="G3" i="2"/>
  <c r="J3" i="2"/>
  <c r="D4" i="2"/>
  <c r="E4" i="2"/>
  <c r="F4" i="2"/>
  <c r="G4" i="2"/>
  <c r="J4" i="2"/>
  <c r="D5" i="2"/>
  <c r="E5" i="2"/>
  <c r="F5" i="2"/>
  <c r="G5" i="2"/>
  <c r="H5" i="2"/>
  <c r="I5" i="2"/>
  <c r="J5" i="2"/>
  <c r="AA5" i="2"/>
  <c r="AB5" i="2"/>
  <c r="AC5" i="2"/>
  <c r="AE5" i="2"/>
  <c r="AF5" i="2"/>
  <c r="AG5" i="2"/>
  <c r="AH5" i="2"/>
  <c r="AI5" i="2"/>
  <c r="AJ5" i="2"/>
  <c r="D6" i="2"/>
  <c r="E6" i="2"/>
  <c r="F6" i="2"/>
  <c r="G6" i="2"/>
  <c r="H6" i="2"/>
  <c r="I6" i="2"/>
  <c r="J6" i="2"/>
  <c r="AA6" i="2"/>
  <c r="AB6" i="2"/>
  <c r="AC6" i="2"/>
  <c r="AE6" i="2"/>
  <c r="AF6" i="2"/>
  <c r="AG6" i="2"/>
  <c r="AH6" i="2"/>
  <c r="AI6" i="2"/>
  <c r="AJ6" i="2"/>
  <c r="D7" i="2"/>
  <c r="E7" i="2"/>
  <c r="F7" i="2"/>
  <c r="G7" i="2"/>
  <c r="H7" i="2"/>
  <c r="I7" i="2"/>
  <c r="J7" i="2"/>
  <c r="AA7" i="2"/>
  <c r="AB7" i="2"/>
  <c r="AC7" i="2"/>
  <c r="AE7" i="2"/>
  <c r="AF7" i="2"/>
  <c r="AG7" i="2"/>
  <c r="AH7" i="2"/>
  <c r="AI7" i="2"/>
  <c r="AJ7" i="2"/>
  <c r="D8" i="2"/>
  <c r="E8" i="2"/>
  <c r="F8" i="2"/>
  <c r="G8" i="2"/>
  <c r="H8" i="2"/>
  <c r="I8" i="2"/>
  <c r="J8" i="2"/>
  <c r="AA8" i="2"/>
  <c r="AB8" i="2"/>
  <c r="AC8" i="2"/>
  <c r="AE8" i="2"/>
  <c r="AF8" i="2"/>
  <c r="AG8" i="2"/>
  <c r="AH8" i="2"/>
  <c r="AI8" i="2"/>
  <c r="AJ8" i="2"/>
  <c r="D9" i="2"/>
  <c r="E9" i="2"/>
  <c r="F9" i="2"/>
  <c r="G9" i="2"/>
  <c r="H9" i="2"/>
  <c r="I9" i="2"/>
  <c r="J9" i="2"/>
  <c r="AA9" i="2"/>
  <c r="AB9" i="2"/>
  <c r="AC9" i="2"/>
  <c r="AE9" i="2"/>
  <c r="AF9" i="2"/>
  <c r="AG9" i="2"/>
  <c r="AH9" i="2"/>
  <c r="AI9" i="2"/>
  <c r="AJ9" i="2"/>
  <c r="D10" i="2"/>
  <c r="E10" i="2"/>
  <c r="F10" i="2"/>
  <c r="G10" i="2"/>
  <c r="H10" i="2"/>
  <c r="I10" i="2"/>
  <c r="J10" i="2"/>
  <c r="AA10" i="2"/>
  <c r="AB10" i="2"/>
  <c r="AC10" i="2"/>
  <c r="AE10" i="2"/>
  <c r="AF10" i="2"/>
  <c r="AG10" i="2"/>
  <c r="AH10" i="2"/>
  <c r="AI10" i="2"/>
  <c r="AJ10" i="2"/>
  <c r="D11" i="2"/>
  <c r="E11" i="2"/>
  <c r="F11" i="2"/>
  <c r="G11" i="2"/>
  <c r="H11" i="2"/>
  <c r="I11" i="2"/>
  <c r="J11" i="2"/>
  <c r="AA11" i="2"/>
  <c r="AB11" i="2"/>
  <c r="AC11" i="2"/>
  <c r="AE11" i="2"/>
  <c r="AF11" i="2"/>
  <c r="AG11" i="2"/>
  <c r="AH11" i="2"/>
  <c r="AI11" i="2"/>
  <c r="AJ11" i="2"/>
  <c r="D12" i="2"/>
  <c r="E12" i="2"/>
  <c r="F12" i="2"/>
  <c r="G12" i="2"/>
  <c r="H12" i="2"/>
  <c r="I12" i="2"/>
  <c r="J12" i="2"/>
  <c r="AA12" i="2"/>
  <c r="AB12" i="2"/>
  <c r="AC12" i="2"/>
  <c r="AE12" i="2"/>
  <c r="AF12" i="2"/>
  <c r="AG12" i="2"/>
  <c r="AH12" i="2"/>
  <c r="AI12" i="2"/>
  <c r="AJ12" i="2"/>
  <c r="D13" i="2"/>
  <c r="E13" i="2"/>
  <c r="F13" i="2"/>
  <c r="G13" i="2"/>
  <c r="H13" i="2"/>
  <c r="I13" i="2"/>
  <c r="J13" i="2"/>
  <c r="AA13" i="2"/>
  <c r="AB13" i="2"/>
  <c r="AC13" i="2"/>
  <c r="AE13" i="2"/>
  <c r="AF13" i="2"/>
  <c r="AG13" i="2"/>
  <c r="AH13" i="2"/>
  <c r="AI13" i="2"/>
  <c r="AJ13" i="2"/>
  <c r="D14" i="2"/>
  <c r="E14" i="2"/>
  <c r="F14" i="2"/>
  <c r="G14" i="2"/>
  <c r="H14" i="2"/>
  <c r="I14" i="2"/>
  <c r="J14" i="2"/>
  <c r="AA14" i="2"/>
  <c r="AB14" i="2"/>
  <c r="AC14" i="2"/>
  <c r="AE14" i="2"/>
  <c r="AF14" i="2"/>
  <c r="AG14" i="2"/>
  <c r="AH14" i="2"/>
  <c r="AI14" i="2"/>
  <c r="AJ14" i="2"/>
  <c r="D15" i="2"/>
  <c r="E15" i="2"/>
  <c r="F15" i="2"/>
  <c r="G15" i="2"/>
  <c r="H15" i="2"/>
  <c r="I15" i="2"/>
  <c r="J15" i="2"/>
  <c r="AA15" i="2"/>
  <c r="AB15" i="2"/>
  <c r="AC15" i="2"/>
  <c r="AE15" i="2"/>
  <c r="AF15" i="2"/>
  <c r="AG15" i="2"/>
  <c r="AH15" i="2"/>
  <c r="AI15" i="2"/>
  <c r="AJ15" i="2"/>
  <c r="D16" i="2"/>
  <c r="E16" i="2"/>
  <c r="F16" i="2"/>
  <c r="G16" i="2"/>
  <c r="H16" i="2"/>
  <c r="I16" i="2"/>
  <c r="J16" i="2"/>
  <c r="AA16" i="2"/>
  <c r="AB16" i="2"/>
  <c r="AC16" i="2"/>
  <c r="AE16" i="2"/>
  <c r="AF16" i="2"/>
  <c r="AG16" i="2"/>
  <c r="AH16" i="2"/>
  <c r="AI16" i="2"/>
  <c r="AJ16" i="2"/>
  <c r="D17" i="2"/>
  <c r="E17" i="2"/>
  <c r="F17" i="2"/>
  <c r="G17" i="2"/>
  <c r="H17" i="2"/>
  <c r="I17" i="2"/>
  <c r="J17" i="2"/>
  <c r="AA17" i="2"/>
  <c r="AB17" i="2"/>
  <c r="AC17" i="2"/>
  <c r="AE17" i="2"/>
  <c r="AF17" i="2"/>
  <c r="AG17" i="2"/>
  <c r="AH17" i="2"/>
  <c r="AI17" i="2"/>
  <c r="AJ17" i="2"/>
  <c r="D18" i="2"/>
  <c r="E18" i="2"/>
  <c r="F18" i="2"/>
  <c r="G18" i="2"/>
  <c r="H18" i="2"/>
  <c r="I18" i="2"/>
  <c r="J18" i="2"/>
  <c r="AA18" i="2"/>
  <c r="AB18" i="2"/>
  <c r="AC18" i="2"/>
  <c r="AE18" i="2"/>
  <c r="AF18" i="2"/>
  <c r="AG18" i="2"/>
  <c r="AH18" i="2"/>
  <c r="AI18" i="2"/>
  <c r="AJ18" i="2"/>
  <c r="D19" i="2"/>
  <c r="E19" i="2"/>
  <c r="F19" i="2"/>
  <c r="G19" i="2"/>
  <c r="H19" i="2"/>
  <c r="I19" i="2"/>
  <c r="J19" i="2"/>
  <c r="AA19" i="2"/>
  <c r="AB19" i="2"/>
  <c r="AC19" i="2"/>
  <c r="AE19" i="2"/>
  <c r="AF19" i="2"/>
  <c r="AG19" i="2"/>
  <c r="AH19" i="2"/>
  <c r="AI19" i="2"/>
  <c r="AJ19" i="2"/>
  <c r="D20" i="2"/>
  <c r="E20" i="2"/>
  <c r="F20" i="2"/>
  <c r="G20" i="2"/>
  <c r="H20" i="2"/>
  <c r="I20" i="2"/>
  <c r="J20" i="2"/>
  <c r="AA20" i="2"/>
  <c r="AB20" i="2"/>
  <c r="AC20" i="2"/>
  <c r="AE20" i="2"/>
  <c r="AF20" i="2"/>
  <c r="AG20" i="2"/>
  <c r="AH20" i="2"/>
  <c r="AI20" i="2"/>
  <c r="AJ20" i="2"/>
  <c r="D21" i="2"/>
  <c r="E21" i="2"/>
  <c r="F21" i="2"/>
  <c r="G21" i="2"/>
  <c r="H21" i="2"/>
  <c r="I21" i="2"/>
  <c r="J21" i="2"/>
  <c r="AA21" i="2"/>
  <c r="AB21" i="2"/>
  <c r="AC21" i="2"/>
  <c r="AE21" i="2"/>
  <c r="AF21" i="2"/>
  <c r="AG21" i="2"/>
  <c r="AH21" i="2"/>
  <c r="AI21" i="2"/>
  <c r="AJ21" i="2"/>
  <c r="D22" i="2"/>
  <c r="E22" i="2"/>
  <c r="F22" i="2"/>
  <c r="G22" i="2"/>
  <c r="H22" i="2"/>
  <c r="I22" i="2"/>
  <c r="J22" i="2"/>
  <c r="AA22" i="2"/>
  <c r="AB22" i="2"/>
  <c r="AC22" i="2"/>
  <c r="AE22" i="2"/>
  <c r="AF22" i="2"/>
  <c r="AG22" i="2"/>
  <c r="AH22" i="2"/>
  <c r="AI22" i="2"/>
  <c r="AJ22" i="2"/>
  <c r="D23" i="2"/>
  <c r="E23" i="2"/>
  <c r="F23" i="2"/>
  <c r="G23" i="2"/>
  <c r="H23" i="2"/>
  <c r="I23" i="2"/>
  <c r="J23" i="2"/>
  <c r="AA23" i="2"/>
  <c r="AB23" i="2"/>
  <c r="AC23" i="2"/>
  <c r="AE23" i="2"/>
  <c r="AF23" i="2"/>
  <c r="AG23" i="2"/>
  <c r="AH23" i="2"/>
  <c r="AI23" i="2"/>
  <c r="AJ23" i="2"/>
  <c r="D24" i="2"/>
  <c r="E24" i="2"/>
  <c r="F24" i="2"/>
  <c r="G24" i="2"/>
  <c r="H24" i="2"/>
  <c r="I24" i="2"/>
  <c r="J24" i="2"/>
  <c r="AA24" i="2"/>
  <c r="AB24" i="2"/>
  <c r="AC24" i="2"/>
  <c r="AE24" i="2"/>
  <c r="AF24" i="2"/>
  <c r="AG24" i="2"/>
  <c r="AH24" i="2"/>
  <c r="AI24" i="2"/>
  <c r="AJ24" i="2"/>
  <c r="D25" i="2"/>
  <c r="E25" i="2"/>
  <c r="F25" i="2"/>
  <c r="G25" i="2"/>
  <c r="H25" i="2"/>
  <c r="I25" i="2"/>
  <c r="J25" i="2"/>
  <c r="AA25" i="2"/>
  <c r="AB25" i="2"/>
  <c r="AC25" i="2"/>
  <c r="AE25" i="2"/>
  <c r="AF25" i="2"/>
  <c r="AG25" i="2"/>
  <c r="AH25" i="2"/>
  <c r="AI25" i="2"/>
  <c r="AJ25" i="2"/>
  <c r="D26" i="2"/>
  <c r="E26" i="2"/>
  <c r="F26" i="2"/>
  <c r="G26" i="2"/>
  <c r="H26" i="2"/>
  <c r="I26" i="2"/>
  <c r="J26" i="2"/>
  <c r="AA26" i="2"/>
  <c r="AB26" i="2"/>
  <c r="AC26" i="2"/>
  <c r="AE26" i="2"/>
  <c r="AF26" i="2"/>
  <c r="AG26" i="2"/>
  <c r="AH26" i="2"/>
  <c r="AI26" i="2"/>
  <c r="AJ26" i="2"/>
  <c r="D27" i="2"/>
  <c r="E27" i="2"/>
  <c r="F27" i="2"/>
  <c r="G27" i="2"/>
  <c r="H27" i="2"/>
  <c r="I27" i="2"/>
  <c r="J27" i="2"/>
  <c r="AA27" i="2"/>
  <c r="AB27" i="2"/>
  <c r="AC27" i="2"/>
  <c r="AE27" i="2"/>
  <c r="AF27" i="2"/>
  <c r="AG27" i="2"/>
  <c r="AH27" i="2"/>
  <c r="AI27" i="2"/>
  <c r="AJ27" i="2"/>
  <c r="D28" i="2"/>
  <c r="E28" i="2"/>
  <c r="F28" i="2"/>
  <c r="G28" i="2"/>
  <c r="H28" i="2"/>
  <c r="I28" i="2"/>
  <c r="J28" i="2"/>
  <c r="AA28" i="2"/>
  <c r="AB28" i="2"/>
  <c r="AC28" i="2"/>
  <c r="AE28" i="2"/>
  <c r="AF28" i="2"/>
  <c r="AG28" i="2"/>
  <c r="AH28" i="2"/>
  <c r="AI28" i="2"/>
  <c r="AJ28" i="2"/>
  <c r="D29" i="2"/>
  <c r="E29" i="2"/>
  <c r="F29" i="2"/>
  <c r="G29" i="2"/>
  <c r="H29" i="2"/>
  <c r="I29" i="2"/>
  <c r="J29" i="2"/>
  <c r="AA29" i="2"/>
  <c r="AB29" i="2"/>
  <c r="AC29" i="2"/>
  <c r="AE29" i="2"/>
  <c r="AF29" i="2"/>
  <c r="AG29" i="2"/>
  <c r="AH29" i="2"/>
  <c r="AI29" i="2"/>
  <c r="AJ29" i="2"/>
  <c r="D30" i="2"/>
  <c r="E30" i="2"/>
  <c r="F30" i="2"/>
  <c r="G30" i="2"/>
  <c r="H30" i="2"/>
  <c r="I30" i="2"/>
  <c r="J30" i="2"/>
  <c r="AA30" i="2"/>
  <c r="AB30" i="2"/>
  <c r="AC30" i="2"/>
  <c r="AE30" i="2"/>
  <c r="AF30" i="2"/>
  <c r="AG30" i="2"/>
  <c r="AH30" i="2"/>
  <c r="AI30" i="2"/>
  <c r="AJ30" i="2"/>
  <c r="D31" i="2"/>
  <c r="E31" i="2"/>
  <c r="F31" i="2"/>
  <c r="G31" i="2"/>
  <c r="H31" i="2"/>
  <c r="I31" i="2"/>
  <c r="J31" i="2"/>
  <c r="AA31" i="2"/>
  <c r="AB31" i="2"/>
  <c r="AC31" i="2"/>
  <c r="AE31" i="2"/>
  <c r="AF31" i="2"/>
  <c r="AG31" i="2"/>
  <c r="AH31" i="2"/>
  <c r="AI31" i="2"/>
  <c r="AJ31" i="2"/>
  <c r="D32" i="2"/>
  <c r="E32" i="2"/>
  <c r="F32" i="2"/>
  <c r="G32" i="2"/>
  <c r="H32" i="2"/>
  <c r="I32" i="2"/>
  <c r="J32" i="2"/>
  <c r="AA32" i="2"/>
  <c r="AB32" i="2"/>
  <c r="AC32" i="2"/>
  <c r="AE32" i="2"/>
  <c r="AF32" i="2"/>
  <c r="AG32" i="2"/>
  <c r="AH32" i="2"/>
  <c r="AI32" i="2"/>
  <c r="AJ32" i="2"/>
  <c r="D33" i="2"/>
  <c r="E33" i="2"/>
  <c r="F33" i="2"/>
  <c r="G33" i="2"/>
  <c r="H33" i="2"/>
  <c r="I33" i="2"/>
  <c r="J33" i="2"/>
  <c r="AA33" i="2"/>
  <c r="AB33" i="2"/>
  <c r="AC33" i="2"/>
  <c r="AE33" i="2"/>
  <c r="AF33" i="2"/>
  <c r="AG33" i="2"/>
  <c r="AH33" i="2"/>
  <c r="AI33" i="2"/>
  <c r="AJ33" i="2"/>
  <c r="D34" i="2"/>
  <c r="E34" i="2"/>
  <c r="F34" i="2"/>
  <c r="G34" i="2"/>
  <c r="H34" i="2"/>
  <c r="I34" i="2"/>
  <c r="J34" i="2"/>
  <c r="AA34" i="2"/>
  <c r="AB34" i="2"/>
  <c r="AC34" i="2"/>
  <c r="AE34" i="2"/>
  <c r="AF34" i="2"/>
  <c r="AG34" i="2"/>
  <c r="AH34" i="2"/>
  <c r="AI34" i="2"/>
  <c r="AJ34" i="2"/>
  <c r="D35" i="2"/>
  <c r="E35" i="2"/>
  <c r="F35" i="2"/>
  <c r="G35" i="2"/>
  <c r="H35" i="2"/>
  <c r="I35" i="2"/>
  <c r="J35" i="2"/>
  <c r="AA35" i="2"/>
  <c r="AB35" i="2"/>
  <c r="AC35" i="2"/>
  <c r="AE35" i="2"/>
  <c r="AF35" i="2"/>
  <c r="AG35" i="2"/>
  <c r="AH35" i="2"/>
  <c r="AI35" i="2"/>
  <c r="AJ35" i="2"/>
  <c r="D36" i="2"/>
  <c r="E36" i="2"/>
  <c r="F36" i="2"/>
  <c r="G36" i="2"/>
  <c r="H36" i="2"/>
  <c r="I36" i="2"/>
  <c r="J36" i="2"/>
  <c r="AA36" i="2"/>
  <c r="AB36" i="2"/>
  <c r="AC36" i="2"/>
  <c r="AE36" i="2"/>
  <c r="AF36" i="2"/>
  <c r="AG36" i="2"/>
  <c r="AH36" i="2"/>
  <c r="AI36" i="2"/>
  <c r="AJ36" i="2"/>
  <c r="D37" i="2"/>
  <c r="E37" i="2"/>
  <c r="F37" i="2"/>
  <c r="G37" i="2"/>
  <c r="H37" i="2"/>
  <c r="I37" i="2"/>
  <c r="J37" i="2"/>
  <c r="AA37" i="2"/>
  <c r="AB37" i="2"/>
  <c r="AC37" i="2"/>
  <c r="AE37" i="2"/>
  <c r="AF37" i="2"/>
  <c r="AG37" i="2"/>
  <c r="AH37" i="2"/>
  <c r="AI37" i="2"/>
  <c r="AJ37" i="2"/>
  <c r="D38" i="2"/>
  <c r="E38" i="2"/>
  <c r="F38" i="2"/>
  <c r="G38" i="2"/>
  <c r="H38" i="2"/>
  <c r="I38" i="2"/>
  <c r="J38" i="2"/>
  <c r="AA38" i="2"/>
  <c r="AB38" i="2"/>
  <c r="AC38" i="2"/>
  <c r="AE38" i="2"/>
  <c r="AF38" i="2"/>
  <c r="AG38" i="2"/>
  <c r="AH38" i="2"/>
  <c r="AI38" i="2"/>
  <c r="AJ38" i="2"/>
  <c r="D39" i="2"/>
  <c r="E39" i="2"/>
  <c r="F39" i="2"/>
  <c r="G39" i="2"/>
  <c r="H39" i="2"/>
  <c r="I39" i="2"/>
  <c r="J39" i="2"/>
  <c r="AA39" i="2"/>
  <c r="AB39" i="2"/>
  <c r="AC39" i="2"/>
  <c r="AE39" i="2"/>
  <c r="AF39" i="2"/>
  <c r="AG39" i="2"/>
  <c r="AH39" i="2"/>
  <c r="AI39" i="2"/>
  <c r="AJ39" i="2"/>
  <c r="D40" i="2"/>
  <c r="E40" i="2"/>
  <c r="F40" i="2"/>
  <c r="G40" i="2"/>
  <c r="H40" i="2"/>
  <c r="I40" i="2"/>
  <c r="J40" i="2"/>
  <c r="AA40" i="2"/>
  <c r="AB40" i="2"/>
  <c r="AC40" i="2"/>
  <c r="AE40" i="2"/>
  <c r="AF40" i="2"/>
  <c r="AG40" i="2"/>
  <c r="AH40" i="2"/>
  <c r="AI40" i="2"/>
  <c r="AJ40" i="2"/>
  <c r="D41" i="2"/>
  <c r="E41" i="2"/>
  <c r="F41" i="2"/>
  <c r="G41" i="2"/>
  <c r="H41" i="2"/>
  <c r="I41" i="2"/>
  <c r="J41" i="2"/>
  <c r="AA41" i="2"/>
  <c r="AB41" i="2"/>
  <c r="AC41" i="2"/>
  <c r="AE41" i="2"/>
  <c r="AF41" i="2"/>
  <c r="AG41" i="2"/>
  <c r="AH41" i="2"/>
  <c r="AI41" i="2"/>
  <c r="AJ41" i="2"/>
  <c r="D42" i="2"/>
  <c r="E42" i="2"/>
  <c r="F42" i="2"/>
  <c r="G42" i="2"/>
  <c r="H42" i="2"/>
  <c r="I42" i="2"/>
  <c r="J42" i="2"/>
  <c r="AA42" i="2"/>
  <c r="AB42" i="2"/>
  <c r="AC42" i="2"/>
  <c r="AE42" i="2"/>
  <c r="AF42" i="2"/>
  <c r="AG42" i="2"/>
  <c r="AH42" i="2"/>
  <c r="AI42" i="2"/>
  <c r="AJ42" i="2"/>
  <c r="D43" i="2"/>
  <c r="E43" i="2"/>
  <c r="F43" i="2"/>
  <c r="G43" i="2"/>
  <c r="H43" i="2"/>
  <c r="I43" i="2"/>
  <c r="J43" i="2"/>
  <c r="AA43" i="2"/>
  <c r="AB43" i="2"/>
  <c r="AC43" i="2"/>
  <c r="AE43" i="2"/>
  <c r="AF43" i="2"/>
  <c r="AG43" i="2"/>
  <c r="AH43" i="2"/>
  <c r="AI43" i="2"/>
  <c r="AJ43" i="2"/>
  <c r="D44" i="2"/>
  <c r="E44" i="2"/>
  <c r="F44" i="2"/>
  <c r="G44" i="2"/>
  <c r="H44" i="2"/>
  <c r="I44" i="2"/>
  <c r="J44" i="2"/>
  <c r="AA44" i="2"/>
  <c r="AB44" i="2"/>
  <c r="AC44" i="2"/>
  <c r="AE44" i="2"/>
  <c r="AF44" i="2"/>
  <c r="AG44" i="2"/>
  <c r="AH44" i="2"/>
  <c r="AI44" i="2"/>
  <c r="AJ44" i="2"/>
  <c r="D45" i="2"/>
  <c r="E45" i="2"/>
  <c r="F45" i="2"/>
  <c r="G45" i="2"/>
  <c r="H45" i="2"/>
  <c r="I45" i="2"/>
  <c r="J45" i="2"/>
  <c r="AA45" i="2"/>
  <c r="AB45" i="2"/>
  <c r="AC45" i="2"/>
  <c r="AE45" i="2"/>
  <c r="AF45" i="2"/>
  <c r="AG45" i="2"/>
  <c r="AH45" i="2"/>
  <c r="AI45" i="2"/>
  <c r="AJ45" i="2"/>
  <c r="D46" i="2"/>
  <c r="E46" i="2"/>
  <c r="F46" i="2"/>
  <c r="G46" i="2"/>
  <c r="H46" i="2"/>
  <c r="I46" i="2"/>
  <c r="J46" i="2"/>
  <c r="AA46" i="2"/>
  <c r="AB46" i="2"/>
  <c r="AC46" i="2"/>
  <c r="AE46" i="2"/>
  <c r="AF46" i="2"/>
  <c r="AG46" i="2"/>
  <c r="AH46" i="2"/>
  <c r="AI46" i="2"/>
  <c r="AJ46" i="2"/>
  <c r="D47" i="2"/>
  <c r="E47" i="2"/>
  <c r="F47" i="2"/>
  <c r="G47" i="2"/>
  <c r="H47" i="2"/>
  <c r="I47" i="2"/>
  <c r="J47" i="2"/>
  <c r="AA47" i="2"/>
  <c r="AB47" i="2"/>
  <c r="AC47" i="2"/>
  <c r="AE47" i="2"/>
  <c r="AF47" i="2"/>
  <c r="AG47" i="2"/>
  <c r="AH47" i="2"/>
  <c r="AI47" i="2"/>
  <c r="AJ47" i="2"/>
  <c r="D48" i="2"/>
  <c r="E48" i="2"/>
  <c r="F48" i="2"/>
  <c r="G48" i="2"/>
  <c r="H48" i="2"/>
  <c r="I48" i="2"/>
  <c r="J48" i="2"/>
  <c r="AA48" i="2"/>
  <c r="AB48" i="2"/>
  <c r="AC48" i="2"/>
  <c r="AE48" i="2"/>
  <c r="AF48" i="2"/>
  <c r="AG48" i="2"/>
  <c r="AH48" i="2"/>
  <c r="AI48" i="2"/>
  <c r="AJ48" i="2"/>
  <c r="D49" i="2"/>
  <c r="E49" i="2"/>
  <c r="F49" i="2"/>
  <c r="G49" i="2"/>
  <c r="H49" i="2"/>
  <c r="I49" i="2"/>
  <c r="J49" i="2"/>
  <c r="AA49" i="2"/>
  <c r="AB49" i="2"/>
  <c r="AC49" i="2"/>
  <c r="AE49" i="2"/>
  <c r="AF49" i="2"/>
  <c r="AG49" i="2"/>
  <c r="AH49" i="2"/>
  <c r="AI49" i="2"/>
  <c r="AJ49" i="2"/>
  <c r="D50" i="2"/>
  <c r="E50" i="2"/>
  <c r="F50" i="2"/>
  <c r="G50" i="2"/>
  <c r="H50" i="2"/>
  <c r="I50" i="2"/>
  <c r="J50" i="2"/>
  <c r="AA50" i="2"/>
  <c r="AB50" i="2"/>
  <c r="AC50" i="2"/>
  <c r="AE50" i="2"/>
  <c r="AF50" i="2"/>
  <c r="AG50" i="2"/>
  <c r="AH50" i="2"/>
  <c r="AI50" i="2"/>
  <c r="AJ50" i="2"/>
  <c r="D51" i="2"/>
  <c r="E51" i="2"/>
  <c r="F51" i="2"/>
  <c r="G51" i="2"/>
  <c r="H51" i="2"/>
  <c r="I51" i="2"/>
  <c r="J51" i="2"/>
  <c r="AA51" i="2"/>
  <c r="AB51" i="2"/>
  <c r="AC51" i="2"/>
  <c r="AE51" i="2"/>
  <c r="AF51" i="2"/>
  <c r="AG51" i="2"/>
  <c r="AH51" i="2"/>
  <c r="AI51" i="2"/>
  <c r="AJ51" i="2"/>
  <c r="D52" i="2"/>
  <c r="E52" i="2"/>
  <c r="F52" i="2"/>
  <c r="G52" i="2"/>
  <c r="H52" i="2"/>
  <c r="I52" i="2"/>
  <c r="J52" i="2"/>
  <c r="AA52" i="2"/>
  <c r="AB52" i="2"/>
  <c r="AC52" i="2"/>
  <c r="AE52" i="2"/>
  <c r="AF52" i="2"/>
  <c r="AG52" i="2"/>
  <c r="AH52" i="2"/>
  <c r="AI52" i="2"/>
  <c r="AJ52" i="2"/>
  <c r="D53" i="2"/>
  <c r="E53" i="2"/>
  <c r="F53" i="2"/>
  <c r="G53" i="2"/>
  <c r="H53" i="2"/>
  <c r="I53" i="2"/>
  <c r="J53" i="2"/>
  <c r="AA53" i="2"/>
  <c r="AB53" i="2"/>
  <c r="AC53" i="2"/>
  <c r="AE53" i="2"/>
  <c r="AF53" i="2"/>
  <c r="AG53" i="2"/>
  <c r="AH53" i="2"/>
  <c r="AI53" i="2"/>
  <c r="AJ53" i="2"/>
  <c r="D54" i="2"/>
  <c r="E54" i="2"/>
  <c r="F54" i="2"/>
  <c r="G54" i="2"/>
  <c r="H54" i="2"/>
  <c r="I54" i="2"/>
  <c r="J54" i="2"/>
  <c r="AA54" i="2"/>
  <c r="AB54" i="2"/>
  <c r="AC54" i="2"/>
  <c r="AE54" i="2"/>
  <c r="AF54" i="2"/>
  <c r="AG54" i="2"/>
  <c r="AH54" i="2"/>
  <c r="AI54" i="2"/>
  <c r="AJ54" i="2"/>
  <c r="D55" i="2"/>
  <c r="E55" i="2"/>
  <c r="F55" i="2"/>
  <c r="G55" i="2"/>
  <c r="H55" i="2"/>
  <c r="I55" i="2"/>
  <c r="J55" i="2"/>
  <c r="AA55" i="2"/>
  <c r="AB55" i="2"/>
  <c r="AC55" i="2"/>
  <c r="AE55" i="2"/>
  <c r="AF55" i="2"/>
  <c r="AG55" i="2"/>
  <c r="AH55" i="2"/>
  <c r="AI55" i="2"/>
  <c r="AJ55" i="2"/>
  <c r="D56" i="2"/>
  <c r="E56" i="2"/>
  <c r="F56" i="2"/>
  <c r="G56" i="2"/>
  <c r="H56" i="2"/>
  <c r="I56" i="2"/>
  <c r="J56" i="2"/>
  <c r="AA56" i="2"/>
  <c r="AB56" i="2"/>
  <c r="AC56" i="2"/>
  <c r="AE56" i="2"/>
  <c r="AF56" i="2"/>
  <c r="AG56" i="2"/>
  <c r="AH56" i="2"/>
  <c r="AI56" i="2"/>
  <c r="AJ56" i="2"/>
  <c r="D57" i="2"/>
  <c r="E57" i="2"/>
  <c r="F57" i="2"/>
  <c r="G57" i="2"/>
  <c r="H57" i="2"/>
  <c r="I57" i="2"/>
  <c r="J57" i="2"/>
  <c r="AA57" i="2"/>
  <c r="AB57" i="2"/>
  <c r="AC57" i="2"/>
  <c r="AE57" i="2"/>
  <c r="AF57" i="2"/>
  <c r="AG57" i="2"/>
  <c r="AH57" i="2"/>
  <c r="AI57" i="2"/>
  <c r="AJ57" i="2"/>
  <c r="D58" i="2"/>
  <c r="E58" i="2"/>
  <c r="F58" i="2"/>
  <c r="G58" i="2"/>
  <c r="H58" i="2"/>
  <c r="I58" i="2"/>
  <c r="J58" i="2"/>
  <c r="AA58" i="2"/>
  <c r="AB58" i="2"/>
  <c r="AC58" i="2"/>
  <c r="AE58" i="2"/>
  <c r="AF58" i="2"/>
  <c r="AG58" i="2"/>
  <c r="AH58" i="2"/>
  <c r="AI58" i="2"/>
  <c r="AJ58" i="2"/>
  <c r="D59" i="2"/>
  <c r="E59" i="2"/>
  <c r="F59" i="2"/>
  <c r="G59" i="2"/>
  <c r="H59" i="2"/>
  <c r="I59" i="2"/>
  <c r="J59" i="2"/>
  <c r="AA59" i="2"/>
  <c r="AB59" i="2"/>
  <c r="AC59" i="2"/>
  <c r="AE59" i="2"/>
  <c r="AF59" i="2"/>
  <c r="AG59" i="2"/>
  <c r="AH59" i="2"/>
  <c r="AI59" i="2"/>
  <c r="AJ59" i="2"/>
  <c r="D60" i="2"/>
  <c r="E60" i="2"/>
  <c r="F60" i="2"/>
  <c r="G60" i="2"/>
  <c r="H60" i="2"/>
  <c r="I60" i="2"/>
  <c r="J60" i="2"/>
  <c r="AA60" i="2"/>
  <c r="AB60" i="2"/>
  <c r="AC60" i="2"/>
  <c r="AE60" i="2"/>
  <c r="AF60" i="2"/>
  <c r="AG60" i="2"/>
  <c r="AH60" i="2"/>
  <c r="AI60" i="2"/>
  <c r="AJ60" i="2"/>
  <c r="D61" i="2"/>
  <c r="E61" i="2"/>
  <c r="F61" i="2"/>
  <c r="G61" i="2"/>
  <c r="H61" i="2"/>
  <c r="I61" i="2"/>
  <c r="J61" i="2"/>
  <c r="AA61" i="2"/>
  <c r="AB61" i="2"/>
  <c r="AC61" i="2"/>
  <c r="AE61" i="2"/>
  <c r="AF61" i="2"/>
  <c r="AG61" i="2"/>
  <c r="AH61" i="2"/>
  <c r="AI61" i="2"/>
  <c r="AJ61" i="2"/>
  <c r="D62" i="2"/>
  <c r="E62" i="2"/>
  <c r="F62" i="2"/>
  <c r="G62" i="2"/>
  <c r="H62" i="2"/>
  <c r="I62" i="2"/>
  <c r="J62" i="2"/>
  <c r="AA62" i="2"/>
  <c r="AB62" i="2"/>
  <c r="AC62" i="2"/>
  <c r="AE62" i="2"/>
  <c r="AF62" i="2"/>
  <c r="AG62" i="2"/>
  <c r="AH62" i="2"/>
  <c r="AI62" i="2"/>
  <c r="AJ62" i="2"/>
  <c r="D63" i="2"/>
  <c r="E63" i="2"/>
  <c r="F63" i="2"/>
  <c r="G63" i="2"/>
  <c r="H63" i="2"/>
  <c r="I63" i="2"/>
  <c r="J63" i="2"/>
  <c r="AA63" i="2"/>
  <c r="AB63" i="2"/>
  <c r="AC63" i="2"/>
  <c r="AE63" i="2"/>
  <c r="AF63" i="2"/>
  <c r="AG63" i="2"/>
  <c r="AH63" i="2"/>
  <c r="AI63" i="2"/>
  <c r="AJ63" i="2"/>
  <c r="D64" i="2"/>
  <c r="E64" i="2"/>
  <c r="F64" i="2"/>
  <c r="G64" i="2"/>
  <c r="H64" i="2"/>
  <c r="I64" i="2"/>
  <c r="J64" i="2"/>
  <c r="AA64" i="2"/>
  <c r="AB64" i="2"/>
  <c r="AC64" i="2"/>
  <c r="AE64" i="2"/>
  <c r="AF64" i="2"/>
  <c r="AG64" i="2"/>
  <c r="AH64" i="2"/>
  <c r="AI64" i="2"/>
  <c r="AJ64" i="2"/>
  <c r="D65" i="2"/>
  <c r="E65" i="2"/>
  <c r="F65" i="2"/>
  <c r="G65" i="2"/>
  <c r="H65" i="2"/>
  <c r="I65" i="2"/>
  <c r="J65" i="2"/>
  <c r="AA65" i="2"/>
  <c r="AB65" i="2"/>
  <c r="AC65" i="2"/>
  <c r="AE65" i="2"/>
  <c r="AF65" i="2"/>
  <c r="AG65" i="2"/>
  <c r="AH65" i="2"/>
  <c r="AI65" i="2"/>
  <c r="AJ65" i="2"/>
  <c r="D66" i="2"/>
  <c r="E66" i="2"/>
  <c r="F66" i="2"/>
  <c r="G66" i="2"/>
  <c r="H66" i="2"/>
  <c r="I66" i="2"/>
  <c r="J66" i="2"/>
  <c r="AA66" i="2"/>
  <c r="AB66" i="2"/>
  <c r="AC66" i="2"/>
  <c r="AE66" i="2"/>
  <c r="AF66" i="2"/>
  <c r="AG66" i="2"/>
  <c r="AH66" i="2"/>
  <c r="AI66" i="2"/>
  <c r="AJ66" i="2"/>
  <c r="D67" i="2"/>
  <c r="E67" i="2"/>
  <c r="F67" i="2"/>
  <c r="G67" i="2"/>
  <c r="H67" i="2"/>
  <c r="I67" i="2"/>
  <c r="J67" i="2"/>
  <c r="AA67" i="2"/>
  <c r="AB67" i="2"/>
  <c r="AC67" i="2"/>
  <c r="AE67" i="2"/>
  <c r="AF67" i="2"/>
  <c r="AG67" i="2"/>
  <c r="AH67" i="2"/>
  <c r="AI67" i="2"/>
  <c r="AJ67" i="2"/>
  <c r="D68" i="2"/>
  <c r="E68" i="2"/>
  <c r="F68" i="2"/>
  <c r="G68" i="2"/>
  <c r="H68" i="2"/>
  <c r="I68" i="2"/>
  <c r="J68" i="2"/>
  <c r="AA68" i="2"/>
  <c r="AB68" i="2"/>
  <c r="AC68" i="2"/>
  <c r="AE68" i="2"/>
  <c r="AF68" i="2"/>
  <c r="AG68" i="2"/>
  <c r="AH68" i="2"/>
  <c r="AI68" i="2"/>
  <c r="AJ68" i="2"/>
  <c r="D69" i="2"/>
  <c r="E69" i="2"/>
  <c r="F69" i="2"/>
  <c r="G69" i="2"/>
  <c r="H69" i="2"/>
  <c r="I69" i="2"/>
  <c r="J69" i="2"/>
  <c r="AA69" i="2"/>
  <c r="AB69" i="2"/>
  <c r="AC69" i="2"/>
  <c r="AE69" i="2"/>
  <c r="AF69" i="2"/>
  <c r="AG69" i="2"/>
  <c r="AH69" i="2"/>
  <c r="AI69" i="2"/>
  <c r="AJ69" i="2"/>
  <c r="D70" i="2"/>
  <c r="E70" i="2"/>
  <c r="F70" i="2"/>
  <c r="G70" i="2"/>
  <c r="H70" i="2"/>
  <c r="I70" i="2"/>
  <c r="J70" i="2"/>
  <c r="AA70" i="2"/>
  <c r="AB70" i="2"/>
  <c r="AC70" i="2"/>
  <c r="AE70" i="2"/>
  <c r="AF70" i="2"/>
  <c r="AG70" i="2"/>
  <c r="AH70" i="2"/>
  <c r="AI70" i="2"/>
  <c r="AJ70" i="2"/>
  <c r="D71" i="2"/>
  <c r="E71" i="2"/>
  <c r="F71" i="2"/>
  <c r="G71" i="2"/>
  <c r="H71" i="2"/>
  <c r="I71" i="2"/>
  <c r="J71" i="2"/>
  <c r="AA71" i="2"/>
  <c r="AB71" i="2"/>
  <c r="AC71" i="2"/>
  <c r="AE71" i="2"/>
  <c r="AF71" i="2"/>
  <c r="AG71" i="2"/>
  <c r="AH71" i="2"/>
  <c r="AI71" i="2"/>
  <c r="AJ71" i="2"/>
  <c r="D72" i="2"/>
  <c r="E72" i="2"/>
  <c r="F72" i="2"/>
  <c r="G72" i="2"/>
  <c r="H72" i="2"/>
  <c r="I72" i="2"/>
  <c r="J72" i="2"/>
  <c r="AA72" i="2"/>
  <c r="AB72" i="2"/>
  <c r="AC72" i="2"/>
  <c r="AE72" i="2"/>
  <c r="AF72" i="2"/>
  <c r="AG72" i="2"/>
  <c r="AH72" i="2"/>
  <c r="AI72" i="2"/>
  <c r="AJ72" i="2"/>
  <c r="D73" i="2"/>
  <c r="E73" i="2"/>
  <c r="F73" i="2"/>
  <c r="G73" i="2"/>
  <c r="H73" i="2"/>
  <c r="I73" i="2"/>
  <c r="J73" i="2"/>
  <c r="AA73" i="2"/>
  <c r="AB73" i="2"/>
  <c r="AC73" i="2"/>
  <c r="AE73" i="2"/>
  <c r="AF73" i="2"/>
  <c r="AG73" i="2"/>
  <c r="AH73" i="2"/>
  <c r="AI73" i="2"/>
  <c r="AJ73" i="2"/>
  <c r="D74" i="2"/>
  <c r="E74" i="2"/>
  <c r="F74" i="2"/>
  <c r="G74" i="2"/>
  <c r="H74" i="2"/>
  <c r="I74" i="2"/>
  <c r="J74" i="2"/>
  <c r="AA74" i="2"/>
  <c r="AB74" i="2"/>
  <c r="AC74" i="2"/>
  <c r="AE74" i="2"/>
  <c r="AF74" i="2"/>
  <c r="AG74" i="2"/>
  <c r="AH74" i="2"/>
  <c r="AI74" i="2"/>
  <c r="AJ74" i="2"/>
  <c r="D75" i="2"/>
  <c r="E75" i="2"/>
  <c r="F75" i="2"/>
  <c r="G75" i="2"/>
  <c r="H75" i="2"/>
  <c r="I75" i="2"/>
  <c r="J75" i="2"/>
  <c r="AA75" i="2"/>
  <c r="AB75" i="2"/>
  <c r="AC75" i="2"/>
  <c r="AE75" i="2"/>
  <c r="AF75" i="2"/>
  <c r="AG75" i="2"/>
  <c r="AH75" i="2"/>
  <c r="AI75" i="2"/>
  <c r="AJ75" i="2"/>
  <c r="D76" i="2"/>
  <c r="E76" i="2"/>
  <c r="F76" i="2"/>
  <c r="G76" i="2"/>
  <c r="H76" i="2"/>
  <c r="I76" i="2"/>
  <c r="J76" i="2"/>
  <c r="AA76" i="2"/>
  <c r="AB76" i="2"/>
  <c r="AC76" i="2"/>
  <c r="AE76" i="2"/>
  <c r="AF76" i="2"/>
  <c r="AG76" i="2"/>
  <c r="AH76" i="2"/>
  <c r="AI76" i="2"/>
  <c r="AJ76" i="2"/>
  <c r="D77" i="2"/>
  <c r="E77" i="2"/>
  <c r="F77" i="2"/>
  <c r="G77" i="2"/>
  <c r="H77" i="2"/>
  <c r="I77" i="2"/>
  <c r="J77" i="2"/>
  <c r="AA77" i="2"/>
  <c r="AB77" i="2"/>
  <c r="AC77" i="2"/>
  <c r="AE77" i="2"/>
  <c r="AF77" i="2"/>
  <c r="AG77" i="2"/>
  <c r="AH77" i="2"/>
  <c r="AI77" i="2"/>
  <c r="AJ77" i="2"/>
  <c r="D78" i="2"/>
  <c r="E78" i="2"/>
  <c r="F78" i="2"/>
  <c r="G78" i="2"/>
  <c r="H78" i="2"/>
  <c r="I78" i="2"/>
  <c r="J78" i="2"/>
  <c r="AA78" i="2"/>
  <c r="AB78" i="2"/>
  <c r="AC78" i="2"/>
  <c r="AE78" i="2"/>
  <c r="AF78" i="2"/>
  <c r="AG78" i="2"/>
  <c r="AH78" i="2"/>
  <c r="AI78" i="2"/>
  <c r="AJ78" i="2"/>
  <c r="D79" i="2"/>
  <c r="E79" i="2"/>
  <c r="F79" i="2"/>
  <c r="G79" i="2"/>
  <c r="H79" i="2"/>
  <c r="I79" i="2"/>
  <c r="J79" i="2"/>
  <c r="AA79" i="2"/>
  <c r="AB79" i="2"/>
  <c r="AC79" i="2"/>
  <c r="AE79" i="2"/>
  <c r="AF79" i="2"/>
  <c r="AG79" i="2"/>
  <c r="AH79" i="2"/>
  <c r="AI79" i="2"/>
  <c r="AJ79" i="2"/>
  <c r="D80" i="2"/>
  <c r="E80" i="2"/>
  <c r="F80" i="2"/>
  <c r="G80" i="2"/>
  <c r="H80" i="2"/>
  <c r="I80" i="2"/>
  <c r="J80" i="2"/>
  <c r="AA80" i="2"/>
  <c r="AB80" i="2"/>
  <c r="AC80" i="2"/>
  <c r="AE80" i="2"/>
  <c r="AF80" i="2"/>
  <c r="AG80" i="2"/>
  <c r="AH80" i="2"/>
  <c r="AI80" i="2"/>
  <c r="AJ80" i="2"/>
  <c r="D81" i="2"/>
  <c r="E81" i="2"/>
  <c r="F81" i="2"/>
  <c r="G81" i="2"/>
  <c r="H81" i="2"/>
  <c r="I81" i="2"/>
  <c r="J81" i="2"/>
  <c r="AA81" i="2"/>
  <c r="AB81" i="2"/>
  <c r="AC81" i="2"/>
  <c r="AE81" i="2"/>
  <c r="AF81" i="2"/>
  <c r="AG81" i="2"/>
  <c r="AH81" i="2"/>
  <c r="AI81" i="2"/>
  <c r="AJ81" i="2"/>
  <c r="D82" i="2"/>
  <c r="E82" i="2"/>
  <c r="F82" i="2"/>
  <c r="G82" i="2"/>
  <c r="H82" i="2"/>
  <c r="I82" i="2"/>
  <c r="J82" i="2"/>
  <c r="AA82" i="2"/>
  <c r="AB82" i="2"/>
  <c r="AC82" i="2"/>
  <c r="AE82" i="2"/>
  <c r="AF82" i="2"/>
  <c r="AG82" i="2"/>
  <c r="AH82" i="2"/>
  <c r="AI82" i="2"/>
  <c r="AJ82" i="2"/>
  <c r="D83" i="2"/>
  <c r="E83" i="2"/>
  <c r="F83" i="2"/>
  <c r="G83" i="2"/>
  <c r="H83" i="2"/>
  <c r="I83" i="2"/>
  <c r="J83" i="2"/>
  <c r="AA83" i="2"/>
  <c r="AB83" i="2"/>
  <c r="AC83" i="2"/>
  <c r="AE83" i="2"/>
  <c r="AF83" i="2"/>
  <c r="AG83" i="2"/>
  <c r="AH83" i="2"/>
  <c r="AI83" i="2"/>
  <c r="AJ83" i="2"/>
  <c r="D84" i="2"/>
  <c r="E84" i="2"/>
  <c r="F84" i="2"/>
  <c r="G84" i="2"/>
  <c r="H84" i="2"/>
  <c r="I84" i="2"/>
  <c r="J84" i="2"/>
  <c r="AA84" i="2"/>
  <c r="AB84" i="2"/>
  <c r="AC84" i="2"/>
  <c r="AE84" i="2"/>
  <c r="AF84" i="2"/>
  <c r="AG84" i="2"/>
  <c r="AH84" i="2"/>
  <c r="AI84" i="2"/>
  <c r="AJ84" i="2"/>
  <c r="D85" i="2"/>
  <c r="E85" i="2"/>
  <c r="F85" i="2"/>
  <c r="G85" i="2"/>
  <c r="H85" i="2"/>
  <c r="I85" i="2"/>
  <c r="J85" i="2"/>
  <c r="AA85" i="2"/>
  <c r="AB85" i="2"/>
  <c r="AC85" i="2"/>
  <c r="AE85" i="2"/>
  <c r="AF85" i="2"/>
  <c r="AG85" i="2"/>
  <c r="AH85" i="2"/>
  <c r="AI85" i="2"/>
  <c r="AJ85" i="2"/>
  <c r="D86" i="2"/>
  <c r="E86" i="2"/>
  <c r="F86" i="2"/>
  <c r="G86" i="2"/>
  <c r="H86" i="2"/>
  <c r="I86" i="2"/>
  <c r="J86" i="2"/>
  <c r="AA86" i="2"/>
  <c r="AB86" i="2"/>
  <c r="AC86" i="2"/>
  <c r="AE86" i="2"/>
  <c r="AF86" i="2"/>
  <c r="AG86" i="2"/>
  <c r="AH86" i="2"/>
  <c r="AI86" i="2"/>
  <c r="AJ86" i="2"/>
  <c r="D87" i="2"/>
  <c r="E87" i="2"/>
  <c r="F87" i="2"/>
  <c r="G87" i="2"/>
  <c r="H87" i="2"/>
  <c r="I87" i="2"/>
  <c r="J87" i="2"/>
  <c r="AA87" i="2"/>
  <c r="AB87" i="2"/>
  <c r="AC87" i="2"/>
  <c r="AE87" i="2"/>
  <c r="AF87" i="2"/>
  <c r="AG87" i="2"/>
  <c r="AH87" i="2"/>
  <c r="AI87" i="2"/>
  <c r="AJ87" i="2"/>
  <c r="D88" i="2"/>
  <c r="E88" i="2"/>
  <c r="F88" i="2"/>
  <c r="G88" i="2"/>
  <c r="H88" i="2"/>
  <c r="I88" i="2"/>
  <c r="J88" i="2"/>
  <c r="AA88" i="2"/>
  <c r="AB88" i="2"/>
  <c r="AC88" i="2"/>
  <c r="AE88" i="2"/>
  <c r="AF88" i="2"/>
  <c r="AG88" i="2"/>
  <c r="AH88" i="2"/>
  <c r="AI88" i="2"/>
  <c r="AJ88" i="2"/>
  <c r="D89" i="2"/>
  <c r="E89" i="2"/>
  <c r="F89" i="2"/>
  <c r="G89" i="2"/>
  <c r="H89" i="2"/>
  <c r="I89" i="2"/>
  <c r="J89" i="2"/>
  <c r="AA89" i="2"/>
  <c r="AB89" i="2"/>
  <c r="AC89" i="2"/>
  <c r="AE89" i="2"/>
  <c r="AF89" i="2"/>
  <c r="AG89" i="2"/>
  <c r="AH89" i="2"/>
  <c r="AI89" i="2"/>
  <c r="AJ89" i="2"/>
  <c r="D90" i="2"/>
  <c r="E90" i="2"/>
  <c r="F90" i="2"/>
  <c r="G90" i="2"/>
  <c r="H90" i="2"/>
  <c r="I90" i="2"/>
  <c r="J90" i="2"/>
  <c r="AA90" i="2"/>
  <c r="AB90" i="2"/>
  <c r="AC90" i="2"/>
  <c r="AE90" i="2"/>
  <c r="AF90" i="2"/>
  <c r="AG90" i="2"/>
  <c r="AH90" i="2"/>
  <c r="AI90" i="2"/>
  <c r="AJ90" i="2"/>
  <c r="D91" i="2"/>
  <c r="E91" i="2"/>
  <c r="F91" i="2"/>
  <c r="G91" i="2"/>
  <c r="H91" i="2"/>
  <c r="I91" i="2"/>
  <c r="J91" i="2"/>
  <c r="AA91" i="2"/>
  <c r="AB91" i="2"/>
  <c r="AC91" i="2"/>
  <c r="AE91" i="2"/>
  <c r="AF91" i="2"/>
  <c r="AG91" i="2"/>
  <c r="AH91" i="2"/>
  <c r="AI91" i="2"/>
  <c r="AJ91" i="2"/>
  <c r="D92" i="2"/>
  <c r="E92" i="2"/>
  <c r="F92" i="2"/>
  <c r="G92" i="2"/>
  <c r="H92" i="2"/>
  <c r="I92" i="2"/>
  <c r="J92" i="2"/>
  <c r="AA92" i="2"/>
  <c r="AB92" i="2"/>
  <c r="AC92" i="2"/>
  <c r="AE92" i="2"/>
  <c r="AF92" i="2"/>
  <c r="AG92" i="2"/>
  <c r="AH92" i="2"/>
  <c r="AI92" i="2"/>
  <c r="AJ92" i="2"/>
  <c r="D93" i="2"/>
  <c r="E93" i="2"/>
  <c r="F93" i="2"/>
  <c r="G93" i="2"/>
  <c r="H93" i="2"/>
  <c r="I93" i="2"/>
  <c r="J93" i="2"/>
  <c r="AA93" i="2"/>
  <c r="AB93" i="2"/>
  <c r="AC93" i="2"/>
  <c r="AE93" i="2"/>
  <c r="AF93" i="2"/>
  <c r="AG93" i="2"/>
  <c r="AH93" i="2"/>
  <c r="AI93" i="2"/>
  <c r="AJ93" i="2"/>
  <c r="D94" i="2"/>
  <c r="E94" i="2"/>
  <c r="F94" i="2"/>
  <c r="G94" i="2"/>
  <c r="H94" i="2"/>
  <c r="I94" i="2"/>
  <c r="J94" i="2"/>
  <c r="AA94" i="2"/>
  <c r="AB94" i="2"/>
  <c r="AC94" i="2"/>
  <c r="AE94" i="2"/>
  <c r="AF94" i="2"/>
  <c r="AG94" i="2"/>
  <c r="AH94" i="2"/>
  <c r="AI94" i="2"/>
  <c r="AJ94" i="2"/>
  <c r="D95" i="2"/>
  <c r="E95" i="2"/>
  <c r="F95" i="2"/>
  <c r="G95" i="2"/>
  <c r="H95" i="2"/>
  <c r="I95" i="2"/>
  <c r="J95" i="2"/>
  <c r="AA95" i="2"/>
  <c r="AB95" i="2"/>
  <c r="AC95" i="2"/>
  <c r="AE95" i="2"/>
  <c r="AF95" i="2"/>
  <c r="AG95" i="2"/>
  <c r="AH95" i="2"/>
  <c r="AI95" i="2"/>
  <c r="AJ95" i="2"/>
  <c r="D96" i="2"/>
  <c r="E96" i="2"/>
  <c r="F96" i="2"/>
  <c r="G96" i="2"/>
  <c r="H96" i="2"/>
  <c r="I96" i="2"/>
  <c r="J96" i="2"/>
  <c r="AA96" i="2"/>
  <c r="AB96" i="2"/>
  <c r="AC96" i="2"/>
  <c r="AE96" i="2"/>
  <c r="AF96" i="2"/>
  <c r="AG96" i="2"/>
  <c r="AH96" i="2"/>
  <c r="AI96" i="2"/>
  <c r="AJ96" i="2"/>
  <c r="D97" i="2"/>
  <c r="E97" i="2"/>
  <c r="F97" i="2"/>
  <c r="G97" i="2"/>
  <c r="H97" i="2"/>
  <c r="I97" i="2"/>
  <c r="J97" i="2"/>
  <c r="AA97" i="2"/>
  <c r="AB97" i="2"/>
  <c r="AC97" i="2"/>
  <c r="AE97" i="2"/>
  <c r="AF97" i="2"/>
  <c r="AG97" i="2"/>
  <c r="AH97" i="2"/>
  <c r="AI97" i="2"/>
  <c r="AJ97" i="2"/>
  <c r="D98" i="2"/>
  <c r="E98" i="2"/>
  <c r="F98" i="2"/>
  <c r="G98" i="2"/>
  <c r="H98" i="2"/>
  <c r="I98" i="2"/>
  <c r="J98" i="2"/>
  <c r="AA98" i="2"/>
  <c r="AB98" i="2"/>
  <c r="AC98" i="2"/>
  <c r="AE98" i="2"/>
  <c r="AF98" i="2"/>
  <c r="AG98" i="2"/>
  <c r="AH98" i="2"/>
  <c r="AI98" i="2"/>
  <c r="AJ98" i="2"/>
  <c r="D99" i="2"/>
  <c r="E99" i="2"/>
  <c r="F99" i="2"/>
  <c r="G99" i="2"/>
  <c r="H99" i="2"/>
  <c r="I99" i="2"/>
  <c r="J99" i="2"/>
  <c r="AA99" i="2"/>
  <c r="AB99" i="2"/>
  <c r="AC99" i="2"/>
  <c r="AE99" i="2"/>
  <c r="AF99" i="2"/>
  <c r="AG99" i="2"/>
  <c r="AH99" i="2"/>
  <c r="AI99" i="2"/>
  <c r="AJ99" i="2"/>
  <c r="D100" i="2"/>
  <c r="E100" i="2"/>
  <c r="F100" i="2"/>
  <c r="G100" i="2"/>
  <c r="H100" i="2"/>
  <c r="I100" i="2"/>
  <c r="J100" i="2"/>
  <c r="AA100" i="2"/>
  <c r="AB100" i="2"/>
  <c r="AC100" i="2"/>
  <c r="AE100" i="2"/>
  <c r="AF100" i="2"/>
  <c r="AG100" i="2"/>
  <c r="AH100" i="2"/>
  <c r="AI100" i="2"/>
  <c r="AJ100" i="2"/>
  <c r="D101" i="2"/>
  <c r="E101" i="2"/>
  <c r="F101" i="2"/>
  <c r="G101" i="2"/>
  <c r="H101" i="2"/>
  <c r="I101" i="2"/>
  <c r="J101" i="2"/>
  <c r="AA101" i="2"/>
  <c r="AB101" i="2"/>
  <c r="AC101" i="2"/>
  <c r="AE101" i="2"/>
  <c r="AF101" i="2"/>
  <c r="AG101" i="2"/>
  <c r="AH101" i="2"/>
  <c r="AI101" i="2"/>
  <c r="AJ101" i="2"/>
  <c r="D102" i="2"/>
  <c r="E102" i="2"/>
  <c r="F102" i="2"/>
  <c r="G102" i="2"/>
  <c r="H102" i="2"/>
  <c r="I102" i="2"/>
  <c r="J102" i="2"/>
  <c r="AA102" i="2"/>
  <c r="AB102" i="2"/>
  <c r="AC102" i="2"/>
  <c r="AE102" i="2"/>
  <c r="AF102" i="2"/>
  <c r="AG102" i="2"/>
  <c r="AH102" i="2"/>
  <c r="AI102" i="2"/>
  <c r="AJ102" i="2"/>
  <c r="D103" i="2"/>
  <c r="E103" i="2"/>
  <c r="F103" i="2"/>
  <c r="G103" i="2"/>
  <c r="H103" i="2"/>
  <c r="I103" i="2"/>
  <c r="J103" i="2"/>
  <c r="AA103" i="2"/>
  <c r="AB103" i="2"/>
  <c r="AC103" i="2"/>
  <c r="AE103" i="2"/>
  <c r="AF103" i="2"/>
  <c r="AG103" i="2"/>
  <c r="AH103" i="2"/>
  <c r="AI103" i="2"/>
  <c r="AJ103" i="2"/>
  <c r="D104" i="2"/>
  <c r="E104" i="2"/>
  <c r="F104" i="2"/>
  <c r="G104" i="2"/>
  <c r="H104" i="2"/>
  <c r="I104" i="2"/>
  <c r="J104" i="2"/>
  <c r="AA104" i="2"/>
  <c r="AB104" i="2"/>
  <c r="AC104" i="2"/>
  <c r="AE104" i="2"/>
  <c r="AF104" i="2"/>
  <c r="AG104" i="2"/>
  <c r="AH104" i="2"/>
  <c r="AI104" i="2"/>
  <c r="AJ104" i="2"/>
  <c r="D105" i="2"/>
  <c r="E105" i="2"/>
  <c r="F105" i="2"/>
  <c r="G105" i="2"/>
  <c r="H105" i="2"/>
  <c r="I105" i="2"/>
  <c r="J105" i="2"/>
  <c r="AA105" i="2"/>
  <c r="AB105" i="2"/>
  <c r="AC105" i="2"/>
  <c r="AE105" i="2"/>
  <c r="AF105" i="2"/>
  <c r="AG105" i="2"/>
  <c r="AH105" i="2"/>
  <c r="AI105" i="2"/>
  <c r="AJ105" i="2"/>
  <c r="D106" i="2"/>
  <c r="E106" i="2"/>
  <c r="F106" i="2"/>
  <c r="G106" i="2"/>
  <c r="H106" i="2"/>
  <c r="I106" i="2"/>
  <c r="J106" i="2"/>
  <c r="AA106" i="2"/>
  <c r="AB106" i="2"/>
  <c r="AC106" i="2"/>
  <c r="AE106" i="2"/>
  <c r="AF106" i="2"/>
  <c r="AG106" i="2"/>
  <c r="AH106" i="2"/>
  <c r="AI106" i="2"/>
  <c r="AJ106" i="2"/>
  <c r="D107" i="2"/>
  <c r="E107" i="2"/>
  <c r="F107" i="2"/>
  <c r="G107" i="2"/>
  <c r="H107" i="2"/>
  <c r="I107" i="2"/>
  <c r="J107" i="2"/>
  <c r="AA107" i="2"/>
  <c r="AB107" i="2"/>
  <c r="AC107" i="2"/>
  <c r="AE107" i="2"/>
  <c r="AF107" i="2"/>
  <c r="AG107" i="2"/>
  <c r="AH107" i="2"/>
  <c r="AI107" i="2"/>
  <c r="AJ107" i="2"/>
  <c r="D108" i="2"/>
  <c r="E108" i="2"/>
  <c r="F108" i="2"/>
  <c r="G108" i="2"/>
  <c r="H108" i="2"/>
  <c r="I108" i="2"/>
  <c r="J108" i="2"/>
  <c r="AA108" i="2"/>
  <c r="AB108" i="2"/>
  <c r="AC108" i="2"/>
  <c r="AE108" i="2"/>
  <c r="AF108" i="2"/>
  <c r="AG108" i="2"/>
  <c r="AH108" i="2"/>
  <c r="AI108" i="2"/>
  <c r="AJ108" i="2"/>
  <c r="D109" i="2"/>
  <c r="E109" i="2"/>
  <c r="F109" i="2"/>
  <c r="G109" i="2"/>
  <c r="H109" i="2"/>
  <c r="I109" i="2"/>
  <c r="J109" i="2"/>
  <c r="AA109" i="2"/>
  <c r="AB109" i="2"/>
  <c r="AC109" i="2"/>
  <c r="AE109" i="2"/>
  <c r="AF109" i="2"/>
  <c r="AG109" i="2"/>
  <c r="AH109" i="2"/>
  <c r="AI109" i="2"/>
  <c r="AJ109" i="2"/>
  <c r="D110" i="2"/>
  <c r="E110" i="2"/>
  <c r="F110" i="2"/>
  <c r="G110" i="2"/>
  <c r="H110" i="2"/>
  <c r="I110" i="2"/>
  <c r="J110" i="2"/>
  <c r="AA110" i="2"/>
  <c r="AB110" i="2"/>
  <c r="AC110" i="2"/>
  <c r="AE110" i="2"/>
  <c r="AF110" i="2"/>
  <c r="AG110" i="2"/>
  <c r="AH110" i="2"/>
  <c r="AI110" i="2"/>
  <c r="AJ110" i="2"/>
  <c r="D111" i="2"/>
  <c r="E111" i="2"/>
  <c r="F111" i="2"/>
  <c r="G111" i="2"/>
  <c r="H111" i="2"/>
  <c r="I111" i="2"/>
  <c r="J111" i="2"/>
  <c r="AA111" i="2"/>
  <c r="AB111" i="2"/>
  <c r="AC111" i="2"/>
  <c r="AE111" i="2"/>
  <c r="AF111" i="2"/>
  <c r="AG111" i="2"/>
  <c r="AH111" i="2"/>
  <c r="AI111" i="2"/>
  <c r="AJ111" i="2"/>
  <c r="D112" i="2"/>
  <c r="E112" i="2"/>
  <c r="F112" i="2"/>
  <c r="G112" i="2"/>
  <c r="H112" i="2"/>
  <c r="I112" i="2"/>
  <c r="J112" i="2"/>
  <c r="AA112" i="2"/>
  <c r="AB112" i="2"/>
  <c r="AC112" i="2"/>
  <c r="AE112" i="2"/>
  <c r="AF112" i="2"/>
  <c r="AG112" i="2"/>
  <c r="AH112" i="2"/>
  <c r="AI112" i="2"/>
  <c r="AJ112" i="2"/>
  <c r="D113" i="2"/>
  <c r="E113" i="2"/>
  <c r="F113" i="2"/>
  <c r="G113" i="2"/>
  <c r="H113" i="2"/>
  <c r="I113" i="2"/>
  <c r="J113" i="2"/>
  <c r="AA113" i="2"/>
  <c r="AB113" i="2"/>
  <c r="AC113" i="2"/>
  <c r="AE113" i="2"/>
  <c r="AF113" i="2"/>
  <c r="AG113" i="2"/>
  <c r="AH113" i="2"/>
  <c r="AI113" i="2"/>
  <c r="AJ113" i="2"/>
  <c r="D114" i="2"/>
  <c r="E114" i="2"/>
  <c r="F114" i="2"/>
  <c r="G114" i="2"/>
  <c r="H114" i="2"/>
  <c r="I114" i="2"/>
  <c r="J114" i="2"/>
  <c r="AA114" i="2"/>
  <c r="AB114" i="2"/>
  <c r="AC114" i="2"/>
  <c r="AE114" i="2"/>
  <c r="AF114" i="2"/>
  <c r="AG114" i="2"/>
  <c r="AH114" i="2"/>
  <c r="AI114" i="2"/>
  <c r="AJ114" i="2"/>
  <c r="D115" i="2"/>
  <c r="E115" i="2"/>
  <c r="F115" i="2"/>
  <c r="G115" i="2"/>
  <c r="H115" i="2"/>
  <c r="I115" i="2"/>
  <c r="J115" i="2"/>
  <c r="AA115" i="2"/>
  <c r="AB115" i="2"/>
  <c r="AC115" i="2"/>
  <c r="AE115" i="2"/>
  <c r="AF115" i="2"/>
  <c r="AG115" i="2"/>
  <c r="AH115" i="2"/>
  <c r="AI115" i="2"/>
  <c r="AJ115" i="2"/>
  <c r="D116" i="2"/>
  <c r="E116" i="2"/>
  <c r="F116" i="2"/>
  <c r="G116" i="2"/>
  <c r="H116" i="2"/>
  <c r="I116" i="2"/>
  <c r="J116" i="2"/>
  <c r="AA116" i="2"/>
  <c r="AB116" i="2"/>
  <c r="AC116" i="2"/>
  <c r="AE116" i="2"/>
  <c r="AF116" i="2"/>
  <c r="AG116" i="2"/>
  <c r="AH116" i="2"/>
  <c r="AI116" i="2"/>
  <c r="AJ116" i="2"/>
  <c r="D117" i="2"/>
  <c r="E117" i="2"/>
  <c r="F117" i="2"/>
  <c r="G117" i="2"/>
  <c r="H117" i="2"/>
  <c r="I117" i="2"/>
  <c r="J117" i="2"/>
  <c r="AA117" i="2"/>
  <c r="AB117" i="2"/>
  <c r="AC117" i="2"/>
  <c r="AE117" i="2"/>
  <c r="AF117" i="2"/>
  <c r="AG117" i="2"/>
  <c r="AH117" i="2"/>
  <c r="AI117" i="2"/>
  <c r="AJ117" i="2"/>
  <c r="D118" i="2"/>
  <c r="E118" i="2"/>
  <c r="F118" i="2"/>
  <c r="G118" i="2"/>
  <c r="H118" i="2"/>
  <c r="I118" i="2"/>
  <c r="J118" i="2"/>
  <c r="AA118" i="2"/>
  <c r="AB118" i="2"/>
  <c r="AC118" i="2"/>
  <c r="AE118" i="2"/>
  <c r="AF118" i="2"/>
  <c r="AG118" i="2"/>
  <c r="AH118" i="2"/>
  <c r="AI118" i="2"/>
  <c r="AJ118" i="2"/>
  <c r="D119" i="2"/>
  <c r="E119" i="2"/>
  <c r="F119" i="2"/>
  <c r="G119" i="2"/>
  <c r="H119" i="2"/>
  <c r="I119" i="2"/>
  <c r="J119" i="2"/>
  <c r="AA119" i="2"/>
  <c r="AB119" i="2"/>
  <c r="AC119" i="2"/>
  <c r="AE119" i="2"/>
  <c r="AF119" i="2"/>
  <c r="AG119" i="2"/>
  <c r="AH119" i="2"/>
  <c r="AI119" i="2"/>
  <c r="AJ119" i="2"/>
  <c r="D120" i="2"/>
  <c r="E120" i="2"/>
  <c r="F120" i="2"/>
  <c r="G120" i="2"/>
  <c r="H120" i="2"/>
  <c r="I120" i="2"/>
  <c r="J120" i="2"/>
  <c r="AA120" i="2"/>
  <c r="AB120" i="2"/>
  <c r="AC120" i="2"/>
  <c r="AE120" i="2"/>
  <c r="AF120" i="2"/>
  <c r="AG120" i="2"/>
  <c r="AH120" i="2"/>
  <c r="AI120" i="2"/>
  <c r="AJ120" i="2"/>
  <c r="D121" i="2"/>
  <c r="E121" i="2"/>
  <c r="F121" i="2"/>
  <c r="G121" i="2"/>
  <c r="H121" i="2"/>
  <c r="I121" i="2"/>
  <c r="J121" i="2"/>
  <c r="AA121" i="2"/>
  <c r="AB121" i="2"/>
  <c r="AC121" i="2"/>
  <c r="AE121" i="2"/>
  <c r="AF121" i="2"/>
  <c r="AG121" i="2"/>
  <c r="AH121" i="2"/>
  <c r="AI121" i="2"/>
  <c r="AJ121" i="2"/>
  <c r="D122" i="2"/>
  <c r="E122" i="2"/>
  <c r="F122" i="2"/>
  <c r="G122" i="2"/>
  <c r="H122" i="2"/>
  <c r="I122" i="2"/>
  <c r="J122" i="2"/>
  <c r="AA122" i="2"/>
  <c r="AB122" i="2"/>
  <c r="AC122" i="2"/>
  <c r="AE122" i="2"/>
  <c r="AF122" i="2"/>
  <c r="AG122" i="2"/>
  <c r="AH122" i="2"/>
  <c r="AI122" i="2"/>
  <c r="AJ122" i="2"/>
  <c r="D123" i="2"/>
  <c r="E123" i="2"/>
  <c r="F123" i="2"/>
  <c r="G123" i="2"/>
  <c r="H123" i="2"/>
  <c r="I123" i="2"/>
  <c r="J123" i="2"/>
  <c r="AA123" i="2"/>
  <c r="AB123" i="2"/>
  <c r="AC123" i="2"/>
  <c r="AE123" i="2"/>
  <c r="AF123" i="2"/>
  <c r="AG123" i="2"/>
  <c r="AH123" i="2"/>
  <c r="AI123" i="2"/>
  <c r="AJ123" i="2"/>
  <c r="D124" i="2"/>
  <c r="E124" i="2"/>
  <c r="F124" i="2"/>
  <c r="G124" i="2"/>
  <c r="H124" i="2"/>
  <c r="I124" i="2"/>
  <c r="J124" i="2"/>
  <c r="AA124" i="2"/>
  <c r="AB124" i="2"/>
  <c r="AC124" i="2"/>
  <c r="AE124" i="2"/>
  <c r="AF124" i="2"/>
  <c r="AG124" i="2"/>
  <c r="AH124" i="2"/>
  <c r="AI124" i="2"/>
  <c r="AJ124" i="2"/>
  <c r="D125" i="2"/>
  <c r="E125" i="2"/>
  <c r="F125" i="2"/>
  <c r="G125" i="2"/>
  <c r="H125" i="2"/>
  <c r="I125" i="2"/>
  <c r="J125" i="2"/>
  <c r="AA125" i="2"/>
  <c r="AB125" i="2"/>
  <c r="AC125" i="2"/>
  <c r="AE125" i="2"/>
  <c r="AF125" i="2"/>
  <c r="AG125" i="2"/>
  <c r="AH125" i="2"/>
  <c r="AI125" i="2"/>
  <c r="AJ125" i="2"/>
  <c r="D126" i="2"/>
  <c r="E126" i="2"/>
  <c r="F126" i="2"/>
  <c r="G126" i="2"/>
  <c r="H126" i="2"/>
  <c r="I126" i="2"/>
  <c r="J126" i="2"/>
  <c r="AA126" i="2"/>
  <c r="AB126" i="2"/>
  <c r="AC126" i="2"/>
  <c r="AE126" i="2"/>
  <c r="AF126" i="2"/>
  <c r="AG126" i="2"/>
  <c r="AH126" i="2"/>
  <c r="AI126" i="2"/>
  <c r="AJ126" i="2"/>
  <c r="D127" i="2"/>
  <c r="E127" i="2"/>
  <c r="F127" i="2"/>
  <c r="G127" i="2"/>
  <c r="H127" i="2"/>
  <c r="I127" i="2"/>
  <c r="J127" i="2"/>
  <c r="AA127" i="2"/>
  <c r="AB127" i="2"/>
  <c r="AC127" i="2"/>
  <c r="AE127" i="2"/>
  <c r="AF127" i="2"/>
  <c r="AG127" i="2"/>
  <c r="AH127" i="2"/>
  <c r="AI127" i="2"/>
  <c r="AJ127" i="2"/>
  <c r="D128" i="2"/>
  <c r="E128" i="2"/>
  <c r="F128" i="2"/>
  <c r="G128" i="2"/>
  <c r="H128" i="2"/>
  <c r="I128" i="2"/>
  <c r="J128" i="2"/>
  <c r="AA128" i="2"/>
  <c r="AB128" i="2"/>
  <c r="AC128" i="2"/>
  <c r="AE128" i="2"/>
  <c r="AF128" i="2"/>
  <c r="AG128" i="2"/>
  <c r="AH128" i="2"/>
  <c r="AI128" i="2"/>
  <c r="AJ128" i="2"/>
  <c r="D129" i="2"/>
  <c r="E129" i="2"/>
  <c r="F129" i="2"/>
  <c r="G129" i="2"/>
  <c r="H129" i="2"/>
  <c r="I129" i="2"/>
  <c r="J129" i="2"/>
  <c r="AA129" i="2"/>
  <c r="AB129" i="2"/>
  <c r="AC129" i="2"/>
  <c r="AE129" i="2"/>
  <c r="AF129" i="2"/>
  <c r="AG129" i="2"/>
  <c r="AH129" i="2"/>
  <c r="AI129" i="2"/>
  <c r="AJ129" i="2"/>
  <c r="D130" i="2"/>
  <c r="E130" i="2"/>
  <c r="F130" i="2"/>
  <c r="G130" i="2"/>
  <c r="H130" i="2"/>
  <c r="I130" i="2"/>
  <c r="J130" i="2"/>
  <c r="AA130" i="2"/>
  <c r="AB130" i="2"/>
  <c r="AC130" i="2"/>
  <c r="AE130" i="2"/>
  <c r="AF130" i="2"/>
  <c r="AG130" i="2"/>
  <c r="AH130" i="2"/>
  <c r="AI130" i="2"/>
  <c r="AJ130" i="2"/>
  <c r="D131" i="2"/>
  <c r="E131" i="2"/>
  <c r="F131" i="2"/>
  <c r="G131" i="2"/>
  <c r="H131" i="2"/>
  <c r="I131" i="2"/>
  <c r="J131" i="2"/>
  <c r="AA131" i="2"/>
  <c r="AB131" i="2"/>
  <c r="AC131" i="2"/>
  <c r="AE131" i="2"/>
  <c r="AF131" i="2"/>
  <c r="AG131" i="2"/>
  <c r="AH131" i="2"/>
  <c r="AI131" i="2"/>
  <c r="AJ131" i="2"/>
  <c r="D132" i="2"/>
  <c r="E132" i="2"/>
  <c r="F132" i="2"/>
  <c r="G132" i="2"/>
  <c r="H132" i="2"/>
  <c r="I132" i="2"/>
  <c r="J132" i="2"/>
  <c r="AA132" i="2"/>
  <c r="AB132" i="2"/>
  <c r="AC132" i="2"/>
  <c r="AE132" i="2"/>
  <c r="AF132" i="2"/>
  <c r="AG132" i="2"/>
  <c r="AH132" i="2"/>
  <c r="AI132" i="2"/>
  <c r="AJ132" i="2"/>
  <c r="D133" i="2"/>
  <c r="E133" i="2"/>
  <c r="F133" i="2"/>
  <c r="G133" i="2"/>
  <c r="H133" i="2"/>
  <c r="I133" i="2"/>
  <c r="J133" i="2"/>
  <c r="AA133" i="2"/>
  <c r="AB133" i="2"/>
  <c r="AC133" i="2"/>
  <c r="AE133" i="2"/>
  <c r="AF133" i="2"/>
  <c r="AG133" i="2"/>
  <c r="AH133" i="2"/>
  <c r="AI133" i="2"/>
  <c r="AJ133" i="2"/>
  <c r="D134" i="2"/>
  <c r="E134" i="2"/>
  <c r="F134" i="2"/>
  <c r="G134" i="2"/>
  <c r="H134" i="2"/>
  <c r="I134" i="2"/>
  <c r="J134" i="2"/>
  <c r="AA134" i="2"/>
  <c r="AB134" i="2"/>
  <c r="AC134" i="2"/>
  <c r="AE134" i="2"/>
  <c r="AF134" i="2"/>
  <c r="AG134" i="2"/>
  <c r="AH134" i="2"/>
  <c r="AI134" i="2"/>
  <c r="AJ134" i="2"/>
  <c r="D135" i="2"/>
  <c r="E135" i="2"/>
  <c r="F135" i="2"/>
  <c r="G135" i="2"/>
  <c r="H135" i="2"/>
  <c r="I135" i="2"/>
  <c r="J135" i="2"/>
  <c r="AA135" i="2"/>
  <c r="AB135" i="2"/>
  <c r="AC135" i="2"/>
  <c r="AE135" i="2"/>
  <c r="AF135" i="2"/>
  <c r="AG135" i="2"/>
  <c r="AH135" i="2"/>
  <c r="AI135" i="2"/>
  <c r="AJ135" i="2"/>
  <c r="D136" i="2"/>
  <c r="E136" i="2"/>
  <c r="F136" i="2"/>
  <c r="G136" i="2"/>
  <c r="H136" i="2"/>
  <c r="I136" i="2"/>
  <c r="J136" i="2"/>
  <c r="AA136" i="2"/>
  <c r="AB136" i="2"/>
  <c r="AC136" i="2"/>
  <c r="AE136" i="2"/>
  <c r="AF136" i="2"/>
  <c r="AG136" i="2"/>
  <c r="AH136" i="2"/>
  <c r="AI136" i="2"/>
  <c r="AJ136" i="2"/>
  <c r="D137" i="2"/>
  <c r="E137" i="2"/>
  <c r="F137" i="2"/>
  <c r="G137" i="2"/>
  <c r="H137" i="2"/>
  <c r="I137" i="2"/>
  <c r="J137" i="2"/>
  <c r="AA137" i="2"/>
  <c r="AB137" i="2"/>
  <c r="AC137" i="2"/>
  <c r="AE137" i="2"/>
  <c r="AF137" i="2"/>
  <c r="AG137" i="2"/>
  <c r="AH137" i="2"/>
  <c r="AI137" i="2"/>
  <c r="AJ137" i="2"/>
  <c r="D138" i="2"/>
  <c r="E138" i="2"/>
  <c r="F138" i="2"/>
  <c r="G138" i="2"/>
  <c r="H138" i="2"/>
  <c r="I138" i="2"/>
  <c r="J138" i="2"/>
  <c r="AA138" i="2"/>
  <c r="AB138" i="2"/>
  <c r="AC138" i="2"/>
  <c r="AE138" i="2"/>
  <c r="AF138" i="2"/>
  <c r="AG138" i="2"/>
  <c r="AH138" i="2"/>
  <c r="AI138" i="2"/>
  <c r="AJ138" i="2"/>
  <c r="D139" i="2"/>
  <c r="E139" i="2"/>
  <c r="F139" i="2"/>
  <c r="G139" i="2"/>
  <c r="H139" i="2"/>
  <c r="I139" i="2"/>
  <c r="J139" i="2"/>
  <c r="AA139" i="2"/>
  <c r="AB139" i="2"/>
  <c r="AC139" i="2"/>
  <c r="AE139" i="2"/>
  <c r="AF139" i="2"/>
  <c r="AG139" i="2"/>
  <c r="AH139" i="2"/>
  <c r="AI139" i="2"/>
  <c r="AJ139" i="2"/>
  <c r="D140" i="2"/>
  <c r="E140" i="2"/>
  <c r="F140" i="2"/>
  <c r="G140" i="2"/>
  <c r="H140" i="2"/>
  <c r="I140" i="2"/>
  <c r="J140" i="2"/>
  <c r="AA140" i="2"/>
  <c r="AB140" i="2"/>
  <c r="AC140" i="2"/>
  <c r="AE140" i="2"/>
  <c r="AF140" i="2"/>
  <c r="AG140" i="2"/>
  <c r="AH140" i="2"/>
  <c r="AI140" i="2"/>
  <c r="AJ140" i="2"/>
  <c r="D141" i="2"/>
  <c r="E141" i="2"/>
  <c r="F141" i="2"/>
  <c r="G141" i="2"/>
  <c r="H141" i="2"/>
  <c r="I141" i="2"/>
  <c r="J141" i="2"/>
  <c r="AA141" i="2"/>
  <c r="AB141" i="2"/>
  <c r="AC141" i="2"/>
  <c r="AE141" i="2"/>
  <c r="AF141" i="2"/>
  <c r="AG141" i="2"/>
  <c r="AH141" i="2"/>
  <c r="AI141" i="2"/>
  <c r="AJ141" i="2"/>
  <c r="D142" i="2"/>
  <c r="E142" i="2"/>
  <c r="F142" i="2"/>
  <c r="G142" i="2"/>
  <c r="H142" i="2"/>
  <c r="I142" i="2"/>
  <c r="J142" i="2"/>
  <c r="AA142" i="2"/>
  <c r="AB142" i="2"/>
  <c r="AC142" i="2"/>
  <c r="AE142" i="2"/>
  <c r="AF142" i="2"/>
  <c r="AG142" i="2"/>
  <c r="AH142" i="2"/>
  <c r="AI142" i="2"/>
  <c r="AJ142" i="2"/>
  <c r="D143" i="2"/>
  <c r="E143" i="2"/>
  <c r="F143" i="2"/>
  <c r="G143" i="2"/>
  <c r="H143" i="2"/>
  <c r="I143" i="2"/>
  <c r="J143" i="2"/>
  <c r="AA143" i="2"/>
  <c r="AB143" i="2"/>
  <c r="AC143" i="2"/>
  <c r="AE143" i="2"/>
  <c r="AF143" i="2"/>
  <c r="AG143" i="2"/>
  <c r="AH143" i="2"/>
  <c r="AI143" i="2"/>
  <c r="AJ143" i="2"/>
  <c r="D144" i="2"/>
  <c r="E144" i="2"/>
  <c r="F144" i="2"/>
  <c r="G144" i="2"/>
  <c r="H144" i="2"/>
  <c r="I144" i="2"/>
  <c r="J144" i="2"/>
  <c r="AA144" i="2"/>
  <c r="AB144" i="2"/>
  <c r="AC144" i="2"/>
  <c r="AE144" i="2"/>
  <c r="AF144" i="2"/>
  <c r="AG144" i="2"/>
  <c r="AH144" i="2"/>
  <c r="AI144" i="2"/>
  <c r="AJ144" i="2"/>
  <c r="D145" i="2"/>
  <c r="E145" i="2"/>
  <c r="F145" i="2"/>
  <c r="G145" i="2"/>
  <c r="H145" i="2"/>
  <c r="I145" i="2"/>
  <c r="J145" i="2"/>
  <c r="AA145" i="2"/>
  <c r="AB145" i="2"/>
  <c r="AC145" i="2"/>
  <c r="AE145" i="2"/>
  <c r="AF145" i="2"/>
  <c r="AG145" i="2"/>
  <c r="AH145" i="2"/>
  <c r="AI145" i="2"/>
  <c r="AJ145" i="2"/>
  <c r="D146" i="2"/>
  <c r="E146" i="2"/>
  <c r="F146" i="2"/>
  <c r="G146" i="2"/>
  <c r="H146" i="2"/>
  <c r="I146" i="2"/>
  <c r="J146" i="2"/>
  <c r="AA146" i="2"/>
  <c r="AB146" i="2"/>
  <c r="AC146" i="2"/>
  <c r="AE146" i="2"/>
  <c r="AF146" i="2"/>
  <c r="AG146" i="2"/>
  <c r="AH146" i="2"/>
  <c r="AI146" i="2"/>
  <c r="AJ146" i="2"/>
  <c r="D147" i="2"/>
  <c r="E147" i="2"/>
  <c r="F147" i="2"/>
  <c r="G147" i="2"/>
  <c r="H147" i="2"/>
  <c r="I147" i="2"/>
  <c r="J147" i="2"/>
  <c r="AA147" i="2"/>
  <c r="AB147" i="2"/>
  <c r="AC147" i="2"/>
  <c r="AE147" i="2"/>
  <c r="AF147" i="2"/>
  <c r="AG147" i="2"/>
  <c r="AH147" i="2"/>
  <c r="AI147" i="2"/>
  <c r="AJ147" i="2"/>
  <c r="D148" i="2"/>
  <c r="E148" i="2"/>
  <c r="F148" i="2"/>
  <c r="G148" i="2"/>
  <c r="H148" i="2"/>
  <c r="I148" i="2"/>
  <c r="J148" i="2"/>
  <c r="AA148" i="2"/>
  <c r="AB148" i="2"/>
  <c r="AC148" i="2"/>
  <c r="AE148" i="2"/>
  <c r="AF148" i="2"/>
  <c r="AG148" i="2"/>
  <c r="AH148" i="2"/>
  <c r="AI148" i="2"/>
  <c r="AJ148" i="2"/>
  <c r="D149" i="2"/>
  <c r="E149" i="2"/>
  <c r="F149" i="2"/>
  <c r="G149" i="2"/>
  <c r="H149" i="2"/>
  <c r="I149" i="2"/>
  <c r="J149" i="2"/>
  <c r="AA149" i="2"/>
  <c r="AB149" i="2"/>
  <c r="AC149" i="2"/>
  <c r="AE149" i="2"/>
  <c r="AF149" i="2"/>
  <c r="AG149" i="2"/>
  <c r="AH149" i="2"/>
  <c r="AI149" i="2"/>
  <c r="AJ149" i="2"/>
  <c r="D150" i="2"/>
  <c r="E150" i="2"/>
  <c r="F150" i="2"/>
  <c r="G150" i="2"/>
  <c r="H150" i="2"/>
  <c r="I150" i="2"/>
  <c r="J150" i="2"/>
  <c r="AA150" i="2"/>
  <c r="AB150" i="2"/>
  <c r="AC150" i="2"/>
  <c r="AE150" i="2"/>
  <c r="AF150" i="2"/>
  <c r="AG150" i="2"/>
  <c r="AH150" i="2"/>
  <c r="AI150" i="2"/>
  <c r="AJ150" i="2"/>
  <c r="D151" i="2"/>
  <c r="E151" i="2"/>
  <c r="F151" i="2"/>
  <c r="G151" i="2"/>
  <c r="H151" i="2"/>
  <c r="I151" i="2"/>
  <c r="J151" i="2"/>
  <c r="AA151" i="2"/>
  <c r="AB151" i="2"/>
  <c r="AC151" i="2"/>
  <c r="AE151" i="2"/>
  <c r="AF151" i="2"/>
  <c r="AG151" i="2"/>
  <c r="AH151" i="2"/>
  <c r="AI151" i="2"/>
  <c r="AJ151" i="2"/>
  <c r="D152" i="2"/>
  <c r="E152" i="2"/>
  <c r="F152" i="2"/>
  <c r="G152" i="2"/>
  <c r="H152" i="2"/>
  <c r="I152" i="2"/>
  <c r="J152" i="2"/>
  <c r="AA152" i="2"/>
  <c r="AB152" i="2"/>
  <c r="AC152" i="2"/>
  <c r="AE152" i="2"/>
  <c r="AF152" i="2"/>
  <c r="AG152" i="2"/>
  <c r="AH152" i="2"/>
  <c r="AI152" i="2"/>
  <c r="AJ152" i="2"/>
  <c r="D153" i="2"/>
  <c r="E153" i="2"/>
  <c r="F153" i="2"/>
  <c r="G153" i="2"/>
  <c r="H153" i="2"/>
  <c r="I153" i="2"/>
  <c r="J153" i="2"/>
  <c r="AA153" i="2"/>
  <c r="AB153" i="2"/>
  <c r="AC153" i="2"/>
  <c r="AE153" i="2"/>
  <c r="AF153" i="2"/>
  <c r="AG153" i="2"/>
  <c r="AH153" i="2"/>
  <c r="AI153" i="2"/>
  <c r="AJ153" i="2"/>
  <c r="D154" i="2"/>
  <c r="E154" i="2"/>
  <c r="F154" i="2"/>
  <c r="G154" i="2"/>
  <c r="H154" i="2"/>
  <c r="I154" i="2"/>
  <c r="J154" i="2"/>
  <c r="AA154" i="2"/>
  <c r="AB154" i="2"/>
  <c r="AC154" i="2"/>
  <c r="AE154" i="2"/>
  <c r="AF154" i="2"/>
  <c r="AG154" i="2"/>
  <c r="AH154" i="2"/>
  <c r="AI154" i="2"/>
  <c r="AJ154" i="2"/>
  <c r="D155" i="2"/>
  <c r="E155" i="2"/>
  <c r="F155" i="2"/>
  <c r="G155" i="2"/>
  <c r="H155" i="2"/>
  <c r="I155" i="2"/>
  <c r="J155" i="2"/>
  <c r="AA155" i="2"/>
  <c r="AB155" i="2"/>
  <c r="AC155" i="2"/>
  <c r="AE155" i="2"/>
  <c r="AF155" i="2"/>
  <c r="AG155" i="2"/>
  <c r="AH155" i="2"/>
  <c r="AI155" i="2"/>
  <c r="AJ155" i="2"/>
  <c r="D156" i="2"/>
  <c r="E156" i="2"/>
  <c r="F156" i="2"/>
  <c r="G156" i="2"/>
  <c r="H156" i="2"/>
  <c r="I156" i="2"/>
  <c r="J156" i="2"/>
  <c r="AA156" i="2"/>
  <c r="AB156" i="2"/>
  <c r="AC156" i="2"/>
  <c r="AE156" i="2"/>
  <c r="AF156" i="2"/>
  <c r="AG156" i="2"/>
  <c r="AH156" i="2"/>
  <c r="AI156" i="2"/>
  <c r="AJ156" i="2"/>
  <c r="D157" i="2"/>
  <c r="E157" i="2"/>
  <c r="F157" i="2"/>
  <c r="G157" i="2"/>
  <c r="H157" i="2"/>
  <c r="I157" i="2"/>
  <c r="J157" i="2"/>
  <c r="AA157" i="2"/>
  <c r="AB157" i="2"/>
  <c r="AC157" i="2"/>
  <c r="AE157" i="2"/>
  <c r="AF157" i="2"/>
  <c r="AG157" i="2"/>
  <c r="AH157" i="2"/>
  <c r="AI157" i="2"/>
  <c r="AJ157" i="2"/>
  <c r="D158" i="2"/>
  <c r="E158" i="2"/>
  <c r="F158" i="2"/>
  <c r="G158" i="2"/>
  <c r="H158" i="2"/>
  <c r="I158" i="2"/>
  <c r="J158" i="2"/>
  <c r="AA158" i="2"/>
  <c r="AB158" i="2"/>
  <c r="AC158" i="2"/>
  <c r="AE158" i="2"/>
  <c r="AF158" i="2"/>
  <c r="AG158" i="2"/>
  <c r="AH158" i="2"/>
  <c r="AI158" i="2"/>
  <c r="AJ158" i="2"/>
  <c r="D159" i="2"/>
  <c r="E159" i="2"/>
  <c r="F159" i="2"/>
  <c r="G159" i="2"/>
  <c r="H159" i="2"/>
  <c r="I159" i="2"/>
  <c r="J159" i="2"/>
  <c r="AA159" i="2"/>
  <c r="AB159" i="2"/>
  <c r="AC159" i="2"/>
  <c r="AE159" i="2"/>
  <c r="AF159" i="2"/>
  <c r="AG159" i="2"/>
  <c r="AH159" i="2"/>
  <c r="AI159" i="2"/>
  <c r="AJ159" i="2"/>
  <c r="D160" i="2"/>
  <c r="E160" i="2"/>
  <c r="F160" i="2"/>
  <c r="G160" i="2"/>
  <c r="H160" i="2"/>
  <c r="I160" i="2"/>
  <c r="J160" i="2"/>
  <c r="AA160" i="2"/>
  <c r="AB160" i="2"/>
  <c r="AC160" i="2"/>
  <c r="AE160" i="2"/>
  <c r="AF160" i="2"/>
  <c r="AG160" i="2"/>
  <c r="AH160" i="2"/>
  <c r="AI160" i="2"/>
  <c r="AJ160" i="2"/>
  <c r="D161" i="2"/>
  <c r="E161" i="2"/>
  <c r="F161" i="2"/>
  <c r="G161" i="2"/>
  <c r="H161" i="2"/>
  <c r="I161" i="2"/>
  <c r="J161" i="2"/>
  <c r="AA161" i="2"/>
  <c r="AB161" i="2"/>
  <c r="AC161" i="2"/>
  <c r="AE161" i="2"/>
  <c r="AF161" i="2"/>
  <c r="AG161" i="2"/>
  <c r="AH161" i="2"/>
  <c r="AI161" i="2"/>
  <c r="AJ161" i="2"/>
  <c r="D162" i="2"/>
  <c r="E162" i="2"/>
  <c r="F162" i="2"/>
  <c r="G162" i="2"/>
  <c r="H162" i="2"/>
  <c r="I162" i="2"/>
  <c r="J162" i="2"/>
  <c r="AA162" i="2"/>
  <c r="AB162" i="2"/>
  <c r="AC162" i="2"/>
  <c r="AE162" i="2"/>
  <c r="AF162" i="2"/>
  <c r="AG162" i="2"/>
  <c r="AH162" i="2"/>
  <c r="AI162" i="2"/>
  <c r="AJ162" i="2"/>
  <c r="D163" i="2"/>
  <c r="E163" i="2"/>
  <c r="F163" i="2"/>
  <c r="G163" i="2"/>
  <c r="H163" i="2"/>
  <c r="I163" i="2"/>
  <c r="J163" i="2"/>
  <c r="AA163" i="2"/>
  <c r="AB163" i="2"/>
  <c r="AC163" i="2"/>
  <c r="AE163" i="2"/>
  <c r="AF163" i="2"/>
  <c r="AG163" i="2"/>
  <c r="AH163" i="2"/>
  <c r="AI163" i="2"/>
  <c r="AJ163" i="2"/>
  <c r="D164" i="2"/>
  <c r="E164" i="2"/>
  <c r="F164" i="2"/>
  <c r="G164" i="2"/>
  <c r="H164" i="2"/>
  <c r="I164" i="2"/>
  <c r="J164" i="2"/>
  <c r="AA164" i="2"/>
  <c r="AB164" i="2"/>
  <c r="AC164" i="2"/>
  <c r="AE164" i="2"/>
  <c r="AF164" i="2"/>
  <c r="AG164" i="2"/>
  <c r="AH164" i="2"/>
  <c r="AI164" i="2"/>
  <c r="AJ164" i="2"/>
  <c r="D165" i="2"/>
  <c r="E165" i="2"/>
  <c r="F165" i="2"/>
  <c r="G165" i="2"/>
  <c r="H165" i="2"/>
  <c r="I165" i="2"/>
  <c r="J165" i="2"/>
  <c r="AA165" i="2"/>
  <c r="AB165" i="2"/>
  <c r="AC165" i="2"/>
  <c r="AE165" i="2"/>
  <c r="AF165" i="2"/>
  <c r="AG165" i="2"/>
  <c r="AH165" i="2"/>
  <c r="AI165" i="2"/>
  <c r="AJ165" i="2"/>
  <c r="D166" i="2"/>
  <c r="E166" i="2"/>
  <c r="F166" i="2"/>
  <c r="G166" i="2"/>
  <c r="H166" i="2"/>
  <c r="I166" i="2"/>
  <c r="J166" i="2"/>
  <c r="AA166" i="2"/>
  <c r="AB166" i="2"/>
  <c r="AC166" i="2"/>
  <c r="AE166" i="2"/>
  <c r="AF166" i="2"/>
  <c r="AG166" i="2"/>
  <c r="AH166" i="2"/>
  <c r="AI166" i="2"/>
  <c r="AJ166" i="2"/>
  <c r="D167" i="2"/>
  <c r="E167" i="2"/>
  <c r="F167" i="2"/>
  <c r="G167" i="2"/>
  <c r="H167" i="2"/>
  <c r="I167" i="2"/>
  <c r="J167" i="2"/>
  <c r="AA167" i="2"/>
  <c r="AB167" i="2"/>
  <c r="AC167" i="2"/>
  <c r="AE167" i="2"/>
  <c r="AF167" i="2"/>
  <c r="AG167" i="2"/>
  <c r="AH167" i="2"/>
  <c r="AI167" i="2"/>
  <c r="AJ167" i="2"/>
  <c r="D168" i="2"/>
  <c r="E168" i="2"/>
  <c r="F168" i="2"/>
  <c r="G168" i="2"/>
  <c r="H168" i="2"/>
  <c r="I168" i="2"/>
  <c r="J168" i="2"/>
  <c r="AA168" i="2"/>
  <c r="AB168" i="2"/>
  <c r="AC168" i="2"/>
  <c r="AE168" i="2"/>
  <c r="AF168" i="2"/>
  <c r="AG168" i="2"/>
  <c r="AH168" i="2"/>
  <c r="AI168" i="2"/>
  <c r="AJ168" i="2"/>
  <c r="D169" i="2"/>
  <c r="E169" i="2"/>
  <c r="F169" i="2"/>
  <c r="G169" i="2"/>
  <c r="H169" i="2"/>
  <c r="I169" i="2"/>
  <c r="J169" i="2"/>
  <c r="AA169" i="2"/>
  <c r="AB169" i="2"/>
  <c r="AC169" i="2"/>
  <c r="AE169" i="2"/>
  <c r="AF169" i="2"/>
  <c r="AG169" i="2"/>
  <c r="AH169" i="2"/>
  <c r="AI169" i="2"/>
  <c r="AJ169" i="2"/>
  <c r="D170" i="2"/>
  <c r="E170" i="2"/>
  <c r="F170" i="2"/>
  <c r="G170" i="2"/>
  <c r="H170" i="2"/>
  <c r="I170" i="2"/>
  <c r="J170" i="2"/>
  <c r="AA170" i="2"/>
  <c r="AB170" i="2"/>
  <c r="AC170" i="2"/>
  <c r="AE170" i="2"/>
  <c r="AF170" i="2"/>
  <c r="AG170" i="2"/>
  <c r="AH170" i="2"/>
  <c r="AI170" i="2"/>
  <c r="AJ170" i="2"/>
  <c r="D171" i="2"/>
  <c r="E171" i="2"/>
  <c r="F171" i="2"/>
  <c r="G171" i="2"/>
  <c r="H171" i="2"/>
  <c r="I171" i="2"/>
  <c r="J171" i="2"/>
  <c r="AA171" i="2"/>
  <c r="AB171" i="2"/>
  <c r="AC171" i="2"/>
  <c r="AE171" i="2"/>
  <c r="AF171" i="2"/>
  <c r="AG171" i="2"/>
  <c r="AH171" i="2"/>
  <c r="AI171" i="2"/>
  <c r="AJ171" i="2"/>
  <c r="D172" i="2"/>
  <c r="E172" i="2"/>
  <c r="F172" i="2"/>
  <c r="G172" i="2"/>
  <c r="H172" i="2"/>
  <c r="I172" i="2"/>
  <c r="J172" i="2"/>
  <c r="AA172" i="2"/>
  <c r="AB172" i="2"/>
  <c r="AC172" i="2"/>
  <c r="AE172" i="2"/>
  <c r="AF172" i="2"/>
  <c r="AG172" i="2"/>
  <c r="AH172" i="2"/>
  <c r="AI172" i="2"/>
  <c r="AJ172" i="2"/>
  <c r="D173" i="2"/>
  <c r="E173" i="2"/>
  <c r="F173" i="2"/>
  <c r="G173" i="2"/>
  <c r="H173" i="2"/>
  <c r="I173" i="2"/>
  <c r="J173" i="2"/>
  <c r="AA173" i="2"/>
  <c r="AB173" i="2"/>
  <c r="AC173" i="2"/>
  <c r="AE173" i="2"/>
  <c r="AF173" i="2"/>
  <c r="AG173" i="2"/>
  <c r="AH173" i="2"/>
  <c r="AI173" i="2"/>
  <c r="AJ173" i="2"/>
  <c r="D174" i="2"/>
  <c r="E174" i="2"/>
  <c r="F174" i="2"/>
  <c r="G174" i="2"/>
  <c r="H174" i="2"/>
  <c r="I174" i="2"/>
  <c r="J174" i="2"/>
  <c r="AA174" i="2"/>
  <c r="AB174" i="2"/>
  <c r="AC174" i="2"/>
  <c r="AE174" i="2"/>
  <c r="AF174" i="2"/>
  <c r="AG174" i="2"/>
  <c r="AH174" i="2"/>
  <c r="AI174" i="2"/>
  <c r="AJ174" i="2"/>
  <c r="D175" i="2"/>
  <c r="E175" i="2"/>
  <c r="F175" i="2"/>
  <c r="G175" i="2"/>
  <c r="H175" i="2"/>
  <c r="I175" i="2"/>
  <c r="J175" i="2"/>
  <c r="AA175" i="2"/>
  <c r="AB175" i="2"/>
  <c r="AC175" i="2"/>
  <c r="AE175" i="2"/>
  <c r="AF175" i="2"/>
  <c r="AG175" i="2"/>
  <c r="AH175" i="2"/>
  <c r="AI175" i="2"/>
  <c r="AJ175" i="2"/>
  <c r="D176" i="2"/>
  <c r="E176" i="2"/>
  <c r="F176" i="2"/>
  <c r="G176" i="2"/>
  <c r="H176" i="2"/>
  <c r="I176" i="2"/>
  <c r="J176" i="2"/>
  <c r="AA176" i="2"/>
  <c r="AB176" i="2"/>
  <c r="AC176" i="2"/>
  <c r="AE176" i="2"/>
  <c r="AF176" i="2"/>
  <c r="AG176" i="2"/>
  <c r="AH176" i="2"/>
  <c r="AI176" i="2"/>
  <c r="AJ176" i="2"/>
  <c r="D177" i="2"/>
  <c r="E177" i="2"/>
  <c r="F177" i="2"/>
  <c r="G177" i="2"/>
  <c r="H177" i="2"/>
  <c r="I177" i="2"/>
  <c r="J177" i="2"/>
  <c r="AA177" i="2"/>
  <c r="AB177" i="2"/>
  <c r="AC177" i="2"/>
  <c r="AE177" i="2"/>
  <c r="AF177" i="2"/>
  <c r="AG177" i="2"/>
  <c r="AH177" i="2"/>
  <c r="AI177" i="2"/>
  <c r="AJ177" i="2"/>
  <c r="D178" i="2"/>
  <c r="E178" i="2"/>
  <c r="F178" i="2"/>
  <c r="G178" i="2"/>
  <c r="H178" i="2"/>
  <c r="I178" i="2"/>
  <c r="J178" i="2"/>
  <c r="AA178" i="2"/>
  <c r="AB178" i="2"/>
  <c r="AC178" i="2"/>
  <c r="AE178" i="2"/>
  <c r="AF178" i="2"/>
  <c r="AG178" i="2"/>
  <c r="AH178" i="2"/>
  <c r="AI178" i="2"/>
  <c r="AJ178" i="2"/>
  <c r="D179" i="2"/>
  <c r="E179" i="2"/>
  <c r="F179" i="2"/>
  <c r="G179" i="2"/>
  <c r="H179" i="2"/>
  <c r="I179" i="2"/>
  <c r="J179" i="2"/>
  <c r="AA179" i="2"/>
  <c r="AB179" i="2"/>
  <c r="AC179" i="2"/>
  <c r="AE179" i="2"/>
  <c r="AF179" i="2"/>
  <c r="AG179" i="2"/>
  <c r="AH179" i="2"/>
  <c r="AI179" i="2"/>
  <c r="AJ179" i="2"/>
  <c r="D180" i="2"/>
  <c r="E180" i="2"/>
  <c r="F180" i="2"/>
  <c r="G180" i="2"/>
  <c r="H180" i="2"/>
  <c r="I180" i="2"/>
  <c r="J180" i="2"/>
  <c r="AA180" i="2"/>
  <c r="AB180" i="2"/>
  <c r="AC180" i="2"/>
  <c r="AE180" i="2"/>
  <c r="AF180" i="2"/>
  <c r="AG180" i="2"/>
  <c r="AH180" i="2"/>
  <c r="AI180" i="2"/>
  <c r="AJ180" i="2"/>
  <c r="D181" i="2"/>
  <c r="E181" i="2"/>
  <c r="F181" i="2"/>
  <c r="G181" i="2"/>
  <c r="H181" i="2"/>
  <c r="I181" i="2"/>
  <c r="J181" i="2"/>
  <c r="AA181" i="2"/>
  <c r="AB181" i="2"/>
  <c r="AC181" i="2"/>
  <c r="AE181" i="2"/>
  <c r="AF181" i="2"/>
  <c r="AG181" i="2"/>
  <c r="AH181" i="2"/>
  <c r="AI181" i="2"/>
  <c r="AJ181" i="2"/>
  <c r="D182" i="2"/>
  <c r="E182" i="2"/>
  <c r="F182" i="2"/>
  <c r="G182" i="2"/>
  <c r="H182" i="2"/>
  <c r="I182" i="2"/>
  <c r="J182" i="2"/>
  <c r="AA182" i="2"/>
  <c r="AB182" i="2"/>
  <c r="AC182" i="2"/>
  <c r="AE182" i="2"/>
  <c r="AF182" i="2"/>
  <c r="AG182" i="2"/>
  <c r="AH182" i="2"/>
  <c r="AI182" i="2"/>
  <c r="AJ182" i="2"/>
  <c r="D183" i="2"/>
  <c r="E183" i="2"/>
  <c r="F183" i="2"/>
  <c r="G183" i="2"/>
  <c r="H183" i="2"/>
  <c r="I183" i="2"/>
  <c r="J183" i="2"/>
  <c r="AA183" i="2"/>
  <c r="AB183" i="2"/>
  <c r="AC183" i="2"/>
  <c r="AE183" i="2"/>
  <c r="AF183" i="2"/>
  <c r="AG183" i="2"/>
  <c r="AH183" i="2"/>
  <c r="AI183" i="2"/>
  <c r="AJ183" i="2"/>
  <c r="D184" i="2"/>
  <c r="E184" i="2"/>
  <c r="F184" i="2"/>
  <c r="G184" i="2"/>
  <c r="H184" i="2"/>
  <c r="I184" i="2"/>
  <c r="J184" i="2"/>
  <c r="AA184" i="2"/>
  <c r="AB184" i="2"/>
  <c r="AC184" i="2"/>
  <c r="AE184" i="2"/>
  <c r="AF184" i="2"/>
  <c r="AG184" i="2"/>
  <c r="AH184" i="2"/>
  <c r="AI184" i="2"/>
  <c r="AJ184" i="2"/>
  <c r="D185" i="2"/>
  <c r="E185" i="2"/>
  <c r="F185" i="2"/>
  <c r="G185" i="2"/>
  <c r="H185" i="2"/>
  <c r="I185" i="2"/>
  <c r="J185" i="2"/>
  <c r="AA185" i="2"/>
  <c r="AB185" i="2"/>
  <c r="AC185" i="2"/>
  <c r="AE185" i="2"/>
  <c r="AF185" i="2"/>
  <c r="AG185" i="2"/>
  <c r="AH185" i="2"/>
  <c r="AI185" i="2"/>
  <c r="AJ185" i="2"/>
  <c r="D186" i="2"/>
  <c r="E186" i="2"/>
  <c r="F186" i="2"/>
  <c r="G186" i="2"/>
  <c r="H186" i="2"/>
  <c r="I186" i="2"/>
  <c r="J186" i="2"/>
  <c r="AA186" i="2"/>
  <c r="AB186" i="2"/>
  <c r="AC186" i="2"/>
  <c r="AE186" i="2"/>
  <c r="AF186" i="2"/>
  <c r="AG186" i="2"/>
  <c r="AH186" i="2"/>
  <c r="AI186" i="2"/>
  <c r="AJ186" i="2"/>
  <c r="D187" i="2"/>
  <c r="E187" i="2"/>
  <c r="F187" i="2"/>
  <c r="G187" i="2"/>
  <c r="H187" i="2"/>
  <c r="I187" i="2"/>
  <c r="J187" i="2"/>
  <c r="AA187" i="2"/>
  <c r="AB187" i="2"/>
  <c r="AC187" i="2"/>
  <c r="AE187" i="2"/>
  <c r="AF187" i="2"/>
  <c r="AG187" i="2"/>
  <c r="AH187" i="2"/>
  <c r="AI187" i="2"/>
  <c r="AJ187" i="2"/>
  <c r="D188" i="2"/>
  <c r="E188" i="2"/>
  <c r="F188" i="2"/>
  <c r="G188" i="2"/>
  <c r="H188" i="2"/>
  <c r="I188" i="2"/>
  <c r="J188" i="2"/>
  <c r="AA188" i="2"/>
  <c r="AB188" i="2"/>
  <c r="AC188" i="2"/>
  <c r="AE188" i="2"/>
  <c r="AF188" i="2"/>
  <c r="AG188" i="2"/>
  <c r="AH188" i="2"/>
  <c r="AI188" i="2"/>
  <c r="AJ188" i="2"/>
  <c r="D189" i="2"/>
  <c r="E189" i="2"/>
  <c r="F189" i="2"/>
  <c r="G189" i="2"/>
  <c r="H189" i="2"/>
  <c r="I189" i="2"/>
  <c r="J189" i="2"/>
  <c r="AA189" i="2"/>
  <c r="AB189" i="2"/>
  <c r="AC189" i="2"/>
  <c r="AE189" i="2"/>
  <c r="AF189" i="2"/>
  <c r="AG189" i="2"/>
  <c r="AH189" i="2"/>
  <c r="AI189" i="2"/>
  <c r="AJ189" i="2"/>
  <c r="D190" i="2"/>
  <c r="E190" i="2"/>
  <c r="F190" i="2"/>
  <c r="G190" i="2"/>
  <c r="H190" i="2"/>
  <c r="I190" i="2"/>
  <c r="J190" i="2"/>
  <c r="AA190" i="2"/>
  <c r="AB190" i="2"/>
  <c r="AC190" i="2"/>
  <c r="AE190" i="2"/>
  <c r="AF190" i="2"/>
  <c r="AG190" i="2"/>
  <c r="AH190" i="2"/>
  <c r="AI190" i="2"/>
  <c r="AJ190" i="2"/>
  <c r="D191" i="2"/>
  <c r="E191" i="2"/>
  <c r="F191" i="2"/>
  <c r="G191" i="2"/>
  <c r="H191" i="2"/>
  <c r="I191" i="2"/>
  <c r="J191" i="2"/>
  <c r="AA191" i="2"/>
  <c r="AB191" i="2"/>
  <c r="AC191" i="2"/>
  <c r="AE191" i="2"/>
  <c r="AF191" i="2"/>
  <c r="AG191" i="2"/>
  <c r="AH191" i="2"/>
  <c r="AI191" i="2"/>
  <c r="AJ191" i="2"/>
  <c r="D192" i="2"/>
  <c r="E192" i="2"/>
  <c r="F192" i="2"/>
  <c r="G192" i="2"/>
  <c r="H192" i="2"/>
  <c r="I192" i="2"/>
  <c r="J192" i="2"/>
  <c r="AA192" i="2"/>
  <c r="AB192" i="2"/>
  <c r="AC192" i="2"/>
  <c r="AE192" i="2"/>
  <c r="AF192" i="2"/>
  <c r="AG192" i="2"/>
  <c r="AH192" i="2"/>
  <c r="AI192" i="2"/>
  <c r="AJ192" i="2"/>
  <c r="D193" i="2"/>
  <c r="E193" i="2"/>
  <c r="F193" i="2"/>
  <c r="G193" i="2"/>
  <c r="H193" i="2"/>
  <c r="I193" i="2"/>
  <c r="J193" i="2"/>
  <c r="AA193" i="2"/>
  <c r="AB193" i="2"/>
  <c r="AC193" i="2"/>
  <c r="AE193" i="2"/>
  <c r="AF193" i="2"/>
  <c r="AG193" i="2"/>
  <c r="AH193" i="2"/>
  <c r="AI193" i="2"/>
  <c r="AJ193" i="2"/>
  <c r="D194" i="2"/>
  <c r="E194" i="2"/>
  <c r="F194" i="2"/>
  <c r="G194" i="2"/>
  <c r="H194" i="2"/>
  <c r="I194" i="2"/>
  <c r="J194" i="2"/>
  <c r="AA194" i="2"/>
  <c r="AB194" i="2"/>
  <c r="AC194" i="2"/>
  <c r="AE194" i="2"/>
  <c r="AF194" i="2"/>
  <c r="AG194" i="2"/>
  <c r="AH194" i="2"/>
  <c r="AI194" i="2"/>
  <c r="AJ194" i="2"/>
  <c r="D195" i="2"/>
  <c r="E195" i="2"/>
  <c r="F195" i="2"/>
  <c r="G195" i="2"/>
  <c r="H195" i="2"/>
  <c r="I195" i="2"/>
  <c r="J195" i="2"/>
  <c r="AA195" i="2"/>
  <c r="AB195" i="2"/>
  <c r="AC195" i="2"/>
  <c r="AE195" i="2"/>
  <c r="AF195" i="2"/>
  <c r="AG195" i="2"/>
  <c r="AH195" i="2"/>
  <c r="AI195" i="2"/>
  <c r="AJ195" i="2"/>
  <c r="D196" i="2"/>
  <c r="E196" i="2"/>
  <c r="F196" i="2"/>
  <c r="G196" i="2"/>
  <c r="H196" i="2"/>
  <c r="I196" i="2"/>
  <c r="J196" i="2"/>
  <c r="AA196" i="2"/>
  <c r="AB196" i="2"/>
  <c r="AC196" i="2"/>
  <c r="AE196" i="2"/>
  <c r="AF196" i="2"/>
  <c r="AG196" i="2"/>
  <c r="AH196" i="2"/>
  <c r="AI196" i="2"/>
  <c r="AJ196" i="2"/>
  <c r="D197" i="2"/>
  <c r="E197" i="2"/>
  <c r="F197" i="2"/>
  <c r="G197" i="2"/>
  <c r="H197" i="2"/>
  <c r="I197" i="2"/>
  <c r="J197" i="2"/>
  <c r="AA197" i="2"/>
  <c r="AB197" i="2"/>
  <c r="AC197" i="2"/>
  <c r="AE197" i="2"/>
  <c r="AF197" i="2"/>
  <c r="AG197" i="2"/>
  <c r="AH197" i="2"/>
  <c r="AI197" i="2"/>
  <c r="AJ197" i="2"/>
  <c r="D198" i="2"/>
  <c r="E198" i="2"/>
  <c r="F198" i="2"/>
  <c r="G198" i="2"/>
  <c r="H198" i="2"/>
  <c r="I198" i="2"/>
  <c r="J198" i="2"/>
  <c r="AA198" i="2"/>
  <c r="AB198" i="2"/>
  <c r="AC198" i="2"/>
  <c r="AE198" i="2"/>
  <c r="AF198" i="2"/>
  <c r="AG198" i="2"/>
  <c r="AH198" i="2"/>
  <c r="AI198" i="2"/>
  <c r="AJ198" i="2"/>
  <c r="D199" i="2"/>
  <c r="E199" i="2"/>
  <c r="F199" i="2"/>
  <c r="G199" i="2"/>
  <c r="H199" i="2"/>
  <c r="I199" i="2"/>
  <c r="J199" i="2"/>
  <c r="AA199" i="2"/>
  <c r="AB199" i="2"/>
  <c r="AC199" i="2"/>
  <c r="AE199" i="2"/>
  <c r="AF199" i="2"/>
  <c r="AG199" i="2"/>
  <c r="AH199" i="2"/>
  <c r="AI199" i="2"/>
  <c r="AJ199" i="2"/>
  <c r="D200" i="2"/>
  <c r="E200" i="2"/>
  <c r="F200" i="2"/>
  <c r="G200" i="2"/>
  <c r="H200" i="2"/>
  <c r="I200" i="2"/>
  <c r="J200" i="2"/>
  <c r="AA200" i="2"/>
  <c r="AB200" i="2"/>
  <c r="AC200" i="2"/>
  <c r="AE200" i="2"/>
  <c r="AF200" i="2"/>
  <c r="AG200" i="2"/>
  <c r="AH200" i="2"/>
  <c r="AI200" i="2"/>
  <c r="AJ200" i="2"/>
  <c r="D201" i="2"/>
  <c r="E201" i="2"/>
  <c r="F201" i="2"/>
  <c r="G201" i="2"/>
  <c r="H201" i="2"/>
  <c r="I201" i="2"/>
  <c r="J201" i="2"/>
  <c r="AA201" i="2"/>
  <c r="AB201" i="2"/>
  <c r="AC201" i="2"/>
  <c r="AE201" i="2"/>
  <c r="AF201" i="2"/>
  <c r="AG201" i="2"/>
  <c r="AH201" i="2"/>
  <c r="AI201" i="2"/>
  <c r="AJ201" i="2"/>
  <c r="D202" i="2"/>
  <c r="E202" i="2"/>
  <c r="F202" i="2"/>
  <c r="G202" i="2"/>
  <c r="H202" i="2"/>
  <c r="I202" i="2"/>
  <c r="J202" i="2"/>
  <c r="AA202" i="2"/>
  <c r="AB202" i="2"/>
  <c r="AC202" i="2"/>
  <c r="AE202" i="2"/>
  <c r="AF202" i="2"/>
  <c r="AG202" i="2"/>
  <c r="AH202" i="2"/>
  <c r="AI202" i="2"/>
  <c r="AJ202" i="2"/>
  <c r="D203" i="2"/>
  <c r="E203" i="2"/>
  <c r="F203" i="2"/>
  <c r="G203" i="2"/>
  <c r="H203" i="2"/>
  <c r="I203" i="2"/>
  <c r="J203" i="2"/>
  <c r="AA203" i="2"/>
  <c r="AB203" i="2"/>
  <c r="AC203" i="2"/>
  <c r="AE203" i="2"/>
  <c r="AF203" i="2"/>
  <c r="AG203" i="2"/>
  <c r="AH203" i="2"/>
  <c r="AI203" i="2"/>
  <c r="AJ203" i="2"/>
  <c r="D204" i="2"/>
  <c r="E204" i="2"/>
  <c r="F204" i="2"/>
  <c r="G204" i="2"/>
  <c r="H204" i="2"/>
  <c r="I204" i="2"/>
  <c r="J204" i="2"/>
  <c r="AA204" i="2"/>
  <c r="AB204" i="2"/>
  <c r="AC204" i="2"/>
  <c r="AE204" i="2"/>
  <c r="AF204" i="2"/>
  <c r="AG204" i="2"/>
  <c r="AH204" i="2"/>
  <c r="AI204" i="2"/>
  <c r="AJ204" i="2"/>
  <c r="D205" i="2"/>
  <c r="E205" i="2"/>
  <c r="F205" i="2"/>
  <c r="G205" i="2"/>
  <c r="H205" i="2"/>
  <c r="I205" i="2"/>
  <c r="J205" i="2"/>
  <c r="AA205" i="2"/>
  <c r="AB205" i="2"/>
  <c r="AC205" i="2"/>
  <c r="AE205" i="2"/>
  <c r="AF205" i="2"/>
  <c r="AG205" i="2"/>
  <c r="AH205" i="2"/>
  <c r="AI205" i="2"/>
  <c r="AJ205" i="2"/>
  <c r="D206" i="2"/>
  <c r="E206" i="2"/>
  <c r="F206" i="2"/>
  <c r="G206" i="2"/>
  <c r="H206" i="2"/>
  <c r="I206" i="2"/>
  <c r="J206" i="2"/>
  <c r="AA206" i="2"/>
  <c r="AB206" i="2"/>
  <c r="AC206" i="2"/>
  <c r="AE206" i="2"/>
  <c r="AF206" i="2"/>
  <c r="AG206" i="2"/>
  <c r="AH206" i="2"/>
  <c r="AI206" i="2"/>
  <c r="AJ206" i="2"/>
  <c r="D207" i="2"/>
  <c r="E207" i="2"/>
  <c r="F207" i="2"/>
  <c r="G207" i="2"/>
  <c r="H207" i="2"/>
  <c r="I207" i="2"/>
  <c r="J207" i="2"/>
  <c r="AA207" i="2"/>
  <c r="AB207" i="2"/>
  <c r="AC207" i="2"/>
  <c r="AE207" i="2"/>
  <c r="AF207" i="2"/>
  <c r="AG207" i="2"/>
  <c r="AH207" i="2"/>
  <c r="AI207" i="2"/>
  <c r="AJ207" i="2"/>
  <c r="D208" i="2"/>
  <c r="E208" i="2"/>
  <c r="F208" i="2"/>
  <c r="G208" i="2"/>
  <c r="H208" i="2"/>
  <c r="I208" i="2"/>
  <c r="J208" i="2"/>
  <c r="AA208" i="2"/>
  <c r="AB208" i="2"/>
  <c r="AC208" i="2"/>
  <c r="AE208" i="2"/>
  <c r="AF208" i="2"/>
  <c r="AG208" i="2"/>
  <c r="AH208" i="2"/>
  <c r="AI208" i="2"/>
  <c r="AJ208" i="2"/>
  <c r="D209" i="2"/>
  <c r="E209" i="2"/>
  <c r="F209" i="2"/>
  <c r="G209" i="2"/>
  <c r="H209" i="2"/>
  <c r="I209" i="2"/>
  <c r="J209" i="2"/>
  <c r="AA209" i="2"/>
  <c r="AB209" i="2"/>
  <c r="AC209" i="2"/>
  <c r="AE209" i="2"/>
  <c r="AF209" i="2"/>
  <c r="AG209" i="2"/>
  <c r="AH209" i="2"/>
  <c r="AI209" i="2"/>
  <c r="AJ209" i="2"/>
  <c r="D210" i="2"/>
  <c r="E210" i="2"/>
  <c r="F210" i="2"/>
  <c r="G210" i="2"/>
  <c r="H210" i="2"/>
  <c r="I210" i="2"/>
  <c r="J210" i="2"/>
  <c r="AA210" i="2"/>
  <c r="AB210" i="2"/>
  <c r="AC210" i="2"/>
  <c r="AE210" i="2"/>
  <c r="AF210" i="2"/>
  <c r="AG210" i="2"/>
  <c r="AH210" i="2"/>
  <c r="AI210" i="2"/>
  <c r="AJ210" i="2"/>
  <c r="D211" i="2"/>
  <c r="E211" i="2"/>
  <c r="F211" i="2"/>
  <c r="G211" i="2"/>
  <c r="H211" i="2"/>
  <c r="I211" i="2"/>
  <c r="J211" i="2"/>
  <c r="AA211" i="2"/>
  <c r="AB211" i="2"/>
  <c r="AC211" i="2"/>
  <c r="AE211" i="2"/>
  <c r="AF211" i="2"/>
  <c r="AG211" i="2"/>
  <c r="AH211" i="2"/>
  <c r="AI211" i="2"/>
  <c r="AJ211" i="2"/>
  <c r="D212" i="2"/>
  <c r="E212" i="2"/>
  <c r="F212" i="2"/>
  <c r="G212" i="2"/>
  <c r="H212" i="2"/>
  <c r="I212" i="2"/>
  <c r="J212" i="2"/>
  <c r="AA212" i="2"/>
  <c r="AB212" i="2"/>
  <c r="AC212" i="2"/>
  <c r="AE212" i="2"/>
  <c r="AF212" i="2"/>
  <c r="AG212" i="2"/>
  <c r="AH212" i="2"/>
  <c r="AI212" i="2"/>
  <c r="AJ212" i="2"/>
  <c r="D213" i="2"/>
  <c r="E213" i="2"/>
  <c r="F213" i="2"/>
  <c r="G213" i="2"/>
  <c r="H213" i="2"/>
  <c r="I213" i="2"/>
  <c r="J213" i="2"/>
  <c r="AA213" i="2"/>
  <c r="AB213" i="2"/>
  <c r="AC213" i="2"/>
  <c r="AE213" i="2"/>
  <c r="AF213" i="2"/>
  <c r="AG213" i="2"/>
  <c r="AH213" i="2"/>
  <c r="AI213" i="2"/>
  <c r="AJ213" i="2"/>
  <c r="D214" i="2"/>
  <c r="E214" i="2"/>
  <c r="F214" i="2"/>
  <c r="G214" i="2"/>
  <c r="H214" i="2"/>
  <c r="I214" i="2"/>
  <c r="J214" i="2"/>
  <c r="AA214" i="2"/>
  <c r="AB214" i="2"/>
  <c r="AC214" i="2"/>
  <c r="AE214" i="2"/>
  <c r="AF214" i="2"/>
  <c r="AG214" i="2"/>
  <c r="AH214" i="2"/>
  <c r="AI214" i="2"/>
  <c r="AJ214" i="2"/>
  <c r="D215" i="2"/>
  <c r="E215" i="2"/>
  <c r="F215" i="2"/>
  <c r="G215" i="2"/>
  <c r="H215" i="2"/>
  <c r="I215" i="2"/>
  <c r="J215" i="2"/>
  <c r="AA215" i="2"/>
  <c r="AB215" i="2"/>
  <c r="AC215" i="2"/>
  <c r="AE215" i="2"/>
  <c r="AF215" i="2"/>
  <c r="AG215" i="2"/>
  <c r="AH215" i="2"/>
  <c r="AI215" i="2"/>
  <c r="AJ215" i="2"/>
  <c r="D216" i="2"/>
  <c r="E216" i="2"/>
  <c r="F216" i="2"/>
  <c r="G216" i="2"/>
  <c r="H216" i="2"/>
  <c r="I216" i="2"/>
  <c r="J216" i="2"/>
  <c r="AA216" i="2"/>
  <c r="AB216" i="2"/>
  <c r="AC216" i="2"/>
  <c r="AE216" i="2"/>
  <c r="AF216" i="2"/>
  <c r="AG216" i="2"/>
  <c r="AH216" i="2"/>
  <c r="AI216" i="2"/>
  <c r="AJ216" i="2"/>
  <c r="D217" i="2"/>
  <c r="E217" i="2"/>
  <c r="F217" i="2"/>
  <c r="G217" i="2"/>
  <c r="H217" i="2"/>
  <c r="I217" i="2"/>
  <c r="J217" i="2"/>
  <c r="AA217" i="2"/>
  <c r="AB217" i="2"/>
  <c r="AC217" i="2"/>
  <c r="AE217" i="2"/>
  <c r="AF217" i="2"/>
  <c r="AG217" i="2"/>
  <c r="AH217" i="2"/>
  <c r="AI217" i="2"/>
  <c r="AJ217" i="2"/>
  <c r="D218" i="2"/>
  <c r="E218" i="2"/>
  <c r="F218" i="2"/>
  <c r="G218" i="2"/>
  <c r="H218" i="2"/>
  <c r="I218" i="2"/>
  <c r="J218" i="2"/>
  <c r="AA218" i="2"/>
  <c r="AB218" i="2"/>
  <c r="AC218" i="2"/>
  <c r="AE218" i="2"/>
  <c r="AF218" i="2"/>
  <c r="AG218" i="2"/>
  <c r="AH218" i="2"/>
  <c r="AI218" i="2"/>
  <c r="AJ218" i="2"/>
  <c r="D219" i="2"/>
  <c r="E219" i="2"/>
  <c r="F219" i="2"/>
  <c r="G219" i="2"/>
  <c r="H219" i="2"/>
  <c r="I219" i="2"/>
  <c r="J219" i="2"/>
  <c r="AA219" i="2"/>
  <c r="AB219" i="2"/>
  <c r="AC219" i="2"/>
  <c r="AE219" i="2"/>
  <c r="AF219" i="2"/>
  <c r="AG219" i="2"/>
  <c r="AH219" i="2"/>
  <c r="AI219" i="2"/>
  <c r="AJ219" i="2"/>
  <c r="D220" i="2"/>
  <c r="E220" i="2"/>
  <c r="F220" i="2"/>
  <c r="G220" i="2"/>
  <c r="H220" i="2"/>
  <c r="I220" i="2"/>
  <c r="J220" i="2"/>
  <c r="AA220" i="2"/>
  <c r="AB220" i="2"/>
  <c r="AC220" i="2"/>
  <c r="AE220" i="2"/>
  <c r="AF220" i="2"/>
  <c r="AG220" i="2"/>
  <c r="AH220" i="2"/>
  <c r="AI220" i="2"/>
  <c r="AJ220" i="2"/>
  <c r="D221" i="2"/>
  <c r="E221" i="2"/>
  <c r="F221" i="2"/>
  <c r="G221" i="2"/>
  <c r="H221" i="2"/>
  <c r="I221" i="2"/>
  <c r="J221" i="2"/>
  <c r="AA221" i="2"/>
  <c r="AB221" i="2"/>
  <c r="AC221" i="2"/>
  <c r="AE221" i="2"/>
  <c r="AF221" i="2"/>
  <c r="AG221" i="2"/>
  <c r="AH221" i="2"/>
  <c r="AI221" i="2"/>
  <c r="AJ221" i="2"/>
  <c r="D222" i="2"/>
  <c r="E222" i="2"/>
  <c r="F222" i="2"/>
  <c r="G222" i="2"/>
  <c r="H222" i="2"/>
  <c r="I222" i="2"/>
  <c r="J222" i="2"/>
  <c r="AA222" i="2"/>
  <c r="AB222" i="2"/>
  <c r="AC222" i="2"/>
  <c r="AE222" i="2"/>
  <c r="AF222" i="2"/>
  <c r="AG222" i="2"/>
  <c r="AH222" i="2"/>
  <c r="AI222" i="2"/>
  <c r="AJ222" i="2"/>
  <c r="D223" i="2"/>
  <c r="E223" i="2"/>
  <c r="F223" i="2"/>
  <c r="G223" i="2"/>
  <c r="H223" i="2"/>
  <c r="I223" i="2"/>
  <c r="J223" i="2"/>
  <c r="AA223" i="2"/>
  <c r="AB223" i="2"/>
  <c r="AC223" i="2"/>
  <c r="AE223" i="2"/>
  <c r="AF223" i="2"/>
  <c r="AG223" i="2"/>
  <c r="AH223" i="2"/>
  <c r="AI223" i="2"/>
  <c r="AJ223" i="2"/>
  <c r="D224" i="2"/>
  <c r="E224" i="2"/>
  <c r="F224" i="2"/>
  <c r="G224" i="2"/>
  <c r="H224" i="2"/>
  <c r="I224" i="2"/>
  <c r="J224" i="2"/>
  <c r="AA224" i="2"/>
  <c r="AB224" i="2"/>
  <c r="AC224" i="2"/>
  <c r="AE224" i="2"/>
  <c r="AF224" i="2"/>
  <c r="AG224" i="2"/>
  <c r="AH224" i="2"/>
  <c r="AI224" i="2"/>
  <c r="AJ224" i="2"/>
  <c r="D225" i="2"/>
  <c r="E225" i="2"/>
  <c r="F225" i="2"/>
  <c r="G225" i="2"/>
  <c r="H225" i="2"/>
  <c r="I225" i="2"/>
  <c r="J225" i="2"/>
  <c r="AA225" i="2"/>
  <c r="AB225" i="2"/>
  <c r="AC225" i="2"/>
  <c r="AE225" i="2"/>
  <c r="AF225" i="2"/>
  <c r="AG225" i="2"/>
  <c r="AH225" i="2"/>
  <c r="AI225" i="2"/>
  <c r="AJ225" i="2"/>
  <c r="D226" i="2"/>
  <c r="E226" i="2"/>
  <c r="F226" i="2"/>
  <c r="G226" i="2"/>
  <c r="H226" i="2"/>
  <c r="I226" i="2"/>
  <c r="J226" i="2"/>
  <c r="AA226" i="2"/>
  <c r="AB226" i="2"/>
  <c r="AC226" i="2"/>
  <c r="AE226" i="2"/>
  <c r="AF226" i="2"/>
  <c r="AG226" i="2"/>
  <c r="AH226" i="2"/>
  <c r="AI226" i="2"/>
  <c r="AJ226" i="2"/>
  <c r="D227" i="2"/>
  <c r="E227" i="2"/>
  <c r="F227" i="2"/>
  <c r="G227" i="2"/>
  <c r="H227" i="2"/>
  <c r="I227" i="2"/>
  <c r="J227" i="2"/>
  <c r="AA227" i="2"/>
  <c r="AB227" i="2"/>
  <c r="AC227" i="2"/>
  <c r="AE227" i="2"/>
  <c r="AF227" i="2"/>
  <c r="AG227" i="2"/>
  <c r="AH227" i="2"/>
  <c r="AI227" i="2"/>
  <c r="AJ227" i="2"/>
  <c r="D228" i="2"/>
  <c r="E228" i="2"/>
  <c r="F228" i="2"/>
  <c r="G228" i="2"/>
  <c r="H228" i="2"/>
  <c r="I228" i="2"/>
  <c r="J228" i="2"/>
  <c r="AA228" i="2"/>
  <c r="AB228" i="2"/>
  <c r="AC228" i="2"/>
  <c r="AE228" i="2"/>
  <c r="AF228" i="2"/>
  <c r="AG228" i="2"/>
  <c r="AH228" i="2"/>
  <c r="AI228" i="2"/>
  <c r="AJ228" i="2"/>
  <c r="D229" i="2"/>
  <c r="E229" i="2"/>
  <c r="F229" i="2"/>
  <c r="G229" i="2"/>
  <c r="H229" i="2"/>
  <c r="I229" i="2"/>
  <c r="J229" i="2"/>
  <c r="AA229" i="2"/>
  <c r="AB229" i="2"/>
  <c r="AC229" i="2"/>
  <c r="AE229" i="2"/>
  <c r="AF229" i="2"/>
  <c r="AG229" i="2"/>
  <c r="AH229" i="2"/>
  <c r="AI229" i="2"/>
  <c r="AJ229" i="2"/>
  <c r="D230" i="2"/>
  <c r="E230" i="2"/>
  <c r="F230" i="2"/>
  <c r="G230" i="2"/>
  <c r="H230" i="2"/>
  <c r="I230" i="2"/>
  <c r="J230" i="2"/>
  <c r="AA230" i="2"/>
  <c r="AB230" i="2"/>
  <c r="AC230" i="2"/>
  <c r="AE230" i="2"/>
  <c r="AF230" i="2"/>
  <c r="AG230" i="2"/>
  <c r="AH230" i="2"/>
  <c r="AI230" i="2"/>
  <c r="AJ230" i="2"/>
  <c r="D231" i="2"/>
  <c r="E231" i="2"/>
  <c r="F231" i="2"/>
  <c r="G231" i="2"/>
  <c r="H231" i="2"/>
  <c r="I231" i="2"/>
  <c r="J231" i="2"/>
  <c r="AA231" i="2"/>
  <c r="AB231" i="2"/>
  <c r="AC231" i="2"/>
  <c r="AE231" i="2"/>
  <c r="AF231" i="2"/>
  <c r="AG231" i="2"/>
  <c r="AH231" i="2"/>
  <c r="AI231" i="2"/>
  <c r="AJ231" i="2"/>
  <c r="D232" i="2"/>
  <c r="E232" i="2"/>
  <c r="F232" i="2"/>
  <c r="G232" i="2"/>
  <c r="H232" i="2"/>
  <c r="I232" i="2"/>
  <c r="J232" i="2"/>
  <c r="AA232" i="2"/>
  <c r="AB232" i="2"/>
  <c r="AC232" i="2"/>
  <c r="AE232" i="2"/>
  <c r="AF232" i="2"/>
  <c r="AG232" i="2"/>
  <c r="AH232" i="2"/>
  <c r="AI232" i="2"/>
  <c r="AJ232" i="2"/>
  <c r="D233" i="2"/>
  <c r="E233" i="2"/>
  <c r="F233" i="2"/>
  <c r="G233" i="2"/>
  <c r="H233" i="2"/>
  <c r="I233" i="2"/>
  <c r="J233" i="2"/>
  <c r="AA233" i="2"/>
  <c r="AB233" i="2"/>
  <c r="AC233" i="2"/>
  <c r="AE233" i="2"/>
  <c r="AF233" i="2"/>
  <c r="AG233" i="2"/>
  <c r="AH233" i="2"/>
  <c r="AI233" i="2"/>
  <c r="AJ233" i="2"/>
  <c r="D234" i="2"/>
  <c r="E234" i="2"/>
  <c r="F234" i="2"/>
  <c r="G234" i="2"/>
  <c r="H234" i="2"/>
  <c r="I234" i="2"/>
  <c r="J234" i="2"/>
  <c r="AA234" i="2"/>
  <c r="AB234" i="2"/>
  <c r="AC234" i="2"/>
  <c r="AE234" i="2"/>
  <c r="AF234" i="2"/>
  <c r="AG234" i="2"/>
  <c r="AH234" i="2"/>
  <c r="AI234" i="2"/>
  <c r="AJ234" i="2"/>
  <c r="D235" i="2"/>
  <c r="E235" i="2"/>
  <c r="F235" i="2"/>
  <c r="G235" i="2"/>
  <c r="H235" i="2"/>
  <c r="I235" i="2"/>
  <c r="J235" i="2"/>
  <c r="AA235" i="2"/>
  <c r="AB235" i="2"/>
  <c r="AC235" i="2"/>
  <c r="AE235" i="2"/>
  <c r="AF235" i="2"/>
  <c r="AG235" i="2"/>
  <c r="AH235" i="2"/>
  <c r="AI235" i="2"/>
  <c r="AJ235" i="2"/>
  <c r="D236" i="2"/>
  <c r="E236" i="2"/>
  <c r="F236" i="2"/>
  <c r="G236" i="2"/>
  <c r="H236" i="2"/>
  <c r="I236" i="2"/>
  <c r="J236" i="2"/>
  <c r="AA236" i="2"/>
  <c r="AB236" i="2"/>
  <c r="AC236" i="2"/>
  <c r="AE236" i="2"/>
  <c r="AF236" i="2"/>
  <c r="AG236" i="2"/>
  <c r="AH236" i="2"/>
  <c r="AI236" i="2"/>
  <c r="AJ236" i="2"/>
  <c r="D237" i="2"/>
  <c r="E237" i="2"/>
  <c r="F237" i="2"/>
  <c r="G237" i="2"/>
  <c r="H237" i="2"/>
  <c r="I237" i="2"/>
  <c r="J237" i="2"/>
  <c r="AA237" i="2"/>
  <c r="AB237" i="2"/>
  <c r="AC237" i="2"/>
  <c r="AE237" i="2"/>
  <c r="AF237" i="2"/>
  <c r="AG237" i="2"/>
  <c r="AH237" i="2"/>
  <c r="AI237" i="2"/>
  <c r="AJ237" i="2"/>
  <c r="D238" i="2"/>
  <c r="E238" i="2"/>
  <c r="F238" i="2"/>
  <c r="G238" i="2"/>
  <c r="H238" i="2"/>
  <c r="I238" i="2"/>
  <c r="J238" i="2"/>
  <c r="AA238" i="2"/>
  <c r="AB238" i="2"/>
  <c r="AC238" i="2"/>
  <c r="AE238" i="2"/>
  <c r="AF238" i="2"/>
  <c r="AG238" i="2"/>
  <c r="AH238" i="2"/>
  <c r="AI238" i="2"/>
  <c r="AJ238" i="2"/>
  <c r="D239" i="2"/>
  <c r="E239" i="2"/>
  <c r="F239" i="2"/>
  <c r="G239" i="2"/>
  <c r="H239" i="2"/>
  <c r="I239" i="2"/>
  <c r="J239" i="2"/>
  <c r="AA239" i="2"/>
  <c r="AB239" i="2"/>
  <c r="AC239" i="2"/>
  <c r="AE239" i="2"/>
  <c r="AF239" i="2"/>
  <c r="AG239" i="2"/>
  <c r="AH239" i="2"/>
  <c r="AI239" i="2"/>
  <c r="AJ239" i="2"/>
  <c r="D240" i="2"/>
  <c r="E240" i="2"/>
  <c r="F240" i="2"/>
  <c r="G240" i="2"/>
  <c r="H240" i="2"/>
  <c r="I240" i="2"/>
  <c r="J240" i="2"/>
  <c r="AA240" i="2"/>
  <c r="AB240" i="2"/>
  <c r="AC240" i="2"/>
  <c r="AE240" i="2"/>
  <c r="AF240" i="2"/>
  <c r="AG240" i="2"/>
  <c r="AH240" i="2"/>
  <c r="AI240" i="2"/>
  <c r="AJ240" i="2"/>
  <c r="D241" i="2"/>
  <c r="E241" i="2"/>
  <c r="F241" i="2"/>
  <c r="G241" i="2"/>
  <c r="H241" i="2"/>
  <c r="I241" i="2"/>
  <c r="J241" i="2"/>
  <c r="AA241" i="2"/>
  <c r="AB241" i="2"/>
  <c r="AC241" i="2"/>
  <c r="AE241" i="2"/>
  <c r="AF241" i="2"/>
  <c r="AG241" i="2"/>
  <c r="AH241" i="2"/>
  <c r="AI241" i="2"/>
  <c r="AJ241" i="2"/>
  <c r="D242" i="2"/>
  <c r="E242" i="2"/>
  <c r="F242" i="2"/>
  <c r="G242" i="2"/>
  <c r="H242" i="2"/>
  <c r="I242" i="2"/>
  <c r="J242" i="2"/>
  <c r="AA242" i="2"/>
  <c r="AB242" i="2"/>
  <c r="AC242" i="2"/>
  <c r="AE242" i="2"/>
  <c r="AF242" i="2"/>
  <c r="AG242" i="2"/>
  <c r="AH242" i="2"/>
  <c r="AI242" i="2"/>
  <c r="AJ242" i="2"/>
  <c r="D243" i="2"/>
  <c r="E243" i="2"/>
  <c r="F243" i="2"/>
  <c r="G243" i="2"/>
  <c r="H243" i="2"/>
  <c r="I243" i="2"/>
  <c r="J243" i="2"/>
  <c r="AA243" i="2"/>
  <c r="AB243" i="2"/>
  <c r="AC243" i="2"/>
  <c r="AE243" i="2"/>
  <c r="AF243" i="2"/>
  <c r="AG243" i="2"/>
  <c r="AH243" i="2"/>
  <c r="AI243" i="2"/>
  <c r="AJ243" i="2"/>
  <c r="D244" i="2"/>
  <c r="E244" i="2"/>
  <c r="F244" i="2"/>
  <c r="G244" i="2"/>
  <c r="H244" i="2"/>
  <c r="I244" i="2"/>
  <c r="J244" i="2"/>
  <c r="AA244" i="2"/>
  <c r="AB244" i="2"/>
  <c r="AC244" i="2"/>
  <c r="AE244" i="2"/>
  <c r="AF244" i="2"/>
  <c r="AG244" i="2"/>
  <c r="AH244" i="2"/>
  <c r="AI244" i="2"/>
  <c r="AJ244" i="2"/>
  <c r="D245" i="2"/>
  <c r="E245" i="2"/>
  <c r="F245" i="2"/>
  <c r="G245" i="2"/>
  <c r="H245" i="2"/>
  <c r="I245" i="2"/>
  <c r="J245" i="2"/>
  <c r="AA245" i="2"/>
  <c r="AB245" i="2"/>
  <c r="AC245" i="2"/>
  <c r="AE245" i="2"/>
  <c r="AF245" i="2"/>
  <c r="AG245" i="2"/>
  <c r="AH245" i="2"/>
  <c r="AI245" i="2"/>
  <c r="AJ245" i="2"/>
  <c r="D246" i="2"/>
  <c r="E246" i="2"/>
  <c r="F246" i="2"/>
  <c r="G246" i="2"/>
  <c r="H246" i="2"/>
  <c r="I246" i="2"/>
  <c r="J246" i="2"/>
  <c r="AA246" i="2"/>
  <c r="AB246" i="2"/>
  <c r="AC246" i="2"/>
  <c r="AE246" i="2"/>
  <c r="AF246" i="2"/>
  <c r="AG246" i="2"/>
  <c r="AH246" i="2"/>
  <c r="AI246" i="2"/>
  <c r="AJ246" i="2"/>
  <c r="D247" i="2"/>
  <c r="E247" i="2"/>
  <c r="F247" i="2"/>
  <c r="G247" i="2"/>
  <c r="H247" i="2"/>
  <c r="I247" i="2"/>
  <c r="J247" i="2"/>
  <c r="AA247" i="2"/>
  <c r="AB247" i="2"/>
  <c r="AC247" i="2"/>
  <c r="AE247" i="2"/>
  <c r="AF247" i="2"/>
  <c r="AG247" i="2"/>
  <c r="AH247" i="2"/>
  <c r="AI247" i="2"/>
  <c r="AJ247" i="2"/>
  <c r="D248" i="2"/>
  <c r="E248" i="2"/>
  <c r="F248" i="2"/>
  <c r="G248" i="2"/>
  <c r="H248" i="2"/>
  <c r="I248" i="2"/>
  <c r="J248" i="2"/>
  <c r="AA248" i="2"/>
  <c r="AB248" i="2"/>
  <c r="AC248" i="2"/>
  <c r="AE248" i="2"/>
  <c r="AF248" i="2"/>
  <c r="AG248" i="2"/>
  <c r="AH248" i="2"/>
  <c r="AI248" i="2"/>
  <c r="AJ248" i="2"/>
  <c r="D249" i="2"/>
  <c r="E249" i="2"/>
  <c r="F249" i="2"/>
  <c r="G249" i="2"/>
  <c r="H249" i="2"/>
  <c r="I249" i="2"/>
  <c r="J249" i="2"/>
  <c r="AA249" i="2"/>
  <c r="AB249" i="2"/>
  <c r="AC249" i="2"/>
  <c r="AE249" i="2"/>
  <c r="AF249" i="2"/>
  <c r="AG249" i="2"/>
  <c r="AH249" i="2"/>
  <c r="AI249" i="2"/>
  <c r="AJ249" i="2"/>
  <c r="D250" i="2"/>
  <c r="E250" i="2"/>
  <c r="F250" i="2"/>
  <c r="G250" i="2"/>
  <c r="H250" i="2"/>
  <c r="I250" i="2"/>
  <c r="J250" i="2"/>
  <c r="AA250" i="2"/>
  <c r="AB250" i="2"/>
  <c r="AC250" i="2"/>
  <c r="AE250" i="2"/>
  <c r="AF250" i="2"/>
  <c r="AG250" i="2"/>
  <c r="AH250" i="2"/>
  <c r="AI250" i="2"/>
  <c r="AJ250" i="2"/>
  <c r="D251" i="2"/>
  <c r="E251" i="2"/>
  <c r="F251" i="2"/>
  <c r="G251" i="2"/>
  <c r="H251" i="2"/>
  <c r="I251" i="2"/>
  <c r="J251" i="2"/>
  <c r="AA251" i="2"/>
  <c r="AB251" i="2"/>
  <c r="AC251" i="2"/>
  <c r="AE251" i="2"/>
  <c r="AF251" i="2"/>
  <c r="AG251" i="2"/>
  <c r="AH251" i="2"/>
  <c r="AI251" i="2"/>
  <c r="AJ251" i="2"/>
  <c r="D252" i="2"/>
  <c r="E252" i="2"/>
  <c r="F252" i="2"/>
  <c r="G252" i="2"/>
  <c r="H252" i="2"/>
  <c r="I252" i="2"/>
  <c r="J252" i="2"/>
  <c r="AA252" i="2"/>
  <c r="AB252" i="2"/>
  <c r="AC252" i="2"/>
  <c r="AE252" i="2"/>
  <c r="AF252" i="2"/>
  <c r="AG252" i="2"/>
  <c r="AH252" i="2"/>
  <c r="AI252" i="2"/>
  <c r="AJ252" i="2"/>
  <c r="D253" i="2"/>
  <c r="E253" i="2"/>
  <c r="F253" i="2"/>
  <c r="G253" i="2"/>
  <c r="H253" i="2"/>
  <c r="I253" i="2"/>
  <c r="J253" i="2"/>
  <c r="AA253" i="2"/>
  <c r="AB253" i="2"/>
  <c r="AC253" i="2"/>
  <c r="AE253" i="2"/>
  <c r="AF253" i="2"/>
  <c r="AG253" i="2"/>
  <c r="AH253" i="2"/>
  <c r="AI253" i="2"/>
  <c r="AJ253" i="2"/>
  <c r="D254" i="2"/>
  <c r="E254" i="2"/>
  <c r="F254" i="2"/>
  <c r="G254" i="2"/>
  <c r="H254" i="2"/>
  <c r="I254" i="2"/>
  <c r="J254" i="2"/>
  <c r="AA254" i="2"/>
  <c r="AB254" i="2"/>
  <c r="AC254" i="2"/>
  <c r="AE254" i="2"/>
  <c r="AF254" i="2"/>
  <c r="AG254" i="2"/>
  <c r="AH254" i="2"/>
  <c r="AI254" i="2"/>
  <c r="AJ254" i="2"/>
  <c r="D255" i="2"/>
  <c r="E255" i="2"/>
  <c r="F255" i="2"/>
  <c r="G255" i="2"/>
  <c r="H255" i="2"/>
  <c r="I255" i="2"/>
  <c r="J255" i="2"/>
  <c r="AA255" i="2"/>
  <c r="AB255" i="2"/>
  <c r="AC255" i="2"/>
  <c r="AE255" i="2"/>
  <c r="AF255" i="2"/>
  <c r="AG255" i="2"/>
  <c r="AH255" i="2"/>
  <c r="AI255" i="2"/>
  <c r="AJ255" i="2"/>
  <c r="D256" i="2"/>
  <c r="E256" i="2"/>
  <c r="F256" i="2"/>
  <c r="G256" i="2"/>
  <c r="H256" i="2"/>
  <c r="I256" i="2"/>
  <c r="J256" i="2"/>
  <c r="AA256" i="2"/>
  <c r="AB256" i="2"/>
  <c r="AC256" i="2"/>
  <c r="AE256" i="2"/>
  <c r="AF256" i="2"/>
  <c r="AG256" i="2"/>
  <c r="AH256" i="2"/>
  <c r="AI256" i="2"/>
  <c r="AJ256" i="2"/>
  <c r="D257" i="2"/>
  <c r="E257" i="2"/>
  <c r="F257" i="2"/>
  <c r="G257" i="2"/>
  <c r="H257" i="2"/>
  <c r="I257" i="2"/>
  <c r="J257" i="2"/>
  <c r="AA257" i="2"/>
  <c r="AB257" i="2"/>
  <c r="AC257" i="2"/>
  <c r="AE257" i="2"/>
  <c r="AF257" i="2"/>
  <c r="AG257" i="2"/>
  <c r="AH257" i="2"/>
  <c r="AI257" i="2"/>
  <c r="AJ257" i="2"/>
  <c r="D258" i="2"/>
  <c r="E258" i="2"/>
  <c r="F258" i="2"/>
  <c r="G258" i="2"/>
  <c r="H258" i="2"/>
  <c r="I258" i="2"/>
  <c r="J258" i="2"/>
  <c r="AA258" i="2"/>
  <c r="AB258" i="2"/>
  <c r="AC258" i="2"/>
  <c r="AE258" i="2"/>
  <c r="AF258" i="2"/>
  <c r="AG258" i="2"/>
  <c r="AH258" i="2"/>
  <c r="AI258" i="2"/>
  <c r="AJ258" i="2"/>
  <c r="D259" i="2"/>
  <c r="E259" i="2"/>
  <c r="F259" i="2"/>
  <c r="G259" i="2"/>
  <c r="H259" i="2"/>
  <c r="I259" i="2"/>
  <c r="J259" i="2"/>
  <c r="AA259" i="2"/>
  <c r="AB259" i="2"/>
  <c r="AC259" i="2"/>
  <c r="AE259" i="2"/>
  <c r="AF259" i="2"/>
  <c r="AG259" i="2"/>
  <c r="AH259" i="2"/>
  <c r="AI259" i="2"/>
  <c r="AJ259" i="2"/>
  <c r="D260" i="2"/>
  <c r="E260" i="2"/>
  <c r="F260" i="2"/>
  <c r="G260" i="2"/>
  <c r="H260" i="2"/>
  <c r="I260" i="2"/>
  <c r="J260" i="2"/>
  <c r="AA260" i="2"/>
  <c r="AB260" i="2"/>
  <c r="AC260" i="2"/>
  <c r="AE260" i="2"/>
  <c r="AF260" i="2"/>
  <c r="AG260" i="2"/>
  <c r="AH260" i="2"/>
  <c r="AI260" i="2"/>
  <c r="AJ260" i="2"/>
  <c r="D261" i="2"/>
  <c r="E261" i="2"/>
  <c r="F261" i="2"/>
  <c r="G261" i="2"/>
  <c r="H261" i="2"/>
  <c r="I261" i="2"/>
  <c r="J261" i="2"/>
  <c r="AA261" i="2"/>
  <c r="AB261" i="2"/>
  <c r="AC261" i="2"/>
  <c r="AE261" i="2"/>
  <c r="AF261" i="2"/>
  <c r="AG261" i="2"/>
  <c r="AH261" i="2"/>
  <c r="AI261" i="2"/>
  <c r="AJ261" i="2"/>
  <c r="D262" i="2"/>
  <c r="E262" i="2"/>
  <c r="F262" i="2"/>
  <c r="G262" i="2"/>
  <c r="H262" i="2"/>
  <c r="I262" i="2"/>
  <c r="J262" i="2"/>
  <c r="AA262" i="2"/>
  <c r="AB262" i="2"/>
  <c r="AC262" i="2"/>
  <c r="AE262" i="2"/>
  <c r="AF262" i="2"/>
  <c r="AG262" i="2"/>
  <c r="AH262" i="2"/>
  <c r="AI262" i="2"/>
  <c r="AJ262" i="2"/>
  <c r="D263" i="2"/>
  <c r="E263" i="2"/>
  <c r="F263" i="2"/>
  <c r="G263" i="2"/>
  <c r="H263" i="2"/>
  <c r="I263" i="2"/>
  <c r="J263" i="2"/>
  <c r="AA263" i="2"/>
  <c r="AB263" i="2"/>
  <c r="AC263" i="2"/>
  <c r="AE263" i="2"/>
  <c r="AF263" i="2"/>
  <c r="AG263" i="2"/>
  <c r="AH263" i="2"/>
  <c r="AI263" i="2"/>
  <c r="AJ263" i="2"/>
  <c r="D264" i="2"/>
  <c r="E264" i="2"/>
  <c r="F264" i="2"/>
  <c r="G264" i="2"/>
  <c r="H264" i="2"/>
  <c r="I264" i="2"/>
  <c r="J264" i="2"/>
  <c r="AA264" i="2"/>
  <c r="AB264" i="2"/>
  <c r="AC264" i="2"/>
  <c r="AE264" i="2"/>
  <c r="AF264" i="2"/>
  <c r="AG264" i="2"/>
  <c r="AH264" i="2"/>
  <c r="AI264" i="2"/>
  <c r="AJ264" i="2"/>
  <c r="D265" i="2"/>
  <c r="E265" i="2"/>
  <c r="F265" i="2"/>
  <c r="G265" i="2"/>
  <c r="H265" i="2"/>
  <c r="I265" i="2"/>
  <c r="J265" i="2"/>
  <c r="AA265" i="2"/>
  <c r="AB265" i="2"/>
  <c r="AC265" i="2"/>
  <c r="AE265" i="2"/>
  <c r="AF265" i="2"/>
  <c r="AG265" i="2"/>
  <c r="AH265" i="2"/>
  <c r="AI265" i="2"/>
  <c r="AJ265" i="2"/>
  <c r="D266" i="2"/>
  <c r="E266" i="2"/>
  <c r="F266" i="2"/>
  <c r="G266" i="2"/>
  <c r="H266" i="2"/>
  <c r="I266" i="2"/>
  <c r="J266" i="2"/>
  <c r="AA266" i="2"/>
  <c r="AB266" i="2"/>
  <c r="AC266" i="2"/>
  <c r="AE266" i="2"/>
  <c r="AF266" i="2"/>
  <c r="AG266" i="2"/>
  <c r="AH266" i="2"/>
  <c r="AI266" i="2"/>
  <c r="AJ266" i="2"/>
  <c r="D267" i="2"/>
  <c r="E267" i="2"/>
  <c r="F267" i="2"/>
  <c r="G267" i="2"/>
  <c r="H267" i="2"/>
  <c r="I267" i="2"/>
  <c r="J267" i="2"/>
  <c r="AA267" i="2"/>
  <c r="AB267" i="2"/>
  <c r="AC267" i="2"/>
  <c r="AE267" i="2"/>
  <c r="AF267" i="2"/>
  <c r="AG267" i="2"/>
  <c r="AH267" i="2"/>
  <c r="AI267" i="2"/>
  <c r="AJ267" i="2"/>
  <c r="D268" i="2"/>
  <c r="E268" i="2"/>
  <c r="F268" i="2"/>
  <c r="G268" i="2"/>
  <c r="H268" i="2"/>
  <c r="I268" i="2"/>
  <c r="J268" i="2"/>
  <c r="AA268" i="2"/>
  <c r="AB268" i="2"/>
  <c r="AC268" i="2"/>
  <c r="AE268" i="2"/>
  <c r="AF268" i="2"/>
  <c r="AG268" i="2"/>
  <c r="AH268" i="2"/>
  <c r="AI268" i="2"/>
  <c r="AJ268" i="2"/>
  <c r="D269" i="2"/>
  <c r="E269" i="2"/>
  <c r="F269" i="2"/>
  <c r="G269" i="2"/>
  <c r="H269" i="2"/>
  <c r="I269" i="2"/>
  <c r="J269" i="2"/>
  <c r="AA269" i="2"/>
  <c r="AB269" i="2"/>
  <c r="AC269" i="2"/>
  <c r="AE269" i="2"/>
  <c r="AF269" i="2"/>
  <c r="AG269" i="2"/>
  <c r="AH269" i="2"/>
  <c r="AI269" i="2"/>
  <c r="AJ269" i="2"/>
  <c r="D270" i="2"/>
  <c r="E270" i="2"/>
  <c r="F270" i="2"/>
  <c r="G270" i="2"/>
  <c r="H270" i="2"/>
  <c r="I270" i="2"/>
  <c r="J270" i="2"/>
  <c r="AA270" i="2"/>
  <c r="AB270" i="2"/>
  <c r="AC270" i="2"/>
  <c r="AE270" i="2"/>
  <c r="AF270" i="2"/>
  <c r="AG270" i="2"/>
  <c r="AH270" i="2"/>
  <c r="AI270" i="2"/>
  <c r="AJ270" i="2"/>
  <c r="D271" i="2"/>
  <c r="E271" i="2"/>
  <c r="F271" i="2"/>
  <c r="G271" i="2"/>
  <c r="H271" i="2"/>
  <c r="I271" i="2"/>
  <c r="J271" i="2"/>
  <c r="AA271" i="2"/>
  <c r="AB271" i="2"/>
  <c r="AC271" i="2"/>
  <c r="AE271" i="2"/>
  <c r="AF271" i="2"/>
  <c r="AG271" i="2"/>
  <c r="AH271" i="2"/>
  <c r="AI271" i="2"/>
  <c r="AJ271" i="2"/>
  <c r="D272" i="2"/>
  <c r="E272" i="2"/>
  <c r="F272" i="2"/>
  <c r="G272" i="2"/>
  <c r="H272" i="2"/>
  <c r="I272" i="2"/>
  <c r="J272" i="2"/>
  <c r="AA272" i="2"/>
  <c r="AB272" i="2"/>
  <c r="AC272" i="2"/>
  <c r="AE272" i="2"/>
  <c r="AF272" i="2"/>
  <c r="AG272" i="2"/>
  <c r="AH272" i="2"/>
  <c r="AI272" i="2"/>
  <c r="AJ272" i="2"/>
  <c r="D273" i="2"/>
  <c r="E273" i="2"/>
  <c r="F273" i="2"/>
  <c r="G273" i="2"/>
  <c r="H273" i="2"/>
  <c r="I273" i="2"/>
  <c r="J273" i="2"/>
  <c r="AA273" i="2"/>
  <c r="AB273" i="2"/>
  <c r="AC273" i="2"/>
  <c r="AE273" i="2"/>
  <c r="AF273" i="2"/>
  <c r="AG273" i="2"/>
  <c r="AH273" i="2"/>
  <c r="AI273" i="2"/>
  <c r="AJ273" i="2"/>
  <c r="D274" i="2"/>
  <c r="E274" i="2"/>
  <c r="F274" i="2"/>
  <c r="G274" i="2"/>
  <c r="H274" i="2"/>
  <c r="I274" i="2"/>
  <c r="J274" i="2"/>
  <c r="AA274" i="2"/>
  <c r="AB274" i="2"/>
  <c r="AC274" i="2"/>
  <c r="AE274" i="2"/>
  <c r="AF274" i="2"/>
  <c r="AG274" i="2"/>
  <c r="AH274" i="2"/>
  <c r="AI274" i="2"/>
  <c r="AJ274" i="2"/>
  <c r="D275" i="2"/>
  <c r="E275" i="2"/>
  <c r="F275" i="2"/>
  <c r="G275" i="2"/>
  <c r="H275" i="2"/>
  <c r="I275" i="2"/>
  <c r="J275" i="2"/>
  <c r="AA275" i="2"/>
  <c r="AB275" i="2"/>
  <c r="AC275" i="2"/>
  <c r="AE275" i="2"/>
  <c r="AF275" i="2"/>
  <c r="AG275" i="2"/>
  <c r="AH275" i="2"/>
  <c r="AI275" i="2"/>
  <c r="AJ275" i="2"/>
  <c r="D276" i="2"/>
  <c r="E276" i="2"/>
  <c r="F276" i="2"/>
  <c r="G276" i="2"/>
  <c r="H276" i="2"/>
  <c r="I276" i="2"/>
  <c r="J276" i="2"/>
  <c r="AA276" i="2"/>
  <c r="AB276" i="2"/>
  <c r="AC276" i="2"/>
  <c r="AE276" i="2"/>
  <c r="AF276" i="2"/>
  <c r="AG276" i="2"/>
  <c r="AH276" i="2"/>
  <c r="AI276" i="2"/>
  <c r="AJ276" i="2"/>
  <c r="D277" i="2"/>
  <c r="E277" i="2"/>
  <c r="F277" i="2"/>
  <c r="G277" i="2"/>
  <c r="H277" i="2"/>
  <c r="I277" i="2"/>
  <c r="J277" i="2"/>
  <c r="AA277" i="2"/>
  <c r="AB277" i="2"/>
  <c r="AC277" i="2"/>
  <c r="AE277" i="2"/>
  <c r="AF277" i="2"/>
  <c r="AG277" i="2"/>
  <c r="AH277" i="2"/>
  <c r="AI277" i="2"/>
  <c r="AJ277" i="2"/>
  <c r="D278" i="2"/>
  <c r="E278" i="2"/>
  <c r="F278" i="2"/>
  <c r="G278" i="2"/>
  <c r="H278" i="2"/>
  <c r="I278" i="2"/>
  <c r="J278" i="2"/>
  <c r="AA278" i="2"/>
  <c r="AB278" i="2"/>
  <c r="AC278" i="2"/>
  <c r="AE278" i="2"/>
  <c r="AF278" i="2"/>
  <c r="AG278" i="2"/>
  <c r="AH278" i="2"/>
  <c r="AI278" i="2"/>
  <c r="AJ278" i="2"/>
  <c r="D279" i="2"/>
  <c r="E279" i="2"/>
  <c r="F279" i="2"/>
  <c r="G279" i="2"/>
  <c r="H279" i="2"/>
  <c r="I279" i="2"/>
  <c r="J279" i="2"/>
  <c r="AA279" i="2"/>
  <c r="AB279" i="2"/>
  <c r="AC279" i="2"/>
  <c r="AE279" i="2"/>
  <c r="AF279" i="2"/>
  <c r="AG279" i="2"/>
  <c r="AH279" i="2"/>
  <c r="AI279" i="2"/>
  <c r="AJ279" i="2"/>
  <c r="D280" i="2"/>
  <c r="E280" i="2"/>
  <c r="F280" i="2"/>
  <c r="G280" i="2"/>
  <c r="H280" i="2"/>
  <c r="I280" i="2"/>
  <c r="J280" i="2"/>
  <c r="AA280" i="2"/>
  <c r="AB280" i="2"/>
  <c r="AC280" i="2"/>
  <c r="AE280" i="2"/>
  <c r="AF280" i="2"/>
  <c r="AG280" i="2"/>
  <c r="AH280" i="2"/>
  <c r="AI280" i="2"/>
  <c r="AJ280" i="2"/>
  <c r="D281" i="2"/>
  <c r="E281" i="2"/>
  <c r="F281" i="2"/>
  <c r="G281" i="2"/>
  <c r="H281" i="2"/>
  <c r="I281" i="2"/>
  <c r="J281" i="2"/>
  <c r="AA281" i="2"/>
  <c r="AB281" i="2"/>
  <c r="AC281" i="2"/>
  <c r="AE281" i="2"/>
  <c r="AF281" i="2"/>
  <c r="AG281" i="2"/>
  <c r="AH281" i="2"/>
  <c r="AI281" i="2"/>
  <c r="AJ281" i="2"/>
  <c r="D282" i="2"/>
  <c r="E282" i="2"/>
  <c r="F282" i="2"/>
  <c r="G282" i="2"/>
  <c r="H282" i="2"/>
  <c r="I282" i="2"/>
  <c r="J282" i="2"/>
  <c r="AA282" i="2"/>
  <c r="AB282" i="2"/>
  <c r="AC282" i="2"/>
  <c r="AE282" i="2"/>
  <c r="AF282" i="2"/>
  <c r="AG282" i="2"/>
  <c r="AH282" i="2"/>
  <c r="AI282" i="2"/>
  <c r="AJ282" i="2"/>
  <c r="D283" i="2"/>
  <c r="E283" i="2"/>
  <c r="F283" i="2"/>
  <c r="G283" i="2"/>
  <c r="H283" i="2"/>
  <c r="I283" i="2"/>
  <c r="J283" i="2"/>
  <c r="AA283" i="2"/>
  <c r="AB283" i="2"/>
  <c r="AC283" i="2"/>
  <c r="AE283" i="2"/>
  <c r="AF283" i="2"/>
  <c r="AG283" i="2"/>
  <c r="AH283" i="2"/>
  <c r="AI283" i="2"/>
  <c r="AJ283" i="2"/>
  <c r="D284" i="2"/>
  <c r="E284" i="2"/>
  <c r="F284" i="2"/>
  <c r="G284" i="2"/>
  <c r="H284" i="2"/>
  <c r="I284" i="2"/>
  <c r="J284" i="2"/>
  <c r="AA284" i="2"/>
  <c r="AB284" i="2"/>
  <c r="AC284" i="2"/>
  <c r="AE284" i="2"/>
  <c r="AF284" i="2"/>
  <c r="AG284" i="2"/>
  <c r="AH284" i="2"/>
  <c r="AI284" i="2"/>
  <c r="AJ284" i="2"/>
  <c r="D285" i="2"/>
  <c r="E285" i="2"/>
  <c r="F285" i="2"/>
  <c r="G285" i="2"/>
  <c r="H285" i="2"/>
  <c r="I285" i="2"/>
  <c r="J285" i="2"/>
  <c r="AA285" i="2"/>
  <c r="AB285" i="2"/>
  <c r="AC285" i="2"/>
  <c r="AE285" i="2"/>
  <c r="AF285" i="2"/>
  <c r="AG285" i="2"/>
  <c r="AH285" i="2"/>
  <c r="AI285" i="2"/>
  <c r="AJ285" i="2"/>
  <c r="D286" i="2"/>
  <c r="E286" i="2"/>
  <c r="F286" i="2"/>
  <c r="G286" i="2"/>
  <c r="H286" i="2"/>
  <c r="I286" i="2"/>
  <c r="J286" i="2"/>
  <c r="AA286" i="2"/>
  <c r="AB286" i="2"/>
  <c r="AC286" i="2"/>
  <c r="AE286" i="2"/>
  <c r="AF286" i="2"/>
  <c r="AG286" i="2"/>
  <c r="AH286" i="2"/>
  <c r="AI286" i="2"/>
  <c r="AJ286" i="2"/>
  <c r="D287" i="2"/>
  <c r="E287" i="2"/>
  <c r="F287" i="2"/>
  <c r="G287" i="2"/>
  <c r="H287" i="2"/>
  <c r="I287" i="2"/>
  <c r="J287" i="2"/>
  <c r="AA287" i="2"/>
  <c r="AB287" i="2"/>
  <c r="AC287" i="2"/>
  <c r="AE287" i="2"/>
  <c r="AF287" i="2"/>
  <c r="AG287" i="2"/>
  <c r="AH287" i="2"/>
  <c r="AI287" i="2"/>
  <c r="AJ287" i="2"/>
  <c r="D288" i="2"/>
  <c r="E288" i="2"/>
  <c r="F288" i="2"/>
  <c r="G288" i="2"/>
  <c r="H288" i="2"/>
  <c r="I288" i="2"/>
  <c r="J288" i="2"/>
  <c r="AA288" i="2"/>
  <c r="AB288" i="2"/>
  <c r="AC288" i="2"/>
  <c r="AE288" i="2"/>
  <c r="AF288" i="2"/>
  <c r="AG288" i="2"/>
  <c r="AH288" i="2"/>
  <c r="AI288" i="2"/>
  <c r="AJ288" i="2"/>
  <c r="D289" i="2"/>
  <c r="E289" i="2"/>
  <c r="F289" i="2"/>
  <c r="G289" i="2"/>
  <c r="H289" i="2"/>
  <c r="I289" i="2"/>
  <c r="J289" i="2"/>
  <c r="AA289" i="2"/>
  <c r="AB289" i="2"/>
  <c r="AC289" i="2"/>
  <c r="AE289" i="2"/>
  <c r="AF289" i="2"/>
  <c r="AG289" i="2"/>
  <c r="AH289" i="2"/>
  <c r="AI289" i="2"/>
  <c r="AJ289" i="2"/>
  <c r="D290" i="2"/>
  <c r="E290" i="2"/>
  <c r="F290" i="2"/>
  <c r="G290" i="2"/>
  <c r="H290" i="2"/>
  <c r="I290" i="2"/>
  <c r="J290" i="2"/>
  <c r="AA290" i="2"/>
  <c r="AB290" i="2"/>
  <c r="AC290" i="2"/>
  <c r="AE290" i="2"/>
  <c r="AF290" i="2"/>
  <c r="AG290" i="2"/>
  <c r="AH290" i="2"/>
  <c r="AI290" i="2"/>
  <c r="AJ290" i="2"/>
  <c r="D291" i="2"/>
  <c r="E291" i="2"/>
  <c r="F291" i="2"/>
  <c r="G291" i="2"/>
  <c r="H291" i="2"/>
  <c r="I291" i="2"/>
  <c r="J291" i="2"/>
  <c r="AA291" i="2"/>
  <c r="AB291" i="2"/>
  <c r="AC291" i="2"/>
  <c r="AE291" i="2"/>
  <c r="AF291" i="2"/>
  <c r="AG291" i="2"/>
  <c r="AH291" i="2"/>
  <c r="AI291" i="2"/>
  <c r="AJ291" i="2"/>
  <c r="D292" i="2"/>
  <c r="E292" i="2"/>
  <c r="F292" i="2"/>
  <c r="G292" i="2"/>
  <c r="H292" i="2"/>
  <c r="I292" i="2"/>
  <c r="J292" i="2"/>
  <c r="AA292" i="2"/>
  <c r="AB292" i="2"/>
  <c r="AC292" i="2"/>
  <c r="AE292" i="2"/>
  <c r="AF292" i="2"/>
  <c r="AG292" i="2"/>
  <c r="AH292" i="2"/>
  <c r="AI292" i="2"/>
  <c r="AJ292" i="2"/>
  <c r="D293" i="2"/>
  <c r="E293" i="2"/>
  <c r="F293" i="2"/>
  <c r="G293" i="2"/>
  <c r="H293" i="2"/>
  <c r="I293" i="2"/>
  <c r="J293" i="2"/>
  <c r="AA293" i="2"/>
  <c r="AB293" i="2"/>
  <c r="AC293" i="2"/>
  <c r="AE293" i="2"/>
  <c r="AF293" i="2"/>
  <c r="AG293" i="2"/>
  <c r="AH293" i="2"/>
  <c r="AI293" i="2"/>
  <c r="AJ293" i="2"/>
  <c r="D294" i="2"/>
  <c r="E294" i="2"/>
  <c r="F294" i="2"/>
  <c r="G294" i="2"/>
  <c r="H294" i="2"/>
  <c r="I294" i="2"/>
  <c r="J294" i="2"/>
  <c r="AA294" i="2"/>
  <c r="AB294" i="2"/>
  <c r="AC294" i="2"/>
  <c r="AE294" i="2"/>
  <c r="AF294" i="2"/>
  <c r="AG294" i="2"/>
  <c r="AH294" i="2"/>
  <c r="AI294" i="2"/>
  <c r="AJ294" i="2"/>
  <c r="D295" i="2"/>
  <c r="E295" i="2"/>
  <c r="F295" i="2"/>
  <c r="G295" i="2"/>
  <c r="H295" i="2"/>
  <c r="I295" i="2"/>
  <c r="J295" i="2"/>
  <c r="AA295" i="2"/>
  <c r="AB295" i="2"/>
  <c r="AC295" i="2"/>
  <c r="AE295" i="2"/>
  <c r="AF295" i="2"/>
  <c r="AG295" i="2"/>
  <c r="AH295" i="2"/>
  <c r="AI295" i="2"/>
  <c r="AJ295" i="2"/>
  <c r="D296" i="2"/>
  <c r="E296" i="2"/>
  <c r="F296" i="2"/>
  <c r="G296" i="2"/>
  <c r="H296" i="2"/>
  <c r="I296" i="2"/>
  <c r="J296" i="2"/>
  <c r="AA296" i="2"/>
  <c r="AB296" i="2"/>
  <c r="AC296" i="2"/>
  <c r="AE296" i="2"/>
  <c r="AF296" i="2"/>
  <c r="AG296" i="2"/>
  <c r="AH296" i="2"/>
  <c r="AI296" i="2"/>
  <c r="AJ296" i="2"/>
  <c r="D297" i="2"/>
  <c r="E297" i="2"/>
  <c r="F297" i="2"/>
  <c r="G297" i="2"/>
  <c r="H297" i="2"/>
  <c r="I297" i="2"/>
  <c r="J297" i="2"/>
  <c r="AA297" i="2"/>
  <c r="AB297" i="2"/>
  <c r="AC297" i="2"/>
  <c r="AE297" i="2"/>
  <c r="AF297" i="2"/>
  <c r="AG297" i="2"/>
  <c r="AH297" i="2"/>
  <c r="AI297" i="2"/>
  <c r="AJ297" i="2"/>
  <c r="D298" i="2"/>
  <c r="E298" i="2"/>
  <c r="F298" i="2"/>
  <c r="G298" i="2"/>
  <c r="H298" i="2"/>
  <c r="I298" i="2"/>
  <c r="J298" i="2"/>
  <c r="AA298" i="2"/>
  <c r="AB298" i="2"/>
  <c r="AC298" i="2"/>
  <c r="AE298" i="2"/>
  <c r="AF298" i="2"/>
  <c r="AG298" i="2"/>
  <c r="AH298" i="2"/>
  <c r="AI298" i="2"/>
  <c r="AJ298" i="2"/>
  <c r="D299" i="2"/>
  <c r="E299" i="2"/>
  <c r="F299" i="2"/>
  <c r="G299" i="2"/>
  <c r="H299" i="2"/>
  <c r="I299" i="2"/>
  <c r="J299" i="2"/>
  <c r="AA299" i="2"/>
  <c r="AB299" i="2"/>
  <c r="AC299" i="2"/>
  <c r="AE299" i="2"/>
  <c r="AF299" i="2"/>
  <c r="AG299" i="2"/>
  <c r="AH299" i="2"/>
  <c r="AI299" i="2"/>
  <c r="AJ299" i="2"/>
  <c r="D300" i="2"/>
  <c r="E300" i="2"/>
  <c r="F300" i="2"/>
  <c r="G300" i="2"/>
  <c r="H300" i="2"/>
  <c r="I300" i="2"/>
  <c r="J300" i="2"/>
  <c r="AA300" i="2"/>
  <c r="AB300" i="2"/>
  <c r="AC300" i="2"/>
  <c r="AE300" i="2"/>
  <c r="AF300" i="2"/>
  <c r="AG300" i="2"/>
  <c r="AH300" i="2"/>
  <c r="AI300" i="2"/>
  <c r="AJ300" i="2"/>
  <c r="D301" i="2"/>
  <c r="E301" i="2"/>
  <c r="F301" i="2"/>
  <c r="G301" i="2"/>
  <c r="H301" i="2"/>
  <c r="I301" i="2"/>
  <c r="J301" i="2"/>
  <c r="AA301" i="2"/>
  <c r="AB301" i="2"/>
  <c r="AC301" i="2"/>
  <c r="AE301" i="2"/>
  <c r="AF301" i="2"/>
  <c r="AG301" i="2"/>
  <c r="AH301" i="2"/>
  <c r="AI301" i="2"/>
  <c r="AJ301" i="2"/>
  <c r="D302" i="2"/>
  <c r="E302" i="2"/>
  <c r="F302" i="2"/>
  <c r="G302" i="2"/>
  <c r="H302" i="2"/>
  <c r="I302" i="2"/>
  <c r="J302" i="2"/>
  <c r="AA302" i="2"/>
  <c r="AB302" i="2"/>
  <c r="AC302" i="2"/>
  <c r="AE302" i="2"/>
  <c r="AF302" i="2"/>
  <c r="AG302" i="2"/>
  <c r="AH302" i="2"/>
  <c r="AI302" i="2"/>
  <c r="AJ302" i="2"/>
  <c r="D303" i="2"/>
  <c r="E303" i="2"/>
  <c r="F303" i="2"/>
  <c r="G303" i="2"/>
  <c r="H303" i="2"/>
  <c r="I303" i="2"/>
  <c r="J303" i="2"/>
  <c r="AA303" i="2"/>
  <c r="AB303" i="2"/>
  <c r="AC303" i="2"/>
  <c r="AE303" i="2"/>
  <c r="AF303" i="2"/>
  <c r="AG303" i="2"/>
  <c r="AH303" i="2"/>
  <c r="AI303" i="2"/>
  <c r="AJ303" i="2"/>
  <c r="D304" i="2"/>
  <c r="E304" i="2"/>
  <c r="F304" i="2"/>
  <c r="G304" i="2"/>
  <c r="H304" i="2"/>
  <c r="I304" i="2"/>
  <c r="J304" i="2"/>
  <c r="AA304" i="2"/>
  <c r="AB304" i="2"/>
  <c r="AC304" i="2"/>
  <c r="AE304" i="2"/>
  <c r="AF304" i="2"/>
  <c r="AG304" i="2"/>
  <c r="AH304" i="2"/>
  <c r="AI304" i="2"/>
  <c r="AJ304" i="2"/>
  <c r="D305" i="2"/>
  <c r="E305" i="2"/>
  <c r="F305" i="2"/>
  <c r="G305" i="2"/>
  <c r="H305" i="2"/>
  <c r="I305" i="2"/>
  <c r="J305" i="2"/>
  <c r="AA305" i="2"/>
  <c r="AB305" i="2"/>
  <c r="AC305" i="2"/>
  <c r="AE305" i="2"/>
  <c r="AF305" i="2"/>
  <c r="AG305" i="2"/>
  <c r="AH305" i="2"/>
  <c r="AI305" i="2"/>
  <c r="AJ305" i="2"/>
  <c r="D306" i="2"/>
  <c r="E306" i="2"/>
  <c r="F306" i="2"/>
  <c r="G306" i="2"/>
  <c r="H306" i="2"/>
  <c r="I306" i="2"/>
  <c r="J306" i="2"/>
  <c r="AA306" i="2"/>
  <c r="AB306" i="2"/>
  <c r="AC306" i="2"/>
  <c r="AE306" i="2"/>
  <c r="AF306" i="2"/>
  <c r="AG306" i="2"/>
  <c r="AH306" i="2"/>
  <c r="AI306" i="2"/>
  <c r="AJ306" i="2"/>
  <c r="D307" i="2"/>
  <c r="E307" i="2"/>
  <c r="F307" i="2"/>
  <c r="G307" i="2"/>
  <c r="H307" i="2"/>
  <c r="I307" i="2"/>
  <c r="J307" i="2"/>
  <c r="AA307" i="2"/>
  <c r="AB307" i="2"/>
  <c r="AC307" i="2"/>
  <c r="AE307" i="2"/>
  <c r="AF307" i="2"/>
  <c r="AG307" i="2"/>
  <c r="AH307" i="2"/>
  <c r="AI307" i="2"/>
  <c r="AJ307" i="2"/>
  <c r="D308" i="2"/>
  <c r="E308" i="2"/>
  <c r="F308" i="2"/>
  <c r="G308" i="2"/>
  <c r="H308" i="2"/>
  <c r="I308" i="2"/>
  <c r="J308" i="2"/>
  <c r="AA308" i="2"/>
  <c r="AB308" i="2"/>
  <c r="AC308" i="2"/>
  <c r="AE308" i="2"/>
  <c r="AF308" i="2"/>
  <c r="AG308" i="2"/>
  <c r="AH308" i="2"/>
  <c r="AI308" i="2"/>
  <c r="AJ308" i="2"/>
  <c r="D309" i="2"/>
  <c r="E309" i="2"/>
  <c r="F309" i="2"/>
  <c r="G309" i="2"/>
  <c r="H309" i="2"/>
  <c r="I309" i="2"/>
  <c r="J309" i="2"/>
  <c r="AA309" i="2"/>
  <c r="AB309" i="2"/>
  <c r="AC309" i="2"/>
  <c r="AE309" i="2"/>
  <c r="AF309" i="2"/>
  <c r="AG309" i="2"/>
  <c r="AH309" i="2"/>
  <c r="AI309" i="2"/>
  <c r="AJ309" i="2"/>
  <c r="D310" i="2"/>
  <c r="E310" i="2"/>
  <c r="F310" i="2"/>
  <c r="G310" i="2"/>
  <c r="H310" i="2"/>
  <c r="I310" i="2"/>
  <c r="J310" i="2"/>
  <c r="AA310" i="2"/>
  <c r="AB310" i="2"/>
  <c r="AC310" i="2"/>
  <c r="AE310" i="2"/>
  <c r="AF310" i="2"/>
  <c r="AG310" i="2"/>
  <c r="AH310" i="2"/>
  <c r="AI310" i="2"/>
  <c r="AJ310" i="2"/>
  <c r="D311" i="2"/>
  <c r="E311" i="2"/>
  <c r="F311" i="2"/>
  <c r="G311" i="2"/>
  <c r="H311" i="2"/>
  <c r="I311" i="2"/>
  <c r="J311" i="2"/>
  <c r="AA311" i="2"/>
  <c r="AB311" i="2"/>
  <c r="AC311" i="2"/>
  <c r="AE311" i="2"/>
  <c r="AF311" i="2"/>
  <c r="AG311" i="2"/>
  <c r="AH311" i="2"/>
  <c r="AI311" i="2"/>
  <c r="AJ311" i="2"/>
  <c r="D312" i="2"/>
  <c r="E312" i="2"/>
  <c r="F312" i="2"/>
  <c r="G312" i="2"/>
  <c r="H312" i="2"/>
  <c r="I312" i="2"/>
  <c r="J312" i="2"/>
  <c r="AA312" i="2"/>
  <c r="AB312" i="2"/>
  <c r="AC312" i="2"/>
  <c r="AE312" i="2"/>
  <c r="AF312" i="2"/>
  <c r="AG312" i="2"/>
  <c r="AH312" i="2"/>
  <c r="AI312" i="2"/>
  <c r="AJ312" i="2"/>
  <c r="D313" i="2"/>
  <c r="E313" i="2"/>
  <c r="F313" i="2"/>
  <c r="G313" i="2"/>
  <c r="H313" i="2"/>
  <c r="I313" i="2"/>
  <c r="J313" i="2"/>
  <c r="AA313" i="2"/>
  <c r="AB313" i="2"/>
  <c r="AC313" i="2"/>
  <c r="AE313" i="2"/>
  <c r="AF313" i="2"/>
  <c r="AG313" i="2"/>
  <c r="AH313" i="2"/>
  <c r="AI313" i="2"/>
  <c r="AJ313" i="2"/>
  <c r="D314" i="2"/>
  <c r="E314" i="2"/>
  <c r="F314" i="2"/>
  <c r="G314" i="2"/>
  <c r="H314" i="2"/>
  <c r="I314" i="2"/>
  <c r="J314" i="2"/>
  <c r="AA314" i="2"/>
  <c r="AB314" i="2"/>
  <c r="AC314" i="2"/>
  <c r="AE314" i="2"/>
  <c r="AF314" i="2"/>
  <c r="AG314" i="2"/>
  <c r="AH314" i="2"/>
  <c r="AI314" i="2"/>
  <c r="AJ314" i="2"/>
  <c r="D315" i="2"/>
  <c r="E315" i="2"/>
  <c r="F315" i="2"/>
  <c r="G315" i="2"/>
  <c r="H315" i="2"/>
  <c r="I315" i="2"/>
  <c r="J315" i="2"/>
  <c r="AA315" i="2"/>
  <c r="AB315" i="2"/>
  <c r="AC315" i="2"/>
  <c r="AE315" i="2"/>
  <c r="AF315" i="2"/>
  <c r="AG315" i="2"/>
  <c r="AH315" i="2"/>
  <c r="AI315" i="2"/>
  <c r="AJ315" i="2"/>
  <c r="D316" i="2"/>
  <c r="E316" i="2"/>
  <c r="F316" i="2"/>
  <c r="G316" i="2"/>
  <c r="H316" i="2"/>
  <c r="I316" i="2"/>
  <c r="J316" i="2"/>
  <c r="AA316" i="2"/>
  <c r="AB316" i="2"/>
  <c r="AC316" i="2"/>
  <c r="AE316" i="2"/>
  <c r="AF316" i="2"/>
  <c r="AG316" i="2"/>
  <c r="AH316" i="2"/>
  <c r="AI316" i="2"/>
  <c r="AJ316" i="2"/>
  <c r="D317" i="2"/>
  <c r="E317" i="2"/>
  <c r="F317" i="2"/>
  <c r="G317" i="2"/>
  <c r="H317" i="2"/>
  <c r="I317" i="2"/>
  <c r="J317" i="2"/>
  <c r="AA317" i="2"/>
  <c r="AB317" i="2"/>
  <c r="AC317" i="2"/>
  <c r="AE317" i="2"/>
  <c r="AF317" i="2"/>
  <c r="AG317" i="2"/>
  <c r="AH317" i="2"/>
  <c r="AI317" i="2"/>
  <c r="AJ317" i="2"/>
  <c r="D318" i="2"/>
  <c r="E318" i="2"/>
  <c r="F318" i="2"/>
  <c r="G318" i="2"/>
  <c r="H318" i="2"/>
  <c r="I318" i="2"/>
  <c r="J318" i="2"/>
  <c r="AA318" i="2"/>
  <c r="AB318" i="2"/>
  <c r="AC318" i="2"/>
  <c r="AE318" i="2"/>
  <c r="AF318" i="2"/>
  <c r="AG318" i="2"/>
  <c r="AH318" i="2"/>
  <c r="AI318" i="2"/>
  <c r="AJ318" i="2"/>
  <c r="D319" i="2"/>
  <c r="E319" i="2"/>
  <c r="F319" i="2"/>
  <c r="G319" i="2"/>
  <c r="H319" i="2"/>
  <c r="I319" i="2"/>
  <c r="J319" i="2"/>
  <c r="AA319" i="2"/>
  <c r="AB319" i="2"/>
  <c r="AC319" i="2"/>
  <c r="AE319" i="2"/>
  <c r="AF319" i="2"/>
  <c r="AG319" i="2"/>
  <c r="AH319" i="2"/>
  <c r="AI319" i="2"/>
  <c r="AJ319" i="2"/>
  <c r="D320" i="2"/>
  <c r="E320" i="2"/>
  <c r="F320" i="2"/>
  <c r="G320" i="2"/>
  <c r="H320" i="2"/>
  <c r="I320" i="2"/>
  <c r="J320" i="2"/>
  <c r="AA320" i="2"/>
  <c r="AB320" i="2"/>
  <c r="AC320" i="2"/>
  <c r="AE320" i="2"/>
  <c r="AF320" i="2"/>
  <c r="AG320" i="2"/>
  <c r="AH320" i="2"/>
  <c r="AI320" i="2"/>
  <c r="AJ320" i="2"/>
  <c r="D321" i="2"/>
  <c r="E321" i="2"/>
  <c r="F321" i="2"/>
  <c r="G321" i="2"/>
  <c r="H321" i="2"/>
  <c r="I321" i="2"/>
  <c r="J321" i="2"/>
  <c r="AA321" i="2"/>
  <c r="AB321" i="2"/>
  <c r="AC321" i="2"/>
  <c r="AE321" i="2"/>
  <c r="AF321" i="2"/>
  <c r="AG321" i="2"/>
  <c r="AH321" i="2"/>
  <c r="AI321" i="2"/>
  <c r="AJ321" i="2"/>
  <c r="D322" i="2"/>
  <c r="E322" i="2"/>
  <c r="F322" i="2"/>
  <c r="G322" i="2"/>
  <c r="H322" i="2"/>
  <c r="I322" i="2"/>
  <c r="J322" i="2"/>
  <c r="AA322" i="2"/>
  <c r="AB322" i="2"/>
  <c r="AC322" i="2"/>
  <c r="AE322" i="2"/>
  <c r="AF322" i="2"/>
  <c r="AG322" i="2"/>
  <c r="AH322" i="2"/>
  <c r="AI322" i="2"/>
  <c r="AJ322" i="2"/>
  <c r="D323" i="2"/>
  <c r="E323" i="2"/>
  <c r="F323" i="2"/>
  <c r="G323" i="2"/>
  <c r="H323" i="2"/>
  <c r="I323" i="2"/>
  <c r="J323" i="2"/>
  <c r="AA323" i="2"/>
  <c r="AB323" i="2"/>
  <c r="AC323" i="2"/>
  <c r="AE323" i="2"/>
  <c r="AF323" i="2"/>
  <c r="AG323" i="2"/>
  <c r="AH323" i="2"/>
  <c r="AI323" i="2"/>
  <c r="AJ323" i="2"/>
  <c r="D324" i="2"/>
  <c r="E324" i="2"/>
  <c r="F324" i="2"/>
  <c r="G324" i="2"/>
  <c r="H324" i="2"/>
  <c r="I324" i="2"/>
  <c r="J324" i="2"/>
  <c r="AA324" i="2"/>
  <c r="AB324" i="2"/>
  <c r="AC324" i="2"/>
  <c r="AE324" i="2"/>
  <c r="AF324" i="2"/>
  <c r="AG324" i="2"/>
  <c r="AH324" i="2"/>
  <c r="AI324" i="2"/>
  <c r="AJ324" i="2"/>
  <c r="D325" i="2"/>
  <c r="E325" i="2"/>
  <c r="F325" i="2"/>
  <c r="G325" i="2"/>
  <c r="H325" i="2"/>
  <c r="I325" i="2"/>
  <c r="J325" i="2"/>
  <c r="AA325" i="2"/>
  <c r="AB325" i="2"/>
  <c r="AC325" i="2"/>
  <c r="AE325" i="2"/>
  <c r="AF325" i="2"/>
  <c r="AG325" i="2"/>
  <c r="AH325" i="2"/>
  <c r="AI325" i="2"/>
  <c r="AJ325" i="2"/>
  <c r="D326" i="2"/>
  <c r="E326" i="2"/>
  <c r="F326" i="2"/>
  <c r="G326" i="2"/>
  <c r="H326" i="2"/>
  <c r="I326" i="2"/>
  <c r="J326" i="2"/>
  <c r="AA326" i="2"/>
  <c r="AB326" i="2"/>
  <c r="AC326" i="2"/>
  <c r="AE326" i="2"/>
  <c r="AF326" i="2"/>
  <c r="AG326" i="2"/>
  <c r="AH326" i="2"/>
  <c r="AI326" i="2"/>
  <c r="AJ326" i="2"/>
  <c r="D327" i="2"/>
  <c r="E327" i="2"/>
  <c r="F327" i="2"/>
  <c r="G327" i="2"/>
  <c r="H327" i="2"/>
  <c r="I327" i="2"/>
  <c r="J327" i="2"/>
  <c r="AA327" i="2"/>
  <c r="AB327" i="2"/>
  <c r="AC327" i="2"/>
  <c r="AE327" i="2"/>
  <c r="AF327" i="2"/>
  <c r="AG327" i="2"/>
  <c r="AH327" i="2"/>
  <c r="AI327" i="2"/>
  <c r="AJ327" i="2"/>
  <c r="D328" i="2"/>
  <c r="E328" i="2"/>
  <c r="F328" i="2"/>
  <c r="G328" i="2"/>
  <c r="H328" i="2"/>
  <c r="I328" i="2"/>
  <c r="J328" i="2"/>
  <c r="AA328" i="2"/>
  <c r="AB328" i="2"/>
  <c r="AC328" i="2"/>
  <c r="AE328" i="2"/>
  <c r="AF328" i="2"/>
  <c r="AG328" i="2"/>
  <c r="AH328" i="2"/>
  <c r="AI328" i="2"/>
  <c r="AJ328" i="2"/>
  <c r="D329" i="2"/>
  <c r="E329" i="2"/>
  <c r="F329" i="2"/>
  <c r="G329" i="2"/>
  <c r="H329" i="2"/>
  <c r="I329" i="2"/>
  <c r="J329" i="2"/>
  <c r="AA329" i="2"/>
  <c r="AB329" i="2"/>
  <c r="AC329" i="2"/>
  <c r="AE329" i="2"/>
  <c r="AF329" i="2"/>
  <c r="AG329" i="2"/>
  <c r="AH329" i="2"/>
  <c r="AI329" i="2"/>
  <c r="AJ329" i="2"/>
  <c r="D330" i="2"/>
  <c r="E330" i="2"/>
  <c r="F330" i="2"/>
  <c r="G330" i="2"/>
  <c r="H330" i="2"/>
  <c r="I330" i="2"/>
  <c r="J330" i="2"/>
  <c r="AA330" i="2"/>
  <c r="AB330" i="2"/>
  <c r="AC330" i="2"/>
  <c r="AE330" i="2"/>
  <c r="AF330" i="2"/>
  <c r="AG330" i="2"/>
  <c r="AH330" i="2"/>
  <c r="AI330" i="2"/>
  <c r="AJ330" i="2"/>
  <c r="D331" i="2"/>
  <c r="E331" i="2"/>
  <c r="F331" i="2"/>
  <c r="G331" i="2"/>
  <c r="H331" i="2"/>
  <c r="I331" i="2"/>
  <c r="J331" i="2"/>
  <c r="AA331" i="2"/>
  <c r="AB331" i="2"/>
  <c r="AC331" i="2"/>
  <c r="AE331" i="2"/>
  <c r="AF331" i="2"/>
  <c r="AG331" i="2"/>
  <c r="AH331" i="2"/>
  <c r="AI331" i="2"/>
  <c r="AJ331" i="2"/>
  <c r="D332" i="2"/>
  <c r="E332" i="2"/>
  <c r="F332" i="2"/>
  <c r="G332" i="2"/>
  <c r="H332" i="2"/>
  <c r="I332" i="2"/>
  <c r="J332" i="2"/>
  <c r="AA332" i="2"/>
  <c r="AB332" i="2"/>
  <c r="AC332" i="2"/>
  <c r="AE332" i="2"/>
  <c r="AF332" i="2"/>
  <c r="AG332" i="2"/>
  <c r="AH332" i="2"/>
  <c r="AI332" i="2"/>
  <c r="AJ332" i="2"/>
  <c r="D333" i="2"/>
  <c r="E333" i="2"/>
  <c r="F333" i="2"/>
  <c r="G333" i="2"/>
  <c r="H333" i="2"/>
  <c r="I333" i="2"/>
  <c r="J333" i="2"/>
  <c r="AA333" i="2"/>
  <c r="AB333" i="2"/>
  <c r="AC333" i="2"/>
  <c r="AE333" i="2"/>
  <c r="AF333" i="2"/>
  <c r="AG333" i="2"/>
  <c r="AH333" i="2"/>
  <c r="AI333" i="2"/>
  <c r="AJ333" i="2"/>
  <c r="D334" i="2"/>
  <c r="E334" i="2"/>
  <c r="F334" i="2"/>
  <c r="G334" i="2"/>
  <c r="H334" i="2"/>
  <c r="I334" i="2"/>
  <c r="J334" i="2"/>
  <c r="AA334" i="2"/>
  <c r="AB334" i="2"/>
  <c r="AC334" i="2"/>
  <c r="AE334" i="2"/>
  <c r="AF334" i="2"/>
  <c r="AG334" i="2"/>
  <c r="AH334" i="2"/>
  <c r="AI334" i="2"/>
  <c r="AJ334" i="2"/>
  <c r="D335" i="2"/>
  <c r="E335" i="2"/>
  <c r="F335" i="2"/>
  <c r="G335" i="2"/>
  <c r="H335" i="2"/>
  <c r="I335" i="2"/>
  <c r="J335" i="2"/>
  <c r="AA335" i="2"/>
  <c r="AB335" i="2"/>
  <c r="AC335" i="2"/>
  <c r="AE335" i="2"/>
  <c r="AF335" i="2"/>
  <c r="AG335" i="2"/>
  <c r="AH335" i="2"/>
  <c r="AI335" i="2"/>
  <c r="AJ335" i="2"/>
  <c r="D336" i="2"/>
  <c r="E336" i="2"/>
  <c r="F336" i="2"/>
  <c r="G336" i="2"/>
  <c r="H336" i="2"/>
  <c r="I336" i="2"/>
  <c r="J336" i="2"/>
  <c r="AA336" i="2"/>
  <c r="AB336" i="2"/>
  <c r="AC336" i="2"/>
  <c r="AE336" i="2"/>
  <c r="AF336" i="2"/>
  <c r="AG336" i="2"/>
  <c r="AH336" i="2"/>
  <c r="AI336" i="2"/>
  <c r="AJ336" i="2"/>
  <c r="D337" i="2"/>
  <c r="E337" i="2"/>
  <c r="F337" i="2"/>
  <c r="G337" i="2"/>
  <c r="H337" i="2"/>
  <c r="I337" i="2"/>
  <c r="J337" i="2"/>
  <c r="AA337" i="2"/>
  <c r="AB337" i="2"/>
  <c r="AC337" i="2"/>
  <c r="AE337" i="2"/>
  <c r="AF337" i="2"/>
  <c r="AG337" i="2"/>
  <c r="AH337" i="2"/>
  <c r="AI337" i="2"/>
  <c r="AJ337" i="2"/>
  <c r="D338" i="2"/>
  <c r="E338" i="2"/>
  <c r="F338" i="2"/>
  <c r="G338" i="2"/>
  <c r="H338" i="2"/>
  <c r="I338" i="2"/>
  <c r="J338" i="2"/>
  <c r="AA338" i="2"/>
  <c r="AB338" i="2"/>
  <c r="AC338" i="2"/>
  <c r="AE338" i="2"/>
  <c r="AF338" i="2"/>
  <c r="AG338" i="2"/>
  <c r="AH338" i="2"/>
  <c r="AI338" i="2"/>
  <c r="AJ338" i="2"/>
  <c r="D339" i="2"/>
  <c r="E339" i="2"/>
  <c r="F339" i="2"/>
  <c r="G339" i="2"/>
  <c r="H339" i="2"/>
  <c r="I339" i="2"/>
  <c r="J339" i="2"/>
  <c r="AA339" i="2"/>
  <c r="AB339" i="2"/>
  <c r="AC339" i="2"/>
  <c r="AE339" i="2"/>
  <c r="AF339" i="2"/>
  <c r="AG339" i="2"/>
  <c r="AH339" i="2"/>
  <c r="AI339" i="2"/>
  <c r="AJ339" i="2"/>
  <c r="D340" i="2"/>
  <c r="E340" i="2"/>
  <c r="F340" i="2"/>
  <c r="G340" i="2"/>
  <c r="H340" i="2"/>
  <c r="I340" i="2"/>
  <c r="J340" i="2"/>
  <c r="AA340" i="2"/>
  <c r="AB340" i="2"/>
  <c r="AC340" i="2"/>
  <c r="AE340" i="2"/>
  <c r="AF340" i="2"/>
  <c r="AG340" i="2"/>
  <c r="AH340" i="2"/>
  <c r="AI340" i="2"/>
  <c r="AJ340" i="2"/>
  <c r="D341" i="2"/>
  <c r="E341" i="2"/>
  <c r="F341" i="2"/>
  <c r="G341" i="2"/>
  <c r="H341" i="2"/>
  <c r="I341" i="2"/>
  <c r="J341" i="2"/>
  <c r="AA341" i="2"/>
  <c r="AB341" i="2"/>
  <c r="AC341" i="2"/>
  <c r="AE341" i="2"/>
  <c r="AF341" i="2"/>
  <c r="AG341" i="2"/>
  <c r="AH341" i="2"/>
  <c r="AI341" i="2"/>
  <c r="AJ341" i="2"/>
  <c r="D342" i="2"/>
  <c r="E342" i="2"/>
  <c r="F342" i="2"/>
  <c r="G342" i="2"/>
  <c r="H342" i="2"/>
  <c r="I342" i="2"/>
  <c r="J342" i="2"/>
  <c r="AA342" i="2"/>
  <c r="AB342" i="2"/>
  <c r="AC342" i="2"/>
  <c r="AE342" i="2"/>
  <c r="AF342" i="2"/>
  <c r="AG342" i="2"/>
  <c r="AH342" i="2"/>
  <c r="AI342" i="2"/>
  <c r="AJ342" i="2"/>
  <c r="D343" i="2"/>
  <c r="E343" i="2"/>
  <c r="F343" i="2"/>
  <c r="G343" i="2"/>
  <c r="H343" i="2"/>
  <c r="I343" i="2"/>
  <c r="J343" i="2"/>
  <c r="AA343" i="2"/>
  <c r="AB343" i="2"/>
  <c r="AC343" i="2"/>
  <c r="AE343" i="2"/>
  <c r="AF343" i="2"/>
  <c r="AG343" i="2"/>
  <c r="AH343" i="2"/>
  <c r="AI343" i="2"/>
  <c r="AJ343" i="2"/>
  <c r="D344" i="2"/>
  <c r="E344" i="2"/>
  <c r="F344" i="2"/>
  <c r="G344" i="2"/>
  <c r="H344" i="2"/>
  <c r="I344" i="2"/>
  <c r="J344" i="2"/>
  <c r="AA344" i="2"/>
  <c r="AB344" i="2"/>
  <c r="AC344" i="2"/>
  <c r="AE344" i="2"/>
  <c r="AF344" i="2"/>
  <c r="AG344" i="2"/>
  <c r="AH344" i="2"/>
  <c r="AI344" i="2"/>
  <c r="AJ344" i="2"/>
  <c r="D345" i="2"/>
  <c r="E345" i="2"/>
  <c r="F345" i="2"/>
  <c r="G345" i="2"/>
  <c r="H345" i="2"/>
  <c r="I345" i="2"/>
  <c r="J345" i="2"/>
  <c r="AA345" i="2"/>
  <c r="AB345" i="2"/>
  <c r="AC345" i="2"/>
  <c r="AE345" i="2"/>
  <c r="AF345" i="2"/>
  <c r="AG345" i="2"/>
  <c r="AH345" i="2"/>
  <c r="AI345" i="2"/>
  <c r="AJ345" i="2"/>
  <c r="D346" i="2"/>
  <c r="E346" i="2"/>
  <c r="F346" i="2"/>
  <c r="G346" i="2"/>
  <c r="H346" i="2"/>
  <c r="I346" i="2"/>
  <c r="J346" i="2"/>
  <c r="AA346" i="2"/>
  <c r="AB346" i="2"/>
  <c r="AC346" i="2"/>
  <c r="AE346" i="2"/>
  <c r="AF346" i="2"/>
  <c r="AG346" i="2"/>
  <c r="AH346" i="2"/>
  <c r="AI346" i="2"/>
  <c r="AJ346" i="2"/>
  <c r="D347" i="2"/>
  <c r="E347" i="2"/>
  <c r="F347" i="2"/>
  <c r="G347" i="2"/>
  <c r="H347" i="2"/>
  <c r="I347" i="2"/>
  <c r="J347" i="2"/>
  <c r="AA347" i="2"/>
  <c r="AB347" i="2"/>
  <c r="AC347" i="2"/>
  <c r="AE347" i="2"/>
  <c r="AF347" i="2"/>
  <c r="AG347" i="2"/>
  <c r="AH347" i="2"/>
  <c r="AI347" i="2"/>
  <c r="AJ347" i="2"/>
  <c r="D348" i="2"/>
  <c r="E348" i="2"/>
  <c r="F348" i="2"/>
  <c r="G348" i="2"/>
  <c r="H348" i="2"/>
  <c r="I348" i="2"/>
  <c r="J348" i="2"/>
  <c r="AA348" i="2"/>
  <c r="AB348" i="2"/>
  <c r="AC348" i="2"/>
  <c r="AE348" i="2"/>
  <c r="AF348" i="2"/>
  <c r="AG348" i="2"/>
  <c r="AH348" i="2"/>
  <c r="AI348" i="2"/>
  <c r="AJ348" i="2"/>
  <c r="D349" i="2"/>
  <c r="E349" i="2"/>
  <c r="F349" i="2"/>
  <c r="G349" i="2"/>
  <c r="H349" i="2"/>
  <c r="I349" i="2"/>
  <c r="J349" i="2"/>
  <c r="AA349" i="2"/>
  <c r="AB349" i="2"/>
  <c r="AC349" i="2"/>
  <c r="AE349" i="2"/>
  <c r="AF349" i="2"/>
  <c r="AG349" i="2"/>
  <c r="AH349" i="2"/>
  <c r="AI349" i="2"/>
  <c r="AJ349" i="2"/>
  <c r="D350" i="2"/>
  <c r="E350" i="2"/>
  <c r="F350" i="2"/>
  <c r="G350" i="2"/>
  <c r="H350" i="2"/>
  <c r="I350" i="2"/>
  <c r="J350" i="2"/>
  <c r="AA350" i="2"/>
  <c r="AB350" i="2"/>
  <c r="AC350" i="2"/>
  <c r="AE350" i="2"/>
  <c r="AF350" i="2"/>
  <c r="AG350" i="2"/>
  <c r="AH350" i="2"/>
  <c r="AI350" i="2"/>
  <c r="AJ350" i="2"/>
  <c r="D351" i="2"/>
  <c r="E351" i="2"/>
  <c r="F351" i="2"/>
  <c r="G351" i="2"/>
  <c r="H351" i="2"/>
  <c r="I351" i="2"/>
  <c r="J351" i="2"/>
  <c r="AA351" i="2"/>
  <c r="AB351" i="2"/>
  <c r="AC351" i="2"/>
  <c r="AE351" i="2"/>
  <c r="AF351" i="2"/>
  <c r="AG351" i="2"/>
  <c r="AH351" i="2"/>
  <c r="AI351" i="2"/>
  <c r="AJ351" i="2"/>
  <c r="D352" i="2"/>
  <c r="E352" i="2"/>
  <c r="F352" i="2"/>
  <c r="G352" i="2"/>
  <c r="H352" i="2"/>
  <c r="I352" i="2"/>
  <c r="J352" i="2"/>
  <c r="AA352" i="2"/>
  <c r="AB352" i="2"/>
  <c r="AC352" i="2"/>
  <c r="AE352" i="2"/>
  <c r="AF352" i="2"/>
  <c r="AG352" i="2"/>
  <c r="AH352" i="2"/>
  <c r="AI352" i="2"/>
  <c r="AJ352" i="2"/>
  <c r="D353" i="2"/>
  <c r="E353" i="2"/>
  <c r="F353" i="2"/>
  <c r="G353" i="2"/>
  <c r="H353" i="2"/>
  <c r="I353" i="2"/>
  <c r="J353" i="2"/>
  <c r="AA353" i="2"/>
  <c r="AB353" i="2"/>
  <c r="AC353" i="2"/>
  <c r="AE353" i="2"/>
  <c r="AF353" i="2"/>
  <c r="AG353" i="2"/>
  <c r="AH353" i="2"/>
  <c r="AI353" i="2"/>
  <c r="AJ353" i="2"/>
  <c r="D354" i="2"/>
  <c r="E354" i="2"/>
  <c r="F354" i="2"/>
  <c r="G354" i="2"/>
  <c r="H354" i="2"/>
  <c r="I354" i="2"/>
  <c r="J354" i="2"/>
  <c r="AA354" i="2"/>
  <c r="AB354" i="2"/>
  <c r="AC354" i="2"/>
  <c r="AE354" i="2"/>
  <c r="AF354" i="2"/>
  <c r="AG354" i="2"/>
  <c r="AH354" i="2"/>
  <c r="AI354" i="2"/>
  <c r="AJ354" i="2"/>
  <c r="D355" i="2"/>
  <c r="E355" i="2"/>
  <c r="F355" i="2"/>
  <c r="G355" i="2"/>
  <c r="H355" i="2"/>
  <c r="I355" i="2"/>
  <c r="J355" i="2"/>
  <c r="AA355" i="2"/>
  <c r="AB355" i="2"/>
  <c r="AC355" i="2"/>
  <c r="AE355" i="2"/>
  <c r="AF355" i="2"/>
  <c r="AG355" i="2"/>
  <c r="AH355" i="2"/>
  <c r="AI355" i="2"/>
  <c r="AJ355" i="2"/>
  <c r="D356" i="2"/>
  <c r="E356" i="2"/>
  <c r="F356" i="2"/>
  <c r="G356" i="2"/>
  <c r="H356" i="2"/>
  <c r="I356" i="2"/>
  <c r="J356" i="2"/>
  <c r="AA356" i="2"/>
  <c r="AB356" i="2"/>
  <c r="AC356" i="2"/>
  <c r="AE356" i="2"/>
  <c r="AF356" i="2"/>
  <c r="AG356" i="2"/>
  <c r="AH356" i="2"/>
  <c r="AI356" i="2"/>
  <c r="AJ356" i="2"/>
  <c r="D357" i="2"/>
  <c r="E357" i="2"/>
  <c r="F357" i="2"/>
  <c r="G357" i="2"/>
  <c r="H357" i="2"/>
  <c r="I357" i="2"/>
  <c r="J357" i="2"/>
  <c r="AA357" i="2"/>
  <c r="AB357" i="2"/>
  <c r="AC357" i="2"/>
  <c r="AE357" i="2"/>
  <c r="AF357" i="2"/>
  <c r="AG357" i="2"/>
  <c r="AH357" i="2"/>
  <c r="AI357" i="2"/>
  <c r="AJ357" i="2"/>
  <c r="D358" i="2"/>
  <c r="E358" i="2"/>
  <c r="F358" i="2"/>
  <c r="G358" i="2"/>
  <c r="H358" i="2"/>
  <c r="I358" i="2"/>
  <c r="J358" i="2"/>
  <c r="AA358" i="2"/>
  <c r="AB358" i="2"/>
  <c r="AC358" i="2"/>
  <c r="AE358" i="2"/>
  <c r="AF358" i="2"/>
  <c r="AG358" i="2"/>
  <c r="AH358" i="2"/>
  <c r="AI358" i="2"/>
  <c r="AJ358" i="2"/>
  <c r="D359" i="2"/>
  <c r="E359" i="2"/>
  <c r="F359" i="2"/>
  <c r="G359" i="2"/>
  <c r="H359" i="2"/>
  <c r="I359" i="2"/>
  <c r="J359" i="2"/>
  <c r="AA359" i="2"/>
  <c r="AB359" i="2"/>
  <c r="AC359" i="2"/>
  <c r="AE359" i="2"/>
  <c r="AF359" i="2"/>
  <c r="AG359" i="2"/>
  <c r="AH359" i="2"/>
  <c r="AI359" i="2"/>
  <c r="AJ359" i="2"/>
  <c r="D360" i="2"/>
  <c r="E360" i="2"/>
  <c r="F360" i="2"/>
  <c r="G360" i="2"/>
  <c r="H360" i="2"/>
  <c r="I360" i="2"/>
  <c r="J360" i="2"/>
  <c r="AA360" i="2"/>
  <c r="AB360" i="2"/>
  <c r="AC360" i="2"/>
  <c r="AE360" i="2"/>
  <c r="AF360" i="2"/>
  <c r="AG360" i="2"/>
  <c r="AH360" i="2"/>
  <c r="AI360" i="2"/>
  <c r="AJ360" i="2"/>
  <c r="D361" i="2"/>
  <c r="E361" i="2"/>
  <c r="F361" i="2"/>
  <c r="G361" i="2"/>
  <c r="H361" i="2"/>
  <c r="I361" i="2"/>
  <c r="J361" i="2"/>
  <c r="AA361" i="2"/>
  <c r="AB361" i="2"/>
  <c r="AC361" i="2"/>
  <c r="AE361" i="2"/>
  <c r="AF361" i="2"/>
  <c r="AG361" i="2"/>
  <c r="AH361" i="2"/>
  <c r="AI361" i="2"/>
  <c r="AJ361" i="2"/>
  <c r="D362" i="2"/>
  <c r="E362" i="2"/>
  <c r="F362" i="2"/>
  <c r="G362" i="2"/>
  <c r="H362" i="2"/>
  <c r="I362" i="2"/>
  <c r="J362" i="2"/>
  <c r="AA362" i="2"/>
  <c r="AB362" i="2"/>
  <c r="AC362" i="2"/>
  <c r="AE362" i="2"/>
  <c r="AF362" i="2"/>
  <c r="AG362" i="2"/>
  <c r="AH362" i="2"/>
  <c r="AI362" i="2"/>
  <c r="AJ362" i="2"/>
  <c r="D363" i="2"/>
  <c r="E363" i="2"/>
  <c r="F363" i="2"/>
  <c r="G363" i="2"/>
  <c r="H363" i="2"/>
  <c r="I363" i="2"/>
  <c r="J363" i="2"/>
  <c r="AA363" i="2"/>
  <c r="AB363" i="2"/>
  <c r="AC363" i="2"/>
  <c r="AE363" i="2"/>
  <c r="AF363" i="2"/>
  <c r="AG363" i="2"/>
  <c r="AH363" i="2"/>
  <c r="AI363" i="2"/>
  <c r="AJ363" i="2"/>
  <c r="D364" i="2"/>
  <c r="E364" i="2"/>
  <c r="F364" i="2"/>
  <c r="G364" i="2"/>
  <c r="H364" i="2"/>
  <c r="I364" i="2"/>
  <c r="J364" i="2"/>
  <c r="AA364" i="2"/>
  <c r="AB364" i="2"/>
  <c r="AC364" i="2"/>
  <c r="AE364" i="2"/>
  <c r="AF364" i="2"/>
  <c r="AG364" i="2"/>
  <c r="AH364" i="2"/>
  <c r="AI364" i="2"/>
  <c r="AJ364" i="2"/>
  <c r="D365" i="2"/>
  <c r="E365" i="2"/>
  <c r="F365" i="2"/>
  <c r="G365" i="2"/>
  <c r="H365" i="2"/>
  <c r="I365" i="2"/>
  <c r="J365" i="2"/>
  <c r="AA365" i="2"/>
  <c r="AB365" i="2"/>
  <c r="AC365" i="2"/>
  <c r="AE365" i="2"/>
  <c r="AF365" i="2"/>
  <c r="AG365" i="2"/>
  <c r="AH365" i="2"/>
  <c r="AI365" i="2"/>
  <c r="AJ365" i="2"/>
  <c r="D366" i="2"/>
  <c r="E366" i="2"/>
  <c r="F366" i="2"/>
  <c r="G366" i="2"/>
  <c r="H366" i="2"/>
  <c r="I366" i="2"/>
  <c r="J366" i="2"/>
  <c r="AA366" i="2"/>
  <c r="AB366" i="2"/>
  <c r="AC366" i="2"/>
  <c r="AE366" i="2"/>
  <c r="AF366" i="2"/>
  <c r="AG366" i="2"/>
  <c r="AH366" i="2"/>
  <c r="AI366" i="2"/>
  <c r="AJ366" i="2"/>
  <c r="D367" i="2"/>
  <c r="E367" i="2"/>
  <c r="F367" i="2"/>
  <c r="G367" i="2"/>
  <c r="H367" i="2"/>
  <c r="I367" i="2"/>
  <c r="J367" i="2"/>
  <c r="AA367" i="2"/>
  <c r="AB367" i="2"/>
  <c r="AC367" i="2"/>
  <c r="AE367" i="2"/>
  <c r="AF367" i="2"/>
  <c r="AG367" i="2"/>
  <c r="AH367" i="2"/>
  <c r="AI367" i="2"/>
  <c r="AJ367" i="2"/>
  <c r="D368" i="2"/>
  <c r="E368" i="2"/>
  <c r="F368" i="2"/>
  <c r="G368" i="2"/>
  <c r="H368" i="2"/>
  <c r="I368" i="2"/>
  <c r="J368" i="2"/>
  <c r="AA368" i="2"/>
  <c r="AB368" i="2"/>
  <c r="AC368" i="2"/>
  <c r="AE368" i="2"/>
  <c r="AF368" i="2"/>
  <c r="AG368" i="2"/>
  <c r="AH368" i="2"/>
  <c r="AI368" i="2"/>
  <c r="AJ368" i="2"/>
  <c r="D369" i="2"/>
  <c r="E369" i="2"/>
  <c r="F369" i="2"/>
  <c r="G369" i="2"/>
  <c r="H369" i="2"/>
  <c r="I369" i="2"/>
  <c r="J369" i="2"/>
  <c r="AA369" i="2"/>
  <c r="AB369" i="2"/>
  <c r="AC369" i="2"/>
  <c r="AE369" i="2"/>
  <c r="AF369" i="2"/>
  <c r="AG369" i="2"/>
  <c r="AH369" i="2"/>
  <c r="AI369" i="2"/>
  <c r="AJ369" i="2"/>
  <c r="D370" i="2"/>
  <c r="E370" i="2"/>
  <c r="F370" i="2"/>
  <c r="G370" i="2"/>
  <c r="H370" i="2"/>
  <c r="I370" i="2"/>
  <c r="J370" i="2"/>
  <c r="AA370" i="2"/>
  <c r="AB370" i="2"/>
  <c r="AC370" i="2"/>
  <c r="AE370" i="2"/>
  <c r="AF370" i="2"/>
  <c r="AG370" i="2"/>
  <c r="AH370" i="2"/>
  <c r="AI370" i="2"/>
  <c r="AJ370" i="2"/>
  <c r="D371" i="2"/>
  <c r="E371" i="2"/>
  <c r="F371" i="2"/>
  <c r="G371" i="2"/>
  <c r="H371" i="2"/>
  <c r="I371" i="2"/>
  <c r="J371" i="2"/>
  <c r="AA371" i="2"/>
  <c r="AB371" i="2"/>
  <c r="AC371" i="2"/>
  <c r="AE371" i="2"/>
  <c r="AF371" i="2"/>
  <c r="AG371" i="2"/>
  <c r="AH371" i="2"/>
  <c r="AI371" i="2"/>
  <c r="AJ371" i="2"/>
  <c r="D372" i="2"/>
  <c r="E372" i="2"/>
  <c r="F372" i="2"/>
  <c r="G372" i="2"/>
  <c r="H372" i="2"/>
  <c r="I372" i="2"/>
  <c r="J372" i="2"/>
  <c r="AA372" i="2"/>
  <c r="AB372" i="2"/>
  <c r="AC372" i="2"/>
  <c r="AE372" i="2"/>
  <c r="AF372" i="2"/>
  <c r="AG372" i="2"/>
  <c r="AH372" i="2"/>
  <c r="AI372" i="2"/>
  <c r="AJ372" i="2"/>
  <c r="D373" i="2"/>
  <c r="E373" i="2"/>
  <c r="F373" i="2"/>
  <c r="G373" i="2"/>
  <c r="H373" i="2"/>
  <c r="I373" i="2"/>
  <c r="J373" i="2"/>
  <c r="AA373" i="2"/>
  <c r="AB373" i="2"/>
  <c r="AC373" i="2"/>
  <c r="AE373" i="2"/>
  <c r="AF373" i="2"/>
  <c r="AG373" i="2"/>
  <c r="AH373" i="2"/>
  <c r="AI373" i="2"/>
  <c r="AJ373" i="2"/>
  <c r="D374" i="2"/>
  <c r="E374" i="2"/>
  <c r="F374" i="2"/>
  <c r="G374" i="2"/>
  <c r="H374" i="2"/>
  <c r="I374" i="2"/>
  <c r="J374" i="2"/>
  <c r="AA374" i="2"/>
  <c r="AB374" i="2"/>
  <c r="AC374" i="2"/>
  <c r="AE374" i="2"/>
  <c r="AF374" i="2"/>
  <c r="AG374" i="2"/>
  <c r="AH374" i="2"/>
  <c r="AI374" i="2"/>
  <c r="AJ374" i="2"/>
  <c r="D375" i="2"/>
  <c r="E375" i="2"/>
  <c r="F375" i="2"/>
  <c r="G375" i="2"/>
  <c r="H375" i="2"/>
  <c r="I375" i="2"/>
  <c r="J375" i="2"/>
  <c r="AA375" i="2"/>
  <c r="AB375" i="2"/>
  <c r="AC375" i="2"/>
  <c r="AE375" i="2"/>
  <c r="AF375" i="2"/>
  <c r="AG375" i="2"/>
  <c r="AH375" i="2"/>
  <c r="AI375" i="2"/>
  <c r="AJ375" i="2"/>
  <c r="D376" i="2"/>
  <c r="E376" i="2"/>
  <c r="F376" i="2"/>
  <c r="G376" i="2"/>
  <c r="H376" i="2"/>
  <c r="I376" i="2"/>
  <c r="J376" i="2"/>
  <c r="AA376" i="2"/>
  <c r="AB376" i="2"/>
  <c r="AC376" i="2"/>
  <c r="AE376" i="2"/>
  <c r="AF376" i="2"/>
  <c r="AG376" i="2"/>
  <c r="AH376" i="2"/>
  <c r="AI376" i="2"/>
  <c r="AJ376" i="2"/>
  <c r="D377" i="2"/>
  <c r="E377" i="2"/>
  <c r="F377" i="2"/>
  <c r="G377" i="2"/>
  <c r="H377" i="2"/>
  <c r="I377" i="2"/>
  <c r="J377" i="2"/>
  <c r="AA377" i="2"/>
  <c r="AB377" i="2"/>
  <c r="AC377" i="2"/>
  <c r="AE377" i="2"/>
  <c r="AF377" i="2"/>
  <c r="AG377" i="2"/>
  <c r="AH377" i="2"/>
  <c r="AI377" i="2"/>
  <c r="AJ377" i="2"/>
  <c r="D378" i="2"/>
  <c r="E378" i="2"/>
  <c r="F378" i="2"/>
  <c r="G378" i="2"/>
  <c r="H378" i="2"/>
  <c r="I378" i="2"/>
  <c r="J378" i="2"/>
  <c r="AA378" i="2"/>
  <c r="AB378" i="2"/>
  <c r="AC378" i="2"/>
  <c r="AE378" i="2"/>
  <c r="AF378" i="2"/>
  <c r="AG378" i="2"/>
  <c r="AH378" i="2"/>
  <c r="AI378" i="2"/>
  <c r="AJ378" i="2"/>
  <c r="D379" i="2"/>
  <c r="E379" i="2"/>
  <c r="F379" i="2"/>
  <c r="G379" i="2"/>
  <c r="H379" i="2"/>
  <c r="I379" i="2"/>
  <c r="J379" i="2"/>
  <c r="AA379" i="2"/>
  <c r="AB379" i="2"/>
  <c r="AC379" i="2"/>
  <c r="AE379" i="2"/>
  <c r="AF379" i="2"/>
  <c r="AG379" i="2"/>
  <c r="AH379" i="2"/>
  <c r="AI379" i="2"/>
  <c r="AJ379" i="2"/>
  <c r="D380" i="2"/>
  <c r="E380" i="2"/>
  <c r="F380" i="2"/>
  <c r="G380" i="2"/>
  <c r="H380" i="2"/>
  <c r="I380" i="2"/>
  <c r="J380" i="2"/>
  <c r="AA380" i="2"/>
  <c r="AB380" i="2"/>
  <c r="AC380" i="2"/>
  <c r="AE380" i="2"/>
  <c r="AF380" i="2"/>
  <c r="AG380" i="2"/>
  <c r="AH380" i="2"/>
  <c r="AI380" i="2"/>
  <c r="AJ380" i="2"/>
  <c r="D381" i="2"/>
  <c r="E381" i="2"/>
  <c r="F381" i="2"/>
  <c r="G381" i="2"/>
  <c r="H381" i="2"/>
  <c r="I381" i="2"/>
  <c r="J381" i="2"/>
  <c r="AA381" i="2"/>
  <c r="AB381" i="2"/>
  <c r="AC381" i="2"/>
  <c r="AE381" i="2"/>
  <c r="AF381" i="2"/>
  <c r="AG381" i="2"/>
  <c r="AH381" i="2"/>
  <c r="AI381" i="2"/>
  <c r="AJ381" i="2"/>
  <c r="D382" i="2"/>
  <c r="E382" i="2"/>
  <c r="F382" i="2"/>
  <c r="G382" i="2"/>
  <c r="H382" i="2"/>
  <c r="I382" i="2"/>
  <c r="J382" i="2"/>
  <c r="AA382" i="2"/>
  <c r="AB382" i="2"/>
  <c r="AC382" i="2"/>
  <c r="AE382" i="2"/>
  <c r="AF382" i="2"/>
  <c r="AG382" i="2"/>
  <c r="AH382" i="2"/>
  <c r="AI382" i="2"/>
  <c r="AJ382" i="2"/>
  <c r="D383" i="2"/>
  <c r="E383" i="2"/>
  <c r="F383" i="2"/>
  <c r="G383" i="2"/>
  <c r="H383" i="2"/>
  <c r="I383" i="2"/>
  <c r="J383" i="2"/>
  <c r="AA383" i="2"/>
  <c r="AB383" i="2"/>
  <c r="AC383" i="2"/>
  <c r="AE383" i="2"/>
  <c r="AF383" i="2"/>
  <c r="AG383" i="2"/>
  <c r="AH383" i="2"/>
  <c r="AI383" i="2"/>
  <c r="AJ383" i="2"/>
  <c r="D384" i="2"/>
  <c r="E384" i="2"/>
  <c r="F384" i="2"/>
  <c r="G384" i="2"/>
  <c r="H384" i="2"/>
  <c r="I384" i="2"/>
  <c r="J384" i="2"/>
  <c r="AA384" i="2"/>
  <c r="AB384" i="2"/>
  <c r="AC384" i="2"/>
  <c r="AE384" i="2"/>
  <c r="AF384" i="2"/>
  <c r="AG384" i="2"/>
  <c r="AH384" i="2"/>
  <c r="AI384" i="2"/>
  <c r="AJ384" i="2"/>
  <c r="D385" i="2"/>
  <c r="E385" i="2"/>
  <c r="F385" i="2"/>
  <c r="G385" i="2"/>
  <c r="H385" i="2"/>
  <c r="I385" i="2"/>
  <c r="J385" i="2"/>
  <c r="AA385" i="2"/>
  <c r="AB385" i="2"/>
  <c r="AC385" i="2"/>
  <c r="AE385" i="2"/>
  <c r="AF385" i="2"/>
  <c r="AG385" i="2"/>
  <c r="AH385" i="2"/>
  <c r="AI385" i="2"/>
  <c r="AJ385" i="2"/>
  <c r="D386" i="2"/>
  <c r="E386" i="2"/>
  <c r="F386" i="2"/>
  <c r="G386" i="2"/>
  <c r="H386" i="2"/>
  <c r="I386" i="2"/>
  <c r="J386" i="2"/>
  <c r="AA386" i="2"/>
  <c r="AB386" i="2"/>
  <c r="AC386" i="2"/>
  <c r="AE386" i="2"/>
  <c r="AF386" i="2"/>
  <c r="AG386" i="2"/>
  <c r="AH386" i="2"/>
  <c r="AI386" i="2"/>
  <c r="AJ386" i="2"/>
  <c r="D387" i="2"/>
  <c r="E387" i="2"/>
  <c r="F387" i="2"/>
  <c r="G387" i="2"/>
  <c r="H387" i="2"/>
  <c r="I387" i="2"/>
  <c r="J387" i="2"/>
  <c r="AA387" i="2"/>
  <c r="AB387" i="2"/>
  <c r="AC387" i="2"/>
  <c r="AE387" i="2"/>
  <c r="AF387" i="2"/>
  <c r="AG387" i="2"/>
  <c r="AH387" i="2"/>
  <c r="AI387" i="2"/>
  <c r="AJ387" i="2"/>
  <c r="D388" i="2"/>
  <c r="E388" i="2"/>
  <c r="F388" i="2"/>
  <c r="G388" i="2"/>
  <c r="H388" i="2"/>
  <c r="I388" i="2"/>
  <c r="J388" i="2"/>
  <c r="AA388" i="2"/>
  <c r="AB388" i="2"/>
  <c r="AC388" i="2"/>
  <c r="AE388" i="2"/>
  <c r="AF388" i="2"/>
  <c r="AG388" i="2"/>
  <c r="AH388" i="2"/>
  <c r="AI388" i="2"/>
  <c r="AJ388" i="2"/>
  <c r="D389" i="2"/>
  <c r="E389" i="2"/>
  <c r="F389" i="2"/>
  <c r="G389" i="2"/>
  <c r="H389" i="2"/>
  <c r="I389" i="2"/>
  <c r="J389" i="2"/>
  <c r="AA389" i="2"/>
  <c r="AB389" i="2"/>
  <c r="AC389" i="2"/>
  <c r="AE389" i="2"/>
  <c r="AF389" i="2"/>
  <c r="AG389" i="2"/>
  <c r="AH389" i="2"/>
  <c r="AI389" i="2"/>
  <c r="AJ389" i="2"/>
  <c r="D390" i="2"/>
  <c r="E390" i="2"/>
  <c r="F390" i="2"/>
  <c r="G390" i="2"/>
  <c r="H390" i="2"/>
  <c r="I390" i="2"/>
  <c r="J390" i="2"/>
  <c r="AA390" i="2"/>
  <c r="AB390" i="2"/>
  <c r="AC390" i="2"/>
  <c r="AE390" i="2"/>
  <c r="AF390" i="2"/>
  <c r="AG390" i="2"/>
  <c r="AH390" i="2"/>
  <c r="AI390" i="2"/>
  <c r="AJ390" i="2"/>
  <c r="D391" i="2"/>
  <c r="E391" i="2"/>
  <c r="F391" i="2"/>
  <c r="G391" i="2"/>
  <c r="H391" i="2"/>
  <c r="I391" i="2"/>
  <c r="J391" i="2"/>
  <c r="AA391" i="2"/>
  <c r="AB391" i="2"/>
  <c r="AC391" i="2"/>
  <c r="AE391" i="2"/>
  <c r="AF391" i="2"/>
  <c r="AG391" i="2"/>
  <c r="AH391" i="2"/>
  <c r="AI391" i="2"/>
  <c r="AJ391" i="2"/>
  <c r="D392" i="2"/>
  <c r="E392" i="2"/>
  <c r="F392" i="2"/>
  <c r="G392" i="2"/>
  <c r="H392" i="2"/>
  <c r="I392" i="2"/>
  <c r="J392" i="2"/>
  <c r="AA392" i="2"/>
  <c r="AB392" i="2"/>
  <c r="AC392" i="2"/>
  <c r="AE392" i="2"/>
  <c r="AF392" i="2"/>
  <c r="AG392" i="2"/>
  <c r="AH392" i="2"/>
  <c r="AI392" i="2"/>
  <c r="AJ392" i="2"/>
  <c r="D393" i="2"/>
  <c r="E393" i="2"/>
  <c r="F393" i="2"/>
  <c r="G393" i="2"/>
  <c r="H393" i="2"/>
  <c r="I393" i="2"/>
  <c r="J393" i="2"/>
  <c r="AA393" i="2"/>
  <c r="AB393" i="2"/>
  <c r="AC393" i="2"/>
  <c r="AE393" i="2"/>
  <c r="AF393" i="2"/>
  <c r="AG393" i="2"/>
  <c r="AH393" i="2"/>
  <c r="AI393" i="2"/>
  <c r="AJ393" i="2"/>
  <c r="D394" i="2"/>
  <c r="E394" i="2"/>
  <c r="F394" i="2"/>
  <c r="G394" i="2"/>
  <c r="H394" i="2"/>
  <c r="I394" i="2"/>
  <c r="J394" i="2"/>
  <c r="AA394" i="2"/>
  <c r="AB394" i="2"/>
  <c r="AC394" i="2"/>
  <c r="AE394" i="2"/>
  <c r="AF394" i="2"/>
  <c r="AG394" i="2"/>
  <c r="AH394" i="2"/>
  <c r="AI394" i="2"/>
  <c r="AJ394" i="2"/>
  <c r="D395" i="2"/>
  <c r="E395" i="2"/>
  <c r="F395" i="2"/>
  <c r="G395" i="2"/>
  <c r="H395" i="2"/>
  <c r="I395" i="2"/>
  <c r="J395" i="2"/>
  <c r="AA395" i="2"/>
  <c r="AB395" i="2"/>
  <c r="AC395" i="2"/>
  <c r="AE395" i="2"/>
  <c r="AF395" i="2"/>
  <c r="AG395" i="2"/>
  <c r="AH395" i="2"/>
  <c r="AI395" i="2"/>
  <c r="AJ395" i="2"/>
  <c r="D396" i="2"/>
  <c r="E396" i="2"/>
  <c r="F396" i="2"/>
  <c r="G396" i="2"/>
  <c r="H396" i="2"/>
  <c r="I396" i="2"/>
  <c r="J396" i="2"/>
  <c r="AA396" i="2"/>
  <c r="AB396" i="2"/>
  <c r="AC396" i="2"/>
  <c r="AE396" i="2"/>
  <c r="AF396" i="2"/>
  <c r="AG396" i="2"/>
  <c r="AH396" i="2"/>
  <c r="AI396" i="2"/>
  <c r="AJ396" i="2"/>
  <c r="D397" i="2"/>
  <c r="E397" i="2"/>
  <c r="F397" i="2"/>
  <c r="G397" i="2"/>
  <c r="H397" i="2"/>
  <c r="I397" i="2"/>
  <c r="J397" i="2"/>
  <c r="AA397" i="2"/>
  <c r="AB397" i="2"/>
  <c r="AC397" i="2"/>
  <c r="AE397" i="2"/>
  <c r="AF397" i="2"/>
  <c r="AG397" i="2"/>
  <c r="AH397" i="2"/>
  <c r="AI397" i="2"/>
  <c r="AJ397" i="2"/>
  <c r="D398" i="2"/>
  <c r="E398" i="2"/>
  <c r="F398" i="2"/>
  <c r="G398" i="2"/>
  <c r="H398" i="2"/>
  <c r="I398" i="2"/>
  <c r="J398" i="2"/>
  <c r="AA398" i="2"/>
  <c r="AB398" i="2"/>
  <c r="AC398" i="2"/>
  <c r="AE398" i="2"/>
  <c r="AF398" i="2"/>
  <c r="AG398" i="2"/>
  <c r="AH398" i="2"/>
  <c r="AI398" i="2"/>
  <c r="AJ398" i="2"/>
  <c r="D399" i="2"/>
  <c r="E399" i="2"/>
  <c r="F399" i="2"/>
  <c r="G399" i="2"/>
  <c r="H399" i="2"/>
  <c r="I399" i="2"/>
  <c r="J399" i="2"/>
  <c r="AA399" i="2"/>
  <c r="AB399" i="2"/>
  <c r="AC399" i="2"/>
  <c r="AE399" i="2"/>
  <c r="AF399" i="2"/>
  <c r="AG399" i="2"/>
  <c r="AH399" i="2"/>
  <c r="AI399" i="2"/>
  <c r="AJ399" i="2"/>
  <c r="D400" i="2"/>
  <c r="E400" i="2"/>
  <c r="F400" i="2"/>
  <c r="G400" i="2"/>
  <c r="H400" i="2"/>
  <c r="I400" i="2"/>
  <c r="J400" i="2"/>
  <c r="AA400" i="2"/>
  <c r="AB400" i="2"/>
  <c r="AC400" i="2"/>
  <c r="AE400" i="2"/>
  <c r="AF400" i="2"/>
  <c r="AG400" i="2"/>
  <c r="AH400" i="2"/>
  <c r="AI400" i="2"/>
  <c r="AJ400" i="2"/>
  <c r="D401" i="2"/>
  <c r="E401" i="2"/>
  <c r="F401" i="2"/>
  <c r="G401" i="2"/>
  <c r="H401" i="2"/>
  <c r="I401" i="2"/>
  <c r="J401" i="2"/>
  <c r="AA401" i="2"/>
  <c r="AB401" i="2"/>
  <c r="AC401" i="2"/>
  <c r="AE401" i="2"/>
  <c r="AF401" i="2"/>
  <c r="AG401" i="2"/>
  <c r="AH401" i="2"/>
  <c r="AI401" i="2"/>
  <c r="AJ401" i="2"/>
  <c r="D402" i="2"/>
  <c r="E402" i="2"/>
  <c r="F402" i="2"/>
  <c r="G402" i="2"/>
  <c r="H402" i="2"/>
  <c r="I402" i="2"/>
  <c r="J402" i="2"/>
  <c r="AA402" i="2"/>
  <c r="AB402" i="2"/>
  <c r="AC402" i="2"/>
  <c r="AE402" i="2"/>
  <c r="AF402" i="2"/>
  <c r="AG402" i="2"/>
  <c r="AH402" i="2"/>
  <c r="AI402" i="2"/>
  <c r="AJ402" i="2"/>
  <c r="D403" i="2"/>
  <c r="E403" i="2"/>
  <c r="F403" i="2"/>
  <c r="G403" i="2"/>
  <c r="H403" i="2"/>
  <c r="I403" i="2"/>
  <c r="J403" i="2"/>
  <c r="AA403" i="2"/>
  <c r="AB403" i="2"/>
  <c r="AC403" i="2"/>
  <c r="AE403" i="2"/>
  <c r="AF403" i="2"/>
  <c r="AG403" i="2"/>
  <c r="AH403" i="2"/>
  <c r="AI403" i="2"/>
  <c r="AJ403" i="2"/>
  <c r="D404" i="2"/>
  <c r="E404" i="2"/>
  <c r="F404" i="2"/>
  <c r="G404" i="2"/>
  <c r="H404" i="2"/>
  <c r="I404" i="2"/>
  <c r="J404" i="2"/>
  <c r="AA404" i="2"/>
  <c r="AB404" i="2"/>
  <c r="AC404" i="2"/>
  <c r="AE404" i="2"/>
  <c r="AF404" i="2"/>
  <c r="AG404" i="2"/>
  <c r="AH404" i="2"/>
  <c r="AI404" i="2"/>
  <c r="AJ404" i="2"/>
  <c r="D405" i="2"/>
  <c r="E405" i="2"/>
  <c r="F405" i="2"/>
  <c r="G405" i="2"/>
  <c r="H405" i="2"/>
  <c r="I405" i="2"/>
  <c r="J405" i="2"/>
  <c r="AA405" i="2"/>
  <c r="AB405" i="2"/>
  <c r="AC405" i="2"/>
  <c r="AE405" i="2"/>
  <c r="AF405" i="2"/>
  <c r="AG405" i="2"/>
  <c r="AH405" i="2"/>
  <c r="AI405" i="2"/>
  <c r="AJ405" i="2"/>
  <c r="D406" i="2"/>
  <c r="E406" i="2"/>
  <c r="F406" i="2"/>
  <c r="G406" i="2"/>
  <c r="H406" i="2"/>
  <c r="I406" i="2"/>
  <c r="J406" i="2"/>
  <c r="AA406" i="2"/>
  <c r="AB406" i="2"/>
  <c r="AC406" i="2"/>
  <c r="AE406" i="2"/>
  <c r="AF406" i="2"/>
  <c r="AG406" i="2"/>
  <c r="AH406" i="2"/>
  <c r="AI406" i="2"/>
  <c r="AJ406" i="2"/>
  <c r="D407" i="2"/>
  <c r="E407" i="2"/>
  <c r="F407" i="2"/>
  <c r="G407" i="2"/>
  <c r="H407" i="2"/>
  <c r="I407" i="2"/>
  <c r="J407" i="2"/>
  <c r="AA407" i="2"/>
  <c r="AB407" i="2"/>
  <c r="AC407" i="2"/>
  <c r="AE407" i="2"/>
  <c r="AF407" i="2"/>
  <c r="AG407" i="2"/>
  <c r="AH407" i="2"/>
  <c r="AI407" i="2"/>
  <c r="AJ407" i="2"/>
  <c r="D408" i="2"/>
  <c r="E408" i="2"/>
  <c r="F408" i="2"/>
  <c r="G408" i="2"/>
  <c r="H408" i="2"/>
  <c r="I408" i="2"/>
  <c r="J408" i="2"/>
  <c r="AA408" i="2"/>
  <c r="AB408" i="2"/>
  <c r="AC408" i="2"/>
  <c r="AE408" i="2"/>
  <c r="AF408" i="2"/>
  <c r="AG408" i="2"/>
  <c r="AH408" i="2"/>
  <c r="AI408" i="2"/>
  <c r="AJ408" i="2"/>
  <c r="D409" i="2"/>
  <c r="E409" i="2"/>
  <c r="F409" i="2"/>
  <c r="G409" i="2"/>
  <c r="H409" i="2"/>
  <c r="I409" i="2"/>
  <c r="J409" i="2"/>
  <c r="AA409" i="2"/>
  <c r="AB409" i="2"/>
  <c r="AC409" i="2"/>
  <c r="AE409" i="2"/>
  <c r="AF409" i="2"/>
  <c r="AG409" i="2"/>
  <c r="AH409" i="2"/>
  <c r="AI409" i="2"/>
  <c r="AJ409" i="2"/>
  <c r="D410" i="2"/>
  <c r="E410" i="2"/>
  <c r="F410" i="2"/>
  <c r="G410" i="2"/>
  <c r="H410" i="2"/>
  <c r="I410" i="2"/>
  <c r="J410" i="2"/>
  <c r="AA410" i="2"/>
  <c r="AB410" i="2"/>
  <c r="AC410" i="2"/>
  <c r="AE410" i="2"/>
  <c r="AF410" i="2"/>
  <c r="AG410" i="2"/>
  <c r="AH410" i="2"/>
  <c r="AI410" i="2"/>
  <c r="AJ410" i="2"/>
  <c r="D411" i="2"/>
  <c r="E411" i="2"/>
  <c r="F411" i="2"/>
  <c r="G411" i="2"/>
  <c r="H411" i="2"/>
  <c r="I411" i="2"/>
  <c r="J411" i="2"/>
  <c r="AA411" i="2"/>
  <c r="AB411" i="2"/>
  <c r="AC411" i="2"/>
  <c r="AE411" i="2"/>
  <c r="AF411" i="2"/>
  <c r="AG411" i="2"/>
  <c r="AH411" i="2"/>
  <c r="AI411" i="2"/>
  <c r="AJ411" i="2"/>
  <c r="D412" i="2"/>
  <c r="E412" i="2"/>
  <c r="F412" i="2"/>
  <c r="G412" i="2"/>
  <c r="H412" i="2"/>
  <c r="I412" i="2"/>
  <c r="J412" i="2"/>
  <c r="AA412" i="2"/>
  <c r="AB412" i="2"/>
  <c r="AC412" i="2"/>
  <c r="AE412" i="2"/>
  <c r="AF412" i="2"/>
  <c r="AG412" i="2"/>
  <c r="AH412" i="2"/>
  <c r="AI412" i="2"/>
  <c r="AJ412" i="2"/>
  <c r="D413" i="2"/>
  <c r="E413" i="2"/>
  <c r="F413" i="2"/>
  <c r="G413" i="2"/>
  <c r="H413" i="2"/>
  <c r="I413" i="2"/>
  <c r="J413" i="2"/>
  <c r="AA413" i="2"/>
  <c r="AB413" i="2"/>
  <c r="AC413" i="2"/>
  <c r="AE413" i="2"/>
  <c r="AF413" i="2"/>
  <c r="AG413" i="2"/>
  <c r="AH413" i="2"/>
  <c r="AI413" i="2"/>
  <c r="AJ413" i="2"/>
  <c r="D414" i="2"/>
  <c r="E414" i="2"/>
  <c r="F414" i="2"/>
  <c r="G414" i="2"/>
  <c r="H414" i="2"/>
  <c r="I414" i="2"/>
  <c r="J414" i="2"/>
  <c r="AA414" i="2"/>
  <c r="AB414" i="2"/>
  <c r="AC414" i="2"/>
  <c r="AE414" i="2"/>
  <c r="AF414" i="2"/>
  <c r="AG414" i="2"/>
  <c r="AH414" i="2"/>
  <c r="AI414" i="2"/>
  <c r="AJ414" i="2"/>
  <c r="D415" i="2"/>
  <c r="E415" i="2"/>
  <c r="F415" i="2"/>
  <c r="G415" i="2"/>
  <c r="H415" i="2"/>
  <c r="I415" i="2"/>
  <c r="J415" i="2"/>
  <c r="AA415" i="2"/>
  <c r="AB415" i="2"/>
  <c r="AC415" i="2"/>
  <c r="AE415" i="2"/>
  <c r="AF415" i="2"/>
  <c r="AG415" i="2"/>
  <c r="AH415" i="2"/>
  <c r="AI415" i="2"/>
  <c r="AJ415" i="2"/>
  <c r="D416" i="2"/>
  <c r="E416" i="2"/>
  <c r="F416" i="2"/>
  <c r="G416" i="2"/>
  <c r="H416" i="2"/>
  <c r="I416" i="2"/>
  <c r="J416" i="2"/>
  <c r="AA416" i="2"/>
  <c r="AB416" i="2"/>
  <c r="AC416" i="2"/>
  <c r="AE416" i="2"/>
  <c r="AF416" i="2"/>
  <c r="AG416" i="2"/>
  <c r="AH416" i="2"/>
  <c r="AI416" i="2"/>
  <c r="AJ416" i="2"/>
  <c r="D417" i="2"/>
  <c r="E417" i="2"/>
  <c r="F417" i="2"/>
  <c r="G417" i="2"/>
  <c r="H417" i="2"/>
  <c r="I417" i="2"/>
  <c r="J417" i="2"/>
  <c r="AA417" i="2"/>
  <c r="AB417" i="2"/>
  <c r="AC417" i="2"/>
  <c r="AE417" i="2"/>
  <c r="AF417" i="2"/>
  <c r="AG417" i="2"/>
  <c r="AH417" i="2"/>
  <c r="AI417" i="2"/>
  <c r="AJ417" i="2"/>
  <c r="D418" i="2"/>
  <c r="E418" i="2"/>
  <c r="F418" i="2"/>
  <c r="G418" i="2"/>
  <c r="H418" i="2"/>
  <c r="I418" i="2"/>
  <c r="J418" i="2"/>
  <c r="AA418" i="2"/>
  <c r="AB418" i="2"/>
  <c r="AC418" i="2"/>
  <c r="AE418" i="2"/>
  <c r="AF418" i="2"/>
  <c r="AG418" i="2"/>
  <c r="AH418" i="2"/>
  <c r="AI418" i="2"/>
  <c r="AJ418" i="2"/>
  <c r="D419" i="2"/>
  <c r="E419" i="2"/>
  <c r="F419" i="2"/>
  <c r="G419" i="2"/>
  <c r="H419" i="2"/>
  <c r="I419" i="2"/>
  <c r="J419" i="2"/>
  <c r="AA419" i="2"/>
  <c r="AB419" i="2"/>
  <c r="AC419" i="2"/>
  <c r="AE419" i="2"/>
  <c r="AF419" i="2"/>
  <c r="AG419" i="2"/>
  <c r="AH419" i="2"/>
  <c r="AI419" i="2"/>
  <c r="AJ419" i="2"/>
  <c r="D420" i="2"/>
  <c r="E420" i="2"/>
  <c r="F420" i="2"/>
  <c r="G420" i="2"/>
  <c r="H420" i="2"/>
  <c r="I420" i="2"/>
  <c r="J420" i="2"/>
  <c r="AA420" i="2"/>
  <c r="AB420" i="2"/>
  <c r="AC420" i="2"/>
  <c r="AE420" i="2"/>
  <c r="AF420" i="2"/>
  <c r="AG420" i="2"/>
  <c r="AH420" i="2"/>
  <c r="AI420" i="2"/>
  <c r="AJ420" i="2"/>
  <c r="D421" i="2"/>
  <c r="E421" i="2"/>
  <c r="F421" i="2"/>
  <c r="G421" i="2"/>
  <c r="H421" i="2"/>
  <c r="I421" i="2"/>
  <c r="J421" i="2"/>
  <c r="AA421" i="2"/>
  <c r="AB421" i="2"/>
  <c r="AC421" i="2"/>
  <c r="AE421" i="2"/>
  <c r="AF421" i="2"/>
  <c r="AG421" i="2"/>
  <c r="AH421" i="2"/>
  <c r="AI421" i="2"/>
  <c r="AJ421" i="2"/>
  <c r="D422" i="2"/>
  <c r="E422" i="2"/>
  <c r="F422" i="2"/>
  <c r="G422" i="2"/>
  <c r="H422" i="2"/>
  <c r="I422" i="2"/>
  <c r="J422" i="2"/>
  <c r="AA422" i="2"/>
  <c r="AB422" i="2"/>
  <c r="AC422" i="2"/>
  <c r="AE422" i="2"/>
  <c r="AF422" i="2"/>
  <c r="AG422" i="2"/>
  <c r="AH422" i="2"/>
  <c r="AI422" i="2"/>
  <c r="AJ422" i="2"/>
  <c r="D423" i="2"/>
  <c r="E423" i="2"/>
  <c r="F423" i="2"/>
  <c r="G423" i="2"/>
  <c r="H423" i="2"/>
  <c r="I423" i="2"/>
  <c r="J423" i="2"/>
  <c r="AA423" i="2"/>
  <c r="AB423" i="2"/>
  <c r="AC423" i="2"/>
  <c r="AE423" i="2"/>
  <c r="AF423" i="2"/>
  <c r="AG423" i="2"/>
  <c r="AH423" i="2"/>
  <c r="AI423" i="2"/>
  <c r="AJ423" i="2"/>
  <c r="D424" i="2"/>
  <c r="E424" i="2"/>
  <c r="F424" i="2"/>
  <c r="G424" i="2"/>
  <c r="H424" i="2"/>
  <c r="I424" i="2"/>
  <c r="J424" i="2"/>
  <c r="AA424" i="2"/>
  <c r="AB424" i="2"/>
  <c r="AC424" i="2"/>
  <c r="AE424" i="2"/>
  <c r="AF424" i="2"/>
  <c r="AG424" i="2"/>
  <c r="AH424" i="2"/>
  <c r="AI424" i="2"/>
  <c r="AJ424" i="2"/>
  <c r="D425" i="2"/>
  <c r="E425" i="2"/>
  <c r="F425" i="2"/>
  <c r="G425" i="2"/>
  <c r="H425" i="2"/>
  <c r="I425" i="2"/>
  <c r="J425" i="2"/>
  <c r="AA425" i="2"/>
  <c r="AB425" i="2"/>
  <c r="AC425" i="2"/>
  <c r="AE425" i="2"/>
  <c r="AF425" i="2"/>
  <c r="AG425" i="2"/>
  <c r="AH425" i="2"/>
  <c r="AI425" i="2"/>
  <c r="AJ425" i="2"/>
  <c r="D426" i="2"/>
  <c r="E426" i="2"/>
  <c r="F426" i="2"/>
  <c r="G426" i="2"/>
  <c r="H426" i="2"/>
  <c r="I426" i="2"/>
  <c r="J426" i="2"/>
  <c r="AA426" i="2"/>
  <c r="AB426" i="2"/>
  <c r="AC426" i="2"/>
  <c r="AE426" i="2"/>
  <c r="AF426" i="2"/>
  <c r="AG426" i="2"/>
  <c r="AH426" i="2"/>
  <c r="AI426" i="2"/>
  <c r="AJ426" i="2"/>
  <c r="D427" i="2"/>
  <c r="E427" i="2"/>
  <c r="F427" i="2"/>
  <c r="G427" i="2"/>
  <c r="H427" i="2"/>
  <c r="I427" i="2"/>
  <c r="J427" i="2"/>
  <c r="AA427" i="2"/>
  <c r="AB427" i="2"/>
  <c r="AC427" i="2"/>
  <c r="AE427" i="2"/>
  <c r="AF427" i="2"/>
  <c r="AG427" i="2"/>
  <c r="AH427" i="2"/>
  <c r="AI427" i="2"/>
  <c r="AJ427" i="2"/>
  <c r="D428" i="2"/>
  <c r="E428" i="2"/>
  <c r="F428" i="2"/>
  <c r="G428" i="2"/>
  <c r="H428" i="2"/>
  <c r="I428" i="2"/>
  <c r="J428" i="2"/>
  <c r="AA428" i="2"/>
  <c r="AB428" i="2"/>
  <c r="AC428" i="2"/>
  <c r="AE428" i="2"/>
  <c r="AF428" i="2"/>
  <c r="AG428" i="2"/>
  <c r="AH428" i="2"/>
  <c r="AI428" i="2"/>
  <c r="AJ428" i="2"/>
  <c r="D429" i="2"/>
  <c r="E429" i="2"/>
  <c r="F429" i="2"/>
  <c r="G429" i="2"/>
  <c r="H429" i="2"/>
  <c r="I429" i="2"/>
  <c r="J429" i="2"/>
  <c r="AA429" i="2"/>
  <c r="AB429" i="2"/>
  <c r="AC429" i="2"/>
  <c r="AE429" i="2"/>
  <c r="AF429" i="2"/>
  <c r="AG429" i="2"/>
  <c r="AH429" i="2"/>
  <c r="AI429" i="2"/>
  <c r="AJ429" i="2"/>
  <c r="D430" i="2"/>
  <c r="E430" i="2"/>
  <c r="F430" i="2"/>
  <c r="G430" i="2"/>
  <c r="H430" i="2"/>
  <c r="I430" i="2"/>
  <c r="J430" i="2"/>
  <c r="AA430" i="2"/>
  <c r="AB430" i="2"/>
  <c r="AC430" i="2"/>
  <c r="AE430" i="2"/>
  <c r="AF430" i="2"/>
  <c r="AG430" i="2"/>
  <c r="AH430" i="2"/>
  <c r="AI430" i="2"/>
  <c r="AJ430" i="2"/>
  <c r="D431" i="2"/>
  <c r="E431" i="2"/>
  <c r="F431" i="2"/>
  <c r="G431" i="2"/>
  <c r="H431" i="2"/>
  <c r="I431" i="2"/>
  <c r="J431" i="2"/>
  <c r="AA431" i="2"/>
  <c r="AB431" i="2"/>
  <c r="AC431" i="2"/>
  <c r="AE431" i="2"/>
  <c r="AF431" i="2"/>
  <c r="AG431" i="2"/>
  <c r="AH431" i="2"/>
  <c r="AI431" i="2"/>
  <c r="AJ431" i="2"/>
  <c r="D432" i="2"/>
  <c r="E432" i="2"/>
  <c r="F432" i="2"/>
  <c r="G432" i="2"/>
  <c r="H432" i="2"/>
  <c r="I432" i="2"/>
  <c r="J432" i="2"/>
  <c r="AA432" i="2"/>
  <c r="AB432" i="2"/>
  <c r="AC432" i="2"/>
  <c r="AE432" i="2"/>
  <c r="AF432" i="2"/>
  <c r="AG432" i="2"/>
  <c r="AH432" i="2"/>
  <c r="AI432" i="2"/>
  <c r="AJ432" i="2"/>
  <c r="D433" i="2"/>
  <c r="E433" i="2"/>
  <c r="F433" i="2"/>
  <c r="G433" i="2"/>
  <c r="H433" i="2"/>
  <c r="I433" i="2"/>
  <c r="J433" i="2"/>
  <c r="AA433" i="2"/>
  <c r="AB433" i="2"/>
  <c r="AC433" i="2"/>
  <c r="AE433" i="2"/>
  <c r="AF433" i="2"/>
  <c r="AG433" i="2"/>
  <c r="AH433" i="2"/>
  <c r="AI433" i="2"/>
  <c r="AJ433" i="2"/>
  <c r="D434" i="2"/>
  <c r="E434" i="2"/>
  <c r="F434" i="2"/>
  <c r="G434" i="2"/>
  <c r="H434" i="2"/>
  <c r="I434" i="2"/>
  <c r="J434" i="2"/>
  <c r="AA434" i="2"/>
  <c r="AB434" i="2"/>
  <c r="AC434" i="2"/>
  <c r="AE434" i="2"/>
  <c r="AF434" i="2"/>
  <c r="AG434" i="2"/>
  <c r="AH434" i="2"/>
  <c r="AI434" i="2"/>
  <c r="AJ434" i="2"/>
  <c r="D435" i="2"/>
  <c r="E435" i="2"/>
  <c r="F435" i="2"/>
  <c r="G435" i="2"/>
  <c r="H435" i="2"/>
  <c r="I435" i="2"/>
  <c r="J435" i="2"/>
  <c r="AA435" i="2"/>
  <c r="AB435" i="2"/>
  <c r="AC435" i="2"/>
  <c r="AE435" i="2"/>
  <c r="AF435" i="2"/>
  <c r="AG435" i="2"/>
  <c r="AH435" i="2"/>
  <c r="AI435" i="2"/>
  <c r="AJ435" i="2"/>
  <c r="D436" i="2"/>
  <c r="E436" i="2"/>
  <c r="F436" i="2"/>
  <c r="G436" i="2"/>
  <c r="H436" i="2"/>
  <c r="I436" i="2"/>
  <c r="J436" i="2"/>
  <c r="AA436" i="2"/>
  <c r="AB436" i="2"/>
  <c r="AC436" i="2"/>
  <c r="AE436" i="2"/>
  <c r="AF436" i="2"/>
  <c r="AG436" i="2"/>
  <c r="AH436" i="2"/>
  <c r="AI436" i="2"/>
  <c r="AJ436" i="2"/>
  <c r="D437" i="2"/>
  <c r="E437" i="2"/>
  <c r="F437" i="2"/>
  <c r="G437" i="2"/>
  <c r="H437" i="2"/>
  <c r="I437" i="2"/>
  <c r="J437" i="2"/>
  <c r="AA437" i="2"/>
  <c r="AB437" i="2"/>
  <c r="AC437" i="2"/>
  <c r="AE437" i="2"/>
  <c r="AF437" i="2"/>
  <c r="AG437" i="2"/>
  <c r="AH437" i="2"/>
  <c r="AI437" i="2"/>
  <c r="AJ437" i="2"/>
  <c r="D438" i="2"/>
  <c r="E438" i="2"/>
  <c r="F438" i="2"/>
  <c r="G438" i="2"/>
  <c r="H438" i="2"/>
  <c r="I438" i="2"/>
  <c r="J438" i="2"/>
  <c r="AA438" i="2"/>
  <c r="AB438" i="2"/>
  <c r="AC438" i="2"/>
  <c r="AE438" i="2"/>
  <c r="AF438" i="2"/>
  <c r="AG438" i="2"/>
  <c r="AH438" i="2"/>
  <c r="AI438" i="2"/>
  <c r="AJ438" i="2"/>
  <c r="D439" i="2"/>
  <c r="E439" i="2"/>
  <c r="F439" i="2"/>
  <c r="G439" i="2"/>
  <c r="H439" i="2"/>
  <c r="I439" i="2"/>
  <c r="J439" i="2"/>
  <c r="AA439" i="2"/>
  <c r="AB439" i="2"/>
  <c r="AC439" i="2"/>
  <c r="AE439" i="2"/>
  <c r="AF439" i="2"/>
  <c r="AG439" i="2"/>
  <c r="AH439" i="2"/>
  <c r="AI439" i="2"/>
  <c r="AJ439" i="2"/>
  <c r="D440" i="2"/>
  <c r="E440" i="2"/>
  <c r="F440" i="2"/>
  <c r="G440" i="2"/>
  <c r="H440" i="2"/>
  <c r="I440" i="2"/>
  <c r="J440" i="2"/>
  <c r="AA440" i="2"/>
  <c r="AB440" i="2"/>
  <c r="AC440" i="2"/>
  <c r="AE440" i="2"/>
  <c r="AF440" i="2"/>
  <c r="AG440" i="2"/>
  <c r="AH440" i="2"/>
  <c r="AI440" i="2"/>
  <c r="AJ440" i="2"/>
  <c r="D441" i="2"/>
  <c r="E441" i="2"/>
  <c r="F441" i="2"/>
  <c r="G441" i="2"/>
  <c r="H441" i="2"/>
  <c r="I441" i="2"/>
  <c r="J441" i="2"/>
  <c r="AA441" i="2"/>
  <c r="AB441" i="2"/>
  <c r="AC441" i="2"/>
  <c r="AE441" i="2"/>
  <c r="AF441" i="2"/>
  <c r="AG441" i="2"/>
  <c r="AH441" i="2"/>
  <c r="AI441" i="2"/>
  <c r="AJ441" i="2"/>
  <c r="D442" i="2"/>
  <c r="E442" i="2"/>
  <c r="F442" i="2"/>
  <c r="G442" i="2"/>
  <c r="H442" i="2"/>
  <c r="I442" i="2"/>
  <c r="J442" i="2"/>
  <c r="AA442" i="2"/>
  <c r="AB442" i="2"/>
  <c r="AC442" i="2"/>
  <c r="AE442" i="2"/>
  <c r="AF442" i="2"/>
  <c r="AG442" i="2"/>
  <c r="AH442" i="2"/>
  <c r="AI442" i="2"/>
  <c r="AJ442" i="2"/>
  <c r="D443" i="2"/>
  <c r="E443" i="2"/>
  <c r="F443" i="2"/>
  <c r="G443" i="2"/>
  <c r="H443" i="2"/>
  <c r="I443" i="2"/>
  <c r="J443" i="2"/>
  <c r="AA443" i="2"/>
  <c r="AB443" i="2"/>
  <c r="AC443" i="2"/>
  <c r="AE443" i="2"/>
  <c r="AF443" i="2"/>
  <c r="AG443" i="2"/>
  <c r="AH443" i="2"/>
  <c r="AI443" i="2"/>
  <c r="AJ443" i="2"/>
  <c r="D444" i="2"/>
  <c r="E444" i="2"/>
  <c r="F444" i="2"/>
  <c r="G444" i="2"/>
  <c r="H444" i="2"/>
  <c r="I444" i="2"/>
  <c r="J444" i="2"/>
  <c r="AA444" i="2"/>
  <c r="AB444" i="2"/>
  <c r="AC444" i="2"/>
  <c r="AE444" i="2"/>
  <c r="AF444" i="2"/>
  <c r="AG444" i="2"/>
  <c r="AH444" i="2"/>
  <c r="AI444" i="2"/>
  <c r="AJ444" i="2"/>
  <c r="D445" i="2"/>
  <c r="E445" i="2"/>
  <c r="F445" i="2"/>
  <c r="G445" i="2"/>
  <c r="H445" i="2"/>
  <c r="I445" i="2"/>
  <c r="J445" i="2"/>
  <c r="AA445" i="2"/>
  <c r="AB445" i="2"/>
  <c r="AC445" i="2"/>
  <c r="AE445" i="2"/>
  <c r="AF445" i="2"/>
  <c r="AG445" i="2"/>
  <c r="AH445" i="2"/>
  <c r="AI445" i="2"/>
  <c r="AJ445" i="2"/>
  <c r="D446" i="2"/>
  <c r="E446" i="2"/>
  <c r="F446" i="2"/>
  <c r="G446" i="2"/>
  <c r="H446" i="2"/>
  <c r="I446" i="2"/>
  <c r="J446" i="2"/>
  <c r="AA446" i="2"/>
  <c r="AB446" i="2"/>
  <c r="AC446" i="2"/>
  <c r="AE446" i="2"/>
  <c r="AF446" i="2"/>
  <c r="AG446" i="2"/>
  <c r="AH446" i="2"/>
  <c r="AI446" i="2"/>
  <c r="AJ446" i="2"/>
  <c r="D447" i="2"/>
  <c r="E447" i="2"/>
  <c r="F447" i="2"/>
  <c r="G447" i="2"/>
  <c r="H447" i="2"/>
  <c r="I447" i="2"/>
  <c r="J447" i="2"/>
  <c r="AA447" i="2"/>
  <c r="AB447" i="2"/>
  <c r="AC447" i="2"/>
  <c r="AE447" i="2"/>
  <c r="AF447" i="2"/>
  <c r="AG447" i="2"/>
  <c r="AH447" i="2"/>
  <c r="AI447" i="2"/>
  <c r="AJ447" i="2"/>
  <c r="D448" i="2"/>
  <c r="E448" i="2"/>
  <c r="F448" i="2"/>
  <c r="G448" i="2"/>
  <c r="H448" i="2"/>
  <c r="I448" i="2"/>
  <c r="J448" i="2"/>
  <c r="AA448" i="2"/>
  <c r="AB448" i="2"/>
  <c r="AC448" i="2"/>
  <c r="AE448" i="2"/>
  <c r="AF448" i="2"/>
  <c r="AG448" i="2"/>
  <c r="AH448" i="2"/>
  <c r="AI448" i="2"/>
  <c r="AJ448" i="2"/>
  <c r="D449" i="2"/>
  <c r="E449" i="2"/>
  <c r="F449" i="2"/>
  <c r="G449" i="2"/>
  <c r="H449" i="2"/>
  <c r="I449" i="2"/>
  <c r="J449" i="2"/>
  <c r="AA449" i="2"/>
  <c r="AB449" i="2"/>
  <c r="AC449" i="2"/>
  <c r="AE449" i="2"/>
  <c r="AF449" i="2"/>
  <c r="AG449" i="2"/>
  <c r="AH449" i="2"/>
  <c r="AI449" i="2"/>
  <c r="AJ449" i="2"/>
  <c r="D450" i="2"/>
  <c r="E450" i="2"/>
  <c r="F450" i="2"/>
  <c r="G450" i="2"/>
  <c r="H450" i="2"/>
  <c r="I450" i="2"/>
  <c r="J450" i="2"/>
  <c r="AA450" i="2"/>
  <c r="AB450" i="2"/>
  <c r="AC450" i="2"/>
  <c r="AE450" i="2"/>
  <c r="AF450" i="2"/>
  <c r="AG450" i="2"/>
  <c r="AH450" i="2"/>
  <c r="AI450" i="2"/>
  <c r="AJ450" i="2"/>
  <c r="D451" i="2"/>
  <c r="E451" i="2"/>
  <c r="F451" i="2"/>
  <c r="G451" i="2"/>
  <c r="H451" i="2"/>
  <c r="I451" i="2"/>
  <c r="J451" i="2"/>
  <c r="AA451" i="2"/>
  <c r="AB451" i="2"/>
  <c r="AC451" i="2"/>
  <c r="AE451" i="2"/>
  <c r="AF451" i="2"/>
  <c r="AG451" i="2"/>
  <c r="AH451" i="2"/>
  <c r="AI451" i="2"/>
  <c r="AJ451" i="2"/>
  <c r="D452" i="2"/>
  <c r="E452" i="2"/>
  <c r="F452" i="2"/>
  <c r="G452" i="2"/>
  <c r="H452" i="2"/>
  <c r="I452" i="2"/>
  <c r="J452" i="2"/>
  <c r="AA452" i="2"/>
  <c r="AB452" i="2"/>
  <c r="AC452" i="2"/>
  <c r="AE452" i="2"/>
  <c r="AF452" i="2"/>
  <c r="AG452" i="2"/>
  <c r="AH452" i="2"/>
  <c r="AI452" i="2"/>
  <c r="AJ452" i="2"/>
  <c r="D453" i="2"/>
  <c r="E453" i="2"/>
  <c r="F453" i="2"/>
  <c r="G453" i="2"/>
  <c r="H453" i="2"/>
  <c r="I453" i="2"/>
  <c r="J453" i="2"/>
  <c r="AA453" i="2"/>
  <c r="AB453" i="2"/>
  <c r="AC453" i="2"/>
  <c r="AE453" i="2"/>
  <c r="AF453" i="2"/>
  <c r="AG453" i="2"/>
  <c r="AH453" i="2"/>
  <c r="AI453" i="2"/>
  <c r="AJ453" i="2"/>
  <c r="D454" i="2"/>
  <c r="E454" i="2"/>
  <c r="F454" i="2"/>
  <c r="G454" i="2"/>
  <c r="H454" i="2"/>
  <c r="I454" i="2"/>
  <c r="J454" i="2"/>
  <c r="AA454" i="2"/>
  <c r="AB454" i="2"/>
  <c r="AC454" i="2"/>
  <c r="AE454" i="2"/>
  <c r="AF454" i="2"/>
  <c r="AG454" i="2"/>
  <c r="AH454" i="2"/>
  <c r="AI454" i="2"/>
  <c r="AJ454" i="2"/>
  <c r="D455" i="2"/>
  <c r="E455" i="2"/>
  <c r="F455" i="2"/>
  <c r="G455" i="2"/>
  <c r="H455" i="2"/>
  <c r="I455" i="2"/>
  <c r="J455" i="2"/>
  <c r="AA455" i="2"/>
  <c r="AB455" i="2"/>
  <c r="AC455" i="2"/>
  <c r="AE455" i="2"/>
  <c r="AF455" i="2"/>
  <c r="AG455" i="2"/>
  <c r="AH455" i="2"/>
  <c r="AI455" i="2"/>
  <c r="AJ455" i="2"/>
  <c r="D456" i="2"/>
  <c r="E456" i="2"/>
  <c r="F456" i="2"/>
  <c r="G456" i="2"/>
  <c r="H456" i="2"/>
  <c r="I456" i="2"/>
  <c r="J456" i="2"/>
  <c r="AA456" i="2"/>
  <c r="AB456" i="2"/>
  <c r="AC456" i="2"/>
  <c r="AE456" i="2"/>
  <c r="AF456" i="2"/>
  <c r="AG456" i="2"/>
  <c r="AH456" i="2"/>
  <c r="AI456" i="2"/>
  <c r="AJ456" i="2"/>
  <c r="D457" i="2"/>
  <c r="E457" i="2"/>
  <c r="F457" i="2"/>
  <c r="G457" i="2"/>
  <c r="H457" i="2"/>
  <c r="I457" i="2"/>
  <c r="J457" i="2"/>
  <c r="AA457" i="2"/>
  <c r="AB457" i="2"/>
  <c r="AC457" i="2"/>
  <c r="AE457" i="2"/>
  <c r="AF457" i="2"/>
  <c r="AG457" i="2"/>
  <c r="AH457" i="2"/>
  <c r="AI457" i="2"/>
  <c r="AJ457" i="2"/>
  <c r="D458" i="2"/>
  <c r="E458" i="2"/>
  <c r="F458" i="2"/>
  <c r="G458" i="2"/>
  <c r="H458" i="2"/>
  <c r="I458" i="2"/>
  <c r="J458" i="2"/>
  <c r="AA458" i="2"/>
  <c r="AB458" i="2"/>
  <c r="AC458" i="2"/>
  <c r="AE458" i="2"/>
  <c r="AF458" i="2"/>
  <c r="AG458" i="2"/>
  <c r="AH458" i="2"/>
  <c r="AI458" i="2"/>
  <c r="AJ458" i="2"/>
  <c r="D459" i="2"/>
  <c r="E459" i="2"/>
  <c r="F459" i="2"/>
  <c r="G459" i="2"/>
  <c r="H459" i="2"/>
  <c r="I459" i="2"/>
  <c r="J459" i="2"/>
  <c r="AA459" i="2"/>
  <c r="AB459" i="2"/>
  <c r="AC459" i="2"/>
  <c r="AE459" i="2"/>
  <c r="AF459" i="2"/>
  <c r="AG459" i="2"/>
  <c r="AH459" i="2"/>
  <c r="AI459" i="2"/>
  <c r="AJ459" i="2"/>
  <c r="D460" i="2"/>
  <c r="E460" i="2"/>
  <c r="F460" i="2"/>
  <c r="G460" i="2"/>
  <c r="H460" i="2"/>
  <c r="I460" i="2"/>
  <c r="J460" i="2"/>
  <c r="AA460" i="2"/>
  <c r="AB460" i="2"/>
  <c r="AC460" i="2"/>
  <c r="AE460" i="2"/>
  <c r="AF460" i="2"/>
  <c r="AG460" i="2"/>
  <c r="AH460" i="2"/>
  <c r="AI460" i="2"/>
  <c r="AJ460" i="2"/>
  <c r="D461" i="2"/>
  <c r="E461" i="2"/>
  <c r="F461" i="2"/>
  <c r="G461" i="2"/>
  <c r="H461" i="2"/>
  <c r="I461" i="2"/>
  <c r="J461" i="2"/>
  <c r="AA461" i="2"/>
  <c r="AB461" i="2"/>
  <c r="AC461" i="2"/>
  <c r="AE461" i="2"/>
  <c r="AF461" i="2"/>
  <c r="AG461" i="2"/>
  <c r="AH461" i="2"/>
  <c r="AI461" i="2"/>
  <c r="AJ461" i="2"/>
  <c r="D462" i="2"/>
  <c r="E462" i="2"/>
  <c r="F462" i="2"/>
  <c r="G462" i="2"/>
  <c r="H462" i="2"/>
  <c r="I462" i="2"/>
  <c r="J462" i="2"/>
  <c r="AA462" i="2"/>
  <c r="AB462" i="2"/>
  <c r="AC462" i="2"/>
  <c r="AE462" i="2"/>
  <c r="AF462" i="2"/>
  <c r="AG462" i="2"/>
  <c r="AH462" i="2"/>
  <c r="AI462" i="2"/>
  <c r="AJ462" i="2"/>
  <c r="D463" i="2"/>
  <c r="E463" i="2"/>
  <c r="F463" i="2"/>
  <c r="G463" i="2"/>
  <c r="H463" i="2"/>
  <c r="I463" i="2"/>
  <c r="J463" i="2"/>
  <c r="AA463" i="2"/>
  <c r="AB463" i="2"/>
  <c r="AC463" i="2"/>
  <c r="AE463" i="2"/>
  <c r="AF463" i="2"/>
  <c r="AG463" i="2"/>
  <c r="AH463" i="2"/>
  <c r="AI463" i="2"/>
  <c r="AJ463" i="2"/>
  <c r="D464" i="2"/>
  <c r="E464" i="2"/>
  <c r="F464" i="2"/>
  <c r="G464" i="2"/>
  <c r="H464" i="2"/>
  <c r="I464" i="2"/>
  <c r="J464" i="2"/>
  <c r="AA464" i="2"/>
  <c r="AB464" i="2"/>
  <c r="AC464" i="2"/>
  <c r="AE464" i="2"/>
  <c r="AF464" i="2"/>
  <c r="AG464" i="2"/>
  <c r="AH464" i="2"/>
  <c r="AI464" i="2"/>
  <c r="AJ464" i="2"/>
  <c r="D465" i="2"/>
  <c r="E465" i="2"/>
  <c r="F465" i="2"/>
  <c r="G465" i="2"/>
  <c r="H465" i="2"/>
  <c r="I465" i="2"/>
  <c r="J465" i="2"/>
  <c r="AA465" i="2"/>
  <c r="AB465" i="2"/>
  <c r="AC465" i="2"/>
  <c r="AE465" i="2"/>
  <c r="AF465" i="2"/>
  <c r="AG465" i="2"/>
  <c r="AH465" i="2"/>
  <c r="AI465" i="2"/>
  <c r="AJ465" i="2"/>
  <c r="D466" i="2"/>
  <c r="E466" i="2"/>
  <c r="F466" i="2"/>
  <c r="G466" i="2"/>
  <c r="H466" i="2"/>
  <c r="I466" i="2"/>
  <c r="J466" i="2"/>
  <c r="AA466" i="2"/>
  <c r="AB466" i="2"/>
  <c r="AC466" i="2"/>
  <c r="AE466" i="2"/>
  <c r="AF466" i="2"/>
  <c r="AG466" i="2"/>
  <c r="AH466" i="2"/>
  <c r="AI466" i="2"/>
  <c r="AJ466" i="2"/>
  <c r="D467" i="2"/>
  <c r="E467" i="2"/>
  <c r="F467" i="2"/>
  <c r="G467" i="2"/>
  <c r="H467" i="2"/>
  <c r="I467" i="2"/>
  <c r="J467" i="2"/>
  <c r="AA467" i="2"/>
  <c r="AB467" i="2"/>
  <c r="AC467" i="2"/>
  <c r="AE467" i="2"/>
  <c r="AF467" i="2"/>
  <c r="AG467" i="2"/>
  <c r="AH467" i="2"/>
  <c r="AI467" i="2"/>
  <c r="AJ467" i="2"/>
  <c r="D468" i="2"/>
  <c r="E468" i="2"/>
  <c r="F468" i="2"/>
  <c r="G468" i="2"/>
  <c r="H468" i="2"/>
  <c r="I468" i="2"/>
  <c r="J468" i="2"/>
  <c r="AA468" i="2"/>
  <c r="AB468" i="2"/>
  <c r="AC468" i="2"/>
  <c r="AE468" i="2"/>
  <c r="AF468" i="2"/>
  <c r="AG468" i="2"/>
  <c r="AH468" i="2"/>
  <c r="AI468" i="2"/>
  <c r="AJ468" i="2"/>
  <c r="D469" i="2"/>
  <c r="E469" i="2"/>
  <c r="F469" i="2"/>
  <c r="G469" i="2"/>
  <c r="H469" i="2"/>
  <c r="I469" i="2"/>
  <c r="J469" i="2"/>
  <c r="AA469" i="2"/>
  <c r="AB469" i="2"/>
  <c r="AC469" i="2"/>
  <c r="AE469" i="2"/>
  <c r="AF469" i="2"/>
  <c r="AG469" i="2"/>
  <c r="AH469" i="2"/>
  <c r="AI469" i="2"/>
  <c r="AJ469" i="2"/>
  <c r="D470" i="2"/>
  <c r="E470" i="2"/>
  <c r="F470" i="2"/>
  <c r="G470" i="2"/>
  <c r="H470" i="2"/>
  <c r="I470" i="2"/>
  <c r="J470" i="2"/>
  <c r="AA470" i="2"/>
  <c r="AB470" i="2"/>
  <c r="AC470" i="2"/>
  <c r="AE470" i="2"/>
  <c r="AF470" i="2"/>
  <c r="AG470" i="2"/>
  <c r="AH470" i="2"/>
  <c r="AI470" i="2"/>
  <c r="AJ470" i="2"/>
  <c r="D471" i="2"/>
  <c r="E471" i="2"/>
  <c r="F471" i="2"/>
  <c r="G471" i="2"/>
  <c r="H471" i="2"/>
  <c r="I471" i="2"/>
  <c r="J471" i="2"/>
  <c r="AA471" i="2"/>
  <c r="AB471" i="2"/>
  <c r="AC471" i="2"/>
  <c r="AE471" i="2"/>
  <c r="AF471" i="2"/>
  <c r="AG471" i="2"/>
  <c r="AH471" i="2"/>
  <c r="AI471" i="2"/>
  <c r="AJ471" i="2"/>
  <c r="D472" i="2"/>
  <c r="E472" i="2"/>
  <c r="F472" i="2"/>
  <c r="G472" i="2"/>
  <c r="H472" i="2"/>
  <c r="I472" i="2"/>
  <c r="J472" i="2"/>
  <c r="AA472" i="2"/>
  <c r="AB472" i="2"/>
  <c r="AC472" i="2"/>
  <c r="AE472" i="2"/>
  <c r="AF472" i="2"/>
  <c r="AG472" i="2"/>
  <c r="AH472" i="2"/>
  <c r="AI472" i="2"/>
  <c r="AJ472" i="2"/>
  <c r="D473" i="2"/>
  <c r="E473" i="2"/>
  <c r="F473" i="2"/>
  <c r="G473" i="2"/>
  <c r="H473" i="2"/>
  <c r="I473" i="2"/>
  <c r="J473" i="2"/>
  <c r="AA473" i="2"/>
  <c r="AB473" i="2"/>
  <c r="AC473" i="2"/>
  <c r="AE473" i="2"/>
  <c r="AF473" i="2"/>
  <c r="AG473" i="2"/>
  <c r="AH473" i="2"/>
  <c r="AI473" i="2"/>
  <c r="AJ473" i="2"/>
  <c r="D474" i="2"/>
  <c r="E474" i="2"/>
  <c r="F474" i="2"/>
  <c r="G474" i="2"/>
  <c r="H474" i="2"/>
  <c r="I474" i="2"/>
  <c r="J474" i="2"/>
  <c r="AA474" i="2"/>
  <c r="AB474" i="2"/>
  <c r="AC474" i="2"/>
  <c r="AE474" i="2"/>
  <c r="AF474" i="2"/>
  <c r="AG474" i="2"/>
  <c r="AH474" i="2"/>
  <c r="AI474" i="2"/>
  <c r="AJ474" i="2"/>
  <c r="D475" i="2"/>
  <c r="E475" i="2"/>
  <c r="F475" i="2"/>
  <c r="G475" i="2"/>
  <c r="H475" i="2"/>
  <c r="I475" i="2"/>
  <c r="J475" i="2"/>
  <c r="AA475" i="2"/>
  <c r="AB475" i="2"/>
  <c r="AC475" i="2"/>
  <c r="AE475" i="2"/>
  <c r="AF475" i="2"/>
  <c r="AG475" i="2"/>
  <c r="AH475" i="2"/>
  <c r="AI475" i="2"/>
  <c r="AJ475" i="2"/>
  <c r="D476" i="2"/>
  <c r="E476" i="2"/>
  <c r="F476" i="2"/>
  <c r="G476" i="2"/>
  <c r="H476" i="2"/>
  <c r="I476" i="2"/>
  <c r="J476" i="2"/>
  <c r="AA476" i="2"/>
  <c r="AB476" i="2"/>
  <c r="AC476" i="2"/>
  <c r="AE476" i="2"/>
  <c r="AF476" i="2"/>
  <c r="AG476" i="2"/>
  <c r="AH476" i="2"/>
  <c r="AI476" i="2"/>
  <c r="AJ476" i="2"/>
  <c r="D477" i="2"/>
  <c r="E477" i="2"/>
  <c r="F477" i="2"/>
  <c r="G477" i="2"/>
  <c r="H477" i="2"/>
  <c r="I477" i="2"/>
  <c r="J477" i="2"/>
  <c r="AA477" i="2"/>
  <c r="AB477" i="2"/>
  <c r="AC477" i="2"/>
  <c r="AE477" i="2"/>
  <c r="AF477" i="2"/>
  <c r="AG477" i="2"/>
  <c r="AH477" i="2"/>
  <c r="AI477" i="2"/>
  <c r="AJ477" i="2"/>
  <c r="D478" i="2"/>
  <c r="E478" i="2"/>
  <c r="F478" i="2"/>
  <c r="G478" i="2"/>
  <c r="H478" i="2"/>
  <c r="I478" i="2"/>
  <c r="J478" i="2"/>
  <c r="AA478" i="2"/>
  <c r="AB478" i="2"/>
  <c r="AC478" i="2"/>
  <c r="AE478" i="2"/>
  <c r="AF478" i="2"/>
  <c r="AG478" i="2"/>
  <c r="AH478" i="2"/>
  <c r="AI478" i="2"/>
  <c r="AJ478" i="2"/>
  <c r="D479" i="2"/>
  <c r="E479" i="2"/>
  <c r="F479" i="2"/>
  <c r="G479" i="2"/>
  <c r="H479" i="2"/>
  <c r="I479" i="2"/>
  <c r="J479" i="2"/>
  <c r="AA479" i="2"/>
  <c r="AB479" i="2"/>
  <c r="AC479" i="2"/>
  <c r="AE479" i="2"/>
  <c r="AF479" i="2"/>
  <c r="AG479" i="2"/>
  <c r="AH479" i="2"/>
  <c r="AI479" i="2"/>
  <c r="AJ479" i="2"/>
  <c r="D480" i="2"/>
  <c r="E480" i="2"/>
  <c r="F480" i="2"/>
  <c r="G480" i="2"/>
  <c r="H480" i="2"/>
  <c r="I480" i="2"/>
  <c r="J480" i="2"/>
  <c r="AA480" i="2"/>
  <c r="AB480" i="2"/>
  <c r="AC480" i="2"/>
  <c r="AE480" i="2"/>
  <c r="AF480" i="2"/>
  <c r="AG480" i="2"/>
  <c r="AH480" i="2"/>
  <c r="AI480" i="2"/>
  <c r="AJ480" i="2"/>
  <c r="D481" i="2"/>
  <c r="E481" i="2"/>
  <c r="F481" i="2"/>
  <c r="G481" i="2"/>
  <c r="H481" i="2"/>
  <c r="I481" i="2"/>
  <c r="J481" i="2"/>
  <c r="AA481" i="2"/>
  <c r="AB481" i="2"/>
  <c r="AC481" i="2"/>
  <c r="AE481" i="2"/>
  <c r="AF481" i="2"/>
  <c r="AG481" i="2"/>
  <c r="AH481" i="2"/>
  <c r="AI481" i="2"/>
  <c r="AJ481" i="2"/>
  <c r="D482" i="2"/>
  <c r="E482" i="2"/>
  <c r="F482" i="2"/>
  <c r="G482" i="2"/>
  <c r="H482" i="2"/>
  <c r="I482" i="2"/>
  <c r="J482" i="2"/>
  <c r="AA482" i="2"/>
  <c r="AB482" i="2"/>
  <c r="AC482" i="2"/>
  <c r="AE482" i="2"/>
  <c r="AF482" i="2"/>
  <c r="AG482" i="2"/>
  <c r="AH482" i="2"/>
  <c r="AI482" i="2"/>
  <c r="AJ482" i="2"/>
  <c r="D483" i="2"/>
  <c r="E483" i="2"/>
  <c r="F483" i="2"/>
  <c r="G483" i="2"/>
  <c r="H483" i="2"/>
  <c r="I483" i="2"/>
  <c r="J483" i="2"/>
  <c r="AA483" i="2"/>
  <c r="AB483" i="2"/>
  <c r="AC483" i="2"/>
  <c r="AE483" i="2"/>
  <c r="AF483" i="2"/>
  <c r="AG483" i="2"/>
  <c r="AH483" i="2"/>
  <c r="AI483" i="2"/>
  <c r="AJ483" i="2"/>
  <c r="D484" i="2"/>
  <c r="E484" i="2"/>
  <c r="F484" i="2"/>
  <c r="G484" i="2"/>
  <c r="H484" i="2"/>
  <c r="I484" i="2"/>
  <c r="J484" i="2"/>
  <c r="AA484" i="2"/>
  <c r="AB484" i="2"/>
  <c r="AC484" i="2"/>
  <c r="AE484" i="2"/>
  <c r="AF484" i="2"/>
  <c r="AG484" i="2"/>
  <c r="AH484" i="2"/>
  <c r="AI484" i="2"/>
  <c r="AJ484" i="2"/>
  <c r="D485" i="2"/>
  <c r="E485" i="2"/>
  <c r="F485" i="2"/>
  <c r="G485" i="2"/>
  <c r="H485" i="2"/>
  <c r="I485" i="2"/>
  <c r="J485" i="2"/>
  <c r="AA485" i="2"/>
  <c r="AB485" i="2"/>
  <c r="AC485" i="2"/>
  <c r="AE485" i="2"/>
  <c r="AF485" i="2"/>
  <c r="AG485" i="2"/>
  <c r="AH485" i="2"/>
  <c r="AI485" i="2"/>
  <c r="AJ485" i="2"/>
  <c r="D486" i="2"/>
  <c r="E486" i="2"/>
  <c r="F486" i="2"/>
  <c r="G486" i="2"/>
  <c r="H486" i="2"/>
  <c r="I486" i="2"/>
  <c r="J486" i="2"/>
  <c r="AA486" i="2"/>
  <c r="AB486" i="2"/>
  <c r="AC486" i="2"/>
  <c r="AE486" i="2"/>
  <c r="AF486" i="2"/>
  <c r="AG486" i="2"/>
  <c r="AH486" i="2"/>
  <c r="AI486" i="2"/>
  <c r="AJ486" i="2"/>
  <c r="D487" i="2"/>
  <c r="E487" i="2"/>
  <c r="F487" i="2"/>
  <c r="G487" i="2"/>
  <c r="H487" i="2"/>
  <c r="I487" i="2"/>
  <c r="J487" i="2"/>
  <c r="AA487" i="2"/>
  <c r="AB487" i="2"/>
  <c r="AC487" i="2"/>
  <c r="AE487" i="2"/>
  <c r="AF487" i="2"/>
  <c r="AG487" i="2"/>
  <c r="AH487" i="2"/>
  <c r="AI487" i="2"/>
  <c r="AJ487" i="2"/>
  <c r="D488" i="2"/>
  <c r="E488" i="2"/>
  <c r="F488" i="2"/>
  <c r="G488" i="2"/>
  <c r="H488" i="2"/>
  <c r="I488" i="2"/>
  <c r="J488" i="2"/>
  <c r="AA488" i="2"/>
  <c r="AB488" i="2"/>
  <c r="AC488" i="2"/>
  <c r="AE488" i="2"/>
  <c r="AF488" i="2"/>
  <c r="AG488" i="2"/>
  <c r="AH488" i="2"/>
  <c r="AI488" i="2"/>
  <c r="AJ488" i="2"/>
  <c r="D489" i="2"/>
  <c r="E489" i="2"/>
  <c r="F489" i="2"/>
  <c r="G489" i="2"/>
  <c r="H489" i="2"/>
  <c r="I489" i="2"/>
  <c r="J489" i="2"/>
  <c r="AA489" i="2"/>
  <c r="AB489" i="2"/>
  <c r="AC489" i="2"/>
  <c r="AE489" i="2"/>
  <c r="AF489" i="2"/>
  <c r="AG489" i="2"/>
  <c r="AH489" i="2"/>
  <c r="AI489" i="2"/>
  <c r="AJ489" i="2"/>
  <c r="D490" i="2"/>
  <c r="E490" i="2"/>
  <c r="F490" i="2"/>
  <c r="G490" i="2"/>
  <c r="H490" i="2"/>
  <c r="I490" i="2"/>
  <c r="J490" i="2"/>
  <c r="AA490" i="2"/>
  <c r="AB490" i="2"/>
  <c r="AC490" i="2"/>
  <c r="AE490" i="2"/>
  <c r="AF490" i="2"/>
  <c r="AG490" i="2"/>
  <c r="AH490" i="2"/>
  <c r="AI490" i="2"/>
  <c r="AJ490" i="2"/>
  <c r="D491" i="2"/>
  <c r="E491" i="2"/>
  <c r="F491" i="2"/>
  <c r="G491" i="2"/>
  <c r="H491" i="2"/>
  <c r="I491" i="2"/>
  <c r="J491" i="2"/>
  <c r="AA491" i="2"/>
  <c r="AB491" i="2"/>
  <c r="AC491" i="2"/>
  <c r="AE491" i="2"/>
  <c r="AF491" i="2"/>
  <c r="AG491" i="2"/>
  <c r="AH491" i="2"/>
  <c r="AI491" i="2"/>
  <c r="AJ491" i="2"/>
  <c r="D492" i="2"/>
  <c r="E492" i="2"/>
  <c r="F492" i="2"/>
  <c r="G492" i="2"/>
  <c r="H492" i="2"/>
  <c r="I492" i="2"/>
  <c r="J492" i="2"/>
  <c r="AA492" i="2"/>
  <c r="AB492" i="2"/>
  <c r="AC492" i="2"/>
  <c r="AE492" i="2"/>
  <c r="AF492" i="2"/>
  <c r="AG492" i="2"/>
  <c r="AH492" i="2"/>
  <c r="AI492" i="2"/>
  <c r="AJ492" i="2"/>
  <c r="D493" i="2"/>
  <c r="E493" i="2"/>
  <c r="F493" i="2"/>
  <c r="G493" i="2"/>
  <c r="H493" i="2"/>
  <c r="I493" i="2"/>
  <c r="J493" i="2"/>
  <c r="AA493" i="2"/>
  <c r="AB493" i="2"/>
  <c r="AC493" i="2"/>
  <c r="AE493" i="2"/>
  <c r="AF493" i="2"/>
  <c r="AG493" i="2"/>
  <c r="AH493" i="2"/>
  <c r="AI493" i="2"/>
  <c r="AJ493" i="2"/>
  <c r="D494" i="2"/>
  <c r="E494" i="2"/>
  <c r="F494" i="2"/>
  <c r="G494" i="2"/>
  <c r="H494" i="2"/>
  <c r="I494" i="2"/>
  <c r="J494" i="2"/>
  <c r="AA494" i="2"/>
  <c r="AB494" i="2"/>
  <c r="AC494" i="2"/>
  <c r="AE494" i="2"/>
  <c r="AF494" i="2"/>
  <c r="AG494" i="2"/>
  <c r="AH494" i="2"/>
  <c r="AI494" i="2"/>
  <c r="AJ494" i="2"/>
  <c r="D495" i="2"/>
  <c r="E495" i="2"/>
  <c r="F495" i="2"/>
  <c r="G495" i="2"/>
  <c r="H495" i="2"/>
  <c r="I495" i="2"/>
  <c r="J495" i="2"/>
  <c r="AA495" i="2"/>
  <c r="AB495" i="2"/>
  <c r="AC495" i="2"/>
  <c r="AE495" i="2"/>
  <c r="AF495" i="2"/>
  <c r="AG495" i="2"/>
  <c r="AH495" i="2"/>
  <c r="AI495" i="2"/>
  <c r="AJ495" i="2"/>
  <c r="D496" i="2"/>
  <c r="E496" i="2"/>
  <c r="F496" i="2"/>
  <c r="G496" i="2"/>
  <c r="H496" i="2"/>
  <c r="I496" i="2"/>
  <c r="J496" i="2"/>
  <c r="AA496" i="2"/>
  <c r="AB496" i="2"/>
  <c r="AC496" i="2"/>
  <c r="AE496" i="2"/>
  <c r="AF496" i="2"/>
  <c r="AG496" i="2"/>
  <c r="AH496" i="2"/>
  <c r="AI496" i="2"/>
  <c r="AJ496" i="2"/>
  <c r="D497" i="2"/>
  <c r="E497" i="2"/>
  <c r="F497" i="2"/>
  <c r="G497" i="2"/>
  <c r="H497" i="2"/>
  <c r="I497" i="2"/>
  <c r="J497" i="2"/>
  <c r="AA497" i="2"/>
  <c r="AB497" i="2"/>
  <c r="AC497" i="2"/>
  <c r="AE497" i="2"/>
  <c r="AF497" i="2"/>
  <c r="AG497" i="2"/>
  <c r="AH497" i="2"/>
  <c r="AI497" i="2"/>
  <c r="AJ497" i="2"/>
  <c r="D498" i="2"/>
  <c r="E498" i="2"/>
  <c r="F498" i="2"/>
  <c r="G498" i="2"/>
  <c r="H498" i="2"/>
  <c r="I498" i="2"/>
  <c r="J498" i="2"/>
  <c r="AA498" i="2"/>
  <c r="AB498" i="2"/>
  <c r="AC498" i="2"/>
  <c r="AE498" i="2"/>
  <c r="AF498" i="2"/>
  <c r="AG498" i="2"/>
  <c r="AH498" i="2"/>
  <c r="AI498" i="2"/>
  <c r="AJ498" i="2"/>
  <c r="D499" i="2"/>
  <c r="E499" i="2"/>
  <c r="F499" i="2"/>
  <c r="G499" i="2"/>
  <c r="H499" i="2"/>
  <c r="I499" i="2"/>
  <c r="J499" i="2"/>
  <c r="AA499" i="2"/>
  <c r="AB499" i="2"/>
  <c r="AC499" i="2"/>
  <c r="AE499" i="2"/>
  <c r="AF499" i="2"/>
  <c r="AG499" i="2"/>
  <c r="AH499" i="2"/>
  <c r="AI499" i="2"/>
  <c r="AJ499" i="2"/>
  <c r="D500" i="2"/>
  <c r="E500" i="2"/>
  <c r="F500" i="2"/>
  <c r="G500" i="2"/>
  <c r="H500" i="2"/>
  <c r="I500" i="2"/>
  <c r="J500" i="2"/>
  <c r="AA500" i="2"/>
  <c r="AB500" i="2"/>
  <c r="AC500" i="2"/>
  <c r="AE500" i="2"/>
  <c r="AF500" i="2"/>
  <c r="AG500" i="2"/>
  <c r="AH500" i="2"/>
  <c r="AI500" i="2"/>
  <c r="AJ500" i="2"/>
  <c r="D501" i="2"/>
  <c r="E501" i="2"/>
  <c r="F501" i="2"/>
  <c r="G501" i="2"/>
  <c r="H501" i="2"/>
  <c r="I501" i="2"/>
  <c r="J501" i="2"/>
  <c r="AA501" i="2"/>
  <c r="AB501" i="2"/>
  <c r="AC501" i="2"/>
  <c r="AE501" i="2"/>
  <c r="AF501" i="2"/>
  <c r="AG501" i="2"/>
  <c r="AH501" i="2"/>
  <c r="AI501" i="2"/>
  <c r="AJ501" i="2"/>
  <c r="D502" i="2"/>
  <c r="E502" i="2"/>
  <c r="F502" i="2"/>
  <c r="G502" i="2"/>
  <c r="H502" i="2"/>
  <c r="I502" i="2"/>
  <c r="J502" i="2"/>
  <c r="AA502" i="2"/>
  <c r="AB502" i="2"/>
  <c r="AC502" i="2"/>
  <c r="AE502" i="2"/>
  <c r="AF502" i="2"/>
  <c r="AG502" i="2"/>
  <c r="AH502" i="2"/>
  <c r="AI502" i="2"/>
  <c r="AJ502" i="2"/>
  <c r="D503" i="2"/>
  <c r="E503" i="2"/>
  <c r="F503" i="2"/>
  <c r="G503" i="2"/>
  <c r="H503" i="2"/>
  <c r="I503" i="2"/>
  <c r="J503" i="2"/>
  <c r="AA503" i="2"/>
  <c r="AB503" i="2"/>
  <c r="AC503" i="2"/>
  <c r="AE503" i="2"/>
  <c r="AF503" i="2"/>
  <c r="AG503" i="2"/>
  <c r="AH503" i="2"/>
  <c r="AI503" i="2"/>
  <c r="AJ503" i="2"/>
  <c r="D504" i="2"/>
  <c r="E504" i="2"/>
  <c r="F504" i="2"/>
  <c r="G504" i="2"/>
  <c r="H504" i="2"/>
  <c r="I504" i="2"/>
  <c r="J504" i="2"/>
  <c r="AA504" i="2"/>
  <c r="AB504" i="2"/>
  <c r="AC504" i="2"/>
  <c r="AE504" i="2"/>
  <c r="AF504" i="2"/>
  <c r="AG504" i="2"/>
  <c r="AH504" i="2"/>
  <c r="AI504" i="2"/>
  <c r="AJ504" i="2"/>
  <c r="D505" i="2"/>
  <c r="E505" i="2"/>
  <c r="F505" i="2"/>
  <c r="G505" i="2"/>
  <c r="H505" i="2"/>
  <c r="I505" i="2"/>
  <c r="J505" i="2"/>
  <c r="AA505" i="2"/>
  <c r="AB505" i="2"/>
  <c r="AC505" i="2"/>
  <c r="AE505" i="2"/>
  <c r="AF505" i="2"/>
  <c r="AG505" i="2"/>
  <c r="AH505" i="2"/>
  <c r="AI505" i="2"/>
  <c r="AJ505" i="2"/>
  <c r="D506" i="2"/>
  <c r="E506" i="2"/>
  <c r="F506" i="2"/>
  <c r="G506" i="2"/>
  <c r="H506" i="2"/>
  <c r="I506" i="2"/>
  <c r="J506" i="2"/>
  <c r="AA506" i="2"/>
  <c r="AB506" i="2"/>
  <c r="AC506" i="2"/>
  <c r="AE506" i="2"/>
  <c r="AF506" i="2"/>
  <c r="AG506" i="2"/>
  <c r="AH506" i="2"/>
  <c r="AI506" i="2"/>
  <c r="AJ506" i="2"/>
  <c r="D507" i="2"/>
  <c r="E507" i="2"/>
  <c r="F507" i="2"/>
  <c r="G507" i="2"/>
  <c r="H507" i="2"/>
  <c r="I507" i="2"/>
  <c r="J507" i="2"/>
  <c r="AA507" i="2"/>
  <c r="AB507" i="2"/>
  <c r="AC507" i="2"/>
  <c r="AE507" i="2"/>
  <c r="AF507" i="2"/>
  <c r="AG507" i="2"/>
  <c r="AH507" i="2"/>
  <c r="AI507" i="2"/>
  <c r="AJ507" i="2"/>
  <c r="D508" i="2"/>
  <c r="E508" i="2"/>
  <c r="F508" i="2"/>
  <c r="G508" i="2"/>
  <c r="H508" i="2"/>
  <c r="I508" i="2"/>
  <c r="J508" i="2"/>
  <c r="AA508" i="2"/>
  <c r="AB508" i="2"/>
  <c r="AC508" i="2"/>
  <c r="AE508" i="2"/>
  <c r="AF508" i="2"/>
  <c r="AG508" i="2"/>
  <c r="AH508" i="2"/>
  <c r="AI508" i="2"/>
  <c r="AJ508" i="2"/>
  <c r="D509" i="2"/>
  <c r="E509" i="2"/>
  <c r="F509" i="2"/>
  <c r="G509" i="2"/>
  <c r="H509" i="2"/>
  <c r="I509" i="2"/>
  <c r="J509" i="2"/>
  <c r="AA509" i="2"/>
  <c r="AB509" i="2"/>
  <c r="AC509" i="2"/>
  <c r="AE509" i="2"/>
  <c r="AF509" i="2"/>
  <c r="AG509" i="2"/>
  <c r="AH509" i="2"/>
  <c r="AI509" i="2"/>
  <c r="AJ509" i="2"/>
  <c r="D510" i="2"/>
  <c r="E510" i="2"/>
  <c r="F510" i="2"/>
  <c r="G510" i="2"/>
  <c r="H510" i="2"/>
  <c r="I510" i="2"/>
  <c r="J510" i="2"/>
  <c r="AA510" i="2"/>
  <c r="AB510" i="2"/>
  <c r="AC510" i="2"/>
  <c r="AE510" i="2"/>
  <c r="AF510" i="2"/>
  <c r="AG510" i="2"/>
  <c r="AH510" i="2"/>
  <c r="AI510" i="2"/>
  <c r="AJ510" i="2"/>
  <c r="D511" i="2"/>
  <c r="E511" i="2"/>
  <c r="F511" i="2"/>
  <c r="G511" i="2"/>
  <c r="H511" i="2"/>
  <c r="I511" i="2"/>
  <c r="J511" i="2"/>
  <c r="AA511" i="2"/>
  <c r="AB511" i="2"/>
  <c r="AC511" i="2"/>
  <c r="AE511" i="2"/>
  <c r="AF511" i="2"/>
  <c r="AG511" i="2"/>
  <c r="AH511" i="2"/>
  <c r="AI511" i="2"/>
  <c r="AJ511" i="2"/>
  <c r="D512" i="2"/>
  <c r="E512" i="2"/>
  <c r="F512" i="2"/>
  <c r="G512" i="2"/>
  <c r="H512" i="2"/>
  <c r="I512" i="2"/>
  <c r="J512" i="2"/>
  <c r="AA512" i="2"/>
  <c r="AB512" i="2"/>
  <c r="AC512" i="2"/>
  <c r="AE512" i="2"/>
  <c r="AF512" i="2"/>
  <c r="AG512" i="2"/>
  <c r="AH512" i="2"/>
  <c r="AI512" i="2"/>
  <c r="AJ512" i="2"/>
  <c r="D513" i="2"/>
  <c r="E513" i="2"/>
  <c r="F513" i="2"/>
  <c r="G513" i="2"/>
  <c r="H513" i="2"/>
  <c r="I513" i="2"/>
  <c r="J513" i="2"/>
  <c r="AA513" i="2"/>
  <c r="AB513" i="2"/>
  <c r="AC513" i="2"/>
  <c r="AE513" i="2"/>
  <c r="AF513" i="2"/>
  <c r="AG513" i="2"/>
  <c r="AH513" i="2"/>
  <c r="AI513" i="2"/>
  <c r="AJ513" i="2"/>
  <c r="D514" i="2"/>
  <c r="E514" i="2"/>
  <c r="F514" i="2"/>
  <c r="G514" i="2"/>
  <c r="H514" i="2"/>
  <c r="I514" i="2"/>
  <c r="J514" i="2"/>
  <c r="AA514" i="2"/>
  <c r="AB514" i="2"/>
  <c r="AC514" i="2"/>
  <c r="AE514" i="2"/>
  <c r="AF514" i="2"/>
  <c r="AG514" i="2"/>
  <c r="AH514" i="2"/>
  <c r="AI514" i="2"/>
  <c r="AJ514" i="2"/>
  <c r="D515" i="2"/>
  <c r="E515" i="2"/>
  <c r="F515" i="2"/>
  <c r="G515" i="2"/>
  <c r="H515" i="2"/>
  <c r="I515" i="2"/>
  <c r="J515" i="2"/>
  <c r="AA515" i="2"/>
  <c r="AB515" i="2"/>
  <c r="AC515" i="2"/>
  <c r="AE515" i="2"/>
  <c r="AF515" i="2"/>
  <c r="AG515" i="2"/>
  <c r="AH515" i="2"/>
  <c r="AI515" i="2"/>
  <c r="AJ515" i="2"/>
  <c r="D516" i="2"/>
  <c r="E516" i="2"/>
  <c r="F516" i="2"/>
  <c r="G516" i="2"/>
  <c r="H516" i="2"/>
  <c r="I516" i="2"/>
  <c r="J516" i="2"/>
  <c r="AA516" i="2"/>
  <c r="AB516" i="2"/>
  <c r="AC516" i="2"/>
  <c r="AE516" i="2"/>
  <c r="AF516" i="2"/>
  <c r="AG516" i="2"/>
  <c r="AH516" i="2"/>
  <c r="AI516" i="2"/>
  <c r="AJ516" i="2"/>
  <c r="D517" i="2"/>
  <c r="E517" i="2"/>
  <c r="F517" i="2"/>
  <c r="G517" i="2"/>
  <c r="H517" i="2"/>
  <c r="I517" i="2"/>
  <c r="J517" i="2"/>
  <c r="AA517" i="2"/>
  <c r="AB517" i="2"/>
  <c r="AC517" i="2"/>
  <c r="AE517" i="2"/>
  <c r="AF517" i="2"/>
  <c r="AG517" i="2"/>
  <c r="AH517" i="2"/>
  <c r="AI517" i="2"/>
  <c r="AJ517" i="2"/>
  <c r="D518" i="2"/>
  <c r="E518" i="2"/>
  <c r="F518" i="2"/>
  <c r="G518" i="2"/>
  <c r="H518" i="2"/>
  <c r="I518" i="2"/>
  <c r="J518" i="2"/>
  <c r="AA518" i="2"/>
  <c r="AB518" i="2"/>
  <c r="AC518" i="2"/>
  <c r="AE518" i="2"/>
  <c r="AF518" i="2"/>
  <c r="AG518" i="2"/>
  <c r="AH518" i="2"/>
  <c r="AI518" i="2"/>
  <c r="AJ518" i="2"/>
  <c r="D519" i="2"/>
  <c r="E519" i="2"/>
  <c r="F519" i="2"/>
  <c r="G519" i="2"/>
  <c r="H519" i="2"/>
  <c r="I519" i="2"/>
  <c r="J519" i="2"/>
  <c r="AA519" i="2"/>
  <c r="AB519" i="2"/>
  <c r="AC519" i="2"/>
  <c r="AE519" i="2"/>
  <c r="AF519" i="2"/>
  <c r="AG519" i="2"/>
  <c r="AH519" i="2"/>
  <c r="AI519" i="2"/>
  <c r="AJ519" i="2"/>
  <c r="D520" i="2"/>
  <c r="E520" i="2"/>
  <c r="F520" i="2"/>
  <c r="G520" i="2"/>
  <c r="H520" i="2"/>
  <c r="I520" i="2"/>
  <c r="J520" i="2"/>
  <c r="AA520" i="2"/>
  <c r="AB520" i="2"/>
  <c r="AC520" i="2"/>
  <c r="AE520" i="2"/>
  <c r="AF520" i="2"/>
  <c r="AG520" i="2"/>
  <c r="AH520" i="2"/>
  <c r="AI520" i="2"/>
  <c r="AJ520" i="2"/>
  <c r="D521" i="2"/>
  <c r="E521" i="2"/>
  <c r="F521" i="2"/>
  <c r="G521" i="2"/>
  <c r="H521" i="2"/>
  <c r="I521" i="2"/>
  <c r="J521" i="2"/>
  <c r="AA521" i="2"/>
  <c r="AB521" i="2"/>
  <c r="AC521" i="2"/>
  <c r="AE521" i="2"/>
  <c r="AF521" i="2"/>
  <c r="AG521" i="2"/>
  <c r="AH521" i="2"/>
  <c r="AI521" i="2"/>
  <c r="AJ521" i="2"/>
  <c r="D522" i="2"/>
  <c r="E522" i="2"/>
  <c r="F522" i="2"/>
  <c r="G522" i="2"/>
  <c r="H522" i="2"/>
  <c r="I522" i="2"/>
  <c r="J522" i="2"/>
  <c r="AA522" i="2"/>
  <c r="AB522" i="2"/>
  <c r="AC522" i="2"/>
  <c r="AE522" i="2"/>
  <c r="AF522" i="2"/>
  <c r="AG522" i="2"/>
  <c r="AH522" i="2"/>
  <c r="AI522" i="2"/>
  <c r="AJ522" i="2"/>
  <c r="D523" i="2"/>
  <c r="E523" i="2"/>
  <c r="F523" i="2"/>
  <c r="G523" i="2"/>
  <c r="H523" i="2"/>
  <c r="I523" i="2"/>
  <c r="J523" i="2"/>
  <c r="AA523" i="2"/>
  <c r="AB523" i="2"/>
  <c r="AC523" i="2"/>
  <c r="AE523" i="2"/>
  <c r="AF523" i="2"/>
  <c r="AG523" i="2"/>
  <c r="AH523" i="2"/>
  <c r="AI523" i="2"/>
  <c r="AJ523" i="2"/>
  <c r="D524" i="2"/>
  <c r="E524" i="2"/>
  <c r="F524" i="2"/>
  <c r="G524" i="2"/>
  <c r="H524" i="2"/>
  <c r="I524" i="2"/>
  <c r="J524" i="2"/>
  <c r="AA524" i="2"/>
  <c r="AB524" i="2"/>
  <c r="AC524" i="2"/>
  <c r="AE524" i="2"/>
  <c r="AF524" i="2"/>
  <c r="AG524" i="2"/>
  <c r="AH524" i="2"/>
  <c r="AI524" i="2"/>
  <c r="AJ524" i="2"/>
  <c r="D525" i="2"/>
  <c r="E525" i="2"/>
  <c r="F525" i="2"/>
  <c r="G525" i="2"/>
  <c r="H525" i="2"/>
  <c r="I525" i="2"/>
  <c r="J525" i="2"/>
  <c r="AA525" i="2"/>
  <c r="AB525" i="2"/>
  <c r="AC525" i="2"/>
  <c r="AE525" i="2"/>
  <c r="AF525" i="2"/>
  <c r="AG525" i="2"/>
  <c r="AH525" i="2"/>
  <c r="AI525" i="2"/>
  <c r="AJ525" i="2"/>
  <c r="D526" i="2"/>
  <c r="E526" i="2"/>
  <c r="F526" i="2"/>
  <c r="G526" i="2"/>
  <c r="H526" i="2"/>
  <c r="I526" i="2"/>
  <c r="J526" i="2"/>
  <c r="AA526" i="2"/>
  <c r="AB526" i="2"/>
  <c r="AC526" i="2"/>
  <c r="AE526" i="2"/>
  <c r="AF526" i="2"/>
  <c r="AG526" i="2"/>
  <c r="AH526" i="2"/>
  <c r="AI526" i="2"/>
  <c r="AJ526" i="2"/>
  <c r="D527" i="2"/>
  <c r="E527" i="2"/>
  <c r="F527" i="2"/>
  <c r="G527" i="2"/>
  <c r="H527" i="2"/>
  <c r="I527" i="2"/>
  <c r="J527" i="2"/>
  <c r="AA527" i="2"/>
  <c r="AB527" i="2"/>
  <c r="AC527" i="2"/>
  <c r="AE527" i="2"/>
  <c r="AF527" i="2"/>
  <c r="AG527" i="2"/>
  <c r="AH527" i="2"/>
  <c r="AI527" i="2"/>
  <c r="AJ527" i="2"/>
  <c r="D528" i="2"/>
  <c r="E528" i="2"/>
  <c r="F528" i="2"/>
  <c r="G528" i="2"/>
  <c r="H528" i="2"/>
  <c r="I528" i="2"/>
  <c r="J528" i="2"/>
  <c r="AA528" i="2"/>
  <c r="AB528" i="2"/>
  <c r="AC528" i="2"/>
  <c r="AE528" i="2"/>
  <c r="AF528" i="2"/>
  <c r="AG528" i="2"/>
  <c r="AH528" i="2"/>
  <c r="AI528" i="2"/>
  <c r="AJ528" i="2"/>
  <c r="D529" i="2"/>
  <c r="E529" i="2"/>
  <c r="F529" i="2"/>
  <c r="G529" i="2"/>
  <c r="H529" i="2"/>
  <c r="I529" i="2"/>
  <c r="J529" i="2"/>
  <c r="AA529" i="2"/>
  <c r="AB529" i="2"/>
  <c r="AC529" i="2"/>
  <c r="AE529" i="2"/>
  <c r="AF529" i="2"/>
  <c r="AG529" i="2"/>
  <c r="AH529" i="2"/>
  <c r="AI529" i="2"/>
  <c r="AJ529" i="2"/>
  <c r="D530" i="2"/>
  <c r="E530" i="2"/>
  <c r="F530" i="2"/>
  <c r="G530" i="2"/>
  <c r="H530" i="2"/>
  <c r="I530" i="2"/>
  <c r="J530" i="2"/>
  <c r="AA530" i="2"/>
  <c r="AB530" i="2"/>
  <c r="AC530" i="2"/>
  <c r="AE530" i="2"/>
  <c r="AF530" i="2"/>
  <c r="AG530" i="2"/>
  <c r="AH530" i="2"/>
  <c r="AI530" i="2"/>
  <c r="AJ530" i="2"/>
  <c r="D531" i="2"/>
  <c r="E531" i="2"/>
  <c r="F531" i="2"/>
  <c r="G531" i="2"/>
  <c r="H531" i="2"/>
  <c r="I531" i="2"/>
  <c r="J531" i="2"/>
  <c r="AA531" i="2"/>
  <c r="AB531" i="2"/>
  <c r="AC531" i="2"/>
  <c r="AE531" i="2"/>
  <c r="AF531" i="2"/>
  <c r="AG531" i="2"/>
  <c r="AH531" i="2"/>
  <c r="AI531" i="2"/>
  <c r="AJ531" i="2"/>
  <c r="D532" i="2"/>
  <c r="E532" i="2"/>
  <c r="F532" i="2"/>
  <c r="G532" i="2"/>
  <c r="H532" i="2"/>
  <c r="I532" i="2"/>
  <c r="J532" i="2"/>
  <c r="AA532" i="2"/>
  <c r="AB532" i="2"/>
  <c r="AC532" i="2"/>
  <c r="AE532" i="2"/>
  <c r="AF532" i="2"/>
  <c r="AG532" i="2"/>
  <c r="AH532" i="2"/>
  <c r="AI532" i="2"/>
  <c r="AJ532" i="2"/>
  <c r="D533" i="2"/>
  <c r="E533" i="2"/>
  <c r="F533" i="2"/>
  <c r="G533" i="2"/>
  <c r="H533" i="2"/>
  <c r="I533" i="2"/>
  <c r="J533" i="2"/>
  <c r="AA533" i="2"/>
  <c r="AB533" i="2"/>
  <c r="AC533" i="2"/>
  <c r="AE533" i="2"/>
  <c r="AF533" i="2"/>
  <c r="AG533" i="2"/>
  <c r="AH533" i="2"/>
  <c r="AI533" i="2"/>
  <c r="AJ533" i="2"/>
  <c r="D534" i="2"/>
  <c r="E534" i="2"/>
  <c r="F534" i="2"/>
  <c r="G534" i="2"/>
  <c r="H534" i="2"/>
  <c r="I534" i="2"/>
  <c r="J534" i="2"/>
  <c r="AA534" i="2"/>
  <c r="AB534" i="2"/>
  <c r="AC534" i="2"/>
  <c r="AE534" i="2"/>
  <c r="AF534" i="2"/>
  <c r="AG534" i="2"/>
  <c r="AH534" i="2"/>
  <c r="AI534" i="2"/>
  <c r="AJ534" i="2"/>
  <c r="D535" i="2"/>
  <c r="E535" i="2"/>
  <c r="F535" i="2"/>
  <c r="G535" i="2"/>
  <c r="H535" i="2"/>
  <c r="I535" i="2"/>
  <c r="J535" i="2"/>
  <c r="AA535" i="2"/>
  <c r="AB535" i="2"/>
  <c r="AC535" i="2"/>
  <c r="AE535" i="2"/>
  <c r="AF535" i="2"/>
  <c r="AG535" i="2"/>
  <c r="AH535" i="2"/>
  <c r="AI535" i="2"/>
  <c r="AJ535" i="2"/>
  <c r="D536" i="2"/>
  <c r="E536" i="2"/>
  <c r="F536" i="2"/>
  <c r="G536" i="2"/>
  <c r="H536" i="2"/>
  <c r="I536" i="2"/>
  <c r="J536" i="2"/>
  <c r="AA536" i="2"/>
  <c r="AB536" i="2"/>
  <c r="AC536" i="2"/>
  <c r="AE536" i="2"/>
  <c r="AF536" i="2"/>
  <c r="AG536" i="2"/>
  <c r="AH536" i="2"/>
  <c r="AI536" i="2"/>
  <c r="AJ536" i="2"/>
  <c r="D537" i="2"/>
  <c r="E537" i="2"/>
  <c r="F537" i="2"/>
  <c r="G537" i="2"/>
  <c r="H537" i="2"/>
  <c r="I537" i="2"/>
  <c r="J537" i="2"/>
  <c r="AA537" i="2"/>
  <c r="AB537" i="2"/>
  <c r="AC537" i="2"/>
  <c r="AE537" i="2"/>
  <c r="AF537" i="2"/>
  <c r="AG537" i="2"/>
  <c r="AH537" i="2"/>
  <c r="AI537" i="2"/>
  <c r="AJ537" i="2"/>
  <c r="D538" i="2"/>
  <c r="E538" i="2"/>
  <c r="F538" i="2"/>
  <c r="G538" i="2"/>
  <c r="H538" i="2"/>
  <c r="I538" i="2"/>
  <c r="J538" i="2"/>
  <c r="AA538" i="2"/>
  <c r="AB538" i="2"/>
  <c r="AC538" i="2"/>
  <c r="AE538" i="2"/>
  <c r="AF538" i="2"/>
  <c r="AG538" i="2"/>
  <c r="AH538" i="2"/>
  <c r="AI538" i="2"/>
  <c r="AJ538" i="2"/>
  <c r="D539" i="2"/>
  <c r="E539" i="2"/>
  <c r="F539" i="2"/>
  <c r="G539" i="2"/>
  <c r="H539" i="2"/>
  <c r="I539" i="2"/>
  <c r="J539" i="2"/>
  <c r="AA539" i="2"/>
  <c r="AB539" i="2"/>
  <c r="AC539" i="2"/>
  <c r="AE539" i="2"/>
  <c r="AF539" i="2"/>
  <c r="AG539" i="2"/>
  <c r="AH539" i="2"/>
  <c r="AI539" i="2"/>
  <c r="AJ539" i="2"/>
  <c r="D540" i="2"/>
  <c r="E540" i="2"/>
  <c r="F540" i="2"/>
  <c r="G540" i="2"/>
  <c r="H540" i="2"/>
  <c r="I540" i="2"/>
  <c r="J540" i="2"/>
  <c r="AA540" i="2"/>
  <c r="AB540" i="2"/>
  <c r="AC540" i="2"/>
  <c r="AE540" i="2"/>
  <c r="AF540" i="2"/>
  <c r="AG540" i="2"/>
  <c r="AH540" i="2"/>
  <c r="AI540" i="2"/>
  <c r="AJ540" i="2"/>
  <c r="D541" i="2"/>
  <c r="E541" i="2"/>
  <c r="F541" i="2"/>
  <c r="G541" i="2"/>
  <c r="H541" i="2"/>
  <c r="I541" i="2"/>
  <c r="J541" i="2"/>
  <c r="AA541" i="2"/>
  <c r="AB541" i="2"/>
  <c r="AC541" i="2"/>
  <c r="AE541" i="2"/>
  <c r="AF541" i="2"/>
  <c r="AG541" i="2"/>
  <c r="AH541" i="2"/>
  <c r="AI541" i="2"/>
  <c r="AJ541" i="2"/>
  <c r="D542" i="2"/>
  <c r="E542" i="2"/>
  <c r="F542" i="2"/>
  <c r="G542" i="2"/>
  <c r="H542" i="2"/>
  <c r="I542" i="2"/>
  <c r="J542" i="2"/>
  <c r="AA542" i="2"/>
  <c r="AB542" i="2"/>
  <c r="AC542" i="2"/>
  <c r="AE542" i="2"/>
  <c r="AF542" i="2"/>
  <c r="AG542" i="2"/>
  <c r="AH542" i="2"/>
  <c r="AI542" i="2"/>
  <c r="AJ542" i="2"/>
  <c r="D543" i="2"/>
  <c r="E543" i="2"/>
  <c r="F543" i="2"/>
  <c r="G543" i="2"/>
  <c r="H543" i="2"/>
  <c r="I543" i="2"/>
  <c r="J543" i="2"/>
  <c r="AA543" i="2"/>
  <c r="AB543" i="2"/>
  <c r="AC543" i="2"/>
  <c r="AE543" i="2"/>
  <c r="AF543" i="2"/>
  <c r="AG543" i="2"/>
  <c r="AH543" i="2"/>
  <c r="AI543" i="2"/>
  <c r="AJ543" i="2"/>
  <c r="D544" i="2"/>
  <c r="E544" i="2"/>
  <c r="F544" i="2"/>
  <c r="G544" i="2"/>
  <c r="H544" i="2"/>
  <c r="I544" i="2"/>
  <c r="J544" i="2"/>
  <c r="AA544" i="2"/>
  <c r="AB544" i="2"/>
  <c r="AC544" i="2"/>
  <c r="AE544" i="2"/>
  <c r="AF544" i="2"/>
  <c r="AG544" i="2"/>
  <c r="AH544" i="2"/>
  <c r="AI544" i="2"/>
  <c r="AJ544" i="2"/>
  <c r="D545" i="2"/>
  <c r="E545" i="2"/>
  <c r="F545" i="2"/>
  <c r="G545" i="2"/>
  <c r="H545" i="2"/>
  <c r="I545" i="2"/>
  <c r="J545" i="2"/>
  <c r="AA545" i="2"/>
  <c r="AB545" i="2"/>
  <c r="AC545" i="2"/>
  <c r="AE545" i="2"/>
  <c r="AF545" i="2"/>
  <c r="AG545" i="2"/>
  <c r="AH545" i="2"/>
  <c r="AI545" i="2"/>
  <c r="AJ545" i="2"/>
  <c r="D546" i="2"/>
  <c r="E546" i="2"/>
  <c r="F546" i="2"/>
  <c r="G546" i="2"/>
  <c r="H546" i="2"/>
  <c r="I546" i="2"/>
  <c r="J546" i="2"/>
  <c r="AA546" i="2"/>
  <c r="AB546" i="2"/>
  <c r="AC546" i="2"/>
  <c r="AE546" i="2"/>
  <c r="AF546" i="2"/>
  <c r="AG546" i="2"/>
  <c r="AH546" i="2"/>
  <c r="AI546" i="2"/>
  <c r="AJ546" i="2"/>
  <c r="D547" i="2"/>
  <c r="E547" i="2"/>
  <c r="F547" i="2"/>
  <c r="G547" i="2"/>
  <c r="H547" i="2"/>
  <c r="I547" i="2"/>
  <c r="J547" i="2"/>
  <c r="AA547" i="2"/>
  <c r="AB547" i="2"/>
  <c r="AC547" i="2"/>
  <c r="AE547" i="2"/>
  <c r="AF547" i="2"/>
  <c r="AG547" i="2"/>
  <c r="AH547" i="2"/>
  <c r="AI547" i="2"/>
  <c r="AJ547" i="2"/>
  <c r="D548" i="2"/>
  <c r="E548" i="2"/>
  <c r="F548" i="2"/>
  <c r="G548" i="2"/>
  <c r="H548" i="2"/>
  <c r="I548" i="2"/>
  <c r="J548" i="2"/>
  <c r="AA548" i="2"/>
  <c r="AB548" i="2"/>
  <c r="AC548" i="2"/>
  <c r="AE548" i="2"/>
  <c r="AF548" i="2"/>
  <c r="AG548" i="2"/>
  <c r="AH548" i="2"/>
  <c r="AI548" i="2"/>
  <c r="AJ548" i="2"/>
  <c r="D549" i="2"/>
  <c r="E549" i="2"/>
  <c r="F549" i="2"/>
  <c r="G549" i="2"/>
  <c r="H549" i="2"/>
  <c r="I549" i="2"/>
  <c r="J549" i="2"/>
  <c r="AA549" i="2"/>
  <c r="AB549" i="2"/>
  <c r="AC549" i="2"/>
  <c r="AE549" i="2"/>
  <c r="AF549" i="2"/>
  <c r="AG549" i="2"/>
  <c r="AH549" i="2"/>
  <c r="AI549" i="2"/>
  <c r="AJ549" i="2"/>
  <c r="D550" i="2"/>
  <c r="E550" i="2"/>
  <c r="F550" i="2"/>
  <c r="G550" i="2"/>
  <c r="H550" i="2"/>
  <c r="I550" i="2"/>
  <c r="J550" i="2"/>
  <c r="AA550" i="2"/>
  <c r="AB550" i="2"/>
  <c r="AC550" i="2"/>
  <c r="AE550" i="2"/>
  <c r="AF550" i="2"/>
  <c r="AG550" i="2"/>
  <c r="AH550" i="2"/>
  <c r="AI550" i="2"/>
  <c r="AJ550" i="2"/>
  <c r="D551" i="2"/>
  <c r="E551" i="2"/>
  <c r="F551" i="2"/>
  <c r="G551" i="2"/>
  <c r="H551" i="2"/>
  <c r="I551" i="2"/>
  <c r="J551" i="2"/>
  <c r="AA551" i="2"/>
  <c r="AB551" i="2"/>
  <c r="AC551" i="2"/>
  <c r="AE551" i="2"/>
  <c r="AF551" i="2"/>
  <c r="AG551" i="2"/>
  <c r="AH551" i="2"/>
  <c r="AI551" i="2"/>
  <c r="AJ551" i="2"/>
  <c r="D552" i="2"/>
  <c r="E552" i="2"/>
  <c r="F552" i="2"/>
  <c r="G552" i="2"/>
  <c r="H552" i="2"/>
  <c r="I552" i="2"/>
  <c r="J552" i="2"/>
  <c r="AA552" i="2"/>
  <c r="AB552" i="2"/>
  <c r="AC552" i="2"/>
  <c r="AE552" i="2"/>
  <c r="AF552" i="2"/>
  <c r="AG552" i="2"/>
  <c r="AH552" i="2"/>
  <c r="AI552" i="2"/>
  <c r="AJ552" i="2"/>
  <c r="D553" i="2"/>
  <c r="E553" i="2"/>
  <c r="F553" i="2"/>
  <c r="G553" i="2"/>
  <c r="H553" i="2"/>
  <c r="I553" i="2"/>
  <c r="J553" i="2"/>
  <c r="AA553" i="2"/>
  <c r="AB553" i="2"/>
  <c r="AC553" i="2"/>
  <c r="AE553" i="2"/>
  <c r="AF553" i="2"/>
  <c r="AG553" i="2"/>
  <c r="AH553" i="2"/>
  <c r="AI553" i="2"/>
  <c r="AJ553" i="2"/>
  <c r="D554" i="2"/>
  <c r="E554" i="2"/>
  <c r="F554" i="2"/>
  <c r="G554" i="2"/>
  <c r="H554" i="2"/>
  <c r="I554" i="2"/>
  <c r="J554" i="2"/>
  <c r="AA554" i="2"/>
  <c r="AB554" i="2"/>
  <c r="AC554" i="2"/>
  <c r="AE554" i="2"/>
  <c r="AF554" i="2"/>
  <c r="AG554" i="2"/>
  <c r="AH554" i="2"/>
  <c r="AI554" i="2"/>
  <c r="AJ554" i="2"/>
  <c r="D555" i="2"/>
  <c r="E555" i="2"/>
  <c r="F555" i="2"/>
  <c r="G555" i="2"/>
  <c r="H555" i="2"/>
  <c r="I555" i="2"/>
  <c r="J555" i="2"/>
  <c r="AA555" i="2"/>
  <c r="AB555" i="2"/>
  <c r="AC555" i="2"/>
  <c r="AE555" i="2"/>
  <c r="AF555" i="2"/>
  <c r="AG555" i="2"/>
  <c r="AH555" i="2"/>
  <c r="AI555" i="2"/>
  <c r="AJ555" i="2"/>
  <c r="D556" i="2"/>
  <c r="E556" i="2"/>
  <c r="F556" i="2"/>
  <c r="G556" i="2"/>
  <c r="H556" i="2"/>
  <c r="I556" i="2"/>
  <c r="J556" i="2"/>
  <c r="AA556" i="2"/>
  <c r="AB556" i="2"/>
  <c r="AC556" i="2"/>
  <c r="AE556" i="2"/>
  <c r="AF556" i="2"/>
  <c r="AG556" i="2"/>
  <c r="AH556" i="2"/>
  <c r="AI556" i="2"/>
  <c r="AJ556" i="2"/>
  <c r="D557" i="2"/>
  <c r="E557" i="2"/>
  <c r="F557" i="2"/>
  <c r="G557" i="2"/>
  <c r="H557" i="2"/>
  <c r="I557" i="2"/>
  <c r="J557" i="2"/>
  <c r="AA557" i="2"/>
  <c r="AB557" i="2"/>
  <c r="AC557" i="2"/>
  <c r="AE557" i="2"/>
  <c r="AF557" i="2"/>
  <c r="AG557" i="2"/>
  <c r="AH557" i="2"/>
  <c r="AI557" i="2"/>
  <c r="AJ557" i="2"/>
  <c r="D558" i="2"/>
  <c r="E558" i="2"/>
  <c r="F558" i="2"/>
  <c r="G558" i="2"/>
  <c r="H558" i="2"/>
  <c r="I558" i="2"/>
  <c r="J558" i="2"/>
  <c r="AA558" i="2"/>
  <c r="AB558" i="2"/>
  <c r="AC558" i="2"/>
  <c r="AE558" i="2"/>
  <c r="AF558" i="2"/>
  <c r="AG558" i="2"/>
  <c r="AH558" i="2"/>
  <c r="AI558" i="2"/>
  <c r="AJ558" i="2"/>
  <c r="D559" i="2"/>
  <c r="E559" i="2"/>
  <c r="F559" i="2"/>
  <c r="G559" i="2"/>
  <c r="H559" i="2"/>
  <c r="I559" i="2"/>
  <c r="J559" i="2"/>
  <c r="AA559" i="2"/>
  <c r="AB559" i="2"/>
  <c r="AC559" i="2"/>
  <c r="AE559" i="2"/>
  <c r="AF559" i="2"/>
  <c r="AG559" i="2"/>
  <c r="AH559" i="2"/>
  <c r="AI559" i="2"/>
  <c r="AJ559" i="2"/>
  <c r="D560" i="2"/>
  <c r="E560" i="2"/>
  <c r="F560" i="2"/>
  <c r="G560" i="2"/>
  <c r="H560" i="2"/>
  <c r="I560" i="2"/>
  <c r="J560" i="2"/>
  <c r="AA560" i="2"/>
  <c r="AB560" i="2"/>
  <c r="AC560" i="2"/>
  <c r="AE560" i="2"/>
  <c r="AF560" i="2"/>
  <c r="AG560" i="2"/>
  <c r="AH560" i="2"/>
  <c r="AI560" i="2"/>
  <c r="AJ560" i="2"/>
  <c r="D561" i="2"/>
  <c r="E561" i="2"/>
  <c r="F561" i="2"/>
  <c r="G561" i="2"/>
  <c r="H561" i="2"/>
  <c r="I561" i="2"/>
  <c r="J561" i="2"/>
  <c r="AA561" i="2"/>
  <c r="AB561" i="2"/>
  <c r="AC561" i="2"/>
  <c r="AE561" i="2"/>
  <c r="AF561" i="2"/>
  <c r="AG561" i="2"/>
  <c r="AH561" i="2"/>
  <c r="AI561" i="2"/>
  <c r="AJ561" i="2"/>
  <c r="D562" i="2"/>
  <c r="E562" i="2"/>
  <c r="F562" i="2"/>
  <c r="G562" i="2"/>
  <c r="H562" i="2"/>
  <c r="I562" i="2"/>
  <c r="J562" i="2"/>
  <c r="AA562" i="2"/>
  <c r="AB562" i="2"/>
  <c r="AC562" i="2"/>
  <c r="AE562" i="2"/>
  <c r="AF562" i="2"/>
  <c r="AG562" i="2"/>
  <c r="AH562" i="2"/>
  <c r="AI562" i="2"/>
  <c r="AJ562" i="2"/>
  <c r="D563" i="2"/>
  <c r="E563" i="2"/>
  <c r="F563" i="2"/>
  <c r="G563" i="2"/>
  <c r="H563" i="2"/>
  <c r="I563" i="2"/>
  <c r="J563" i="2"/>
  <c r="AA563" i="2"/>
  <c r="AB563" i="2"/>
  <c r="AC563" i="2"/>
  <c r="AE563" i="2"/>
  <c r="AF563" i="2"/>
  <c r="AG563" i="2"/>
  <c r="AH563" i="2"/>
  <c r="AI563" i="2"/>
  <c r="AJ563" i="2"/>
  <c r="D564" i="2"/>
  <c r="E564" i="2"/>
  <c r="F564" i="2"/>
  <c r="G564" i="2"/>
  <c r="H564" i="2"/>
  <c r="I564" i="2"/>
  <c r="J564" i="2"/>
  <c r="AA564" i="2"/>
  <c r="AB564" i="2"/>
  <c r="AC564" i="2"/>
  <c r="AE564" i="2"/>
  <c r="AF564" i="2"/>
  <c r="AG564" i="2"/>
  <c r="AH564" i="2"/>
  <c r="AI564" i="2"/>
  <c r="AJ564" i="2"/>
  <c r="D565" i="2"/>
  <c r="E565" i="2"/>
  <c r="F565" i="2"/>
  <c r="G565" i="2"/>
  <c r="H565" i="2"/>
  <c r="I565" i="2"/>
  <c r="J565" i="2"/>
  <c r="AA565" i="2"/>
  <c r="AB565" i="2"/>
  <c r="AC565" i="2"/>
  <c r="AE565" i="2"/>
  <c r="AF565" i="2"/>
  <c r="AG565" i="2"/>
  <c r="AH565" i="2"/>
  <c r="AI565" i="2"/>
  <c r="AJ565" i="2"/>
  <c r="D566" i="2"/>
  <c r="E566" i="2"/>
  <c r="F566" i="2"/>
  <c r="G566" i="2"/>
  <c r="H566" i="2"/>
  <c r="I566" i="2"/>
  <c r="J566" i="2"/>
  <c r="AA566" i="2"/>
  <c r="AB566" i="2"/>
  <c r="AC566" i="2"/>
  <c r="AE566" i="2"/>
  <c r="AF566" i="2"/>
  <c r="AG566" i="2"/>
  <c r="AH566" i="2"/>
  <c r="AI566" i="2"/>
  <c r="AJ566" i="2"/>
  <c r="D567" i="2"/>
  <c r="E567" i="2"/>
  <c r="F567" i="2"/>
  <c r="G567" i="2"/>
  <c r="H567" i="2"/>
  <c r="I567" i="2"/>
  <c r="J567" i="2"/>
  <c r="AA567" i="2"/>
  <c r="AB567" i="2"/>
  <c r="AC567" i="2"/>
  <c r="AE567" i="2"/>
  <c r="AF567" i="2"/>
  <c r="AG567" i="2"/>
  <c r="AH567" i="2"/>
  <c r="AI567" i="2"/>
  <c r="AJ567" i="2"/>
  <c r="D568" i="2"/>
  <c r="E568" i="2"/>
  <c r="F568" i="2"/>
  <c r="G568" i="2"/>
  <c r="H568" i="2"/>
  <c r="I568" i="2"/>
  <c r="J568" i="2"/>
  <c r="AA568" i="2"/>
  <c r="AB568" i="2"/>
  <c r="AC568" i="2"/>
  <c r="AE568" i="2"/>
  <c r="AF568" i="2"/>
  <c r="AG568" i="2"/>
  <c r="AH568" i="2"/>
  <c r="AI568" i="2"/>
  <c r="AJ568" i="2"/>
  <c r="D569" i="2"/>
  <c r="E569" i="2"/>
  <c r="F569" i="2"/>
  <c r="G569" i="2"/>
  <c r="H569" i="2"/>
  <c r="I569" i="2"/>
  <c r="J569" i="2"/>
  <c r="AA569" i="2"/>
  <c r="AB569" i="2"/>
  <c r="AC569" i="2"/>
  <c r="AE569" i="2"/>
  <c r="AF569" i="2"/>
  <c r="AG569" i="2"/>
  <c r="AH569" i="2"/>
  <c r="AI569" i="2"/>
  <c r="AJ569" i="2"/>
  <c r="D570" i="2"/>
  <c r="E570" i="2"/>
  <c r="F570" i="2"/>
  <c r="G570" i="2"/>
  <c r="H570" i="2"/>
  <c r="I570" i="2"/>
  <c r="J570" i="2"/>
  <c r="AA570" i="2"/>
  <c r="AB570" i="2"/>
  <c r="AC570" i="2"/>
  <c r="AE570" i="2"/>
  <c r="AF570" i="2"/>
  <c r="AG570" i="2"/>
  <c r="AH570" i="2"/>
  <c r="AI570" i="2"/>
  <c r="AJ570" i="2"/>
  <c r="D571" i="2"/>
  <c r="E571" i="2"/>
  <c r="F571" i="2"/>
  <c r="G571" i="2"/>
  <c r="H571" i="2"/>
  <c r="I571" i="2"/>
  <c r="J571" i="2"/>
  <c r="AA571" i="2"/>
  <c r="AB571" i="2"/>
  <c r="AC571" i="2"/>
  <c r="AE571" i="2"/>
  <c r="AF571" i="2"/>
  <c r="AG571" i="2"/>
  <c r="AH571" i="2"/>
  <c r="AI571" i="2"/>
  <c r="AJ571" i="2"/>
  <c r="D572" i="2"/>
  <c r="E572" i="2"/>
  <c r="F572" i="2"/>
  <c r="G572" i="2"/>
  <c r="H572" i="2"/>
  <c r="I572" i="2"/>
  <c r="J572" i="2"/>
  <c r="AA572" i="2"/>
  <c r="AB572" i="2"/>
  <c r="AC572" i="2"/>
  <c r="AE572" i="2"/>
  <c r="AF572" i="2"/>
  <c r="AG572" i="2"/>
  <c r="AH572" i="2"/>
  <c r="AI572" i="2"/>
  <c r="AJ572" i="2"/>
  <c r="D573" i="2"/>
  <c r="E573" i="2"/>
  <c r="F573" i="2"/>
  <c r="G573" i="2"/>
  <c r="H573" i="2"/>
  <c r="I573" i="2"/>
  <c r="J573" i="2"/>
  <c r="AA573" i="2"/>
  <c r="AB573" i="2"/>
  <c r="AC573" i="2"/>
  <c r="AE573" i="2"/>
  <c r="AF573" i="2"/>
  <c r="AG573" i="2"/>
  <c r="AH573" i="2"/>
  <c r="AI573" i="2"/>
  <c r="AJ573" i="2"/>
  <c r="D574" i="2"/>
  <c r="E574" i="2"/>
  <c r="F574" i="2"/>
  <c r="G574" i="2"/>
  <c r="H574" i="2"/>
  <c r="I574" i="2"/>
  <c r="J574" i="2"/>
  <c r="AA574" i="2"/>
  <c r="AB574" i="2"/>
  <c r="AC574" i="2"/>
  <c r="AE574" i="2"/>
  <c r="AF574" i="2"/>
  <c r="AG574" i="2"/>
  <c r="AH574" i="2"/>
  <c r="AI574" i="2"/>
  <c r="AJ574" i="2"/>
  <c r="D575" i="2"/>
  <c r="E575" i="2"/>
  <c r="F575" i="2"/>
  <c r="G575" i="2"/>
  <c r="H575" i="2"/>
  <c r="I575" i="2"/>
  <c r="J575" i="2"/>
  <c r="AA575" i="2"/>
  <c r="AB575" i="2"/>
  <c r="AC575" i="2"/>
  <c r="AE575" i="2"/>
  <c r="AF575" i="2"/>
  <c r="AG575" i="2"/>
  <c r="AH575" i="2"/>
  <c r="AI575" i="2"/>
  <c r="AJ575" i="2"/>
  <c r="D576" i="2"/>
  <c r="E576" i="2"/>
  <c r="F576" i="2"/>
  <c r="G576" i="2"/>
  <c r="H576" i="2"/>
  <c r="I576" i="2"/>
  <c r="J576" i="2"/>
  <c r="AA576" i="2"/>
  <c r="AB576" i="2"/>
  <c r="AC576" i="2"/>
  <c r="AE576" i="2"/>
  <c r="AF576" i="2"/>
  <c r="AG576" i="2"/>
  <c r="AH576" i="2"/>
  <c r="AI576" i="2"/>
  <c r="AJ576" i="2"/>
  <c r="D577" i="2"/>
  <c r="E577" i="2"/>
  <c r="F577" i="2"/>
  <c r="G577" i="2"/>
  <c r="H577" i="2"/>
  <c r="I577" i="2"/>
  <c r="J577" i="2"/>
  <c r="AA577" i="2"/>
  <c r="AB577" i="2"/>
  <c r="AC577" i="2"/>
  <c r="AE577" i="2"/>
  <c r="AF577" i="2"/>
  <c r="AG577" i="2"/>
  <c r="AH577" i="2"/>
  <c r="AI577" i="2"/>
  <c r="AJ577" i="2"/>
  <c r="D578" i="2"/>
  <c r="E578" i="2"/>
  <c r="F578" i="2"/>
  <c r="G578" i="2"/>
  <c r="H578" i="2"/>
  <c r="I578" i="2"/>
  <c r="J578" i="2"/>
  <c r="AA578" i="2"/>
  <c r="AB578" i="2"/>
  <c r="AC578" i="2"/>
  <c r="AE578" i="2"/>
  <c r="AF578" i="2"/>
  <c r="AG578" i="2"/>
  <c r="AH578" i="2"/>
  <c r="AI578" i="2"/>
  <c r="AJ578" i="2"/>
  <c r="D579" i="2"/>
  <c r="E579" i="2"/>
  <c r="F579" i="2"/>
  <c r="G579" i="2"/>
  <c r="H579" i="2"/>
  <c r="I579" i="2"/>
  <c r="J579" i="2"/>
  <c r="AA579" i="2"/>
  <c r="AB579" i="2"/>
  <c r="AC579" i="2"/>
  <c r="AE579" i="2"/>
  <c r="AF579" i="2"/>
  <c r="AG579" i="2"/>
  <c r="AH579" i="2"/>
  <c r="AI579" i="2"/>
  <c r="AJ579" i="2"/>
  <c r="D580" i="2"/>
  <c r="E580" i="2"/>
  <c r="F580" i="2"/>
  <c r="G580" i="2"/>
  <c r="H580" i="2"/>
  <c r="I580" i="2"/>
  <c r="J580" i="2"/>
  <c r="AA580" i="2"/>
  <c r="AB580" i="2"/>
  <c r="AC580" i="2"/>
  <c r="AE580" i="2"/>
  <c r="AF580" i="2"/>
  <c r="AG580" i="2"/>
  <c r="AH580" i="2"/>
  <c r="AI580" i="2"/>
  <c r="AJ580" i="2"/>
  <c r="D581" i="2"/>
  <c r="E581" i="2"/>
  <c r="F581" i="2"/>
  <c r="G581" i="2"/>
  <c r="H581" i="2"/>
  <c r="I581" i="2"/>
  <c r="J581" i="2"/>
  <c r="AA581" i="2"/>
  <c r="AB581" i="2"/>
  <c r="AC581" i="2"/>
  <c r="AE581" i="2"/>
  <c r="AF581" i="2"/>
  <c r="AG581" i="2"/>
  <c r="AH581" i="2"/>
  <c r="AI581" i="2"/>
  <c r="AJ581" i="2"/>
  <c r="D582" i="2"/>
  <c r="E582" i="2"/>
  <c r="F582" i="2"/>
  <c r="G582" i="2"/>
  <c r="H582" i="2"/>
  <c r="I582" i="2"/>
  <c r="J582" i="2"/>
  <c r="AA582" i="2"/>
  <c r="AB582" i="2"/>
  <c r="AC582" i="2"/>
  <c r="AE582" i="2"/>
  <c r="AF582" i="2"/>
  <c r="AG582" i="2"/>
  <c r="AH582" i="2"/>
  <c r="AI582" i="2"/>
  <c r="AJ582" i="2"/>
  <c r="D583" i="2"/>
  <c r="E583" i="2"/>
  <c r="F583" i="2"/>
  <c r="G583" i="2"/>
  <c r="H583" i="2"/>
  <c r="I583" i="2"/>
  <c r="J583" i="2"/>
  <c r="AA583" i="2"/>
  <c r="AB583" i="2"/>
  <c r="AC583" i="2"/>
  <c r="AE583" i="2"/>
  <c r="AF583" i="2"/>
  <c r="AG583" i="2"/>
  <c r="AH583" i="2"/>
  <c r="AI583" i="2"/>
  <c r="AJ583" i="2"/>
  <c r="D584" i="2"/>
  <c r="E584" i="2"/>
  <c r="F584" i="2"/>
  <c r="G584" i="2"/>
  <c r="H584" i="2"/>
  <c r="I584" i="2"/>
  <c r="J584" i="2"/>
  <c r="AA584" i="2"/>
  <c r="AB584" i="2"/>
  <c r="AC584" i="2"/>
  <c r="AE584" i="2"/>
  <c r="AF584" i="2"/>
  <c r="AG584" i="2"/>
  <c r="AH584" i="2"/>
  <c r="AI584" i="2"/>
  <c r="AJ584" i="2"/>
  <c r="D585" i="2"/>
  <c r="E585" i="2"/>
  <c r="F585" i="2"/>
  <c r="G585" i="2"/>
  <c r="H585" i="2"/>
  <c r="I585" i="2"/>
  <c r="J585" i="2"/>
  <c r="AA585" i="2"/>
  <c r="AB585" i="2"/>
  <c r="AC585" i="2"/>
  <c r="AE585" i="2"/>
  <c r="AF585" i="2"/>
  <c r="AG585" i="2"/>
  <c r="AH585" i="2"/>
  <c r="AI585" i="2"/>
  <c r="AJ585" i="2"/>
  <c r="D586" i="2"/>
  <c r="E586" i="2"/>
  <c r="F586" i="2"/>
  <c r="G586" i="2"/>
  <c r="H586" i="2"/>
  <c r="I586" i="2"/>
  <c r="J586" i="2"/>
  <c r="AA586" i="2"/>
  <c r="AB586" i="2"/>
  <c r="AC586" i="2"/>
  <c r="AE586" i="2"/>
  <c r="AF586" i="2"/>
  <c r="AG586" i="2"/>
  <c r="AH586" i="2"/>
  <c r="AI586" i="2"/>
  <c r="AJ586" i="2"/>
  <c r="D587" i="2"/>
  <c r="E587" i="2"/>
  <c r="F587" i="2"/>
  <c r="G587" i="2"/>
  <c r="H587" i="2"/>
  <c r="I587" i="2"/>
  <c r="J587" i="2"/>
  <c r="AA587" i="2"/>
  <c r="AB587" i="2"/>
  <c r="AC587" i="2"/>
  <c r="AE587" i="2"/>
  <c r="AF587" i="2"/>
  <c r="AG587" i="2"/>
  <c r="AH587" i="2"/>
  <c r="AI587" i="2"/>
  <c r="AJ587" i="2"/>
  <c r="D588" i="2"/>
  <c r="E588" i="2"/>
  <c r="F588" i="2"/>
  <c r="G588" i="2"/>
  <c r="H588" i="2"/>
  <c r="I588" i="2"/>
  <c r="J588" i="2"/>
  <c r="AA588" i="2"/>
  <c r="AB588" i="2"/>
  <c r="AC588" i="2"/>
  <c r="AE588" i="2"/>
  <c r="AF588" i="2"/>
  <c r="AG588" i="2"/>
  <c r="AH588" i="2"/>
  <c r="AI588" i="2"/>
  <c r="AJ588" i="2"/>
  <c r="D589" i="2"/>
  <c r="E589" i="2"/>
  <c r="F589" i="2"/>
  <c r="G589" i="2"/>
  <c r="H589" i="2"/>
  <c r="I589" i="2"/>
  <c r="J589" i="2"/>
  <c r="AA589" i="2"/>
  <c r="AB589" i="2"/>
  <c r="AC589" i="2"/>
  <c r="AE589" i="2"/>
  <c r="AF589" i="2"/>
  <c r="AG589" i="2"/>
  <c r="AH589" i="2"/>
  <c r="AI589" i="2"/>
  <c r="AJ589" i="2"/>
  <c r="D590" i="2"/>
  <c r="E590" i="2"/>
  <c r="F590" i="2"/>
  <c r="G590" i="2"/>
  <c r="H590" i="2"/>
  <c r="I590" i="2"/>
  <c r="J590" i="2"/>
  <c r="AA590" i="2"/>
  <c r="AB590" i="2"/>
  <c r="AC590" i="2"/>
  <c r="AE590" i="2"/>
  <c r="AF590" i="2"/>
  <c r="AG590" i="2"/>
  <c r="AH590" i="2"/>
  <c r="AI590" i="2"/>
  <c r="AJ590" i="2"/>
  <c r="D591" i="2"/>
  <c r="E591" i="2"/>
  <c r="F591" i="2"/>
  <c r="G591" i="2"/>
  <c r="H591" i="2"/>
  <c r="I591" i="2"/>
  <c r="J591" i="2"/>
  <c r="AA591" i="2"/>
  <c r="AB591" i="2"/>
  <c r="AC591" i="2"/>
  <c r="AE591" i="2"/>
  <c r="AF591" i="2"/>
  <c r="AG591" i="2"/>
  <c r="AH591" i="2"/>
  <c r="AI591" i="2"/>
  <c r="AJ591" i="2"/>
  <c r="D592" i="2"/>
  <c r="E592" i="2"/>
  <c r="F592" i="2"/>
  <c r="G592" i="2"/>
  <c r="H592" i="2"/>
  <c r="I592" i="2"/>
  <c r="J592" i="2"/>
  <c r="AA592" i="2"/>
  <c r="AB592" i="2"/>
  <c r="AC592" i="2"/>
  <c r="AE592" i="2"/>
  <c r="AF592" i="2"/>
  <c r="AG592" i="2"/>
  <c r="AH592" i="2"/>
  <c r="AI592" i="2"/>
  <c r="AJ592" i="2"/>
  <c r="D593" i="2"/>
  <c r="E593" i="2"/>
  <c r="F593" i="2"/>
  <c r="G593" i="2"/>
  <c r="H593" i="2"/>
  <c r="I593" i="2"/>
  <c r="J593" i="2"/>
  <c r="AA593" i="2"/>
  <c r="AB593" i="2"/>
  <c r="AC593" i="2"/>
  <c r="AE593" i="2"/>
  <c r="AF593" i="2"/>
  <c r="AG593" i="2"/>
  <c r="AH593" i="2"/>
  <c r="AI593" i="2"/>
  <c r="AJ593" i="2"/>
  <c r="D594" i="2"/>
  <c r="E594" i="2"/>
  <c r="F594" i="2"/>
  <c r="G594" i="2"/>
  <c r="H594" i="2"/>
  <c r="I594" i="2"/>
  <c r="J594" i="2"/>
  <c r="AA594" i="2"/>
  <c r="AB594" i="2"/>
  <c r="AC594" i="2"/>
  <c r="AE594" i="2"/>
  <c r="AF594" i="2"/>
  <c r="AG594" i="2"/>
  <c r="AH594" i="2"/>
  <c r="AI594" i="2"/>
  <c r="AJ594" i="2"/>
  <c r="D595" i="2"/>
  <c r="E595" i="2"/>
  <c r="F595" i="2"/>
  <c r="G595" i="2"/>
  <c r="H595" i="2"/>
  <c r="I595" i="2"/>
  <c r="J595" i="2"/>
  <c r="AA595" i="2"/>
  <c r="AB595" i="2"/>
  <c r="AC595" i="2"/>
  <c r="AE595" i="2"/>
  <c r="AF595" i="2"/>
  <c r="AG595" i="2"/>
  <c r="AH595" i="2"/>
  <c r="AI595" i="2"/>
  <c r="AJ595" i="2"/>
  <c r="D596" i="2"/>
  <c r="E596" i="2"/>
  <c r="F596" i="2"/>
  <c r="G596" i="2"/>
  <c r="H596" i="2"/>
  <c r="I596" i="2"/>
  <c r="J596" i="2"/>
  <c r="AA596" i="2"/>
  <c r="AB596" i="2"/>
  <c r="AC596" i="2"/>
  <c r="AE596" i="2"/>
  <c r="AF596" i="2"/>
  <c r="AG596" i="2"/>
  <c r="AH596" i="2"/>
  <c r="AI596" i="2"/>
  <c r="AJ596" i="2"/>
  <c r="D597" i="2"/>
  <c r="E597" i="2"/>
  <c r="F597" i="2"/>
  <c r="G597" i="2"/>
  <c r="H597" i="2"/>
  <c r="I597" i="2"/>
  <c r="J597" i="2"/>
  <c r="AA597" i="2"/>
  <c r="AB597" i="2"/>
  <c r="AC597" i="2"/>
  <c r="AE597" i="2"/>
  <c r="AF597" i="2"/>
  <c r="AG597" i="2"/>
  <c r="AH597" i="2"/>
  <c r="AI597" i="2"/>
  <c r="AJ597" i="2"/>
  <c r="D598" i="2"/>
  <c r="E598" i="2"/>
  <c r="F598" i="2"/>
  <c r="G598" i="2"/>
  <c r="H598" i="2"/>
  <c r="I598" i="2"/>
  <c r="J598" i="2"/>
  <c r="AA598" i="2"/>
  <c r="AB598" i="2"/>
  <c r="AC598" i="2"/>
  <c r="AE598" i="2"/>
  <c r="AF598" i="2"/>
  <c r="AG598" i="2"/>
  <c r="AH598" i="2"/>
  <c r="AI598" i="2"/>
  <c r="AJ598" i="2"/>
  <c r="D599" i="2"/>
  <c r="E599" i="2"/>
  <c r="F599" i="2"/>
  <c r="G599" i="2"/>
  <c r="H599" i="2"/>
  <c r="I599" i="2"/>
  <c r="J599" i="2"/>
  <c r="AA599" i="2"/>
  <c r="AB599" i="2"/>
  <c r="AC599" i="2"/>
  <c r="AE599" i="2"/>
  <c r="AF599" i="2"/>
  <c r="AG599" i="2"/>
  <c r="AH599" i="2"/>
  <c r="AI599" i="2"/>
  <c r="AJ599" i="2"/>
  <c r="D600" i="2"/>
  <c r="E600" i="2"/>
  <c r="F600" i="2"/>
  <c r="G600" i="2"/>
  <c r="H600" i="2"/>
  <c r="I600" i="2"/>
  <c r="J600" i="2"/>
  <c r="AA600" i="2"/>
  <c r="AB600" i="2"/>
  <c r="AC600" i="2"/>
  <c r="AE600" i="2"/>
  <c r="AF600" i="2"/>
  <c r="AG600" i="2"/>
  <c r="AH600" i="2"/>
  <c r="AI600" i="2"/>
  <c r="AJ600" i="2"/>
  <c r="D601" i="2"/>
  <c r="E601" i="2"/>
  <c r="F601" i="2"/>
  <c r="G601" i="2"/>
  <c r="H601" i="2"/>
  <c r="I601" i="2"/>
  <c r="J601" i="2"/>
  <c r="AA601" i="2"/>
  <c r="AB601" i="2"/>
  <c r="AC601" i="2"/>
  <c r="AE601" i="2"/>
  <c r="AF601" i="2"/>
  <c r="AG601" i="2"/>
  <c r="AH601" i="2"/>
  <c r="AI601" i="2"/>
  <c r="AJ601" i="2"/>
  <c r="D602" i="2"/>
  <c r="E602" i="2"/>
  <c r="F602" i="2"/>
  <c r="G602" i="2"/>
  <c r="H602" i="2"/>
  <c r="I602" i="2"/>
  <c r="J602" i="2"/>
  <c r="AA602" i="2"/>
  <c r="AB602" i="2"/>
  <c r="AC602" i="2"/>
  <c r="AE602" i="2"/>
  <c r="AF602" i="2"/>
  <c r="AG602" i="2"/>
  <c r="AH602" i="2"/>
  <c r="AI602" i="2"/>
  <c r="AJ602" i="2"/>
  <c r="D603" i="2"/>
  <c r="E603" i="2"/>
  <c r="F603" i="2"/>
  <c r="G603" i="2"/>
  <c r="H603" i="2"/>
  <c r="I603" i="2"/>
  <c r="J603" i="2"/>
  <c r="AA603" i="2"/>
  <c r="AB603" i="2"/>
  <c r="AC603" i="2"/>
  <c r="AE603" i="2"/>
  <c r="AF603" i="2"/>
  <c r="AG603" i="2"/>
  <c r="AH603" i="2"/>
  <c r="AI603" i="2"/>
  <c r="AJ603" i="2"/>
  <c r="D604" i="2"/>
  <c r="E604" i="2"/>
  <c r="F604" i="2"/>
  <c r="G604" i="2"/>
  <c r="H604" i="2"/>
  <c r="I604" i="2"/>
  <c r="J604" i="2"/>
  <c r="AA604" i="2"/>
  <c r="AB604" i="2"/>
  <c r="AC604" i="2"/>
  <c r="AE604" i="2"/>
  <c r="AF604" i="2"/>
  <c r="AG604" i="2"/>
  <c r="AH604" i="2"/>
  <c r="AI604" i="2"/>
  <c r="AJ604" i="2"/>
  <c r="D605" i="2"/>
  <c r="E605" i="2"/>
  <c r="F605" i="2"/>
  <c r="G605" i="2"/>
  <c r="H605" i="2"/>
  <c r="I605" i="2"/>
  <c r="J605" i="2"/>
  <c r="AA605" i="2"/>
  <c r="AB605" i="2"/>
  <c r="AC605" i="2"/>
  <c r="AE605" i="2"/>
  <c r="AF605" i="2"/>
  <c r="AG605" i="2"/>
  <c r="AH605" i="2"/>
  <c r="AI605" i="2"/>
  <c r="AJ605" i="2"/>
  <c r="D606" i="2"/>
  <c r="E606" i="2"/>
  <c r="F606" i="2"/>
  <c r="G606" i="2"/>
  <c r="H606" i="2"/>
  <c r="I606" i="2"/>
  <c r="J606" i="2"/>
  <c r="AA606" i="2"/>
  <c r="AB606" i="2"/>
  <c r="AC606" i="2"/>
  <c r="AE606" i="2"/>
  <c r="AF606" i="2"/>
  <c r="AG606" i="2"/>
  <c r="AH606" i="2"/>
  <c r="AI606" i="2"/>
  <c r="AJ606" i="2"/>
  <c r="D607" i="2"/>
  <c r="E607" i="2"/>
  <c r="F607" i="2"/>
  <c r="G607" i="2"/>
  <c r="H607" i="2"/>
  <c r="I607" i="2"/>
  <c r="J607" i="2"/>
  <c r="AA607" i="2"/>
  <c r="AB607" i="2"/>
  <c r="AC607" i="2"/>
  <c r="AE607" i="2"/>
  <c r="AF607" i="2"/>
  <c r="AG607" i="2"/>
  <c r="AH607" i="2"/>
  <c r="AI607" i="2"/>
  <c r="AJ607" i="2"/>
  <c r="D608" i="2"/>
  <c r="E608" i="2"/>
  <c r="F608" i="2"/>
  <c r="G608" i="2"/>
  <c r="H608" i="2"/>
  <c r="I608" i="2"/>
  <c r="J608" i="2"/>
  <c r="AA608" i="2"/>
  <c r="AB608" i="2"/>
  <c r="AC608" i="2"/>
  <c r="AE608" i="2"/>
  <c r="AF608" i="2"/>
  <c r="AG608" i="2"/>
  <c r="AH608" i="2"/>
  <c r="AI608" i="2"/>
  <c r="AJ608" i="2"/>
  <c r="D609" i="2"/>
  <c r="E609" i="2"/>
  <c r="F609" i="2"/>
  <c r="G609" i="2"/>
  <c r="H609" i="2"/>
  <c r="I609" i="2"/>
  <c r="J609" i="2"/>
  <c r="AA609" i="2"/>
  <c r="AB609" i="2"/>
  <c r="AC609" i="2"/>
  <c r="AE609" i="2"/>
  <c r="AF609" i="2"/>
  <c r="AG609" i="2"/>
  <c r="AH609" i="2"/>
  <c r="AI609" i="2"/>
  <c r="AJ609" i="2"/>
  <c r="D610" i="2"/>
  <c r="E610" i="2"/>
  <c r="F610" i="2"/>
  <c r="G610" i="2"/>
  <c r="H610" i="2"/>
  <c r="I610" i="2"/>
  <c r="J610" i="2"/>
  <c r="AA610" i="2"/>
  <c r="AB610" i="2"/>
  <c r="AC610" i="2"/>
  <c r="AE610" i="2"/>
  <c r="AF610" i="2"/>
  <c r="AG610" i="2"/>
  <c r="AH610" i="2"/>
  <c r="AI610" i="2"/>
  <c r="AJ610" i="2"/>
  <c r="D611" i="2"/>
  <c r="E611" i="2"/>
  <c r="F611" i="2"/>
  <c r="G611" i="2"/>
  <c r="H611" i="2"/>
  <c r="I611" i="2"/>
  <c r="J611" i="2"/>
  <c r="AA611" i="2"/>
  <c r="AB611" i="2"/>
  <c r="AC611" i="2"/>
  <c r="AE611" i="2"/>
  <c r="AF611" i="2"/>
  <c r="AG611" i="2"/>
  <c r="AH611" i="2"/>
  <c r="AI611" i="2"/>
  <c r="AJ611" i="2"/>
  <c r="D612" i="2"/>
  <c r="E612" i="2"/>
  <c r="F612" i="2"/>
  <c r="G612" i="2"/>
  <c r="H612" i="2"/>
  <c r="I612" i="2"/>
  <c r="J612" i="2"/>
  <c r="AA612" i="2"/>
  <c r="AB612" i="2"/>
  <c r="AC612" i="2"/>
  <c r="AE612" i="2"/>
  <c r="AF612" i="2"/>
  <c r="AG612" i="2"/>
  <c r="AH612" i="2"/>
  <c r="AI612" i="2"/>
  <c r="AJ612" i="2"/>
  <c r="D613" i="2"/>
  <c r="E613" i="2"/>
  <c r="F613" i="2"/>
  <c r="G613" i="2"/>
  <c r="H613" i="2"/>
  <c r="I613" i="2"/>
  <c r="J613" i="2"/>
  <c r="AA613" i="2"/>
  <c r="AB613" i="2"/>
  <c r="AC613" i="2"/>
  <c r="AE613" i="2"/>
  <c r="AF613" i="2"/>
  <c r="AG613" i="2"/>
  <c r="AH613" i="2"/>
  <c r="AI613" i="2"/>
  <c r="AJ613" i="2"/>
  <c r="D614" i="2"/>
  <c r="E614" i="2"/>
  <c r="F614" i="2"/>
  <c r="G614" i="2"/>
  <c r="H614" i="2"/>
  <c r="I614" i="2"/>
  <c r="J614" i="2"/>
  <c r="AA614" i="2"/>
  <c r="AB614" i="2"/>
  <c r="AC614" i="2"/>
  <c r="AE614" i="2"/>
  <c r="AF614" i="2"/>
  <c r="AG614" i="2"/>
  <c r="AH614" i="2"/>
  <c r="AI614" i="2"/>
  <c r="AJ614" i="2"/>
  <c r="D615" i="2"/>
  <c r="E615" i="2"/>
  <c r="F615" i="2"/>
  <c r="G615" i="2"/>
  <c r="H615" i="2"/>
  <c r="I615" i="2"/>
  <c r="J615" i="2"/>
  <c r="AA615" i="2"/>
  <c r="AB615" i="2"/>
  <c r="AC615" i="2"/>
  <c r="AE615" i="2"/>
  <c r="AF615" i="2"/>
  <c r="AG615" i="2"/>
  <c r="AH615" i="2"/>
  <c r="AI615" i="2"/>
  <c r="AJ615" i="2"/>
  <c r="D616" i="2"/>
  <c r="E616" i="2"/>
  <c r="F616" i="2"/>
  <c r="G616" i="2"/>
  <c r="H616" i="2"/>
  <c r="I616" i="2"/>
  <c r="J616" i="2"/>
  <c r="AA616" i="2"/>
  <c r="AB616" i="2"/>
  <c r="AC616" i="2"/>
  <c r="AE616" i="2"/>
  <c r="AF616" i="2"/>
  <c r="AG616" i="2"/>
  <c r="AH616" i="2"/>
  <c r="AI616" i="2"/>
  <c r="AJ616" i="2"/>
  <c r="D617" i="2"/>
  <c r="E617" i="2"/>
  <c r="F617" i="2"/>
  <c r="G617" i="2"/>
  <c r="H617" i="2"/>
  <c r="I617" i="2"/>
  <c r="J617" i="2"/>
  <c r="AA617" i="2"/>
  <c r="AB617" i="2"/>
  <c r="AC617" i="2"/>
  <c r="AE617" i="2"/>
  <c r="AF617" i="2"/>
  <c r="AG617" i="2"/>
  <c r="AH617" i="2"/>
  <c r="AI617" i="2"/>
  <c r="AJ617" i="2"/>
  <c r="D618" i="2"/>
  <c r="E618" i="2"/>
  <c r="F618" i="2"/>
  <c r="G618" i="2"/>
  <c r="H618" i="2"/>
  <c r="I618" i="2"/>
  <c r="J618" i="2"/>
  <c r="AA618" i="2"/>
  <c r="AB618" i="2"/>
  <c r="AC618" i="2"/>
  <c r="AE618" i="2"/>
  <c r="AF618" i="2"/>
  <c r="AG618" i="2"/>
  <c r="AH618" i="2"/>
  <c r="AI618" i="2"/>
  <c r="AJ618" i="2"/>
  <c r="D619" i="2"/>
  <c r="E619" i="2"/>
  <c r="F619" i="2"/>
  <c r="G619" i="2"/>
  <c r="H619" i="2"/>
  <c r="I619" i="2"/>
  <c r="J619" i="2"/>
  <c r="AA619" i="2"/>
  <c r="AB619" i="2"/>
  <c r="AC619" i="2"/>
  <c r="AE619" i="2"/>
  <c r="AF619" i="2"/>
  <c r="AG619" i="2"/>
  <c r="AH619" i="2"/>
  <c r="AI619" i="2"/>
  <c r="AJ619" i="2"/>
  <c r="D620" i="2"/>
  <c r="E620" i="2"/>
  <c r="F620" i="2"/>
  <c r="G620" i="2"/>
  <c r="H620" i="2"/>
  <c r="I620" i="2"/>
  <c r="J620" i="2"/>
  <c r="AA620" i="2"/>
  <c r="AB620" i="2"/>
  <c r="AC620" i="2"/>
  <c r="AE620" i="2"/>
  <c r="AF620" i="2"/>
  <c r="AG620" i="2"/>
  <c r="AH620" i="2"/>
  <c r="AI620" i="2"/>
  <c r="AJ620" i="2"/>
  <c r="D621" i="2"/>
  <c r="E621" i="2"/>
  <c r="F621" i="2"/>
  <c r="G621" i="2"/>
  <c r="H621" i="2"/>
  <c r="I621" i="2"/>
  <c r="J621" i="2"/>
  <c r="AA621" i="2"/>
  <c r="AB621" i="2"/>
  <c r="AC621" i="2"/>
  <c r="AE621" i="2"/>
  <c r="AF621" i="2"/>
  <c r="AG621" i="2"/>
  <c r="AH621" i="2"/>
  <c r="AI621" i="2"/>
  <c r="AJ621" i="2"/>
  <c r="D622" i="2"/>
  <c r="E622" i="2"/>
  <c r="F622" i="2"/>
  <c r="G622" i="2"/>
  <c r="H622" i="2"/>
  <c r="I622" i="2"/>
  <c r="J622" i="2"/>
  <c r="AA622" i="2"/>
  <c r="AB622" i="2"/>
  <c r="AC622" i="2"/>
  <c r="AE622" i="2"/>
  <c r="AF622" i="2"/>
  <c r="AG622" i="2"/>
  <c r="AH622" i="2"/>
  <c r="AI622" i="2"/>
  <c r="AJ622" i="2"/>
  <c r="D623" i="2"/>
  <c r="E623" i="2"/>
  <c r="F623" i="2"/>
  <c r="G623" i="2"/>
  <c r="H623" i="2"/>
  <c r="I623" i="2"/>
  <c r="J623" i="2"/>
  <c r="AA623" i="2"/>
  <c r="AB623" i="2"/>
  <c r="AC623" i="2"/>
  <c r="AE623" i="2"/>
  <c r="AF623" i="2"/>
  <c r="AG623" i="2"/>
  <c r="AH623" i="2"/>
  <c r="AI623" i="2"/>
  <c r="AJ623" i="2"/>
  <c r="D624" i="2"/>
  <c r="E624" i="2"/>
  <c r="F624" i="2"/>
  <c r="G624" i="2"/>
  <c r="H624" i="2"/>
  <c r="I624" i="2"/>
  <c r="J624" i="2"/>
  <c r="AA624" i="2"/>
  <c r="AB624" i="2"/>
  <c r="AC624" i="2"/>
  <c r="AE624" i="2"/>
  <c r="AF624" i="2"/>
  <c r="AG624" i="2"/>
  <c r="AH624" i="2"/>
  <c r="AI624" i="2"/>
  <c r="AJ624" i="2"/>
  <c r="D625" i="2"/>
  <c r="E625" i="2"/>
  <c r="F625" i="2"/>
  <c r="G625" i="2"/>
  <c r="H625" i="2"/>
  <c r="I625" i="2"/>
  <c r="J625" i="2"/>
  <c r="AA625" i="2"/>
  <c r="AB625" i="2"/>
  <c r="AC625" i="2"/>
  <c r="AE625" i="2"/>
  <c r="AF625" i="2"/>
  <c r="AG625" i="2"/>
  <c r="AH625" i="2"/>
  <c r="AI625" i="2"/>
  <c r="AJ625" i="2"/>
  <c r="D626" i="2"/>
  <c r="E626" i="2"/>
  <c r="F626" i="2"/>
  <c r="G626" i="2"/>
  <c r="H626" i="2"/>
  <c r="I626" i="2"/>
  <c r="J626" i="2"/>
  <c r="AA626" i="2"/>
  <c r="AB626" i="2"/>
  <c r="AC626" i="2"/>
  <c r="AE626" i="2"/>
  <c r="AF626" i="2"/>
  <c r="AG626" i="2"/>
  <c r="AH626" i="2"/>
  <c r="AI626" i="2"/>
  <c r="AJ626" i="2"/>
  <c r="D627" i="2"/>
  <c r="E627" i="2"/>
  <c r="F627" i="2"/>
  <c r="G627" i="2"/>
  <c r="H627" i="2"/>
  <c r="I627" i="2"/>
  <c r="J627" i="2"/>
  <c r="AA627" i="2"/>
  <c r="AB627" i="2"/>
  <c r="AC627" i="2"/>
  <c r="AE627" i="2"/>
  <c r="AF627" i="2"/>
  <c r="AG627" i="2"/>
  <c r="AH627" i="2"/>
  <c r="AI627" i="2"/>
  <c r="AJ627" i="2"/>
  <c r="D628" i="2"/>
  <c r="E628" i="2"/>
  <c r="F628" i="2"/>
  <c r="G628" i="2"/>
  <c r="H628" i="2"/>
  <c r="I628" i="2"/>
  <c r="J628" i="2"/>
  <c r="AA628" i="2"/>
  <c r="AB628" i="2"/>
  <c r="AC628" i="2"/>
  <c r="AE628" i="2"/>
  <c r="AF628" i="2"/>
  <c r="AG628" i="2"/>
  <c r="AH628" i="2"/>
  <c r="AI628" i="2"/>
  <c r="AJ628" i="2"/>
  <c r="D629" i="2"/>
  <c r="E629" i="2"/>
  <c r="F629" i="2"/>
  <c r="G629" i="2"/>
  <c r="H629" i="2"/>
  <c r="I629" i="2"/>
  <c r="J629" i="2"/>
  <c r="AA629" i="2"/>
  <c r="AB629" i="2"/>
  <c r="AC629" i="2"/>
  <c r="AE629" i="2"/>
  <c r="AF629" i="2"/>
  <c r="AG629" i="2"/>
  <c r="AH629" i="2"/>
  <c r="AI629" i="2"/>
  <c r="AJ629" i="2"/>
  <c r="D630" i="2"/>
  <c r="E630" i="2"/>
  <c r="F630" i="2"/>
  <c r="G630" i="2"/>
  <c r="H630" i="2"/>
  <c r="I630" i="2"/>
  <c r="J630" i="2"/>
  <c r="AA630" i="2"/>
  <c r="AB630" i="2"/>
  <c r="AC630" i="2"/>
  <c r="AE630" i="2"/>
  <c r="AF630" i="2"/>
  <c r="AG630" i="2"/>
  <c r="AH630" i="2"/>
  <c r="AI630" i="2"/>
  <c r="AJ630" i="2"/>
  <c r="D631" i="2"/>
  <c r="E631" i="2"/>
  <c r="F631" i="2"/>
  <c r="G631" i="2"/>
  <c r="H631" i="2"/>
  <c r="I631" i="2"/>
  <c r="J631" i="2"/>
  <c r="AA631" i="2"/>
  <c r="AB631" i="2"/>
  <c r="AC631" i="2"/>
  <c r="AE631" i="2"/>
  <c r="AF631" i="2"/>
  <c r="AG631" i="2"/>
  <c r="AH631" i="2"/>
  <c r="AI631" i="2"/>
  <c r="AJ631" i="2"/>
  <c r="D632" i="2"/>
  <c r="E632" i="2"/>
  <c r="F632" i="2"/>
  <c r="G632" i="2"/>
  <c r="H632" i="2"/>
  <c r="I632" i="2"/>
  <c r="J632" i="2"/>
  <c r="AA632" i="2"/>
  <c r="AB632" i="2"/>
  <c r="AC632" i="2"/>
  <c r="AE632" i="2"/>
  <c r="AF632" i="2"/>
  <c r="AG632" i="2"/>
  <c r="AH632" i="2"/>
  <c r="AI632" i="2"/>
  <c r="AJ632" i="2"/>
  <c r="D633" i="2"/>
  <c r="E633" i="2"/>
  <c r="F633" i="2"/>
  <c r="G633" i="2"/>
  <c r="H633" i="2"/>
  <c r="I633" i="2"/>
  <c r="J633" i="2"/>
  <c r="AA633" i="2"/>
  <c r="AB633" i="2"/>
  <c r="AC633" i="2"/>
  <c r="AE633" i="2"/>
  <c r="AF633" i="2"/>
  <c r="AG633" i="2"/>
  <c r="AH633" i="2"/>
  <c r="AI633" i="2"/>
  <c r="AJ633" i="2"/>
  <c r="D634" i="2"/>
  <c r="E634" i="2"/>
  <c r="F634" i="2"/>
  <c r="G634" i="2"/>
  <c r="H634" i="2"/>
  <c r="I634" i="2"/>
  <c r="J634" i="2"/>
  <c r="AA634" i="2"/>
  <c r="AB634" i="2"/>
  <c r="AC634" i="2"/>
  <c r="AE634" i="2"/>
  <c r="AF634" i="2"/>
  <c r="AG634" i="2"/>
  <c r="AH634" i="2"/>
  <c r="AI634" i="2"/>
  <c r="AJ634" i="2"/>
  <c r="D635" i="2"/>
  <c r="E635" i="2"/>
  <c r="F635" i="2"/>
  <c r="G635" i="2"/>
  <c r="H635" i="2"/>
  <c r="I635" i="2"/>
  <c r="J635" i="2"/>
  <c r="AA635" i="2"/>
  <c r="AB635" i="2"/>
  <c r="AC635" i="2"/>
  <c r="AE635" i="2"/>
  <c r="AF635" i="2"/>
  <c r="AG635" i="2"/>
  <c r="AH635" i="2"/>
  <c r="AI635" i="2"/>
  <c r="AJ635" i="2"/>
  <c r="D636" i="2"/>
  <c r="E636" i="2"/>
  <c r="F636" i="2"/>
  <c r="G636" i="2"/>
  <c r="H636" i="2"/>
  <c r="I636" i="2"/>
  <c r="J636" i="2"/>
  <c r="AA636" i="2"/>
  <c r="AB636" i="2"/>
  <c r="AC636" i="2"/>
  <c r="AE636" i="2"/>
  <c r="AF636" i="2"/>
  <c r="AG636" i="2"/>
  <c r="AH636" i="2"/>
  <c r="AI636" i="2"/>
  <c r="AJ636" i="2"/>
  <c r="D637" i="2"/>
  <c r="E637" i="2"/>
  <c r="F637" i="2"/>
  <c r="G637" i="2"/>
  <c r="H637" i="2"/>
  <c r="I637" i="2"/>
  <c r="J637" i="2"/>
  <c r="AA637" i="2"/>
  <c r="AB637" i="2"/>
  <c r="AC637" i="2"/>
  <c r="AE637" i="2"/>
  <c r="AF637" i="2"/>
  <c r="AG637" i="2"/>
  <c r="AH637" i="2"/>
  <c r="AI637" i="2"/>
  <c r="AJ637" i="2"/>
  <c r="D638" i="2"/>
  <c r="E638" i="2"/>
  <c r="F638" i="2"/>
  <c r="G638" i="2"/>
  <c r="H638" i="2"/>
  <c r="I638" i="2"/>
  <c r="J638" i="2"/>
  <c r="AA638" i="2"/>
  <c r="AB638" i="2"/>
  <c r="AC638" i="2"/>
  <c r="AE638" i="2"/>
  <c r="AF638" i="2"/>
  <c r="AG638" i="2"/>
  <c r="AH638" i="2"/>
  <c r="AI638" i="2"/>
  <c r="AJ638" i="2"/>
  <c r="D639" i="2"/>
  <c r="E639" i="2"/>
  <c r="F639" i="2"/>
  <c r="G639" i="2"/>
  <c r="H639" i="2"/>
  <c r="I639" i="2"/>
  <c r="J639" i="2"/>
  <c r="AA639" i="2"/>
  <c r="AB639" i="2"/>
  <c r="AC639" i="2"/>
  <c r="AE639" i="2"/>
  <c r="AF639" i="2"/>
  <c r="AG639" i="2"/>
  <c r="AH639" i="2"/>
  <c r="AI639" i="2"/>
  <c r="AJ639" i="2"/>
  <c r="D640" i="2"/>
  <c r="E640" i="2"/>
  <c r="F640" i="2"/>
  <c r="G640" i="2"/>
  <c r="H640" i="2"/>
  <c r="I640" i="2"/>
  <c r="J640" i="2"/>
  <c r="AA640" i="2"/>
  <c r="AB640" i="2"/>
  <c r="AC640" i="2"/>
  <c r="AE640" i="2"/>
  <c r="AF640" i="2"/>
  <c r="AG640" i="2"/>
  <c r="AH640" i="2"/>
  <c r="AI640" i="2"/>
  <c r="AJ640" i="2"/>
  <c r="D641" i="2"/>
  <c r="E641" i="2"/>
  <c r="F641" i="2"/>
  <c r="G641" i="2"/>
  <c r="H641" i="2"/>
  <c r="I641" i="2"/>
  <c r="J641" i="2"/>
  <c r="AA641" i="2"/>
  <c r="AB641" i="2"/>
  <c r="AC641" i="2"/>
  <c r="AE641" i="2"/>
  <c r="AF641" i="2"/>
  <c r="AG641" i="2"/>
  <c r="AH641" i="2"/>
  <c r="AI641" i="2"/>
  <c r="AJ641" i="2"/>
  <c r="D642" i="2"/>
  <c r="E642" i="2"/>
  <c r="F642" i="2"/>
  <c r="G642" i="2"/>
  <c r="H642" i="2"/>
  <c r="I642" i="2"/>
  <c r="J642" i="2"/>
  <c r="AA642" i="2"/>
  <c r="AB642" i="2"/>
  <c r="AC642" i="2"/>
  <c r="AE642" i="2"/>
  <c r="AF642" i="2"/>
  <c r="AG642" i="2"/>
  <c r="AH642" i="2"/>
  <c r="AI642" i="2"/>
  <c r="AJ642" i="2"/>
  <c r="D643" i="2"/>
  <c r="E643" i="2"/>
  <c r="F643" i="2"/>
  <c r="G643" i="2"/>
  <c r="H643" i="2"/>
  <c r="I643" i="2"/>
  <c r="J643" i="2"/>
  <c r="AA643" i="2"/>
  <c r="AB643" i="2"/>
  <c r="AC643" i="2"/>
  <c r="AE643" i="2"/>
  <c r="AF643" i="2"/>
  <c r="AG643" i="2"/>
  <c r="AH643" i="2"/>
  <c r="AI643" i="2"/>
  <c r="AJ643" i="2"/>
  <c r="D644" i="2"/>
  <c r="E644" i="2"/>
  <c r="F644" i="2"/>
  <c r="G644" i="2"/>
  <c r="H644" i="2"/>
  <c r="I644" i="2"/>
  <c r="J644" i="2"/>
  <c r="AA644" i="2"/>
  <c r="AB644" i="2"/>
  <c r="AC644" i="2"/>
  <c r="AE644" i="2"/>
  <c r="AF644" i="2"/>
  <c r="AG644" i="2"/>
  <c r="AH644" i="2"/>
  <c r="AI644" i="2"/>
  <c r="AJ644" i="2"/>
  <c r="D645" i="2"/>
  <c r="E645" i="2"/>
  <c r="F645" i="2"/>
  <c r="G645" i="2"/>
  <c r="H645" i="2"/>
  <c r="I645" i="2"/>
  <c r="J645" i="2"/>
  <c r="AA645" i="2"/>
  <c r="AB645" i="2"/>
  <c r="AC645" i="2"/>
  <c r="AE645" i="2"/>
  <c r="AF645" i="2"/>
  <c r="AG645" i="2"/>
  <c r="AH645" i="2"/>
  <c r="AI645" i="2"/>
  <c r="AJ645" i="2"/>
  <c r="D646" i="2"/>
  <c r="E646" i="2"/>
  <c r="F646" i="2"/>
  <c r="G646" i="2"/>
  <c r="H646" i="2"/>
  <c r="I646" i="2"/>
  <c r="J646" i="2"/>
  <c r="AA646" i="2"/>
  <c r="AB646" i="2"/>
  <c r="AC646" i="2"/>
  <c r="AE646" i="2"/>
  <c r="AF646" i="2"/>
  <c r="AG646" i="2"/>
  <c r="AH646" i="2"/>
  <c r="AI646" i="2"/>
  <c r="AJ646" i="2"/>
  <c r="D647" i="2"/>
  <c r="E647" i="2"/>
  <c r="F647" i="2"/>
  <c r="G647" i="2"/>
  <c r="H647" i="2"/>
  <c r="I647" i="2"/>
  <c r="J647" i="2"/>
  <c r="AA647" i="2"/>
  <c r="AB647" i="2"/>
  <c r="AC647" i="2"/>
  <c r="AE647" i="2"/>
  <c r="AF647" i="2"/>
  <c r="AG647" i="2"/>
  <c r="AH647" i="2"/>
  <c r="AI647" i="2"/>
  <c r="AJ647" i="2"/>
  <c r="D648" i="2"/>
  <c r="E648" i="2"/>
  <c r="F648" i="2"/>
  <c r="G648" i="2"/>
  <c r="H648" i="2"/>
  <c r="I648" i="2"/>
  <c r="J648" i="2"/>
  <c r="AA648" i="2"/>
  <c r="AB648" i="2"/>
  <c r="AC648" i="2"/>
  <c r="AE648" i="2"/>
  <c r="AF648" i="2"/>
  <c r="AG648" i="2"/>
  <c r="AH648" i="2"/>
  <c r="AI648" i="2"/>
  <c r="AJ648" i="2"/>
  <c r="D649" i="2"/>
  <c r="E649" i="2"/>
  <c r="F649" i="2"/>
  <c r="G649" i="2"/>
  <c r="H649" i="2"/>
  <c r="I649" i="2"/>
  <c r="J649" i="2"/>
  <c r="AA649" i="2"/>
  <c r="AB649" i="2"/>
  <c r="AC649" i="2"/>
  <c r="AE649" i="2"/>
  <c r="AF649" i="2"/>
  <c r="AG649" i="2"/>
  <c r="AH649" i="2"/>
  <c r="AI649" i="2"/>
  <c r="AJ649" i="2"/>
  <c r="D650" i="2"/>
  <c r="E650" i="2"/>
  <c r="F650" i="2"/>
  <c r="G650" i="2"/>
  <c r="H650" i="2"/>
  <c r="I650" i="2"/>
  <c r="J650" i="2"/>
  <c r="AA650" i="2"/>
  <c r="AB650" i="2"/>
  <c r="AC650" i="2"/>
  <c r="AE650" i="2"/>
  <c r="AF650" i="2"/>
  <c r="AG650" i="2"/>
  <c r="AH650" i="2"/>
  <c r="AI650" i="2"/>
  <c r="AJ650" i="2"/>
  <c r="D651" i="2"/>
  <c r="E651" i="2"/>
  <c r="F651" i="2"/>
  <c r="G651" i="2"/>
  <c r="H651" i="2"/>
  <c r="I651" i="2"/>
  <c r="J651" i="2"/>
  <c r="AA651" i="2"/>
  <c r="AB651" i="2"/>
  <c r="AC651" i="2"/>
  <c r="AE651" i="2"/>
  <c r="AF651" i="2"/>
  <c r="AG651" i="2"/>
  <c r="AH651" i="2"/>
  <c r="AI651" i="2"/>
  <c r="AJ651" i="2"/>
  <c r="D652" i="2"/>
  <c r="E652" i="2"/>
  <c r="F652" i="2"/>
  <c r="G652" i="2"/>
  <c r="H652" i="2"/>
  <c r="I652" i="2"/>
  <c r="J652" i="2"/>
  <c r="AA652" i="2"/>
  <c r="AB652" i="2"/>
  <c r="AC652" i="2"/>
  <c r="AE652" i="2"/>
  <c r="AF652" i="2"/>
  <c r="AG652" i="2"/>
  <c r="AH652" i="2"/>
  <c r="AI652" i="2"/>
  <c r="AJ652" i="2"/>
  <c r="D653" i="2"/>
  <c r="E653" i="2"/>
  <c r="F653" i="2"/>
  <c r="G653" i="2"/>
  <c r="H653" i="2"/>
  <c r="I653" i="2"/>
  <c r="J653" i="2"/>
  <c r="AA653" i="2"/>
  <c r="AB653" i="2"/>
  <c r="AC653" i="2"/>
  <c r="AE653" i="2"/>
  <c r="AF653" i="2"/>
  <c r="AG653" i="2"/>
  <c r="AH653" i="2"/>
  <c r="AI653" i="2"/>
  <c r="AJ653" i="2"/>
  <c r="D654" i="2"/>
  <c r="E654" i="2"/>
  <c r="F654" i="2"/>
  <c r="G654" i="2"/>
  <c r="H654" i="2"/>
  <c r="I654" i="2"/>
  <c r="J654" i="2"/>
  <c r="AA654" i="2"/>
  <c r="AB654" i="2"/>
  <c r="AC654" i="2"/>
  <c r="AE654" i="2"/>
  <c r="AF654" i="2"/>
  <c r="AG654" i="2"/>
  <c r="AH654" i="2"/>
  <c r="AI654" i="2"/>
  <c r="AJ654" i="2"/>
  <c r="D655" i="2"/>
  <c r="E655" i="2"/>
  <c r="F655" i="2"/>
  <c r="G655" i="2"/>
  <c r="H655" i="2"/>
  <c r="I655" i="2"/>
  <c r="J655" i="2"/>
  <c r="AA655" i="2"/>
  <c r="AB655" i="2"/>
  <c r="AC655" i="2"/>
  <c r="AE655" i="2"/>
  <c r="AF655" i="2"/>
  <c r="AG655" i="2"/>
  <c r="AH655" i="2"/>
  <c r="AI655" i="2"/>
  <c r="AJ655" i="2"/>
  <c r="D656" i="2"/>
  <c r="E656" i="2"/>
  <c r="F656" i="2"/>
  <c r="G656" i="2"/>
  <c r="H656" i="2"/>
  <c r="I656" i="2"/>
  <c r="J656" i="2"/>
  <c r="AA656" i="2"/>
  <c r="AB656" i="2"/>
  <c r="AC656" i="2"/>
  <c r="AE656" i="2"/>
  <c r="AF656" i="2"/>
  <c r="AG656" i="2"/>
  <c r="AH656" i="2"/>
  <c r="AI656" i="2"/>
  <c r="AJ656" i="2"/>
  <c r="D657" i="2"/>
  <c r="E657" i="2"/>
  <c r="F657" i="2"/>
  <c r="G657" i="2"/>
  <c r="H657" i="2"/>
  <c r="I657" i="2"/>
  <c r="J657" i="2"/>
  <c r="AA657" i="2"/>
  <c r="AB657" i="2"/>
  <c r="AC657" i="2"/>
  <c r="AE657" i="2"/>
  <c r="AF657" i="2"/>
  <c r="AG657" i="2"/>
  <c r="AH657" i="2"/>
  <c r="AI657" i="2"/>
  <c r="AJ657" i="2"/>
  <c r="D658" i="2"/>
  <c r="E658" i="2"/>
  <c r="F658" i="2"/>
  <c r="G658" i="2"/>
  <c r="H658" i="2"/>
  <c r="I658" i="2"/>
  <c r="J658" i="2"/>
  <c r="AA658" i="2"/>
  <c r="AB658" i="2"/>
  <c r="AC658" i="2"/>
  <c r="AE658" i="2"/>
  <c r="AF658" i="2"/>
  <c r="AG658" i="2"/>
  <c r="AH658" i="2"/>
  <c r="AI658" i="2"/>
  <c r="AJ658" i="2"/>
  <c r="D659" i="2"/>
  <c r="E659" i="2"/>
  <c r="F659" i="2"/>
  <c r="G659" i="2"/>
  <c r="H659" i="2"/>
  <c r="I659" i="2"/>
  <c r="J659" i="2"/>
  <c r="AA659" i="2"/>
  <c r="AB659" i="2"/>
  <c r="AC659" i="2"/>
  <c r="AE659" i="2"/>
  <c r="AF659" i="2"/>
  <c r="AG659" i="2"/>
  <c r="AH659" i="2"/>
  <c r="AI659" i="2"/>
  <c r="AJ659" i="2"/>
  <c r="D660" i="2"/>
  <c r="E660" i="2"/>
  <c r="F660" i="2"/>
  <c r="G660" i="2"/>
  <c r="H660" i="2"/>
  <c r="I660" i="2"/>
  <c r="J660" i="2"/>
  <c r="AA660" i="2"/>
  <c r="AB660" i="2"/>
  <c r="AC660" i="2"/>
  <c r="AE660" i="2"/>
  <c r="AF660" i="2"/>
  <c r="AG660" i="2"/>
  <c r="AH660" i="2"/>
  <c r="AI660" i="2"/>
  <c r="AJ660" i="2"/>
  <c r="D661" i="2"/>
  <c r="E661" i="2"/>
  <c r="F661" i="2"/>
  <c r="G661" i="2"/>
  <c r="H661" i="2"/>
  <c r="I661" i="2"/>
  <c r="J661" i="2"/>
  <c r="AA661" i="2"/>
  <c r="AB661" i="2"/>
  <c r="AC661" i="2"/>
  <c r="AE661" i="2"/>
  <c r="AF661" i="2"/>
  <c r="AG661" i="2"/>
  <c r="AH661" i="2"/>
  <c r="AI661" i="2"/>
  <c r="AJ661" i="2"/>
  <c r="D662" i="2"/>
  <c r="E662" i="2"/>
  <c r="F662" i="2"/>
  <c r="G662" i="2"/>
  <c r="H662" i="2"/>
  <c r="I662" i="2"/>
  <c r="J662" i="2"/>
  <c r="AA662" i="2"/>
  <c r="AB662" i="2"/>
  <c r="AC662" i="2"/>
  <c r="AE662" i="2"/>
  <c r="AF662" i="2"/>
  <c r="AG662" i="2"/>
  <c r="AH662" i="2"/>
  <c r="AI662" i="2"/>
  <c r="AJ662" i="2"/>
  <c r="D663" i="2"/>
  <c r="E663" i="2"/>
  <c r="F663" i="2"/>
  <c r="G663" i="2"/>
  <c r="H663" i="2"/>
  <c r="I663" i="2"/>
  <c r="J663" i="2"/>
  <c r="AA663" i="2"/>
  <c r="AB663" i="2"/>
  <c r="AC663" i="2"/>
  <c r="AE663" i="2"/>
  <c r="AF663" i="2"/>
  <c r="AG663" i="2"/>
  <c r="AH663" i="2"/>
  <c r="AI663" i="2"/>
  <c r="AJ663" i="2"/>
  <c r="D664" i="2"/>
  <c r="E664" i="2"/>
  <c r="F664" i="2"/>
  <c r="G664" i="2"/>
  <c r="H664" i="2"/>
  <c r="I664" i="2"/>
  <c r="J664" i="2"/>
  <c r="AA664" i="2"/>
  <c r="AB664" i="2"/>
  <c r="AC664" i="2"/>
  <c r="AE664" i="2"/>
  <c r="AF664" i="2"/>
  <c r="AG664" i="2"/>
  <c r="AH664" i="2"/>
  <c r="AI664" i="2"/>
  <c r="AJ664" i="2"/>
  <c r="D665" i="2"/>
  <c r="E665" i="2"/>
  <c r="F665" i="2"/>
  <c r="G665" i="2"/>
  <c r="H665" i="2"/>
  <c r="I665" i="2"/>
  <c r="J665" i="2"/>
  <c r="AA665" i="2"/>
  <c r="AB665" i="2"/>
  <c r="AC665" i="2"/>
  <c r="AE665" i="2"/>
  <c r="AF665" i="2"/>
  <c r="AG665" i="2"/>
  <c r="AH665" i="2"/>
  <c r="AI665" i="2"/>
  <c r="AJ665" i="2"/>
  <c r="D666" i="2"/>
  <c r="E666" i="2"/>
  <c r="F666" i="2"/>
  <c r="G666" i="2"/>
  <c r="H666" i="2"/>
  <c r="I666" i="2"/>
  <c r="J666" i="2"/>
  <c r="AA666" i="2"/>
  <c r="AB666" i="2"/>
  <c r="AC666" i="2"/>
  <c r="AE666" i="2"/>
  <c r="AF666" i="2"/>
  <c r="AG666" i="2"/>
  <c r="AH666" i="2"/>
  <c r="AI666" i="2"/>
  <c r="AJ666" i="2"/>
  <c r="D667" i="2"/>
  <c r="E667" i="2"/>
  <c r="F667" i="2"/>
  <c r="G667" i="2"/>
  <c r="H667" i="2"/>
  <c r="I667" i="2"/>
  <c r="J667" i="2"/>
  <c r="AA667" i="2"/>
  <c r="AB667" i="2"/>
  <c r="AC667" i="2"/>
  <c r="AE667" i="2"/>
  <c r="AF667" i="2"/>
  <c r="AG667" i="2"/>
  <c r="AH667" i="2"/>
  <c r="AI667" i="2"/>
  <c r="AJ667" i="2"/>
  <c r="D668" i="2"/>
  <c r="E668" i="2"/>
  <c r="F668" i="2"/>
  <c r="G668" i="2"/>
  <c r="H668" i="2"/>
  <c r="I668" i="2"/>
  <c r="J668" i="2"/>
  <c r="AA668" i="2"/>
  <c r="AB668" i="2"/>
  <c r="AC668" i="2"/>
  <c r="AE668" i="2"/>
  <c r="AF668" i="2"/>
  <c r="AG668" i="2"/>
  <c r="AH668" i="2"/>
  <c r="AI668" i="2"/>
  <c r="AJ668" i="2"/>
  <c r="D669" i="2"/>
  <c r="E669" i="2"/>
  <c r="F669" i="2"/>
  <c r="G669" i="2"/>
  <c r="H669" i="2"/>
  <c r="I669" i="2"/>
  <c r="J669" i="2"/>
  <c r="AA669" i="2"/>
  <c r="AB669" i="2"/>
  <c r="AC669" i="2"/>
  <c r="AE669" i="2"/>
  <c r="AF669" i="2"/>
  <c r="AG669" i="2"/>
  <c r="AH669" i="2"/>
  <c r="AI669" i="2"/>
  <c r="AJ669" i="2"/>
  <c r="D670" i="2"/>
  <c r="E670" i="2"/>
  <c r="F670" i="2"/>
  <c r="G670" i="2"/>
  <c r="H670" i="2"/>
  <c r="I670" i="2"/>
  <c r="J670" i="2"/>
  <c r="AA670" i="2"/>
  <c r="AB670" i="2"/>
  <c r="AC670" i="2"/>
  <c r="AE670" i="2"/>
  <c r="AF670" i="2"/>
  <c r="AG670" i="2"/>
  <c r="AH670" i="2"/>
  <c r="AI670" i="2"/>
  <c r="AJ670" i="2"/>
  <c r="D671" i="2"/>
  <c r="E671" i="2"/>
  <c r="F671" i="2"/>
  <c r="G671" i="2"/>
  <c r="H671" i="2"/>
  <c r="I671" i="2"/>
  <c r="J671" i="2"/>
  <c r="AA671" i="2"/>
  <c r="AB671" i="2"/>
  <c r="AC671" i="2"/>
  <c r="AE671" i="2"/>
  <c r="AF671" i="2"/>
  <c r="AG671" i="2"/>
  <c r="AH671" i="2"/>
  <c r="AI671" i="2"/>
  <c r="AJ671" i="2"/>
  <c r="D672" i="2"/>
  <c r="E672" i="2"/>
  <c r="F672" i="2"/>
  <c r="G672" i="2"/>
  <c r="H672" i="2"/>
  <c r="I672" i="2"/>
  <c r="J672" i="2"/>
  <c r="AA672" i="2"/>
  <c r="AB672" i="2"/>
  <c r="AC672" i="2"/>
  <c r="AE672" i="2"/>
  <c r="AF672" i="2"/>
  <c r="AG672" i="2"/>
  <c r="AH672" i="2"/>
  <c r="AI672" i="2"/>
  <c r="AJ672" i="2"/>
  <c r="D673" i="2"/>
  <c r="E673" i="2"/>
  <c r="F673" i="2"/>
  <c r="G673" i="2"/>
  <c r="H673" i="2"/>
  <c r="I673" i="2"/>
  <c r="J673" i="2"/>
  <c r="AA673" i="2"/>
  <c r="AB673" i="2"/>
  <c r="AC673" i="2"/>
  <c r="AE673" i="2"/>
  <c r="AF673" i="2"/>
  <c r="AG673" i="2"/>
  <c r="AH673" i="2"/>
  <c r="AI673" i="2"/>
  <c r="AJ673" i="2"/>
  <c r="D674" i="2"/>
  <c r="E674" i="2"/>
  <c r="F674" i="2"/>
  <c r="G674" i="2"/>
  <c r="H674" i="2"/>
  <c r="I674" i="2"/>
  <c r="J674" i="2"/>
  <c r="AA674" i="2"/>
  <c r="AB674" i="2"/>
  <c r="AC674" i="2"/>
  <c r="AE674" i="2"/>
  <c r="AF674" i="2"/>
  <c r="AG674" i="2"/>
  <c r="AH674" i="2"/>
  <c r="AI674" i="2"/>
  <c r="AJ674" i="2"/>
  <c r="D675" i="2"/>
  <c r="E675" i="2"/>
  <c r="F675" i="2"/>
  <c r="G675" i="2"/>
  <c r="H675" i="2"/>
  <c r="I675" i="2"/>
  <c r="J675" i="2"/>
  <c r="AA675" i="2"/>
  <c r="AB675" i="2"/>
  <c r="AC675" i="2"/>
  <c r="AE675" i="2"/>
  <c r="AF675" i="2"/>
  <c r="AG675" i="2"/>
  <c r="AH675" i="2"/>
  <c r="AI675" i="2"/>
  <c r="AJ675" i="2"/>
  <c r="D676" i="2"/>
  <c r="E676" i="2"/>
  <c r="F676" i="2"/>
  <c r="G676" i="2"/>
  <c r="H676" i="2"/>
  <c r="I676" i="2"/>
  <c r="J676" i="2"/>
  <c r="AA676" i="2"/>
  <c r="AB676" i="2"/>
  <c r="AC676" i="2"/>
  <c r="AE676" i="2"/>
  <c r="AF676" i="2"/>
  <c r="AG676" i="2"/>
  <c r="AH676" i="2"/>
  <c r="AI676" i="2"/>
  <c r="AJ676" i="2"/>
  <c r="D677" i="2"/>
  <c r="E677" i="2"/>
  <c r="F677" i="2"/>
  <c r="G677" i="2"/>
  <c r="H677" i="2"/>
  <c r="I677" i="2"/>
  <c r="J677" i="2"/>
  <c r="AA677" i="2"/>
  <c r="AB677" i="2"/>
  <c r="AC677" i="2"/>
  <c r="AE677" i="2"/>
  <c r="AF677" i="2"/>
  <c r="AG677" i="2"/>
  <c r="AH677" i="2"/>
  <c r="AI677" i="2"/>
  <c r="AJ677" i="2"/>
  <c r="D678" i="2"/>
  <c r="E678" i="2"/>
  <c r="F678" i="2"/>
  <c r="G678" i="2"/>
  <c r="H678" i="2"/>
  <c r="I678" i="2"/>
  <c r="J678" i="2"/>
  <c r="AA678" i="2"/>
  <c r="AB678" i="2"/>
  <c r="AC678" i="2"/>
  <c r="AE678" i="2"/>
  <c r="AF678" i="2"/>
  <c r="AG678" i="2"/>
  <c r="AH678" i="2"/>
  <c r="AI678" i="2"/>
  <c r="AJ678" i="2"/>
  <c r="D679" i="2"/>
  <c r="E679" i="2"/>
  <c r="F679" i="2"/>
  <c r="G679" i="2"/>
  <c r="H679" i="2"/>
  <c r="I679" i="2"/>
  <c r="J679" i="2"/>
  <c r="AA679" i="2"/>
  <c r="AB679" i="2"/>
  <c r="AC679" i="2"/>
  <c r="AE679" i="2"/>
  <c r="AF679" i="2"/>
  <c r="AG679" i="2"/>
  <c r="AH679" i="2"/>
  <c r="AI679" i="2"/>
  <c r="AJ679" i="2"/>
  <c r="D680" i="2"/>
  <c r="E680" i="2"/>
  <c r="F680" i="2"/>
  <c r="G680" i="2"/>
  <c r="H680" i="2"/>
  <c r="I680" i="2"/>
  <c r="J680" i="2"/>
  <c r="AA680" i="2"/>
  <c r="AB680" i="2"/>
  <c r="AC680" i="2"/>
  <c r="AE680" i="2"/>
  <c r="AF680" i="2"/>
  <c r="AG680" i="2"/>
  <c r="AH680" i="2"/>
  <c r="AI680" i="2"/>
  <c r="AJ680" i="2"/>
  <c r="D681" i="2"/>
  <c r="E681" i="2"/>
  <c r="F681" i="2"/>
  <c r="G681" i="2"/>
  <c r="H681" i="2"/>
  <c r="I681" i="2"/>
  <c r="J681" i="2"/>
  <c r="AA681" i="2"/>
  <c r="AB681" i="2"/>
  <c r="AC681" i="2"/>
  <c r="AE681" i="2"/>
  <c r="AF681" i="2"/>
  <c r="AG681" i="2"/>
  <c r="AH681" i="2"/>
  <c r="AI681" i="2"/>
  <c r="AJ681" i="2"/>
  <c r="D682" i="2"/>
  <c r="E682" i="2"/>
  <c r="F682" i="2"/>
  <c r="G682" i="2"/>
  <c r="H682" i="2"/>
  <c r="I682" i="2"/>
  <c r="J682" i="2"/>
  <c r="AA682" i="2"/>
  <c r="AB682" i="2"/>
  <c r="AC682" i="2"/>
  <c r="AE682" i="2"/>
  <c r="AF682" i="2"/>
  <c r="AG682" i="2"/>
  <c r="AH682" i="2"/>
  <c r="AI682" i="2"/>
  <c r="AJ682" i="2"/>
  <c r="D683" i="2"/>
  <c r="E683" i="2"/>
  <c r="F683" i="2"/>
  <c r="G683" i="2"/>
  <c r="H683" i="2"/>
  <c r="I683" i="2"/>
  <c r="J683" i="2"/>
  <c r="AA683" i="2"/>
  <c r="AB683" i="2"/>
  <c r="AC683" i="2"/>
  <c r="AE683" i="2"/>
  <c r="AF683" i="2"/>
  <c r="AG683" i="2"/>
  <c r="AH683" i="2"/>
  <c r="AI683" i="2"/>
  <c r="AJ683" i="2"/>
  <c r="D684" i="2"/>
  <c r="E684" i="2"/>
  <c r="F684" i="2"/>
  <c r="G684" i="2"/>
  <c r="H684" i="2"/>
  <c r="I684" i="2"/>
  <c r="J684" i="2"/>
  <c r="AA684" i="2"/>
  <c r="AB684" i="2"/>
  <c r="AC684" i="2"/>
  <c r="AE684" i="2"/>
  <c r="AF684" i="2"/>
  <c r="AG684" i="2"/>
  <c r="AH684" i="2"/>
  <c r="AI684" i="2"/>
  <c r="AJ684" i="2"/>
  <c r="D685" i="2"/>
  <c r="E685" i="2"/>
  <c r="F685" i="2"/>
  <c r="G685" i="2"/>
  <c r="H685" i="2"/>
  <c r="I685" i="2"/>
  <c r="J685" i="2"/>
  <c r="AA685" i="2"/>
  <c r="AB685" i="2"/>
  <c r="AC685" i="2"/>
  <c r="AE685" i="2"/>
  <c r="AF685" i="2"/>
  <c r="AG685" i="2"/>
  <c r="AH685" i="2"/>
  <c r="AI685" i="2"/>
  <c r="AJ685" i="2"/>
  <c r="D686" i="2"/>
  <c r="E686" i="2"/>
  <c r="F686" i="2"/>
  <c r="G686" i="2"/>
  <c r="H686" i="2"/>
  <c r="I686" i="2"/>
  <c r="J686" i="2"/>
  <c r="AA686" i="2"/>
  <c r="AB686" i="2"/>
  <c r="AC686" i="2"/>
  <c r="AE686" i="2"/>
  <c r="AF686" i="2"/>
  <c r="AG686" i="2"/>
  <c r="AH686" i="2"/>
  <c r="AI686" i="2"/>
  <c r="AJ686" i="2"/>
  <c r="D687" i="2"/>
  <c r="E687" i="2"/>
  <c r="F687" i="2"/>
  <c r="G687" i="2"/>
  <c r="H687" i="2"/>
  <c r="I687" i="2"/>
  <c r="J687" i="2"/>
  <c r="AA687" i="2"/>
  <c r="AB687" i="2"/>
  <c r="AC687" i="2"/>
  <c r="AE687" i="2"/>
  <c r="AF687" i="2"/>
  <c r="AG687" i="2"/>
  <c r="AH687" i="2"/>
  <c r="AI687" i="2"/>
  <c r="AJ687" i="2"/>
  <c r="D688" i="2"/>
  <c r="E688" i="2"/>
  <c r="F688" i="2"/>
  <c r="G688" i="2"/>
  <c r="H688" i="2"/>
  <c r="I688" i="2"/>
  <c r="J688" i="2"/>
  <c r="AA688" i="2"/>
  <c r="AB688" i="2"/>
  <c r="AC688" i="2"/>
  <c r="AE688" i="2"/>
  <c r="AF688" i="2"/>
  <c r="AG688" i="2"/>
  <c r="AH688" i="2"/>
  <c r="AI688" i="2"/>
  <c r="AJ688" i="2"/>
  <c r="D689" i="2"/>
  <c r="E689" i="2"/>
  <c r="F689" i="2"/>
  <c r="G689" i="2"/>
  <c r="H689" i="2"/>
  <c r="I689" i="2"/>
  <c r="J689" i="2"/>
  <c r="AA689" i="2"/>
  <c r="AB689" i="2"/>
  <c r="AC689" i="2"/>
  <c r="AE689" i="2"/>
  <c r="AF689" i="2"/>
  <c r="AG689" i="2"/>
  <c r="AH689" i="2"/>
  <c r="AI689" i="2"/>
  <c r="AJ689" i="2"/>
  <c r="D690" i="2"/>
  <c r="E690" i="2"/>
  <c r="F690" i="2"/>
  <c r="G690" i="2"/>
  <c r="H690" i="2"/>
  <c r="I690" i="2"/>
  <c r="J690" i="2"/>
  <c r="AA690" i="2"/>
  <c r="AB690" i="2"/>
  <c r="AC690" i="2"/>
  <c r="AE690" i="2"/>
  <c r="AF690" i="2"/>
  <c r="AG690" i="2"/>
  <c r="AH690" i="2"/>
  <c r="AI690" i="2"/>
  <c r="AJ690" i="2"/>
  <c r="D691" i="2"/>
  <c r="E691" i="2"/>
  <c r="F691" i="2"/>
  <c r="G691" i="2"/>
  <c r="H691" i="2"/>
  <c r="I691" i="2"/>
  <c r="J691" i="2"/>
  <c r="AA691" i="2"/>
  <c r="AB691" i="2"/>
  <c r="AC691" i="2"/>
  <c r="AE691" i="2"/>
  <c r="AF691" i="2"/>
  <c r="AG691" i="2"/>
  <c r="AH691" i="2"/>
  <c r="AI691" i="2"/>
  <c r="AJ691" i="2"/>
  <c r="D692" i="2"/>
  <c r="E692" i="2"/>
  <c r="F692" i="2"/>
  <c r="G692" i="2"/>
  <c r="H692" i="2"/>
  <c r="I692" i="2"/>
  <c r="J692" i="2"/>
  <c r="AA692" i="2"/>
  <c r="AB692" i="2"/>
  <c r="AC692" i="2"/>
  <c r="AE692" i="2"/>
  <c r="AF692" i="2"/>
  <c r="AG692" i="2"/>
  <c r="AH692" i="2"/>
  <c r="AI692" i="2"/>
  <c r="AJ692" i="2"/>
  <c r="D693" i="2"/>
  <c r="E693" i="2"/>
  <c r="F693" i="2"/>
  <c r="G693" i="2"/>
  <c r="H693" i="2"/>
  <c r="I693" i="2"/>
  <c r="J693" i="2"/>
  <c r="AA693" i="2"/>
  <c r="AB693" i="2"/>
  <c r="AC693" i="2"/>
  <c r="AE693" i="2"/>
  <c r="AF693" i="2"/>
  <c r="AG693" i="2"/>
  <c r="AH693" i="2"/>
  <c r="AI693" i="2"/>
  <c r="AJ693" i="2"/>
  <c r="D694" i="2"/>
  <c r="E694" i="2"/>
  <c r="F694" i="2"/>
  <c r="G694" i="2"/>
  <c r="H694" i="2"/>
  <c r="I694" i="2"/>
  <c r="J694" i="2"/>
  <c r="AA694" i="2"/>
  <c r="AB694" i="2"/>
  <c r="AC694" i="2"/>
  <c r="AE694" i="2"/>
  <c r="AF694" i="2"/>
  <c r="AG694" i="2"/>
  <c r="AH694" i="2"/>
  <c r="AI694" i="2"/>
  <c r="AJ694" i="2"/>
  <c r="D695" i="2"/>
  <c r="E695" i="2"/>
  <c r="F695" i="2"/>
  <c r="G695" i="2"/>
  <c r="H695" i="2"/>
  <c r="I695" i="2"/>
  <c r="J695" i="2"/>
  <c r="AA695" i="2"/>
  <c r="AB695" i="2"/>
  <c r="AC695" i="2"/>
  <c r="AE695" i="2"/>
  <c r="AF695" i="2"/>
  <c r="AG695" i="2"/>
  <c r="AH695" i="2"/>
  <c r="AI695" i="2"/>
  <c r="AJ695" i="2"/>
  <c r="D696" i="2"/>
  <c r="E696" i="2"/>
  <c r="F696" i="2"/>
  <c r="G696" i="2"/>
  <c r="H696" i="2"/>
  <c r="I696" i="2"/>
  <c r="J696" i="2"/>
  <c r="AA696" i="2"/>
  <c r="AB696" i="2"/>
  <c r="AC696" i="2"/>
  <c r="AE696" i="2"/>
  <c r="AF696" i="2"/>
  <c r="AG696" i="2"/>
  <c r="AH696" i="2"/>
  <c r="AI696" i="2"/>
  <c r="AJ696" i="2"/>
  <c r="D697" i="2"/>
  <c r="E697" i="2"/>
  <c r="F697" i="2"/>
  <c r="G697" i="2"/>
  <c r="H697" i="2"/>
  <c r="I697" i="2"/>
  <c r="J697" i="2"/>
  <c r="AA697" i="2"/>
  <c r="AB697" i="2"/>
  <c r="AC697" i="2"/>
  <c r="AE697" i="2"/>
  <c r="AF697" i="2"/>
  <c r="AG697" i="2"/>
  <c r="AH697" i="2"/>
  <c r="AI697" i="2"/>
  <c r="AJ697" i="2"/>
  <c r="D698" i="2"/>
  <c r="E698" i="2"/>
  <c r="F698" i="2"/>
  <c r="G698" i="2"/>
  <c r="H698" i="2"/>
  <c r="I698" i="2"/>
  <c r="J698" i="2"/>
  <c r="AA698" i="2"/>
  <c r="AB698" i="2"/>
  <c r="AC698" i="2"/>
  <c r="AE698" i="2"/>
  <c r="AF698" i="2"/>
  <c r="AG698" i="2"/>
  <c r="AH698" i="2"/>
  <c r="AI698" i="2"/>
  <c r="AJ698" i="2"/>
  <c r="D699" i="2"/>
  <c r="E699" i="2"/>
  <c r="F699" i="2"/>
  <c r="G699" i="2"/>
  <c r="H699" i="2"/>
  <c r="I699" i="2"/>
  <c r="J699" i="2"/>
  <c r="AA699" i="2"/>
  <c r="AB699" i="2"/>
  <c r="AC699" i="2"/>
  <c r="AE699" i="2"/>
  <c r="AF699" i="2"/>
  <c r="AG699" i="2"/>
  <c r="AH699" i="2"/>
  <c r="AI699" i="2"/>
  <c r="AJ699" i="2"/>
  <c r="D700" i="2"/>
  <c r="E700" i="2"/>
  <c r="F700" i="2"/>
  <c r="G700" i="2"/>
  <c r="H700" i="2"/>
  <c r="I700" i="2"/>
  <c r="J700" i="2"/>
  <c r="AA700" i="2"/>
  <c r="AB700" i="2"/>
  <c r="AC700" i="2"/>
  <c r="AE700" i="2"/>
  <c r="AF700" i="2"/>
  <c r="AG700" i="2"/>
  <c r="AH700" i="2"/>
  <c r="AI700" i="2"/>
  <c r="AJ700" i="2"/>
  <c r="D701" i="2"/>
  <c r="E701" i="2"/>
  <c r="F701" i="2"/>
  <c r="G701" i="2"/>
  <c r="H701" i="2"/>
  <c r="I701" i="2"/>
  <c r="J701" i="2"/>
  <c r="AA701" i="2"/>
  <c r="AB701" i="2"/>
  <c r="AC701" i="2"/>
  <c r="AE701" i="2"/>
  <c r="AF701" i="2"/>
  <c r="AG701" i="2"/>
  <c r="AH701" i="2"/>
  <c r="AI701" i="2"/>
  <c r="AJ701" i="2"/>
  <c r="D702" i="2"/>
  <c r="E702" i="2"/>
  <c r="F702" i="2"/>
  <c r="G702" i="2"/>
  <c r="H702" i="2"/>
  <c r="I702" i="2"/>
  <c r="J702" i="2"/>
  <c r="AA702" i="2"/>
  <c r="AB702" i="2"/>
  <c r="AC702" i="2"/>
  <c r="AE702" i="2"/>
  <c r="AF702" i="2"/>
  <c r="AG702" i="2"/>
  <c r="AH702" i="2"/>
  <c r="AI702" i="2"/>
  <c r="AJ702" i="2"/>
  <c r="D703" i="2"/>
  <c r="E703" i="2"/>
  <c r="F703" i="2"/>
  <c r="G703" i="2"/>
  <c r="H703" i="2"/>
  <c r="I703" i="2"/>
  <c r="J703" i="2"/>
  <c r="AA703" i="2"/>
  <c r="AB703" i="2"/>
  <c r="AC703" i="2"/>
  <c r="AE703" i="2"/>
  <c r="AF703" i="2"/>
  <c r="AG703" i="2"/>
  <c r="AH703" i="2"/>
  <c r="AI703" i="2"/>
  <c r="AJ703" i="2"/>
  <c r="D704" i="2"/>
  <c r="E704" i="2"/>
  <c r="F704" i="2"/>
  <c r="G704" i="2"/>
  <c r="H704" i="2"/>
  <c r="I704" i="2"/>
  <c r="J704" i="2"/>
  <c r="AA704" i="2"/>
  <c r="AB704" i="2"/>
  <c r="AC704" i="2"/>
  <c r="AE704" i="2"/>
  <c r="AF704" i="2"/>
  <c r="AG704" i="2"/>
  <c r="AH704" i="2"/>
  <c r="AI704" i="2"/>
  <c r="AJ704" i="2"/>
  <c r="D705" i="2"/>
  <c r="E705" i="2"/>
  <c r="F705" i="2"/>
  <c r="G705" i="2"/>
  <c r="H705" i="2"/>
  <c r="I705" i="2"/>
  <c r="J705" i="2"/>
  <c r="AA705" i="2"/>
  <c r="AB705" i="2"/>
  <c r="AC705" i="2"/>
  <c r="AE705" i="2"/>
  <c r="AF705" i="2"/>
  <c r="AG705" i="2"/>
  <c r="AH705" i="2"/>
  <c r="AI705" i="2"/>
  <c r="AJ705" i="2"/>
  <c r="D706" i="2"/>
  <c r="E706" i="2"/>
  <c r="F706" i="2"/>
  <c r="G706" i="2"/>
  <c r="H706" i="2"/>
  <c r="I706" i="2"/>
  <c r="J706" i="2"/>
  <c r="AA706" i="2"/>
  <c r="AB706" i="2"/>
  <c r="AC706" i="2"/>
  <c r="AE706" i="2"/>
  <c r="AF706" i="2"/>
  <c r="AG706" i="2"/>
  <c r="AH706" i="2"/>
  <c r="AI706" i="2"/>
  <c r="AJ706" i="2"/>
  <c r="D707" i="2"/>
  <c r="E707" i="2"/>
  <c r="F707" i="2"/>
  <c r="G707" i="2"/>
  <c r="H707" i="2"/>
  <c r="I707" i="2"/>
  <c r="J707" i="2"/>
  <c r="AA707" i="2"/>
  <c r="AB707" i="2"/>
  <c r="AC707" i="2"/>
  <c r="AE707" i="2"/>
  <c r="AF707" i="2"/>
  <c r="AG707" i="2"/>
  <c r="AH707" i="2"/>
  <c r="AI707" i="2"/>
  <c r="AJ707" i="2"/>
  <c r="D708" i="2"/>
  <c r="E708" i="2"/>
  <c r="F708" i="2"/>
  <c r="G708" i="2"/>
  <c r="H708" i="2"/>
  <c r="I708" i="2"/>
  <c r="J708" i="2"/>
  <c r="AA708" i="2"/>
  <c r="AB708" i="2"/>
  <c r="AC708" i="2"/>
  <c r="AE708" i="2"/>
  <c r="AF708" i="2"/>
  <c r="AG708" i="2"/>
  <c r="AH708" i="2"/>
  <c r="AI708" i="2"/>
  <c r="AJ708" i="2"/>
  <c r="D709" i="2"/>
  <c r="E709" i="2"/>
  <c r="F709" i="2"/>
  <c r="G709" i="2"/>
  <c r="H709" i="2"/>
  <c r="I709" i="2"/>
  <c r="J709" i="2"/>
  <c r="AA709" i="2"/>
  <c r="AB709" i="2"/>
  <c r="AC709" i="2"/>
  <c r="AE709" i="2"/>
  <c r="AF709" i="2"/>
  <c r="AG709" i="2"/>
  <c r="AH709" i="2"/>
  <c r="AI709" i="2"/>
  <c r="AJ709" i="2"/>
  <c r="D710" i="2"/>
  <c r="E710" i="2"/>
  <c r="F710" i="2"/>
  <c r="G710" i="2"/>
  <c r="H710" i="2"/>
  <c r="I710" i="2"/>
  <c r="J710" i="2"/>
  <c r="AA710" i="2"/>
  <c r="AB710" i="2"/>
  <c r="AC710" i="2"/>
  <c r="AE710" i="2"/>
  <c r="AF710" i="2"/>
  <c r="AG710" i="2"/>
  <c r="AH710" i="2"/>
  <c r="AI710" i="2"/>
  <c r="AJ710" i="2"/>
  <c r="D711" i="2"/>
  <c r="E711" i="2"/>
  <c r="F711" i="2"/>
  <c r="G711" i="2"/>
  <c r="H711" i="2"/>
  <c r="I711" i="2"/>
  <c r="J711" i="2"/>
  <c r="AA711" i="2"/>
  <c r="AB711" i="2"/>
  <c r="AC711" i="2"/>
  <c r="AE711" i="2"/>
  <c r="AF711" i="2"/>
  <c r="AG711" i="2"/>
  <c r="AH711" i="2"/>
  <c r="AI711" i="2"/>
  <c r="AJ711" i="2"/>
  <c r="D712" i="2"/>
  <c r="E712" i="2"/>
  <c r="F712" i="2"/>
  <c r="G712" i="2"/>
  <c r="H712" i="2"/>
  <c r="I712" i="2"/>
  <c r="J712" i="2"/>
  <c r="AA712" i="2"/>
  <c r="AB712" i="2"/>
  <c r="AC712" i="2"/>
  <c r="AE712" i="2"/>
  <c r="AF712" i="2"/>
  <c r="AG712" i="2"/>
  <c r="AH712" i="2"/>
  <c r="AI712" i="2"/>
  <c r="AJ712" i="2"/>
  <c r="D713" i="2"/>
  <c r="E713" i="2"/>
  <c r="F713" i="2"/>
  <c r="G713" i="2"/>
  <c r="H713" i="2"/>
  <c r="I713" i="2"/>
  <c r="J713" i="2"/>
  <c r="AA713" i="2"/>
  <c r="AB713" i="2"/>
  <c r="AC713" i="2"/>
  <c r="AE713" i="2"/>
  <c r="AF713" i="2"/>
  <c r="AG713" i="2"/>
  <c r="AH713" i="2"/>
  <c r="AI713" i="2"/>
  <c r="AJ713" i="2"/>
  <c r="D714" i="2"/>
  <c r="E714" i="2"/>
  <c r="F714" i="2"/>
  <c r="G714" i="2"/>
  <c r="H714" i="2"/>
  <c r="I714" i="2"/>
  <c r="J714" i="2"/>
  <c r="AA714" i="2"/>
  <c r="AB714" i="2"/>
  <c r="AC714" i="2"/>
  <c r="AE714" i="2"/>
  <c r="AF714" i="2"/>
  <c r="AG714" i="2"/>
  <c r="AH714" i="2"/>
  <c r="AI714" i="2"/>
  <c r="AJ714" i="2"/>
  <c r="D715" i="2"/>
  <c r="E715" i="2"/>
  <c r="F715" i="2"/>
  <c r="G715" i="2"/>
  <c r="H715" i="2"/>
  <c r="I715" i="2"/>
  <c r="J715" i="2"/>
  <c r="AA715" i="2"/>
  <c r="AB715" i="2"/>
  <c r="AC715" i="2"/>
  <c r="AE715" i="2"/>
  <c r="AF715" i="2"/>
  <c r="AG715" i="2"/>
  <c r="AH715" i="2"/>
  <c r="AI715" i="2"/>
  <c r="AJ715" i="2"/>
  <c r="D716" i="2"/>
  <c r="E716" i="2"/>
  <c r="F716" i="2"/>
  <c r="G716" i="2"/>
  <c r="H716" i="2"/>
  <c r="I716" i="2"/>
  <c r="J716" i="2"/>
  <c r="AA716" i="2"/>
  <c r="AB716" i="2"/>
  <c r="AC716" i="2"/>
  <c r="AE716" i="2"/>
  <c r="AF716" i="2"/>
  <c r="AG716" i="2"/>
  <c r="AH716" i="2"/>
  <c r="AI716" i="2"/>
  <c r="AJ716" i="2"/>
  <c r="D717" i="2"/>
  <c r="E717" i="2"/>
  <c r="F717" i="2"/>
  <c r="G717" i="2"/>
  <c r="H717" i="2"/>
  <c r="I717" i="2"/>
  <c r="J717" i="2"/>
  <c r="AA717" i="2"/>
  <c r="AB717" i="2"/>
  <c r="AC717" i="2"/>
  <c r="AE717" i="2"/>
  <c r="AF717" i="2"/>
  <c r="AG717" i="2"/>
  <c r="AH717" i="2"/>
  <c r="AI717" i="2"/>
  <c r="AJ717" i="2"/>
  <c r="D718" i="2"/>
  <c r="E718" i="2"/>
  <c r="F718" i="2"/>
  <c r="G718" i="2"/>
  <c r="H718" i="2"/>
  <c r="I718" i="2"/>
  <c r="J718" i="2"/>
  <c r="AA718" i="2"/>
  <c r="AB718" i="2"/>
  <c r="AC718" i="2"/>
  <c r="AE718" i="2"/>
  <c r="AF718" i="2"/>
  <c r="AG718" i="2"/>
  <c r="AH718" i="2"/>
  <c r="AI718" i="2"/>
  <c r="AJ718" i="2"/>
  <c r="D719" i="2"/>
  <c r="E719" i="2"/>
  <c r="F719" i="2"/>
  <c r="G719" i="2"/>
  <c r="H719" i="2"/>
  <c r="I719" i="2"/>
  <c r="J719" i="2"/>
  <c r="AA719" i="2"/>
  <c r="AB719" i="2"/>
  <c r="AC719" i="2"/>
  <c r="AE719" i="2"/>
  <c r="AF719" i="2"/>
  <c r="AG719" i="2"/>
  <c r="AH719" i="2"/>
  <c r="AI719" i="2"/>
  <c r="AJ719" i="2"/>
  <c r="D720" i="2"/>
  <c r="E720" i="2"/>
  <c r="F720" i="2"/>
  <c r="G720" i="2"/>
  <c r="H720" i="2"/>
  <c r="I720" i="2"/>
  <c r="J720" i="2"/>
  <c r="AA720" i="2"/>
  <c r="AB720" i="2"/>
  <c r="AC720" i="2"/>
  <c r="AE720" i="2"/>
  <c r="AF720" i="2"/>
  <c r="AG720" i="2"/>
  <c r="AH720" i="2"/>
  <c r="AI720" i="2"/>
  <c r="AJ720" i="2"/>
  <c r="D721" i="2"/>
  <c r="E721" i="2"/>
  <c r="F721" i="2"/>
  <c r="G721" i="2"/>
  <c r="H721" i="2"/>
  <c r="I721" i="2"/>
  <c r="J721" i="2"/>
  <c r="AA721" i="2"/>
  <c r="AB721" i="2"/>
  <c r="AC721" i="2"/>
  <c r="AE721" i="2"/>
  <c r="AF721" i="2"/>
  <c r="AG721" i="2"/>
  <c r="AH721" i="2"/>
  <c r="AI721" i="2"/>
  <c r="AJ721" i="2"/>
  <c r="D722" i="2"/>
  <c r="E722" i="2"/>
  <c r="F722" i="2"/>
  <c r="G722" i="2"/>
  <c r="H722" i="2"/>
  <c r="I722" i="2"/>
  <c r="J722" i="2"/>
  <c r="AA722" i="2"/>
  <c r="AB722" i="2"/>
  <c r="AC722" i="2"/>
  <c r="AE722" i="2"/>
  <c r="AF722" i="2"/>
  <c r="AG722" i="2"/>
  <c r="AH722" i="2"/>
  <c r="AI722" i="2"/>
  <c r="AJ722" i="2"/>
  <c r="D723" i="2"/>
  <c r="E723" i="2"/>
  <c r="F723" i="2"/>
  <c r="G723" i="2"/>
  <c r="H723" i="2"/>
  <c r="I723" i="2"/>
  <c r="J723" i="2"/>
  <c r="AA723" i="2"/>
  <c r="AB723" i="2"/>
  <c r="AC723" i="2"/>
  <c r="AE723" i="2"/>
  <c r="AF723" i="2"/>
  <c r="AG723" i="2"/>
  <c r="AH723" i="2"/>
  <c r="AI723" i="2"/>
  <c r="AJ723" i="2"/>
  <c r="D724" i="2"/>
  <c r="E724" i="2"/>
  <c r="F724" i="2"/>
  <c r="G724" i="2"/>
  <c r="H724" i="2"/>
  <c r="I724" i="2"/>
  <c r="J724" i="2"/>
  <c r="AA724" i="2"/>
  <c r="AB724" i="2"/>
  <c r="AC724" i="2"/>
  <c r="AE724" i="2"/>
  <c r="AF724" i="2"/>
  <c r="AG724" i="2"/>
  <c r="AH724" i="2"/>
  <c r="AI724" i="2"/>
  <c r="AJ724" i="2"/>
  <c r="D725" i="2"/>
  <c r="E725" i="2"/>
  <c r="F725" i="2"/>
  <c r="G725" i="2"/>
  <c r="H725" i="2"/>
  <c r="I725" i="2"/>
  <c r="J725" i="2"/>
  <c r="AA725" i="2"/>
  <c r="AB725" i="2"/>
  <c r="AC725" i="2"/>
  <c r="AE725" i="2"/>
  <c r="AF725" i="2"/>
  <c r="AG725" i="2"/>
  <c r="AH725" i="2"/>
  <c r="AI725" i="2"/>
  <c r="AJ725" i="2"/>
  <c r="D726" i="2"/>
  <c r="E726" i="2"/>
  <c r="F726" i="2"/>
  <c r="G726" i="2"/>
  <c r="H726" i="2"/>
  <c r="I726" i="2"/>
  <c r="J726" i="2"/>
  <c r="AA726" i="2"/>
  <c r="AB726" i="2"/>
  <c r="AC726" i="2"/>
  <c r="AE726" i="2"/>
  <c r="AF726" i="2"/>
  <c r="AG726" i="2"/>
  <c r="AH726" i="2"/>
  <c r="AI726" i="2"/>
  <c r="AJ726" i="2"/>
  <c r="D727" i="2"/>
  <c r="E727" i="2"/>
  <c r="F727" i="2"/>
  <c r="G727" i="2"/>
  <c r="H727" i="2"/>
  <c r="I727" i="2"/>
  <c r="J727" i="2"/>
  <c r="AA727" i="2"/>
  <c r="AB727" i="2"/>
  <c r="AC727" i="2"/>
  <c r="AE727" i="2"/>
  <c r="AF727" i="2"/>
  <c r="AG727" i="2"/>
  <c r="AH727" i="2"/>
  <c r="AI727" i="2"/>
  <c r="AJ727" i="2"/>
  <c r="D728" i="2"/>
  <c r="E728" i="2"/>
  <c r="F728" i="2"/>
  <c r="G728" i="2"/>
  <c r="H728" i="2"/>
  <c r="I728" i="2"/>
  <c r="J728" i="2"/>
  <c r="AA728" i="2"/>
  <c r="AB728" i="2"/>
  <c r="AC728" i="2"/>
  <c r="AE728" i="2"/>
  <c r="AF728" i="2"/>
  <c r="AG728" i="2"/>
  <c r="AH728" i="2"/>
  <c r="AI728" i="2"/>
  <c r="AJ728" i="2"/>
  <c r="D729" i="2"/>
  <c r="E729" i="2"/>
  <c r="F729" i="2"/>
  <c r="G729" i="2"/>
  <c r="H729" i="2"/>
  <c r="I729" i="2"/>
  <c r="J729" i="2"/>
  <c r="AA729" i="2"/>
  <c r="AB729" i="2"/>
  <c r="AC729" i="2"/>
  <c r="AE729" i="2"/>
  <c r="AF729" i="2"/>
  <c r="AG729" i="2"/>
  <c r="AH729" i="2"/>
  <c r="AI729" i="2"/>
  <c r="AJ729" i="2"/>
  <c r="D730" i="2"/>
  <c r="E730" i="2"/>
  <c r="F730" i="2"/>
  <c r="G730" i="2"/>
  <c r="H730" i="2"/>
  <c r="I730" i="2"/>
  <c r="J730" i="2"/>
  <c r="AA730" i="2"/>
  <c r="AB730" i="2"/>
  <c r="AC730" i="2"/>
  <c r="AE730" i="2"/>
  <c r="AF730" i="2"/>
  <c r="AG730" i="2"/>
  <c r="AH730" i="2"/>
  <c r="AI730" i="2"/>
  <c r="AJ730" i="2"/>
  <c r="D731" i="2"/>
  <c r="E731" i="2"/>
  <c r="F731" i="2"/>
  <c r="G731" i="2"/>
  <c r="H731" i="2"/>
  <c r="I731" i="2"/>
  <c r="J731" i="2"/>
  <c r="AA731" i="2"/>
  <c r="AB731" i="2"/>
  <c r="AC731" i="2"/>
  <c r="AE731" i="2"/>
  <c r="AF731" i="2"/>
  <c r="AG731" i="2"/>
  <c r="AH731" i="2"/>
  <c r="AI731" i="2"/>
  <c r="AJ731" i="2"/>
  <c r="D732" i="2"/>
  <c r="E732" i="2"/>
  <c r="F732" i="2"/>
  <c r="G732" i="2"/>
  <c r="H732" i="2"/>
  <c r="I732" i="2"/>
  <c r="J732" i="2"/>
  <c r="AA732" i="2"/>
  <c r="AB732" i="2"/>
  <c r="AC732" i="2"/>
  <c r="AE732" i="2"/>
  <c r="AF732" i="2"/>
  <c r="AG732" i="2"/>
  <c r="AH732" i="2"/>
  <c r="AI732" i="2"/>
  <c r="AJ732" i="2"/>
  <c r="D733" i="2"/>
  <c r="E733" i="2"/>
  <c r="F733" i="2"/>
  <c r="G733" i="2"/>
  <c r="H733" i="2"/>
  <c r="I733" i="2"/>
  <c r="J733" i="2"/>
  <c r="AA733" i="2"/>
  <c r="AB733" i="2"/>
  <c r="AC733" i="2"/>
  <c r="AE733" i="2"/>
  <c r="AF733" i="2"/>
  <c r="AG733" i="2"/>
  <c r="AH733" i="2"/>
  <c r="AI733" i="2"/>
  <c r="AJ733" i="2"/>
  <c r="D734" i="2"/>
  <c r="E734" i="2"/>
  <c r="F734" i="2"/>
  <c r="G734" i="2"/>
  <c r="H734" i="2"/>
  <c r="I734" i="2"/>
  <c r="J734" i="2"/>
  <c r="AA734" i="2"/>
  <c r="AB734" i="2"/>
  <c r="AC734" i="2"/>
  <c r="AE734" i="2"/>
  <c r="AF734" i="2"/>
  <c r="AG734" i="2"/>
  <c r="AH734" i="2"/>
  <c r="AI734" i="2"/>
  <c r="AJ734" i="2"/>
  <c r="D735" i="2"/>
  <c r="E735" i="2"/>
  <c r="F735" i="2"/>
  <c r="G735" i="2"/>
  <c r="H735" i="2"/>
  <c r="I735" i="2"/>
  <c r="J735" i="2"/>
  <c r="AA735" i="2"/>
  <c r="AB735" i="2"/>
  <c r="AC735" i="2"/>
  <c r="AE735" i="2"/>
  <c r="AF735" i="2"/>
  <c r="AG735" i="2"/>
  <c r="AH735" i="2"/>
  <c r="AI735" i="2"/>
  <c r="AJ735" i="2"/>
  <c r="D736" i="2"/>
  <c r="E736" i="2"/>
  <c r="F736" i="2"/>
  <c r="G736" i="2"/>
  <c r="H736" i="2"/>
  <c r="I736" i="2"/>
  <c r="J736" i="2"/>
  <c r="AA736" i="2"/>
  <c r="AB736" i="2"/>
  <c r="AC736" i="2"/>
  <c r="AE736" i="2"/>
  <c r="AF736" i="2"/>
  <c r="AG736" i="2"/>
  <c r="AH736" i="2"/>
  <c r="AI736" i="2"/>
  <c r="AJ736" i="2"/>
  <c r="D737" i="2"/>
  <c r="E737" i="2"/>
  <c r="F737" i="2"/>
  <c r="G737" i="2"/>
  <c r="H737" i="2"/>
  <c r="I737" i="2"/>
  <c r="J737" i="2"/>
  <c r="AA737" i="2"/>
  <c r="AB737" i="2"/>
  <c r="AC737" i="2"/>
  <c r="AE737" i="2"/>
  <c r="AF737" i="2"/>
  <c r="AG737" i="2"/>
  <c r="AH737" i="2"/>
  <c r="AI737" i="2"/>
  <c r="AJ737" i="2"/>
  <c r="D738" i="2"/>
  <c r="E738" i="2"/>
  <c r="F738" i="2"/>
  <c r="G738" i="2"/>
  <c r="H738" i="2"/>
  <c r="I738" i="2"/>
  <c r="J738" i="2"/>
  <c r="AA738" i="2"/>
  <c r="AB738" i="2"/>
  <c r="AC738" i="2"/>
  <c r="AE738" i="2"/>
  <c r="AF738" i="2"/>
  <c r="AG738" i="2"/>
  <c r="AH738" i="2"/>
  <c r="AI738" i="2"/>
  <c r="AJ738" i="2"/>
  <c r="D739" i="2"/>
  <c r="E739" i="2"/>
  <c r="F739" i="2"/>
  <c r="G739" i="2"/>
  <c r="H739" i="2"/>
  <c r="I739" i="2"/>
  <c r="J739" i="2"/>
  <c r="AA739" i="2"/>
  <c r="AB739" i="2"/>
  <c r="AC739" i="2"/>
  <c r="AE739" i="2"/>
  <c r="AF739" i="2"/>
  <c r="AG739" i="2"/>
  <c r="AH739" i="2"/>
  <c r="AI739" i="2"/>
  <c r="AJ739" i="2"/>
  <c r="D740" i="2"/>
  <c r="E740" i="2"/>
  <c r="F740" i="2"/>
  <c r="G740" i="2"/>
  <c r="H740" i="2"/>
  <c r="I740" i="2"/>
  <c r="J740" i="2"/>
  <c r="AA740" i="2"/>
  <c r="AB740" i="2"/>
  <c r="AC740" i="2"/>
  <c r="AE740" i="2"/>
  <c r="AF740" i="2"/>
  <c r="AG740" i="2"/>
  <c r="AH740" i="2"/>
  <c r="AI740" i="2"/>
  <c r="AJ740" i="2"/>
  <c r="D741" i="2"/>
  <c r="E741" i="2"/>
  <c r="F741" i="2"/>
  <c r="G741" i="2"/>
  <c r="H741" i="2"/>
  <c r="I741" i="2"/>
  <c r="J741" i="2"/>
  <c r="AA741" i="2"/>
  <c r="AB741" i="2"/>
  <c r="AC741" i="2"/>
  <c r="AE741" i="2"/>
  <c r="AF741" i="2"/>
  <c r="AG741" i="2"/>
  <c r="AH741" i="2"/>
  <c r="AI741" i="2"/>
  <c r="AJ741" i="2"/>
  <c r="D742" i="2"/>
  <c r="E742" i="2"/>
  <c r="F742" i="2"/>
  <c r="G742" i="2"/>
  <c r="H742" i="2"/>
  <c r="I742" i="2"/>
  <c r="J742" i="2"/>
  <c r="AA742" i="2"/>
  <c r="AB742" i="2"/>
  <c r="AC742" i="2"/>
  <c r="AE742" i="2"/>
  <c r="AF742" i="2"/>
  <c r="AG742" i="2"/>
  <c r="AH742" i="2"/>
  <c r="AI742" i="2"/>
  <c r="AJ742" i="2"/>
  <c r="D743" i="2"/>
  <c r="E743" i="2"/>
  <c r="F743" i="2"/>
  <c r="G743" i="2"/>
  <c r="H743" i="2"/>
  <c r="I743" i="2"/>
  <c r="J743" i="2"/>
  <c r="AA743" i="2"/>
  <c r="AB743" i="2"/>
  <c r="AC743" i="2"/>
  <c r="AE743" i="2"/>
  <c r="AF743" i="2"/>
  <c r="AG743" i="2"/>
  <c r="AH743" i="2"/>
  <c r="AI743" i="2"/>
  <c r="AJ743" i="2"/>
  <c r="D744" i="2"/>
  <c r="E744" i="2"/>
  <c r="F744" i="2"/>
  <c r="G744" i="2"/>
  <c r="H744" i="2"/>
  <c r="I744" i="2"/>
  <c r="J744" i="2"/>
  <c r="AA744" i="2"/>
  <c r="AB744" i="2"/>
  <c r="AC744" i="2"/>
  <c r="AE744" i="2"/>
  <c r="AF744" i="2"/>
  <c r="AG744" i="2"/>
  <c r="AH744" i="2"/>
  <c r="AI744" i="2"/>
  <c r="AJ744" i="2"/>
  <c r="D745" i="2"/>
  <c r="E745" i="2"/>
  <c r="F745" i="2"/>
  <c r="G745" i="2"/>
  <c r="H745" i="2"/>
  <c r="I745" i="2"/>
  <c r="J745" i="2"/>
  <c r="AA745" i="2"/>
  <c r="AB745" i="2"/>
  <c r="AC745" i="2"/>
  <c r="AE745" i="2"/>
  <c r="AF745" i="2"/>
  <c r="AG745" i="2"/>
  <c r="AH745" i="2"/>
  <c r="AI745" i="2"/>
  <c r="AJ745" i="2"/>
  <c r="D746" i="2"/>
  <c r="E746" i="2"/>
  <c r="F746" i="2"/>
  <c r="G746" i="2"/>
  <c r="H746" i="2"/>
  <c r="I746" i="2"/>
  <c r="J746" i="2"/>
  <c r="AA746" i="2"/>
  <c r="AB746" i="2"/>
  <c r="AC746" i="2"/>
  <c r="AE746" i="2"/>
  <c r="AF746" i="2"/>
  <c r="AG746" i="2"/>
  <c r="AH746" i="2"/>
  <c r="AI746" i="2"/>
  <c r="AJ746" i="2"/>
  <c r="D747" i="2"/>
  <c r="E747" i="2"/>
  <c r="F747" i="2"/>
  <c r="G747" i="2"/>
  <c r="H747" i="2"/>
  <c r="I747" i="2"/>
  <c r="J747" i="2"/>
  <c r="AA747" i="2"/>
  <c r="AB747" i="2"/>
  <c r="AC747" i="2"/>
  <c r="AE747" i="2"/>
  <c r="AF747" i="2"/>
  <c r="AG747" i="2"/>
  <c r="AH747" i="2"/>
  <c r="AI747" i="2"/>
  <c r="AJ747" i="2"/>
  <c r="D748" i="2"/>
  <c r="E748" i="2"/>
  <c r="F748" i="2"/>
  <c r="G748" i="2"/>
  <c r="H748" i="2"/>
  <c r="I748" i="2"/>
  <c r="J748" i="2"/>
  <c r="AA748" i="2"/>
  <c r="AB748" i="2"/>
  <c r="AC748" i="2"/>
  <c r="AE748" i="2"/>
  <c r="AF748" i="2"/>
  <c r="AG748" i="2"/>
  <c r="AH748" i="2"/>
  <c r="AI748" i="2"/>
  <c r="AJ748" i="2"/>
  <c r="D749" i="2"/>
  <c r="E749" i="2"/>
  <c r="F749" i="2"/>
  <c r="G749" i="2"/>
  <c r="H749" i="2"/>
  <c r="I749" i="2"/>
  <c r="J749" i="2"/>
  <c r="AA749" i="2"/>
  <c r="AB749" i="2"/>
  <c r="AC749" i="2"/>
  <c r="AE749" i="2"/>
  <c r="AF749" i="2"/>
  <c r="AG749" i="2"/>
  <c r="AH749" i="2"/>
  <c r="AI749" i="2"/>
  <c r="AJ749" i="2"/>
  <c r="D750" i="2"/>
  <c r="E750" i="2"/>
  <c r="F750" i="2"/>
  <c r="G750" i="2"/>
  <c r="H750" i="2"/>
  <c r="I750" i="2"/>
  <c r="J750" i="2"/>
  <c r="AA750" i="2"/>
  <c r="AB750" i="2"/>
  <c r="AC750" i="2"/>
  <c r="AE750" i="2"/>
  <c r="AF750" i="2"/>
  <c r="AG750" i="2"/>
  <c r="AH750" i="2"/>
  <c r="AI750" i="2"/>
  <c r="AJ750" i="2"/>
  <c r="D751" i="2"/>
  <c r="E751" i="2"/>
  <c r="F751" i="2"/>
  <c r="G751" i="2"/>
  <c r="H751" i="2"/>
  <c r="I751" i="2"/>
  <c r="J751" i="2"/>
  <c r="AA751" i="2"/>
  <c r="AB751" i="2"/>
  <c r="AC751" i="2"/>
  <c r="AE751" i="2"/>
  <c r="AF751" i="2"/>
  <c r="AG751" i="2"/>
  <c r="AH751" i="2"/>
  <c r="AI751" i="2"/>
  <c r="AJ751" i="2"/>
  <c r="D752" i="2"/>
  <c r="E752" i="2"/>
  <c r="F752" i="2"/>
  <c r="G752" i="2"/>
  <c r="H752" i="2"/>
  <c r="I752" i="2"/>
  <c r="J752" i="2"/>
  <c r="AA752" i="2"/>
  <c r="AB752" i="2"/>
  <c r="AC752" i="2"/>
  <c r="AE752" i="2"/>
  <c r="AF752" i="2"/>
  <c r="AG752" i="2"/>
  <c r="AH752" i="2"/>
  <c r="AI752" i="2"/>
  <c r="AJ752" i="2"/>
  <c r="D753" i="2"/>
  <c r="E753" i="2"/>
  <c r="F753" i="2"/>
  <c r="G753" i="2"/>
  <c r="H753" i="2"/>
  <c r="I753" i="2"/>
  <c r="J753" i="2"/>
  <c r="AA753" i="2"/>
  <c r="AB753" i="2"/>
  <c r="AC753" i="2"/>
  <c r="AE753" i="2"/>
  <c r="AF753" i="2"/>
  <c r="AG753" i="2"/>
  <c r="AH753" i="2"/>
  <c r="AI753" i="2"/>
  <c r="AJ753" i="2"/>
  <c r="D754" i="2"/>
  <c r="E754" i="2"/>
  <c r="F754" i="2"/>
  <c r="G754" i="2"/>
  <c r="H754" i="2"/>
  <c r="I754" i="2"/>
  <c r="J754" i="2"/>
  <c r="AA754" i="2"/>
  <c r="AB754" i="2"/>
  <c r="AC754" i="2"/>
  <c r="AE754" i="2"/>
  <c r="AF754" i="2"/>
  <c r="AG754" i="2"/>
  <c r="AH754" i="2"/>
  <c r="AI754" i="2"/>
  <c r="AJ754" i="2"/>
  <c r="D755" i="2"/>
  <c r="E755" i="2"/>
  <c r="F755" i="2"/>
  <c r="G755" i="2"/>
  <c r="H755" i="2"/>
  <c r="I755" i="2"/>
  <c r="J755" i="2"/>
  <c r="AA755" i="2"/>
  <c r="AB755" i="2"/>
  <c r="AC755" i="2"/>
  <c r="AE755" i="2"/>
  <c r="AF755" i="2"/>
  <c r="AG755" i="2"/>
  <c r="AH755" i="2"/>
  <c r="AI755" i="2"/>
  <c r="AJ755" i="2"/>
  <c r="D756" i="2"/>
  <c r="E756" i="2"/>
  <c r="F756" i="2"/>
  <c r="G756" i="2"/>
  <c r="H756" i="2"/>
  <c r="I756" i="2"/>
  <c r="J756" i="2"/>
  <c r="AA756" i="2"/>
  <c r="AB756" i="2"/>
  <c r="AC756" i="2"/>
  <c r="AE756" i="2"/>
  <c r="AF756" i="2"/>
  <c r="AG756" i="2"/>
  <c r="AH756" i="2"/>
  <c r="AI756" i="2"/>
  <c r="AJ756" i="2"/>
  <c r="D757" i="2"/>
  <c r="E757" i="2"/>
  <c r="F757" i="2"/>
  <c r="G757" i="2"/>
  <c r="H757" i="2"/>
  <c r="I757" i="2"/>
  <c r="J757" i="2"/>
  <c r="AA757" i="2"/>
  <c r="AB757" i="2"/>
  <c r="AC757" i="2"/>
  <c r="AE757" i="2"/>
  <c r="AF757" i="2"/>
  <c r="AG757" i="2"/>
  <c r="AH757" i="2"/>
  <c r="AI757" i="2"/>
  <c r="AJ757" i="2"/>
  <c r="D758" i="2"/>
  <c r="E758" i="2"/>
  <c r="F758" i="2"/>
  <c r="G758" i="2"/>
  <c r="H758" i="2"/>
  <c r="I758" i="2"/>
  <c r="J758" i="2"/>
  <c r="AA758" i="2"/>
  <c r="AB758" i="2"/>
  <c r="AC758" i="2"/>
  <c r="AE758" i="2"/>
  <c r="AF758" i="2"/>
  <c r="AG758" i="2"/>
  <c r="AH758" i="2"/>
  <c r="AI758" i="2"/>
  <c r="AJ758" i="2"/>
  <c r="D759" i="2"/>
  <c r="E759" i="2"/>
  <c r="F759" i="2"/>
  <c r="G759" i="2"/>
  <c r="H759" i="2"/>
  <c r="I759" i="2"/>
  <c r="J759" i="2"/>
  <c r="AA759" i="2"/>
  <c r="AB759" i="2"/>
  <c r="AC759" i="2"/>
  <c r="AE759" i="2"/>
  <c r="AF759" i="2"/>
  <c r="AG759" i="2"/>
  <c r="AH759" i="2"/>
  <c r="AI759" i="2"/>
  <c r="AJ759" i="2"/>
  <c r="D760" i="2"/>
  <c r="E760" i="2"/>
  <c r="F760" i="2"/>
  <c r="G760" i="2"/>
  <c r="H760" i="2"/>
  <c r="I760" i="2"/>
  <c r="J760" i="2"/>
  <c r="AA760" i="2"/>
  <c r="AB760" i="2"/>
  <c r="AC760" i="2"/>
  <c r="AE760" i="2"/>
  <c r="AF760" i="2"/>
  <c r="AG760" i="2"/>
  <c r="AH760" i="2"/>
  <c r="AI760" i="2"/>
  <c r="AJ760" i="2"/>
  <c r="D761" i="2"/>
  <c r="E761" i="2"/>
  <c r="F761" i="2"/>
  <c r="G761" i="2"/>
  <c r="H761" i="2"/>
  <c r="I761" i="2"/>
  <c r="J761" i="2"/>
  <c r="AA761" i="2"/>
  <c r="AB761" i="2"/>
  <c r="AC761" i="2"/>
  <c r="AE761" i="2"/>
  <c r="AF761" i="2"/>
  <c r="AG761" i="2"/>
  <c r="AH761" i="2"/>
  <c r="AI761" i="2"/>
  <c r="AJ761" i="2"/>
  <c r="D762" i="2"/>
  <c r="E762" i="2"/>
  <c r="F762" i="2"/>
  <c r="G762" i="2"/>
  <c r="H762" i="2"/>
  <c r="I762" i="2"/>
  <c r="J762" i="2"/>
  <c r="AA762" i="2"/>
  <c r="AB762" i="2"/>
  <c r="AC762" i="2"/>
  <c r="AE762" i="2"/>
  <c r="AF762" i="2"/>
  <c r="AG762" i="2"/>
  <c r="AH762" i="2"/>
  <c r="AI762" i="2"/>
  <c r="AJ762" i="2"/>
  <c r="D763" i="2"/>
  <c r="E763" i="2"/>
  <c r="F763" i="2"/>
  <c r="G763" i="2"/>
  <c r="H763" i="2"/>
  <c r="I763" i="2"/>
  <c r="J763" i="2"/>
  <c r="AA763" i="2"/>
  <c r="AB763" i="2"/>
  <c r="AC763" i="2"/>
  <c r="AE763" i="2"/>
  <c r="AF763" i="2"/>
  <c r="AG763" i="2"/>
  <c r="AH763" i="2"/>
  <c r="AI763" i="2"/>
  <c r="AJ763" i="2"/>
  <c r="D764" i="2"/>
  <c r="E764" i="2"/>
  <c r="F764" i="2"/>
  <c r="G764" i="2"/>
  <c r="H764" i="2"/>
  <c r="I764" i="2"/>
  <c r="J764" i="2"/>
  <c r="AA764" i="2"/>
  <c r="AB764" i="2"/>
  <c r="AC764" i="2"/>
  <c r="AE764" i="2"/>
  <c r="AF764" i="2"/>
  <c r="AG764" i="2"/>
  <c r="AH764" i="2"/>
  <c r="AI764" i="2"/>
  <c r="AJ764" i="2"/>
  <c r="D765" i="2"/>
  <c r="E765" i="2"/>
  <c r="F765" i="2"/>
  <c r="G765" i="2"/>
  <c r="H765" i="2"/>
  <c r="I765" i="2"/>
  <c r="J765" i="2"/>
  <c r="AA765" i="2"/>
  <c r="AB765" i="2"/>
  <c r="AC765" i="2"/>
  <c r="AE765" i="2"/>
  <c r="AF765" i="2"/>
  <c r="AG765" i="2"/>
  <c r="AH765" i="2"/>
  <c r="AI765" i="2"/>
  <c r="AJ765" i="2"/>
  <c r="D766" i="2"/>
  <c r="E766" i="2"/>
  <c r="F766" i="2"/>
  <c r="G766" i="2"/>
  <c r="H766" i="2"/>
  <c r="I766" i="2"/>
  <c r="J766" i="2"/>
  <c r="AA766" i="2"/>
  <c r="AB766" i="2"/>
  <c r="AC766" i="2"/>
  <c r="AE766" i="2"/>
  <c r="AF766" i="2"/>
  <c r="AG766" i="2"/>
  <c r="AH766" i="2"/>
  <c r="AI766" i="2"/>
  <c r="AJ766" i="2"/>
  <c r="D767" i="2"/>
  <c r="E767" i="2"/>
  <c r="F767" i="2"/>
  <c r="G767" i="2"/>
  <c r="H767" i="2"/>
  <c r="I767" i="2"/>
  <c r="J767" i="2"/>
  <c r="AA767" i="2"/>
  <c r="AB767" i="2"/>
  <c r="AC767" i="2"/>
  <c r="AE767" i="2"/>
  <c r="AF767" i="2"/>
  <c r="AG767" i="2"/>
  <c r="AH767" i="2"/>
  <c r="AI767" i="2"/>
  <c r="AJ767" i="2"/>
  <c r="D768" i="2"/>
  <c r="E768" i="2"/>
  <c r="F768" i="2"/>
  <c r="G768" i="2"/>
  <c r="H768" i="2"/>
  <c r="I768" i="2"/>
  <c r="J768" i="2"/>
  <c r="AA768" i="2"/>
  <c r="AB768" i="2"/>
  <c r="AC768" i="2"/>
  <c r="AE768" i="2"/>
  <c r="AF768" i="2"/>
  <c r="AG768" i="2"/>
  <c r="AH768" i="2"/>
  <c r="AI768" i="2"/>
  <c r="AJ768" i="2"/>
  <c r="D769" i="2"/>
  <c r="E769" i="2"/>
  <c r="F769" i="2"/>
  <c r="G769" i="2"/>
  <c r="H769" i="2"/>
  <c r="I769" i="2"/>
  <c r="J769" i="2"/>
  <c r="AA769" i="2"/>
  <c r="AB769" i="2"/>
  <c r="AC769" i="2"/>
  <c r="AE769" i="2"/>
  <c r="AF769" i="2"/>
  <c r="AG769" i="2"/>
  <c r="AH769" i="2"/>
  <c r="AI769" i="2"/>
  <c r="AJ769" i="2"/>
  <c r="D770" i="2"/>
  <c r="E770" i="2"/>
  <c r="F770" i="2"/>
  <c r="G770" i="2"/>
  <c r="H770" i="2"/>
  <c r="I770" i="2"/>
  <c r="J770" i="2"/>
  <c r="AA770" i="2"/>
  <c r="AB770" i="2"/>
  <c r="AC770" i="2"/>
  <c r="AE770" i="2"/>
  <c r="AF770" i="2"/>
  <c r="AG770" i="2"/>
  <c r="AH770" i="2"/>
  <c r="AI770" i="2"/>
  <c r="AJ770" i="2"/>
  <c r="D771" i="2"/>
  <c r="E771" i="2"/>
  <c r="F771" i="2"/>
  <c r="G771" i="2"/>
  <c r="H771" i="2"/>
  <c r="I771" i="2"/>
  <c r="J771" i="2"/>
  <c r="AA771" i="2"/>
  <c r="AB771" i="2"/>
  <c r="AC771" i="2"/>
  <c r="AE771" i="2"/>
  <c r="AF771" i="2"/>
  <c r="AG771" i="2"/>
  <c r="AH771" i="2"/>
  <c r="AI771" i="2"/>
  <c r="AJ771" i="2"/>
  <c r="D772" i="2"/>
  <c r="E772" i="2"/>
  <c r="F772" i="2"/>
  <c r="G772" i="2"/>
  <c r="H772" i="2"/>
  <c r="I772" i="2"/>
  <c r="J772" i="2"/>
  <c r="AA772" i="2"/>
  <c r="AB772" i="2"/>
  <c r="AC772" i="2"/>
  <c r="AE772" i="2"/>
  <c r="AF772" i="2"/>
  <c r="AG772" i="2"/>
  <c r="AH772" i="2"/>
  <c r="AI772" i="2"/>
  <c r="AJ772" i="2"/>
  <c r="D773" i="2"/>
  <c r="E773" i="2"/>
  <c r="F773" i="2"/>
  <c r="G773" i="2"/>
  <c r="H773" i="2"/>
  <c r="I773" i="2"/>
  <c r="J773" i="2"/>
  <c r="AA773" i="2"/>
  <c r="AB773" i="2"/>
  <c r="AC773" i="2"/>
  <c r="AE773" i="2"/>
  <c r="AF773" i="2"/>
  <c r="AG773" i="2"/>
  <c r="AH773" i="2"/>
  <c r="AI773" i="2"/>
  <c r="AJ773" i="2"/>
  <c r="D774" i="2"/>
  <c r="E774" i="2"/>
  <c r="F774" i="2"/>
  <c r="G774" i="2"/>
  <c r="H774" i="2"/>
  <c r="I774" i="2"/>
  <c r="J774" i="2"/>
  <c r="AA774" i="2"/>
  <c r="AB774" i="2"/>
  <c r="AC774" i="2"/>
  <c r="AE774" i="2"/>
  <c r="AF774" i="2"/>
  <c r="AG774" i="2"/>
  <c r="AH774" i="2"/>
  <c r="AI774" i="2"/>
  <c r="AJ774" i="2"/>
  <c r="D775" i="2"/>
  <c r="E775" i="2"/>
  <c r="F775" i="2"/>
  <c r="G775" i="2"/>
  <c r="H775" i="2"/>
  <c r="I775" i="2"/>
  <c r="J775" i="2"/>
  <c r="AA775" i="2"/>
  <c r="AB775" i="2"/>
  <c r="AC775" i="2"/>
  <c r="AE775" i="2"/>
  <c r="AF775" i="2"/>
  <c r="AG775" i="2"/>
  <c r="AH775" i="2"/>
  <c r="AI775" i="2"/>
  <c r="AJ775" i="2"/>
  <c r="D776" i="2"/>
  <c r="E776" i="2"/>
  <c r="F776" i="2"/>
  <c r="G776" i="2"/>
  <c r="H776" i="2"/>
  <c r="I776" i="2"/>
  <c r="J776" i="2"/>
  <c r="AA776" i="2"/>
  <c r="AB776" i="2"/>
  <c r="AC776" i="2"/>
  <c r="AE776" i="2"/>
  <c r="AF776" i="2"/>
  <c r="AG776" i="2"/>
  <c r="AH776" i="2"/>
  <c r="AI776" i="2"/>
  <c r="AJ776" i="2"/>
  <c r="D777" i="2"/>
  <c r="E777" i="2"/>
  <c r="F777" i="2"/>
  <c r="G777" i="2"/>
  <c r="H777" i="2"/>
  <c r="I777" i="2"/>
  <c r="J777" i="2"/>
  <c r="AA777" i="2"/>
  <c r="AB777" i="2"/>
  <c r="AC777" i="2"/>
  <c r="AE777" i="2"/>
  <c r="AF777" i="2"/>
  <c r="AG777" i="2"/>
  <c r="AH777" i="2"/>
  <c r="AI777" i="2"/>
  <c r="AJ777" i="2"/>
  <c r="D778" i="2"/>
  <c r="E778" i="2"/>
  <c r="F778" i="2"/>
  <c r="G778" i="2"/>
  <c r="H778" i="2"/>
  <c r="I778" i="2"/>
  <c r="J778" i="2"/>
  <c r="AA778" i="2"/>
  <c r="AB778" i="2"/>
  <c r="AC778" i="2"/>
  <c r="AE778" i="2"/>
  <c r="AF778" i="2"/>
  <c r="AG778" i="2"/>
  <c r="AH778" i="2"/>
  <c r="AI778" i="2"/>
  <c r="AJ778" i="2"/>
  <c r="D779" i="2"/>
  <c r="E779" i="2"/>
  <c r="F779" i="2"/>
  <c r="G779" i="2"/>
  <c r="H779" i="2"/>
  <c r="I779" i="2"/>
  <c r="J779" i="2"/>
  <c r="AA779" i="2"/>
  <c r="AB779" i="2"/>
  <c r="AC779" i="2"/>
  <c r="AE779" i="2"/>
  <c r="AF779" i="2"/>
  <c r="AG779" i="2"/>
  <c r="AH779" i="2"/>
  <c r="AI779" i="2"/>
  <c r="AJ779" i="2"/>
  <c r="D780" i="2"/>
  <c r="E780" i="2"/>
  <c r="F780" i="2"/>
  <c r="G780" i="2"/>
  <c r="H780" i="2"/>
  <c r="I780" i="2"/>
  <c r="J780" i="2"/>
  <c r="AA780" i="2"/>
  <c r="AB780" i="2"/>
  <c r="AC780" i="2"/>
  <c r="AE780" i="2"/>
  <c r="AF780" i="2"/>
  <c r="AG780" i="2"/>
  <c r="AH780" i="2"/>
  <c r="AI780" i="2"/>
  <c r="AJ780" i="2"/>
  <c r="D781" i="2"/>
  <c r="E781" i="2"/>
  <c r="F781" i="2"/>
  <c r="G781" i="2"/>
  <c r="H781" i="2"/>
  <c r="I781" i="2"/>
  <c r="J781" i="2"/>
  <c r="AA781" i="2"/>
  <c r="AB781" i="2"/>
  <c r="AC781" i="2"/>
  <c r="AE781" i="2"/>
  <c r="AF781" i="2"/>
  <c r="AG781" i="2"/>
  <c r="AH781" i="2"/>
  <c r="AI781" i="2"/>
  <c r="AJ781" i="2"/>
  <c r="D782" i="2"/>
  <c r="E782" i="2"/>
  <c r="F782" i="2"/>
  <c r="G782" i="2"/>
  <c r="H782" i="2"/>
  <c r="I782" i="2"/>
  <c r="J782" i="2"/>
  <c r="AA782" i="2"/>
  <c r="AB782" i="2"/>
  <c r="AC782" i="2"/>
  <c r="AE782" i="2"/>
  <c r="AF782" i="2"/>
  <c r="AG782" i="2"/>
  <c r="AH782" i="2"/>
  <c r="AI782" i="2"/>
  <c r="AJ782" i="2"/>
  <c r="D783" i="2"/>
  <c r="E783" i="2"/>
  <c r="F783" i="2"/>
  <c r="G783" i="2"/>
  <c r="H783" i="2"/>
  <c r="I783" i="2"/>
  <c r="J783" i="2"/>
  <c r="AA783" i="2"/>
  <c r="AB783" i="2"/>
  <c r="AC783" i="2"/>
  <c r="AE783" i="2"/>
  <c r="AF783" i="2"/>
  <c r="AG783" i="2"/>
  <c r="AH783" i="2"/>
  <c r="AI783" i="2"/>
  <c r="AJ783" i="2"/>
  <c r="D784" i="2"/>
  <c r="E784" i="2"/>
  <c r="F784" i="2"/>
  <c r="G784" i="2"/>
  <c r="H784" i="2"/>
  <c r="I784" i="2"/>
  <c r="J784" i="2"/>
  <c r="AA784" i="2"/>
  <c r="AB784" i="2"/>
  <c r="AC784" i="2"/>
  <c r="AE784" i="2"/>
  <c r="AF784" i="2"/>
  <c r="AG784" i="2"/>
  <c r="AH784" i="2"/>
  <c r="AI784" i="2"/>
  <c r="AJ784" i="2"/>
  <c r="D785" i="2"/>
  <c r="E785" i="2"/>
  <c r="F785" i="2"/>
  <c r="G785" i="2"/>
  <c r="H785" i="2"/>
  <c r="I785" i="2"/>
  <c r="J785" i="2"/>
  <c r="AA785" i="2"/>
  <c r="AB785" i="2"/>
  <c r="AC785" i="2"/>
  <c r="AE785" i="2"/>
  <c r="AF785" i="2"/>
  <c r="AG785" i="2"/>
  <c r="AH785" i="2"/>
  <c r="AI785" i="2"/>
  <c r="AJ785" i="2"/>
  <c r="D786" i="2"/>
  <c r="E786" i="2"/>
  <c r="F786" i="2"/>
  <c r="G786" i="2"/>
  <c r="H786" i="2"/>
  <c r="I786" i="2"/>
  <c r="J786" i="2"/>
  <c r="AA786" i="2"/>
  <c r="AB786" i="2"/>
  <c r="AC786" i="2"/>
  <c r="AE786" i="2"/>
  <c r="AF786" i="2"/>
  <c r="AG786" i="2"/>
  <c r="AH786" i="2"/>
  <c r="AI786" i="2"/>
  <c r="AJ786" i="2"/>
  <c r="D787" i="2"/>
  <c r="E787" i="2"/>
  <c r="F787" i="2"/>
  <c r="G787" i="2"/>
  <c r="H787" i="2"/>
  <c r="I787" i="2"/>
  <c r="J787" i="2"/>
  <c r="AA787" i="2"/>
  <c r="AB787" i="2"/>
  <c r="AC787" i="2"/>
  <c r="AE787" i="2"/>
  <c r="AF787" i="2"/>
  <c r="AG787" i="2"/>
  <c r="AH787" i="2"/>
  <c r="AI787" i="2"/>
  <c r="AJ787" i="2"/>
  <c r="D788" i="2"/>
  <c r="E788" i="2"/>
  <c r="F788" i="2"/>
  <c r="G788" i="2"/>
  <c r="H788" i="2"/>
  <c r="I788" i="2"/>
  <c r="J788" i="2"/>
  <c r="AA788" i="2"/>
  <c r="AB788" i="2"/>
  <c r="AC788" i="2"/>
  <c r="AE788" i="2"/>
  <c r="AF788" i="2"/>
  <c r="AG788" i="2"/>
  <c r="AH788" i="2"/>
  <c r="AI788" i="2"/>
  <c r="AJ788" i="2"/>
  <c r="D789" i="2"/>
  <c r="E789" i="2"/>
  <c r="F789" i="2"/>
  <c r="G789" i="2"/>
  <c r="H789" i="2"/>
  <c r="I789" i="2"/>
  <c r="J789" i="2"/>
  <c r="AA789" i="2"/>
  <c r="AB789" i="2"/>
  <c r="AC789" i="2"/>
  <c r="AE789" i="2"/>
  <c r="AF789" i="2"/>
  <c r="AG789" i="2"/>
  <c r="AH789" i="2"/>
  <c r="AI789" i="2"/>
  <c r="AJ789" i="2"/>
  <c r="D790" i="2"/>
  <c r="E790" i="2"/>
  <c r="F790" i="2"/>
  <c r="G790" i="2"/>
  <c r="H790" i="2"/>
  <c r="I790" i="2"/>
  <c r="J790" i="2"/>
  <c r="AA790" i="2"/>
  <c r="AB790" i="2"/>
  <c r="AC790" i="2"/>
  <c r="AE790" i="2"/>
  <c r="AF790" i="2"/>
  <c r="AG790" i="2"/>
  <c r="AH790" i="2"/>
  <c r="AI790" i="2"/>
  <c r="AJ790" i="2"/>
  <c r="D791" i="2"/>
  <c r="E791" i="2"/>
  <c r="F791" i="2"/>
  <c r="G791" i="2"/>
  <c r="H791" i="2"/>
  <c r="I791" i="2"/>
  <c r="J791" i="2"/>
  <c r="AA791" i="2"/>
  <c r="AB791" i="2"/>
  <c r="AC791" i="2"/>
  <c r="AE791" i="2"/>
  <c r="AF791" i="2"/>
  <c r="AG791" i="2"/>
  <c r="AH791" i="2"/>
  <c r="AI791" i="2"/>
  <c r="AJ791" i="2"/>
  <c r="D792" i="2"/>
  <c r="E792" i="2"/>
  <c r="F792" i="2"/>
  <c r="G792" i="2"/>
  <c r="H792" i="2"/>
  <c r="I792" i="2"/>
  <c r="J792" i="2"/>
  <c r="AA792" i="2"/>
  <c r="AB792" i="2"/>
  <c r="AC792" i="2"/>
  <c r="AE792" i="2"/>
  <c r="AF792" i="2"/>
  <c r="AG792" i="2"/>
  <c r="AH792" i="2"/>
  <c r="AI792" i="2"/>
  <c r="AJ792" i="2"/>
  <c r="D793" i="2"/>
  <c r="E793" i="2"/>
  <c r="F793" i="2"/>
  <c r="G793" i="2"/>
  <c r="H793" i="2"/>
  <c r="I793" i="2"/>
  <c r="J793" i="2"/>
  <c r="AA793" i="2"/>
  <c r="AB793" i="2"/>
  <c r="AC793" i="2"/>
  <c r="AE793" i="2"/>
  <c r="AF793" i="2"/>
  <c r="AG793" i="2"/>
  <c r="AH793" i="2"/>
  <c r="AI793" i="2"/>
  <c r="AJ793" i="2"/>
  <c r="D794" i="2"/>
  <c r="E794" i="2"/>
  <c r="F794" i="2"/>
  <c r="G794" i="2"/>
  <c r="H794" i="2"/>
  <c r="I794" i="2"/>
  <c r="J794" i="2"/>
  <c r="AA794" i="2"/>
  <c r="AB794" i="2"/>
  <c r="AC794" i="2"/>
  <c r="AE794" i="2"/>
  <c r="AF794" i="2"/>
  <c r="AG794" i="2"/>
  <c r="AH794" i="2"/>
  <c r="AI794" i="2"/>
  <c r="AJ794" i="2"/>
  <c r="D795" i="2"/>
  <c r="E795" i="2"/>
  <c r="F795" i="2"/>
  <c r="G795" i="2"/>
  <c r="H795" i="2"/>
  <c r="I795" i="2"/>
  <c r="J795" i="2"/>
  <c r="AA795" i="2"/>
  <c r="AB795" i="2"/>
  <c r="AC795" i="2"/>
  <c r="AE795" i="2"/>
  <c r="AF795" i="2"/>
  <c r="AG795" i="2"/>
  <c r="AH795" i="2"/>
  <c r="AI795" i="2"/>
  <c r="AJ795" i="2"/>
  <c r="D796" i="2"/>
  <c r="E796" i="2"/>
  <c r="F796" i="2"/>
  <c r="G796" i="2"/>
  <c r="H796" i="2"/>
  <c r="I796" i="2"/>
  <c r="J796" i="2"/>
  <c r="AA796" i="2"/>
  <c r="AB796" i="2"/>
  <c r="AC796" i="2"/>
  <c r="AE796" i="2"/>
  <c r="AF796" i="2"/>
  <c r="AG796" i="2"/>
  <c r="AH796" i="2"/>
  <c r="AI796" i="2"/>
  <c r="AJ796" i="2"/>
  <c r="D797" i="2"/>
  <c r="E797" i="2"/>
  <c r="F797" i="2"/>
  <c r="G797" i="2"/>
  <c r="H797" i="2"/>
  <c r="I797" i="2"/>
  <c r="J797" i="2"/>
  <c r="AA797" i="2"/>
  <c r="AB797" i="2"/>
  <c r="AC797" i="2"/>
  <c r="AE797" i="2"/>
  <c r="AF797" i="2"/>
  <c r="AG797" i="2"/>
  <c r="AH797" i="2"/>
  <c r="AI797" i="2"/>
  <c r="AJ797" i="2"/>
  <c r="D798" i="2"/>
  <c r="E798" i="2"/>
  <c r="F798" i="2"/>
  <c r="G798" i="2"/>
  <c r="H798" i="2"/>
  <c r="I798" i="2"/>
  <c r="J798" i="2"/>
  <c r="AA798" i="2"/>
  <c r="AB798" i="2"/>
  <c r="AC798" i="2"/>
  <c r="AE798" i="2"/>
  <c r="AF798" i="2"/>
  <c r="AG798" i="2"/>
  <c r="AH798" i="2"/>
  <c r="AI798" i="2"/>
  <c r="AJ798" i="2"/>
  <c r="D799" i="2"/>
  <c r="E799" i="2"/>
  <c r="F799" i="2"/>
  <c r="G799" i="2"/>
  <c r="H799" i="2"/>
  <c r="I799" i="2"/>
  <c r="J799" i="2"/>
  <c r="AA799" i="2"/>
  <c r="AB799" i="2"/>
  <c r="AC799" i="2"/>
  <c r="AE799" i="2"/>
  <c r="AF799" i="2"/>
  <c r="AG799" i="2"/>
  <c r="AH799" i="2"/>
  <c r="AI799" i="2"/>
  <c r="AJ799" i="2"/>
  <c r="D800" i="2"/>
  <c r="E800" i="2"/>
  <c r="F800" i="2"/>
  <c r="G800" i="2"/>
  <c r="H800" i="2"/>
  <c r="I800" i="2"/>
  <c r="J800" i="2"/>
  <c r="AA800" i="2"/>
  <c r="AB800" i="2"/>
  <c r="AC800" i="2"/>
  <c r="AE800" i="2"/>
  <c r="AF800" i="2"/>
  <c r="AG800" i="2"/>
  <c r="AH800" i="2"/>
  <c r="AI800" i="2"/>
  <c r="AJ800" i="2"/>
  <c r="D801" i="2"/>
  <c r="E801" i="2"/>
  <c r="F801" i="2"/>
  <c r="G801" i="2"/>
  <c r="H801" i="2"/>
  <c r="I801" i="2"/>
  <c r="J801" i="2"/>
  <c r="AA801" i="2"/>
  <c r="AB801" i="2"/>
  <c r="AC801" i="2"/>
  <c r="AE801" i="2"/>
  <c r="AF801" i="2"/>
  <c r="AG801" i="2"/>
  <c r="AH801" i="2"/>
  <c r="AI801" i="2"/>
  <c r="AJ801" i="2"/>
  <c r="D802" i="2"/>
  <c r="E802" i="2"/>
  <c r="F802" i="2"/>
  <c r="G802" i="2"/>
  <c r="H802" i="2"/>
  <c r="I802" i="2"/>
  <c r="J802" i="2"/>
  <c r="AA802" i="2"/>
  <c r="AB802" i="2"/>
  <c r="AC802" i="2"/>
  <c r="AE802" i="2"/>
  <c r="AF802" i="2"/>
  <c r="AG802" i="2"/>
  <c r="AH802" i="2"/>
  <c r="AI802" i="2"/>
  <c r="AJ802" i="2"/>
  <c r="D803" i="2"/>
  <c r="E803" i="2"/>
  <c r="F803" i="2"/>
  <c r="G803" i="2"/>
  <c r="H803" i="2"/>
  <c r="I803" i="2"/>
  <c r="J803" i="2"/>
  <c r="AA803" i="2"/>
  <c r="AB803" i="2"/>
  <c r="AC803" i="2"/>
  <c r="AE803" i="2"/>
  <c r="AF803" i="2"/>
  <c r="AG803" i="2"/>
  <c r="AH803" i="2"/>
  <c r="AI803" i="2"/>
  <c r="AJ803" i="2"/>
  <c r="D804" i="2"/>
  <c r="E804" i="2"/>
  <c r="F804" i="2"/>
  <c r="G804" i="2"/>
  <c r="H804" i="2"/>
  <c r="I804" i="2"/>
  <c r="J804" i="2"/>
  <c r="AA804" i="2"/>
  <c r="AB804" i="2"/>
  <c r="AC804" i="2"/>
  <c r="AE804" i="2"/>
  <c r="AF804" i="2"/>
  <c r="AG804" i="2"/>
  <c r="AH804" i="2"/>
  <c r="AI804" i="2"/>
  <c r="AJ804" i="2"/>
  <c r="D805" i="2"/>
  <c r="E805" i="2"/>
  <c r="F805" i="2"/>
  <c r="G805" i="2"/>
  <c r="H805" i="2"/>
  <c r="I805" i="2"/>
  <c r="J805" i="2"/>
  <c r="AA805" i="2"/>
  <c r="AB805" i="2"/>
  <c r="AC805" i="2"/>
  <c r="AE805" i="2"/>
  <c r="AF805" i="2"/>
  <c r="AG805" i="2"/>
  <c r="AH805" i="2"/>
  <c r="AI805" i="2"/>
  <c r="AJ805" i="2"/>
  <c r="D806" i="2"/>
  <c r="E806" i="2"/>
  <c r="F806" i="2"/>
  <c r="G806" i="2"/>
  <c r="H806" i="2"/>
  <c r="I806" i="2"/>
  <c r="J806" i="2"/>
  <c r="AA806" i="2"/>
  <c r="AB806" i="2"/>
  <c r="AC806" i="2"/>
  <c r="AE806" i="2"/>
  <c r="AF806" i="2"/>
  <c r="AG806" i="2"/>
  <c r="AH806" i="2"/>
  <c r="AI806" i="2"/>
  <c r="AJ806" i="2"/>
  <c r="D807" i="2"/>
  <c r="E807" i="2"/>
  <c r="F807" i="2"/>
  <c r="G807" i="2"/>
  <c r="H807" i="2"/>
  <c r="I807" i="2"/>
  <c r="J807" i="2"/>
  <c r="AA807" i="2"/>
  <c r="AB807" i="2"/>
  <c r="AC807" i="2"/>
  <c r="AE807" i="2"/>
  <c r="AF807" i="2"/>
  <c r="AG807" i="2"/>
  <c r="AH807" i="2"/>
  <c r="AI807" i="2"/>
  <c r="AJ807" i="2"/>
  <c r="D808" i="2"/>
  <c r="E808" i="2"/>
  <c r="F808" i="2"/>
  <c r="G808" i="2"/>
  <c r="H808" i="2"/>
  <c r="I808" i="2"/>
  <c r="J808" i="2"/>
  <c r="AA808" i="2"/>
  <c r="AB808" i="2"/>
  <c r="AC808" i="2"/>
  <c r="AE808" i="2"/>
  <c r="AF808" i="2"/>
  <c r="AG808" i="2"/>
  <c r="AH808" i="2"/>
  <c r="AI808" i="2"/>
  <c r="AJ808" i="2"/>
  <c r="D809" i="2"/>
  <c r="E809" i="2"/>
  <c r="F809" i="2"/>
  <c r="G809" i="2"/>
  <c r="H809" i="2"/>
  <c r="I809" i="2"/>
  <c r="J809" i="2"/>
  <c r="AA809" i="2"/>
  <c r="AB809" i="2"/>
  <c r="AC809" i="2"/>
  <c r="AE809" i="2"/>
  <c r="AF809" i="2"/>
  <c r="AG809" i="2"/>
  <c r="AH809" i="2"/>
  <c r="AI809" i="2"/>
  <c r="AJ809" i="2"/>
  <c r="D810" i="2"/>
  <c r="E810" i="2"/>
  <c r="F810" i="2"/>
  <c r="G810" i="2"/>
  <c r="H810" i="2"/>
  <c r="I810" i="2"/>
  <c r="J810" i="2"/>
  <c r="AA810" i="2"/>
  <c r="AB810" i="2"/>
  <c r="AC810" i="2"/>
  <c r="AE810" i="2"/>
  <c r="AF810" i="2"/>
  <c r="AG810" i="2"/>
  <c r="AH810" i="2"/>
  <c r="AI810" i="2"/>
  <c r="AJ810" i="2"/>
  <c r="D811" i="2"/>
  <c r="E811" i="2"/>
  <c r="F811" i="2"/>
  <c r="G811" i="2"/>
  <c r="H811" i="2"/>
  <c r="I811" i="2"/>
  <c r="J811" i="2"/>
  <c r="AA811" i="2"/>
  <c r="AB811" i="2"/>
  <c r="AC811" i="2"/>
  <c r="AE811" i="2"/>
  <c r="AF811" i="2"/>
  <c r="AG811" i="2"/>
  <c r="AH811" i="2"/>
  <c r="AI811" i="2"/>
  <c r="AJ811" i="2"/>
  <c r="D812" i="2"/>
  <c r="E812" i="2"/>
  <c r="F812" i="2"/>
  <c r="G812" i="2"/>
  <c r="H812" i="2"/>
  <c r="I812" i="2"/>
  <c r="J812" i="2"/>
  <c r="AA812" i="2"/>
  <c r="AB812" i="2"/>
  <c r="AC812" i="2"/>
  <c r="AE812" i="2"/>
  <c r="AF812" i="2"/>
  <c r="AG812" i="2"/>
  <c r="AH812" i="2"/>
  <c r="AI812" i="2"/>
  <c r="AJ812" i="2"/>
  <c r="D813" i="2"/>
  <c r="E813" i="2"/>
  <c r="F813" i="2"/>
  <c r="G813" i="2"/>
  <c r="H813" i="2"/>
  <c r="I813" i="2"/>
  <c r="J813" i="2"/>
  <c r="AA813" i="2"/>
  <c r="AB813" i="2"/>
  <c r="AC813" i="2"/>
  <c r="AE813" i="2"/>
  <c r="AF813" i="2"/>
  <c r="AG813" i="2"/>
  <c r="AH813" i="2"/>
  <c r="AI813" i="2"/>
  <c r="AJ813" i="2"/>
  <c r="D814" i="2"/>
  <c r="E814" i="2"/>
  <c r="F814" i="2"/>
  <c r="G814" i="2"/>
  <c r="H814" i="2"/>
  <c r="I814" i="2"/>
  <c r="J814" i="2"/>
  <c r="AA814" i="2"/>
  <c r="AB814" i="2"/>
  <c r="AC814" i="2"/>
  <c r="AE814" i="2"/>
  <c r="AF814" i="2"/>
  <c r="AG814" i="2"/>
  <c r="AH814" i="2"/>
  <c r="AI814" i="2"/>
  <c r="AJ814" i="2"/>
  <c r="D815" i="2"/>
  <c r="E815" i="2"/>
  <c r="F815" i="2"/>
  <c r="G815" i="2"/>
  <c r="H815" i="2"/>
  <c r="I815" i="2"/>
  <c r="J815" i="2"/>
  <c r="AA815" i="2"/>
  <c r="AB815" i="2"/>
  <c r="AC815" i="2"/>
  <c r="AE815" i="2"/>
  <c r="AF815" i="2"/>
  <c r="AG815" i="2"/>
  <c r="AH815" i="2"/>
  <c r="AI815" i="2"/>
  <c r="AJ815" i="2"/>
  <c r="D816" i="2"/>
  <c r="E816" i="2"/>
  <c r="F816" i="2"/>
  <c r="G816" i="2"/>
  <c r="H816" i="2"/>
  <c r="I816" i="2"/>
  <c r="J816" i="2"/>
  <c r="AA816" i="2"/>
  <c r="AB816" i="2"/>
  <c r="AC816" i="2"/>
  <c r="AE816" i="2"/>
  <c r="AF816" i="2"/>
  <c r="AG816" i="2"/>
  <c r="AH816" i="2"/>
  <c r="AI816" i="2"/>
  <c r="AJ816" i="2"/>
  <c r="D817" i="2"/>
  <c r="E817" i="2"/>
  <c r="F817" i="2"/>
  <c r="G817" i="2"/>
  <c r="H817" i="2"/>
  <c r="I817" i="2"/>
  <c r="J817" i="2"/>
  <c r="AA817" i="2"/>
  <c r="AB817" i="2"/>
  <c r="AC817" i="2"/>
  <c r="AE817" i="2"/>
  <c r="AF817" i="2"/>
  <c r="AG817" i="2"/>
  <c r="AH817" i="2"/>
  <c r="AI817" i="2"/>
  <c r="AJ817" i="2"/>
  <c r="D818" i="2"/>
  <c r="E818" i="2"/>
  <c r="F818" i="2"/>
  <c r="G818" i="2"/>
  <c r="H818" i="2"/>
  <c r="I818" i="2"/>
  <c r="J818" i="2"/>
  <c r="AA818" i="2"/>
  <c r="AB818" i="2"/>
  <c r="AC818" i="2"/>
  <c r="AE818" i="2"/>
  <c r="AF818" i="2"/>
  <c r="AG818" i="2"/>
  <c r="AH818" i="2"/>
  <c r="AI818" i="2"/>
  <c r="AJ818" i="2"/>
  <c r="D819" i="2"/>
  <c r="E819" i="2"/>
  <c r="F819" i="2"/>
  <c r="G819" i="2"/>
  <c r="H819" i="2"/>
  <c r="I819" i="2"/>
  <c r="J819" i="2"/>
  <c r="AA819" i="2"/>
  <c r="AB819" i="2"/>
  <c r="AC819" i="2"/>
  <c r="AE819" i="2"/>
  <c r="AF819" i="2"/>
  <c r="AG819" i="2"/>
  <c r="AH819" i="2"/>
  <c r="AI819" i="2"/>
  <c r="AJ819" i="2"/>
  <c r="D820" i="2"/>
  <c r="E820" i="2"/>
  <c r="F820" i="2"/>
  <c r="G820" i="2"/>
  <c r="H820" i="2"/>
  <c r="I820" i="2"/>
  <c r="J820" i="2"/>
  <c r="AA820" i="2"/>
  <c r="AB820" i="2"/>
  <c r="AC820" i="2"/>
  <c r="AE820" i="2"/>
  <c r="AF820" i="2"/>
  <c r="AG820" i="2"/>
  <c r="AH820" i="2"/>
  <c r="AI820" i="2"/>
  <c r="AJ820" i="2"/>
  <c r="D821" i="2"/>
  <c r="E821" i="2"/>
  <c r="F821" i="2"/>
  <c r="G821" i="2"/>
  <c r="H821" i="2"/>
  <c r="I821" i="2"/>
  <c r="J821" i="2"/>
  <c r="AA821" i="2"/>
  <c r="AB821" i="2"/>
  <c r="AC821" i="2"/>
  <c r="AE821" i="2"/>
  <c r="AF821" i="2"/>
  <c r="AG821" i="2"/>
  <c r="AH821" i="2"/>
  <c r="AI821" i="2"/>
  <c r="AJ821" i="2"/>
  <c r="D822" i="2"/>
  <c r="E822" i="2"/>
  <c r="F822" i="2"/>
  <c r="G822" i="2"/>
  <c r="H822" i="2"/>
  <c r="I822" i="2"/>
  <c r="J822" i="2"/>
  <c r="AA822" i="2"/>
  <c r="AB822" i="2"/>
  <c r="AC822" i="2"/>
  <c r="AE822" i="2"/>
  <c r="AF822" i="2"/>
  <c r="AG822" i="2"/>
  <c r="AH822" i="2"/>
  <c r="AI822" i="2"/>
  <c r="AJ822" i="2"/>
  <c r="D823" i="2"/>
  <c r="E823" i="2"/>
  <c r="F823" i="2"/>
  <c r="G823" i="2"/>
  <c r="H823" i="2"/>
  <c r="I823" i="2"/>
  <c r="J823" i="2"/>
  <c r="AA823" i="2"/>
  <c r="AB823" i="2"/>
  <c r="AC823" i="2"/>
  <c r="AE823" i="2"/>
  <c r="AF823" i="2"/>
  <c r="AG823" i="2"/>
  <c r="AH823" i="2"/>
  <c r="AI823" i="2"/>
  <c r="AJ823" i="2"/>
  <c r="D824" i="2"/>
  <c r="E824" i="2"/>
  <c r="F824" i="2"/>
  <c r="G824" i="2"/>
  <c r="H824" i="2"/>
  <c r="I824" i="2"/>
  <c r="J824" i="2"/>
  <c r="AA824" i="2"/>
  <c r="AB824" i="2"/>
  <c r="AC824" i="2"/>
  <c r="AE824" i="2"/>
  <c r="AF824" i="2"/>
  <c r="AG824" i="2"/>
  <c r="AH824" i="2"/>
  <c r="AI824" i="2"/>
  <c r="AJ824" i="2"/>
  <c r="D825" i="2"/>
  <c r="E825" i="2"/>
  <c r="F825" i="2"/>
  <c r="G825" i="2"/>
  <c r="H825" i="2"/>
  <c r="I825" i="2"/>
  <c r="J825" i="2"/>
  <c r="AA825" i="2"/>
  <c r="AB825" i="2"/>
  <c r="AC825" i="2"/>
  <c r="AE825" i="2"/>
  <c r="AF825" i="2"/>
  <c r="AG825" i="2"/>
  <c r="AH825" i="2"/>
  <c r="AI825" i="2"/>
  <c r="AJ825" i="2"/>
  <c r="D826" i="2"/>
  <c r="E826" i="2"/>
  <c r="F826" i="2"/>
  <c r="G826" i="2"/>
  <c r="H826" i="2"/>
  <c r="I826" i="2"/>
  <c r="J826" i="2"/>
  <c r="AA826" i="2"/>
  <c r="AB826" i="2"/>
  <c r="AC826" i="2"/>
  <c r="AE826" i="2"/>
  <c r="AF826" i="2"/>
  <c r="AG826" i="2"/>
  <c r="AH826" i="2"/>
  <c r="AI826" i="2"/>
  <c r="AJ826" i="2"/>
  <c r="D827" i="2"/>
  <c r="E827" i="2"/>
  <c r="F827" i="2"/>
  <c r="G827" i="2"/>
  <c r="H827" i="2"/>
  <c r="I827" i="2"/>
  <c r="J827" i="2"/>
  <c r="AA827" i="2"/>
  <c r="AB827" i="2"/>
  <c r="AC827" i="2"/>
  <c r="AE827" i="2"/>
  <c r="AF827" i="2"/>
  <c r="AG827" i="2"/>
  <c r="AH827" i="2"/>
  <c r="AI827" i="2"/>
  <c r="AJ827" i="2"/>
  <c r="D828" i="2"/>
  <c r="E828" i="2"/>
  <c r="F828" i="2"/>
  <c r="G828" i="2"/>
  <c r="H828" i="2"/>
  <c r="I828" i="2"/>
  <c r="J828" i="2"/>
  <c r="AA828" i="2"/>
  <c r="AB828" i="2"/>
  <c r="AC828" i="2"/>
  <c r="AE828" i="2"/>
  <c r="AF828" i="2"/>
  <c r="AG828" i="2"/>
  <c r="AH828" i="2"/>
  <c r="AI828" i="2"/>
  <c r="AJ828" i="2"/>
  <c r="D829" i="2"/>
  <c r="E829" i="2"/>
  <c r="F829" i="2"/>
  <c r="G829" i="2"/>
  <c r="H829" i="2"/>
  <c r="I829" i="2"/>
  <c r="J829" i="2"/>
  <c r="AA829" i="2"/>
  <c r="AB829" i="2"/>
  <c r="AC829" i="2"/>
  <c r="AE829" i="2"/>
  <c r="AF829" i="2"/>
  <c r="AG829" i="2"/>
  <c r="AH829" i="2"/>
  <c r="AI829" i="2"/>
  <c r="AJ829" i="2"/>
  <c r="D830" i="2"/>
  <c r="E830" i="2"/>
  <c r="F830" i="2"/>
  <c r="G830" i="2"/>
  <c r="H830" i="2"/>
  <c r="I830" i="2"/>
  <c r="J830" i="2"/>
  <c r="AA830" i="2"/>
  <c r="AB830" i="2"/>
  <c r="AC830" i="2"/>
  <c r="AE830" i="2"/>
  <c r="AF830" i="2"/>
  <c r="AG830" i="2"/>
  <c r="AH830" i="2"/>
  <c r="AI830" i="2"/>
  <c r="AJ830" i="2"/>
  <c r="D831" i="2"/>
  <c r="E831" i="2"/>
  <c r="F831" i="2"/>
  <c r="G831" i="2"/>
  <c r="H831" i="2"/>
  <c r="I831" i="2"/>
  <c r="J831" i="2"/>
  <c r="AA831" i="2"/>
  <c r="AB831" i="2"/>
  <c r="AC831" i="2"/>
  <c r="AE831" i="2"/>
  <c r="AF831" i="2"/>
  <c r="AG831" i="2"/>
  <c r="AH831" i="2"/>
  <c r="AI831" i="2"/>
  <c r="AJ831" i="2"/>
  <c r="D832" i="2"/>
  <c r="E832" i="2"/>
  <c r="F832" i="2"/>
  <c r="G832" i="2"/>
  <c r="H832" i="2"/>
  <c r="I832" i="2"/>
  <c r="J832" i="2"/>
  <c r="AA832" i="2"/>
  <c r="AB832" i="2"/>
  <c r="AC832" i="2"/>
  <c r="AE832" i="2"/>
  <c r="AF832" i="2"/>
  <c r="AG832" i="2"/>
  <c r="AH832" i="2"/>
  <c r="AI832" i="2"/>
  <c r="AJ832" i="2"/>
  <c r="D833" i="2"/>
  <c r="E833" i="2"/>
  <c r="F833" i="2"/>
  <c r="G833" i="2"/>
  <c r="H833" i="2"/>
  <c r="I833" i="2"/>
  <c r="J833" i="2"/>
  <c r="AA833" i="2"/>
  <c r="AB833" i="2"/>
  <c r="AC833" i="2"/>
  <c r="AE833" i="2"/>
  <c r="AF833" i="2"/>
  <c r="AG833" i="2"/>
  <c r="AH833" i="2"/>
  <c r="AI833" i="2"/>
  <c r="AJ833" i="2"/>
  <c r="D834" i="2"/>
  <c r="E834" i="2"/>
  <c r="F834" i="2"/>
  <c r="G834" i="2"/>
  <c r="H834" i="2"/>
  <c r="I834" i="2"/>
  <c r="J834" i="2"/>
  <c r="AA834" i="2"/>
  <c r="AB834" i="2"/>
  <c r="AC834" i="2"/>
  <c r="AE834" i="2"/>
  <c r="AF834" i="2"/>
  <c r="AG834" i="2"/>
  <c r="AH834" i="2"/>
  <c r="AI834" i="2"/>
  <c r="AJ834" i="2"/>
  <c r="D835" i="2"/>
  <c r="E835" i="2"/>
  <c r="F835" i="2"/>
  <c r="G835" i="2"/>
  <c r="H835" i="2"/>
  <c r="I835" i="2"/>
  <c r="J835" i="2"/>
  <c r="AA835" i="2"/>
  <c r="AB835" i="2"/>
  <c r="AC835" i="2"/>
  <c r="AE835" i="2"/>
  <c r="AF835" i="2"/>
  <c r="AG835" i="2"/>
  <c r="AH835" i="2"/>
  <c r="AI835" i="2"/>
  <c r="AJ835" i="2"/>
  <c r="D836" i="2"/>
  <c r="E836" i="2"/>
  <c r="F836" i="2"/>
  <c r="G836" i="2"/>
  <c r="H836" i="2"/>
  <c r="I836" i="2"/>
  <c r="J836" i="2"/>
  <c r="AA836" i="2"/>
  <c r="AB836" i="2"/>
  <c r="AC836" i="2"/>
  <c r="AE836" i="2"/>
  <c r="AF836" i="2"/>
  <c r="AG836" i="2"/>
  <c r="AH836" i="2"/>
  <c r="AI836" i="2"/>
  <c r="AJ836" i="2"/>
  <c r="D837" i="2"/>
  <c r="E837" i="2"/>
  <c r="F837" i="2"/>
  <c r="G837" i="2"/>
  <c r="H837" i="2"/>
  <c r="I837" i="2"/>
  <c r="J837" i="2"/>
  <c r="AA837" i="2"/>
  <c r="AB837" i="2"/>
  <c r="AC837" i="2"/>
  <c r="AE837" i="2"/>
  <c r="AF837" i="2"/>
  <c r="AG837" i="2"/>
  <c r="AH837" i="2"/>
  <c r="AI837" i="2"/>
  <c r="AJ837" i="2"/>
  <c r="D838" i="2"/>
  <c r="E838" i="2"/>
  <c r="F838" i="2"/>
  <c r="G838" i="2"/>
  <c r="H838" i="2"/>
  <c r="I838" i="2"/>
  <c r="J838" i="2"/>
  <c r="AA838" i="2"/>
  <c r="AB838" i="2"/>
  <c r="AC838" i="2"/>
  <c r="AE838" i="2"/>
  <c r="AF838" i="2"/>
  <c r="AG838" i="2"/>
  <c r="AH838" i="2"/>
  <c r="AI838" i="2"/>
  <c r="AJ838" i="2"/>
  <c r="D839" i="2"/>
  <c r="E839" i="2"/>
  <c r="F839" i="2"/>
  <c r="G839" i="2"/>
  <c r="H839" i="2"/>
  <c r="I839" i="2"/>
  <c r="J839" i="2"/>
  <c r="AA839" i="2"/>
  <c r="AB839" i="2"/>
  <c r="AC839" i="2"/>
  <c r="AE839" i="2"/>
  <c r="AF839" i="2"/>
  <c r="AG839" i="2"/>
  <c r="AH839" i="2"/>
  <c r="AI839" i="2"/>
  <c r="AJ839" i="2"/>
  <c r="D840" i="2"/>
  <c r="E840" i="2"/>
  <c r="F840" i="2"/>
  <c r="G840" i="2"/>
  <c r="H840" i="2"/>
  <c r="I840" i="2"/>
  <c r="J840" i="2"/>
  <c r="AA840" i="2"/>
  <c r="AB840" i="2"/>
  <c r="AC840" i="2"/>
  <c r="AE840" i="2"/>
  <c r="AF840" i="2"/>
  <c r="AG840" i="2"/>
  <c r="AH840" i="2"/>
  <c r="AI840" i="2"/>
  <c r="AJ840" i="2"/>
  <c r="D841" i="2"/>
  <c r="E841" i="2"/>
  <c r="F841" i="2"/>
  <c r="G841" i="2"/>
  <c r="H841" i="2"/>
  <c r="I841" i="2"/>
  <c r="J841" i="2"/>
  <c r="AA841" i="2"/>
  <c r="AB841" i="2"/>
  <c r="AC841" i="2"/>
  <c r="AE841" i="2"/>
  <c r="AF841" i="2"/>
  <c r="AG841" i="2"/>
  <c r="AH841" i="2"/>
  <c r="AI841" i="2"/>
  <c r="AJ841" i="2"/>
  <c r="D842" i="2"/>
  <c r="E842" i="2"/>
  <c r="F842" i="2"/>
  <c r="G842" i="2"/>
  <c r="H842" i="2"/>
  <c r="I842" i="2"/>
  <c r="J842" i="2"/>
  <c r="AA842" i="2"/>
  <c r="AB842" i="2"/>
  <c r="AC842" i="2"/>
  <c r="AE842" i="2"/>
  <c r="AF842" i="2"/>
  <c r="AG842" i="2"/>
  <c r="AH842" i="2"/>
  <c r="AI842" i="2"/>
  <c r="AJ842" i="2"/>
  <c r="D843" i="2"/>
  <c r="E843" i="2"/>
  <c r="F843" i="2"/>
  <c r="G843" i="2"/>
  <c r="H843" i="2"/>
  <c r="I843" i="2"/>
  <c r="J843" i="2"/>
  <c r="AA843" i="2"/>
  <c r="AB843" i="2"/>
  <c r="AC843" i="2"/>
  <c r="AE843" i="2"/>
  <c r="AF843" i="2"/>
  <c r="AG843" i="2"/>
  <c r="AH843" i="2"/>
  <c r="AI843" i="2"/>
  <c r="AJ843" i="2"/>
  <c r="D844" i="2"/>
  <c r="E844" i="2"/>
  <c r="F844" i="2"/>
  <c r="G844" i="2"/>
  <c r="H844" i="2"/>
  <c r="I844" i="2"/>
  <c r="J844" i="2"/>
  <c r="AA844" i="2"/>
  <c r="AB844" i="2"/>
  <c r="AC844" i="2"/>
  <c r="AE844" i="2"/>
  <c r="AF844" i="2"/>
  <c r="AG844" i="2"/>
  <c r="AH844" i="2"/>
  <c r="AI844" i="2"/>
  <c r="AJ844" i="2"/>
  <c r="D845" i="2"/>
  <c r="E845" i="2"/>
  <c r="F845" i="2"/>
  <c r="G845" i="2"/>
  <c r="H845" i="2"/>
  <c r="I845" i="2"/>
  <c r="J845" i="2"/>
  <c r="AA845" i="2"/>
  <c r="AB845" i="2"/>
  <c r="AC845" i="2"/>
  <c r="AE845" i="2"/>
  <c r="AF845" i="2"/>
  <c r="AG845" i="2"/>
  <c r="AH845" i="2"/>
  <c r="AI845" i="2"/>
  <c r="AJ845" i="2"/>
  <c r="D846" i="2"/>
  <c r="E846" i="2"/>
  <c r="F846" i="2"/>
  <c r="G846" i="2"/>
  <c r="H846" i="2"/>
  <c r="I846" i="2"/>
  <c r="J846" i="2"/>
  <c r="AA846" i="2"/>
  <c r="AB846" i="2"/>
  <c r="AC846" i="2"/>
  <c r="AE846" i="2"/>
  <c r="AF846" i="2"/>
  <c r="AG846" i="2"/>
  <c r="AH846" i="2"/>
  <c r="AI846" i="2"/>
  <c r="AJ846" i="2"/>
  <c r="D847" i="2"/>
  <c r="E847" i="2"/>
  <c r="F847" i="2"/>
  <c r="G847" i="2"/>
  <c r="H847" i="2"/>
  <c r="I847" i="2"/>
  <c r="J847" i="2"/>
  <c r="AA847" i="2"/>
  <c r="AB847" i="2"/>
  <c r="AC847" i="2"/>
  <c r="AE847" i="2"/>
  <c r="AF847" i="2"/>
  <c r="AG847" i="2"/>
  <c r="AH847" i="2"/>
  <c r="AI847" i="2"/>
  <c r="AJ847" i="2"/>
  <c r="D848" i="2"/>
  <c r="E848" i="2"/>
  <c r="F848" i="2"/>
  <c r="G848" i="2"/>
  <c r="H848" i="2"/>
  <c r="I848" i="2"/>
  <c r="J848" i="2"/>
  <c r="AA848" i="2"/>
  <c r="AB848" i="2"/>
  <c r="AC848" i="2"/>
  <c r="AE848" i="2"/>
  <c r="AF848" i="2"/>
  <c r="AG848" i="2"/>
  <c r="AH848" i="2"/>
  <c r="AI848" i="2"/>
  <c r="AJ848" i="2"/>
  <c r="D849" i="2"/>
  <c r="E849" i="2"/>
  <c r="F849" i="2"/>
  <c r="G849" i="2"/>
  <c r="H849" i="2"/>
  <c r="I849" i="2"/>
  <c r="J849" i="2"/>
  <c r="AA849" i="2"/>
  <c r="AB849" i="2"/>
  <c r="AC849" i="2"/>
  <c r="AE849" i="2"/>
  <c r="AF849" i="2"/>
  <c r="AG849" i="2"/>
  <c r="AH849" i="2"/>
  <c r="AI849" i="2"/>
  <c r="AJ849" i="2"/>
  <c r="D850" i="2"/>
  <c r="E850" i="2"/>
  <c r="F850" i="2"/>
  <c r="G850" i="2"/>
  <c r="H850" i="2"/>
  <c r="I850" i="2"/>
  <c r="J850" i="2"/>
  <c r="AA850" i="2"/>
  <c r="AB850" i="2"/>
  <c r="AC850" i="2"/>
  <c r="AE850" i="2"/>
  <c r="AF850" i="2"/>
  <c r="AG850" i="2"/>
  <c r="AH850" i="2"/>
  <c r="AI850" i="2"/>
  <c r="AJ850" i="2"/>
  <c r="D851" i="2"/>
  <c r="E851" i="2"/>
  <c r="F851" i="2"/>
  <c r="G851" i="2"/>
  <c r="H851" i="2"/>
  <c r="I851" i="2"/>
  <c r="J851" i="2"/>
  <c r="AA851" i="2"/>
  <c r="AB851" i="2"/>
  <c r="AC851" i="2"/>
  <c r="AE851" i="2"/>
  <c r="AF851" i="2"/>
  <c r="AG851" i="2"/>
  <c r="AH851" i="2"/>
  <c r="AI851" i="2"/>
  <c r="AJ851" i="2"/>
  <c r="D852" i="2"/>
  <c r="E852" i="2"/>
  <c r="F852" i="2"/>
  <c r="G852" i="2"/>
  <c r="H852" i="2"/>
  <c r="I852" i="2"/>
  <c r="J852" i="2"/>
  <c r="AA852" i="2"/>
  <c r="AB852" i="2"/>
  <c r="AC852" i="2"/>
  <c r="AE852" i="2"/>
  <c r="AF852" i="2"/>
  <c r="AG852" i="2"/>
  <c r="AH852" i="2"/>
  <c r="AI852" i="2"/>
  <c r="AJ852" i="2"/>
  <c r="D853" i="2"/>
  <c r="E853" i="2"/>
  <c r="F853" i="2"/>
  <c r="G853" i="2"/>
  <c r="H853" i="2"/>
  <c r="I853" i="2"/>
  <c r="J853" i="2"/>
  <c r="AA853" i="2"/>
  <c r="AB853" i="2"/>
  <c r="AC853" i="2"/>
  <c r="AE853" i="2"/>
  <c r="AF853" i="2"/>
  <c r="AG853" i="2"/>
  <c r="AH853" i="2"/>
  <c r="AI853" i="2"/>
  <c r="AJ853" i="2"/>
  <c r="D854" i="2"/>
  <c r="E854" i="2"/>
  <c r="F854" i="2"/>
  <c r="G854" i="2"/>
  <c r="H854" i="2"/>
  <c r="I854" i="2"/>
  <c r="J854" i="2"/>
  <c r="AA854" i="2"/>
  <c r="AB854" i="2"/>
  <c r="AC854" i="2"/>
  <c r="AE854" i="2"/>
  <c r="AF854" i="2"/>
  <c r="AG854" i="2"/>
  <c r="AH854" i="2"/>
  <c r="AI854" i="2"/>
  <c r="AJ854" i="2"/>
  <c r="D855" i="2"/>
  <c r="E855" i="2"/>
  <c r="F855" i="2"/>
  <c r="G855" i="2"/>
  <c r="H855" i="2"/>
  <c r="I855" i="2"/>
  <c r="J855" i="2"/>
  <c r="AA855" i="2"/>
  <c r="AB855" i="2"/>
  <c r="AC855" i="2"/>
  <c r="AE855" i="2"/>
  <c r="AF855" i="2"/>
  <c r="AG855" i="2"/>
  <c r="AH855" i="2"/>
  <c r="AI855" i="2"/>
  <c r="AJ855" i="2"/>
  <c r="D856" i="2"/>
  <c r="E856" i="2"/>
  <c r="F856" i="2"/>
  <c r="G856" i="2"/>
  <c r="H856" i="2"/>
  <c r="I856" i="2"/>
  <c r="J856" i="2"/>
  <c r="AA856" i="2"/>
  <c r="AB856" i="2"/>
  <c r="AC856" i="2"/>
  <c r="AE856" i="2"/>
  <c r="AF856" i="2"/>
  <c r="AG856" i="2"/>
  <c r="AH856" i="2"/>
  <c r="AI856" i="2"/>
  <c r="AJ856" i="2"/>
  <c r="D857" i="2"/>
  <c r="E857" i="2"/>
  <c r="F857" i="2"/>
  <c r="G857" i="2"/>
  <c r="H857" i="2"/>
  <c r="I857" i="2"/>
  <c r="J857" i="2"/>
  <c r="AA857" i="2"/>
  <c r="AB857" i="2"/>
  <c r="AC857" i="2"/>
  <c r="AE857" i="2"/>
  <c r="AF857" i="2"/>
  <c r="AG857" i="2"/>
  <c r="AH857" i="2"/>
  <c r="AI857" i="2"/>
  <c r="AJ857" i="2"/>
  <c r="D858" i="2"/>
  <c r="E858" i="2"/>
  <c r="F858" i="2"/>
  <c r="G858" i="2"/>
  <c r="H858" i="2"/>
  <c r="I858" i="2"/>
  <c r="J858" i="2"/>
  <c r="AA858" i="2"/>
  <c r="AB858" i="2"/>
  <c r="AC858" i="2"/>
  <c r="AE858" i="2"/>
  <c r="AF858" i="2"/>
  <c r="AG858" i="2"/>
  <c r="AH858" i="2"/>
  <c r="AI858" i="2"/>
  <c r="AJ858" i="2"/>
  <c r="D859" i="2"/>
  <c r="E859" i="2"/>
  <c r="F859" i="2"/>
  <c r="G859" i="2"/>
  <c r="H859" i="2"/>
  <c r="I859" i="2"/>
  <c r="J859" i="2"/>
  <c r="AA859" i="2"/>
  <c r="AB859" i="2"/>
  <c r="AC859" i="2"/>
  <c r="AE859" i="2"/>
  <c r="AF859" i="2"/>
  <c r="AG859" i="2"/>
  <c r="AH859" i="2"/>
  <c r="AI859" i="2"/>
  <c r="AJ859" i="2"/>
  <c r="D860" i="2"/>
  <c r="E860" i="2"/>
  <c r="F860" i="2"/>
  <c r="G860" i="2"/>
  <c r="H860" i="2"/>
  <c r="I860" i="2"/>
  <c r="J860" i="2"/>
  <c r="AA860" i="2"/>
  <c r="AB860" i="2"/>
  <c r="AC860" i="2"/>
  <c r="AE860" i="2"/>
  <c r="AF860" i="2"/>
  <c r="AG860" i="2"/>
  <c r="AH860" i="2"/>
  <c r="AI860" i="2"/>
  <c r="AJ860" i="2"/>
  <c r="D861" i="2"/>
  <c r="E861" i="2"/>
  <c r="F861" i="2"/>
  <c r="G861" i="2"/>
  <c r="H861" i="2"/>
  <c r="I861" i="2"/>
  <c r="J861" i="2"/>
  <c r="AA861" i="2"/>
  <c r="AB861" i="2"/>
  <c r="AC861" i="2"/>
  <c r="AE861" i="2"/>
  <c r="AF861" i="2"/>
  <c r="AG861" i="2"/>
  <c r="AH861" i="2"/>
  <c r="AI861" i="2"/>
  <c r="AJ861" i="2"/>
  <c r="D862" i="2"/>
  <c r="E862" i="2"/>
  <c r="F862" i="2"/>
  <c r="G862" i="2"/>
  <c r="H862" i="2"/>
  <c r="I862" i="2"/>
  <c r="J862" i="2"/>
  <c r="AA862" i="2"/>
  <c r="AB862" i="2"/>
  <c r="AC862" i="2"/>
  <c r="AE862" i="2"/>
  <c r="AF862" i="2"/>
  <c r="AG862" i="2"/>
  <c r="AH862" i="2"/>
  <c r="AI862" i="2"/>
  <c r="AJ862" i="2"/>
  <c r="D863" i="2"/>
  <c r="E863" i="2"/>
  <c r="F863" i="2"/>
  <c r="G863" i="2"/>
  <c r="H863" i="2"/>
  <c r="I863" i="2"/>
  <c r="J863" i="2"/>
  <c r="AA863" i="2"/>
  <c r="AB863" i="2"/>
  <c r="AC863" i="2"/>
  <c r="AE863" i="2"/>
  <c r="AF863" i="2"/>
  <c r="AG863" i="2"/>
  <c r="AH863" i="2"/>
  <c r="AI863" i="2"/>
  <c r="AJ863" i="2"/>
  <c r="D864" i="2"/>
  <c r="E864" i="2"/>
  <c r="F864" i="2"/>
  <c r="G864" i="2"/>
  <c r="H864" i="2"/>
  <c r="I864" i="2"/>
  <c r="J864" i="2"/>
  <c r="AA864" i="2"/>
  <c r="AB864" i="2"/>
  <c r="AC864" i="2"/>
  <c r="AE864" i="2"/>
  <c r="AF864" i="2"/>
  <c r="AG864" i="2"/>
  <c r="AH864" i="2"/>
  <c r="AI864" i="2"/>
  <c r="AJ864" i="2"/>
  <c r="D865" i="2"/>
  <c r="E865" i="2"/>
  <c r="F865" i="2"/>
  <c r="G865" i="2"/>
  <c r="H865" i="2"/>
  <c r="I865" i="2"/>
  <c r="J865" i="2"/>
  <c r="AA865" i="2"/>
  <c r="AB865" i="2"/>
  <c r="AC865" i="2"/>
  <c r="AE865" i="2"/>
  <c r="AF865" i="2"/>
  <c r="AG865" i="2"/>
  <c r="AH865" i="2"/>
  <c r="AI865" i="2"/>
  <c r="AJ865" i="2"/>
  <c r="D866" i="2"/>
  <c r="E866" i="2"/>
  <c r="F866" i="2"/>
  <c r="G866" i="2"/>
  <c r="H866" i="2"/>
  <c r="I866" i="2"/>
  <c r="J866" i="2"/>
  <c r="AA866" i="2"/>
  <c r="AB866" i="2"/>
  <c r="AC866" i="2"/>
  <c r="AE866" i="2"/>
  <c r="AF866" i="2"/>
  <c r="AG866" i="2"/>
  <c r="AH866" i="2"/>
  <c r="AI866" i="2"/>
  <c r="AJ866" i="2"/>
  <c r="D867" i="2"/>
  <c r="E867" i="2"/>
  <c r="F867" i="2"/>
  <c r="G867" i="2"/>
  <c r="H867" i="2"/>
  <c r="I867" i="2"/>
  <c r="J867" i="2"/>
  <c r="AA867" i="2"/>
  <c r="AB867" i="2"/>
  <c r="AC867" i="2"/>
  <c r="AE867" i="2"/>
  <c r="AF867" i="2"/>
  <c r="AG867" i="2"/>
  <c r="AH867" i="2"/>
  <c r="AI867" i="2"/>
  <c r="AJ867" i="2"/>
  <c r="D868" i="2"/>
  <c r="E868" i="2"/>
  <c r="F868" i="2"/>
  <c r="G868" i="2"/>
  <c r="H868" i="2"/>
  <c r="I868" i="2"/>
  <c r="J868" i="2"/>
  <c r="AA868" i="2"/>
  <c r="AB868" i="2"/>
  <c r="AC868" i="2"/>
  <c r="AE868" i="2"/>
  <c r="AF868" i="2"/>
  <c r="AG868" i="2"/>
  <c r="AH868" i="2"/>
  <c r="AI868" i="2"/>
  <c r="AJ868" i="2"/>
  <c r="D869" i="2"/>
  <c r="E869" i="2"/>
  <c r="F869" i="2"/>
  <c r="G869" i="2"/>
  <c r="H869" i="2"/>
  <c r="I869" i="2"/>
  <c r="J869" i="2"/>
  <c r="AA869" i="2"/>
  <c r="AB869" i="2"/>
  <c r="AC869" i="2"/>
  <c r="AE869" i="2"/>
  <c r="AF869" i="2"/>
  <c r="AG869" i="2"/>
  <c r="AH869" i="2"/>
  <c r="AI869" i="2"/>
  <c r="AJ869" i="2"/>
  <c r="D870" i="2"/>
  <c r="E870" i="2"/>
  <c r="F870" i="2"/>
  <c r="G870" i="2"/>
  <c r="H870" i="2"/>
  <c r="I870" i="2"/>
  <c r="J870" i="2"/>
  <c r="AA870" i="2"/>
  <c r="AB870" i="2"/>
  <c r="AC870" i="2"/>
  <c r="AE870" i="2"/>
  <c r="AF870" i="2"/>
  <c r="AG870" i="2"/>
  <c r="AH870" i="2"/>
  <c r="AI870" i="2"/>
  <c r="AJ870" i="2"/>
  <c r="D871" i="2"/>
  <c r="E871" i="2"/>
  <c r="F871" i="2"/>
  <c r="G871" i="2"/>
  <c r="H871" i="2"/>
  <c r="I871" i="2"/>
  <c r="J871" i="2"/>
  <c r="AA871" i="2"/>
  <c r="AB871" i="2"/>
  <c r="AC871" i="2"/>
  <c r="AE871" i="2"/>
  <c r="AF871" i="2"/>
  <c r="AG871" i="2"/>
  <c r="AH871" i="2"/>
  <c r="AI871" i="2"/>
  <c r="AJ871" i="2"/>
  <c r="D872" i="2"/>
  <c r="E872" i="2"/>
  <c r="F872" i="2"/>
  <c r="G872" i="2"/>
  <c r="H872" i="2"/>
  <c r="I872" i="2"/>
  <c r="J872" i="2"/>
  <c r="AA872" i="2"/>
  <c r="AB872" i="2"/>
  <c r="AC872" i="2"/>
  <c r="AE872" i="2"/>
  <c r="AF872" i="2"/>
  <c r="AG872" i="2"/>
  <c r="AH872" i="2"/>
  <c r="AI872" i="2"/>
  <c r="AJ872" i="2"/>
  <c r="D873" i="2"/>
  <c r="E873" i="2"/>
  <c r="F873" i="2"/>
  <c r="G873" i="2"/>
  <c r="H873" i="2"/>
  <c r="I873" i="2"/>
  <c r="J873" i="2"/>
  <c r="AA873" i="2"/>
  <c r="AB873" i="2"/>
  <c r="AC873" i="2"/>
  <c r="AE873" i="2"/>
  <c r="AF873" i="2"/>
  <c r="AG873" i="2"/>
  <c r="AH873" i="2"/>
  <c r="AI873" i="2"/>
  <c r="AJ873" i="2"/>
  <c r="D874" i="2"/>
  <c r="E874" i="2"/>
  <c r="F874" i="2"/>
  <c r="G874" i="2"/>
  <c r="H874" i="2"/>
  <c r="I874" i="2"/>
  <c r="J874" i="2"/>
  <c r="AA874" i="2"/>
  <c r="AB874" i="2"/>
  <c r="AC874" i="2"/>
  <c r="AE874" i="2"/>
  <c r="AF874" i="2"/>
  <c r="AG874" i="2"/>
  <c r="AH874" i="2"/>
  <c r="AI874" i="2"/>
  <c r="AJ874" i="2"/>
  <c r="D875" i="2"/>
  <c r="E875" i="2"/>
  <c r="F875" i="2"/>
  <c r="G875" i="2"/>
  <c r="H875" i="2"/>
  <c r="I875" i="2"/>
  <c r="J875" i="2"/>
  <c r="AA875" i="2"/>
  <c r="AB875" i="2"/>
  <c r="AC875" i="2"/>
  <c r="AE875" i="2"/>
  <c r="AF875" i="2"/>
  <c r="AG875" i="2"/>
  <c r="AH875" i="2"/>
  <c r="AI875" i="2"/>
  <c r="AJ875" i="2"/>
  <c r="D876" i="2"/>
  <c r="E876" i="2"/>
  <c r="F876" i="2"/>
  <c r="G876" i="2"/>
  <c r="H876" i="2"/>
  <c r="I876" i="2"/>
  <c r="J876" i="2"/>
  <c r="AA876" i="2"/>
  <c r="AB876" i="2"/>
  <c r="AC876" i="2"/>
  <c r="AE876" i="2"/>
  <c r="AF876" i="2"/>
  <c r="AG876" i="2"/>
  <c r="AH876" i="2"/>
  <c r="AI876" i="2"/>
  <c r="AJ876" i="2"/>
  <c r="D877" i="2"/>
  <c r="E877" i="2"/>
  <c r="F877" i="2"/>
  <c r="G877" i="2"/>
  <c r="H877" i="2"/>
  <c r="I877" i="2"/>
  <c r="J877" i="2"/>
  <c r="AA877" i="2"/>
  <c r="AB877" i="2"/>
  <c r="AC877" i="2"/>
  <c r="AE877" i="2"/>
  <c r="AF877" i="2"/>
  <c r="AG877" i="2"/>
  <c r="AH877" i="2"/>
  <c r="AI877" i="2"/>
  <c r="AJ877" i="2"/>
  <c r="D878" i="2"/>
  <c r="E878" i="2"/>
  <c r="F878" i="2"/>
  <c r="G878" i="2"/>
  <c r="H878" i="2"/>
  <c r="I878" i="2"/>
  <c r="J878" i="2"/>
  <c r="AA878" i="2"/>
  <c r="AB878" i="2"/>
  <c r="AC878" i="2"/>
  <c r="AE878" i="2"/>
  <c r="AF878" i="2"/>
  <c r="AG878" i="2"/>
  <c r="AH878" i="2"/>
  <c r="AI878" i="2"/>
  <c r="AJ878" i="2"/>
  <c r="D879" i="2"/>
  <c r="E879" i="2"/>
  <c r="F879" i="2"/>
  <c r="G879" i="2"/>
  <c r="H879" i="2"/>
  <c r="I879" i="2"/>
  <c r="J879" i="2"/>
  <c r="AA879" i="2"/>
  <c r="AB879" i="2"/>
  <c r="AC879" i="2"/>
  <c r="AE879" i="2"/>
  <c r="AF879" i="2"/>
  <c r="AG879" i="2"/>
  <c r="AH879" i="2"/>
  <c r="AI879" i="2"/>
  <c r="AJ879" i="2"/>
  <c r="D880" i="2"/>
  <c r="E880" i="2"/>
  <c r="F880" i="2"/>
  <c r="G880" i="2"/>
  <c r="H880" i="2"/>
  <c r="I880" i="2"/>
  <c r="J880" i="2"/>
  <c r="AA880" i="2"/>
  <c r="AB880" i="2"/>
  <c r="AC880" i="2"/>
  <c r="AE880" i="2"/>
  <c r="AF880" i="2"/>
  <c r="AG880" i="2"/>
  <c r="AH880" i="2"/>
  <c r="AI880" i="2"/>
  <c r="AJ880" i="2"/>
  <c r="D881" i="2"/>
  <c r="E881" i="2"/>
  <c r="F881" i="2"/>
  <c r="G881" i="2"/>
  <c r="H881" i="2"/>
  <c r="I881" i="2"/>
  <c r="J881" i="2"/>
  <c r="AA881" i="2"/>
  <c r="AB881" i="2"/>
  <c r="AC881" i="2"/>
  <c r="AE881" i="2"/>
  <c r="AF881" i="2"/>
  <c r="AG881" i="2"/>
  <c r="AH881" i="2"/>
  <c r="AI881" i="2"/>
  <c r="AJ881" i="2"/>
  <c r="D882" i="2"/>
  <c r="E882" i="2"/>
  <c r="F882" i="2"/>
  <c r="G882" i="2"/>
  <c r="H882" i="2"/>
  <c r="I882" i="2"/>
  <c r="J882" i="2"/>
  <c r="AA882" i="2"/>
  <c r="AB882" i="2"/>
  <c r="AC882" i="2"/>
  <c r="AE882" i="2"/>
  <c r="AF882" i="2"/>
  <c r="AG882" i="2"/>
  <c r="AH882" i="2"/>
  <c r="AI882" i="2"/>
  <c r="AJ882" i="2"/>
  <c r="D883" i="2"/>
  <c r="E883" i="2"/>
  <c r="F883" i="2"/>
  <c r="G883" i="2"/>
  <c r="H883" i="2"/>
  <c r="I883" i="2"/>
  <c r="J883" i="2"/>
  <c r="AA883" i="2"/>
  <c r="AB883" i="2"/>
  <c r="AC883" i="2"/>
  <c r="AE883" i="2"/>
  <c r="AF883" i="2"/>
  <c r="AG883" i="2"/>
  <c r="AH883" i="2"/>
  <c r="AI883" i="2"/>
  <c r="AJ883" i="2"/>
  <c r="D884" i="2"/>
  <c r="E884" i="2"/>
  <c r="F884" i="2"/>
  <c r="G884" i="2"/>
  <c r="H884" i="2"/>
  <c r="I884" i="2"/>
  <c r="J884" i="2"/>
  <c r="AA884" i="2"/>
  <c r="AB884" i="2"/>
  <c r="AC884" i="2"/>
  <c r="AE884" i="2"/>
  <c r="AF884" i="2"/>
  <c r="AG884" i="2"/>
  <c r="AH884" i="2"/>
  <c r="AI884" i="2"/>
  <c r="AJ884" i="2"/>
  <c r="D885" i="2"/>
  <c r="E885" i="2"/>
  <c r="F885" i="2"/>
  <c r="G885" i="2"/>
  <c r="H885" i="2"/>
  <c r="I885" i="2"/>
  <c r="J885" i="2"/>
  <c r="AA885" i="2"/>
  <c r="AB885" i="2"/>
  <c r="AC885" i="2"/>
  <c r="AE885" i="2"/>
  <c r="AF885" i="2"/>
  <c r="AG885" i="2"/>
  <c r="AH885" i="2"/>
  <c r="AI885" i="2"/>
  <c r="AJ885" i="2"/>
  <c r="D886" i="2"/>
  <c r="E886" i="2"/>
  <c r="F886" i="2"/>
  <c r="G886" i="2"/>
  <c r="H886" i="2"/>
  <c r="I886" i="2"/>
  <c r="J886" i="2"/>
  <c r="AA886" i="2"/>
  <c r="AB886" i="2"/>
  <c r="AC886" i="2"/>
  <c r="AE886" i="2"/>
  <c r="AF886" i="2"/>
  <c r="AG886" i="2"/>
  <c r="AH886" i="2"/>
  <c r="AI886" i="2"/>
  <c r="AJ886" i="2"/>
  <c r="D887" i="2"/>
  <c r="E887" i="2"/>
  <c r="F887" i="2"/>
  <c r="G887" i="2"/>
  <c r="H887" i="2"/>
  <c r="I887" i="2"/>
  <c r="J887" i="2"/>
  <c r="AA887" i="2"/>
  <c r="AB887" i="2"/>
  <c r="AC887" i="2"/>
  <c r="AE887" i="2"/>
  <c r="AF887" i="2"/>
  <c r="AG887" i="2"/>
  <c r="AH887" i="2"/>
  <c r="AI887" i="2"/>
  <c r="AJ887" i="2"/>
  <c r="D888" i="2"/>
  <c r="E888" i="2"/>
  <c r="F888" i="2"/>
  <c r="G888" i="2"/>
  <c r="H888" i="2"/>
  <c r="I888" i="2"/>
  <c r="J888" i="2"/>
  <c r="AA888" i="2"/>
  <c r="AB888" i="2"/>
  <c r="AC888" i="2"/>
  <c r="AE888" i="2"/>
  <c r="AF888" i="2"/>
  <c r="AG888" i="2"/>
  <c r="AH888" i="2"/>
  <c r="AI888" i="2"/>
  <c r="AJ888" i="2"/>
  <c r="D889" i="2"/>
  <c r="E889" i="2"/>
  <c r="F889" i="2"/>
  <c r="G889" i="2"/>
  <c r="H889" i="2"/>
  <c r="I889" i="2"/>
  <c r="J889" i="2"/>
  <c r="AA889" i="2"/>
  <c r="AB889" i="2"/>
  <c r="AC889" i="2"/>
  <c r="AE889" i="2"/>
  <c r="AF889" i="2"/>
  <c r="AG889" i="2"/>
  <c r="AH889" i="2"/>
  <c r="AI889" i="2"/>
  <c r="AJ889" i="2"/>
  <c r="D890" i="2"/>
  <c r="E890" i="2"/>
  <c r="F890" i="2"/>
  <c r="G890" i="2"/>
  <c r="H890" i="2"/>
  <c r="I890" i="2"/>
  <c r="J890" i="2"/>
  <c r="AA890" i="2"/>
  <c r="AB890" i="2"/>
  <c r="AC890" i="2"/>
  <c r="AE890" i="2"/>
  <c r="AF890" i="2"/>
  <c r="AG890" i="2"/>
  <c r="AH890" i="2"/>
  <c r="AI890" i="2"/>
  <c r="AJ890" i="2"/>
  <c r="D891" i="2"/>
  <c r="E891" i="2"/>
  <c r="F891" i="2"/>
  <c r="G891" i="2"/>
  <c r="H891" i="2"/>
  <c r="I891" i="2"/>
  <c r="J891" i="2"/>
  <c r="AA891" i="2"/>
  <c r="AB891" i="2"/>
  <c r="AC891" i="2"/>
  <c r="AE891" i="2"/>
  <c r="AF891" i="2"/>
  <c r="AG891" i="2"/>
  <c r="AH891" i="2"/>
  <c r="AI891" i="2"/>
  <c r="AJ891" i="2"/>
  <c r="D892" i="2"/>
  <c r="E892" i="2"/>
  <c r="F892" i="2"/>
  <c r="G892" i="2"/>
  <c r="H892" i="2"/>
  <c r="I892" i="2"/>
  <c r="J892" i="2"/>
  <c r="AA892" i="2"/>
  <c r="AB892" i="2"/>
  <c r="AC892" i="2"/>
  <c r="AE892" i="2"/>
  <c r="AF892" i="2"/>
  <c r="AG892" i="2"/>
  <c r="AH892" i="2"/>
  <c r="AI892" i="2"/>
  <c r="AJ892" i="2"/>
  <c r="D893" i="2"/>
  <c r="E893" i="2"/>
  <c r="F893" i="2"/>
  <c r="G893" i="2"/>
  <c r="H893" i="2"/>
  <c r="I893" i="2"/>
  <c r="J893" i="2"/>
  <c r="AA893" i="2"/>
  <c r="AB893" i="2"/>
  <c r="AC893" i="2"/>
  <c r="AE893" i="2"/>
  <c r="AF893" i="2"/>
  <c r="AG893" i="2"/>
  <c r="AH893" i="2"/>
  <c r="AI893" i="2"/>
  <c r="AJ893" i="2"/>
  <c r="D894" i="2"/>
  <c r="E894" i="2"/>
  <c r="F894" i="2"/>
  <c r="G894" i="2"/>
  <c r="H894" i="2"/>
  <c r="I894" i="2"/>
  <c r="J894" i="2"/>
  <c r="AA894" i="2"/>
  <c r="AB894" i="2"/>
  <c r="AC894" i="2"/>
  <c r="AE894" i="2"/>
  <c r="AF894" i="2"/>
  <c r="AG894" i="2"/>
  <c r="AH894" i="2"/>
  <c r="AI894" i="2"/>
  <c r="AJ894" i="2"/>
  <c r="D895" i="2"/>
  <c r="E895" i="2"/>
  <c r="F895" i="2"/>
  <c r="G895" i="2"/>
  <c r="H895" i="2"/>
  <c r="I895" i="2"/>
  <c r="J895" i="2"/>
  <c r="AA895" i="2"/>
  <c r="AB895" i="2"/>
  <c r="AC895" i="2"/>
  <c r="AE895" i="2"/>
  <c r="AF895" i="2"/>
  <c r="AG895" i="2"/>
  <c r="AH895" i="2"/>
  <c r="AI895" i="2"/>
  <c r="AJ895" i="2"/>
  <c r="D896" i="2"/>
  <c r="E896" i="2"/>
  <c r="F896" i="2"/>
  <c r="G896" i="2"/>
  <c r="H896" i="2"/>
  <c r="I896" i="2"/>
  <c r="J896" i="2"/>
  <c r="AA896" i="2"/>
  <c r="AB896" i="2"/>
  <c r="AC896" i="2"/>
  <c r="AE896" i="2"/>
  <c r="AF896" i="2"/>
  <c r="AG896" i="2"/>
  <c r="AH896" i="2"/>
  <c r="AI896" i="2"/>
  <c r="AJ896" i="2"/>
  <c r="D897" i="2"/>
  <c r="E897" i="2"/>
  <c r="F897" i="2"/>
  <c r="G897" i="2"/>
  <c r="H897" i="2"/>
  <c r="I897" i="2"/>
  <c r="J897" i="2"/>
  <c r="AA897" i="2"/>
  <c r="AB897" i="2"/>
  <c r="AC897" i="2"/>
  <c r="AE897" i="2"/>
  <c r="AF897" i="2"/>
  <c r="AG897" i="2"/>
  <c r="AH897" i="2"/>
  <c r="AI897" i="2"/>
  <c r="AJ897" i="2"/>
  <c r="D898" i="2"/>
  <c r="E898" i="2"/>
  <c r="F898" i="2"/>
  <c r="G898" i="2"/>
  <c r="H898" i="2"/>
  <c r="I898" i="2"/>
  <c r="J898" i="2"/>
  <c r="AA898" i="2"/>
  <c r="AB898" i="2"/>
  <c r="AC898" i="2"/>
  <c r="AE898" i="2"/>
  <c r="AF898" i="2"/>
  <c r="AG898" i="2"/>
  <c r="AH898" i="2"/>
  <c r="AI898" i="2"/>
  <c r="AJ898" i="2"/>
  <c r="D899" i="2"/>
  <c r="E899" i="2"/>
  <c r="F899" i="2"/>
  <c r="G899" i="2"/>
  <c r="H899" i="2"/>
  <c r="I899" i="2"/>
  <c r="J899" i="2"/>
  <c r="AA899" i="2"/>
  <c r="AB899" i="2"/>
  <c r="AC899" i="2"/>
  <c r="AE899" i="2"/>
  <c r="AF899" i="2"/>
  <c r="AG899" i="2"/>
  <c r="AH899" i="2"/>
  <c r="AI899" i="2"/>
  <c r="AJ899" i="2"/>
  <c r="D900" i="2"/>
  <c r="E900" i="2"/>
  <c r="F900" i="2"/>
  <c r="G900" i="2"/>
  <c r="H900" i="2"/>
  <c r="I900" i="2"/>
  <c r="J900" i="2"/>
  <c r="AA900" i="2"/>
  <c r="AB900" i="2"/>
  <c r="AC900" i="2"/>
  <c r="AE900" i="2"/>
  <c r="AF900" i="2"/>
  <c r="AG900" i="2"/>
  <c r="AH900" i="2"/>
  <c r="AI900" i="2"/>
  <c r="AJ900" i="2"/>
  <c r="D901" i="2"/>
  <c r="E901" i="2"/>
  <c r="F901" i="2"/>
  <c r="G901" i="2"/>
  <c r="H901" i="2"/>
  <c r="I901" i="2"/>
  <c r="J901" i="2"/>
  <c r="AA901" i="2"/>
  <c r="AB901" i="2"/>
  <c r="AC901" i="2"/>
  <c r="AE901" i="2"/>
  <c r="AF901" i="2"/>
  <c r="AG901" i="2"/>
  <c r="AH901" i="2"/>
  <c r="AI901" i="2"/>
  <c r="AJ901" i="2"/>
  <c r="D902" i="2"/>
  <c r="E902" i="2"/>
  <c r="F902" i="2"/>
  <c r="G902" i="2"/>
  <c r="H902" i="2"/>
  <c r="I902" i="2"/>
  <c r="J902" i="2"/>
  <c r="AA902" i="2"/>
  <c r="AB902" i="2"/>
  <c r="AC902" i="2"/>
  <c r="AE902" i="2"/>
  <c r="AF902" i="2"/>
  <c r="AG902" i="2"/>
  <c r="AH902" i="2"/>
  <c r="AI902" i="2"/>
  <c r="AJ902" i="2"/>
  <c r="D903" i="2"/>
  <c r="E903" i="2"/>
  <c r="F903" i="2"/>
  <c r="G903" i="2"/>
  <c r="H903" i="2"/>
  <c r="I903" i="2"/>
  <c r="J903" i="2"/>
  <c r="AA903" i="2"/>
  <c r="AB903" i="2"/>
  <c r="AC903" i="2"/>
  <c r="AE903" i="2"/>
  <c r="AF903" i="2"/>
  <c r="AG903" i="2"/>
  <c r="AH903" i="2"/>
  <c r="AI903" i="2"/>
  <c r="AJ903" i="2"/>
  <c r="D904" i="2"/>
  <c r="E904" i="2"/>
  <c r="F904" i="2"/>
  <c r="G904" i="2"/>
  <c r="H904" i="2"/>
  <c r="I904" i="2"/>
  <c r="J904" i="2"/>
  <c r="AA904" i="2"/>
  <c r="AB904" i="2"/>
  <c r="AC904" i="2"/>
  <c r="AE904" i="2"/>
  <c r="AF904" i="2"/>
  <c r="AG904" i="2"/>
  <c r="AH904" i="2"/>
  <c r="AI904" i="2"/>
  <c r="AJ904" i="2"/>
  <c r="D905" i="2"/>
  <c r="E905" i="2"/>
  <c r="F905" i="2"/>
  <c r="G905" i="2"/>
  <c r="H905" i="2"/>
  <c r="I905" i="2"/>
  <c r="J905" i="2"/>
  <c r="AA905" i="2"/>
  <c r="AB905" i="2"/>
  <c r="AC905" i="2"/>
  <c r="AE905" i="2"/>
  <c r="AF905" i="2"/>
  <c r="AG905" i="2"/>
  <c r="AH905" i="2"/>
  <c r="AI905" i="2"/>
  <c r="AJ905" i="2"/>
  <c r="D906" i="2"/>
  <c r="E906" i="2"/>
  <c r="F906" i="2"/>
  <c r="G906" i="2"/>
  <c r="H906" i="2"/>
  <c r="I906" i="2"/>
  <c r="J906" i="2"/>
  <c r="AA906" i="2"/>
  <c r="AB906" i="2"/>
  <c r="AC906" i="2"/>
  <c r="AE906" i="2"/>
  <c r="AF906" i="2"/>
  <c r="AG906" i="2"/>
  <c r="AH906" i="2"/>
  <c r="AI906" i="2"/>
  <c r="AJ906" i="2"/>
  <c r="D907" i="2"/>
  <c r="E907" i="2"/>
  <c r="F907" i="2"/>
  <c r="G907" i="2"/>
  <c r="H907" i="2"/>
  <c r="I907" i="2"/>
  <c r="J907" i="2"/>
  <c r="AA907" i="2"/>
  <c r="AB907" i="2"/>
  <c r="AC907" i="2"/>
  <c r="AE907" i="2"/>
  <c r="AF907" i="2"/>
  <c r="AG907" i="2"/>
  <c r="AH907" i="2"/>
  <c r="AI907" i="2"/>
  <c r="AJ907" i="2"/>
  <c r="D908" i="2"/>
  <c r="E908" i="2"/>
  <c r="F908" i="2"/>
  <c r="G908" i="2"/>
  <c r="H908" i="2"/>
  <c r="I908" i="2"/>
  <c r="J908" i="2"/>
  <c r="AA908" i="2"/>
  <c r="AB908" i="2"/>
  <c r="AC908" i="2"/>
  <c r="AE908" i="2"/>
  <c r="AF908" i="2"/>
  <c r="AG908" i="2"/>
  <c r="AH908" i="2"/>
  <c r="AI908" i="2"/>
  <c r="AJ908" i="2"/>
  <c r="D909" i="2"/>
  <c r="E909" i="2"/>
  <c r="F909" i="2"/>
  <c r="G909" i="2"/>
  <c r="H909" i="2"/>
  <c r="I909" i="2"/>
  <c r="J909" i="2"/>
  <c r="AA909" i="2"/>
  <c r="AB909" i="2"/>
  <c r="AC909" i="2"/>
  <c r="AE909" i="2"/>
  <c r="AF909" i="2"/>
  <c r="AG909" i="2"/>
  <c r="AH909" i="2"/>
  <c r="AI909" i="2"/>
  <c r="AJ909" i="2"/>
  <c r="D910" i="2"/>
  <c r="E910" i="2"/>
  <c r="F910" i="2"/>
  <c r="G910" i="2"/>
  <c r="H910" i="2"/>
  <c r="I910" i="2"/>
  <c r="J910" i="2"/>
  <c r="AA910" i="2"/>
  <c r="AB910" i="2"/>
  <c r="AC910" i="2"/>
  <c r="AE910" i="2"/>
  <c r="AF910" i="2"/>
  <c r="AG910" i="2"/>
  <c r="AH910" i="2"/>
  <c r="AI910" i="2"/>
  <c r="AJ910" i="2"/>
  <c r="D911" i="2"/>
  <c r="E911" i="2"/>
  <c r="F911" i="2"/>
  <c r="G911" i="2"/>
  <c r="H911" i="2"/>
  <c r="I911" i="2"/>
  <c r="J911" i="2"/>
  <c r="AA911" i="2"/>
  <c r="AB911" i="2"/>
  <c r="AC911" i="2"/>
  <c r="AE911" i="2"/>
  <c r="AF911" i="2"/>
  <c r="AG911" i="2"/>
  <c r="AH911" i="2"/>
  <c r="AI911" i="2"/>
  <c r="AJ911" i="2"/>
  <c r="D912" i="2"/>
  <c r="E912" i="2"/>
  <c r="F912" i="2"/>
  <c r="G912" i="2"/>
  <c r="H912" i="2"/>
  <c r="I912" i="2"/>
  <c r="J912" i="2"/>
  <c r="AA912" i="2"/>
  <c r="AB912" i="2"/>
  <c r="AC912" i="2"/>
  <c r="AE912" i="2"/>
  <c r="AF912" i="2"/>
  <c r="AG912" i="2"/>
  <c r="AH912" i="2"/>
  <c r="AI912" i="2"/>
  <c r="AJ912" i="2"/>
  <c r="D913" i="2"/>
  <c r="E913" i="2"/>
  <c r="F913" i="2"/>
  <c r="G913" i="2"/>
  <c r="H913" i="2"/>
  <c r="I913" i="2"/>
  <c r="J913" i="2"/>
  <c r="AA913" i="2"/>
  <c r="AB913" i="2"/>
  <c r="AC913" i="2"/>
  <c r="AE913" i="2"/>
  <c r="AF913" i="2"/>
  <c r="AG913" i="2"/>
  <c r="AH913" i="2"/>
  <c r="AI913" i="2"/>
  <c r="AJ913" i="2"/>
  <c r="D914" i="2"/>
  <c r="E914" i="2"/>
  <c r="F914" i="2"/>
  <c r="G914" i="2"/>
  <c r="H914" i="2"/>
  <c r="I914" i="2"/>
  <c r="J914" i="2"/>
  <c r="AA914" i="2"/>
  <c r="AB914" i="2"/>
  <c r="AC914" i="2"/>
  <c r="AE914" i="2"/>
  <c r="AF914" i="2"/>
  <c r="AG914" i="2"/>
  <c r="AH914" i="2"/>
  <c r="AI914" i="2"/>
  <c r="AJ914" i="2"/>
  <c r="D915" i="2"/>
  <c r="E915" i="2"/>
  <c r="F915" i="2"/>
  <c r="G915" i="2"/>
  <c r="H915" i="2"/>
  <c r="I915" i="2"/>
  <c r="J915" i="2"/>
  <c r="AA915" i="2"/>
  <c r="AB915" i="2"/>
  <c r="AC915" i="2"/>
  <c r="AE915" i="2"/>
  <c r="AF915" i="2"/>
  <c r="AG915" i="2"/>
  <c r="AH915" i="2"/>
  <c r="AI915" i="2"/>
  <c r="AJ915" i="2"/>
  <c r="D916" i="2"/>
  <c r="E916" i="2"/>
  <c r="F916" i="2"/>
  <c r="G916" i="2"/>
  <c r="H916" i="2"/>
  <c r="I916" i="2"/>
  <c r="J916" i="2"/>
  <c r="AA916" i="2"/>
  <c r="AB916" i="2"/>
  <c r="AC916" i="2"/>
  <c r="AE916" i="2"/>
  <c r="AF916" i="2"/>
  <c r="AG916" i="2"/>
  <c r="AH916" i="2"/>
  <c r="AI916" i="2"/>
  <c r="AJ916" i="2"/>
  <c r="D917" i="2"/>
  <c r="E917" i="2"/>
  <c r="F917" i="2"/>
  <c r="G917" i="2"/>
  <c r="H917" i="2"/>
  <c r="I917" i="2"/>
  <c r="J917" i="2"/>
  <c r="AA917" i="2"/>
  <c r="AB917" i="2"/>
  <c r="AC917" i="2"/>
  <c r="AE917" i="2"/>
  <c r="AF917" i="2"/>
  <c r="AG917" i="2"/>
  <c r="AH917" i="2"/>
  <c r="AI917" i="2"/>
  <c r="AJ917" i="2"/>
  <c r="D918" i="2"/>
  <c r="E918" i="2"/>
  <c r="F918" i="2"/>
  <c r="G918" i="2"/>
  <c r="H918" i="2"/>
  <c r="I918" i="2"/>
  <c r="J918" i="2"/>
  <c r="AA918" i="2"/>
  <c r="AB918" i="2"/>
  <c r="AC918" i="2"/>
  <c r="AE918" i="2"/>
  <c r="AF918" i="2"/>
  <c r="AG918" i="2"/>
  <c r="AH918" i="2"/>
  <c r="AI918" i="2"/>
  <c r="AJ918" i="2"/>
  <c r="D919" i="2"/>
  <c r="E919" i="2"/>
  <c r="F919" i="2"/>
  <c r="G919" i="2"/>
  <c r="H919" i="2"/>
  <c r="I919" i="2"/>
  <c r="J919" i="2"/>
  <c r="AA919" i="2"/>
  <c r="AB919" i="2"/>
  <c r="AC919" i="2"/>
  <c r="AE919" i="2"/>
  <c r="AF919" i="2"/>
  <c r="AG919" i="2"/>
  <c r="AH919" i="2"/>
  <c r="AI919" i="2"/>
  <c r="AJ919" i="2"/>
  <c r="D920" i="2"/>
  <c r="E920" i="2"/>
  <c r="F920" i="2"/>
  <c r="G920" i="2"/>
  <c r="H920" i="2"/>
  <c r="I920" i="2"/>
  <c r="J920" i="2"/>
  <c r="AA920" i="2"/>
  <c r="AB920" i="2"/>
  <c r="AC920" i="2"/>
  <c r="AE920" i="2"/>
  <c r="AF920" i="2"/>
  <c r="AG920" i="2"/>
  <c r="AH920" i="2"/>
  <c r="AI920" i="2"/>
  <c r="AJ920" i="2"/>
  <c r="D921" i="2"/>
  <c r="E921" i="2"/>
  <c r="F921" i="2"/>
  <c r="G921" i="2"/>
  <c r="H921" i="2"/>
  <c r="I921" i="2"/>
  <c r="J921" i="2"/>
  <c r="AA921" i="2"/>
  <c r="AB921" i="2"/>
  <c r="AC921" i="2"/>
  <c r="AE921" i="2"/>
  <c r="AF921" i="2"/>
  <c r="AG921" i="2"/>
  <c r="AH921" i="2"/>
  <c r="AI921" i="2"/>
  <c r="AJ921" i="2"/>
  <c r="D922" i="2"/>
  <c r="E922" i="2"/>
  <c r="F922" i="2"/>
  <c r="G922" i="2"/>
  <c r="H922" i="2"/>
  <c r="I922" i="2"/>
  <c r="J922" i="2"/>
  <c r="AA922" i="2"/>
  <c r="AB922" i="2"/>
  <c r="AC922" i="2"/>
  <c r="AE922" i="2"/>
  <c r="AF922" i="2"/>
  <c r="AG922" i="2"/>
  <c r="AH922" i="2"/>
  <c r="AI922" i="2"/>
  <c r="AJ922" i="2"/>
  <c r="D923" i="2"/>
  <c r="E923" i="2"/>
  <c r="F923" i="2"/>
  <c r="G923" i="2"/>
  <c r="H923" i="2"/>
  <c r="I923" i="2"/>
  <c r="J923" i="2"/>
  <c r="AA923" i="2"/>
  <c r="AB923" i="2"/>
  <c r="AC923" i="2"/>
  <c r="AE923" i="2"/>
  <c r="AF923" i="2"/>
  <c r="AG923" i="2"/>
  <c r="AH923" i="2"/>
  <c r="AI923" i="2"/>
  <c r="AJ923" i="2"/>
  <c r="D924" i="2"/>
  <c r="E924" i="2"/>
  <c r="F924" i="2"/>
  <c r="G924" i="2"/>
  <c r="H924" i="2"/>
  <c r="I924" i="2"/>
  <c r="J924" i="2"/>
  <c r="AA924" i="2"/>
  <c r="AB924" i="2"/>
  <c r="AC924" i="2"/>
  <c r="AE924" i="2"/>
  <c r="AF924" i="2"/>
  <c r="AG924" i="2"/>
  <c r="AH924" i="2"/>
  <c r="AI924" i="2"/>
  <c r="AJ924" i="2"/>
  <c r="D925" i="2"/>
  <c r="E925" i="2"/>
  <c r="F925" i="2"/>
  <c r="G925" i="2"/>
  <c r="H925" i="2"/>
  <c r="I925" i="2"/>
  <c r="J925" i="2"/>
  <c r="AA925" i="2"/>
  <c r="AB925" i="2"/>
  <c r="AC925" i="2"/>
  <c r="AE925" i="2"/>
  <c r="AF925" i="2"/>
  <c r="AG925" i="2"/>
  <c r="AH925" i="2"/>
  <c r="AI925" i="2"/>
  <c r="AJ925" i="2"/>
  <c r="D926" i="2"/>
  <c r="E926" i="2"/>
  <c r="F926" i="2"/>
  <c r="G926" i="2"/>
  <c r="H926" i="2"/>
  <c r="I926" i="2"/>
  <c r="J926" i="2"/>
  <c r="AA926" i="2"/>
  <c r="AB926" i="2"/>
  <c r="AC926" i="2"/>
  <c r="AE926" i="2"/>
  <c r="AF926" i="2"/>
  <c r="AG926" i="2"/>
  <c r="AH926" i="2"/>
  <c r="AI926" i="2"/>
  <c r="AJ926" i="2"/>
  <c r="D927" i="2"/>
  <c r="E927" i="2"/>
  <c r="F927" i="2"/>
  <c r="G927" i="2"/>
  <c r="H927" i="2"/>
  <c r="I927" i="2"/>
  <c r="J927" i="2"/>
  <c r="AA927" i="2"/>
  <c r="AB927" i="2"/>
  <c r="AC927" i="2"/>
  <c r="AE927" i="2"/>
  <c r="AF927" i="2"/>
  <c r="AG927" i="2"/>
  <c r="AH927" i="2"/>
  <c r="AI927" i="2"/>
  <c r="AJ927" i="2"/>
  <c r="D928" i="2"/>
  <c r="E928" i="2"/>
  <c r="F928" i="2"/>
  <c r="G928" i="2"/>
  <c r="H928" i="2"/>
  <c r="I928" i="2"/>
  <c r="J928" i="2"/>
  <c r="AA928" i="2"/>
  <c r="AB928" i="2"/>
  <c r="AC928" i="2"/>
  <c r="AE928" i="2"/>
  <c r="AF928" i="2"/>
  <c r="AG928" i="2"/>
  <c r="AH928" i="2"/>
  <c r="AI928" i="2"/>
  <c r="AJ928" i="2"/>
  <c r="D929" i="2"/>
  <c r="E929" i="2"/>
  <c r="F929" i="2"/>
  <c r="G929" i="2"/>
  <c r="H929" i="2"/>
  <c r="I929" i="2"/>
  <c r="J929" i="2"/>
  <c r="AA929" i="2"/>
  <c r="AB929" i="2"/>
  <c r="AC929" i="2"/>
  <c r="AE929" i="2"/>
  <c r="AF929" i="2"/>
  <c r="AG929" i="2"/>
  <c r="AH929" i="2"/>
  <c r="AI929" i="2"/>
  <c r="AJ929" i="2"/>
  <c r="D930" i="2"/>
  <c r="E930" i="2"/>
  <c r="F930" i="2"/>
  <c r="G930" i="2"/>
  <c r="H930" i="2"/>
  <c r="I930" i="2"/>
  <c r="J930" i="2"/>
  <c r="AA930" i="2"/>
  <c r="AB930" i="2"/>
  <c r="AC930" i="2"/>
  <c r="AE930" i="2"/>
  <c r="AF930" i="2"/>
  <c r="AG930" i="2"/>
  <c r="AH930" i="2"/>
  <c r="AI930" i="2"/>
  <c r="AJ930" i="2"/>
  <c r="D931" i="2"/>
  <c r="E931" i="2"/>
  <c r="F931" i="2"/>
  <c r="G931" i="2"/>
  <c r="H931" i="2"/>
  <c r="I931" i="2"/>
  <c r="J931" i="2"/>
  <c r="AA931" i="2"/>
  <c r="AB931" i="2"/>
  <c r="AC931" i="2"/>
  <c r="AE931" i="2"/>
  <c r="AF931" i="2"/>
  <c r="AG931" i="2"/>
  <c r="AH931" i="2"/>
  <c r="AI931" i="2"/>
  <c r="AJ931" i="2"/>
  <c r="D932" i="2"/>
  <c r="E932" i="2"/>
  <c r="F932" i="2"/>
  <c r="G932" i="2"/>
  <c r="H932" i="2"/>
  <c r="I932" i="2"/>
  <c r="J932" i="2"/>
  <c r="AA932" i="2"/>
  <c r="AB932" i="2"/>
  <c r="AC932" i="2"/>
  <c r="AE932" i="2"/>
  <c r="AF932" i="2"/>
  <c r="AG932" i="2"/>
  <c r="AH932" i="2"/>
  <c r="AI932" i="2"/>
  <c r="AJ932" i="2"/>
  <c r="D933" i="2"/>
  <c r="E933" i="2"/>
  <c r="F933" i="2"/>
  <c r="G933" i="2"/>
  <c r="H933" i="2"/>
  <c r="I933" i="2"/>
  <c r="J933" i="2"/>
  <c r="AA933" i="2"/>
  <c r="AB933" i="2"/>
  <c r="AC933" i="2"/>
  <c r="AE933" i="2"/>
  <c r="AF933" i="2"/>
  <c r="AG933" i="2"/>
  <c r="AH933" i="2"/>
  <c r="AI933" i="2"/>
  <c r="AJ933" i="2"/>
  <c r="D934" i="2"/>
  <c r="E934" i="2"/>
  <c r="F934" i="2"/>
  <c r="G934" i="2"/>
  <c r="H934" i="2"/>
  <c r="I934" i="2"/>
  <c r="J934" i="2"/>
  <c r="AA934" i="2"/>
  <c r="AB934" i="2"/>
  <c r="AC934" i="2"/>
  <c r="AE934" i="2"/>
  <c r="AF934" i="2"/>
  <c r="AG934" i="2"/>
  <c r="AH934" i="2"/>
  <c r="AI934" i="2"/>
  <c r="AJ934" i="2"/>
  <c r="D935" i="2"/>
  <c r="E935" i="2"/>
  <c r="F935" i="2"/>
  <c r="G935" i="2"/>
  <c r="H935" i="2"/>
  <c r="I935" i="2"/>
  <c r="J935" i="2"/>
  <c r="AA935" i="2"/>
  <c r="AB935" i="2"/>
  <c r="AC935" i="2"/>
  <c r="AE935" i="2"/>
  <c r="AF935" i="2"/>
  <c r="AG935" i="2"/>
  <c r="AH935" i="2"/>
  <c r="AI935" i="2"/>
  <c r="AJ935" i="2"/>
  <c r="D936" i="2"/>
  <c r="E936" i="2"/>
  <c r="F936" i="2"/>
  <c r="G936" i="2"/>
  <c r="H936" i="2"/>
  <c r="I936" i="2"/>
  <c r="J936" i="2"/>
  <c r="AA936" i="2"/>
  <c r="AB936" i="2"/>
  <c r="AC936" i="2"/>
  <c r="AE936" i="2"/>
  <c r="AF936" i="2"/>
  <c r="AG936" i="2"/>
  <c r="AH936" i="2"/>
  <c r="AI936" i="2"/>
  <c r="AJ936" i="2"/>
  <c r="D937" i="2"/>
  <c r="E937" i="2"/>
  <c r="F937" i="2"/>
  <c r="G937" i="2"/>
  <c r="H937" i="2"/>
  <c r="I937" i="2"/>
  <c r="J937" i="2"/>
  <c r="AA937" i="2"/>
  <c r="AB937" i="2"/>
  <c r="AC937" i="2"/>
  <c r="AE937" i="2"/>
  <c r="AF937" i="2"/>
  <c r="AG937" i="2"/>
  <c r="AH937" i="2"/>
  <c r="AI937" i="2"/>
  <c r="AJ937" i="2"/>
  <c r="D938" i="2"/>
  <c r="E938" i="2"/>
  <c r="F938" i="2"/>
  <c r="G938" i="2"/>
  <c r="H938" i="2"/>
  <c r="I938" i="2"/>
  <c r="J938" i="2"/>
  <c r="AA938" i="2"/>
  <c r="AB938" i="2"/>
  <c r="AC938" i="2"/>
  <c r="AE938" i="2"/>
  <c r="AF938" i="2"/>
  <c r="AG938" i="2"/>
  <c r="AH938" i="2"/>
  <c r="AI938" i="2"/>
  <c r="AJ938" i="2"/>
  <c r="D939" i="2"/>
  <c r="E939" i="2"/>
  <c r="F939" i="2"/>
  <c r="G939" i="2"/>
  <c r="H939" i="2"/>
  <c r="I939" i="2"/>
  <c r="J939" i="2"/>
  <c r="AA939" i="2"/>
  <c r="AB939" i="2"/>
  <c r="AC939" i="2"/>
  <c r="AE939" i="2"/>
  <c r="AF939" i="2"/>
  <c r="AG939" i="2"/>
  <c r="AH939" i="2"/>
  <c r="AI939" i="2"/>
  <c r="AJ939" i="2"/>
  <c r="D940" i="2"/>
  <c r="E940" i="2"/>
  <c r="F940" i="2"/>
  <c r="G940" i="2"/>
  <c r="H940" i="2"/>
  <c r="I940" i="2"/>
  <c r="J940" i="2"/>
  <c r="AA940" i="2"/>
  <c r="AB940" i="2"/>
  <c r="AC940" i="2"/>
  <c r="AE940" i="2"/>
  <c r="AF940" i="2"/>
  <c r="AG940" i="2"/>
  <c r="AH940" i="2"/>
  <c r="AI940" i="2"/>
  <c r="AJ940" i="2"/>
  <c r="D941" i="2"/>
  <c r="E941" i="2"/>
  <c r="F941" i="2"/>
  <c r="G941" i="2"/>
  <c r="H941" i="2"/>
  <c r="I941" i="2"/>
  <c r="J941" i="2"/>
  <c r="AA941" i="2"/>
  <c r="AB941" i="2"/>
  <c r="AC941" i="2"/>
  <c r="AE941" i="2"/>
  <c r="AF941" i="2"/>
  <c r="AG941" i="2"/>
  <c r="AH941" i="2"/>
  <c r="AI941" i="2"/>
  <c r="AJ941" i="2"/>
  <c r="D942" i="2"/>
  <c r="E942" i="2"/>
  <c r="F942" i="2"/>
  <c r="G942" i="2"/>
  <c r="H942" i="2"/>
  <c r="I942" i="2"/>
  <c r="J942" i="2"/>
  <c r="AA942" i="2"/>
  <c r="AB942" i="2"/>
  <c r="AC942" i="2"/>
  <c r="AE942" i="2"/>
  <c r="AF942" i="2"/>
  <c r="AG942" i="2"/>
  <c r="AH942" i="2"/>
  <c r="AI942" i="2"/>
  <c r="AJ942" i="2"/>
  <c r="D943" i="2"/>
  <c r="E943" i="2"/>
  <c r="F943" i="2"/>
  <c r="G943" i="2"/>
  <c r="H943" i="2"/>
  <c r="I943" i="2"/>
  <c r="J943" i="2"/>
  <c r="AA943" i="2"/>
  <c r="AB943" i="2"/>
  <c r="AC943" i="2"/>
  <c r="AE943" i="2"/>
  <c r="AF943" i="2"/>
  <c r="AG943" i="2"/>
  <c r="AH943" i="2"/>
  <c r="AI943" i="2"/>
  <c r="AJ943" i="2"/>
  <c r="D944" i="2"/>
  <c r="E944" i="2"/>
  <c r="F944" i="2"/>
  <c r="G944" i="2"/>
  <c r="H944" i="2"/>
  <c r="I944" i="2"/>
  <c r="J944" i="2"/>
  <c r="AA944" i="2"/>
  <c r="AB944" i="2"/>
  <c r="AC944" i="2"/>
  <c r="AE944" i="2"/>
  <c r="AF944" i="2"/>
  <c r="AG944" i="2"/>
  <c r="AH944" i="2"/>
  <c r="AI944" i="2"/>
  <c r="AJ944" i="2"/>
  <c r="D945" i="2"/>
  <c r="E945" i="2"/>
  <c r="F945" i="2"/>
  <c r="G945" i="2"/>
  <c r="H945" i="2"/>
  <c r="I945" i="2"/>
  <c r="J945" i="2"/>
  <c r="AA945" i="2"/>
  <c r="AB945" i="2"/>
  <c r="AC945" i="2"/>
  <c r="AE945" i="2"/>
  <c r="AF945" i="2"/>
  <c r="AG945" i="2"/>
  <c r="AH945" i="2"/>
  <c r="AI945" i="2"/>
  <c r="AJ945" i="2"/>
  <c r="D946" i="2"/>
  <c r="E946" i="2"/>
  <c r="F946" i="2"/>
  <c r="G946" i="2"/>
  <c r="H946" i="2"/>
  <c r="I946" i="2"/>
  <c r="J946" i="2"/>
  <c r="AA946" i="2"/>
  <c r="AB946" i="2"/>
  <c r="AC946" i="2"/>
  <c r="AE946" i="2"/>
  <c r="AF946" i="2"/>
  <c r="AG946" i="2"/>
  <c r="AH946" i="2"/>
  <c r="AI946" i="2"/>
  <c r="AJ946" i="2"/>
  <c r="D947" i="2"/>
  <c r="E947" i="2"/>
  <c r="F947" i="2"/>
  <c r="G947" i="2"/>
  <c r="H947" i="2"/>
  <c r="I947" i="2"/>
  <c r="J947" i="2"/>
  <c r="AA947" i="2"/>
  <c r="AB947" i="2"/>
  <c r="AC947" i="2"/>
  <c r="AE947" i="2"/>
  <c r="AF947" i="2"/>
  <c r="AG947" i="2"/>
  <c r="AH947" i="2"/>
  <c r="AI947" i="2"/>
  <c r="AJ947" i="2"/>
  <c r="D948" i="2"/>
  <c r="E948" i="2"/>
  <c r="F948" i="2"/>
  <c r="G948" i="2"/>
  <c r="H948" i="2"/>
  <c r="I948" i="2"/>
  <c r="J948" i="2"/>
  <c r="AA948" i="2"/>
  <c r="AB948" i="2"/>
  <c r="AC948" i="2"/>
  <c r="AE948" i="2"/>
  <c r="AF948" i="2"/>
  <c r="AG948" i="2"/>
  <c r="AH948" i="2"/>
  <c r="AI948" i="2"/>
  <c r="AJ948" i="2"/>
  <c r="D949" i="2"/>
  <c r="E949" i="2"/>
  <c r="F949" i="2"/>
  <c r="G949" i="2"/>
  <c r="H949" i="2"/>
  <c r="I949" i="2"/>
  <c r="J949" i="2"/>
  <c r="AA949" i="2"/>
  <c r="AB949" i="2"/>
  <c r="AC949" i="2"/>
  <c r="AE949" i="2"/>
  <c r="AF949" i="2"/>
  <c r="AG949" i="2"/>
  <c r="AH949" i="2"/>
  <c r="AI949" i="2"/>
  <c r="AJ949" i="2"/>
  <c r="D950" i="2"/>
  <c r="E950" i="2"/>
  <c r="F950" i="2"/>
  <c r="G950" i="2"/>
  <c r="H950" i="2"/>
  <c r="I950" i="2"/>
  <c r="J950" i="2"/>
  <c r="AA950" i="2"/>
  <c r="AB950" i="2"/>
  <c r="AC950" i="2"/>
  <c r="AE950" i="2"/>
  <c r="AF950" i="2"/>
  <c r="AG950" i="2"/>
  <c r="AH950" i="2"/>
  <c r="AI950" i="2"/>
  <c r="AJ950" i="2"/>
  <c r="D951" i="2"/>
  <c r="E951" i="2"/>
  <c r="F951" i="2"/>
  <c r="G951" i="2"/>
  <c r="H951" i="2"/>
  <c r="I951" i="2"/>
  <c r="J951" i="2"/>
  <c r="AA951" i="2"/>
  <c r="AB951" i="2"/>
  <c r="AC951" i="2"/>
  <c r="AE951" i="2"/>
  <c r="AF951" i="2"/>
  <c r="AG951" i="2"/>
  <c r="AH951" i="2"/>
  <c r="AI951" i="2"/>
  <c r="AJ951" i="2"/>
  <c r="D952" i="2"/>
  <c r="E952" i="2"/>
  <c r="F952" i="2"/>
  <c r="G952" i="2"/>
  <c r="H952" i="2"/>
  <c r="I952" i="2"/>
  <c r="J952" i="2"/>
  <c r="AA952" i="2"/>
  <c r="AB952" i="2"/>
  <c r="AC952" i="2"/>
  <c r="AE952" i="2"/>
  <c r="AF952" i="2"/>
  <c r="AG952" i="2"/>
  <c r="AH952" i="2"/>
  <c r="AI952" i="2"/>
  <c r="AJ952" i="2"/>
  <c r="D953" i="2"/>
  <c r="E953" i="2"/>
  <c r="F953" i="2"/>
  <c r="G953" i="2"/>
  <c r="H953" i="2"/>
  <c r="I953" i="2"/>
  <c r="J953" i="2"/>
  <c r="AA953" i="2"/>
  <c r="AB953" i="2"/>
  <c r="AC953" i="2"/>
  <c r="AE953" i="2"/>
  <c r="AF953" i="2"/>
  <c r="AG953" i="2"/>
  <c r="AH953" i="2"/>
  <c r="AI953" i="2"/>
  <c r="AJ953" i="2"/>
  <c r="D954" i="2"/>
  <c r="E954" i="2"/>
  <c r="F954" i="2"/>
  <c r="G954" i="2"/>
  <c r="H954" i="2"/>
  <c r="I954" i="2"/>
  <c r="J954" i="2"/>
  <c r="AA954" i="2"/>
  <c r="AB954" i="2"/>
  <c r="AC954" i="2"/>
  <c r="AE954" i="2"/>
  <c r="AF954" i="2"/>
  <c r="AG954" i="2"/>
  <c r="AH954" i="2"/>
  <c r="AI954" i="2"/>
  <c r="AJ954" i="2"/>
  <c r="D955" i="2"/>
  <c r="E955" i="2"/>
  <c r="F955" i="2"/>
  <c r="G955" i="2"/>
  <c r="H955" i="2"/>
  <c r="I955" i="2"/>
  <c r="J955" i="2"/>
  <c r="AA955" i="2"/>
  <c r="AB955" i="2"/>
  <c r="AC955" i="2"/>
  <c r="AE955" i="2"/>
  <c r="AF955" i="2"/>
  <c r="AG955" i="2"/>
  <c r="AH955" i="2"/>
  <c r="AI955" i="2"/>
  <c r="AJ955" i="2"/>
  <c r="D956" i="2"/>
  <c r="E956" i="2"/>
  <c r="F956" i="2"/>
  <c r="G956" i="2"/>
  <c r="H956" i="2"/>
  <c r="I956" i="2"/>
  <c r="J956" i="2"/>
  <c r="AA956" i="2"/>
  <c r="AB956" i="2"/>
  <c r="AC956" i="2"/>
  <c r="AE956" i="2"/>
  <c r="AF956" i="2"/>
  <c r="AG956" i="2"/>
  <c r="AH956" i="2"/>
  <c r="AI956" i="2"/>
  <c r="AJ956" i="2"/>
  <c r="D957" i="2"/>
  <c r="E957" i="2"/>
  <c r="F957" i="2"/>
  <c r="G957" i="2"/>
  <c r="H957" i="2"/>
  <c r="I957" i="2"/>
  <c r="J957" i="2"/>
  <c r="AA957" i="2"/>
  <c r="AB957" i="2"/>
  <c r="AC957" i="2"/>
  <c r="AE957" i="2"/>
  <c r="AF957" i="2"/>
  <c r="AG957" i="2"/>
  <c r="AH957" i="2"/>
  <c r="AI957" i="2"/>
  <c r="AJ957" i="2"/>
  <c r="D958" i="2"/>
  <c r="E958" i="2"/>
  <c r="F958" i="2"/>
  <c r="G958" i="2"/>
  <c r="H958" i="2"/>
  <c r="I958" i="2"/>
  <c r="J958" i="2"/>
  <c r="AA958" i="2"/>
  <c r="AB958" i="2"/>
  <c r="AC958" i="2"/>
  <c r="AE958" i="2"/>
  <c r="AF958" i="2"/>
  <c r="AG958" i="2"/>
  <c r="AH958" i="2"/>
  <c r="AI958" i="2"/>
  <c r="AJ958" i="2"/>
  <c r="D959" i="2"/>
  <c r="E959" i="2"/>
  <c r="F959" i="2"/>
  <c r="G959" i="2"/>
  <c r="H959" i="2"/>
  <c r="I959" i="2"/>
  <c r="J959" i="2"/>
  <c r="AA959" i="2"/>
  <c r="AB959" i="2"/>
  <c r="AC959" i="2"/>
  <c r="AE959" i="2"/>
  <c r="AF959" i="2"/>
  <c r="AG959" i="2"/>
  <c r="AH959" i="2"/>
  <c r="AI959" i="2"/>
  <c r="AJ959" i="2"/>
  <c r="D960" i="2"/>
  <c r="E960" i="2"/>
  <c r="F960" i="2"/>
  <c r="G960" i="2"/>
  <c r="H960" i="2"/>
  <c r="I960" i="2"/>
  <c r="J960" i="2"/>
  <c r="AA960" i="2"/>
  <c r="AB960" i="2"/>
  <c r="AC960" i="2"/>
  <c r="AE960" i="2"/>
  <c r="AF960" i="2"/>
  <c r="AG960" i="2"/>
  <c r="AH960" i="2"/>
  <c r="AI960" i="2"/>
  <c r="AJ960" i="2"/>
  <c r="D961" i="2"/>
  <c r="E961" i="2"/>
  <c r="F961" i="2"/>
  <c r="G961" i="2"/>
  <c r="H961" i="2"/>
  <c r="I961" i="2"/>
  <c r="J961" i="2"/>
  <c r="AA961" i="2"/>
  <c r="AB961" i="2"/>
  <c r="AC961" i="2"/>
  <c r="AE961" i="2"/>
  <c r="AF961" i="2"/>
  <c r="AG961" i="2"/>
  <c r="AH961" i="2"/>
  <c r="AI961" i="2"/>
  <c r="AJ961" i="2"/>
  <c r="D962" i="2"/>
  <c r="E962" i="2"/>
  <c r="F962" i="2"/>
  <c r="G962" i="2"/>
  <c r="H962" i="2"/>
  <c r="I962" i="2"/>
  <c r="J962" i="2"/>
  <c r="AA962" i="2"/>
  <c r="AB962" i="2"/>
  <c r="AC962" i="2"/>
  <c r="AE962" i="2"/>
  <c r="AF962" i="2"/>
  <c r="AG962" i="2"/>
  <c r="AH962" i="2"/>
  <c r="AI962" i="2"/>
  <c r="AJ962" i="2"/>
  <c r="D963" i="2"/>
  <c r="E963" i="2"/>
  <c r="F963" i="2"/>
  <c r="G963" i="2"/>
  <c r="H963" i="2"/>
  <c r="I963" i="2"/>
  <c r="J963" i="2"/>
  <c r="AA963" i="2"/>
  <c r="AB963" i="2"/>
  <c r="AC963" i="2"/>
  <c r="AE963" i="2"/>
  <c r="AF963" i="2"/>
  <c r="AG963" i="2"/>
  <c r="AH963" i="2"/>
  <c r="AI963" i="2"/>
  <c r="AJ963" i="2"/>
  <c r="D964" i="2"/>
  <c r="E964" i="2"/>
  <c r="F964" i="2"/>
  <c r="G964" i="2"/>
  <c r="H964" i="2"/>
  <c r="I964" i="2"/>
  <c r="J964" i="2"/>
  <c r="AA964" i="2"/>
  <c r="AB964" i="2"/>
  <c r="AC964" i="2"/>
  <c r="AE964" i="2"/>
  <c r="AF964" i="2"/>
  <c r="AG964" i="2"/>
  <c r="AH964" i="2"/>
  <c r="AI964" i="2"/>
  <c r="AJ964" i="2"/>
  <c r="D965" i="2"/>
  <c r="E965" i="2"/>
  <c r="F965" i="2"/>
  <c r="G965" i="2"/>
  <c r="H965" i="2"/>
  <c r="I965" i="2"/>
  <c r="J965" i="2"/>
  <c r="AA965" i="2"/>
  <c r="AB965" i="2"/>
  <c r="AC965" i="2"/>
  <c r="AE965" i="2"/>
  <c r="AF965" i="2"/>
  <c r="AG965" i="2"/>
  <c r="AH965" i="2"/>
  <c r="AI965" i="2"/>
  <c r="AJ965" i="2"/>
  <c r="D966" i="2"/>
  <c r="E966" i="2"/>
  <c r="F966" i="2"/>
  <c r="G966" i="2"/>
  <c r="H966" i="2"/>
  <c r="I966" i="2"/>
  <c r="J966" i="2"/>
  <c r="AA966" i="2"/>
  <c r="AB966" i="2"/>
  <c r="AC966" i="2"/>
  <c r="AE966" i="2"/>
  <c r="AF966" i="2"/>
  <c r="AG966" i="2"/>
  <c r="AH966" i="2"/>
  <c r="AI966" i="2"/>
  <c r="AJ966" i="2"/>
  <c r="D967" i="2"/>
  <c r="E967" i="2"/>
  <c r="F967" i="2"/>
  <c r="G967" i="2"/>
  <c r="H967" i="2"/>
  <c r="I967" i="2"/>
  <c r="J967" i="2"/>
  <c r="AA967" i="2"/>
  <c r="AB967" i="2"/>
  <c r="AC967" i="2"/>
  <c r="AE967" i="2"/>
  <c r="AF967" i="2"/>
  <c r="AG967" i="2"/>
  <c r="AH967" i="2"/>
  <c r="AI967" i="2"/>
  <c r="AJ967" i="2"/>
  <c r="D968" i="2"/>
  <c r="E968" i="2"/>
  <c r="F968" i="2"/>
  <c r="G968" i="2"/>
  <c r="H968" i="2"/>
  <c r="I968" i="2"/>
  <c r="J968" i="2"/>
  <c r="AA968" i="2"/>
  <c r="AB968" i="2"/>
  <c r="AC968" i="2"/>
  <c r="AE968" i="2"/>
  <c r="AF968" i="2"/>
  <c r="AG968" i="2"/>
  <c r="AH968" i="2"/>
  <c r="AI968" i="2"/>
  <c r="AJ968" i="2"/>
  <c r="D969" i="2"/>
  <c r="E969" i="2"/>
  <c r="F969" i="2"/>
  <c r="G969" i="2"/>
  <c r="H969" i="2"/>
  <c r="I969" i="2"/>
  <c r="J969" i="2"/>
  <c r="AA969" i="2"/>
  <c r="AB969" i="2"/>
  <c r="AC969" i="2"/>
  <c r="AE969" i="2"/>
  <c r="AF969" i="2"/>
  <c r="AG969" i="2"/>
  <c r="AH969" i="2"/>
  <c r="AI969" i="2"/>
  <c r="AJ969" i="2"/>
  <c r="D970" i="2"/>
  <c r="E970" i="2"/>
  <c r="F970" i="2"/>
  <c r="G970" i="2"/>
  <c r="H970" i="2"/>
  <c r="I970" i="2"/>
  <c r="J970" i="2"/>
  <c r="AA970" i="2"/>
  <c r="AB970" i="2"/>
  <c r="AC970" i="2"/>
  <c r="AE970" i="2"/>
  <c r="AF970" i="2"/>
  <c r="AG970" i="2"/>
  <c r="AH970" i="2"/>
  <c r="AI970" i="2"/>
  <c r="AJ970" i="2"/>
  <c r="D971" i="2"/>
  <c r="E971" i="2"/>
  <c r="F971" i="2"/>
  <c r="G971" i="2"/>
  <c r="H971" i="2"/>
  <c r="I971" i="2"/>
  <c r="J971" i="2"/>
  <c r="AA971" i="2"/>
  <c r="AB971" i="2"/>
  <c r="AC971" i="2"/>
  <c r="AE971" i="2"/>
  <c r="AF971" i="2"/>
  <c r="AG971" i="2"/>
  <c r="AH971" i="2"/>
  <c r="AI971" i="2"/>
  <c r="AJ971" i="2"/>
  <c r="D972" i="2"/>
  <c r="E972" i="2"/>
  <c r="F972" i="2"/>
  <c r="G972" i="2"/>
  <c r="H972" i="2"/>
  <c r="I972" i="2"/>
  <c r="J972" i="2"/>
  <c r="AA972" i="2"/>
  <c r="AB972" i="2"/>
  <c r="AC972" i="2"/>
  <c r="AE972" i="2"/>
  <c r="AF972" i="2"/>
  <c r="AG972" i="2"/>
  <c r="AH972" i="2"/>
  <c r="AI972" i="2"/>
  <c r="AJ972" i="2"/>
  <c r="D973" i="2"/>
  <c r="E973" i="2"/>
  <c r="F973" i="2"/>
  <c r="G973" i="2"/>
  <c r="H973" i="2"/>
  <c r="I973" i="2"/>
  <c r="J973" i="2"/>
  <c r="AA973" i="2"/>
  <c r="AB973" i="2"/>
  <c r="AC973" i="2"/>
  <c r="AE973" i="2"/>
  <c r="AF973" i="2"/>
  <c r="AG973" i="2"/>
  <c r="AH973" i="2"/>
  <c r="AI973" i="2"/>
  <c r="AJ973" i="2"/>
  <c r="D974" i="2"/>
  <c r="E974" i="2"/>
  <c r="F974" i="2"/>
  <c r="G974" i="2"/>
  <c r="H974" i="2"/>
  <c r="I974" i="2"/>
  <c r="J974" i="2"/>
  <c r="AA974" i="2"/>
  <c r="AB974" i="2"/>
  <c r="AC974" i="2"/>
  <c r="AE974" i="2"/>
  <c r="AF974" i="2"/>
  <c r="AG974" i="2"/>
  <c r="AH974" i="2"/>
  <c r="AI974" i="2"/>
  <c r="AJ974" i="2"/>
  <c r="D975" i="2"/>
  <c r="E975" i="2"/>
  <c r="F975" i="2"/>
  <c r="G975" i="2"/>
  <c r="H975" i="2"/>
  <c r="I975" i="2"/>
  <c r="J975" i="2"/>
  <c r="AA975" i="2"/>
  <c r="AB975" i="2"/>
  <c r="AC975" i="2"/>
  <c r="AE975" i="2"/>
  <c r="AF975" i="2"/>
  <c r="AG975" i="2"/>
  <c r="AH975" i="2"/>
  <c r="AI975" i="2"/>
  <c r="AJ975" i="2"/>
  <c r="D976" i="2"/>
  <c r="E976" i="2"/>
  <c r="F976" i="2"/>
  <c r="G976" i="2"/>
  <c r="H976" i="2"/>
  <c r="I976" i="2"/>
  <c r="J976" i="2"/>
  <c r="AA976" i="2"/>
  <c r="AB976" i="2"/>
  <c r="AC976" i="2"/>
  <c r="AE976" i="2"/>
  <c r="AF976" i="2"/>
  <c r="AG976" i="2"/>
  <c r="AH976" i="2"/>
  <c r="AI976" i="2"/>
  <c r="AJ976" i="2"/>
  <c r="D977" i="2"/>
  <c r="E977" i="2"/>
  <c r="F977" i="2"/>
  <c r="G977" i="2"/>
  <c r="H977" i="2"/>
  <c r="I977" i="2"/>
  <c r="J977" i="2"/>
  <c r="AA977" i="2"/>
  <c r="AB977" i="2"/>
  <c r="AC977" i="2"/>
  <c r="AE977" i="2"/>
  <c r="AF977" i="2"/>
  <c r="AG977" i="2"/>
  <c r="AH977" i="2"/>
  <c r="AI977" i="2"/>
  <c r="AJ977" i="2"/>
  <c r="D978" i="2"/>
  <c r="E978" i="2"/>
  <c r="F978" i="2"/>
  <c r="G978" i="2"/>
  <c r="H978" i="2"/>
  <c r="I978" i="2"/>
  <c r="J978" i="2"/>
  <c r="AA978" i="2"/>
  <c r="AB978" i="2"/>
  <c r="AC978" i="2"/>
  <c r="AE978" i="2"/>
  <c r="AF978" i="2"/>
  <c r="AG978" i="2"/>
  <c r="AH978" i="2"/>
  <c r="AI978" i="2"/>
  <c r="AJ978" i="2"/>
  <c r="D979" i="2"/>
  <c r="E979" i="2"/>
  <c r="F979" i="2"/>
  <c r="G979" i="2"/>
  <c r="H979" i="2"/>
  <c r="I979" i="2"/>
  <c r="J979" i="2"/>
  <c r="AA979" i="2"/>
  <c r="AB979" i="2"/>
  <c r="AC979" i="2"/>
  <c r="AE979" i="2"/>
  <c r="AF979" i="2"/>
  <c r="AG979" i="2"/>
  <c r="AH979" i="2"/>
  <c r="AI979" i="2"/>
  <c r="AJ979" i="2"/>
  <c r="D980" i="2"/>
  <c r="E980" i="2"/>
  <c r="F980" i="2"/>
  <c r="G980" i="2"/>
  <c r="H980" i="2"/>
  <c r="I980" i="2"/>
  <c r="J980" i="2"/>
  <c r="AA980" i="2"/>
  <c r="AB980" i="2"/>
  <c r="AC980" i="2"/>
  <c r="AE980" i="2"/>
  <c r="AF980" i="2"/>
  <c r="AG980" i="2"/>
  <c r="AH980" i="2"/>
  <c r="AI980" i="2"/>
  <c r="AJ980" i="2"/>
  <c r="D981" i="2"/>
  <c r="E981" i="2"/>
  <c r="F981" i="2"/>
  <c r="G981" i="2"/>
  <c r="H981" i="2"/>
  <c r="I981" i="2"/>
  <c r="J981" i="2"/>
  <c r="AA981" i="2"/>
  <c r="AB981" i="2"/>
  <c r="AC981" i="2"/>
  <c r="AE981" i="2"/>
  <c r="AF981" i="2"/>
  <c r="AG981" i="2"/>
  <c r="AH981" i="2"/>
  <c r="AI981" i="2"/>
  <c r="AJ981" i="2"/>
  <c r="D982" i="2"/>
  <c r="E982" i="2"/>
  <c r="F982" i="2"/>
  <c r="G982" i="2"/>
  <c r="H982" i="2"/>
  <c r="I982" i="2"/>
  <c r="J982" i="2"/>
  <c r="AA982" i="2"/>
  <c r="AB982" i="2"/>
  <c r="AC982" i="2"/>
  <c r="AE982" i="2"/>
  <c r="AF982" i="2"/>
  <c r="AG982" i="2"/>
  <c r="AH982" i="2"/>
  <c r="AI982" i="2"/>
  <c r="AJ982" i="2"/>
  <c r="D983" i="2"/>
  <c r="E983" i="2"/>
  <c r="F983" i="2"/>
  <c r="G983" i="2"/>
  <c r="H983" i="2"/>
  <c r="I983" i="2"/>
  <c r="J983" i="2"/>
  <c r="AA983" i="2"/>
  <c r="AB983" i="2"/>
  <c r="AC983" i="2"/>
  <c r="AE983" i="2"/>
  <c r="AF983" i="2"/>
  <c r="AG983" i="2"/>
  <c r="AH983" i="2"/>
  <c r="AI983" i="2"/>
  <c r="AJ983" i="2"/>
  <c r="D984" i="2"/>
  <c r="E984" i="2"/>
  <c r="F984" i="2"/>
  <c r="G984" i="2"/>
  <c r="H984" i="2"/>
  <c r="I984" i="2"/>
  <c r="J984" i="2"/>
  <c r="AA984" i="2"/>
  <c r="AB984" i="2"/>
  <c r="AC984" i="2"/>
  <c r="AE984" i="2"/>
  <c r="AF984" i="2"/>
  <c r="AG984" i="2"/>
  <c r="AH984" i="2"/>
  <c r="AI984" i="2"/>
  <c r="AJ984" i="2"/>
  <c r="D985" i="2"/>
  <c r="E985" i="2"/>
  <c r="F985" i="2"/>
  <c r="G985" i="2"/>
  <c r="H985" i="2"/>
  <c r="I985" i="2"/>
  <c r="J985" i="2"/>
  <c r="AA985" i="2"/>
  <c r="AB985" i="2"/>
  <c r="AC985" i="2"/>
  <c r="AE985" i="2"/>
  <c r="AF985" i="2"/>
  <c r="AG985" i="2"/>
  <c r="AH985" i="2"/>
  <c r="AI985" i="2"/>
  <c r="AJ985" i="2"/>
  <c r="D986" i="2"/>
  <c r="E986" i="2"/>
  <c r="F986" i="2"/>
  <c r="G986" i="2"/>
  <c r="H986" i="2"/>
  <c r="I986" i="2"/>
  <c r="J986" i="2"/>
  <c r="AA986" i="2"/>
  <c r="AB986" i="2"/>
  <c r="AC986" i="2"/>
  <c r="AE986" i="2"/>
  <c r="AF986" i="2"/>
  <c r="AG986" i="2"/>
  <c r="AH986" i="2"/>
  <c r="AI986" i="2"/>
  <c r="AJ986" i="2"/>
  <c r="D987" i="2"/>
  <c r="E987" i="2"/>
  <c r="F987" i="2"/>
  <c r="G987" i="2"/>
  <c r="H987" i="2"/>
  <c r="I987" i="2"/>
  <c r="J987" i="2"/>
  <c r="AA987" i="2"/>
  <c r="AB987" i="2"/>
  <c r="AC987" i="2"/>
  <c r="AE987" i="2"/>
  <c r="AF987" i="2"/>
  <c r="AG987" i="2"/>
  <c r="AH987" i="2"/>
  <c r="AI987" i="2"/>
  <c r="AJ987" i="2"/>
  <c r="D988" i="2"/>
  <c r="E988" i="2"/>
  <c r="F988" i="2"/>
  <c r="G988" i="2"/>
  <c r="H988" i="2"/>
  <c r="I988" i="2"/>
  <c r="J988" i="2"/>
  <c r="AA988" i="2"/>
  <c r="AB988" i="2"/>
  <c r="AC988" i="2"/>
  <c r="AE988" i="2"/>
  <c r="AF988" i="2"/>
  <c r="AG988" i="2"/>
  <c r="AH988" i="2"/>
  <c r="AI988" i="2"/>
  <c r="AJ988" i="2"/>
  <c r="D989" i="2"/>
  <c r="E989" i="2"/>
  <c r="F989" i="2"/>
  <c r="G989" i="2"/>
  <c r="H989" i="2"/>
  <c r="I989" i="2"/>
  <c r="J989" i="2"/>
  <c r="AA989" i="2"/>
  <c r="AB989" i="2"/>
  <c r="AC989" i="2"/>
  <c r="AE989" i="2"/>
  <c r="AF989" i="2"/>
  <c r="AG989" i="2"/>
  <c r="AH989" i="2"/>
  <c r="AI989" i="2"/>
  <c r="AJ989" i="2"/>
  <c r="D990" i="2"/>
  <c r="E990" i="2"/>
  <c r="F990" i="2"/>
  <c r="G990" i="2"/>
  <c r="H990" i="2"/>
  <c r="I990" i="2"/>
  <c r="J990" i="2"/>
  <c r="AA990" i="2"/>
  <c r="AB990" i="2"/>
  <c r="AC990" i="2"/>
  <c r="AE990" i="2"/>
  <c r="AF990" i="2"/>
  <c r="AG990" i="2"/>
  <c r="AH990" i="2"/>
  <c r="AI990" i="2"/>
  <c r="AJ990" i="2"/>
  <c r="D991" i="2"/>
  <c r="E991" i="2"/>
  <c r="F991" i="2"/>
  <c r="G991" i="2"/>
  <c r="H991" i="2"/>
  <c r="I991" i="2"/>
  <c r="J991" i="2"/>
  <c r="AA991" i="2"/>
  <c r="AB991" i="2"/>
  <c r="AC991" i="2"/>
  <c r="AE991" i="2"/>
  <c r="AF991" i="2"/>
  <c r="AG991" i="2"/>
  <c r="AH991" i="2"/>
  <c r="AI991" i="2"/>
  <c r="AJ991" i="2"/>
  <c r="D992" i="2"/>
  <c r="E992" i="2"/>
  <c r="F992" i="2"/>
  <c r="G992" i="2"/>
  <c r="H992" i="2"/>
  <c r="I992" i="2"/>
  <c r="J992" i="2"/>
  <c r="AA992" i="2"/>
  <c r="AB992" i="2"/>
  <c r="AC992" i="2"/>
  <c r="AE992" i="2"/>
  <c r="AF992" i="2"/>
  <c r="AG992" i="2"/>
  <c r="AH992" i="2"/>
  <c r="AI992" i="2"/>
  <c r="AJ992" i="2"/>
  <c r="D993" i="2"/>
  <c r="E993" i="2"/>
  <c r="F993" i="2"/>
  <c r="G993" i="2"/>
  <c r="H993" i="2"/>
  <c r="I993" i="2"/>
  <c r="J993" i="2"/>
  <c r="AA993" i="2"/>
  <c r="AB993" i="2"/>
  <c r="AC993" i="2"/>
  <c r="AE993" i="2"/>
  <c r="AF993" i="2"/>
  <c r="AG993" i="2"/>
  <c r="AH993" i="2"/>
  <c r="AI993" i="2"/>
  <c r="AJ993" i="2"/>
  <c r="D994" i="2"/>
  <c r="E994" i="2"/>
  <c r="F994" i="2"/>
  <c r="G994" i="2"/>
  <c r="H994" i="2"/>
  <c r="I994" i="2"/>
  <c r="J994" i="2"/>
  <c r="AA994" i="2"/>
  <c r="AB994" i="2"/>
  <c r="AC994" i="2"/>
  <c r="AE994" i="2"/>
  <c r="AF994" i="2"/>
  <c r="AG994" i="2"/>
  <c r="AH994" i="2"/>
  <c r="AI994" i="2"/>
  <c r="AJ994" i="2"/>
  <c r="D995" i="2"/>
  <c r="E995" i="2"/>
  <c r="F995" i="2"/>
  <c r="G995" i="2"/>
  <c r="H995" i="2"/>
  <c r="I995" i="2"/>
  <c r="J995" i="2"/>
  <c r="AA995" i="2"/>
  <c r="AB995" i="2"/>
  <c r="AC995" i="2"/>
  <c r="AE995" i="2"/>
  <c r="AF995" i="2"/>
  <c r="AG995" i="2"/>
  <c r="AH995" i="2"/>
  <c r="AI995" i="2"/>
  <c r="AJ995" i="2"/>
  <c r="D996" i="2"/>
  <c r="E996" i="2"/>
  <c r="F996" i="2"/>
  <c r="G996" i="2"/>
  <c r="H996" i="2"/>
  <c r="I996" i="2"/>
  <c r="J996" i="2"/>
  <c r="AA996" i="2"/>
  <c r="AB996" i="2"/>
  <c r="AC996" i="2"/>
  <c r="AE996" i="2"/>
  <c r="AF996" i="2"/>
  <c r="AG996" i="2"/>
  <c r="AH996" i="2"/>
  <c r="AI996" i="2"/>
  <c r="AJ996" i="2"/>
  <c r="D997" i="2"/>
  <c r="E997" i="2"/>
  <c r="F997" i="2"/>
  <c r="G997" i="2"/>
  <c r="H997" i="2"/>
  <c r="I997" i="2"/>
  <c r="J997" i="2"/>
  <c r="AA997" i="2"/>
  <c r="AB997" i="2"/>
  <c r="AC997" i="2"/>
  <c r="AE997" i="2"/>
  <c r="AF997" i="2"/>
  <c r="AG997" i="2"/>
  <c r="AH997" i="2"/>
  <c r="AI997" i="2"/>
  <c r="AJ997" i="2"/>
  <c r="D998" i="2"/>
  <c r="E998" i="2"/>
  <c r="F998" i="2"/>
  <c r="G998" i="2"/>
  <c r="H998" i="2"/>
  <c r="I998" i="2"/>
  <c r="J998" i="2"/>
  <c r="AA998" i="2"/>
  <c r="AB998" i="2"/>
  <c r="AC998" i="2"/>
  <c r="AE998" i="2"/>
  <c r="AF998" i="2"/>
  <c r="AG998" i="2"/>
  <c r="AH998" i="2"/>
  <c r="AI998" i="2"/>
  <c r="AJ998" i="2"/>
  <c r="D999" i="2"/>
  <c r="E999" i="2"/>
  <c r="F999" i="2"/>
  <c r="G999" i="2"/>
  <c r="H999" i="2"/>
  <c r="I999" i="2"/>
  <c r="J999" i="2"/>
  <c r="AA999" i="2"/>
  <c r="AB999" i="2"/>
  <c r="AC999" i="2"/>
  <c r="AE999" i="2"/>
  <c r="AF999" i="2"/>
  <c r="AG999" i="2"/>
  <c r="AH999" i="2"/>
  <c r="AI999" i="2"/>
  <c r="AJ999" i="2"/>
  <c r="D1000" i="2"/>
  <c r="E1000" i="2"/>
  <c r="F1000" i="2"/>
  <c r="G1000" i="2"/>
  <c r="H1000" i="2"/>
  <c r="I1000" i="2"/>
  <c r="J1000" i="2"/>
  <c r="AA1000" i="2"/>
  <c r="AB1000" i="2"/>
  <c r="AC1000" i="2"/>
  <c r="AE1000" i="2"/>
  <c r="AF1000" i="2"/>
  <c r="AG1000" i="2"/>
  <c r="AH1000" i="2"/>
  <c r="AI1000" i="2"/>
  <c r="AJ100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D1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Si Net et Total sont tous deux saisis, les calculs cachés et le rapport TPS/TVQ retiennent le Total comme source. Les cellules D:G sont laissées modifiables pour préserver la matrice de saisie.</t>
        </r>
      </text>
    </comment>
    <comment ref="G1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Total saisi = mode taxes incluses. Les taxes admissibles sont arrondies au sou et les taxes non admissibles sont ignorées dans les rapports.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D1" authorId="0" shapeId="0" xr:uid="{00000000-0006-0000-0200-000001000000}">
      <text>
        <r>
          <rPr>
            <sz val="11"/>
            <color theme="1"/>
            <rFont val="Calibri"/>
            <family val="2"/>
            <scheme val="minor"/>
          </rPr>
          <t>Si Net et Total sont tous deux saisis, les calculs cachés et le rapport TPS/TVQ retiennent le Total comme source. Les cellules D:G restent modifiables pour préserver la matrice de saisie.</t>
        </r>
      </text>
    </comment>
    <comment ref="G1" authorId="0" shapeId="0" xr:uid="{00000000-0006-0000-0200-000002000000}">
      <text>
        <r>
          <rPr>
            <sz val="11"/>
            <color theme="1"/>
            <rFont val="Calibri"/>
            <family val="2"/>
            <scheme val="minor"/>
          </rPr>
          <t>Total saisi = mode taxes incluses. Les CTI/RTI sont calculés à partir des taxes admissibles après % déductible; les taxes non admissibles sont ignorées dans TPS/TVQ.</t>
        </r>
      </text>
    </comment>
  </commentList>
</comments>
</file>

<file path=xl/sharedStrings.xml><?xml version="1.0" encoding="utf-8"?>
<sst xmlns="http://schemas.openxmlformats.org/spreadsheetml/2006/main" count="1188" uniqueCount="150">
  <si>
    <t xml:space="preserve">Date
AAAA-MM-JJ </t>
  </si>
  <si>
    <t>Description</t>
  </si>
  <si>
    <t>Catégorie</t>
  </si>
  <si>
    <t>Net</t>
  </si>
  <si>
    <t>TPS</t>
  </si>
  <si>
    <t>TVQ</t>
  </si>
  <si>
    <t xml:space="preserve">Total </t>
  </si>
  <si>
    <t>Devise</t>
  </si>
  <si>
    <t>Taux de change</t>
  </si>
  <si>
    <t>Montant $CAD</t>
  </si>
  <si>
    <t>Dépense</t>
  </si>
  <si>
    <t>% Deductible</t>
  </si>
  <si>
    <t>$ Déductible</t>
  </si>
  <si>
    <t>Commentaires</t>
  </si>
  <si>
    <t>Taux</t>
  </si>
  <si>
    <t>Net effectif</t>
  </si>
  <si>
    <t>CTI admissible</t>
  </si>
  <si>
    <t>RTI admissible</t>
  </si>
  <si>
    <t>TOTAUX</t>
  </si>
  <si>
    <t>Achat de stocks (CMV)</t>
  </si>
  <si>
    <t>$ CAD - Dollar Canadien</t>
  </si>
  <si>
    <t>Sous-traitants (CMV)</t>
  </si>
  <si>
    <t>€ EUR - Euro</t>
  </si>
  <si>
    <t>Publicité et promotion</t>
  </si>
  <si>
    <t>$ USD - Dollar Américain</t>
  </si>
  <si>
    <t>Repas et frais de représentation</t>
  </si>
  <si>
    <t>$ Colombian Peso (COP)</t>
  </si>
  <si>
    <t>Assurances responsabilité</t>
  </si>
  <si>
    <t>£ GBP - Livre Sterling Britannique</t>
  </si>
  <si>
    <t>Frais bancaires</t>
  </si>
  <si>
    <t>$ AUD - Dollar Australien</t>
  </si>
  <si>
    <t>Taxe d'affaires, Permis et cotisation</t>
  </si>
  <si>
    <t>R$ BRL - Real Brésilien</t>
  </si>
  <si>
    <t>Frais de bureau et fournitures</t>
  </si>
  <si>
    <t>CHF - Franc Suisse</t>
  </si>
  <si>
    <t>Honoraires professionnels et comptables</t>
  </si>
  <si>
    <t>¥ CNY - Yuan Chinois</t>
  </si>
  <si>
    <t>Frais de gestion et d'administration</t>
  </si>
  <si>
    <t>kr SEK - Couronne Suédoise</t>
  </si>
  <si>
    <t>Loyer (local commercial seulement)</t>
  </si>
  <si>
    <t>$ NZD - Dollar Néo-Zélandais</t>
  </si>
  <si>
    <t>Entretien et réparation</t>
  </si>
  <si>
    <t>$ MXN - Peso Mexicain</t>
  </si>
  <si>
    <t>Salaires des employés</t>
  </si>
  <si>
    <t>kr NOK - Couronne Norvégienne</t>
  </si>
  <si>
    <t>Voyage et déplacement</t>
  </si>
  <si>
    <t>₺ TRY - Lira Turque</t>
  </si>
  <si>
    <t>Téléphone, cellulaire et internet</t>
  </si>
  <si>
    <t>₽ RUB - Rouble Russe</t>
  </si>
  <si>
    <t>Poste et Livraison</t>
  </si>
  <si>
    <t>₹ INR - Roupie Indienne</t>
  </si>
  <si>
    <t>Congrès et formation</t>
  </si>
  <si>
    <t>R ZAR - Rand Sud-Africain</t>
  </si>
  <si>
    <t>Autres dépenses d'exploitation</t>
  </si>
  <si>
    <t>.د.إ AED - Dirham Émirati</t>
  </si>
  <si>
    <t>Bureau à domicile - Chauffage</t>
  </si>
  <si>
    <t>.د.ت TND - Dinar Tunisien</t>
  </si>
  <si>
    <t>Bureau à domicile - Electricité</t>
  </si>
  <si>
    <t>.د.ج DZD - Dinar Algérien</t>
  </si>
  <si>
    <t>Bureau à domicile - Assurance</t>
  </si>
  <si>
    <t>.م.ع MAD - Dirham Marocain</t>
  </si>
  <si>
    <t>Bureau à domicile - Entretien et réparation</t>
  </si>
  <si>
    <t>Autre</t>
  </si>
  <si>
    <t>Bureau à domicile - loyer / Intérêts hypothécaires</t>
  </si>
  <si>
    <t>Bureau à domicile - Taxes foncières</t>
  </si>
  <si>
    <t>Bureau à domicile - Téléphone</t>
  </si>
  <si>
    <t>Bureau à domicile - Autres dépenses</t>
  </si>
  <si>
    <t>Véhicule - Gas</t>
  </si>
  <si>
    <t>Véhicule - Entretien et de réparation</t>
  </si>
  <si>
    <t>Véhicule - Assurances</t>
  </si>
  <si>
    <t>Véhicule - Permis et Immatriculation</t>
  </si>
  <si>
    <t>Véhicule - Intérêt sur financement</t>
  </si>
  <si>
    <t>Véhicule - Location</t>
  </si>
  <si>
    <t>Véhicule - Stationnement</t>
  </si>
  <si>
    <t>Véhicule - Autres dépenses</t>
  </si>
  <si>
    <t>Capitalisable 1</t>
  </si>
  <si>
    <t>Capitalisable 2</t>
  </si>
  <si>
    <t>Capitalisable 3</t>
  </si>
  <si>
    <t>Autre 1</t>
  </si>
  <si>
    <t>Autre 2</t>
  </si>
  <si>
    <t>Intérêt</t>
  </si>
  <si>
    <t>Non déductible</t>
  </si>
  <si>
    <t>TOTAL</t>
  </si>
  <si>
    <t>INFORMATIONS FISCALES</t>
  </si>
  <si>
    <t>Configuration rapide</t>
  </si>
  <si>
    <t>Taxes et inscriptions</t>
  </si>
  <si>
    <t>Année fiscale</t>
  </si>
  <si>
    <t>Inscrit TPS/TVH ?</t>
  </si>
  <si>
    <t>Non</t>
  </si>
  <si>
    <t>Date de début</t>
  </si>
  <si>
    <t>Numéro TPS/TVH</t>
  </si>
  <si>
    <t>Date de fin</t>
  </si>
  <si>
    <t>Date d'inscription TPS/TVH</t>
  </si>
  <si>
    <t>Nom de l'entreprise</t>
  </si>
  <si>
    <t>Inscrit TVQ ?</t>
  </si>
  <si>
    <t>Nom du propriétaire</t>
  </si>
  <si>
    <t>Numéro TVQ</t>
  </si>
  <si>
    <t>Date d'inscription TVQ</t>
  </si>
  <si>
    <t>Défaut date TVQ</t>
  </si>
  <si>
    <t>Fréquence TPS/TVQ</t>
  </si>
  <si>
    <t>Défaut fréquence</t>
  </si>
  <si>
    <t>Paramètres par défaut</t>
  </si>
  <si>
    <t>Méthode TPS/TVQ</t>
  </si>
  <si>
    <t>Défaut méthode</t>
  </si>
  <si>
    <t>% bureau à domicile (défaut)</t>
  </si>
  <si>
    <t>Date d'effet méthode rapide</t>
  </si>
  <si>
    <t>% véhicule (défaut)</t>
  </si>
  <si>
    <t>Taux rapide TPS</t>
  </si>
  <si>
    <t>Taux rapide TVQ</t>
  </si>
  <si>
    <t>Crédit de 1 % ?</t>
  </si>
  <si>
    <t>annuel</t>
  </si>
  <si>
    <t>régulier</t>
  </si>
  <si>
    <t>trimestriel</t>
  </si>
  <si>
    <t>rapide</t>
  </si>
  <si>
    <t>mensuel</t>
  </si>
  <si>
    <t>Pas inscrit</t>
  </si>
  <si>
    <t>Ø</t>
  </si>
  <si>
    <t># facture</t>
  </si>
  <si>
    <t>Date</t>
  </si>
  <si>
    <t>Nom du Client</t>
  </si>
  <si>
    <t>Montant en $CAD</t>
  </si>
  <si>
    <t>Inclu sur un T4A</t>
  </si>
  <si>
    <t>TPS admissible</t>
  </si>
  <si>
    <t>TVQ admissible</t>
  </si>
  <si>
    <t>Total non inclus sur T4A</t>
  </si>
  <si>
    <t>Total Taxable</t>
  </si>
  <si>
    <t>Oui</t>
  </si>
  <si>
    <t>RAPPORT TPS / TVQ PAR PÉRIODE</t>
  </si>
  <si>
    <t>Fréquence effective</t>
  </si>
  <si>
    <t>Méthode effective</t>
  </si>
  <si>
    <t>Première date</t>
  </si>
  <si>
    <t>Dernière date</t>
  </si>
  <si>
    <t>Période</t>
  </si>
  <si>
    <t>Début</t>
  </si>
  <si>
    <t>Fin</t>
  </si>
  <si>
    <t>Base taxable</t>
  </si>
  <si>
    <t>Net TPS</t>
  </si>
  <si>
    <t>Net TVQ</t>
  </si>
  <si>
    <t>Total taxes perçues</t>
  </si>
  <si>
    <t>Total CTI RTI</t>
  </si>
  <si>
    <t>Net total</t>
  </si>
  <si>
    <t>ÉTAT DES RÉSULTATS</t>
  </si>
  <si>
    <t>Montant</t>
  </si>
  <si>
    <t>REVENUS</t>
  </si>
  <si>
    <t>Revenus nets en $ CAD</t>
  </si>
  <si>
    <t>DÉPENSES</t>
  </si>
  <si>
    <t xml:space="preserve">TPS </t>
  </si>
  <si>
    <t xml:space="preserve">CTI </t>
  </si>
  <si>
    <t xml:space="preserve">TVQ </t>
  </si>
  <si>
    <t xml:space="preserve">RTI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</si>
</sst>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* #,##0.00_-;\-&quot;$&quot;* #,##0.00_-;_-&quot;$&quot;* &quot;-&quot;??_-;_-@_-"/>
    <numFmt numFmtId="164" formatCode="_ * #,##0.00_)\ &quot;$&quot;_ ;_ * \(#,##0.00\)\ &quot;$&quot;_ ;_ * &quot;-&quot;??_)\ &quot;$&quot;_ ;_ @_ "/>
    <numFmt numFmtId="165" formatCode="0.0000"/>
    <numFmt numFmtId="166" formatCode="yyyy\-mm\-dd;@"/>
    <numFmt numFmtId="167" formatCode="_ * #,##0_)\ &quot;$&quot;_ ;_ * \(#,##0\)\ &quot;$&quot;_ ;_ * &quot;-&quot;??_)\ &quot;$&quot;_ ;_ @_ "/>
    <numFmt numFmtId="168" formatCode="m/d/yyyy"/>
    <numFmt numFmtId="169" formatCode="yyyy\-mm\-dd"/>
    <numFmt numFmtId="170" formatCode="0.0%"/>
    <numFmt numFmtId="171" formatCode="0.00;\-0.00;&quot;&quot;"/>
    <numFmt numFmtId="172" formatCode="&quot;$&quot;#,##0.00"/>
    <numFmt numFmtId="173" formatCode="_ * #,##0_)\ &quot;$&quot;_ ;_ * \(#,##0\)\ &quot;$&quot;_ ;&quot;&quot;_ ;_ @_ "/>
    <numFmt numFmtId="174" formatCode="_ * #,##0_)\ &quot;$&quot;_ ;_ * \(#,##0\)\ &quot;$&quot;_ ;&quot;&quot;"/>
    <numFmt numFmtId="175" formatCode="_(&quot;$&quot;* #,##0.00_);_(&quot;$&quot;* \(#,##0.00\);_(&quot;$&quot;* &quot;-&quot;??_);_(@_)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1"/>
      <color rgb="FF00E676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69F0AE"/>
      <name val="Calibri"/>
      <family val="2"/>
      <scheme val="minor"/>
    </font>
    <font>
      <b/>
      <sz val="10"/>
      <color rgb="FF4CAF50"/>
      <name val="Calibri"/>
      <family val="2"/>
      <scheme val="minor"/>
    </font>
    <font>
      <b/>
      <sz val="11"/>
      <color rgb="FF0A0A0A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66BB6A"/>
      <name val="Calibri"/>
      <family val="2"/>
      <scheme val="minor"/>
    </font>
    <font>
      <sz val="10"/>
      <color rgb="FF607D8B"/>
      <name val="Calibri"/>
      <family val="2"/>
      <scheme val="minor"/>
    </font>
    <font>
      <sz val="10"/>
      <color rgb="FF78909C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9"/>
      <color rgb="FF4CAF50"/>
      <name val="Calibri"/>
      <family val="2"/>
      <scheme val="minor"/>
    </font>
    <font>
      <sz val="11"/>
      <color rgb="FF0A0A0A"/>
      <name val="Calibri"/>
      <family val="2"/>
      <scheme val="minor"/>
    </font>
    <font>
      <sz val="10"/>
      <color rgb="FFB2EBF2"/>
      <name val="Calibri"/>
      <family val="2"/>
      <scheme val="minor"/>
    </font>
    <font>
      <sz val="9"/>
      <color rgb="FFB0BEC5"/>
      <name val="Calibri"/>
      <family val="2"/>
      <scheme val="minor"/>
    </font>
    <font>
      <sz val="9"/>
      <color rgb="FF66BB6A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rgb="FF0A0A0A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A0A0A"/>
      <name val="Calibri"/>
      <family val="2"/>
      <scheme val="minor"/>
    </font>
    <font>
      <b/>
      <sz val="12"/>
      <color rgb="FF0A0A0A"/>
      <name val="Calibri"/>
      <family val="2"/>
      <scheme val="minor"/>
    </font>
    <font>
      <b/>
      <sz val="12"/>
      <color rgb="FF69F0AE"/>
      <name val="Calibri"/>
      <family val="2"/>
      <scheme val="minor"/>
    </font>
    <font>
      <u/>
      <sz val="10"/>
      <color rgb="FFFFFFFF"/>
      <name val="Calibri"/>
      <family val="2"/>
      <scheme val="minor"/>
    </font>
    <font>
      <u/>
      <sz val="10"/>
      <color rgb="FFB2EBF2"/>
      <name val="Calibri"/>
      <family val="2"/>
      <scheme val="minor"/>
    </font>
    <font>
      <u/>
      <sz val="10"/>
      <color rgb="FF66BB6A"/>
      <name val="Calibri"/>
      <family val="2"/>
      <scheme val="minor"/>
    </font>
    <font>
      <b/>
      <sz val="12"/>
      <color rgb="FF69F0AE"/>
      <name val="Calibri"/>
      <family val="2"/>
    </font>
    <font>
      <sz val="10"/>
      <color rgb="FF66BB6A"/>
      <name val="Calibri"/>
      <family val="2"/>
    </font>
    <font>
      <b/>
      <sz val="10"/>
      <color rgb="FF0A0A0A"/>
      <name val="Calibri"/>
      <family val="2"/>
    </font>
    <font>
      <sz val="10"/>
      <color rgb="FF0A0A0A"/>
      <name val="Calibri"/>
      <family val="2"/>
    </font>
    <font>
      <sz val="10"/>
      <color rgb="FF82B1FF"/>
      <name val="Calibri"/>
      <family val="2"/>
      <scheme val="minor"/>
    </font>
    <font>
      <sz val="10"/>
      <color rgb="FF4CAF50"/>
      <name val="Calibri"/>
      <family val="2"/>
      <scheme val="minor"/>
    </font>
    <font>
      <b/>
      <sz val="10"/>
      <color rgb="FFD4A574"/>
      <name val="Calibri"/>
      <family val="2"/>
    </font>
    <font>
      <b/>
      <sz val="10"/>
      <color rgb="FFD4A574"/>
      <name val="Calibri"/>
      <family val="2"/>
      <scheme val="minor"/>
    </font>
    <font>
      <b/>
      <sz val="32"/>
      <color rgb="FF00E676"/>
      <name val="Calibri"/>
      <family val="2"/>
      <scheme val="minor"/>
    </font>
    <font>
      <sz val="8"/>
      <color rgb="FF546E7A"/>
      <name val="Calibri"/>
      <family val="2"/>
      <scheme val="minor"/>
    </font>
    <font>
      <sz val="14"/>
      <color rgb="FF00E676"/>
      <name val="Calibri"/>
      <family val="2"/>
      <scheme val="minor"/>
    </font>
    <font>
      <sz val="10"/>
      <color rgb="FF82B1FF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4B183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E5E7EB"/>
      <name val="Calibri"/>
      <family val="2"/>
      <scheme val="minor"/>
    </font>
    <font>
      <b/>
      <sz val="15"/>
      <color rgb="FF00F5A0"/>
      <name val="Calibri"/>
      <family val="2"/>
      <scheme val="minor"/>
    </font>
    <font>
      <i/>
      <sz val="10"/>
      <color rgb="FF94A3B8"/>
      <name val="Calibri"/>
      <family val="2"/>
      <scheme val="minor"/>
    </font>
    <font>
      <b/>
      <sz val="11"/>
      <color rgb="FF00F5A0"/>
      <name val="Calibri"/>
      <family val="2"/>
      <scheme val="minor"/>
    </font>
    <font>
      <sz val="11"/>
      <color rgb="FF9EC5FF"/>
      <name val="Calibri"/>
      <family val="2"/>
      <scheme val="minor"/>
    </font>
    <font>
      <b/>
      <sz val="12"/>
      <color rgb="FF69F0AE"/>
      <name val="Aptos"/>
      <family val="2"/>
    </font>
    <font>
      <sz val="10"/>
      <color rgb="FFEAF2F1"/>
      <name val="Aptos"/>
      <family val="2"/>
    </font>
  </fonts>
  <fills count="2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darkUp">
        <bgColor theme="0" tint="-4.9989318521683403E-2"/>
      </patternFill>
    </fill>
    <fill>
      <patternFill patternType="solid">
        <fgColor rgb="FF1A1A1A"/>
        <bgColor indexed="64"/>
      </patternFill>
    </fill>
    <fill>
      <patternFill patternType="solid">
        <fgColor rgb="FF1B5E20"/>
        <bgColor indexed="64"/>
      </patternFill>
    </fill>
    <fill>
      <patternFill patternType="solid">
        <fgColor rgb="FF121212"/>
        <bgColor indexed="64"/>
      </patternFill>
    </fill>
    <fill>
      <patternFill patternType="solid">
        <fgColor rgb="FF0A0A0A"/>
        <bgColor indexed="64"/>
      </patternFill>
    </fill>
    <fill>
      <patternFill patternType="solid">
        <fgColor rgb="FF1E1E1E"/>
        <bgColor indexed="64"/>
      </patternFill>
    </fill>
    <fill>
      <patternFill patternType="solid">
        <fgColor rgb="FF263238"/>
        <bgColor indexed="64"/>
      </patternFill>
    </fill>
    <fill>
      <patternFill patternType="solid">
        <fgColor rgb="FF1565C0"/>
        <bgColor indexed="64"/>
      </patternFill>
    </fill>
    <fill>
      <patternFill patternType="solid">
        <fgColor rgb="FF252525"/>
        <bgColor indexed="64"/>
      </patternFill>
    </fill>
    <fill>
      <patternFill patternType="solid">
        <fgColor rgb="FF332B1E"/>
        <bgColor indexed="64"/>
      </patternFill>
    </fill>
    <fill>
      <patternFill patternType="solid">
        <fgColor rgb="FF331E26"/>
        <bgColor indexed="64"/>
      </patternFill>
    </fill>
    <fill>
      <patternFill patternType="solid">
        <fgColor rgb="FF1E26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334155"/>
        <bgColor indexed="64"/>
      </patternFill>
    </fill>
    <fill>
      <patternFill patternType="solid">
        <fgColor rgb="FF1E6FD9"/>
        <bgColor indexed="64"/>
      </patternFill>
    </fill>
    <fill>
      <patternFill patternType="solid">
        <fgColor rgb="FF050809"/>
      </patternFill>
    </fill>
    <fill>
      <patternFill patternType="solid">
        <fgColor rgb="FF1B5E20"/>
      </patternFill>
    </fill>
    <fill>
      <patternFill patternType="solid">
        <fgColor rgb="FF0E1516"/>
      </patternFill>
    </fill>
    <fill>
      <patternFill patternType="solid">
        <fgColor rgb="FF111A1B"/>
      </patternFill>
    </fill>
    <fill>
      <patternFill patternType="solid">
        <fgColor rgb="FF0A0A0A"/>
      </patternFill>
    </fill>
    <fill>
      <patternFill patternType="solid">
        <fgColor rgb="FF1A1F1B"/>
        <bgColor indexed="64"/>
      </patternFill>
    </fill>
    <fill>
      <patternFill patternType="solid">
        <fgColor rgb="FF1A1D22"/>
        <bgColor indexed="64"/>
      </patternFill>
    </fill>
    <fill>
      <patternFill patternType="solid">
        <fgColor rgb="FF1D1D1F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00E676"/>
      </left>
      <right/>
      <top style="thick">
        <color rgb="FF00E676"/>
      </top>
      <bottom/>
      <diagonal/>
    </border>
    <border>
      <left style="medium">
        <color rgb="FF43A047"/>
      </left>
      <right/>
      <top/>
      <bottom style="thin">
        <color rgb="FF2A2A2A"/>
      </bottom>
      <diagonal/>
    </border>
    <border>
      <left/>
      <right/>
      <top/>
      <bottom style="thin">
        <color rgb="FF2A2A2A"/>
      </bottom>
      <diagonal/>
    </border>
    <border>
      <left/>
      <right style="medium">
        <color rgb="FF43A047"/>
      </right>
      <top/>
      <bottom style="thin">
        <color rgb="FF2A2A2A"/>
      </bottom>
      <diagonal/>
    </border>
    <border>
      <left style="medium">
        <color rgb="FF4CAF50"/>
      </left>
      <right style="thin">
        <color rgb="FF2E7D32"/>
      </right>
      <top style="medium">
        <color rgb="FF2E7D32"/>
      </top>
      <bottom style="thin">
        <color rgb="FF333333"/>
      </bottom>
      <diagonal/>
    </border>
    <border>
      <left style="thin">
        <color rgb="FF2E7D32"/>
      </left>
      <right style="thin">
        <color rgb="FF43A047"/>
      </right>
      <top style="medium">
        <color rgb="FF2E7D32"/>
      </top>
      <bottom style="thin">
        <color rgb="FF333333"/>
      </bottom>
      <diagonal/>
    </border>
    <border>
      <left style="medium">
        <color rgb="FF43A047"/>
      </left>
      <right/>
      <top style="thin">
        <color rgb="FF2A2A2A"/>
      </top>
      <bottom style="thin">
        <color rgb="FF2A2A2A"/>
      </bottom>
      <diagonal/>
    </border>
    <border>
      <left/>
      <right/>
      <top style="thin">
        <color rgb="FF2A2A2A"/>
      </top>
      <bottom style="thin">
        <color rgb="FF2A2A2A"/>
      </bottom>
      <diagonal/>
    </border>
    <border>
      <left/>
      <right style="medium">
        <color rgb="FF43A047"/>
      </right>
      <top style="thin">
        <color rgb="FF2A2A2A"/>
      </top>
      <bottom style="thin">
        <color rgb="FF2A2A2A"/>
      </bottom>
      <diagonal/>
    </border>
    <border>
      <left style="medium">
        <color rgb="FF4CAF50"/>
      </left>
      <right style="thin">
        <color rgb="FF2E7D32"/>
      </right>
      <top style="thin">
        <color rgb="FF333333"/>
      </top>
      <bottom style="thin">
        <color rgb="FF333333"/>
      </bottom>
      <diagonal/>
    </border>
    <border>
      <left style="thin">
        <color rgb="FF2E7D32"/>
      </left>
      <right style="thin">
        <color rgb="FF43A047"/>
      </right>
      <top style="thin">
        <color rgb="FF333333"/>
      </top>
      <bottom style="thin">
        <color rgb="FF333333"/>
      </bottom>
      <diagonal/>
    </border>
    <border>
      <left style="medium">
        <color rgb="FF43A047"/>
      </left>
      <right/>
      <top style="thin">
        <color rgb="FF2A2A2A"/>
      </top>
      <bottom/>
      <diagonal/>
    </border>
    <border>
      <left/>
      <right/>
      <top style="thin">
        <color rgb="FF2A2A2A"/>
      </top>
      <bottom/>
      <diagonal/>
    </border>
    <border>
      <left/>
      <right style="medium">
        <color rgb="FF43A047"/>
      </right>
      <top style="thin">
        <color rgb="FF2A2A2A"/>
      </top>
      <bottom/>
      <diagonal/>
    </border>
    <border>
      <left style="medium">
        <color rgb="FF4CAF50"/>
      </left>
      <right style="thin">
        <color rgb="FF2E7D32"/>
      </right>
      <top style="thin">
        <color rgb="FF333333"/>
      </top>
      <bottom/>
      <diagonal/>
    </border>
    <border>
      <left style="thin">
        <color rgb="FF2E7D32"/>
      </left>
      <right style="thin">
        <color rgb="FF43A047"/>
      </right>
      <top style="thin">
        <color rgb="FF333333"/>
      </top>
      <bottom/>
      <diagonal/>
    </border>
    <border>
      <left style="medium">
        <color rgb="FF4CAF50"/>
      </left>
      <right style="thin">
        <color rgb="FF2E7D32"/>
      </right>
      <top style="thin">
        <color rgb="FF333333"/>
      </top>
      <bottom style="thin">
        <color rgb="FF43A047"/>
      </bottom>
      <diagonal/>
    </border>
    <border>
      <left style="thin">
        <color rgb="FF2E7D32"/>
      </left>
      <right style="thin">
        <color rgb="FF43A047"/>
      </right>
      <top style="thin">
        <color rgb="FF333333"/>
      </top>
      <bottom style="thin">
        <color rgb="FF43A047"/>
      </bottom>
      <diagonal/>
    </border>
    <border>
      <left style="thick">
        <color rgb="FF00E676"/>
      </left>
      <right/>
      <top/>
      <bottom style="thick">
        <color rgb="FF00E676"/>
      </bottom>
      <diagonal/>
    </border>
    <border>
      <left/>
      <right/>
      <top/>
      <bottom style="thick">
        <color rgb="FF00E676"/>
      </bottom>
      <diagonal/>
    </border>
    <border>
      <left/>
      <right style="thick">
        <color rgb="FF00E676"/>
      </right>
      <top/>
      <bottom style="thick">
        <color rgb="FF00E676"/>
      </bottom>
      <diagonal/>
    </border>
    <border>
      <left/>
      <right/>
      <top style="medium">
        <color rgb="FF00E676"/>
      </top>
      <bottom/>
      <diagonal/>
    </border>
    <border>
      <left style="medium">
        <color rgb="FF43A047"/>
      </left>
      <right style="thin">
        <color rgb="FF2E7D32"/>
      </right>
      <top style="medium">
        <color rgb="FF00E676"/>
      </top>
      <bottom/>
      <diagonal/>
    </border>
    <border>
      <left style="thin">
        <color rgb="FF2E7D32"/>
      </left>
      <right style="thin">
        <color rgb="FF2E7D32"/>
      </right>
      <top style="medium">
        <color rgb="FF00E676"/>
      </top>
      <bottom/>
      <diagonal/>
    </border>
    <border>
      <left style="thin">
        <color rgb="FF2E7D32"/>
      </left>
      <right style="medium">
        <color rgb="FF43A047"/>
      </right>
      <top style="medium">
        <color rgb="FF00E676"/>
      </top>
      <bottom/>
      <diagonal/>
    </border>
    <border>
      <left style="thin">
        <color rgb="FF2E7D32"/>
      </left>
      <right/>
      <top style="medium">
        <color rgb="FF00E676"/>
      </top>
      <bottom/>
      <diagonal/>
    </border>
    <border>
      <left/>
      <right style="thin">
        <color rgb="FF2E7D32"/>
      </right>
      <top style="medium">
        <color rgb="FF00E676"/>
      </top>
      <bottom/>
      <diagonal/>
    </border>
    <border>
      <left style="thick">
        <color rgb="FF00E676"/>
      </left>
      <right/>
      <top style="thick">
        <color rgb="FF00E676"/>
      </top>
      <bottom style="thick">
        <color rgb="FF00E676"/>
      </bottom>
      <diagonal/>
    </border>
    <border>
      <left/>
      <right/>
      <top style="thick">
        <color rgb="FF00E676"/>
      </top>
      <bottom style="thick">
        <color rgb="FF00E676"/>
      </bottom>
      <diagonal/>
    </border>
    <border>
      <left style="thin">
        <color rgb="FF2E7D32"/>
      </left>
      <right style="medium">
        <color rgb="FF43A047"/>
      </right>
      <top style="thick">
        <color rgb="FF00E676"/>
      </top>
      <bottom style="thick">
        <color rgb="FF00E676"/>
      </bottom>
      <diagonal/>
    </border>
    <border>
      <left style="medium">
        <color rgb="FF4CAF50"/>
      </left>
      <right/>
      <top/>
      <bottom/>
      <diagonal/>
    </border>
    <border>
      <left/>
      <right style="thin">
        <color rgb="FF43A047"/>
      </right>
      <top/>
      <bottom/>
      <diagonal/>
    </border>
    <border>
      <left style="medium">
        <color rgb="FF43A047"/>
      </left>
      <right/>
      <top style="medium">
        <color rgb="FF00E676"/>
      </top>
      <bottom/>
      <diagonal/>
    </border>
    <border>
      <left style="thin">
        <color rgb="FF2E7D32"/>
      </left>
      <right style="thick">
        <color rgb="FF00E676"/>
      </right>
      <top style="thick">
        <color rgb="FF00E676"/>
      </top>
      <bottom style="thick">
        <color rgb="FF00E676"/>
      </bottom>
      <diagonal/>
    </border>
    <border>
      <left style="thin">
        <color rgb="FF000000"/>
      </left>
      <right style="thin">
        <color rgb="FF000000"/>
      </right>
      <top style="thick">
        <color rgb="FF00E676"/>
      </top>
      <bottom/>
      <diagonal/>
    </border>
    <border>
      <left/>
      <right style="thin">
        <color rgb="FF000000"/>
      </right>
      <top style="thick">
        <color rgb="FF00E676"/>
      </top>
      <bottom/>
      <diagonal/>
    </border>
    <border>
      <left style="thin">
        <color rgb="FF000000"/>
      </left>
      <right/>
      <top style="thick">
        <color rgb="FF00E676"/>
      </top>
      <bottom/>
      <diagonal/>
    </border>
    <border>
      <left/>
      <right style="medium">
        <color rgb="FF4CAF50"/>
      </right>
      <top style="thick">
        <color rgb="FF00E676"/>
      </top>
      <bottom/>
      <diagonal/>
    </border>
    <border>
      <left style="medium">
        <color rgb="FF43A047"/>
      </left>
      <right/>
      <top/>
      <bottom/>
      <diagonal/>
    </border>
    <border>
      <left style="thin">
        <color rgb="FF000000"/>
      </left>
      <right/>
      <top/>
      <bottom style="thick">
        <color rgb="FF00E676"/>
      </bottom>
      <diagonal/>
    </border>
    <border>
      <left/>
      <right style="thin">
        <color rgb="FF000000"/>
      </right>
      <top/>
      <bottom style="thick">
        <color rgb="FF00E676"/>
      </bottom>
      <diagonal/>
    </border>
    <border>
      <left style="medium">
        <color rgb="FF4CAF50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medium">
        <color rgb="FF4CAF50"/>
      </right>
      <top style="thin">
        <color rgb="FF333333"/>
      </top>
      <bottom style="thin">
        <color rgb="FF333333"/>
      </bottom>
      <diagonal/>
    </border>
    <border>
      <left style="medium">
        <color rgb="FF4CAF50"/>
      </left>
      <right style="thin">
        <color rgb="FF333333"/>
      </right>
      <top style="thin">
        <color rgb="FF333333"/>
      </top>
      <bottom style="thick">
        <color rgb="FF00E676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ck">
        <color rgb="FF00E676"/>
      </bottom>
      <diagonal/>
    </border>
    <border>
      <left style="thin">
        <color rgb="FF333333"/>
      </left>
      <right style="medium">
        <color rgb="FF4CAF50"/>
      </right>
      <top style="thin">
        <color rgb="FF333333"/>
      </top>
      <bottom style="thick">
        <color rgb="FF00E676"/>
      </bottom>
      <diagonal/>
    </border>
    <border>
      <left style="thin">
        <color rgb="FF2E7D32"/>
      </left>
      <right style="medium">
        <color rgb="FF43A047"/>
      </right>
      <top/>
      <bottom style="thin">
        <color rgb="FF2A2A2A"/>
      </bottom>
      <diagonal/>
    </border>
    <border>
      <left style="thin">
        <color rgb="FF2E7D32"/>
      </left>
      <right/>
      <top/>
      <bottom style="thin">
        <color rgb="FF2A2A2A"/>
      </bottom>
      <diagonal/>
    </border>
    <border>
      <left style="medium">
        <color rgb="FF43A047"/>
      </left>
      <right/>
      <top style="thick">
        <color rgb="FF00E676"/>
      </top>
      <bottom style="thick">
        <color rgb="FF00E676"/>
      </bottom>
      <diagonal/>
    </border>
    <border>
      <left style="thin">
        <color rgb="FF2E7D32"/>
      </left>
      <right/>
      <top style="thick">
        <color rgb="FF00E676"/>
      </top>
      <bottom style="thick">
        <color rgb="FF00E676"/>
      </bottom>
      <diagonal/>
    </border>
    <border>
      <left style="medium">
        <color rgb="FF4CAF50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medium">
        <color rgb="FF4CAF50"/>
      </right>
      <top/>
      <bottom style="thin">
        <color rgb="FF333333"/>
      </bottom>
      <diagonal/>
    </border>
    <border>
      <left/>
      <right style="medium">
        <color rgb="FF4CAF50"/>
      </right>
      <top style="thick">
        <color rgb="FF00E676"/>
      </top>
      <bottom style="thick">
        <color rgb="FF00E676"/>
      </bottom>
      <diagonal/>
    </border>
    <border>
      <left style="medium">
        <color rgb="FF43A047"/>
      </left>
      <right style="thin">
        <color rgb="FF333333"/>
      </right>
      <top style="thin">
        <color rgb="FF2A2A2A"/>
      </top>
      <bottom style="thin">
        <color rgb="FF2A2A2A"/>
      </bottom>
      <diagonal/>
    </border>
    <border>
      <left style="medium">
        <color rgb="FF43A047"/>
      </left>
      <right style="thin">
        <color rgb="FF333333"/>
      </right>
      <top style="thin">
        <color rgb="FF2A2A2A"/>
      </top>
      <bottom style="medium">
        <color rgb="FF43A047"/>
      </bottom>
      <diagonal/>
    </border>
    <border>
      <left style="thin">
        <color rgb="FF333333"/>
      </left>
      <right style="medium">
        <color rgb="FF43A047"/>
      </right>
      <top style="thin">
        <color rgb="FF2A2A2A"/>
      </top>
      <bottom style="thin">
        <color rgb="FF2A2A2A"/>
      </bottom>
      <diagonal/>
    </border>
    <border>
      <left style="thin">
        <color rgb="FF333333"/>
      </left>
      <right style="medium">
        <color rgb="FF43A047"/>
      </right>
      <top style="thin">
        <color rgb="FF2A2A2A"/>
      </top>
      <bottom style="medium">
        <color rgb="FF43A047"/>
      </bottom>
      <diagonal/>
    </border>
    <border>
      <left style="medium">
        <color rgb="FF43A047"/>
      </left>
      <right style="thin">
        <color rgb="FF333333"/>
      </right>
      <top/>
      <bottom style="thin">
        <color rgb="FF2A2A2A"/>
      </bottom>
      <diagonal/>
    </border>
    <border>
      <left style="thin">
        <color rgb="FF333333"/>
      </left>
      <right style="medium">
        <color rgb="FF43A047"/>
      </right>
      <top/>
      <bottom style="thin">
        <color rgb="FF2A2A2A"/>
      </bottom>
      <diagonal/>
    </border>
    <border>
      <left/>
      <right style="medium">
        <color rgb="FF43A047"/>
      </right>
      <top style="thin">
        <color rgb="FF2A2A2A"/>
      </top>
      <bottom style="medium">
        <color rgb="FF43A047"/>
      </bottom>
      <diagonal/>
    </border>
    <border>
      <left style="thick">
        <color rgb="FFE6C068"/>
      </left>
      <right style="thin">
        <color rgb="FF333333"/>
      </right>
      <top style="thin">
        <color rgb="FF2A2A2A"/>
      </top>
      <bottom style="thin">
        <color rgb="FF2A2A2A"/>
      </bottom>
      <diagonal/>
    </border>
    <border>
      <left style="thick">
        <color rgb="FFE6C068"/>
      </left>
      <right style="thin">
        <color rgb="FF333333"/>
      </right>
      <top style="thin">
        <color rgb="FF2A2A2A"/>
      </top>
      <bottom/>
      <diagonal/>
    </border>
    <border>
      <left style="thick">
        <color rgb="FFE08098"/>
      </left>
      <right style="thin">
        <color rgb="FF333333"/>
      </right>
      <top style="thin">
        <color rgb="FF2A2A2A"/>
      </top>
      <bottom/>
      <diagonal/>
    </border>
    <border>
      <left style="thick">
        <color rgb="FFC0C4CC"/>
      </left>
      <right style="thin">
        <color rgb="FF333333"/>
      </right>
      <top style="thin">
        <color rgb="FF2A2A2A"/>
      </top>
      <bottom style="thin">
        <color rgb="FF2A2A2A"/>
      </bottom>
      <diagonal/>
    </border>
    <border>
      <left style="thick">
        <color rgb="FFC0C4CC"/>
      </left>
      <right style="thin">
        <color rgb="FF333333"/>
      </right>
      <top style="thin">
        <color rgb="FF2A2A2A"/>
      </top>
      <bottom style="medium">
        <color rgb="FF43A047"/>
      </bottom>
      <diagonal/>
    </border>
    <border>
      <left style="thick">
        <color rgb="FFE08098"/>
      </left>
      <right style="thin">
        <color rgb="FF333333"/>
      </right>
      <top style="thin">
        <color rgb="FF2A2A2A"/>
      </top>
      <bottom style="thin">
        <color rgb="FF2A2A2A"/>
      </bottom>
      <diagonal/>
    </border>
    <border>
      <left style="thick">
        <color rgb="FFE6C068"/>
      </left>
      <right style="thin">
        <color rgb="FF333333"/>
      </right>
      <top style="thick">
        <color rgb="FF00E676"/>
      </top>
      <bottom style="thin">
        <color rgb="FF2A2A2A"/>
      </bottom>
      <diagonal/>
    </border>
    <border>
      <left style="medium">
        <color rgb="FF43A047"/>
      </left>
      <right/>
      <top style="medium">
        <color rgb="FF43A047"/>
      </top>
      <bottom/>
      <diagonal/>
    </border>
    <border>
      <left style="medium">
        <color rgb="FF43A047"/>
      </left>
      <right/>
      <top style="medium">
        <color rgb="FF43A047"/>
      </top>
      <bottom style="thick">
        <color rgb="FF00E676"/>
      </bottom>
      <diagonal/>
    </border>
    <border>
      <left/>
      <right style="medium">
        <color rgb="FF43A047"/>
      </right>
      <top style="medium">
        <color rgb="FF43A047"/>
      </top>
      <bottom style="thick">
        <color rgb="FF00E676"/>
      </bottom>
      <diagonal/>
    </border>
    <border>
      <left/>
      <right style="medium">
        <color rgb="FF43A047"/>
      </right>
      <top style="medium">
        <color rgb="FF00E676"/>
      </top>
      <bottom/>
      <diagonal/>
    </border>
    <border>
      <left style="medium">
        <color rgb="FF43A047"/>
      </left>
      <right/>
      <top style="thin">
        <color rgb="FF263238"/>
      </top>
      <bottom style="thin">
        <color rgb="FF263238"/>
      </bottom>
      <diagonal/>
    </border>
    <border>
      <left/>
      <right/>
      <top style="thin">
        <color rgb="FF263238"/>
      </top>
      <bottom style="thin">
        <color rgb="FF263238"/>
      </bottom>
      <diagonal/>
    </border>
    <border>
      <left style="thin">
        <color rgb="FF2E7D32"/>
      </left>
      <right/>
      <top style="thin">
        <color rgb="FF263238"/>
      </top>
      <bottom style="thin">
        <color rgb="FF263238"/>
      </bottom>
      <diagonal/>
    </border>
    <border>
      <left/>
      <right style="medium">
        <color rgb="FF43A047"/>
      </right>
      <top style="thin">
        <color rgb="FF263238"/>
      </top>
      <bottom style="thin">
        <color rgb="FF263238"/>
      </bottom>
      <diagonal/>
    </border>
    <border>
      <left style="medium">
        <color rgb="FF43A047"/>
      </left>
      <right/>
      <top style="thin">
        <color rgb="FF263238"/>
      </top>
      <bottom/>
      <diagonal/>
    </border>
    <border>
      <left/>
      <right/>
      <top style="thin">
        <color rgb="FF263238"/>
      </top>
      <bottom/>
      <diagonal/>
    </border>
    <border>
      <left style="thin">
        <color rgb="FF2E7D32"/>
      </left>
      <right/>
      <top style="thin">
        <color rgb="FF263238"/>
      </top>
      <bottom/>
      <diagonal/>
    </border>
    <border>
      <left/>
      <right style="medium">
        <color rgb="FF43A047"/>
      </right>
      <top style="thin">
        <color rgb="FF263238"/>
      </top>
      <bottom/>
      <diagonal/>
    </border>
    <border>
      <left style="thin">
        <color rgb="FF2A2A2A"/>
      </left>
      <right style="thin">
        <color rgb="FF2A2A2A"/>
      </right>
      <top style="thin">
        <color rgb="FF2A2A2A"/>
      </top>
      <bottom style="thin">
        <color rgb="FF2A2A2A"/>
      </bottom>
      <diagonal/>
    </border>
    <border>
      <left style="thin">
        <color rgb="FF333333"/>
      </left>
      <right style="medium">
        <color rgb="FF4CAF50"/>
      </right>
      <top style="thin">
        <color rgb="FF333333"/>
      </top>
      <bottom/>
      <diagonal/>
    </border>
    <border>
      <left/>
      <right/>
      <top style="thin">
        <color rgb="FF334155"/>
      </top>
      <bottom style="thin">
        <color rgb="FF334155"/>
      </bottom>
      <diagonal/>
    </border>
    <border>
      <left/>
      <right/>
      <top style="thin">
        <color rgb="FF00AA55"/>
      </top>
      <bottom/>
      <diagonal/>
    </border>
    <border>
      <left/>
      <right/>
      <top style="thin">
        <color rgb="FF00AA55"/>
      </top>
      <bottom style="thin">
        <color rgb="FF00AA55"/>
      </bottom>
      <diagonal/>
    </border>
    <border>
      <left/>
      <right style="thin">
        <color rgb="FF00AA55"/>
      </right>
      <top style="thin">
        <color rgb="FF00AA55"/>
      </top>
      <bottom style="thin">
        <color rgb="FF00AA55"/>
      </bottom>
      <diagonal/>
    </border>
    <border>
      <left style="thin">
        <color rgb="FF00AA55"/>
      </left>
      <right/>
      <top style="thin">
        <color rgb="FF00AA55"/>
      </top>
      <bottom/>
      <diagonal/>
    </border>
    <border>
      <left style="thin">
        <color rgb="FF334155"/>
      </left>
      <right/>
      <top style="thin">
        <color rgb="FF334155"/>
      </top>
      <bottom style="thin">
        <color rgb="FF334155"/>
      </bottom>
      <diagonal/>
    </border>
    <border>
      <left style="thin">
        <color rgb="FF334155"/>
      </left>
      <right style="thin">
        <color rgb="FF334155"/>
      </right>
      <top style="thin">
        <color rgb="FF334155"/>
      </top>
      <bottom style="thin">
        <color rgb="FF334155"/>
      </bottom>
      <diagonal/>
    </border>
    <border>
      <left/>
      <right style="thin">
        <color rgb="FF00AA55"/>
      </right>
      <top style="thin">
        <color rgb="FF00AA55"/>
      </top>
      <bottom/>
      <diagonal/>
    </border>
    <border>
      <left/>
      <right/>
      <top style="thin">
        <color rgb="FF1F2937"/>
      </top>
      <bottom style="thin">
        <color rgb="FF1F2937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1F2937"/>
      </top>
      <bottom style="thin">
        <color rgb="FF1F2937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2B2B2B"/>
      </left>
      <right/>
      <top style="thin">
        <color rgb="FF2B2B2B"/>
      </top>
      <bottom/>
      <diagonal/>
    </border>
    <border>
      <left/>
      <right style="thin">
        <color rgb="FF2B2B2B"/>
      </right>
      <top style="thin">
        <color rgb="FF2B2B2B"/>
      </top>
      <bottom/>
      <diagonal/>
    </border>
    <border>
      <left/>
      <right/>
      <top style="thin">
        <color rgb="FF2B2B2B"/>
      </top>
      <bottom/>
      <diagonal/>
    </border>
    <border>
      <left style="medium">
        <color rgb="FF43A047"/>
      </left>
      <right style="medium">
        <color rgb="FF43A047"/>
      </right>
      <top style="medium">
        <color rgb="FF43A047"/>
      </top>
      <bottom style="thick">
        <color rgb="FF00E676"/>
      </bottom>
      <diagonal/>
    </border>
    <border>
      <left style="thin">
        <color rgb="FF00AA55"/>
      </left>
      <right style="thin">
        <color rgb="FF00AA55"/>
      </right>
      <top style="thin">
        <color rgb="FF00AA55"/>
      </top>
      <bottom style="thin">
        <color rgb="FF00AA55"/>
      </bottom>
      <diagonal/>
    </border>
    <border>
      <left/>
      <right/>
      <top style="medium">
        <color rgb="FF1B5E20"/>
      </top>
      <bottom/>
      <diagonal/>
    </border>
    <border>
      <left style="thin">
        <color rgb="FF2B2B2B"/>
      </left>
      <right/>
      <top style="thin">
        <color rgb="FF2B2B2B"/>
      </top>
      <bottom style="thin">
        <color rgb="FF2B2B2B"/>
      </bottom>
      <diagonal/>
    </border>
    <border>
      <left/>
      <right/>
      <top style="thin">
        <color rgb="FF2B2B2B"/>
      </top>
      <bottom style="thin">
        <color rgb="FF2B2B2B"/>
      </bottom>
      <diagonal/>
    </border>
    <border>
      <left style="thin">
        <color rgb="FF000000"/>
      </left>
      <right/>
      <top style="thin">
        <color rgb="FF2B2B2B"/>
      </top>
      <bottom style="thin">
        <color rgb="FF2B2B2B"/>
      </bottom>
      <diagonal/>
    </border>
    <border>
      <left style="thin">
        <color rgb="FF00AA55"/>
      </left>
      <right/>
      <top style="thin">
        <color rgb="FF2B2B2B"/>
      </top>
      <bottom style="thin">
        <color rgb="FF2B2B2B"/>
      </bottom>
      <diagonal/>
    </border>
    <border>
      <left/>
      <right style="thin">
        <color rgb="FF00AA55"/>
      </right>
      <top style="thin">
        <color rgb="FF2B2B2B"/>
      </top>
      <bottom style="thin">
        <color rgb="FF2B2B2B"/>
      </bottom>
      <diagonal/>
    </border>
  </borders>
  <cellStyleXfs count="2">
    <xf numFmtId="0" fontId="0" fillId="0" borderId="0"/>
    <xf numFmtId="175" fontId="1" fillId="0" borderId="0"/>
  </cellStyleXfs>
  <cellXfs count="32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165" fontId="4" fillId="2" borderId="0" xfId="0" applyNumberFormat="1" applyFont="1" applyFill="1" applyAlignment="1">
      <alignment vertical="center" wrapText="1"/>
    </xf>
    <xf numFmtId="0" fontId="3" fillId="0" borderId="0" xfId="0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hidden="1"/>
    </xf>
    <xf numFmtId="164" fontId="0" fillId="3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14" fontId="2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0" fontId="6" fillId="3" borderId="0" xfId="0" applyFont="1" applyFill="1" applyAlignment="1" applyProtection="1">
      <alignment horizontal="center"/>
      <protection hidden="1"/>
    </xf>
    <xf numFmtId="0" fontId="8" fillId="3" borderId="0" xfId="0" applyFont="1" applyFill="1" applyAlignment="1" applyProtection="1">
      <alignment vertical="center"/>
      <protection hidden="1"/>
    </xf>
    <xf numFmtId="0" fontId="4" fillId="2" borderId="0" xfId="0" applyFont="1" applyFill="1" applyAlignment="1">
      <alignment horizontal="center" vertical="center" wrapText="1"/>
    </xf>
    <xf numFmtId="2" fontId="9" fillId="4" borderId="0" xfId="0" applyNumberFormat="1" applyFont="1" applyFill="1" applyAlignment="1">
      <alignment horizontal="center" vertical="center"/>
    </xf>
    <xf numFmtId="167" fontId="9" fillId="4" borderId="0" xfId="0" applyNumberFormat="1" applyFont="1" applyFill="1" applyAlignment="1">
      <alignment horizontal="center" vertical="center"/>
    </xf>
    <xf numFmtId="167" fontId="9" fillId="4" borderId="0" xfId="0" applyNumberFormat="1" applyFont="1" applyFill="1" applyAlignment="1">
      <alignment horizontal="center" vertical="center" wrapText="1"/>
    </xf>
    <xf numFmtId="167" fontId="9" fillId="4" borderId="1" xfId="0" applyNumberFormat="1" applyFont="1" applyFill="1" applyBorder="1" applyAlignment="1">
      <alignment horizontal="center" vertical="center"/>
    </xf>
    <xf numFmtId="167" fontId="9" fillId="4" borderId="2" xfId="0" applyNumberFormat="1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5" fillId="9" borderId="5" xfId="0" applyFont="1" applyFill="1" applyBorder="1" applyAlignment="1" applyProtection="1">
      <alignment horizontal="left" vertical="center"/>
      <protection locked="0"/>
    </xf>
    <xf numFmtId="0" fontId="20" fillId="10" borderId="7" xfId="0" applyFont="1" applyFill="1" applyBorder="1" applyAlignment="1">
      <alignment horizontal="left"/>
    </xf>
    <xf numFmtId="165" fontId="20" fillId="10" borderId="8" xfId="0" applyNumberFormat="1" applyFont="1" applyFill="1" applyBorder="1" applyAlignment="1">
      <alignment horizontal="center"/>
    </xf>
    <xf numFmtId="0" fontId="21" fillId="8" borderId="0" xfId="0" applyFont="1" applyFill="1"/>
    <xf numFmtId="0" fontId="15" fillId="9" borderId="9" xfId="0" applyFont="1" applyFill="1" applyBorder="1" applyAlignment="1" applyProtection="1">
      <alignment horizontal="center"/>
      <protection locked="0"/>
    </xf>
    <xf numFmtId="0" fontId="15" fillId="9" borderId="10" xfId="0" applyFont="1" applyFill="1" applyBorder="1" applyAlignment="1" applyProtection="1">
      <alignment horizontal="left" vertical="center"/>
      <protection locked="0"/>
    </xf>
    <xf numFmtId="0" fontId="23" fillId="9" borderId="12" xfId="0" applyFont="1" applyFill="1" applyBorder="1" applyAlignment="1">
      <alignment horizontal="left"/>
    </xf>
    <xf numFmtId="0" fontId="15" fillId="9" borderId="14" xfId="0" applyFont="1" applyFill="1" applyBorder="1" applyAlignment="1" applyProtection="1">
      <alignment horizontal="center"/>
      <protection locked="0"/>
    </xf>
    <xf numFmtId="0" fontId="15" fillId="9" borderId="15" xfId="0" applyFont="1" applyFill="1" applyBorder="1" applyAlignment="1" applyProtection="1">
      <alignment horizontal="left" vertical="center"/>
      <protection locked="0"/>
    </xf>
    <xf numFmtId="0" fontId="23" fillId="9" borderId="17" xfId="0" applyFont="1" applyFill="1" applyBorder="1" applyAlignment="1">
      <alignment horizontal="left"/>
    </xf>
    <xf numFmtId="0" fontId="15" fillId="9" borderId="0" xfId="0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left" vertical="center"/>
      <protection locked="0"/>
    </xf>
    <xf numFmtId="14" fontId="15" fillId="9" borderId="10" xfId="0" applyNumberFormat="1" applyFont="1" applyFill="1" applyBorder="1" applyAlignment="1" applyProtection="1">
      <alignment horizontal="left" vertical="center"/>
      <protection locked="0"/>
    </xf>
    <xf numFmtId="14" fontId="10" fillId="5" borderId="25" xfId="0" applyNumberFormat="1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/>
    </xf>
    <xf numFmtId="2" fontId="10" fillId="5" borderId="26" xfId="0" applyNumberFormat="1" applyFont="1" applyFill="1" applyBorder="1" applyAlignment="1">
      <alignment horizontal="center" vertical="center" wrapText="1"/>
    </xf>
    <xf numFmtId="2" fontId="10" fillId="5" borderId="26" xfId="0" applyNumberFormat="1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 applyProtection="1">
      <alignment horizontal="left"/>
      <protection locked="0"/>
    </xf>
    <xf numFmtId="0" fontId="15" fillId="9" borderId="15" xfId="0" applyFont="1" applyFill="1" applyBorder="1" applyAlignment="1" applyProtection="1">
      <alignment horizontal="left"/>
      <protection locked="0"/>
    </xf>
    <xf numFmtId="2" fontId="10" fillId="5" borderId="28" xfId="0" applyNumberFormat="1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 wrapText="1"/>
    </xf>
    <xf numFmtId="0" fontId="27" fillId="8" borderId="0" xfId="0" applyFont="1" applyFill="1" applyAlignment="1">
      <alignment horizontal="center" vertical="center" wrapText="1"/>
    </xf>
    <xf numFmtId="0" fontId="28" fillId="11" borderId="31" xfId="0" applyFont="1" applyFill="1" applyBorder="1" applyAlignment="1">
      <alignment horizontal="center" vertical="center" wrapText="1"/>
    </xf>
    <xf numFmtId="2" fontId="28" fillId="11" borderId="31" xfId="0" applyNumberFormat="1" applyFont="1" applyFill="1" applyBorder="1" applyAlignment="1">
      <alignment horizontal="center" vertical="center" wrapText="1"/>
    </xf>
    <xf numFmtId="14" fontId="28" fillId="11" borderId="30" xfId="0" applyNumberFormat="1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  <xf numFmtId="0" fontId="12" fillId="6" borderId="40" xfId="0" applyFont="1" applyFill="1" applyBorder="1" applyAlignment="1">
      <alignment horizontal="center" vertical="center"/>
    </xf>
    <xf numFmtId="0" fontId="13" fillId="8" borderId="33" xfId="0" applyFont="1" applyFill="1" applyBorder="1" applyAlignment="1">
      <alignment horizontal="center" vertical="center"/>
    </xf>
    <xf numFmtId="165" fontId="13" fillId="8" borderId="34" xfId="0" applyNumberFormat="1" applyFont="1" applyFill="1" applyBorder="1" applyAlignment="1">
      <alignment horizontal="center" vertical="center"/>
    </xf>
    <xf numFmtId="165" fontId="24" fillId="9" borderId="13" xfId="0" applyNumberFormat="1" applyFont="1" applyFill="1" applyBorder="1" applyAlignment="1">
      <alignment horizontal="center"/>
    </xf>
    <xf numFmtId="165" fontId="24" fillId="9" borderId="18" xfId="0" applyNumberFormat="1" applyFont="1" applyFill="1" applyBorder="1" applyAlignment="1">
      <alignment horizontal="center"/>
    </xf>
    <xf numFmtId="0" fontId="23" fillId="9" borderId="19" xfId="0" applyFont="1" applyFill="1" applyBorder="1" applyAlignment="1">
      <alignment horizontal="left"/>
    </xf>
    <xf numFmtId="165" fontId="24" fillId="9" borderId="20" xfId="0" applyNumberFormat="1" applyFont="1" applyFill="1" applyBorder="1" applyAlignment="1">
      <alignment horizontal="center"/>
    </xf>
    <xf numFmtId="14" fontId="25" fillId="9" borderId="0" xfId="0" applyNumberFormat="1" applyFont="1" applyFill="1" applyAlignment="1">
      <alignment horizontal="center"/>
    </xf>
    <xf numFmtId="0" fontId="25" fillId="9" borderId="0" xfId="0" applyFont="1" applyFill="1" applyAlignment="1">
      <alignment horizontal="center"/>
    </xf>
    <xf numFmtId="0" fontId="25" fillId="9" borderId="0" xfId="0" applyFont="1" applyFill="1" applyAlignment="1">
      <alignment horizontal="left"/>
    </xf>
    <xf numFmtId="2" fontId="25" fillId="9" borderId="0" xfId="0" applyNumberFormat="1" applyFont="1" applyFill="1" applyAlignment="1">
      <alignment horizontal="center"/>
    </xf>
    <xf numFmtId="164" fontId="25" fillId="9" borderId="0" xfId="0" applyNumberFormat="1" applyFont="1" applyFill="1" applyAlignment="1">
      <alignment horizontal="center"/>
    </xf>
    <xf numFmtId="164" fontId="25" fillId="9" borderId="0" xfId="0" applyNumberFormat="1" applyFont="1" applyFill="1" applyAlignment="1">
      <alignment horizontal="left"/>
    </xf>
    <xf numFmtId="2" fontId="14" fillId="8" borderId="41" xfId="0" applyNumberFormat="1" applyFont="1" applyFill="1" applyBorder="1" applyAlignment="1">
      <alignment horizontal="center"/>
    </xf>
    <xf numFmtId="0" fontId="21" fillId="8" borderId="41" xfId="0" applyFont="1" applyFill="1" applyBorder="1"/>
    <xf numFmtId="0" fontId="26" fillId="11" borderId="21" xfId="0" applyFont="1" applyFill="1" applyBorder="1" applyAlignment="1">
      <alignment horizontal="left"/>
    </xf>
    <xf numFmtId="0" fontId="26" fillId="11" borderId="22" xfId="0" applyFont="1" applyFill="1" applyBorder="1" applyAlignment="1">
      <alignment horizontal="center"/>
    </xf>
    <xf numFmtId="0" fontId="15" fillId="5" borderId="44" xfId="0" applyFont="1" applyFill="1" applyBorder="1" applyAlignment="1">
      <alignment horizontal="left"/>
    </xf>
    <xf numFmtId="9" fontId="18" fillId="5" borderId="45" xfId="0" applyNumberFormat="1" applyFont="1" applyFill="1" applyBorder="1" applyAlignment="1">
      <alignment horizontal="center"/>
    </xf>
    <xf numFmtId="0" fontId="32" fillId="5" borderId="47" xfId="0" applyFont="1" applyFill="1" applyBorder="1" applyAlignment="1">
      <alignment horizontal="left"/>
    </xf>
    <xf numFmtId="9" fontId="18" fillId="5" borderId="48" xfId="0" applyNumberFormat="1" applyFont="1" applyFill="1" applyBorder="1" applyAlignment="1">
      <alignment horizontal="center"/>
    </xf>
    <xf numFmtId="14" fontId="19" fillId="11" borderId="52" xfId="0" applyNumberFormat="1" applyFont="1" applyFill="1" applyBorder="1" applyAlignment="1">
      <alignment horizontal="center" vertical="center" wrapText="1"/>
    </xf>
    <xf numFmtId="0" fontId="10" fillId="11" borderId="31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left"/>
    </xf>
    <xf numFmtId="9" fontId="18" fillId="5" borderId="55" xfId="0" applyNumberFormat="1" applyFont="1" applyFill="1" applyBorder="1" applyAlignment="1">
      <alignment horizontal="center"/>
    </xf>
    <xf numFmtId="0" fontId="19" fillId="11" borderId="31" xfId="0" applyFont="1" applyFill="1" applyBorder="1" applyAlignment="1">
      <alignment horizontal="center" vertical="center"/>
    </xf>
    <xf numFmtId="0" fontId="12" fillId="11" borderId="31" xfId="0" applyFont="1" applyFill="1" applyBorder="1" applyAlignment="1">
      <alignment horizontal="center" vertical="center"/>
    </xf>
    <xf numFmtId="0" fontId="12" fillId="11" borderId="57" xfId="0" applyFont="1" applyFill="1" applyBorder="1" applyAlignment="1">
      <alignment horizontal="center" vertical="center"/>
    </xf>
    <xf numFmtId="0" fontId="37" fillId="8" borderId="0" xfId="0" applyFont="1" applyFill="1" applyAlignment="1">
      <alignment horizontal="left" vertical="center" wrapText="1"/>
    </xf>
    <xf numFmtId="0" fontId="21" fillId="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2" fillId="10" borderId="59" xfId="0" applyFont="1" applyFill="1" applyBorder="1" applyAlignment="1">
      <alignment horizontal="left" vertical="center"/>
    </xf>
    <xf numFmtId="0" fontId="42" fillId="10" borderId="62" xfId="0" applyFont="1" applyFill="1" applyBorder="1" applyAlignment="1">
      <alignment horizontal="left" vertical="center"/>
    </xf>
    <xf numFmtId="0" fontId="42" fillId="13" borderId="65" xfId="0" applyFont="1" applyFill="1" applyBorder="1" applyAlignment="1">
      <alignment horizontal="left" vertical="center"/>
    </xf>
    <xf numFmtId="0" fontId="42" fillId="13" borderId="66" xfId="0" applyFont="1" applyFill="1" applyBorder="1" applyAlignment="1">
      <alignment horizontal="left" vertical="center"/>
    </xf>
    <xf numFmtId="0" fontId="42" fillId="14" borderId="67" xfId="0" applyFont="1" applyFill="1" applyBorder="1" applyAlignment="1">
      <alignment horizontal="left" vertical="center"/>
    </xf>
    <xf numFmtId="0" fontId="42" fillId="15" borderId="68" xfId="0" applyFont="1" applyFill="1" applyBorder="1" applyAlignment="1">
      <alignment horizontal="left" vertical="center"/>
    </xf>
    <xf numFmtId="0" fontId="42" fillId="15" borderId="69" xfId="0" applyFont="1" applyFill="1" applyBorder="1" applyAlignment="1">
      <alignment horizontal="left" vertical="center"/>
    </xf>
    <xf numFmtId="0" fontId="42" fillId="14" borderId="70" xfId="0" applyFont="1" applyFill="1" applyBorder="1" applyAlignment="1">
      <alignment horizontal="left" vertical="center"/>
    </xf>
    <xf numFmtId="0" fontId="41" fillId="10" borderId="58" xfId="0" applyFont="1" applyFill="1" applyBorder="1" applyAlignment="1">
      <alignment horizontal="left" vertical="center" wrapText="1"/>
    </xf>
    <xf numFmtId="0" fontId="41" fillId="10" borderId="59" xfId="0" applyFont="1" applyFill="1" applyBorder="1" applyAlignment="1">
      <alignment horizontal="left" vertical="center" wrapText="1"/>
    </xf>
    <xf numFmtId="0" fontId="42" fillId="13" borderId="71" xfId="0" applyFont="1" applyFill="1" applyBorder="1" applyAlignment="1">
      <alignment horizontal="left" vertical="center"/>
    </xf>
    <xf numFmtId="0" fontId="41" fillId="10" borderId="62" xfId="0" applyFont="1" applyFill="1" applyBorder="1" applyAlignment="1">
      <alignment horizontal="left" vertical="center" wrapText="1"/>
    </xf>
    <xf numFmtId="0" fontId="31" fillId="6" borderId="74" xfId="0" applyFont="1" applyFill="1" applyBorder="1" applyAlignment="1">
      <alignment horizontal="center" vertical="center"/>
    </xf>
    <xf numFmtId="0" fontId="31" fillId="6" borderId="72" xfId="0" applyFont="1" applyFill="1" applyBorder="1" applyAlignment="1">
      <alignment horizontal="center" vertical="center"/>
    </xf>
    <xf numFmtId="0" fontId="31" fillId="6" borderId="73" xfId="0" applyFont="1" applyFill="1" applyBorder="1" applyAlignment="1">
      <alignment horizontal="center" vertical="center"/>
    </xf>
    <xf numFmtId="0" fontId="15" fillId="9" borderId="11" xfId="0" applyFont="1" applyFill="1" applyBorder="1" applyAlignment="1" applyProtection="1">
      <alignment vertical="center"/>
      <protection locked="0"/>
    </xf>
    <xf numFmtId="0" fontId="15" fillId="9" borderId="16" xfId="0" applyFont="1" applyFill="1" applyBorder="1" applyAlignment="1" applyProtection="1">
      <alignment vertical="center"/>
      <protection locked="0"/>
    </xf>
    <xf numFmtId="0" fontId="15" fillId="9" borderId="4" xfId="0" applyFont="1" applyFill="1" applyBorder="1" applyAlignment="1" applyProtection="1">
      <alignment horizontal="center"/>
      <protection locked="0"/>
    </xf>
    <xf numFmtId="0" fontId="15" fillId="9" borderId="6" xfId="0" applyFont="1" applyFill="1" applyBorder="1" applyAlignment="1" applyProtection="1">
      <alignment vertical="center"/>
      <protection locked="0"/>
    </xf>
    <xf numFmtId="0" fontId="18" fillId="9" borderId="0" xfId="0" applyFont="1" applyFill="1" applyAlignment="1" applyProtection="1">
      <alignment horizontal="center"/>
      <protection locked="0"/>
    </xf>
    <xf numFmtId="0" fontId="45" fillId="5" borderId="27" xfId="0" applyFont="1" applyFill="1" applyBorder="1" applyAlignment="1">
      <alignment horizontal="center" vertical="center" wrapText="1"/>
    </xf>
    <xf numFmtId="0" fontId="11" fillId="11" borderId="31" xfId="0" applyFont="1" applyFill="1" applyBorder="1" applyAlignment="1">
      <alignment horizontal="center" vertical="center"/>
    </xf>
    <xf numFmtId="0" fontId="1" fillId="0" borderId="0" xfId="0" applyFont="1"/>
    <xf numFmtId="165" fontId="1" fillId="0" borderId="0" xfId="0" applyNumberFormat="1" applyFont="1"/>
    <xf numFmtId="164" fontId="1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2" fillId="17" borderId="68" xfId="0" applyFont="1" applyFill="1" applyBorder="1" applyAlignment="1">
      <alignment horizontal="left" vertical="center"/>
    </xf>
    <xf numFmtId="0" fontId="50" fillId="16" borderId="0" xfId="0" applyFont="1" applyFill="1" applyAlignment="1">
      <alignment horizontal="left"/>
    </xf>
    <xf numFmtId="0" fontId="50" fillId="16" borderId="95" xfId="0" applyFont="1" applyFill="1" applyBorder="1" applyAlignment="1">
      <alignment horizontal="left"/>
    </xf>
    <xf numFmtId="0" fontId="50" fillId="16" borderId="96" xfId="0" applyFont="1" applyFill="1" applyBorder="1" applyAlignment="1">
      <alignment horizontal="left"/>
    </xf>
    <xf numFmtId="0" fontId="50" fillId="16" borderId="97" xfId="0" applyFont="1" applyFill="1" applyBorder="1" applyAlignment="1">
      <alignment horizontal="left"/>
    </xf>
    <xf numFmtId="0" fontId="50" fillId="16" borderId="99" xfId="0" applyFont="1" applyFill="1" applyBorder="1" applyAlignment="1">
      <alignment horizontal="left"/>
    </xf>
    <xf numFmtId="0" fontId="50" fillId="16" borderId="100" xfId="0" applyFont="1" applyFill="1" applyBorder="1" applyAlignment="1">
      <alignment horizontal="left"/>
    </xf>
    <xf numFmtId="0" fontId="50" fillId="16" borderId="101" xfId="0" applyFont="1" applyFill="1" applyBorder="1" applyAlignment="1">
      <alignment horizontal="left"/>
    </xf>
    <xf numFmtId="0" fontId="48" fillId="16" borderId="86" xfId="0" applyFont="1" applyFill="1" applyBorder="1" applyAlignment="1">
      <alignment horizontal="left"/>
    </xf>
    <xf numFmtId="0" fontId="48" fillId="16" borderId="91" xfId="0" applyFont="1" applyFill="1" applyBorder="1" applyAlignment="1">
      <alignment horizontal="left"/>
    </xf>
    <xf numFmtId="0" fontId="52" fillId="16" borderId="94" xfId="0" applyFont="1" applyFill="1" applyBorder="1" applyAlignment="1">
      <alignment horizontal="left"/>
    </xf>
    <xf numFmtId="0" fontId="53" fillId="16" borderId="90" xfId="0" applyFont="1" applyFill="1" applyBorder="1" applyAlignment="1">
      <alignment horizontal="center"/>
    </xf>
    <xf numFmtId="0" fontId="53" fillId="16" borderId="87" xfId="0" applyFont="1" applyFill="1" applyBorder="1" applyAlignment="1">
      <alignment horizontal="center"/>
    </xf>
    <xf numFmtId="1" fontId="36" fillId="5" borderId="63" xfId="0" applyNumberFormat="1" applyFont="1" applyFill="1" applyBorder="1" applyAlignment="1" applyProtection="1">
      <alignment horizontal="left" vertical="center"/>
      <protection locked="0"/>
    </xf>
    <xf numFmtId="0" fontId="39" fillId="5" borderId="6" xfId="0" applyFont="1" applyFill="1" applyBorder="1" applyAlignment="1" applyProtection="1">
      <alignment horizontal="center" vertical="center"/>
      <protection locked="0"/>
    </xf>
    <xf numFmtId="0" fontId="39" fillId="12" borderId="11" xfId="0" applyFont="1" applyFill="1" applyBorder="1" applyAlignment="1" applyProtection="1">
      <alignment horizontal="center" vertical="center"/>
      <protection locked="0"/>
    </xf>
    <xf numFmtId="169" fontId="46" fillId="5" borderId="11" xfId="0" quotePrefix="1" applyNumberFormat="1" applyFont="1" applyFill="1" applyBorder="1" applyAlignment="1" applyProtection="1">
      <alignment horizontal="center" vertical="center"/>
      <protection locked="0"/>
    </xf>
    <xf numFmtId="0" fontId="36" fillId="12" borderId="60" xfId="0" applyFont="1" applyFill="1" applyBorder="1" applyAlignment="1" applyProtection="1">
      <alignment horizontal="left" vertical="center"/>
      <protection locked="0"/>
    </xf>
    <xf numFmtId="0" fontId="36" fillId="5" borderId="61" xfId="0" applyFont="1" applyFill="1" applyBorder="1" applyAlignment="1" applyProtection="1">
      <alignment horizontal="left" vertical="center"/>
      <protection locked="0"/>
    </xf>
    <xf numFmtId="0" fontId="46" fillId="5" borderId="11" xfId="0" applyFont="1" applyFill="1" applyBorder="1" applyAlignment="1" applyProtection="1">
      <alignment horizontal="center" vertical="center"/>
      <protection locked="0"/>
    </xf>
    <xf numFmtId="0" fontId="21" fillId="19" borderId="107" xfId="0" applyFont="1" applyFill="1" applyBorder="1" applyAlignment="1">
      <alignment vertical="center"/>
    </xf>
    <xf numFmtId="0" fontId="21" fillId="19" borderId="0" xfId="0" applyFont="1" applyFill="1" applyAlignment="1">
      <alignment vertical="center"/>
    </xf>
    <xf numFmtId="0" fontId="0" fillId="19" borderId="0" xfId="0" applyFill="1"/>
    <xf numFmtId="0" fontId="0" fillId="23" borderId="0" xfId="0" applyFill="1"/>
    <xf numFmtId="0" fontId="5" fillId="23" borderId="0" xfId="0" applyFont="1" applyFill="1"/>
    <xf numFmtId="0" fontId="2" fillId="23" borderId="0" xfId="0" applyFont="1" applyFill="1"/>
    <xf numFmtId="0" fontId="38" fillId="8" borderId="0" xfId="0" applyFont="1" applyFill="1" applyAlignment="1" applyProtection="1">
      <alignment horizontal="left" vertical="center"/>
      <protection locked="0"/>
    </xf>
    <xf numFmtId="0" fontId="31" fillId="6" borderId="74" xfId="0" applyFont="1" applyFill="1" applyBorder="1" applyAlignment="1" applyProtection="1">
      <alignment horizontal="center" vertical="center"/>
      <protection locked="0"/>
    </xf>
    <xf numFmtId="0" fontId="10" fillId="16" borderId="25" xfId="0" applyFont="1" applyFill="1" applyBorder="1" applyAlignment="1">
      <alignment horizontal="center" vertical="center" wrapText="1"/>
    </xf>
    <xf numFmtId="0" fontId="10" fillId="16" borderId="26" xfId="0" applyFont="1" applyFill="1" applyBorder="1" applyAlignment="1">
      <alignment horizontal="center" vertical="center"/>
    </xf>
    <xf numFmtId="0" fontId="10" fillId="16" borderId="26" xfId="0" applyFont="1" applyFill="1" applyBorder="1" applyAlignment="1">
      <alignment horizontal="center" vertical="center" wrapText="1"/>
    </xf>
    <xf numFmtId="0" fontId="10" fillId="16" borderId="28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 wrapText="1"/>
    </xf>
    <xf numFmtId="0" fontId="10" fillId="16" borderId="29" xfId="0" applyFont="1" applyFill="1" applyBorder="1" applyAlignment="1">
      <alignment horizontal="center" vertical="center"/>
    </xf>
    <xf numFmtId="0" fontId="10" fillId="16" borderId="28" xfId="0" applyFont="1" applyFill="1" applyBorder="1" applyAlignment="1">
      <alignment horizontal="center" vertical="center" wrapText="1"/>
    </xf>
    <xf numFmtId="0" fontId="10" fillId="16" borderId="29" xfId="0" applyFont="1" applyFill="1" applyBorder="1" applyAlignment="1">
      <alignment horizontal="center" vertical="center" wrapText="1"/>
    </xf>
    <xf numFmtId="0" fontId="10" fillId="16" borderId="27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11" fillId="11" borderId="35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75" xfId="0" applyFont="1" applyFill="1" applyBorder="1" applyAlignment="1">
      <alignment horizontal="center" vertical="center"/>
    </xf>
    <xf numFmtId="0" fontId="44" fillId="7" borderId="80" xfId="0" applyFont="1" applyFill="1" applyBorder="1" applyAlignment="1">
      <alignment horizontal="center" vertical="center" wrapText="1"/>
    </xf>
    <xf numFmtId="0" fontId="44" fillId="7" borderId="81" xfId="0" applyFont="1" applyFill="1" applyBorder="1" applyAlignment="1">
      <alignment horizontal="center" vertical="center"/>
    </xf>
    <xf numFmtId="0" fontId="44" fillId="7" borderId="80" xfId="0" applyFont="1" applyFill="1" applyBorder="1" applyAlignment="1">
      <alignment horizontal="center" vertical="center"/>
    </xf>
    <xf numFmtId="0" fontId="44" fillId="7" borderId="81" xfId="0" applyFont="1" applyFill="1" applyBorder="1" applyAlignment="1">
      <alignment horizontal="center" vertical="center" wrapText="1"/>
    </xf>
    <xf numFmtId="0" fontId="44" fillId="7" borderId="83" xfId="0" applyFont="1" applyFill="1" applyBorder="1" applyAlignment="1">
      <alignment horizontal="center" vertical="center"/>
    </xf>
    <xf numFmtId="0" fontId="44" fillId="7" borderId="76" xfId="0" applyFont="1" applyFill="1" applyBorder="1" applyAlignment="1">
      <alignment horizontal="center" vertical="center" wrapText="1"/>
    </xf>
    <xf numFmtId="0" fontId="44" fillId="7" borderId="77" xfId="0" applyFont="1" applyFill="1" applyBorder="1" applyAlignment="1">
      <alignment horizontal="center" vertical="center"/>
    </xf>
    <xf numFmtId="0" fontId="44" fillId="7" borderId="76" xfId="0" applyFont="1" applyFill="1" applyBorder="1" applyAlignment="1">
      <alignment horizontal="center" vertical="center"/>
    </xf>
    <xf numFmtId="0" fontId="44" fillId="7" borderId="77" xfId="0" applyFont="1" applyFill="1" applyBorder="1" applyAlignment="1">
      <alignment horizontal="center" vertical="center" wrapText="1"/>
    </xf>
    <xf numFmtId="0" fontId="44" fillId="7" borderId="79" xfId="0" applyFont="1" applyFill="1" applyBorder="1" applyAlignment="1">
      <alignment horizontal="center" vertical="center"/>
    </xf>
    <xf numFmtId="172" fontId="21" fillId="8" borderId="0" xfId="0" applyNumberFormat="1" applyFont="1" applyFill="1"/>
    <xf numFmtId="0" fontId="29" fillId="8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165" fontId="8" fillId="3" borderId="0" xfId="0" applyNumberFormat="1" applyFont="1" applyFill="1" applyAlignment="1">
      <alignment vertical="center"/>
    </xf>
    <xf numFmtId="0" fontId="30" fillId="8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0" fontId="3" fillId="9" borderId="0" xfId="0" applyFont="1" applyFill="1" applyAlignment="1">
      <alignment horizontal="center"/>
    </xf>
    <xf numFmtId="166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 vertical="center"/>
    </xf>
    <xf numFmtId="164" fontId="3" fillId="9" borderId="0" xfId="0" applyNumberFormat="1" applyFont="1" applyFill="1" applyAlignment="1">
      <alignment horizontal="center" vertical="center"/>
    </xf>
    <xf numFmtId="164" fontId="0" fillId="9" borderId="0" xfId="0" applyNumberFormat="1" applyFill="1"/>
    <xf numFmtId="164" fontId="0" fillId="9" borderId="0" xfId="0" applyNumberFormat="1" applyFill="1" applyAlignment="1">
      <alignment horizontal="center"/>
    </xf>
    <xf numFmtId="0" fontId="0" fillId="9" borderId="0" xfId="0" applyFill="1"/>
    <xf numFmtId="165" fontId="0" fillId="9" borderId="0" xfId="0" applyNumberFormat="1" applyFill="1"/>
    <xf numFmtId="0" fontId="15" fillId="5" borderId="56" xfId="0" applyFont="1" applyFill="1" applyBorder="1" applyProtection="1">
      <protection locked="0"/>
    </xf>
    <xf numFmtId="0" fontId="15" fillId="5" borderId="46" xfId="0" applyFont="1" applyFill="1" applyBorder="1" applyProtection="1">
      <protection locked="0"/>
    </xf>
    <xf numFmtId="0" fontId="15" fillId="5" borderId="85" xfId="0" applyFont="1" applyFill="1" applyBorder="1" applyProtection="1">
      <protection locked="0"/>
    </xf>
    <xf numFmtId="0" fontId="15" fillId="5" borderId="49" xfId="0" applyFont="1" applyFill="1" applyBorder="1" applyProtection="1">
      <protection locked="0"/>
    </xf>
    <xf numFmtId="0" fontId="26" fillId="11" borderId="23" xfId="0" applyFont="1" applyFill="1" applyBorder="1" applyProtection="1">
      <protection locked="0"/>
    </xf>
    <xf numFmtId="0" fontId="0" fillId="23" borderId="0" xfId="0" applyFill="1" applyProtection="1">
      <protection locked="0"/>
    </xf>
    <xf numFmtId="169" fontId="36" fillId="12" borderId="60" xfId="0" applyNumberFormat="1" applyFont="1" applyFill="1" applyBorder="1" applyAlignment="1" applyProtection="1">
      <alignment horizontal="left" vertical="center"/>
      <protection locked="0" hidden="1"/>
    </xf>
    <xf numFmtId="169" fontId="36" fillId="5" borderId="60" xfId="0" applyNumberFormat="1" applyFont="1" applyFill="1" applyBorder="1" applyAlignment="1" applyProtection="1">
      <alignment horizontal="left" vertical="center"/>
      <protection locked="0" hidden="1"/>
    </xf>
    <xf numFmtId="0" fontId="46" fillId="12" borderId="11" xfId="0" applyFont="1" applyFill="1" applyBorder="1" applyAlignment="1" applyProtection="1">
      <alignment horizontal="center" vertical="center"/>
      <protection locked="0" hidden="1"/>
    </xf>
    <xf numFmtId="169" fontId="46" fillId="12" borderId="11" xfId="0" quotePrefix="1" applyNumberFormat="1" applyFont="1" applyFill="1" applyBorder="1" applyAlignment="1" applyProtection="1">
      <alignment horizontal="center" vertical="center"/>
      <protection locked="0" hidden="1"/>
    </xf>
    <xf numFmtId="14" fontId="21" fillId="8" borderId="0" xfId="0" applyNumberFormat="1" applyFont="1" applyFill="1" applyAlignment="1" applyProtection="1">
      <alignment vertical="center"/>
      <protection hidden="1"/>
    </xf>
    <xf numFmtId="0" fontId="39" fillId="5" borderId="11" xfId="0" applyFont="1" applyFill="1" applyBorder="1" applyAlignment="1" applyProtection="1">
      <alignment horizontal="center" vertical="center"/>
      <protection locked="0" hidden="1"/>
    </xf>
    <xf numFmtId="0" fontId="21" fillId="8" borderId="0" xfId="0" applyFont="1" applyFill="1" applyAlignment="1" applyProtection="1">
      <alignment vertical="center"/>
      <protection hidden="1"/>
    </xf>
    <xf numFmtId="0" fontId="39" fillId="12" borderId="11" xfId="0" applyFont="1" applyFill="1" applyBorder="1" applyAlignment="1" applyProtection="1">
      <alignment horizontal="center" vertical="center"/>
      <protection locked="0" hidden="1"/>
    </xf>
    <xf numFmtId="169" fontId="39" fillId="5" borderId="11" xfId="0" applyNumberFormat="1" applyFont="1" applyFill="1" applyBorder="1" applyAlignment="1" applyProtection="1">
      <alignment horizontal="center" vertical="center"/>
      <protection hidden="1"/>
    </xf>
    <xf numFmtId="170" fontId="39" fillId="12" borderId="11" xfId="0" applyNumberFormat="1" applyFont="1" applyFill="1" applyBorder="1" applyAlignment="1" applyProtection="1">
      <alignment horizontal="center" vertical="center"/>
      <protection hidden="1"/>
    </xf>
    <xf numFmtId="170" fontId="39" fillId="5" borderId="11" xfId="0" applyNumberFormat="1" applyFont="1" applyFill="1" applyBorder="1" applyAlignment="1" applyProtection="1">
      <alignment horizontal="center" vertical="center"/>
      <protection hidden="1"/>
    </xf>
    <xf numFmtId="0" fontId="39" fillId="12" borderId="64" xfId="0" applyFont="1" applyFill="1" applyBorder="1" applyAlignment="1" applyProtection="1">
      <alignment horizontal="center" vertical="center"/>
      <protection hidden="1"/>
    </xf>
    <xf numFmtId="171" fontId="11" fillId="11" borderId="24" xfId="0" applyNumberFormat="1" applyFont="1" applyFill="1" applyBorder="1" applyAlignment="1" applyProtection="1">
      <alignment horizontal="right" vertical="center" wrapText="1"/>
      <protection hidden="1"/>
    </xf>
    <xf numFmtId="171" fontId="11" fillId="11" borderId="24" xfId="0" applyNumberFormat="1" applyFont="1" applyFill="1" applyBorder="1" applyAlignment="1" applyProtection="1">
      <alignment horizontal="right" vertical="center"/>
      <protection hidden="1"/>
    </xf>
    <xf numFmtId="2" fontId="11" fillId="11" borderId="27" xfId="0" applyNumberFormat="1" applyFont="1" applyFill="1" applyBorder="1" applyAlignment="1" applyProtection="1">
      <alignment horizontal="right" vertical="center" wrapText="1"/>
      <protection hidden="1"/>
    </xf>
    <xf numFmtId="164" fontId="11" fillId="11" borderId="27" xfId="0" applyNumberFormat="1" applyFont="1" applyFill="1" applyBorder="1" applyAlignment="1" applyProtection="1">
      <alignment horizontal="right" vertical="center" wrapText="1"/>
      <protection hidden="1"/>
    </xf>
    <xf numFmtId="171" fontId="44" fillId="7" borderId="81" xfId="0" applyNumberFormat="1" applyFont="1" applyFill="1" applyBorder="1" applyAlignment="1" applyProtection="1">
      <alignment horizontal="right" vertical="center" wrapText="1"/>
      <protection hidden="1"/>
    </xf>
    <xf numFmtId="171" fontId="44" fillId="7" borderId="81" xfId="0" applyNumberFormat="1" applyFont="1" applyFill="1" applyBorder="1" applyAlignment="1" applyProtection="1">
      <alignment horizontal="right" vertical="center"/>
      <protection hidden="1"/>
    </xf>
    <xf numFmtId="2" fontId="44" fillId="7" borderId="82" xfId="0" applyNumberFormat="1" applyFont="1" applyFill="1" applyBorder="1" applyAlignment="1" applyProtection="1">
      <alignment horizontal="right" vertical="center" wrapText="1"/>
      <protection hidden="1"/>
    </xf>
    <xf numFmtId="164" fontId="44" fillId="7" borderId="82" xfId="0" applyNumberFormat="1" applyFont="1" applyFill="1" applyBorder="1" applyAlignment="1" applyProtection="1">
      <alignment horizontal="right" vertical="center" wrapText="1"/>
      <protection hidden="1"/>
    </xf>
    <xf numFmtId="171" fontId="44" fillId="7" borderId="77" xfId="0" applyNumberFormat="1" applyFont="1" applyFill="1" applyBorder="1" applyAlignment="1" applyProtection="1">
      <alignment horizontal="right" vertical="center" wrapText="1"/>
      <protection hidden="1"/>
    </xf>
    <xf numFmtId="171" fontId="44" fillId="7" borderId="77" xfId="0" applyNumberFormat="1" applyFont="1" applyFill="1" applyBorder="1" applyAlignment="1" applyProtection="1">
      <alignment horizontal="right" vertical="center"/>
      <protection hidden="1"/>
    </xf>
    <xf numFmtId="2" fontId="44" fillId="7" borderId="78" xfId="0" applyNumberFormat="1" applyFont="1" applyFill="1" applyBorder="1" applyAlignment="1" applyProtection="1">
      <alignment horizontal="right" vertical="center" wrapText="1"/>
      <protection hidden="1"/>
    </xf>
    <xf numFmtId="164" fontId="44" fillId="7" borderId="78" xfId="0" applyNumberFormat="1" applyFont="1" applyFill="1" applyBorder="1" applyAlignment="1" applyProtection="1">
      <alignment horizontal="right" vertical="center" wrapText="1"/>
      <protection hidden="1"/>
    </xf>
    <xf numFmtId="14" fontId="15" fillId="9" borderId="84" xfId="0" applyNumberFormat="1" applyFont="1" applyFill="1" applyBorder="1" applyAlignment="1" applyProtection="1">
      <alignment horizontal="center"/>
      <protection locked="0" hidden="1"/>
    </xf>
    <xf numFmtId="171" fontId="16" fillId="9" borderId="5" xfId="0" applyNumberFormat="1" applyFont="1" applyFill="1" applyBorder="1" applyAlignment="1" applyProtection="1">
      <alignment horizontal="right" vertical="center"/>
      <protection locked="0" hidden="1"/>
    </xf>
    <xf numFmtId="171" fontId="19" fillId="9" borderId="50" xfId="0" applyNumberFormat="1" applyFont="1" applyFill="1" applyBorder="1" applyAlignment="1" applyProtection="1">
      <alignment horizontal="right" vertical="center" wrapText="1"/>
      <protection locked="0" hidden="1"/>
    </xf>
    <xf numFmtId="164" fontId="17" fillId="9" borderId="5" xfId="0" applyNumberFormat="1" applyFont="1" applyFill="1" applyBorder="1" applyAlignment="1" applyProtection="1">
      <alignment horizontal="left"/>
      <protection locked="0" hidden="1"/>
    </xf>
    <xf numFmtId="165" fontId="18" fillId="9" borderId="5" xfId="0" applyNumberFormat="1" applyFont="1" applyFill="1" applyBorder="1" applyAlignment="1" applyProtection="1">
      <alignment horizontal="center"/>
      <protection locked="0" hidden="1"/>
    </xf>
    <xf numFmtId="164" fontId="19" fillId="9" borderId="50" xfId="1" applyNumberFormat="1" applyFont="1" applyFill="1" applyBorder="1" applyAlignment="1" applyProtection="1">
      <alignment horizontal="right"/>
      <protection hidden="1"/>
    </xf>
    <xf numFmtId="0" fontId="0" fillId="0" borderId="0" xfId="0" applyProtection="1">
      <protection hidden="1"/>
    </xf>
    <xf numFmtId="14" fontId="15" fillId="9" borderId="84" xfId="0" applyNumberFormat="1" applyFont="1" applyFill="1" applyBorder="1" applyAlignment="1" applyProtection="1">
      <alignment horizontal="center"/>
      <protection hidden="1"/>
    </xf>
    <xf numFmtId="171" fontId="16" fillId="9" borderId="5" xfId="0" applyNumberFormat="1" applyFont="1" applyFill="1" applyBorder="1" applyAlignment="1" applyProtection="1">
      <alignment horizontal="right" vertical="center"/>
      <protection hidden="1"/>
    </xf>
    <xf numFmtId="171" fontId="0" fillId="0" borderId="0" xfId="0" applyNumberFormat="1" applyProtection="1">
      <protection hidden="1"/>
    </xf>
    <xf numFmtId="168" fontId="15" fillId="9" borderId="84" xfId="0" applyNumberFormat="1" applyFont="1" applyFill="1" applyBorder="1" applyAlignment="1" applyProtection="1">
      <alignment horizontal="center"/>
      <protection locked="0" hidden="1"/>
    </xf>
    <xf numFmtId="0" fontId="12" fillId="6" borderId="38" xfId="0" applyFont="1" applyFill="1" applyBorder="1" applyAlignment="1" applyProtection="1">
      <alignment horizontal="center" vertical="center"/>
      <protection hidden="1"/>
    </xf>
    <xf numFmtId="0" fontId="12" fillId="6" borderId="37" xfId="0" applyFont="1" applyFill="1" applyBorder="1" applyAlignment="1" applyProtection="1">
      <alignment horizontal="center" vertical="center"/>
      <protection hidden="1"/>
    </xf>
    <xf numFmtId="0" fontId="12" fillId="6" borderId="39" xfId="0" applyFont="1" applyFill="1" applyBorder="1" applyAlignment="1" applyProtection="1">
      <alignment horizontal="center" vertical="center"/>
      <protection hidden="1"/>
    </xf>
    <xf numFmtId="171" fontId="19" fillId="11" borderId="31" xfId="0" applyNumberFormat="1" applyFont="1" applyFill="1" applyBorder="1" applyAlignment="1" applyProtection="1">
      <alignment horizontal="right" vertical="center" wrapText="1"/>
      <protection hidden="1"/>
    </xf>
    <xf numFmtId="171" fontId="19" fillId="11" borderId="31" xfId="0" applyNumberFormat="1" applyFont="1" applyFill="1" applyBorder="1" applyAlignment="1" applyProtection="1">
      <alignment horizontal="right" vertical="center"/>
      <protection hidden="1"/>
    </xf>
    <xf numFmtId="171" fontId="19" fillId="11" borderId="32" xfId="0" applyNumberFormat="1" applyFont="1" applyFill="1" applyBorder="1" applyAlignment="1" applyProtection="1">
      <alignment horizontal="right" vertical="center" wrapText="1"/>
      <protection hidden="1"/>
    </xf>
    <xf numFmtId="173" fontId="19" fillId="11" borderId="53" xfId="0" applyNumberFormat="1" applyFont="1" applyFill="1" applyBorder="1" applyAlignment="1" applyProtection="1">
      <alignment horizontal="right" vertical="center" wrapText="1"/>
      <protection hidden="1"/>
    </xf>
    <xf numFmtId="173" fontId="19" fillId="11" borderId="31" xfId="0" applyNumberFormat="1" applyFont="1" applyFill="1" applyBorder="1" applyAlignment="1" applyProtection="1">
      <alignment horizontal="right" vertical="center"/>
      <protection hidden="1"/>
    </xf>
    <xf numFmtId="14" fontId="15" fillId="9" borderId="4" xfId="0" applyNumberFormat="1" applyFont="1" applyFill="1" applyBorder="1" applyAlignment="1" applyProtection="1">
      <alignment horizontal="center"/>
      <protection locked="0" hidden="1"/>
    </xf>
    <xf numFmtId="0" fontId="17" fillId="9" borderId="5" xfId="0" applyFont="1" applyFill="1" applyBorder="1" applyAlignment="1" applyProtection="1">
      <alignment horizontal="left" vertical="center"/>
      <protection locked="0" hidden="1"/>
    </xf>
    <xf numFmtId="165" fontId="18" fillId="9" borderId="5" xfId="0" applyNumberFormat="1" applyFont="1" applyFill="1" applyBorder="1" applyAlignment="1" applyProtection="1">
      <alignment horizontal="center" vertical="center"/>
      <protection locked="0" hidden="1"/>
    </xf>
    <xf numFmtId="164" fontId="19" fillId="9" borderId="51" xfId="0" applyNumberFormat="1" applyFont="1" applyFill="1" applyBorder="1" applyAlignment="1" applyProtection="1">
      <alignment horizontal="right" vertical="center"/>
      <protection hidden="1"/>
    </xf>
    <xf numFmtId="174" fontId="22" fillId="5" borderId="55" xfId="0" applyNumberFormat="1" applyFont="1" applyFill="1" applyBorder="1" applyAlignment="1" applyProtection="1">
      <alignment horizontal="right"/>
      <protection hidden="1"/>
    </xf>
    <xf numFmtId="174" fontId="16" fillId="5" borderId="55" xfId="0" applyNumberFormat="1" applyFont="1" applyFill="1" applyBorder="1" applyAlignment="1" applyProtection="1">
      <alignment horizontal="right"/>
      <protection hidden="1"/>
    </xf>
    <xf numFmtId="14" fontId="15" fillId="9" borderId="4" xfId="0" applyNumberFormat="1" applyFont="1" applyFill="1" applyBorder="1" applyAlignment="1" applyProtection="1">
      <alignment horizontal="center"/>
      <protection hidden="1"/>
    </xf>
    <xf numFmtId="14" fontId="15" fillId="9" borderId="9" xfId="0" applyNumberFormat="1" applyFont="1" applyFill="1" applyBorder="1" applyAlignment="1" applyProtection="1">
      <alignment horizontal="center"/>
      <protection locked="0" hidden="1"/>
    </xf>
    <xf numFmtId="171" fontId="16" fillId="9" borderId="10" xfId="0" applyNumberFormat="1" applyFont="1" applyFill="1" applyBorder="1" applyAlignment="1" applyProtection="1">
      <alignment horizontal="right" vertical="center"/>
      <protection locked="0" hidden="1"/>
    </xf>
    <xf numFmtId="0" fontId="17" fillId="9" borderId="10" xfId="0" applyFont="1" applyFill="1" applyBorder="1" applyAlignment="1" applyProtection="1">
      <alignment horizontal="left" vertical="center"/>
      <protection locked="0" hidden="1"/>
    </xf>
    <xf numFmtId="165" fontId="18" fillId="9" borderId="10" xfId="0" applyNumberFormat="1" applyFont="1" applyFill="1" applyBorder="1" applyAlignment="1" applyProtection="1">
      <alignment horizontal="center" vertical="center"/>
      <protection locked="0" hidden="1"/>
    </xf>
    <xf numFmtId="174" fontId="22" fillId="5" borderId="45" xfId="0" applyNumberFormat="1" applyFont="1" applyFill="1" applyBorder="1" applyAlignment="1" applyProtection="1">
      <alignment horizontal="right"/>
      <protection hidden="1"/>
    </xf>
    <xf numFmtId="174" fontId="16" fillId="5" borderId="45" xfId="0" applyNumberFormat="1" applyFont="1" applyFill="1" applyBorder="1" applyAlignment="1" applyProtection="1">
      <alignment horizontal="right"/>
      <protection hidden="1"/>
    </xf>
    <xf numFmtId="9" fontId="18" fillId="5" borderId="45" xfId="0" applyNumberFormat="1" applyFont="1" applyFill="1" applyBorder="1" applyAlignment="1" applyProtection="1">
      <alignment horizontal="center"/>
      <protection hidden="1"/>
    </xf>
    <xf numFmtId="0" fontId="17" fillId="9" borderId="10" xfId="0" applyFont="1" applyFill="1" applyBorder="1" applyAlignment="1" applyProtection="1">
      <alignment horizontal="left"/>
      <protection locked="0" hidden="1"/>
    </xf>
    <xf numFmtId="174" fontId="33" fillId="5" borderId="48" xfId="0" applyNumberFormat="1" applyFont="1" applyFill="1" applyBorder="1" applyAlignment="1" applyProtection="1">
      <alignment horizontal="right"/>
      <protection hidden="1"/>
    </xf>
    <xf numFmtId="174" fontId="34" fillId="5" borderId="48" xfId="0" applyNumberFormat="1" applyFont="1" applyFill="1" applyBorder="1" applyAlignment="1" applyProtection="1">
      <alignment horizontal="right"/>
      <protection hidden="1"/>
    </xf>
    <xf numFmtId="174" fontId="26" fillId="11" borderId="42" xfId="0" applyNumberFormat="1" applyFont="1" applyFill="1" applyBorder="1" applyAlignment="1" applyProtection="1">
      <alignment horizontal="center"/>
      <protection hidden="1"/>
    </xf>
    <xf numFmtId="174" fontId="26" fillId="11" borderId="22" xfId="0" applyNumberFormat="1" applyFont="1" applyFill="1" applyBorder="1" applyAlignment="1" applyProtection="1">
      <alignment horizontal="center"/>
      <protection hidden="1"/>
    </xf>
    <xf numFmtId="174" fontId="26" fillId="11" borderId="43" xfId="0" applyNumberFormat="1" applyFont="1" applyFill="1" applyBorder="1" applyAlignment="1" applyProtection="1">
      <alignment horizontal="center"/>
      <protection hidden="1"/>
    </xf>
    <xf numFmtId="14" fontId="15" fillId="9" borderId="14" xfId="0" applyNumberFormat="1" applyFont="1" applyFill="1" applyBorder="1" applyAlignment="1" applyProtection="1">
      <alignment horizontal="center"/>
      <protection locked="0" hidden="1"/>
    </xf>
    <xf numFmtId="0" fontId="17" fillId="9" borderId="15" xfId="0" applyFont="1" applyFill="1" applyBorder="1" applyAlignment="1" applyProtection="1">
      <alignment horizontal="left"/>
      <protection locked="0" hidden="1"/>
    </xf>
    <xf numFmtId="165" fontId="18" fillId="9" borderId="15" xfId="0" applyNumberFormat="1" applyFont="1" applyFill="1" applyBorder="1" applyAlignment="1" applyProtection="1">
      <alignment horizontal="center" vertical="center"/>
      <protection locked="0" hidden="1"/>
    </xf>
    <xf numFmtId="2" fontId="28" fillId="11" borderId="31" xfId="0" applyNumberFormat="1" applyFont="1" applyFill="1" applyBorder="1" applyAlignment="1" applyProtection="1">
      <alignment horizontal="center" vertical="center" wrapText="1"/>
      <protection hidden="1"/>
    </xf>
    <xf numFmtId="2" fontId="28" fillId="11" borderId="32" xfId="0" applyNumberFormat="1" applyFont="1" applyFill="1" applyBorder="1" applyAlignment="1" applyProtection="1">
      <alignment horizontal="center" vertical="center" wrapText="1"/>
      <protection hidden="1"/>
    </xf>
    <xf numFmtId="164" fontId="28" fillId="11" borderId="36" xfId="0" applyNumberFormat="1" applyFont="1" applyFill="1" applyBorder="1" applyAlignment="1" applyProtection="1">
      <alignment horizontal="center" vertical="center"/>
      <protection hidden="1"/>
    </xf>
    <xf numFmtId="0" fontId="53" fillId="5" borderId="92" xfId="0" applyFont="1" applyFill="1" applyBorder="1" applyAlignment="1" applyProtection="1">
      <alignment horizontal="center"/>
      <protection hidden="1"/>
    </xf>
    <xf numFmtId="14" fontId="53" fillId="5" borderId="92" xfId="0" applyNumberFormat="1" applyFont="1" applyFill="1" applyBorder="1" applyAlignment="1" applyProtection="1">
      <alignment horizontal="center"/>
      <protection hidden="1"/>
    </xf>
    <xf numFmtId="0" fontId="52" fillId="16" borderId="98" xfId="0" applyFont="1" applyFill="1" applyBorder="1" applyAlignment="1" applyProtection="1">
      <alignment horizontal="left"/>
      <protection hidden="1"/>
    </xf>
    <xf numFmtId="0" fontId="47" fillId="5" borderId="102" xfId="0" applyFont="1" applyFill="1" applyBorder="1" applyAlignment="1" applyProtection="1">
      <alignment horizontal="left"/>
      <protection hidden="1"/>
    </xf>
    <xf numFmtId="14" fontId="54" fillId="5" borderId="102" xfId="0" applyNumberFormat="1" applyFont="1" applyFill="1" applyBorder="1" applyAlignment="1" applyProtection="1">
      <alignment horizontal="center"/>
      <protection hidden="1"/>
    </xf>
    <xf numFmtId="14" fontId="54" fillId="5" borderId="104" xfId="0" applyNumberFormat="1" applyFont="1" applyFill="1" applyBorder="1" applyAlignment="1" applyProtection="1">
      <alignment horizontal="center"/>
      <protection hidden="1"/>
    </xf>
    <xf numFmtId="4" fontId="54" fillId="5" borderId="102" xfId="0" applyNumberFormat="1" applyFont="1" applyFill="1" applyBorder="1" applyAlignment="1" applyProtection="1">
      <alignment horizontal="right"/>
      <protection hidden="1"/>
    </xf>
    <xf numFmtId="4" fontId="54" fillId="5" borderId="104" xfId="0" applyNumberFormat="1" applyFont="1" applyFill="1" applyBorder="1" applyAlignment="1" applyProtection="1">
      <alignment horizontal="right"/>
      <protection hidden="1"/>
    </xf>
    <xf numFmtId="0" fontId="55" fillId="20" borderId="0" xfId="0" applyFont="1" applyFill="1" applyAlignment="1">
      <alignment horizontal="center" vertical="center"/>
    </xf>
    <xf numFmtId="0" fontId="56" fillId="22" borderId="0" xfId="0" applyFont="1" applyFill="1" applyAlignment="1">
      <alignment horizontal="left" vertical="center" wrapText="1"/>
    </xf>
    <xf numFmtId="0" fontId="56" fillId="21" borderId="0" xfId="0" applyFont="1" applyFill="1" applyAlignment="1">
      <alignment horizontal="left" vertical="center" wrapText="1"/>
    </xf>
    <xf numFmtId="0" fontId="47" fillId="5" borderId="108" xfId="0" applyFont="1" applyFill="1" applyBorder="1" applyAlignment="1" applyProtection="1">
      <alignment horizontal="left"/>
      <protection hidden="1"/>
    </xf>
    <xf numFmtId="14" fontId="54" fillId="5" borderId="108" xfId="0" applyNumberFormat="1" applyFont="1" applyFill="1" applyBorder="1" applyAlignment="1" applyProtection="1">
      <alignment horizontal="center"/>
      <protection hidden="1"/>
    </xf>
    <xf numFmtId="14" fontId="54" fillId="5" borderId="109" xfId="0" applyNumberFormat="1" applyFont="1" applyFill="1" applyBorder="1" applyAlignment="1" applyProtection="1">
      <alignment horizontal="center"/>
      <protection hidden="1"/>
    </xf>
    <xf numFmtId="4" fontId="54" fillId="5" borderId="108" xfId="0" applyNumberFormat="1" applyFont="1" applyFill="1" applyBorder="1" applyAlignment="1" applyProtection="1">
      <alignment horizontal="right"/>
      <protection hidden="1"/>
    </xf>
    <xf numFmtId="4" fontId="54" fillId="5" borderId="109" xfId="0" applyNumberFormat="1" applyFont="1" applyFill="1" applyBorder="1" applyAlignment="1" applyProtection="1">
      <alignment horizontal="right"/>
      <protection hidden="1"/>
    </xf>
    <xf numFmtId="0" fontId="50" fillId="16" borderId="110" xfId="0" applyFont="1" applyFill="1" applyBorder="1" applyAlignment="1">
      <alignment horizontal="left"/>
    </xf>
    <xf numFmtId="0" fontId="50" fillId="16" borderId="109" xfId="0" applyFont="1" applyFill="1" applyBorder="1" applyAlignment="1">
      <alignment horizontal="left"/>
    </xf>
    <xf numFmtId="0" fontId="50" fillId="16" borderId="109" xfId="0" applyFont="1" applyFill="1" applyBorder="1" applyAlignment="1" applyProtection="1">
      <alignment horizontal="left"/>
      <protection hidden="1"/>
    </xf>
    <xf numFmtId="0" fontId="49" fillId="18" borderId="111" xfId="0" applyFont="1" applyFill="1" applyBorder="1" applyAlignment="1">
      <alignment horizontal="left"/>
    </xf>
    <xf numFmtId="0" fontId="49" fillId="18" borderId="109" xfId="0" applyFont="1" applyFill="1" applyBorder="1" applyAlignment="1">
      <alignment horizontal="left"/>
    </xf>
    <xf numFmtId="4" fontId="49" fillId="18" borderId="111" xfId="0" applyNumberFormat="1" applyFont="1" applyFill="1" applyBorder="1" applyAlignment="1" applyProtection="1">
      <alignment horizontal="right"/>
      <protection hidden="1"/>
    </xf>
    <xf numFmtId="4" fontId="49" fillId="18" borderId="109" xfId="0" applyNumberFormat="1" applyFont="1" applyFill="1" applyBorder="1" applyAlignment="1" applyProtection="1">
      <alignment horizontal="right"/>
      <protection hidden="1"/>
    </xf>
    <xf numFmtId="4" fontId="49" fillId="18" borderId="109" xfId="0" applyNumberFormat="1" applyFont="1" applyFill="1" applyBorder="1" applyAlignment="1">
      <alignment horizontal="right"/>
    </xf>
    <xf numFmtId="9" fontId="19" fillId="9" borderId="51" xfId="0" applyNumberFormat="1" applyFont="1" applyFill="1" applyBorder="1" applyAlignment="1" applyProtection="1">
      <alignment horizontal="right" vertical="center"/>
      <protection hidden="1"/>
    </xf>
    <xf numFmtId="0" fontId="53" fillId="24" borderId="87" xfId="0" applyFont="1" applyFill="1" applyBorder="1" applyAlignment="1">
      <alignment horizontal="center"/>
    </xf>
    <xf numFmtId="4" fontId="54" fillId="24" borderId="104" xfId="0" applyNumberFormat="1" applyFont="1" applyFill="1" applyBorder="1" applyAlignment="1" applyProtection="1">
      <alignment horizontal="right"/>
      <protection hidden="1"/>
    </xf>
    <xf numFmtId="4" fontId="49" fillId="24" borderId="109" xfId="0" applyNumberFormat="1" applyFont="1" applyFill="1" applyBorder="1" applyAlignment="1" applyProtection="1">
      <alignment horizontal="right"/>
      <protection hidden="1"/>
    </xf>
    <xf numFmtId="0" fontId="53" fillId="25" borderId="87" xfId="0" applyFont="1" applyFill="1" applyBorder="1" applyAlignment="1">
      <alignment horizontal="center"/>
    </xf>
    <xf numFmtId="4" fontId="54" fillId="25" borderId="104" xfId="0" applyNumberFormat="1" applyFont="1" applyFill="1" applyBorder="1" applyAlignment="1" applyProtection="1">
      <alignment horizontal="right"/>
      <protection hidden="1"/>
    </xf>
    <xf numFmtId="4" fontId="49" fillId="25" borderId="109" xfId="0" applyNumberFormat="1" applyFont="1" applyFill="1" applyBorder="1" applyAlignment="1" applyProtection="1">
      <alignment horizontal="right"/>
      <protection hidden="1"/>
    </xf>
    <xf numFmtId="0" fontId="53" fillId="26" borderId="93" xfId="0" applyFont="1" applyFill="1" applyBorder="1" applyAlignment="1">
      <alignment horizontal="center"/>
    </xf>
    <xf numFmtId="4" fontId="54" fillId="26" borderId="103" xfId="0" applyNumberFormat="1" applyFont="1" applyFill="1" applyBorder="1" applyAlignment="1" applyProtection="1">
      <alignment horizontal="right"/>
      <protection hidden="1"/>
    </xf>
    <xf numFmtId="4" fontId="49" fillId="26" borderId="112" xfId="0" applyNumberFormat="1" applyFont="1" applyFill="1" applyBorder="1" applyAlignment="1" applyProtection="1">
      <alignment horizontal="right"/>
      <protection hidden="1"/>
    </xf>
    <xf numFmtId="0" fontId="19" fillId="9" borderId="10" xfId="0" applyFont="1" applyFill="1" applyBorder="1" applyAlignment="1" applyProtection="1">
      <alignment horizontal="center" vertical="center"/>
      <protection locked="0"/>
    </xf>
    <xf numFmtId="0" fontId="19" fillId="9" borderId="0" xfId="0" applyFont="1" applyFill="1" applyAlignment="1" applyProtection="1">
      <alignment horizontal="center"/>
      <protection locked="0"/>
    </xf>
    <xf numFmtId="164" fontId="19" fillId="9" borderId="51" xfId="0" applyNumberFormat="1" applyFont="1" applyFill="1" applyBorder="1" applyAlignment="1" applyProtection="1">
      <alignment horizontal="left" vertical="center" indent="2"/>
      <protection hidden="1"/>
    </xf>
    <xf numFmtId="0" fontId="55" fillId="20" borderId="0" xfId="0" applyFont="1" applyFill="1" applyAlignment="1">
      <alignment horizontal="left" vertical="center" indent="2"/>
    </xf>
    <xf numFmtId="0" fontId="0" fillId="9" borderId="0" xfId="0" applyFill="1" applyAlignment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0" fontId="28" fillId="11" borderId="31" xfId="0" applyFont="1" applyFill="1" applyBorder="1" applyAlignment="1">
      <alignment horizontal="left" vertical="center" wrapText="1"/>
    </xf>
    <xf numFmtId="0" fontId="25" fillId="9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67" fontId="19" fillId="9" borderId="51" xfId="0" applyNumberFormat="1" applyFont="1" applyFill="1" applyBorder="1" applyAlignment="1" applyProtection="1">
      <alignment horizontal="left" vertical="center" indent="2"/>
      <protection hidden="1"/>
    </xf>
    <xf numFmtId="9" fontId="40" fillId="5" borderId="63" xfId="0" applyNumberFormat="1" applyFont="1" applyFill="1" applyBorder="1" applyAlignment="1" applyProtection="1">
      <alignment horizontal="center" vertical="center"/>
      <protection locked="0"/>
    </xf>
    <xf numFmtId="9" fontId="40" fillId="12" borderId="61" xfId="0" applyNumberFormat="1" applyFont="1" applyFill="1" applyBorder="1" applyAlignment="1" applyProtection="1">
      <alignment horizontal="center" vertical="center"/>
      <protection locked="0"/>
    </xf>
    <xf numFmtId="0" fontId="43" fillId="8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35" fillId="6" borderId="105" xfId="0" applyFont="1" applyFill="1" applyBorder="1" applyAlignment="1">
      <alignment horizontal="center" vertical="center"/>
    </xf>
    <xf numFmtId="0" fontId="0" fillId="0" borderId="74" xfId="0" applyBorder="1"/>
    <xf numFmtId="0" fontId="51" fillId="16" borderId="106" xfId="0" applyFont="1" applyFill="1" applyBorder="1" applyAlignment="1">
      <alignment horizontal="center"/>
    </xf>
    <xf numFmtId="0" fontId="0" fillId="0" borderId="88" xfId="0" applyBorder="1"/>
    <xf numFmtId="0" fontId="0" fillId="0" borderId="89" xfId="0" applyBorder="1"/>
  </cellXfs>
  <cellStyles count="2">
    <cellStyle name="Currency" xfId="1" builtinId="4"/>
    <cellStyle name="Normal" xfId="0" builtinId="0"/>
  </cellStyles>
  <dxfs count="17">
    <dxf>
      <fill>
        <patternFill patternType="solid">
          <fgColor indexed="64"/>
          <bgColor rgb="FF2E7D32"/>
        </patternFill>
      </fill>
    </dxf>
    <dxf>
      <fill>
        <patternFill patternType="solid">
          <fgColor indexed="64"/>
          <bgColor rgb="FF2E7D32"/>
        </patternFill>
      </fill>
    </dxf>
    <dxf>
      <fill>
        <patternFill patternType="solid">
          <fgColor indexed="64"/>
          <bgColor rgb="FF0F3D14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ont>
        <color rgb="FF1E1E1E"/>
      </font>
      <fill>
        <patternFill patternType="solid">
          <fgColor indexed="64"/>
          <bgColor rgb="FF1E1E1E"/>
        </patternFill>
      </fill>
    </dxf>
    <dxf>
      <font>
        <color rgb="FFFFFFFF"/>
      </font>
      <fill>
        <patternFill patternType="solid">
          <fgColor indexed="64"/>
          <bgColor rgb="FF1E1E1E"/>
        </patternFill>
      </fill>
    </dxf>
    <dxf>
      <fill>
        <patternFill patternType="solid">
          <fgColor indexed="64"/>
          <bgColor rgb="FF2E7D32"/>
        </patternFill>
      </fill>
    </dxf>
    <dxf>
      <fill>
        <patternFill patternType="solid">
          <fgColor indexed="64"/>
          <bgColor rgb="FF0F3D14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FF2CC"/>
          <bgColor rgb="FFFFF2CC"/>
        </patternFill>
      </fill>
    </dxf>
    <dxf>
      <font>
        <color rgb="FF5D4037"/>
      </font>
      <fill>
        <patternFill patternType="solid">
          <fgColor indexed="64"/>
          <bgColor rgb="FFFDDCB5"/>
        </patternFill>
      </fill>
    </dxf>
    <dxf>
      <font>
        <color rgb="FF5D4037"/>
      </font>
      <fill>
        <patternFill patternType="solid">
          <fgColor indexed="64"/>
          <bgColor rgb="FFFDDCB5"/>
        </patternFill>
      </fill>
    </dxf>
    <dxf>
      <font>
        <color rgb="FF5D4037"/>
      </font>
      <fill>
        <patternFill patternType="solid">
          <fgColor indexed="64"/>
          <bgColor rgb="FFFDDCB5"/>
        </patternFill>
      </fill>
    </dxf>
    <dxf>
      <font>
        <color rgb="FF5D4037"/>
      </font>
      <fill>
        <patternFill patternType="solid">
          <fgColor indexed="64"/>
          <bgColor rgb="FFFDDCB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638176</xdr:colOff>
      <xdr:row>8</xdr:row>
      <xdr:rowOff>114300</xdr:rowOff>
    </xdr:from>
    <xdr:ext cx="2228850" cy="27051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23000"/>
        </a:blip>
        <a:stretch>
          <a:fillRect/>
        </a:stretch>
      </xdr:blipFill>
      <xdr:spPr>
        <a:xfrm>
          <a:off x="10239376" y="2390775"/>
          <a:ext cx="2228850" cy="27051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21165</xdr:colOff>
      <xdr:row>4</xdr:row>
      <xdr:rowOff>148167</xdr:rowOff>
    </xdr:from>
    <xdr:to>
      <xdr:col>11</xdr:col>
      <xdr:colOff>3651248</xdr:colOff>
      <xdr:row>27</xdr:row>
      <xdr:rowOff>99053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FFC18F-0470-E303-7D00-9BF1C9961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59000"/>
        </a:blip>
        <a:stretch>
          <a:fillRect/>
        </a:stretch>
      </xdr:blipFill>
      <xdr:spPr>
        <a:xfrm>
          <a:off x="10488082" y="1153584"/>
          <a:ext cx="3630083" cy="43323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</xdr:row>
      <xdr:rowOff>0</xdr:rowOff>
    </xdr:from>
    <xdr:ext cx="476250" cy="523875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  <xdr:twoCellAnchor editAs="oneCell">
    <xdr:from>
      <xdr:col>15</xdr:col>
      <xdr:colOff>571498</xdr:colOff>
      <xdr:row>4</xdr:row>
      <xdr:rowOff>179916</xdr:rowOff>
    </xdr:from>
    <xdr:to>
      <xdr:col>16384</xdr:col>
      <xdr:colOff>288823</xdr:colOff>
      <xdr:row>20</xdr:row>
      <xdr:rowOff>52917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5903D8-F6E5-D52E-A8ED-477370B27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48000"/>
        </a:blip>
        <a:stretch>
          <a:fillRect/>
        </a:stretch>
      </xdr:blipFill>
      <xdr:spPr>
        <a:xfrm>
          <a:off x="14171081" y="1322916"/>
          <a:ext cx="3156909" cy="37676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559592</xdr:colOff>
      <xdr:row>0</xdr:row>
      <xdr:rowOff>47625</xdr:rowOff>
    </xdr:from>
    <xdr:to>
      <xdr:col>12</xdr:col>
      <xdr:colOff>857249</xdr:colOff>
      <xdr:row>5</xdr:row>
      <xdr:rowOff>219966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37E91B-8E75-6A81-553B-0989FDDCB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87436" y="47625"/>
          <a:ext cx="1321594" cy="15772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6CD0D6B-5BEA-4845-B1A0-797DC7F5BB39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d411ee5b-d4e6-401c-8fcb-0e0979b99f82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7FF91"/>
  </sheetPr>
  <dimension ref="A1:AB109"/>
  <sheetViews>
    <sheetView tabSelected="1" topLeftCell="A4" workbookViewId="0">
      <selection activeCell="B8" sqref="B8:B9"/>
    </sheetView>
  </sheetViews>
  <sheetFormatPr defaultColWidth="0" defaultRowHeight="15" x14ac:dyDescent="0.25"/>
  <cols>
    <col min="1" max="1" width="30" style="92" customWidth="1"/>
    <col min="2" max="2" width="16" style="92" customWidth="1"/>
    <col min="3" max="3" width="2.28515625" style="92" customWidth="1"/>
    <col min="4" max="4" width="35.28515625" style="92" customWidth="1"/>
    <col min="5" max="5" width="22.85546875" style="92" customWidth="1"/>
    <col min="6" max="6" width="2.28515625" style="92" customWidth="1"/>
    <col min="7" max="7" width="35.28515625" style="92" customWidth="1"/>
    <col min="8" max="8" width="15.28515625" style="92" customWidth="1"/>
    <col min="9" max="9" width="13" style="91" customWidth="1"/>
    <col min="10" max="10" width="15.28515625" style="91" customWidth="1"/>
    <col min="11" max="24" width="9.140625" style="91" customWidth="1"/>
    <col min="25" max="25" width="13" style="91" hidden="1" customWidth="1"/>
    <col min="26" max="26" width="13" hidden="1" customWidth="1"/>
    <col min="27" max="27" width="9.140625" style="92" hidden="1" customWidth="1"/>
    <col min="28" max="28" width="13" hidden="1" customWidth="1"/>
    <col min="29" max="31" width="9.140625" style="92" hidden="1" customWidth="1"/>
    <col min="32" max="16384" width="9.140625" style="92" hidden="1"/>
  </cols>
  <sheetData>
    <row r="1" spans="1:26" ht="24.95" customHeight="1" x14ac:dyDescent="0.25">
      <c r="A1" s="313" t="s">
        <v>83</v>
      </c>
      <c r="B1" s="314"/>
      <c r="C1" s="314"/>
      <c r="D1" s="314"/>
      <c r="E1" s="314"/>
      <c r="F1" s="314"/>
      <c r="G1" s="314"/>
      <c r="H1" s="314"/>
    </row>
    <row r="2" spans="1:26" ht="30" customHeight="1" x14ac:dyDescent="0.25">
      <c r="A2" s="314"/>
      <c r="B2" s="314"/>
      <c r="C2" s="314"/>
      <c r="D2" s="314"/>
      <c r="E2" s="314"/>
      <c r="F2" s="314"/>
      <c r="G2" s="314"/>
      <c r="H2" s="314"/>
    </row>
    <row r="3" spans="1:26" ht="9.9499999999999993" customHeight="1" thickBot="1" x14ac:dyDescent="0.3">
      <c r="A3" s="91"/>
      <c r="B3" s="91"/>
      <c r="C3" s="91"/>
      <c r="D3" s="91"/>
      <c r="E3" s="91"/>
      <c r="F3" s="91"/>
      <c r="G3" s="91"/>
      <c r="H3" s="91"/>
    </row>
    <row r="4" spans="1:26" ht="27.95" customHeight="1" thickBot="1" x14ac:dyDescent="0.3">
      <c r="A4" s="315" t="s">
        <v>84</v>
      </c>
      <c r="B4" s="316"/>
      <c r="C4" s="91"/>
      <c r="D4" s="106" t="s">
        <v>85</v>
      </c>
      <c r="E4" s="105"/>
      <c r="F4" s="91"/>
      <c r="G4" s="275" t="s">
        <v>141</v>
      </c>
      <c r="H4" s="275">
        <f>$B$5</f>
        <v>2025</v>
      </c>
      <c r="I4" s="275"/>
      <c r="J4" s="275"/>
    </row>
    <row r="5" spans="1:26" ht="21.95" customHeight="1" thickTop="1" x14ac:dyDescent="0.25">
      <c r="A5" s="104" t="s">
        <v>86</v>
      </c>
      <c r="B5" s="138">
        <v>2025</v>
      </c>
      <c r="C5" s="91"/>
      <c r="D5" s="103" t="s">
        <v>87</v>
      </c>
      <c r="E5" s="139" t="s">
        <v>88</v>
      </c>
      <c r="F5" s="91"/>
      <c r="G5" s="277" t="s">
        <v>1</v>
      </c>
      <c r="H5" s="277" t="s">
        <v>142</v>
      </c>
      <c r="I5" s="277" t="s">
        <v>11</v>
      </c>
      <c r="J5" s="277" t="s">
        <v>12</v>
      </c>
    </row>
    <row r="6" spans="1:26" ht="21.95" customHeight="1" x14ac:dyDescent="0.25">
      <c r="A6" s="101" t="s">
        <v>89</v>
      </c>
      <c r="B6" s="198">
        <f>DATE(B5,1,1)</f>
        <v>45658</v>
      </c>
      <c r="C6" s="91"/>
      <c r="D6" s="95" t="s">
        <v>90</v>
      </c>
      <c r="E6" s="140"/>
      <c r="F6" s="91"/>
      <c r="G6" s="275" t="s">
        <v>143</v>
      </c>
      <c r="H6" s="275"/>
      <c r="I6" s="275"/>
      <c r="J6" s="275"/>
    </row>
    <row r="7" spans="1:26" ht="21.95" customHeight="1" x14ac:dyDescent="0.25">
      <c r="A7" s="101" t="s">
        <v>91</v>
      </c>
      <c r="B7" s="199">
        <f>DATE(B5,12,31)</f>
        <v>46022</v>
      </c>
      <c r="C7" s="91"/>
      <c r="D7" s="96" t="s">
        <v>92</v>
      </c>
      <c r="E7" s="141"/>
      <c r="F7" s="91"/>
      <c r="G7" s="277" t="s">
        <v>144</v>
      </c>
      <c r="H7" s="310">
        <f ca="1">Revenus!$J$2</f>
        <v>0</v>
      </c>
      <c r="I7" s="291"/>
      <c r="J7" s="310"/>
    </row>
    <row r="8" spans="1:26" ht="21.95" customHeight="1" x14ac:dyDescent="0.25">
      <c r="A8" s="101" t="s">
        <v>93</v>
      </c>
      <c r="B8" s="142"/>
      <c r="C8" s="91"/>
      <c r="D8" s="100" t="s">
        <v>94</v>
      </c>
      <c r="E8" s="200" t="s">
        <v>88</v>
      </c>
      <c r="F8" s="91"/>
      <c r="G8" s="275" t="s">
        <v>145</v>
      </c>
      <c r="H8" s="304"/>
      <c r="I8" s="275"/>
      <c r="J8" s="304"/>
    </row>
    <row r="9" spans="1:26" ht="21.95" customHeight="1" thickBot="1" x14ac:dyDescent="0.3">
      <c r="A9" s="102" t="s">
        <v>95</v>
      </c>
      <c r="B9" s="143"/>
      <c r="C9" s="91"/>
      <c r="D9" s="100" t="s">
        <v>96</v>
      </c>
      <c r="E9" s="144"/>
      <c r="F9" s="91"/>
      <c r="G9" s="277" t="str">
        <f>IF(1&lt;=COUNTIF(Dépenses!$M$3:$M$43,"&gt;0")+COUNTIF(Dépenses!$M$3:$M$43,"&lt;0"),IF(AND(ISNUMBER(Dépenses!$M$3),Dépenses!$M$3&lt;&gt;0,COUNTIF(Dépenses!$M$3:$M$3,"&gt;0")+COUNTIF(Dépenses!$M$3:$M$3,"&lt;0")=1),Dépenses!$L$3,IF(AND(ISNUMBER(Dépenses!$M$4),Dépenses!$M$4&lt;&gt;0,COUNTIF(Dépenses!$M$3:$M$4,"&gt;0")+COUNTIF(Dépenses!$M$3:$M$4,"&lt;0")=1),Dépenses!$L$4,IF(AND(ISNUMBER(Dépenses!$M$5),Dépenses!$M$5&lt;&gt;0,COUNTIF(Dépenses!$M$3:$M$5,"&gt;0")+COUNTIF(Dépenses!$M$3:$M$5,"&lt;0")=1),Dépenses!$L$5,IF(AND(ISNUMBER(Dépenses!$M$6),Dépenses!$M$6&lt;&gt;0,COUNTIF(Dépenses!$M$3:$M$6,"&gt;0")+COUNTIF(Dépenses!$M$3:$M$6,"&lt;0")=1),Dépenses!$L$6,IF(AND(ISNUMBER(Dépenses!$M$7),Dépenses!$M$7&lt;&gt;0,COUNTIF(Dépenses!$M$3:$M$7,"&gt;0")+COUNTIF(Dépenses!$M$3:$M$7,"&lt;0")=1),Dépenses!$L$7,IF(AND(ISNUMBER(Dépenses!$M$8),Dépenses!$M$8&lt;&gt;0,COUNTIF(Dépenses!$M$3:$M$8,"&gt;0")+COUNTIF(Dépenses!$M$3:$M$8,"&lt;0")=1),Dépenses!$L$8,IF(AND(ISNUMBER(Dépenses!$M$9),Dépenses!$M$9&lt;&gt;0,COUNTIF(Dépenses!$M$3:$M$9,"&gt;0")+COUNTIF(Dépenses!$M$3:$M$9,"&lt;0")=1),Dépenses!$L$9,IF(AND(ISNUMBER(Dépenses!$M$10),Dépenses!$M$10&lt;&gt;0,COUNTIF(Dépenses!$M$3:$M$10,"&gt;0")+COUNTIF(Dépenses!$M$3:$M$10,"&lt;0")=1),Dépenses!$L$10,IF(AND(ISNUMBER(Dépenses!$M$11),Dépenses!$M$11&lt;&gt;0,COUNTIF(Dépenses!$M$3:$M$11,"&gt;0")+COUNTIF(Dépenses!$M$3:$M$11,"&lt;0")=1),Dépenses!$L$11,IF(AND(ISNUMBER(Dépenses!$M$12),Dépenses!$M$12&lt;&gt;0,COUNTIF(Dépenses!$M$3:$M$12,"&gt;0")+COUNTIF(Dépenses!$M$3:$M$12,"&lt;0")=1),Dépenses!$L$12,IF(AND(ISNUMBER(Dépenses!$M$13),Dépenses!$M$13&lt;&gt;0,COUNTIF(Dépenses!$M$3:$M$13,"&gt;0")+COUNTIF(Dépenses!$M$3:$M$13,"&lt;0")=1),Dépenses!$L$13,IF(AND(ISNUMBER(Dépenses!$M$14),Dépenses!$M$14&lt;&gt;0,COUNTIF(Dépenses!$M$3:$M$14,"&gt;0")+COUNTIF(Dépenses!$M$3:$M$14,"&lt;0")=1),Dépenses!$L$14,IF(AND(ISNUMBER(Dépenses!$M$15),Dépenses!$M$15&lt;&gt;0,COUNTIF(Dépenses!$M$3:$M$15,"&gt;0")+COUNTIF(Dépenses!$M$3:$M$15,"&lt;0")=1),Dépenses!$L$15,IF(AND(ISNUMBER(Dépenses!$M$16),Dépenses!$M$16&lt;&gt;0,COUNTIF(Dépenses!$M$3:$M$16,"&gt;0")+COUNTIF(Dépenses!$M$3:$M$16,"&lt;0")=1),Dépenses!$L$16,IF(AND(ISNUMBER(Dépenses!$M$17),Dépenses!$M$17&lt;&gt;0,COUNTIF(Dépenses!$M$3:$M$17,"&gt;0")+COUNTIF(Dépenses!$M$3:$M$17,"&lt;0")=1),Dépenses!$L$17,IF(AND(ISNUMBER(Dépenses!$M$18),Dépenses!$M$18&lt;&gt;0,COUNTIF(Dépenses!$M$3:$M$18,"&gt;0")+COUNTIF(Dépenses!$M$3:$M$18,"&lt;0")=1),Dépenses!$L$18,IF(AND(ISNUMBER(Dépenses!$M$19),Dépenses!$M$19&lt;&gt;0,COUNTIF(Dépenses!$M$3:$M$19,"&gt;0")+COUNTIF(Dépenses!$M$3:$M$19,"&lt;0")=1),Dépenses!$L$19,IF(AND(ISNUMBER(Dépenses!$M$20),Dépenses!$M$20&lt;&gt;0,COUNTIF(Dépenses!$M$3:$M$20,"&gt;0")+COUNTIF(Dépenses!$M$3:$M$20,"&lt;0")=1),Dépenses!$L$20,IF(AND(ISNUMBER(Dépenses!$M$21),Dépenses!$M$21&lt;&gt;0,COUNTIF(Dépenses!$M$3:$M$21,"&gt;0")+COUNTIF(Dépenses!$M$3:$M$21,"&lt;0")=1),Dépenses!$L$21,IF(AND(ISNUMBER(Dépenses!$M$22),Dépenses!$M$22&lt;&gt;0,COUNTIF(Dépenses!$M$3:$M$22,"&gt;0")+COUNTIF(Dépenses!$M$3:$M$22,"&lt;0")=1),Dépenses!$L$22,IF(AND(ISNUMBER(Dépenses!$M$23),Dépenses!$M$23&lt;&gt;0,COUNTIF(Dépenses!$M$3:$M$23,"&gt;0")+COUNTIF(Dépenses!$M$3:$M$23,"&lt;0")=1),Dépenses!$L$23,IF(AND(ISNUMBER(Dépenses!$M$24),Dépenses!$M$24&lt;&gt;0,COUNTIF(Dépenses!$M$3:$M$24,"&gt;0")+COUNTIF(Dépenses!$M$3:$M$24,"&lt;0")=1),Dépenses!$L$24,IF(AND(ISNUMBER(Dépenses!$M$25),Dépenses!$M$25&lt;&gt;0,COUNTIF(Dépenses!$M$3:$M$25,"&gt;0")+COUNTIF(Dépenses!$M$3:$M$25,"&lt;0")=1),Dépenses!$L$25,IF(AND(ISNUMBER(Dépenses!$M$26),Dépenses!$M$26&lt;&gt;0,COUNTIF(Dépenses!$M$3:$M$26,"&gt;0")+COUNTIF(Dépenses!$M$3:$M$26,"&lt;0")=1),Dépenses!$L$26,IF(AND(ISNUMBER(Dépenses!$M$27),Dépenses!$M$27&lt;&gt;0,COUNTIF(Dépenses!$M$3:$M$27,"&gt;0")+COUNTIF(Dépenses!$M$3:$M$27,"&lt;0")=1),Dépenses!$L$27,IF(AND(ISNUMBER(Dépenses!$M$28),Dépenses!$M$28&lt;&gt;0,COUNTIF(Dépenses!$M$3:$M$28,"&gt;0")+COUNTIF(Dépenses!$M$3:$M$28,"&lt;0")=1),Dépenses!$L$28,IF(AND(ISNUMBER(Dépenses!$M$29),Dépenses!$M$29&lt;&gt;0,COUNTIF(Dépenses!$M$3:$M$29,"&gt;0")+COUNTIF(Dépenses!$M$3:$M$29,"&lt;0")=1),Dépenses!$L$29,IF(AND(ISNUMBER(Dépenses!$M$30),Dépenses!$M$30&lt;&gt;0,COUNTIF(Dépenses!$M$3:$M$30,"&gt;0")+COUNTIF(Dépenses!$M$3:$M$30,"&lt;0")=1),Dépenses!$L$30,IF(AND(ISNUMBER(Dépenses!$M$31),Dépenses!$M$31&lt;&gt;0,COUNTIF(Dépenses!$M$3:$M$31,"&gt;0")+COUNTIF(Dépenses!$M$3:$M$31,"&lt;0")=1),Dépenses!$L$31,IF(AND(ISNUMBER(Dépenses!$M$32),Dépenses!$M$32&lt;&gt;0,COUNTIF(Dépenses!$M$3:$M$32,"&gt;0")+COUNTIF(Dépenses!$M$3:$M$32,"&lt;0")=1),Dépenses!$L$32,IF(AND(ISNUMBER(Dépenses!$M$33),Dépenses!$M$33&lt;&gt;0,COUNTIF(Dépenses!$M$3:$M$33,"&gt;0")+COUNTIF(Dépenses!$M$3:$M$33,"&lt;0")=1),Dépenses!$L$33,IF(AND(ISNUMBER(Dépenses!$M$34),Dépenses!$M$34&lt;&gt;0,COUNTIF(Dépenses!$M$3:$M$34,"&gt;0")+COUNTIF(Dépenses!$M$3:$M$34,"&lt;0")=1),Dépenses!$L$34,IF(AND(ISNUMBER(Dépenses!$M$35),Dépenses!$M$35&lt;&gt;0,COUNTIF(Dépenses!$M$3:$M$35,"&gt;0")+COUNTIF(Dépenses!$M$3:$M$35,"&lt;0")=1),Dépenses!$L$35,IF(AND(ISNUMBER(Dépenses!$M$36),Dépenses!$M$36&lt;&gt;0,COUNTIF(Dépenses!$M$3:$M$36,"&gt;0")+COUNTIF(Dépenses!$M$3:$M$36,"&lt;0")=1),Dépenses!$L$36,IF(AND(ISNUMBER(Dépenses!$M$37),Dépenses!$M$37&lt;&gt;0,COUNTIF(Dépenses!$M$3:$M$37,"&gt;0")+COUNTIF(Dépenses!$M$3:$M$37,"&lt;0")=1),Dépenses!$L$37,IF(AND(ISNUMBER(Dépenses!$M$38),Dépenses!$M$38&lt;&gt;0,COUNTIF(Dépenses!$M$3:$M$38,"&gt;0")+COUNTIF(Dépenses!$M$3:$M$38,"&lt;0")=1),Dépenses!$L$38,IF(AND(ISNUMBER(Dépenses!$M$39),Dépenses!$M$39&lt;&gt;0,COUNTIF(Dépenses!$M$3:$M$39,"&gt;0")+COUNTIF(Dépenses!$M$3:$M$39,"&lt;0")=1),Dépenses!$L$39,IF(AND(ISNUMBER(Dépenses!$M$40),Dépenses!$M$40&lt;&gt;0,COUNTIF(Dépenses!$M$3:$M$40,"&gt;0")+COUNTIF(Dépenses!$M$3:$M$40,"&lt;0")=1),Dépenses!$L$40,IF(AND(ISNUMBER(Dépenses!$M$41),Dépenses!$M$41&lt;&gt;0,COUNTIF(Dépenses!$M$3:$M$41,"&gt;0")+COUNTIF(Dépenses!$M$3:$M$41,"&lt;0")=1),Dépenses!$L$41,IF(AND(ISNUMBER(Dépenses!$M$42),Dépenses!$M$42&lt;&gt;0,COUNTIF(Dépenses!$M$3:$M$42,"&gt;0")+COUNTIF(Dépenses!$M$3:$M$42,"&lt;0")=1),Dépenses!$L$42,IF(AND(ISNUMBER(Dépenses!$M$43),Dépenses!$M$43&lt;&gt;0,COUNTIF(Dépenses!$M$3:$M$43,"&gt;0")+COUNTIF(Dépenses!$M$3:$M$43,"&lt;0")=1),Dépenses!$L$43,""))))))))))))))))))))))))))))))))))))))))),IF(1=COUNTIF(Dépenses!$M$3:$M$43,"&gt;0")+COUNTIF(Dépenses!$M$3:$M$43,"&lt;0")+1,"TOTAL DÉPENSES",IF(1=COUNTIF(Dépenses!$M$3:$M$43,"&gt;0")+COUNTIF(Dépenses!$M$3:$M$43,"&lt;0")+2,"BÉNÉFICE (PERTE) NET","")))</f>
        <v>TOTAL DÉPENSES</v>
      </c>
      <c r="H9" s="310">
        <f>IF(1&lt;=COUNTIF(Dépenses!$M$3:$M$43,"&gt;0")+COUNTIF(Dépenses!$M$3:$M$43,"&lt;0"),IF(AND(ISNUMBER(Dépenses!$M$3),Dépenses!$M$3&lt;&gt;0,COUNTIF(Dépenses!$M$3:$M$3,"&gt;0")+COUNTIF(Dépenses!$M$3:$M$3,"&lt;0")=1),Dépenses!$M$3,IF(AND(ISNUMBER(Dépenses!$M$4),Dépenses!$M$4&lt;&gt;0,COUNTIF(Dépenses!$M$3:$M$4,"&gt;0")+COUNTIF(Dépenses!$M$3:$M$4,"&lt;0")=1),Dépenses!$M$4,IF(AND(ISNUMBER(Dépenses!$M$5),Dépenses!$M$5&lt;&gt;0,COUNTIF(Dépenses!$M$3:$M$5,"&gt;0")+COUNTIF(Dépenses!$M$3:$M$5,"&lt;0")=1),Dépenses!$M$5,IF(AND(ISNUMBER(Dépenses!$M$6),Dépenses!$M$6&lt;&gt;0,COUNTIF(Dépenses!$M$3:$M$6,"&gt;0")+COUNTIF(Dépenses!$M$3:$M$6,"&lt;0")=1),Dépenses!$M$6,IF(AND(ISNUMBER(Dépenses!$M$7),Dépenses!$M$7&lt;&gt;0,COUNTIF(Dépenses!$M$3:$M$7,"&gt;0")+COUNTIF(Dépenses!$M$3:$M$7,"&lt;0")=1),Dépenses!$M$7,IF(AND(ISNUMBER(Dépenses!$M$8),Dépenses!$M$8&lt;&gt;0,COUNTIF(Dépenses!$M$3:$M$8,"&gt;0")+COUNTIF(Dépenses!$M$3:$M$8,"&lt;0")=1),Dépenses!$M$8,IF(AND(ISNUMBER(Dépenses!$M$9),Dépenses!$M$9&lt;&gt;0,COUNTIF(Dépenses!$M$3:$M$9,"&gt;0")+COUNTIF(Dépenses!$M$3:$M$9,"&lt;0")=1),Dépenses!$M$9,IF(AND(ISNUMBER(Dépenses!$M$10),Dépenses!$M$10&lt;&gt;0,COUNTIF(Dépenses!$M$3:$M$10,"&gt;0")+COUNTIF(Dépenses!$M$3:$M$10,"&lt;0")=1),Dépenses!$M$10,IF(AND(ISNUMBER(Dépenses!$M$11),Dépenses!$M$11&lt;&gt;0,COUNTIF(Dépenses!$M$3:$M$11,"&gt;0")+COUNTIF(Dépenses!$M$3:$M$11,"&lt;0")=1),Dépenses!$M$11,IF(AND(ISNUMBER(Dépenses!$M$12),Dépenses!$M$12&lt;&gt;0,COUNTIF(Dépenses!$M$3:$M$12,"&gt;0")+COUNTIF(Dépenses!$M$3:$M$12,"&lt;0")=1),Dépenses!$M$12,IF(AND(ISNUMBER(Dépenses!$M$13),Dépenses!$M$13&lt;&gt;0,COUNTIF(Dépenses!$M$3:$M$13,"&gt;0")+COUNTIF(Dépenses!$M$3:$M$13,"&lt;0")=1),Dépenses!$M$13,IF(AND(ISNUMBER(Dépenses!$M$14),Dépenses!$M$14&lt;&gt;0,COUNTIF(Dépenses!$M$3:$M$14,"&gt;0")+COUNTIF(Dépenses!$M$3:$M$14,"&lt;0")=1),Dépenses!$M$14,IF(AND(ISNUMBER(Dépenses!$M$15),Dépenses!$M$15&lt;&gt;0,COUNTIF(Dépenses!$M$3:$M$15,"&gt;0")+COUNTIF(Dépenses!$M$3:$M$15,"&lt;0")=1),Dépenses!$M$15,IF(AND(ISNUMBER(Dépenses!$M$16),Dépenses!$M$16&lt;&gt;0,COUNTIF(Dépenses!$M$3:$M$16,"&gt;0")+COUNTIF(Dépenses!$M$3:$M$16,"&lt;0")=1),Dépenses!$M$16,IF(AND(ISNUMBER(Dépenses!$M$17),Dépenses!$M$17&lt;&gt;0,COUNTIF(Dépenses!$M$3:$M$17,"&gt;0")+COUNTIF(Dépenses!$M$3:$M$17,"&lt;0")=1),Dépenses!$M$17,IF(AND(ISNUMBER(Dépenses!$M$18),Dépenses!$M$18&lt;&gt;0,COUNTIF(Dépenses!$M$3:$M$18,"&gt;0")+COUNTIF(Dépenses!$M$3:$M$18,"&lt;0")=1),Dépenses!$M$18,IF(AND(ISNUMBER(Dépenses!$M$19),Dépenses!$M$19&lt;&gt;0,COUNTIF(Dépenses!$M$3:$M$19,"&gt;0")+COUNTIF(Dépenses!$M$3:$M$19,"&lt;0")=1),Dépenses!$M$19,IF(AND(ISNUMBER(Dépenses!$M$20),Dépenses!$M$20&lt;&gt;0,COUNTIF(Dépenses!$M$3:$M$20,"&gt;0")+COUNTIF(Dépenses!$M$3:$M$20,"&lt;0")=1),Dépenses!$M$20,IF(AND(ISNUMBER(Dépenses!$M$21),Dépenses!$M$21&lt;&gt;0,COUNTIF(Dépenses!$M$3:$M$21,"&gt;0")+COUNTIF(Dépenses!$M$3:$M$21,"&lt;0")=1),Dépenses!$M$21,IF(AND(ISNUMBER(Dépenses!$M$22),Dépenses!$M$22&lt;&gt;0,COUNTIF(Dépenses!$M$3:$M$22,"&gt;0")+COUNTIF(Dépenses!$M$3:$M$22,"&lt;0")=1),Dépenses!$M$22,IF(AND(ISNUMBER(Dépenses!$M$23),Dépenses!$M$23&lt;&gt;0,COUNTIF(Dépenses!$M$3:$M$23,"&gt;0")+COUNTIF(Dépenses!$M$3:$M$23,"&lt;0")=1),Dépenses!$M$23,IF(AND(ISNUMBER(Dépenses!$M$24),Dépenses!$M$24&lt;&gt;0,COUNTIF(Dépenses!$M$3:$M$24,"&gt;0")+COUNTIF(Dépenses!$M$3:$M$24,"&lt;0")=1),Dépenses!$M$24,IF(AND(ISNUMBER(Dépenses!$M$25),Dépenses!$M$25&lt;&gt;0,COUNTIF(Dépenses!$M$3:$M$25,"&gt;0")+COUNTIF(Dépenses!$M$3:$M$25,"&lt;0")=1),Dépenses!$M$25,IF(AND(ISNUMBER(Dépenses!$M$26),Dépenses!$M$26&lt;&gt;0,COUNTIF(Dépenses!$M$3:$M$26,"&gt;0")+COUNTIF(Dépenses!$M$3:$M$26,"&lt;0")=1),Dépenses!$M$26,IF(AND(ISNUMBER(Dépenses!$M$27),Dépenses!$M$27&lt;&gt;0,COUNTIF(Dépenses!$M$3:$M$27,"&gt;0")+COUNTIF(Dépenses!$M$3:$M$27,"&lt;0")=1),Dépenses!$M$27,IF(AND(ISNUMBER(Dépenses!$M$28),Dépenses!$M$28&lt;&gt;0,COUNTIF(Dépenses!$M$3:$M$28,"&gt;0")+COUNTIF(Dépenses!$M$3:$M$28,"&lt;0")=1),Dépenses!$M$28,IF(AND(ISNUMBER(Dépenses!$M$29),Dépenses!$M$29&lt;&gt;0,COUNTIF(Dépenses!$M$3:$M$29,"&gt;0")+COUNTIF(Dépenses!$M$3:$M$29,"&lt;0")=1),Dépenses!$M$29,IF(AND(ISNUMBER(Dépenses!$M$30),Dépenses!$M$30&lt;&gt;0,COUNTIF(Dépenses!$M$3:$M$30,"&gt;0")+COUNTIF(Dépenses!$M$3:$M$30,"&lt;0")=1),Dépenses!$M$30,IF(AND(ISNUMBER(Dépenses!$M$31),Dépenses!$M$31&lt;&gt;0,COUNTIF(Dépenses!$M$3:$M$31,"&gt;0")+COUNTIF(Dépenses!$M$3:$M$31,"&lt;0")=1),Dépenses!$M$31,IF(AND(ISNUMBER(Dépenses!$M$32),Dépenses!$M$32&lt;&gt;0,COUNTIF(Dépenses!$M$3:$M$32,"&gt;0")+COUNTIF(Dépenses!$M$3:$M$32,"&lt;0")=1),Dépenses!$M$32,IF(AND(ISNUMBER(Dépenses!$M$33),Dépenses!$M$33&lt;&gt;0,COUNTIF(Dépenses!$M$3:$M$33,"&gt;0")+COUNTIF(Dépenses!$M$3:$M$33,"&lt;0")=1),Dépenses!$M$33,IF(AND(ISNUMBER(Dépenses!$M$34),Dépenses!$M$34&lt;&gt;0,COUNTIF(Dépenses!$M$3:$M$34,"&gt;0")+COUNTIF(Dépenses!$M$3:$M$34,"&lt;0")=1),Dépenses!$M$34,IF(AND(ISNUMBER(Dépenses!$M$35),Dépenses!$M$35&lt;&gt;0,COUNTIF(Dépenses!$M$3:$M$35,"&gt;0")+COUNTIF(Dépenses!$M$3:$M$35,"&lt;0")=1),Dépenses!$M$35,IF(AND(ISNUMBER(Dépenses!$M$36),Dépenses!$M$36&lt;&gt;0,COUNTIF(Dépenses!$M$3:$M$36,"&gt;0")+COUNTIF(Dépenses!$M$3:$M$36,"&lt;0")=1),Dépenses!$M$36,IF(AND(ISNUMBER(Dépenses!$M$37),Dépenses!$M$37&lt;&gt;0,COUNTIF(Dépenses!$M$3:$M$37,"&gt;0")+COUNTIF(Dépenses!$M$3:$M$37,"&lt;0")=1),Dépenses!$M$37,IF(AND(ISNUMBER(Dépenses!$M$38),Dépenses!$M$38&lt;&gt;0,COUNTIF(Dépenses!$M$3:$M$38,"&gt;0")+COUNTIF(Dépenses!$M$3:$M$38,"&lt;0")=1),Dépenses!$M$38,IF(AND(ISNUMBER(Dépenses!$M$39),Dépenses!$M$39&lt;&gt;0,COUNTIF(Dépenses!$M$3:$M$39,"&gt;0")+COUNTIF(Dépenses!$M$3:$M$39,"&lt;0")=1),Dépenses!$M$39,IF(AND(ISNUMBER(Dépenses!$M$40),Dépenses!$M$40&lt;&gt;0,COUNTIF(Dépenses!$M$3:$M$40,"&gt;0")+COUNTIF(Dépenses!$M$3:$M$40,"&lt;0")=1),Dépenses!$M$40,IF(AND(ISNUMBER(Dépenses!$M$41),Dépenses!$M$41&lt;&gt;0,COUNTIF(Dépenses!$M$3:$M$41,"&gt;0")+COUNTIF(Dépenses!$M$3:$M$41,"&lt;0")=1),Dépenses!$M$41,IF(AND(ISNUMBER(Dépenses!$M$42),Dépenses!$M$42&lt;&gt;0,COUNTIF(Dépenses!$M$3:$M$42,"&gt;0")+COUNTIF(Dépenses!$M$3:$M$42,"&lt;0")=1),Dépenses!$M$42,IF(AND(ISNUMBER(Dépenses!$M$43),Dépenses!$M$43&lt;&gt;0,COUNTIF(Dépenses!$M$3:$M$43,"&gt;0")+COUNTIF(Dépenses!$M$3:$M$43,"&lt;0")=1),Dépenses!$M$43,""))))))))))))))))))))))))))))))))))))))))),IF(1=COUNTIF(Dépenses!$M$3:$M$43,"&gt;0")+COUNTIF(Dépenses!$M$3:$M$43,"&lt;0")+1,SUM(Dépenses!$M$3:$M$43),IF(1=COUNTIF(Dépenses!$M$3:$M$43,"&gt;0")+COUNTIF(Dépenses!$M$3:$M$43,"&lt;0")+2,Revenus!$J$2-SUM(Dépenses!$M$3:$M$43),"")))</f>
        <v>0</v>
      </c>
      <c r="I9" s="291" t="str">
        <f>IF(1&lt;=COUNTIF(Dépenses!$M$3:$M$43,"&gt;0")+COUNTIF(Dépenses!$M$3:$M$43,"&lt;0"),IF(AND(ISNUMBER(Dépenses!$M$3),Dépenses!$M$3&lt;&gt;0,COUNTIF(Dépenses!$M$3:$M$3,"&gt;0")+COUNTIF(Dépenses!$M$3:$M$3,"&lt;0")=1),Dépenses!$P$3,IF(AND(ISNUMBER(Dépenses!$M$4),Dépenses!$M$4&lt;&gt;0,COUNTIF(Dépenses!$M$3:$M$4,"&gt;0")+COUNTIF(Dépenses!$M$3:$M$4,"&lt;0")=1),Dépenses!$P$4,IF(AND(ISNUMBER(Dépenses!$M$5),Dépenses!$M$5&lt;&gt;0,COUNTIF(Dépenses!$M$3:$M$5,"&gt;0")+COUNTIF(Dépenses!$M$3:$M$5,"&lt;0")=1),Dépenses!$P$5,IF(AND(ISNUMBER(Dépenses!$M$6),Dépenses!$M$6&lt;&gt;0,COUNTIF(Dépenses!$M$3:$M$6,"&gt;0")+COUNTIF(Dépenses!$M$3:$M$6,"&lt;0")=1),Dépenses!$P$6,IF(AND(ISNUMBER(Dépenses!$M$7),Dépenses!$M$7&lt;&gt;0,COUNTIF(Dépenses!$M$3:$M$7,"&gt;0")+COUNTIF(Dépenses!$M$3:$M$7,"&lt;0")=1),Dépenses!$P$7,IF(AND(ISNUMBER(Dépenses!$M$8),Dépenses!$M$8&lt;&gt;0,COUNTIF(Dépenses!$M$3:$M$8,"&gt;0")+COUNTIF(Dépenses!$M$3:$M$8,"&lt;0")=1),Dépenses!$P$8,IF(AND(ISNUMBER(Dépenses!$M$9),Dépenses!$M$9&lt;&gt;0,COUNTIF(Dépenses!$M$3:$M$9,"&gt;0")+COUNTIF(Dépenses!$M$3:$M$9,"&lt;0")=1),Dépenses!$P$9,IF(AND(ISNUMBER(Dépenses!$M$10),Dépenses!$M$10&lt;&gt;0,COUNTIF(Dépenses!$M$3:$M$10,"&gt;0")+COUNTIF(Dépenses!$M$3:$M$10,"&lt;0")=1),Dépenses!$P$10,IF(AND(ISNUMBER(Dépenses!$M$11),Dépenses!$M$11&lt;&gt;0,COUNTIF(Dépenses!$M$3:$M$11,"&gt;0")+COUNTIF(Dépenses!$M$3:$M$11,"&lt;0")=1),Dépenses!$P$11,IF(AND(ISNUMBER(Dépenses!$M$12),Dépenses!$M$12&lt;&gt;0,COUNTIF(Dépenses!$M$3:$M$12,"&gt;0")+COUNTIF(Dépenses!$M$3:$M$12,"&lt;0")=1),Dépenses!$P$12,IF(AND(ISNUMBER(Dépenses!$M$13),Dépenses!$M$13&lt;&gt;0,COUNTIF(Dépenses!$M$3:$M$13,"&gt;0")+COUNTIF(Dépenses!$M$3:$M$13,"&lt;0")=1),Dépenses!$P$13,IF(AND(ISNUMBER(Dépenses!$M$14),Dépenses!$M$14&lt;&gt;0,COUNTIF(Dépenses!$M$3:$M$14,"&gt;0")+COUNTIF(Dépenses!$M$3:$M$14,"&lt;0")=1),Dépenses!$P$14,IF(AND(ISNUMBER(Dépenses!$M$15),Dépenses!$M$15&lt;&gt;0,COUNTIF(Dépenses!$M$3:$M$15,"&gt;0")+COUNTIF(Dépenses!$M$3:$M$15,"&lt;0")=1),Dépenses!$P$15,IF(AND(ISNUMBER(Dépenses!$M$16),Dépenses!$M$16&lt;&gt;0,COUNTIF(Dépenses!$M$3:$M$16,"&gt;0")+COUNTIF(Dépenses!$M$3:$M$16,"&lt;0")=1),Dépenses!$P$16,IF(AND(ISNUMBER(Dépenses!$M$17),Dépenses!$M$17&lt;&gt;0,COUNTIF(Dépenses!$M$3:$M$17,"&gt;0")+COUNTIF(Dépenses!$M$3:$M$17,"&lt;0")=1),Dépenses!$P$17,IF(AND(ISNUMBER(Dépenses!$M$18),Dépenses!$M$18&lt;&gt;0,COUNTIF(Dépenses!$M$3:$M$18,"&gt;0")+COUNTIF(Dépenses!$M$3:$M$18,"&lt;0")=1),Dépenses!$P$18,IF(AND(ISNUMBER(Dépenses!$M$19),Dépenses!$M$19&lt;&gt;0,COUNTIF(Dépenses!$M$3:$M$19,"&gt;0")+COUNTIF(Dépenses!$M$3:$M$19,"&lt;0")=1),Dépenses!$P$19,IF(AND(ISNUMBER(Dépenses!$M$20),Dépenses!$M$20&lt;&gt;0,COUNTIF(Dépenses!$M$3:$M$20,"&gt;0")+COUNTIF(Dépenses!$M$3:$M$20,"&lt;0")=1),Dépenses!$P$20,IF(AND(ISNUMBER(Dépenses!$M$21),Dépenses!$M$21&lt;&gt;0,COUNTIF(Dépenses!$M$3:$M$21,"&gt;0")+COUNTIF(Dépenses!$M$3:$M$21,"&lt;0")=1),Dépenses!$P$21,IF(AND(ISNUMBER(Dépenses!$M$22),Dépenses!$M$22&lt;&gt;0,COUNTIF(Dépenses!$M$3:$M$22,"&gt;0")+COUNTIF(Dépenses!$M$3:$M$22,"&lt;0")=1),Dépenses!$P$22,IF(AND(ISNUMBER(Dépenses!$M$23),Dépenses!$M$23&lt;&gt;0,COUNTIF(Dépenses!$M$3:$M$23,"&gt;0")+COUNTIF(Dépenses!$M$3:$M$23,"&lt;0")=1),Dépenses!$P$23,IF(AND(ISNUMBER(Dépenses!$M$24),Dépenses!$M$24&lt;&gt;0,COUNTIF(Dépenses!$M$3:$M$24,"&gt;0")+COUNTIF(Dépenses!$M$3:$M$24,"&lt;0")=1),Dépenses!$P$24,IF(AND(ISNUMBER(Dépenses!$M$25),Dépenses!$M$25&lt;&gt;0,COUNTIF(Dépenses!$M$3:$M$25,"&gt;0")+COUNTIF(Dépenses!$M$3:$M$25,"&lt;0")=1),Dépenses!$P$25,IF(AND(ISNUMBER(Dépenses!$M$26),Dépenses!$M$26&lt;&gt;0,COUNTIF(Dépenses!$M$3:$M$26,"&gt;0")+COUNTIF(Dépenses!$M$3:$M$26,"&lt;0")=1),Dépenses!$P$26,IF(AND(ISNUMBER(Dépenses!$M$27),Dépenses!$M$27&lt;&gt;0,COUNTIF(Dépenses!$M$3:$M$27,"&gt;0")+COUNTIF(Dépenses!$M$3:$M$27,"&lt;0")=1),Dépenses!$P$27,IF(AND(ISNUMBER(Dépenses!$M$28),Dépenses!$M$28&lt;&gt;0,COUNTIF(Dépenses!$M$3:$M$28,"&gt;0")+COUNTIF(Dépenses!$M$3:$M$28,"&lt;0")=1),Dépenses!$P$28,IF(AND(ISNUMBER(Dépenses!$M$29),Dépenses!$M$29&lt;&gt;0,COUNTIF(Dépenses!$M$3:$M$29,"&gt;0")+COUNTIF(Dépenses!$M$3:$M$29,"&lt;0")=1),Dépenses!$P$29,IF(AND(ISNUMBER(Dépenses!$M$30),Dépenses!$M$30&lt;&gt;0,COUNTIF(Dépenses!$M$3:$M$30,"&gt;0")+COUNTIF(Dépenses!$M$3:$M$30,"&lt;0")=1),Dépenses!$P$30,IF(AND(ISNUMBER(Dépenses!$M$31),Dépenses!$M$31&lt;&gt;0,COUNTIF(Dépenses!$M$3:$M$31,"&gt;0")+COUNTIF(Dépenses!$M$3:$M$31,"&lt;0")=1),Dépenses!$P$31,IF(AND(ISNUMBER(Dépenses!$M$32),Dépenses!$M$32&lt;&gt;0,COUNTIF(Dépenses!$M$3:$M$32,"&gt;0")+COUNTIF(Dépenses!$M$3:$M$32,"&lt;0")=1),Dépenses!$P$32,IF(AND(ISNUMBER(Dépenses!$M$33),Dépenses!$M$33&lt;&gt;0,COUNTIF(Dépenses!$M$3:$M$33,"&gt;0")+COUNTIF(Dépenses!$M$3:$M$33,"&lt;0")=1),Dépenses!$P$33,IF(AND(ISNUMBER(Dépenses!$M$34),Dépenses!$M$34&lt;&gt;0,COUNTIF(Dépenses!$M$3:$M$34,"&gt;0")+COUNTIF(Dépenses!$M$3:$M$34,"&lt;0")=1),Dépenses!$P$34,IF(AND(ISNUMBER(Dépenses!$M$35),Dépenses!$M$35&lt;&gt;0,COUNTIF(Dépenses!$M$3:$M$35,"&gt;0")+COUNTIF(Dépenses!$M$3:$M$35,"&lt;0")=1),Dépenses!$P$35,IF(AND(ISNUMBER(Dépenses!$M$36),Dépenses!$M$36&lt;&gt;0,COUNTIF(Dépenses!$M$3:$M$36,"&gt;0")+COUNTIF(Dépenses!$M$3:$M$36,"&lt;0")=1),Dépenses!$P$36,IF(AND(ISNUMBER(Dépenses!$M$37),Dépenses!$M$37&lt;&gt;0,COUNTIF(Dépenses!$M$3:$M$37,"&gt;0")+COUNTIF(Dépenses!$M$3:$M$37,"&lt;0")=1),Dépenses!$P$37,IF(AND(ISNUMBER(Dépenses!$M$38),Dépenses!$M$38&lt;&gt;0,COUNTIF(Dépenses!$M$3:$M$38,"&gt;0")+COUNTIF(Dépenses!$M$3:$M$38,"&lt;0")=1),Dépenses!$P$38,IF(AND(ISNUMBER(Dépenses!$M$39),Dépenses!$M$39&lt;&gt;0,COUNTIF(Dépenses!$M$3:$M$39,"&gt;0")+COUNTIF(Dépenses!$M$3:$M$39,"&lt;0")=1),Dépenses!$P$39,IF(AND(ISNUMBER(Dépenses!$M$40),Dépenses!$M$40&lt;&gt;0,COUNTIF(Dépenses!$M$3:$M$40,"&gt;0")+COUNTIF(Dépenses!$M$3:$M$40,"&lt;0")=1),Dépenses!$P$40,IF(AND(ISNUMBER(Dépenses!$M$41),Dépenses!$M$41&lt;&gt;0,COUNTIF(Dépenses!$M$3:$M$41,"&gt;0")+COUNTIF(Dépenses!$M$3:$M$41,"&lt;0")=1),Dépenses!$P$41,IF(AND(ISNUMBER(Dépenses!$M$42),Dépenses!$M$42&lt;&gt;0,COUNTIF(Dépenses!$M$3:$M$42,"&gt;0")+COUNTIF(Dépenses!$M$3:$M$42,"&lt;0")=1),Dépenses!$P$42,IF(AND(ISNUMBER(Dépenses!$M$43),Dépenses!$M$43&lt;&gt;0,COUNTIF(Dépenses!$M$3:$M$43,"&gt;0")+COUNTIF(Dépenses!$M$3:$M$43,"&lt;0")=1),Dépenses!$P$43,""))))))))))))))))))))))))))))))))))))))))),"")</f>
        <v/>
      </c>
      <c r="J9" s="310">
        <f>IF(1&lt;=COUNTIF(Dépenses!$M$3:$M$43,"&gt;0")+COUNTIF(Dépenses!$M$3:$M$43,"&lt;0"),IF(AND(ISNUMBER(Dépenses!$M$3),Dépenses!$M$3&lt;&gt;0,COUNTIF(Dépenses!$M$3:$M$3,"&gt;0")+COUNTIF(Dépenses!$M$3:$M$3,"&lt;0")=1),Dépenses!$Q$3,IF(AND(ISNUMBER(Dépenses!$M$4),Dépenses!$M$4&lt;&gt;0,COUNTIF(Dépenses!$M$3:$M$4,"&gt;0")+COUNTIF(Dépenses!$M$3:$M$4,"&lt;0")=1),Dépenses!$Q$4,IF(AND(ISNUMBER(Dépenses!$M$5),Dépenses!$M$5&lt;&gt;0,COUNTIF(Dépenses!$M$3:$M$5,"&gt;0")+COUNTIF(Dépenses!$M$3:$M$5,"&lt;0")=1),Dépenses!$Q$5,IF(AND(ISNUMBER(Dépenses!$M$6),Dépenses!$M$6&lt;&gt;0,COUNTIF(Dépenses!$M$3:$M$6,"&gt;0")+COUNTIF(Dépenses!$M$3:$M$6,"&lt;0")=1),Dépenses!$Q$6,IF(AND(ISNUMBER(Dépenses!$M$7),Dépenses!$M$7&lt;&gt;0,COUNTIF(Dépenses!$M$3:$M$7,"&gt;0")+COUNTIF(Dépenses!$M$3:$M$7,"&lt;0")=1),Dépenses!$Q$7,IF(AND(ISNUMBER(Dépenses!$M$8),Dépenses!$M$8&lt;&gt;0,COUNTIF(Dépenses!$M$3:$M$8,"&gt;0")+COUNTIF(Dépenses!$M$3:$M$8,"&lt;0")=1),Dépenses!$Q$8,IF(AND(ISNUMBER(Dépenses!$M$9),Dépenses!$M$9&lt;&gt;0,COUNTIF(Dépenses!$M$3:$M$9,"&gt;0")+COUNTIF(Dépenses!$M$3:$M$9,"&lt;0")=1),Dépenses!$Q$9,IF(AND(ISNUMBER(Dépenses!$M$10),Dépenses!$M$10&lt;&gt;0,COUNTIF(Dépenses!$M$3:$M$10,"&gt;0")+COUNTIF(Dépenses!$M$3:$M$10,"&lt;0")=1),Dépenses!$Q$10,IF(AND(ISNUMBER(Dépenses!$M$11),Dépenses!$M$11&lt;&gt;0,COUNTIF(Dépenses!$M$3:$M$11,"&gt;0")+COUNTIF(Dépenses!$M$3:$M$11,"&lt;0")=1),Dépenses!$Q$11,IF(AND(ISNUMBER(Dépenses!$M$12),Dépenses!$M$12&lt;&gt;0,COUNTIF(Dépenses!$M$3:$M$12,"&gt;0")+COUNTIF(Dépenses!$M$3:$M$12,"&lt;0")=1),Dépenses!$Q$12,IF(AND(ISNUMBER(Dépenses!$M$13),Dépenses!$M$13&lt;&gt;0,COUNTIF(Dépenses!$M$3:$M$13,"&gt;0")+COUNTIF(Dépenses!$M$3:$M$13,"&lt;0")=1),Dépenses!$Q$13,IF(AND(ISNUMBER(Dépenses!$M$14),Dépenses!$M$14&lt;&gt;0,COUNTIF(Dépenses!$M$3:$M$14,"&gt;0")+COUNTIF(Dépenses!$M$3:$M$14,"&lt;0")=1),Dépenses!$Q$14,IF(AND(ISNUMBER(Dépenses!$M$15),Dépenses!$M$15&lt;&gt;0,COUNTIF(Dépenses!$M$3:$M$15,"&gt;0")+COUNTIF(Dépenses!$M$3:$M$15,"&lt;0")=1),Dépenses!$Q$15,IF(AND(ISNUMBER(Dépenses!$M$16),Dépenses!$M$16&lt;&gt;0,COUNTIF(Dépenses!$M$3:$M$16,"&gt;0")+COUNTIF(Dépenses!$M$3:$M$16,"&lt;0")=1),Dépenses!$Q$16,IF(AND(ISNUMBER(Dépenses!$M$17),Dépenses!$M$17&lt;&gt;0,COUNTIF(Dépenses!$M$3:$M$17,"&gt;0")+COUNTIF(Dépenses!$M$3:$M$17,"&lt;0")=1),Dépenses!$Q$17,IF(AND(ISNUMBER(Dépenses!$M$18),Dépenses!$M$18&lt;&gt;0,COUNTIF(Dépenses!$M$3:$M$18,"&gt;0")+COUNTIF(Dépenses!$M$3:$M$18,"&lt;0")=1),Dépenses!$Q$18,IF(AND(ISNUMBER(Dépenses!$M$19),Dépenses!$M$19&lt;&gt;0,COUNTIF(Dépenses!$M$3:$M$19,"&gt;0")+COUNTIF(Dépenses!$M$3:$M$19,"&lt;0")=1),Dépenses!$Q$19,IF(AND(ISNUMBER(Dépenses!$M$20),Dépenses!$M$20&lt;&gt;0,COUNTIF(Dépenses!$M$3:$M$20,"&gt;0")+COUNTIF(Dépenses!$M$3:$M$20,"&lt;0")=1),Dépenses!$Q$20,IF(AND(ISNUMBER(Dépenses!$M$21),Dépenses!$M$21&lt;&gt;0,COUNTIF(Dépenses!$M$3:$M$21,"&gt;0")+COUNTIF(Dépenses!$M$3:$M$21,"&lt;0")=1),Dépenses!$Q$21,IF(AND(ISNUMBER(Dépenses!$M$22),Dépenses!$M$22&lt;&gt;0,COUNTIF(Dépenses!$M$3:$M$22,"&gt;0")+COUNTIF(Dépenses!$M$3:$M$22,"&lt;0")=1),Dépenses!$Q$22,IF(AND(ISNUMBER(Dépenses!$M$23),Dépenses!$M$23&lt;&gt;0,COUNTIF(Dépenses!$M$3:$M$23,"&gt;0")+COUNTIF(Dépenses!$M$3:$M$23,"&lt;0")=1),Dépenses!$Q$23,IF(AND(ISNUMBER(Dépenses!$M$24),Dépenses!$M$24&lt;&gt;0,COUNTIF(Dépenses!$M$3:$M$24,"&gt;0")+COUNTIF(Dépenses!$M$3:$M$24,"&lt;0")=1),Dépenses!$Q$24,IF(AND(ISNUMBER(Dépenses!$M$25),Dépenses!$M$25&lt;&gt;0,COUNTIF(Dépenses!$M$3:$M$25,"&gt;0")+COUNTIF(Dépenses!$M$3:$M$25,"&lt;0")=1),Dépenses!$Q$25,IF(AND(ISNUMBER(Dépenses!$M$26),Dépenses!$M$26&lt;&gt;0,COUNTIF(Dépenses!$M$3:$M$26,"&gt;0")+COUNTIF(Dépenses!$M$3:$M$26,"&lt;0")=1),Dépenses!$Q$26,IF(AND(ISNUMBER(Dépenses!$M$27),Dépenses!$M$27&lt;&gt;0,COUNTIF(Dépenses!$M$3:$M$27,"&gt;0")+COUNTIF(Dépenses!$M$3:$M$27,"&lt;0")=1),Dépenses!$Q$27,IF(AND(ISNUMBER(Dépenses!$M$28),Dépenses!$M$28&lt;&gt;0,COUNTIF(Dépenses!$M$3:$M$28,"&gt;0")+COUNTIF(Dépenses!$M$3:$M$28,"&lt;0")=1),Dépenses!$Q$28,IF(AND(ISNUMBER(Dépenses!$M$29),Dépenses!$M$29&lt;&gt;0,COUNTIF(Dépenses!$M$3:$M$29,"&gt;0")+COUNTIF(Dépenses!$M$3:$M$29,"&lt;0")=1),Dépenses!$Q$29,IF(AND(ISNUMBER(Dépenses!$M$30),Dépenses!$M$30&lt;&gt;0,COUNTIF(Dépenses!$M$3:$M$30,"&gt;0")+COUNTIF(Dépenses!$M$3:$M$30,"&lt;0")=1),Dépenses!$Q$30,IF(AND(ISNUMBER(Dépenses!$M$31),Dépenses!$M$31&lt;&gt;0,COUNTIF(Dépenses!$M$3:$M$31,"&gt;0")+COUNTIF(Dépenses!$M$3:$M$31,"&lt;0")=1),Dépenses!$Q$31,IF(AND(ISNUMBER(Dépenses!$M$32),Dépenses!$M$32&lt;&gt;0,COUNTIF(Dépenses!$M$3:$M$32,"&gt;0")+COUNTIF(Dépenses!$M$3:$M$32,"&lt;0")=1),Dépenses!$Q$32,IF(AND(ISNUMBER(Dépenses!$M$33),Dépenses!$M$33&lt;&gt;0,COUNTIF(Dépenses!$M$3:$M$33,"&gt;0")+COUNTIF(Dépenses!$M$3:$M$33,"&lt;0")=1),Dépenses!$Q$33,IF(AND(ISNUMBER(Dépenses!$M$34),Dépenses!$M$34&lt;&gt;0,COUNTIF(Dépenses!$M$3:$M$34,"&gt;0")+COUNTIF(Dépenses!$M$3:$M$34,"&lt;0")=1),Dépenses!$Q$34,IF(AND(ISNUMBER(Dépenses!$M$35),Dépenses!$M$35&lt;&gt;0,COUNTIF(Dépenses!$M$3:$M$35,"&gt;0")+COUNTIF(Dépenses!$M$3:$M$35,"&lt;0")=1),Dépenses!$Q$35,IF(AND(ISNUMBER(Dépenses!$M$36),Dépenses!$M$36&lt;&gt;0,COUNTIF(Dépenses!$M$3:$M$36,"&gt;0")+COUNTIF(Dépenses!$M$3:$M$36,"&lt;0")=1),Dépenses!$Q$36,IF(AND(ISNUMBER(Dépenses!$M$37),Dépenses!$M$37&lt;&gt;0,COUNTIF(Dépenses!$M$3:$M$37,"&gt;0")+COUNTIF(Dépenses!$M$3:$M$37,"&lt;0")=1),Dépenses!$Q$37,IF(AND(ISNUMBER(Dépenses!$M$38),Dépenses!$M$38&lt;&gt;0,COUNTIF(Dépenses!$M$3:$M$38,"&gt;0")+COUNTIF(Dépenses!$M$3:$M$38,"&lt;0")=1),Dépenses!$Q$38,IF(AND(ISNUMBER(Dépenses!$M$39),Dépenses!$M$39&lt;&gt;0,COUNTIF(Dépenses!$M$3:$M$39,"&gt;0")+COUNTIF(Dépenses!$M$3:$M$39,"&lt;0")=1),Dépenses!$Q$39,IF(AND(ISNUMBER(Dépenses!$M$40),Dépenses!$M$40&lt;&gt;0,COUNTIF(Dépenses!$M$3:$M$40,"&gt;0")+COUNTIF(Dépenses!$M$3:$M$40,"&lt;0")=1),Dépenses!$Q$40,IF(AND(ISNUMBER(Dépenses!$M$41),Dépenses!$M$41&lt;&gt;0,COUNTIF(Dépenses!$M$3:$M$41,"&gt;0")+COUNTIF(Dépenses!$M$3:$M$41,"&lt;0")=1),Dépenses!$Q$41,IF(AND(ISNUMBER(Dépenses!$M$42),Dépenses!$M$42&lt;&gt;0,COUNTIF(Dépenses!$M$3:$M$42,"&gt;0")+COUNTIF(Dépenses!$M$3:$M$42,"&lt;0")=1),Dépenses!$Q$42,IF(AND(ISNUMBER(Dépenses!$M$43),Dépenses!$M$43&lt;&gt;0,COUNTIF(Dépenses!$M$3:$M$43,"&gt;0")+COUNTIF(Dépenses!$M$3:$M$43,"&lt;0")=1),Dépenses!$Q$43,""))))))))))))))))))))))))))))))))))))))))),IF(1=COUNTIF(Dépenses!$M$3:$M$43,"&gt;0")+COUNTIF(Dépenses!$M$3:$M$43,"&lt;0")+1,SUM(Dépenses!$Q$3:$Q$43),IF(1=COUNTIF(Dépenses!$M$3:$M$43,"&gt;0")+COUNTIF(Dépenses!$M$3:$M$43,"&lt;0")+2,Revenus!$J$2-SUM(Dépenses!$Q$3:$Q$43),"")))</f>
        <v>0</v>
      </c>
    </row>
    <row r="10" spans="1:26" ht="21.95" customHeight="1" x14ac:dyDescent="0.25">
      <c r="A10" s="90"/>
      <c r="B10" s="151"/>
      <c r="C10" s="91"/>
      <c r="D10" s="97" t="s">
        <v>97</v>
      </c>
      <c r="E10" s="201" t="str">
        <f>IF(E7&lt;&gt;"",E7,"")</f>
        <v/>
      </c>
      <c r="F10" s="91"/>
      <c r="G10" s="276" t="str">
        <f>IF(2&lt;=COUNTIF(Dépenses!$M$3:$M$43,"&gt;0")+COUNTIF(Dépenses!$M$3:$M$43,"&lt;0"),IF(AND(ISNUMBER(Dépenses!$M$3),Dépenses!$M$3&lt;&gt;0,COUNTIF(Dépenses!$M$3:$M$3,"&gt;0")+COUNTIF(Dépenses!$M$3:$M$3,"&lt;0")=2),Dépenses!$L$3,IF(AND(ISNUMBER(Dépenses!$M$4),Dépenses!$M$4&lt;&gt;0,COUNTIF(Dépenses!$M$3:$M$4,"&gt;0")+COUNTIF(Dépenses!$M$3:$M$4,"&lt;0")=2),Dépenses!$L$4,IF(AND(ISNUMBER(Dépenses!$M$5),Dépenses!$M$5&lt;&gt;0,COUNTIF(Dépenses!$M$3:$M$5,"&gt;0")+COUNTIF(Dépenses!$M$3:$M$5,"&lt;0")=2),Dépenses!$L$5,IF(AND(ISNUMBER(Dépenses!$M$6),Dépenses!$M$6&lt;&gt;0,COUNTIF(Dépenses!$M$3:$M$6,"&gt;0")+COUNTIF(Dépenses!$M$3:$M$6,"&lt;0")=2),Dépenses!$L$6,IF(AND(ISNUMBER(Dépenses!$M$7),Dépenses!$M$7&lt;&gt;0,COUNTIF(Dépenses!$M$3:$M$7,"&gt;0")+COUNTIF(Dépenses!$M$3:$M$7,"&lt;0")=2),Dépenses!$L$7,IF(AND(ISNUMBER(Dépenses!$M$8),Dépenses!$M$8&lt;&gt;0,COUNTIF(Dépenses!$M$3:$M$8,"&gt;0")+COUNTIF(Dépenses!$M$3:$M$8,"&lt;0")=2),Dépenses!$L$8,IF(AND(ISNUMBER(Dépenses!$M$9),Dépenses!$M$9&lt;&gt;0,COUNTIF(Dépenses!$M$3:$M$9,"&gt;0")+COUNTIF(Dépenses!$M$3:$M$9,"&lt;0")=2),Dépenses!$L$9,IF(AND(ISNUMBER(Dépenses!$M$10),Dépenses!$M$10&lt;&gt;0,COUNTIF(Dépenses!$M$3:$M$10,"&gt;0")+COUNTIF(Dépenses!$M$3:$M$10,"&lt;0")=2),Dépenses!$L$10,IF(AND(ISNUMBER(Dépenses!$M$11),Dépenses!$M$11&lt;&gt;0,COUNTIF(Dépenses!$M$3:$M$11,"&gt;0")+COUNTIF(Dépenses!$M$3:$M$11,"&lt;0")=2),Dépenses!$L$11,IF(AND(ISNUMBER(Dépenses!$M$12),Dépenses!$M$12&lt;&gt;0,COUNTIF(Dépenses!$M$3:$M$12,"&gt;0")+COUNTIF(Dépenses!$M$3:$M$12,"&lt;0")=2),Dépenses!$L$12,IF(AND(ISNUMBER(Dépenses!$M$13),Dépenses!$M$13&lt;&gt;0,COUNTIF(Dépenses!$M$3:$M$13,"&gt;0")+COUNTIF(Dépenses!$M$3:$M$13,"&lt;0")=2),Dépenses!$L$13,IF(AND(ISNUMBER(Dépenses!$M$14),Dépenses!$M$14&lt;&gt;0,COUNTIF(Dépenses!$M$3:$M$14,"&gt;0")+COUNTIF(Dépenses!$M$3:$M$14,"&lt;0")=2),Dépenses!$L$14,IF(AND(ISNUMBER(Dépenses!$M$15),Dépenses!$M$15&lt;&gt;0,COUNTIF(Dépenses!$M$3:$M$15,"&gt;0")+COUNTIF(Dépenses!$M$3:$M$15,"&lt;0")=2),Dépenses!$L$15,IF(AND(ISNUMBER(Dépenses!$M$16),Dépenses!$M$16&lt;&gt;0,COUNTIF(Dépenses!$M$3:$M$16,"&gt;0")+COUNTIF(Dépenses!$M$3:$M$16,"&lt;0")=2),Dépenses!$L$16,IF(AND(ISNUMBER(Dépenses!$M$17),Dépenses!$M$17&lt;&gt;0,COUNTIF(Dépenses!$M$3:$M$17,"&gt;0")+COUNTIF(Dépenses!$M$3:$M$17,"&lt;0")=2),Dépenses!$L$17,IF(AND(ISNUMBER(Dépenses!$M$18),Dépenses!$M$18&lt;&gt;0,COUNTIF(Dépenses!$M$3:$M$18,"&gt;0")+COUNTIF(Dépenses!$M$3:$M$18,"&lt;0")=2),Dépenses!$L$18,IF(AND(ISNUMBER(Dépenses!$M$19),Dépenses!$M$19&lt;&gt;0,COUNTIF(Dépenses!$M$3:$M$19,"&gt;0")+COUNTIF(Dépenses!$M$3:$M$19,"&lt;0")=2),Dépenses!$L$19,IF(AND(ISNUMBER(Dépenses!$M$20),Dépenses!$M$20&lt;&gt;0,COUNTIF(Dépenses!$M$3:$M$20,"&gt;0")+COUNTIF(Dépenses!$M$3:$M$20,"&lt;0")=2),Dépenses!$L$20,IF(AND(ISNUMBER(Dépenses!$M$21),Dépenses!$M$21&lt;&gt;0,COUNTIF(Dépenses!$M$3:$M$21,"&gt;0")+COUNTIF(Dépenses!$M$3:$M$21,"&lt;0")=2),Dépenses!$L$21,IF(AND(ISNUMBER(Dépenses!$M$22),Dépenses!$M$22&lt;&gt;0,COUNTIF(Dépenses!$M$3:$M$22,"&gt;0")+COUNTIF(Dépenses!$M$3:$M$22,"&lt;0")=2),Dépenses!$L$22,IF(AND(ISNUMBER(Dépenses!$M$23),Dépenses!$M$23&lt;&gt;0,COUNTIF(Dépenses!$M$3:$M$23,"&gt;0")+COUNTIF(Dépenses!$M$3:$M$23,"&lt;0")=2),Dépenses!$L$23,IF(AND(ISNUMBER(Dépenses!$M$24),Dépenses!$M$24&lt;&gt;0,COUNTIF(Dépenses!$M$3:$M$24,"&gt;0")+COUNTIF(Dépenses!$M$3:$M$24,"&lt;0")=2),Dépenses!$L$24,IF(AND(ISNUMBER(Dépenses!$M$25),Dépenses!$M$25&lt;&gt;0,COUNTIF(Dépenses!$M$3:$M$25,"&gt;0")+COUNTIF(Dépenses!$M$3:$M$25,"&lt;0")=2),Dépenses!$L$25,IF(AND(ISNUMBER(Dépenses!$M$26),Dépenses!$M$26&lt;&gt;0,COUNTIF(Dépenses!$M$3:$M$26,"&gt;0")+COUNTIF(Dépenses!$M$3:$M$26,"&lt;0")=2),Dépenses!$L$26,IF(AND(ISNUMBER(Dépenses!$M$27),Dépenses!$M$27&lt;&gt;0,COUNTIF(Dépenses!$M$3:$M$27,"&gt;0")+COUNTIF(Dépenses!$M$3:$M$27,"&lt;0")=2),Dépenses!$L$27,IF(AND(ISNUMBER(Dépenses!$M$28),Dépenses!$M$28&lt;&gt;0,COUNTIF(Dépenses!$M$3:$M$28,"&gt;0")+COUNTIF(Dépenses!$M$3:$M$28,"&lt;0")=2),Dépenses!$L$28,IF(AND(ISNUMBER(Dépenses!$M$29),Dépenses!$M$29&lt;&gt;0,COUNTIF(Dépenses!$M$3:$M$29,"&gt;0")+COUNTIF(Dépenses!$M$3:$M$29,"&lt;0")=2),Dépenses!$L$29,IF(AND(ISNUMBER(Dépenses!$M$30),Dépenses!$M$30&lt;&gt;0,COUNTIF(Dépenses!$M$3:$M$30,"&gt;0")+COUNTIF(Dépenses!$M$3:$M$30,"&lt;0")=2),Dépenses!$L$30,IF(AND(ISNUMBER(Dépenses!$M$31),Dépenses!$M$31&lt;&gt;0,COUNTIF(Dépenses!$M$3:$M$31,"&gt;0")+COUNTIF(Dépenses!$M$3:$M$31,"&lt;0")=2),Dépenses!$L$31,IF(AND(ISNUMBER(Dépenses!$M$32),Dépenses!$M$32&lt;&gt;0,COUNTIF(Dépenses!$M$3:$M$32,"&gt;0")+COUNTIF(Dépenses!$M$3:$M$32,"&lt;0")=2),Dépenses!$L$32,IF(AND(ISNUMBER(Dépenses!$M$33),Dépenses!$M$33&lt;&gt;0,COUNTIF(Dépenses!$M$3:$M$33,"&gt;0")+COUNTIF(Dépenses!$M$3:$M$33,"&lt;0")=2),Dépenses!$L$33,IF(AND(ISNUMBER(Dépenses!$M$34),Dépenses!$M$34&lt;&gt;0,COUNTIF(Dépenses!$M$3:$M$34,"&gt;0")+COUNTIF(Dépenses!$M$3:$M$34,"&lt;0")=2),Dépenses!$L$34,IF(AND(ISNUMBER(Dépenses!$M$35),Dépenses!$M$35&lt;&gt;0,COUNTIF(Dépenses!$M$3:$M$35,"&gt;0")+COUNTIF(Dépenses!$M$3:$M$35,"&lt;0")=2),Dépenses!$L$35,IF(AND(ISNUMBER(Dépenses!$M$36),Dépenses!$M$36&lt;&gt;0,COUNTIF(Dépenses!$M$3:$M$36,"&gt;0")+COUNTIF(Dépenses!$M$3:$M$36,"&lt;0")=2),Dépenses!$L$36,IF(AND(ISNUMBER(Dépenses!$M$37),Dépenses!$M$37&lt;&gt;0,COUNTIF(Dépenses!$M$3:$M$37,"&gt;0")+COUNTIF(Dépenses!$M$3:$M$37,"&lt;0")=2),Dépenses!$L$37,IF(AND(ISNUMBER(Dépenses!$M$38),Dépenses!$M$38&lt;&gt;0,COUNTIF(Dépenses!$M$3:$M$38,"&gt;0")+COUNTIF(Dépenses!$M$3:$M$38,"&lt;0")=2),Dépenses!$L$38,IF(AND(ISNUMBER(Dépenses!$M$39),Dépenses!$M$39&lt;&gt;0,COUNTIF(Dépenses!$M$3:$M$39,"&gt;0")+COUNTIF(Dépenses!$M$3:$M$39,"&lt;0")=2),Dépenses!$L$39,IF(AND(ISNUMBER(Dépenses!$M$40),Dépenses!$M$40&lt;&gt;0,COUNTIF(Dépenses!$M$3:$M$40,"&gt;0")+COUNTIF(Dépenses!$M$3:$M$40,"&lt;0")=2),Dépenses!$L$40,IF(AND(ISNUMBER(Dépenses!$M$41),Dépenses!$M$41&lt;&gt;0,COUNTIF(Dépenses!$M$3:$M$41,"&gt;0")+COUNTIF(Dépenses!$M$3:$M$41,"&lt;0")=2),Dépenses!$L$41,IF(AND(ISNUMBER(Dépenses!$M$42),Dépenses!$M$42&lt;&gt;0,COUNTIF(Dépenses!$M$3:$M$42,"&gt;0")+COUNTIF(Dépenses!$M$3:$M$42,"&lt;0")=2),Dépenses!$L$42,IF(AND(ISNUMBER(Dépenses!$M$43),Dépenses!$M$43&lt;&gt;0,COUNTIF(Dépenses!$M$3:$M$43,"&gt;0")+COUNTIF(Dépenses!$M$3:$M$43,"&lt;0")=2),Dépenses!$L$43,""))))))))))))))))))))))))))))))))))))))))),IF(2=COUNTIF(Dépenses!$M$3:$M$43,"&gt;0")+COUNTIF(Dépenses!$M$3:$M$43,"&lt;0")+1,"TOTAL DÉPENSES",IF(2=COUNTIF(Dépenses!$M$3:$M$43,"&gt;0")+COUNTIF(Dépenses!$M$3:$M$43,"&lt;0")+2,"BÉNÉFICE (PERTE) NET","")))</f>
        <v>BÉNÉFICE (PERTE) NET</v>
      </c>
      <c r="H10" s="310">
        <f ca="1">IF(2&lt;=COUNTIF(Dépenses!$M$3:$M$43,"&gt;0")+COUNTIF(Dépenses!$M$3:$M$43,"&lt;0"),IF(AND(ISNUMBER(Dépenses!$M$3),Dépenses!$M$3&lt;&gt;0,COUNTIF(Dépenses!$M$3:$M$3,"&gt;0")+COUNTIF(Dépenses!$M$3:$M$3,"&lt;0")=2),Dépenses!$M$3,IF(AND(ISNUMBER(Dépenses!$M$4),Dépenses!$M$4&lt;&gt;0,COUNTIF(Dépenses!$M$3:$M$4,"&gt;0")+COUNTIF(Dépenses!$M$3:$M$4,"&lt;0")=2),Dépenses!$M$4,IF(AND(ISNUMBER(Dépenses!$M$5),Dépenses!$M$5&lt;&gt;0,COUNTIF(Dépenses!$M$3:$M$5,"&gt;0")+COUNTIF(Dépenses!$M$3:$M$5,"&lt;0")=2),Dépenses!$M$5,IF(AND(ISNUMBER(Dépenses!$M$6),Dépenses!$M$6&lt;&gt;0,COUNTIF(Dépenses!$M$3:$M$6,"&gt;0")+COUNTIF(Dépenses!$M$3:$M$6,"&lt;0")=2),Dépenses!$M$6,IF(AND(ISNUMBER(Dépenses!$M$7),Dépenses!$M$7&lt;&gt;0,COUNTIF(Dépenses!$M$3:$M$7,"&gt;0")+COUNTIF(Dépenses!$M$3:$M$7,"&lt;0")=2),Dépenses!$M$7,IF(AND(ISNUMBER(Dépenses!$M$8),Dépenses!$M$8&lt;&gt;0,COUNTIF(Dépenses!$M$3:$M$8,"&gt;0")+COUNTIF(Dépenses!$M$3:$M$8,"&lt;0")=2),Dépenses!$M$8,IF(AND(ISNUMBER(Dépenses!$M$9),Dépenses!$M$9&lt;&gt;0,COUNTIF(Dépenses!$M$3:$M$9,"&gt;0")+COUNTIF(Dépenses!$M$3:$M$9,"&lt;0")=2),Dépenses!$M$9,IF(AND(ISNUMBER(Dépenses!$M$10),Dépenses!$M$10&lt;&gt;0,COUNTIF(Dépenses!$M$3:$M$10,"&gt;0")+COUNTIF(Dépenses!$M$3:$M$10,"&lt;0")=2),Dépenses!$M$10,IF(AND(ISNUMBER(Dépenses!$M$11),Dépenses!$M$11&lt;&gt;0,COUNTIF(Dépenses!$M$3:$M$11,"&gt;0")+COUNTIF(Dépenses!$M$3:$M$11,"&lt;0")=2),Dépenses!$M$11,IF(AND(ISNUMBER(Dépenses!$M$12),Dépenses!$M$12&lt;&gt;0,COUNTIF(Dépenses!$M$3:$M$12,"&gt;0")+COUNTIF(Dépenses!$M$3:$M$12,"&lt;0")=2),Dépenses!$M$12,IF(AND(ISNUMBER(Dépenses!$M$13),Dépenses!$M$13&lt;&gt;0,COUNTIF(Dépenses!$M$3:$M$13,"&gt;0")+COUNTIF(Dépenses!$M$3:$M$13,"&lt;0")=2),Dépenses!$M$13,IF(AND(ISNUMBER(Dépenses!$M$14),Dépenses!$M$14&lt;&gt;0,COUNTIF(Dépenses!$M$3:$M$14,"&gt;0")+COUNTIF(Dépenses!$M$3:$M$14,"&lt;0")=2),Dépenses!$M$14,IF(AND(ISNUMBER(Dépenses!$M$15),Dépenses!$M$15&lt;&gt;0,COUNTIF(Dépenses!$M$3:$M$15,"&gt;0")+COUNTIF(Dépenses!$M$3:$M$15,"&lt;0")=2),Dépenses!$M$15,IF(AND(ISNUMBER(Dépenses!$M$16),Dépenses!$M$16&lt;&gt;0,COUNTIF(Dépenses!$M$3:$M$16,"&gt;0")+COUNTIF(Dépenses!$M$3:$M$16,"&lt;0")=2),Dépenses!$M$16,IF(AND(ISNUMBER(Dépenses!$M$17),Dépenses!$M$17&lt;&gt;0,COUNTIF(Dépenses!$M$3:$M$17,"&gt;0")+COUNTIF(Dépenses!$M$3:$M$17,"&lt;0")=2),Dépenses!$M$17,IF(AND(ISNUMBER(Dépenses!$M$18),Dépenses!$M$18&lt;&gt;0,COUNTIF(Dépenses!$M$3:$M$18,"&gt;0")+COUNTIF(Dépenses!$M$3:$M$18,"&lt;0")=2),Dépenses!$M$18,IF(AND(ISNUMBER(Dépenses!$M$19),Dépenses!$M$19&lt;&gt;0,COUNTIF(Dépenses!$M$3:$M$19,"&gt;0")+COUNTIF(Dépenses!$M$3:$M$19,"&lt;0")=2),Dépenses!$M$19,IF(AND(ISNUMBER(Dépenses!$M$20),Dépenses!$M$20&lt;&gt;0,COUNTIF(Dépenses!$M$3:$M$20,"&gt;0")+COUNTIF(Dépenses!$M$3:$M$20,"&lt;0")=2),Dépenses!$M$20,IF(AND(ISNUMBER(Dépenses!$M$21),Dépenses!$M$21&lt;&gt;0,COUNTIF(Dépenses!$M$3:$M$21,"&gt;0")+COUNTIF(Dépenses!$M$3:$M$21,"&lt;0")=2),Dépenses!$M$21,IF(AND(ISNUMBER(Dépenses!$M$22),Dépenses!$M$22&lt;&gt;0,COUNTIF(Dépenses!$M$3:$M$22,"&gt;0")+COUNTIF(Dépenses!$M$3:$M$22,"&lt;0")=2),Dépenses!$M$22,IF(AND(ISNUMBER(Dépenses!$M$23),Dépenses!$M$23&lt;&gt;0,COUNTIF(Dépenses!$M$3:$M$23,"&gt;0")+COUNTIF(Dépenses!$M$3:$M$23,"&lt;0")=2),Dépenses!$M$23,IF(AND(ISNUMBER(Dépenses!$M$24),Dépenses!$M$24&lt;&gt;0,COUNTIF(Dépenses!$M$3:$M$24,"&gt;0")+COUNTIF(Dépenses!$M$3:$M$24,"&lt;0")=2),Dépenses!$M$24,IF(AND(ISNUMBER(Dépenses!$M$25),Dépenses!$M$25&lt;&gt;0,COUNTIF(Dépenses!$M$3:$M$25,"&gt;0")+COUNTIF(Dépenses!$M$3:$M$25,"&lt;0")=2),Dépenses!$M$25,IF(AND(ISNUMBER(Dépenses!$M$26),Dépenses!$M$26&lt;&gt;0,COUNTIF(Dépenses!$M$3:$M$26,"&gt;0")+COUNTIF(Dépenses!$M$3:$M$26,"&lt;0")=2),Dépenses!$M$26,IF(AND(ISNUMBER(Dépenses!$M$27),Dépenses!$M$27&lt;&gt;0,COUNTIF(Dépenses!$M$3:$M$27,"&gt;0")+COUNTIF(Dépenses!$M$3:$M$27,"&lt;0")=2),Dépenses!$M$27,IF(AND(ISNUMBER(Dépenses!$M$28),Dépenses!$M$28&lt;&gt;0,COUNTIF(Dépenses!$M$3:$M$28,"&gt;0")+COUNTIF(Dépenses!$M$3:$M$28,"&lt;0")=2),Dépenses!$M$28,IF(AND(ISNUMBER(Dépenses!$M$29),Dépenses!$M$29&lt;&gt;0,COUNTIF(Dépenses!$M$3:$M$29,"&gt;0")+COUNTIF(Dépenses!$M$3:$M$29,"&lt;0")=2),Dépenses!$M$29,IF(AND(ISNUMBER(Dépenses!$M$30),Dépenses!$M$30&lt;&gt;0,COUNTIF(Dépenses!$M$3:$M$30,"&gt;0")+COUNTIF(Dépenses!$M$3:$M$30,"&lt;0")=2),Dépenses!$M$30,IF(AND(ISNUMBER(Dépenses!$M$31),Dépenses!$M$31&lt;&gt;0,COUNTIF(Dépenses!$M$3:$M$31,"&gt;0")+COUNTIF(Dépenses!$M$3:$M$31,"&lt;0")=2),Dépenses!$M$31,IF(AND(ISNUMBER(Dépenses!$M$32),Dépenses!$M$32&lt;&gt;0,COUNTIF(Dépenses!$M$3:$M$32,"&gt;0")+COUNTIF(Dépenses!$M$3:$M$32,"&lt;0")=2),Dépenses!$M$32,IF(AND(ISNUMBER(Dépenses!$M$33),Dépenses!$M$33&lt;&gt;0,COUNTIF(Dépenses!$M$3:$M$33,"&gt;0")+COUNTIF(Dépenses!$M$3:$M$33,"&lt;0")=2),Dépenses!$M$33,IF(AND(ISNUMBER(Dépenses!$M$34),Dépenses!$M$34&lt;&gt;0,COUNTIF(Dépenses!$M$3:$M$34,"&gt;0")+COUNTIF(Dépenses!$M$3:$M$34,"&lt;0")=2),Dépenses!$M$34,IF(AND(ISNUMBER(Dépenses!$M$35),Dépenses!$M$35&lt;&gt;0,COUNTIF(Dépenses!$M$3:$M$35,"&gt;0")+COUNTIF(Dépenses!$M$3:$M$35,"&lt;0")=2),Dépenses!$M$35,IF(AND(ISNUMBER(Dépenses!$M$36),Dépenses!$M$36&lt;&gt;0,COUNTIF(Dépenses!$M$3:$M$36,"&gt;0")+COUNTIF(Dépenses!$M$3:$M$36,"&lt;0")=2),Dépenses!$M$36,IF(AND(ISNUMBER(Dépenses!$M$37),Dépenses!$M$37&lt;&gt;0,COUNTIF(Dépenses!$M$3:$M$37,"&gt;0")+COUNTIF(Dépenses!$M$3:$M$37,"&lt;0")=2),Dépenses!$M$37,IF(AND(ISNUMBER(Dépenses!$M$38),Dépenses!$M$38&lt;&gt;0,COUNTIF(Dépenses!$M$3:$M$38,"&gt;0")+COUNTIF(Dépenses!$M$3:$M$38,"&lt;0")=2),Dépenses!$M$38,IF(AND(ISNUMBER(Dépenses!$M$39),Dépenses!$M$39&lt;&gt;0,COUNTIF(Dépenses!$M$3:$M$39,"&gt;0")+COUNTIF(Dépenses!$M$3:$M$39,"&lt;0")=2),Dépenses!$M$39,IF(AND(ISNUMBER(Dépenses!$M$40),Dépenses!$M$40&lt;&gt;0,COUNTIF(Dépenses!$M$3:$M$40,"&gt;0")+COUNTIF(Dépenses!$M$3:$M$40,"&lt;0")=2),Dépenses!$M$40,IF(AND(ISNUMBER(Dépenses!$M$41),Dépenses!$M$41&lt;&gt;0,COUNTIF(Dépenses!$M$3:$M$41,"&gt;0")+COUNTIF(Dépenses!$M$3:$M$41,"&lt;0")=2),Dépenses!$M$41,IF(AND(ISNUMBER(Dépenses!$M$42),Dépenses!$M$42&lt;&gt;0,COUNTIF(Dépenses!$M$3:$M$42,"&gt;0")+COUNTIF(Dépenses!$M$3:$M$42,"&lt;0")=2),Dépenses!$M$42,IF(AND(ISNUMBER(Dépenses!$M$43),Dépenses!$M$43&lt;&gt;0,COUNTIF(Dépenses!$M$3:$M$43,"&gt;0")+COUNTIF(Dépenses!$M$3:$M$43,"&lt;0")=2),Dépenses!$M$43,""))))))))))))))))))))))))))))))))))))))))),IF(2=COUNTIF(Dépenses!$M$3:$M$43,"&gt;0")+COUNTIF(Dépenses!$M$3:$M$43,"&lt;0")+1,SUM(Dépenses!$M$3:$M$43),IF(2=COUNTIF(Dépenses!$M$3:$M$43,"&gt;0")+COUNTIF(Dépenses!$M$3:$M$43,"&lt;0")+2,Revenus!$J$2-SUM(Dépenses!$M$3:$M$43),"")))</f>
        <v>0</v>
      </c>
      <c r="I10" s="291" t="str">
        <f>IF(2&lt;=COUNTIF(Dépenses!$M$3:$M$43,"&gt;0")+COUNTIF(Dépenses!$M$3:$M$43,"&lt;0"),IF(AND(ISNUMBER(Dépenses!$M$3),Dépenses!$M$3&lt;&gt;0,COUNTIF(Dépenses!$M$3:$M$3,"&gt;0")+COUNTIF(Dépenses!$M$3:$M$3,"&lt;0")=2),Dépenses!$P$3,IF(AND(ISNUMBER(Dépenses!$M$4),Dépenses!$M$4&lt;&gt;0,COUNTIF(Dépenses!$M$3:$M$4,"&gt;0")+COUNTIF(Dépenses!$M$3:$M$4,"&lt;0")=2),Dépenses!$P$4,IF(AND(ISNUMBER(Dépenses!$M$5),Dépenses!$M$5&lt;&gt;0,COUNTIF(Dépenses!$M$3:$M$5,"&gt;0")+COUNTIF(Dépenses!$M$3:$M$5,"&lt;0")=2),Dépenses!$P$5,IF(AND(ISNUMBER(Dépenses!$M$6),Dépenses!$M$6&lt;&gt;0,COUNTIF(Dépenses!$M$3:$M$6,"&gt;0")+COUNTIF(Dépenses!$M$3:$M$6,"&lt;0")=2),Dépenses!$P$6,IF(AND(ISNUMBER(Dépenses!$M$7),Dépenses!$M$7&lt;&gt;0,COUNTIF(Dépenses!$M$3:$M$7,"&gt;0")+COUNTIF(Dépenses!$M$3:$M$7,"&lt;0")=2),Dépenses!$P$7,IF(AND(ISNUMBER(Dépenses!$M$8),Dépenses!$M$8&lt;&gt;0,COUNTIF(Dépenses!$M$3:$M$8,"&gt;0")+COUNTIF(Dépenses!$M$3:$M$8,"&lt;0")=2),Dépenses!$P$8,IF(AND(ISNUMBER(Dépenses!$M$9),Dépenses!$M$9&lt;&gt;0,COUNTIF(Dépenses!$M$3:$M$9,"&gt;0")+COUNTIF(Dépenses!$M$3:$M$9,"&lt;0")=2),Dépenses!$P$9,IF(AND(ISNUMBER(Dépenses!$M$10),Dépenses!$M$10&lt;&gt;0,COUNTIF(Dépenses!$M$3:$M$10,"&gt;0")+COUNTIF(Dépenses!$M$3:$M$10,"&lt;0")=2),Dépenses!$P$10,IF(AND(ISNUMBER(Dépenses!$M$11),Dépenses!$M$11&lt;&gt;0,COUNTIF(Dépenses!$M$3:$M$11,"&gt;0")+COUNTIF(Dépenses!$M$3:$M$11,"&lt;0")=2),Dépenses!$P$11,IF(AND(ISNUMBER(Dépenses!$M$12),Dépenses!$M$12&lt;&gt;0,COUNTIF(Dépenses!$M$3:$M$12,"&gt;0")+COUNTIF(Dépenses!$M$3:$M$12,"&lt;0")=2),Dépenses!$P$12,IF(AND(ISNUMBER(Dépenses!$M$13),Dépenses!$M$13&lt;&gt;0,COUNTIF(Dépenses!$M$3:$M$13,"&gt;0")+COUNTIF(Dépenses!$M$3:$M$13,"&lt;0")=2),Dépenses!$P$13,IF(AND(ISNUMBER(Dépenses!$M$14),Dépenses!$M$14&lt;&gt;0,COUNTIF(Dépenses!$M$3:$M$14,"&gt;0")+COUNTIF(Dépenses!$M$3:$M$14,"&lt;0")=2),Dépenses!$P$14,IF(AND(ISNUMBER(Dépenses!$M$15),Dépenses!$M$15&lt;&gt;0,COUNTIF(Dépenses!$M$3:$M$15,"&gt;0")+COUNTIF(Dépenses!$M$3:$M$15,"&lt;0")=2),Dépenses!$P$15,IF(AND(ISNUMBER(Dépenses!$M$16),Dépenses!$M$16&lt;&gt;0,COUNTIF(Dépenses!$M$3:$M$16,"&gt;0")+COUNTIF(Dépenses!$M$3:$M$16,"&lt;0")=2),Dépenses!$P$16,IF(AND(ISNUMBER(Dépenses!$M$17),Dépenses!$M$17&lt;&gt;0,COUNTIF(Dépenses!$M$3:$M$17,"&gt;0")+COUNTIF(Dépenses!$M$3:$M$17,"&lt;0")=2),Dépenses!$P$17,IF(AND(ISNUMBER(Dépenses!$M$18),Dépenses!$M$18&lt;&gt;0,COUNTIF(Dépenses!$M$3:$M$18,"&gt;0")+COUNTIF(Dépenses!$M$3:$M$18,"&lt;0")=2),Dépenses!$P$18,IF(AND(ISNUMBER(Dépenses!$M$19),Dépenses!$M$19&lt;&gt;0,COUNTIF(Dépenses!$M$3:$M$19,"&gt;0")+COUNTIF(Dépenses!$M$3:$M$19,"&lt;0")=2),Dépenses!$P$19,IF(AND(ISNUMBER(Dépenses!$M$20),Dépenses!$M$20&lt;&gt;0,COUNTIF(Dépenses!$M$3:$M$20,"&gt;0")+COUNTIF(Dépenses!$M$3:$M$20,"&lt;0")=2),Dépenses!$P$20,IF(AND(ISNUMBER(Dépenses!$M$21),Dépenses!$M$21&lt;&gt;0,COUNTIF(Dépenses!$M$3:$M$21,"&gt;0")+COUNTIF(Dépenses!$M$3:$M$21,"&lt;0")=2),Dépenses!$P$21,IF(AND(ISNUMBER(Dépenses!$M$22),Dépenses!$M$22&lt;&gt;0,COUNTIF(Dépenses!$M$3:$M$22,"&gt;0")+COUNTIF(Dépenses!$M$3:$M$22,"&lt;0")=2),Dépenses!$P$22,IF(AND(ISNUMBER(Dépenses!$M$23),Dépenses!$M$23&lt;&gt;0,COUNTIF(Dépenses!$M$3:$M$23,"&gt;0")+COUNTIF(Dépenses!$M$3:$M$23,"&lt;0")=2),Dépenses!$P$23,IF(AND(ISNUMBER(Dépenses!$M$24),Dépenses!$M$24&lt;&gt;0,COUNTIF(Dépenses!$M$3:$M$24,"&gt;0")+COUNTIF(Dépenses!$M$3:$M$24,"&lt;0")=2),Dépenses!$P$24,IF(AND(ISNUMBER(Dépenses!$M$25),Dépenses!$M$25&lt;&gt;0,COUNTIF(Dépenses!$M$3:$M$25,"&gt;0")+COUNTIF(Dépenses!$M$3:$M$25,"&lt;0")=2),Dépenses!$P$25,IF(AND(ISNUMBER(Dépenses!$M$26),Dépenses!$M$26&lt;&gt;0,COUNTIF(Dépenses!$M$3:$M$26,"&gt;0")+COUNTIF(Dépenses!$M$3:$M$26,"&lt;0")=2),Dépenses!$P$26,IF(AND(ISNUMBER(Dépenses!$M$27),Dépenses!$M$27&lt;&gt;0,COUNTIF(Dépenses!$M$3:$M$27,"&gt;0")+COUNTIF(Dépenses!$M$3:$M$27,"&lt;0")=2),Dépenses!$P$27,IF(AND(ISNUMBER(Dépenses!$M$28),Dépenses!$M$28&lt;&gt;0,COUNTIF(Dépenses!$M$3:$M$28,"&gt;0")+COUNTIF(Dépenses!$M$3:$M$28,"&lt;0")=2),Dépenses!$P$28,IF(AND(ISNUMBER(Dépenses!$M$29),Dépenses!$M$29&lt;&gt;0,COUNTIF(Dépenses!$M$3:$M$29,"&gt;0")+COUNTIF(Dépenses!$M$3:$M$29,"&lt;0")=2),Dépenses!$P$29,IF(AND(ISNUMBER(Dépenses!$M$30),Dépenses!$M$30&lt;&gt;0,COUNTIF(Dépenses!$M$3:$M$30,"&gt;0")+COUNTIF(Dépenses!$M$3:$M$30,"&lt;0")=2),Dépenses!$P$30,IF(AND(ISNUMBER(Dépenses!$M$31),Dépenses!$M$31&lt;&gt;0,COUNTIF(Dépenses!$M$3:$M$31,"&gt;0")+COUNTIF(Dépenses!$M$3:$M$31,"&lt;0")=2),Dépenses!$P$31,IF(AND(ISNUMBER(Dépenses!$M$32),Dépenses!$M$32&lt;&gt;0,COUNTIF(Dépenses!$M$3:$M$32,"&gt;0")+COUNTIF(Dépenses!$M$3:$M$32,"&lt;0")=2),Dépenses!$P$32,IF(AND(ISNUMBER(Dépenses!$M$33),Dépenses!$M$33&lt;&gt;0,COUNTIF(Dépenses!$M$3:$M$33,"&gt;0")+COUNTIF(Dépenses!$M$3:$M$33,"&lt;0")=2),Dépenses!$P$33,IF(AND(ISNUMBER(Dépenses!$M$34),Dépenses!$M$34&lt;&gt;0,COUNTIF(Dépenses!$M$3:$M$34,"&gt;0")+COUNTIF(Dépenses!$M$3:$M$34,"&lt;0")=2),Dépenses!$P$34,IF(AND(ISNUMBER(Dépenses!$M$35),Dépenses!$M$35&lt;&gt;0,COUNTIF(Dépenses!$M$3:$M$35,"&gt;0")+COUNTIF(Dépenses!$M$3:$M$35,"&lt;0")=2),Dépenses!$P$35,IF(AND(ISNUMBER(Dépenses!$M$36),Dépenses!$M$36&lt;&gt;0,COUNTIF(Dépenses!$M$3:$M$36,"&gt;0")+COUNTIF(Dépenses!$M$3:$M$36,"&lt;0")=2),Dépenses!$P$36,IF(AND(ISNUMBER(Dépenses!$M$37),Dépenses!$M$37&lt;&gt;0,COUNTIF(Dépenses!$M$3:$M$37,"&gt;0")+COUNTIF(Dépenses!$M$3:$M$37,"&lt;0")=2),Dépenses!$P$37,IF(AND(ISNUMBER(Dépenses!$M$38),Dépenses!$M$38&lt;&gt;0,COUNTIF(Dépenses!$M$3:$M$38,"&gt;0")+COUNTIF(Dépenses!$M$3:$M$38,"&lt;0")=2),Dépenses!$P$38,IF(AND(ISNUMBER(Dépenses!$M$39),Dépenses!$M$39&lt;&gt;0,COUNTIF(Dépenses!$M$3:$M$39,"&gt;0")+COUNTIF(Dépenses!$M$3:$M$39,"&lt;0")=2),Dépenses!$P$39,IF(AND(ISNUMBER(Dépenses!$M$40),Dépenses!$M$40&lt;&gt;0,COUNTIF(Dépenses!$M$3:$M$40,"&gt;0")+COUNTIF(Dépenses!$M$3:$M$40,"&lt;0")=2),Dépenses!$P$40,IF(AND(ISNUMBER(Dépenses!$M$41),Dépenses!$M$41&lt;&gt;0,COUNTIF(Dépenses!$M$3:$M$41,"&gt;0")+COUNTIF(Dépenses!$M$3:$M$41,"&lt;0")=2),Dépenses!$P$41,IF(AND(ISNUMBER(Dépenses!$M$42),Dépenses!$M$42&lt;&gt;0,COUNTIF(Dépenses!$M$3:$M$42,"&gt;0")+COUNTIF(Dépenses!$M$3:$M$42,"&lt;0")=2),Dépenses!$P$42,IF(AND(ISNUMBER(Dépenses!$M$43),Dépenses!$M$43&lt;&gt;0,COUNTIF(Dépenses!$M$3:$M$43,"&gt;0")+COUNTIF(Dépenses!$M$3:$M$43,"&lt;0")=2),Dépenses!$P$43,""))))))))))))))))))))))))))))))))))))))))),"")</f>
        <v/>
      </c>
      <c r="J10" s="310">
        <f ca="1">IF(2&lt;=COUNTIF(Dépenses!$M$3:$M$43,"&gt;0")+COUNTIF(Dépenses!$M$3:$M$43,"&lt;0"),IF(AND(ISNUMBER(Dépenses!$M$3),Dépenses!$M$3&lt;&gt;0,COUNTIF(Dépenses!$M$3:$M$3,"&gt;0")+COUNTIF(Dépenses!$M$3:$M$3,"&lt;0")=2),Dépenses!$Q$3,IF(AND(ISNUMBER(Dépenses!$M$4),Dépenses!$M$4&lt;&gt;0,COUNTIF(Dépenses!$M$3:$M$4,"&gt;0")+COUNTIF(Dépenses!$M$3:$M$4,"&lt;0")=2),Dépenses!$Q$4,IF(AND(ISNUMBER(Dépenses!$M$5),Dépenses!$M$5&lt;&gt;0,COUNTIF(Dépenses!$M$3:$M$5,"&gt;0")+COUNTIF(Dépenses!$M$3:$M$5,"&lt;0")=2),Dépenses!$Q$5,IF(AND(ISNUMBER(Dépenses!$M$6),Dépenses!$M$6&lt;&gt;0,COUNTIF(Dépenses!$M$3:$M$6,"&gt;0")+COUNTIF(Dépenses!$M$3:$M$6,"&lt;0")=2),Dépenses!$Q$6,IF(AND(ISNUMBER(Dépenses!$M$7),Dépenses!$M$7&lt;&gt;0,COUNTIF(Dépenses!$M$3:$M$7,"&gt;0")+COUNTIF(Dépenses!$M$3:$M$7,"&lt;0")=2),Dépenses!$Q$7,IF(AND(ISNUMBER(Dépenses!$M$8),Dépenses!$M$8&lt;&gt;0,COUNTIF(Dépenses!$M$3:$M$8,"&gt;0")+COUNTIF(Dépenses!$M$3:$M$8,"&lt;0")=2),Dépenses!$Q$8,IF(AND(ISNUMBER(Dépenses!$M$9),Dépenses!$M$9&lt;&gt;0,COUNTIF(Dépenses!$M$3:$M$9,"&gt;0")+COUNTIF(Dépenses!$M$3:$M$9,"&lt;0")=2),Dépenses!$Q$9,IF(AND(ISNUMBER(Dépenses!$M$10),Dépenses!$M$10&lt;&gt;0,COUNTIF(Dépenses!$M$3:$M$10,"&gt;0")+COUNTIF(Dépenses!$M$3:$M$10,"&lt;0")=2),Dépenses!$Q$10,IF(AND(ISNUMBER(Dépenses!$M$11),Dépenses!$M$11&lt;&gt;0,COUNTIF(Dépenses!$M$3:$M$11,"&gt;0")+COUNTIF(Dépenses!$M$3:$M$11,"&lt;0")=2),Dépenses!$Q$11,IF(AND(ISNUMBER(Dépenses!$M$12),Dépenses!$M$12&lt;&gt;0,COUNTIF(Dépenses!$M$3:$M$12,"&gt;0")+COUNTIF(Dépenses!$M$3:$M$12,"&lt;0")=2),Dépenses!$Q$12,IF(AND(ISNUMBER(Dépenses!$M$13),Dépenses!$M$13&lt;&gt;0,COUNTIF(Dépenses!$M$3:$M$13,"&gt;0")+COUNTIF(Dépenses!$M$3:$M$13,"&lt;0")=2),Dépenses!$Q$13,IF(AND(ISNUMBER(Dépenses!$M$14),Dépenses!$M$14&lt;&gt;0,COUNTIF(Dépenses!$M$3:$M$14,"&gt;0")+COUNTIF(Dépenses!$M$3:$M$14,"&lt;0")=2),Dépenses!$Q$14,IF(AND(ISNUMBER(Dépenses!$M$15),Dépenses!$M$15&lt;&gt;0,COUNTIF(Dépenses!$M$3:$M$15,"&gt;0")+COUNTIF(Dépenses!$M$3:$M$15,"&lt;0")=2),Dépenses!$Q$15,IF(AND(ISNUMBER(Dépenses!$M$16),Dépenses!$M$16&lt;&gt;0,COUNTIF(Dépenses!$M$3:$M$16,"&gt;0")+COUNTIF(Dépenses!$M$3:$M$16,"&lt;0")=2),Dépenses!$Q$16,IF(AND(ISNUMBER(Dépenses!$M$17),Dépenses!$M$17&lt;&gt;0,COUNTIF(Dépenses!$M$3:$M$17,"&gt;0")+COUNTIF(Dépenses!$M$3:$M$17,"&lt;0")=2),Dépenses!$Q$17,IF(AND(ISNUMBER(Dépenses!$M$18),Dépenses!$M$18&lt;&gt;0,COUNTIF(Dépenses!$M$3:$M$18,"&gt;0")+COUNTIF(Dépenses!$M$3:$M$18,"&lt;0")=2),Dépenses!$Q$18,IF(AND(ISNUMBER(Dépenses!$M$19),Dépenses!$M$19&lt;&gt;0,COUNTIF(Dépenses!$M$3:$M$19,"&gt;0")+COUNTIF(Dépenses!$M$3:$M$19,"&lt;0")=2),Dépenses!$Q$19,IF(AND(ISNUMBER(Dépenses!$M$20),Dépenses!$M$20&lt;&gt;0,COUNTIF(Dépenses!$M$3:$M$20,"&gt;0")+COUNTIF(Dépenses!$M$3:$M$20,"&lt;0")=2),Dépenses!$Q$20,IF(AND(ISNUMBER(Dépenses!$M$21),Dépenses!$M$21&lt;&gt;0,COUNTIF(Dépenses!$M$3:$M$21,"&gt;0")+COUNTIF(Dépenses!$M$3:$M$21,"&lt;0")=2),Dépenses!$Q$21,IF(AND(ISNUMBER(Dépenses!$M$22),Dépenses!$M$22&lt;&gt;0,COUNTIF(Dépenses!$M$3:$M$22,"&gt;0")+COUNTIF(Dépenses!$M$3:$M$22,"&lt;0")=2),Dépenses!$Q$22,IF(AND(ISNUMBER(Dépenses!$M$23),Dépenses!$M$23&lt;&gt;0,COUNTIF(Dépenses!$M$3:$M$23,"&gt;0")+COUNTIF(Dépenses!$M$3:$M$23,"&lt;0")=2),Dépenses!$Q$23,IF(AND(ISNUMBER(Dépenses!$M$24),Dépenses!$M$24&lt;&gt;0,COUNTIF(Dépenses!$M$3:$M$24,"&gt;0")+COUNTIF(Dépenses!$M$3:$M$24,"&lt;0")=2),Dépenses!$Q$24,IF(AND(ISNUMBER(Dépenses!$M$25),Dépenses!$M$25&lt;&gt;0,COUNTIF(Dépenses!$M$3:$M$25,"&gt;0")+COUNTIF(Dépenses!$M$3:$M$25,"&lt;0")=2),Dépenses!$Q$25,IF(AND(ISNUMBER(Dépenses!$M$26),Dépenses!$M$26&lt;&gt;0,COUNTIF(Dépenses!$M$3:$M$26,"&gt;0")+COUNTIF(Dépenses!$M$3:$M$26,"&lt;0")=2),Dépenses!$Q$26,IF(AND(ISNUMBER(Dépenses!$M$27),Dépenses!$M$27&lt;&gt;0,COUNTIF(Dépenses!$M$3:$M$27,"&gt;0")+COUNTIF(Dépenses!$M$3:$M$27,"&lt;0")=2),Dépenses!$Q$27,IF(AND(ISNUMBER(Dépenses!$M$28),Dépenses!$M$28&lt;&gt;0,COUNTIF(Dépenses!$M$3:$M$28,"&gt;0")+COUNTIF(Dépenses!$M$3:$M$28,"&lt;0")=2),Dépenses!$Q$28,IF(AND(ISNUMBER(Dépenses!$M$29),Dépenses!$M$29&lt;&gt;0,COUNTIF(Dépenses!$M$3:$M$29,"&gt;0")+COUNTIF(Dépenses!$M$3:$M$29,"&lt;0")=2),Dépenses!$Q$29,IF(AND(ISNUMBER(Dépenses!$M$30),Dépenses!$M$30&lt;&gt;0,COUNTIF(Dépenses!$M$3:$M$30,"&gt;0")+COUNTIF(Dépenses!$M$3:$M$30,"&lt;0")=2),Dépenses!$Q$30,IF(AND(ISNUMBER(Dépenses!$M$31),Dépenses!$M$31&lt;&gt;0,COUNTIF(Dépenses!$M$3:$M$31,"&gt;0")+COUNTIF(Dépenses!$M$3:$M$31,"&lt;0")=2),Dépenses!$Q$31,IF(AND(ISNUMBER(Dépenses!$M$32),Dépenses!$M$32&lt;&gt;0,COUNTIF(Dépenses!$M$3:$M$32,"&gt;0")+COUNTIF(Dépenses!$M$3:$M$32,"&lt;0")=2),Dépenses!$Q$32,IF(AND(ISNUMBER(Dépenses!$M$33),Dépenses!$M$33&lt;&gt;0,COUNTIF(Dépenses!$M$3:$M$33,"&gt;0")+COUNTIF(Dépenses!$M$3:$M$33,"&lt;0")=2),Dépenses!$Q$33,IF(AND(ISNUMBER(Dépenses!$M$34),Dépenses!$M$34&lt;&gt;0,COUNTIF(Dépenses!$M$3:$M$34,"&gt;0")+COUNTIF(Dépenses!$M$3:$M$34,"&lt;0")=2),Dépenses!$Q$34,IF(AND(ISNUMBER(Dépenses!$M$35),Dépenses!$M$35&lt;&gt;0,COUNTIF(Dépenses!$M$3:$M$35,"&gt;0")+COUNTIF(Dépenses!$M$3:$M$35,"&lt;0")=2),Dépenses!$Q$35,IF(AND(ISNUMBER(Dépenses!$M$36),Dépenses!$M$36&lt;&gt;0,COUNTIF(Dépenses!$M$3:$M$36,"&gt;0")+COUNTIF(Dépenses!$M$3:$M$36,"&lt;0")=2),Dépenses!$Q$36,IF(AND(ISNUMBER(Dépenses!$M$37),Dépenses!$M$37&lt;&gt;0,COUNTIF(Dépenses!$M$3:$M$37,"&gt;0")+COUNTIF(Dépenses!$M$3:$M$37,"&lt;0")=2),Dépenses!$Q$37,IF(AND(ISNUMBER(Dépenses!$M$38),Dépenses!$M$38&lt;&gt;0,COUNTIF(Dépenses!$M$3:$M$38,"&gt;0")+COUNTIF(Dépenses!$M$3:$M$38,"&lt;0")=2),Dépenses!$Q$38,IF(AND(ISNUMBER(Dépenses!$M$39),Dépenses!$M$39&lt;&gt;0,COUNTIF(Dépenses!$M$3:$M$39,"&gt;0")+COUNTIF(Dépenses!$M$3:$M$39,"&lt;0")=2),Dépenses!$Q$39,IF(AND(ISNUMBER(Dépenses!$M$40),Dépenses!$M$40&lt;&gt;0,COUNTIF(Dépenses!$M$3:$M$40,"&gt;0")+COUNTIF(Dépenses!$M$3:$M$40,"&lt;0")=2),Dépenses!$Q$40,IF(AND(ISNUMBER(Dépenses!$M$41),Dépenses!$M$41&lt;&gt;0,COUNTIF(Dépenses!$M$3:$M$41,"&gt;0")+COUNTIF(Dépenses!$M$3:$M$41,"&lt;0")=2),Dépenses!$Q$41,IF(AND(ISNUMBER(Dépenses!$M$42),Dépenses!$M$42&lt;&gt;0,COUNTIF(Dépenses!$M$3:$M$42,"&gt;0")+COUNTIF(Dépenses!$M$3:$M$42,"&lt;0")=2),Dépenses!$Q$42,IF(AND(ISNUMBER(Dépenses!$M$43),Dépenses!$M$43&lt;&gt;0,COUNTIF(Dépenses!$M$3:$M$43,"&gt;0")+COUNTIF(Dépenses!$M$3:$M$43,"&lt;0")=2),Dépenses!$Q$43,""))))))))))))))))))))))))))))))))))))))))),IF(2=COUNTIF(Dépenses!$M$3:$M$43,"&gt;0")+COUNTIF(Dépenses!$M$3:$M$43,"&lt;0")+1,SUM(Dépenses!$Q$3:$Q$43),IF(2=COUNTIF(Dépenses!$M$3:$M$43,"&gt;0")+COUNTIF(Dépenses!$M$3:$M$43,"&lt;0")+2,Revenus!$J$2-SUM(Dépenses!$Q$3:$Q$43),"")))</f>
        <v>0</v>
      </c>
      <c r="Y10" s="91" t="s">
        <v>98</v>
      </c>
      <c r="Z10" s="202" t="str">
        <f>IF(E7&lt;&gt;"",IF(ISNUMBER(E7),TEXT(E7,"yyyy-mm-dd"),E7),"")</f>
        <v/>
      </c>
    </row>
    <row r="11" spans="1:26" ht="21.95" customHeight="1" thickBot="1" x14ac:dyDescent="0.3">
      <c r="A11" s="90"/>
      <c r="B11" s="151"/>
      <c r="C11" s="91"/>
      <c r="D11" s="125" t="s">
        <v>99</v>
      </c>
      <c r="E11" s="203" t="str">
        <f>IF(AND(E5="",E8=""),"Ø",IF(OR(E5="Oui",E8="Oui"),"annuel",IF(AND(E5="Non",E8="Non"),"Pas inscrit","")))</f>
        <v>Pas inscrit</v>
      </c>
      <c r="F11" s="91"/>
      <c r="G11" s="277" t="str">
        <f>IF(3&lt;=COUNTIF(Dépenses!$M$3:$M$43,"&gt;0")+COUNTIF(Dépenses!$M$3:$M$43,"&lt;0"),IF(AND(ISNUMBER(Dépenses!$M$3),Dépenses!$M$3&lt;&gt;0,COUNTIF(Dépenses!$M$3:$M$3,"&gt;0")+COUNTIF(Dépenses!$M$3:$M$3,"&lt;0")=3),Dépenses!$L$3,IF(AND(ISNUMBER(Dépenses!$M$4),Dépenses!$M$4&lt;&gt;0,COUNTIF(Dépenses!$M$3:$M$4,"&gt;0")+COUNTIF(Dépenses!$M$3:$M$4,"&lt;0")=3),Dépenses!$L$4,IF(AND(ISNUMBER(Dépenses!$M$5),Dépenses!$M$5&lt;&gt;0,COUNTIF(Dépenses!$M$3:$M$5,"&gt;0")+COUNTIF(Dépenses!$M$3:$M$5,"&lt;0")=3),Dépenses!$L$5,IF(AND(ISNUMBER(Dépenses!$M$6),Dépenses!$M$6&lt;&gt;0,COUNTIF(Dépenses!$M$3:$M$6,"&gt;0")+COUNTIF(Dépenses!$M$3:$M$6,"&lt;0")=3),Dépenses!$L$6,IF(AND(ISNUMBER(Dépenses!$M$7),Dépenses!$M$7&lt;&gt;0,COUNTIF(Dépenses!$M$3:$M$7,"&gt;0")+COUNTIF(Dépenses!$M$3:$M$7,"&lt;0")=3),Dépenses!$L$7,IF(AND(ISNUMBER(Dépenses!$M$8),Dépenses!$M$8&lt;&gt;0,COUNTIF(Dépenses!$M$3:$M$8,"&gt;0")+COUNTIF(Dépenses!$M$3:$M$8,"&lt;0")=3),Dépenses!$L$8,IF(AND(ISNUMBER(Dépenses!$M$9),Dépenses!$M$9&lt;&gt;0,COUNTIF(Dépenses!$M$3:$M$9,"&gt;0")+COUNTIF(Dépenses!$M$3:$M$9,"&lt;0")=3),Dépenses!$L$9,IF(AND(ISNUMBER(Dépenses!$M$10),Dépenses!$M$10&lt;&gt;0,COUNTIF(Dépenses!$M$3:$M$10,"&gt;0")+COUNTIF(Dépenses!$M$3:$M$10,"&lt;0")=3),Dépenses!$L$10,IF(AND(ISNUMBER(Dépenses!$M$11),Dépenses!$M$11&lt;&gt;0,COUNTIF(Dépenses!$M$3:$M$11,"&gt;0")+COUNTIF(Dépenses!$M$3:$M$11,"&lt;0")=3),Dépenses!$L$11,IF(AND(ISNUMBER(Dépenses!$M$12),Dépenses!$M$12&lt;&gt;0,COUNTIF(Dépenses!$M$3:$M$12,"&gt;0")+COUNTIF(Dépenses!$M$3:$M$12,"&lt;0")=3),Dépenses!$L$12,IF(AND(ISNUMBER(Dépenses!$M$13),Dépenses!$M$13&lt;&gt;0,COUNTIF(Dépenses!$M$3:$M$13,"&gt;0")+COUNTIF(Dépenses!$M$3:$M$13,"&lt;0")=3),Dépenses!$L$13,IF(AND(ISNUMBER(Dépenses!$M$14),Dépenses!$M$14&lt;&gt;0,COUNTIF(Dépenses!$M$3:$M$14,"&gt;0")+COUNTIF(Dépenses!$M$3:$M$14,"&lt;0")=3),Dépenses!$L$14,IF(AND(ISNUMBER(Dépenses!$M$15),Dépenses!$M$15&lt;&gt;0,COUNTIF(Dépenses!$M$3:$M$15,"&gt;0")+COUNTIF(Dépenses!$M$3:$M$15,"&lt;0")=3),Dépenses!$L$15,IF(AND(ISNUMBER(Dépenses!$M$16),Dépenses!$M$16&lt;&gt;0,COUNTIF(Dépenses!$M$3:$M$16,"&gt;0")+COUNTIF(Dépenses!$M$3:$M$16,"&lt;0")=3),Dépenses!$L$16,IF(AND(ISNUMBER(Dépenses!$M$17),Dépenses!$M$17&lt;&gt;0,COUNTIF(Dépenses!$M$3:$M$17,"&gt;0")+COUNTIF(Dépenses!$M$3:$M$17,"&lt;0")=3),Dépenses!$L$17,IF(AND(ISNUMBER(Dépenses!$M$18),Dépenses!$M$18&lt;&gt;0,COUNTIF(Dépenses!$M$3:$M$18,"&gt;0")+COUNTIF(Dépenses!$M$3:$M$18,"&lt;0")=3),Dépenses!$L$18,IF(AND(ISNUMBER(Dépenses!$M$19),Dépenses!$M$19&lt;&gt;0,COUNTIF(Dépenses!$M$3:$M$19,"&gt;0")+COUNTIF(Dépenses!$M$3:$M$19,"&lt;0")=3),Dépenses!$L$19,IF(AND(ISNUMBER(Dépenses!$M$20),Dépenses!$M$20&lt;&gt;0,COUNTIF(Dépenses!$M$3:$M$20,"&gt;0")+COUNTIF(Dépenses!$M$3:$M$20,"&lt;0")=3),Dépenses!$L$20,IF(AND(ISNUMBER(Dépenses!$M$21),Dépenses!$M$21&lt;&gt;0,COUNTIF(Dépenses!$M$3:$M$21,"&gt;0")+COUNTIF(Dépenses!$M$3:$M$21,"&lt;0")=3),Dépenses!$L$21,IF(AND(ISNUMBER(Dépenses!$M$22),Dépenses!$M$22&lt;&gt;0,COUNTIF(Dépenses!$M$3:$M$22,"&gt;0")+COUNTIF(Dépenses!$M$3:$M$22,"&lt;0")=3),Dépenses!$L$22,IF(AND(ISNUMBER(Dépenses!$M$23),Dépenses!$M$23&lt;&gt;0,COUNTIF(Dépenses!$M$3:$M$23,"&gt;0")+COUNTIF(Dépenses!$M$3:$M$23,"&lt;0")=3),Dépenses!$L$23,IF(AND(ISNUMBER(Dépenses!$M$24),Dépenses!$M$24&lt;&gt;0,COUNTIF(Dépenses!$M$3:$M$24,"&gt;0")+COUNTIF(Dépenses!$M$3:$M$24,"&lt;0")=3),Dépenses!$L$24,IF(AND(ISNUMBER(Dépenses!$M$25),Dépenses!$M$25&lt;&gt;0,COUNTIF(Dépenses!$M$3:$M$25,"&gt;0")+COUNTIF(Dépenses!$M$3:$M$25,"&lt;0")=3),Dépenses!$L$25,IF(AND(ISNUMBER(Dépenses!$M$26),Dépenses!$M$26&lt;&gt;0,COUNTIF(Dépenses!$M$3:$M$26,"&gt;0")+COUNTIF(Dépenses!$M$3:$M$26,"&lt;0")=3),Dépenses!$L$26,IF(AND(ISNUMBER(Dépenses!$M$27),Dépenses!$M$27&lt;&gt;0,COUNTIF(Dépenses!$M$3:$M$27,"&gt;0")+COUNTIF(Dépenses!$M$3:$M$27,"&lt;0")=3),Dépenses!$L$27,IF(AND(ISNUMBER(Dépenses!$M$28),Dépenses!$M$28&lt;&gt;0,COUNTIF(Dépenses!$M$3:$M$28,"&gt;0")+COUNTIF(Dépenses!$M$3:$M$28,"&lt;0")=3),Dépenses!$L$28,IF(AND(ISNUMBER(Dépenses!$M$29),Dépenses!$M$29&lt;&gt;0,COUNTIF(Dépenses!$M$3:$M$29,"&gt;0")+COUNTIF(Dépenses!$M$3:$M$29,"&lt;0")=3),Dépenses!$L$29,IF(AND(ISNUMBER(Dépenses!$M$30),Dépenses!$M$30&lt;&gt;0,COUNTIF(Dépenses!$M$3:$M$30,"&gt;0")+COUNTIF(Dépenses!$M$3:$M$30,"&lt;0")=3),Dépenses!$L$30,IF(AND(ISNUMBER(Dépenses!$M$31),Dépenses!$M$31&lt;&gt;0,COUNTIF(Dépenses!$M$3:$M$31,"&gt;0")+COUNTIF(Dépenses!$M$3:$M$31,"&lt;0")=3),Dépenses!$L$31,IF(AND(ISNUMBER(Dépenses!$M$32),Dépenses!$M$32&lt;&gt;0,COUNTIF(Dépenses!$M$3:$M$32,"&gt;0")+COUNTIF(Dépenses!$M$3:$M$32,"&lt;0")=3),Dépenses!$L$32,IF(AND(ISNUMBER(Dépenses!$M$33),Dépenses!$M$33&lt;&gt;0,COUNTIF(Dépenses!$M$3:$M$33,"&gt;0")+COUNTIF(Dépenses!$M$3:$M$33,"&lt;0")=3),Dépenses!$L$33,IF(AND(ISNUMBER(Dépenses!$M$34),Dépenses!$M$34&lt;&gt;0,COUNTIF(Dépenses!$M$3:$M$34,"&gt;0")+COUNTIF(Dépenses!$M$3:$M$34,"&lt;0")=3),Dépenses!$L$34,IF(AND(ISNUMBER(Dépenses!$M$35),Dépenses!$M$35&lt;&gt;0,COUNTIF(Dépenses!$M$3:$M$35,"&gt;0")+COUNTIF(Dépenses!$M$3:$M$35,"&lt;0")=3),Dépenses!$L$35,IF(AND(ISNUMBER(Dépenses!$M$36),Dépenses!$M$36&lt;&gt;0,COUNTIF(Dépenses!$M$3:$M$36,"&gt;0")+COUNTIF(Dépenses!$M$3:$M$36,"&lt;0")=3),Dépenses!$L$36,IF(AND(ISNUMBER(Dépenses!$M$37),Dépenses!$M$37&lt;&gt;0,COUNTIF(Dépenses!$M$3:$M$37,"&gt;0")+COUNTIF(Dépenses!$M$3:$M$37,"&lt;0")=3),Dépenses!$L$37,IF(AND(ISNUMBER(Dépenses!$M$38),Dépenses!$M$38&lt;&gt;0,COUNTIF(Dépenses!$M$3:$M$38,"&gt;0")+COUNTIF(Dépenses!$M$3:$M$38,"&lt;0")=3),Dépenses!$L$38,IF(AND(ISNUMBER(Dépenses!$M$39),Dépenses!$M$39&lt;&gt;0,COUNTIF(Dépenses!$M$3:$M$39,"&gt;0")+COUNTIF(Dépenses!$M$3:$M$39,"&lt;0")=3),Dépenses!$L$39,IF(AND(ISNUMBER(Dépenses!$M$40),Dépenses!$M$40&lt;&gt;0,COUNTIF(Dépenses!$M$3:$M$40,"&gt;0")+COUNTIF(Dépenses!$M$3:$M$40,"&lt;0")=3),Dépenses!$L$40,IF(AND(ISNUMBER(Dépenses!$M$41),Dépenses!$M$41&lt;&gt;0,COUNTIF(Dépenses!$M$3:$M$41,"&gt;0")+COUNTIF(Dépenses!$M$3:$M$41,"&lt;0")=3),Dépenses!$L$41,IF(AND(ISNUMBER(Dépenses!$M$42),Dépenses!$M$42&lt;&gt;0,COUNTIF(Dépenses!$M$3:$M$42,"&gt;0")+COUNTIF(Dépenses!$M$3:$M$42,"&lt;0")=3),Dépenses!$L$42,IF(AND(ISNUMBER(Dépenses!$M$43),Dépenses!$M$43&lt;&gt;0,COUNTIF(Dépenses!$M$3:$M$43,"&gt;0")+COUNTIF(Dépenses!$M$3:$M$43,"&lt;0")=3),Dépenses!$L$43,""))))))))))))))))))))))))))))))))))))))))),IF(3=COUNTIF(Dépenses!$M$3:$M$43,"&gt;0")+COUNTIF(Dépenses!$M$3:$M$43,"&lt;0")+1,"TOTAL DÉPENSES",IF(3=COUNTIF(Dépenses!$M$3:$M$43,"&gt;0")+COUNTIF(Dépenses!$M$3:$M$43,"&lt;0")+2,"BÉNÉFICE (PERTE) NET","")))</f>
        <v/>
      </c>
      <c r="H11" s="310" t="str">
        <f>IF(3&lt;=COUNTIF(Dépenses!$M$3:$M$43,"&gt;0")+COUNTIF(Dépenses!$M$3:$M$43,"&lt;0"),IF(AND(ISNUMBER(Dépenses!$M$3),Dépenses!$M$3&lt;&gt;0,COUNTIF(Dépenses!$M$3:$M$3,"&gt;0")+COUNTIF(Dépenses!$M$3:$M$3,"&lt;0")=3),Dépenses!$M$3,IF(AND(ISNUMBER(Dépenses!$M$4),Dépenses!$M$4&lt;&gt;0,COUNTIF(Dépenses!$M$3:$M$4,"&gt;0")+COUNTIF(Dépenses!$M$3:$M$4,"&lt;0")=3),Dépenses!$M$4,IF(AND(ISNUMBER(Dépenses!$M$5),Dépenses!$M$5&lt;&gt;0,COUNTIF(Dépenses!$M$3:$M$5,"&gt;0")+COUNTIF(Dépenses!$M$3:$M$5,"&lt;0")=3),Dépenses!$M$5,IF(AND(ISNUMBER(Dépenses!$M$6),Dépenses!$M$6&lt;&gt;0,COUNTIF(Dépenses!$M$3:$M$6,"&gt;0")+COUNTIF(Dépenses!$M$3:$M$6,"&lt;0")=3),Dépenses!$M$6,IF(AND(ISNUMBER(Dépenses!$M$7),Dépenses!$M$7&lt;&gt;0,COUNTIF(Dépenses!$M$3:$M$7,"&gt;0")+COUNTIF(Dépenses!$M$3:$M$7,"&lt;0")=3),Dépenses!$M$7,IF(AND(ISNUMBER(Dépenses!$M$8),Dépenses!$M$8&lt;&gt;0,COUNTIF(Dépenses!$M$3:$M$8,"&gt;0")+COUNTIF(Dépenses!$M$3:$M$8,"&lt;0")=3),Dépenses!$M$8,IF(AND(ISNUMBER(Dépenses!$M$9),Dépenses!$M$9&lt;&gt;0,COUNTIF(Dépenses!$M$3:$M$9,"&gt;0")+COUNTIF(Dépenses!$M$3:$M$9,"&lt;0")=3),Dépenses!$M$9,IF(AND(ISNUMBER(Dépenses!$M$10),Dépenses!$M$10&lt;&gt;0,COUNTIF(Dépenses!$M$3:$M$10,"&gt;0")+COUNTIF(Dépenses!$M$3:$M$10,"&lt;0")=3),Dépenses!$M$10,IF(AND(ISNUMBER(Dépenses!$M$11),Dépenses!$M$11&lt;&gt;0,COUNTIF(Dépenses!$M$3:$M$11,"&gt;0")+COUNTIF(Dépenses!$M$3:$M$11,"&lt;0")=3),Dépenses!$M$11,IF(AND(ISNUMBER(Dépenses!$M$12),Dépenses!$M$12&lt;&gt;0,COUNTIF(Dépenses!$M$3:$M$12,"&gt;0")+COUNTIF(Dépenses!$M$3:$M$12,"&lt;0")=3),Dépenses!$M$12,IF(AND(ISNUMBER(Dépenses!$M$13),Dépenses!$M$13&lt;&gt;0,COUNTIF(Dépenses!$M$3:$M$13,"&gt;0")+COUNTIF(Dépenses!$M$3:$M$13,"&lt;0")=3),Dépenses!$M$13,IF(AND(ISNUMBER(Dépenses!$M$14),Dépenses!$M$14&lt;&gt;0,COUNTIF(Dépenses!$M$3:$M$14,"&gt;0")+COUNTIF(Dépenses!$M$3:$M$14,"&lt;0")=3),Dépenses!$M$14,IF(AND(ISNUMBER(Dépenses!$M$15),Dépenses!$M$15&lt;&gt;0,COUNTIF(Dépenses!$M$3:$M$15,"&gt;0")+COUNTIF(Dépenses!$M$3:$M$15,"&lt;0")=3),Dépenses!$M$15,IF(AND(ISNUMBER(Dépenses!$M$16),Dépenses!$M$16&lt;&gt;0,COUNTIF(Dépenses!$M$3:$M$16,"&gt;0")+COUNTIF(Dépenses!$M$3:$M$16,"&lt;0")=3),Dépenses!$M$16,IF(AND(ISNUMBER(Dépenses!$M$17),Dépenses!$M$17&lt;&gt;0,COUNTIF(Dépenses!$M$3:$M$17,"&gt;0")+COUNTIF(Dépenses!$M$3:$M$17,"&lt;0")=3),Dépenses!$M$17,IF(AND(ISNUMBER(Dépenses!$M$18),Dépenses!$M$18&lt;&gt;0,COUNTIF(Dépenses!$M$3:$M$18,"&gt;0")+COUNTIF(Dépenses!$M$3:$M$18,"&lt;0")=3),Dépenses!$M$18,IF(AND(ISNUMBER(Dépenses!$M$19),Dépenses!$M$19&lt;&gt;0,COUNTIF(Dépenses!$M$3:$M$19,"&gt;0")+COUNTIF(Dépenses!$M$3:$M$19,"&lt;0")=3),Dépenses!$M$19,IF(AND(ISNUMBER(Dépenses!$M$20),Dépenses!$M$20&lt;&gt;0,COUNTIF(Dépenses!$M$3:$M$20,"&gt;0")+COUNTIF(Dépenses!$M$3:$M$20,"&lt;0")=3),Dépenses!$M$20,IF(AND(ISNUMBER(Dépenses!$M$21),Dépenses!$M$21&lt;&gt;0,COUNTIF(Dépenses!$M$3:$M$21,"&gt;0")+COUNTIF(Dépenses!$M$3:$M$21,"&lt;0")=3),Dépenses!$M$21,IF(AND(ISNUMBER(Dépenses!$M$22),Dépenses!$M$22&lt;&gt;0,COUNTIF(Dépenses!$M$3:$M$22,"&gt;0")+COUNTIF(Dépenses!$M$3:$M$22,"&lt;0")=3),Dépenses!$M$22,IF(AND(ISNUMBER(Dépenses!$M$23),Dépenses!$M$23&lt;&gt;0,COUNTIF(Dépenses!$M$3:$M$23,"&gt;0")+COUNTIF(Dépenses!$M$3:$M$23,"&lt;0")=3),Dépenses!$M$23,IF(AND(ISNUMBER(Dépenses!$M$24),Dépenses!$M$24&lt;&gt;0,COUNTIF(Dépenses!$M$3:$M$24,"&gt;0")+COUNTIF(Dépenses!$M$3:$M$24,"&lt;0")=3),Dépenses!$M$24,IF(AND(ISNUMBER(Dépenses!$M$25),Dépenses!$M$25&lt;&gt;0,COUNTIF(Dépenses!$M$3:$M$25,"&gt;0")+COUNTIF(Dépenses!$M$3:$M$25,"&lt;0")=3),Dépenses!$M$25,IF(AND(ISNUMBER(Dépenses!$M$26),Dépenses!$M$26&lt;&gt;0,COUNTIF(Dépenses!$M$3:$M$26,"&gt;0")+COUNTIF(Dépenses!$M$3:$M$26,"&lt;0")=3),Dépenses!$M$26,IF(AND(ISNUMBER(Dépenses!$M$27),Dépenses!$M$27&lt;&gt;0,COUNTIF(Dépenses!$M$3:$M$27,"&gt;0")+COUNTIF(Dépenses!$M$3:$M$27,"&lt;0")=3),Dépenses!$M$27,IF(AND(ISNUMBER(Dépenses!$M$28),Dépenses!$M$28&lt;&gt;0,COUNTIF(Dépenses!$M$3:$M$28,"&gt;0")+COUNTIF(Dépenses!$M$3:$M$28,"&lt;0")=3),Dépenses!$M$28,IF(AND(ISNUMBER(Dépenses!$M$29),Dépenses!$M$29&lt;&gt;0,COUNTIF(Dépenses!$M$3:$M$29,"&gt;0")+COUNTIF(Dépenses!$M$3:$M$29,"&lt;0")=3),Dépenses!$M$29,IF(AND(ISNUMBER(Dépenses!$M$30),Dépenses!$M$30&lt;&gt;0,COUNTIF(Dépenses!$M$3:$M$30,"&gt;0")+COUNTIF(Dépenses!$M$3:$M$30,"&lt;0")=3),Dépenses!$M$30,IF(AND(ISNUMBER(Dépenses!$M$31),Dépenses!$M$31&lt;&gt;0,COUNTIF(Dépenses!$M$3:$M$31,"&gt;0")+COUNTIF(Dépenses!$M$3:$M$31,"&lt;0")=3),Dépenses!$M$31,IF(AND(ISNUMBER(Dépenses!$M$32),Dépenses!$M$32&lt;&gt;0,COUNTIF(Dépenses!$M$3:$M$32,"&gt;0")+COUNTIF(Dépenses!$M$3:$M$32,"&lt;0")=3),Dépenses!$M$32,IF(AND(ISNUMBER(Dépenses!$M$33),Dépenses!$M$33&lt;&gt;0,COUNTIF(Dépenses!$M$3:$M$33,"&gt;0")+COUNTIF(Dépenses!$M$3:$M$33,"&lt;0")=3),Dépenses!$M$33,IF(AND(ISNUMBER(Dépenses!$M$34),Dépenses!$M$34&lt;&gt;0,COUNTIF(Dépenses!$M$3:$M$34,"&gt;0")+COUNTIF(Dépenses!$M$3:$M$34,"&lt;0")=3),Dépenses!$M$34,IF(AND(ISNUMBER(Dépenses!$M$35),Dépenses!$M$35&lt;&gt;0,COUNTIF(Dépenses!$M$3:$M$35,"&gt;0")+COUNTIF(Dépenses!$M$3:$M$35,"&lt;0")=3),Dépenses!$M$35,IF(AND(ISNUMBER(Dépenses!$M$36),Dépenses!$M$36&lt;&gt;0,COUNTIF(Dépenses!$M$3:$M$36,"&gt;0")+COUNTIF(Dépenses!$M$3:$M$36,"&lt;0")=3),Dépenses!$M$36,IF(AND(ISNUMBER(Dépenses!$M$37),Dépenses!$M$37&lt;&gt;0,COUNTIF(Dépenses!$M$3:$M$37,"&gt;0")+COUNTIF(Dépenses!$M$3:$M$37,"&lt;0")=3),Dépenses!$M$37,IF(AND(ISNUMBER(Dépenses!$M$38),Dépenses!$M$38&lt;&gt;0,COUNTIF(Dépenses!$M$3:$M$38,"&gt;0")+COUNTIF(Dépenses!$M$3:$M$38,"&lt;0")=3),Dépenses!$M$38,IF(AND(ISNUMBER(Dépenses!$M$39),Dépenses!$M$39&lt;&gt;0,COUNTIF(Dépenses!$M$3:$M$39,"&gt;0")+COUNTIF(Dépenses!$M$3:$M$39,"&lt;0")=3),Dépenses!$M$39,IF(AND(ISNUMBER(Dépenses!$M$40),Dépenses!$M$40&lt;&gt;0,COUNTIF(Dépenses!$M$3:$M$40,"&gt;0")+COUNTIF(Dépenses!$M$3:$M$40,"&lt;0")=3),Dépenses!$M$40,IF(AND(ISNUMBER(Dépenses!$M$41),Dépenses!$M$41&lt;&gt;0,COUNTIF(Dépenses!$M$3:$M$41,"&gt;0")+COUNTIF(Dépenses!$M$3:$M$41,"&lt;0")=3),Dépenses!$M$41,IF(AND(ISNUMBER(Dépenses!$M$42),Dépenses!$M$42&lt;&gt;0,COUNTIF(Dépenses!$M$3:$M$42,"&gt;0")+COUNTIF(Dépenses!$M$3:$M$42,"&lt;0")=3),Dépenses!$M$42,IF(AND(ISNUMBER(Dépenses!$M$43),Dépenses!$M$43&lt;&gt;0,COUNTIF(Dépenses!$M$3:$M$43,"&gt;0")+COUNTIF(Dépenses!$M$3:$M$43,"&lt;0")=3),Dépenses!$M$43,""))))))))))))))))))))))))))))))))))))))))),IF(3=COUNTIF(Dépenses!$M$3:$M$43,"&gt;0")+COUNTIF(Dépenses!$M$3:$M$43,"&lt;0")+1,SUM(Dépenses!$M$3:$M$43),IF(3=COUNTIF(Dépenses!$M$3:$M$43,"&gt;0")+COUNTIF(Dépenses!$M$3:$M$43,"&lt;0")+2,Revenus!$J$2-SUM(Dépenses!$M$3:$M$43),"")))</f>
        <v/>
      </c>
      <c r="I11" s="291" t="str">
        <f>IF(3&lt;=COUNTIF(Dépenses!$M$3:$M$43,"&gt;0")+COUNTIF(Dépenses!$M$3:$M$43,"&lt;0"),IF(AND(ISNUMBER(Dépenses!$M$3),Dépenses!$M$3&lt;&gt;0,COUNTIF(Dépenses!$M$3:$M$3,"&gt;0")+COUNTIF(Dépenses!$M$3:$M$3,"&lt;0")=3),Dépenses!$P$3,IF(AND(ISNUMBER(Dépenses!$M$4),Dépenses!$M$4&lt;&gt;0,COUNTIF(Dépenses!$M$3:$M$4,"&gt;0")+COUNTIF(Dépenses!$M$3:$M$4,"&lt;0")=3),Dépenses!$P$4,IF(AND(ISNUMBER(Dépenses!$M$5),Dépenses!$M$5&lt;&gt;0,COUNTIF(Dépenses!$M$3:$M$5,"&gt;0")+COUNTIF(Dépenses!$M$3:$M$5,"&lt;0")=3),Dépenses!$P$5,IF(AND(ISNUMBER(Dépenses!$M$6),Dépenses!$M$6&lt;&gt;0,COUNTIF(Dépenses!$M$3:$M$6,"&gt;0")+COUNTIF(Dépenses!$M$3:$M$6,"&lt;0")=3),Dépenses!$P$6,IF(AND(ISNUMBER(Dépenses!$M$7),Dépenses!$M$7&lt;&gt;0,COUNTIF(Dépenses!$M$3:$M$7,"&gt;0")+COUNTIF(Dépenses!$M$3:$M$7,"&lt;0")=3),Dépenses!$P$7,IF(AND(ISNUMBER(Dépenses!$M$8),Dépenses!$M$8&lt;&gt;0,COUNTIF(Dépenses!$M$3:$M$8,"&gt;0")+COUNTIF(Dépenses!$M$3:$M$8,"&lt;0")=3),Dépenses!$P$8,IF(AND(ISNUMBER(Dépenses!$M$9),Dépenses!$M$9&lt;&gt;0,COUNTIF(Dépenses!$M$3:$M$9,"&gt;0")+COUNTIF(Dépenses!$M$3:$M$9,"&lt;0")=3),Dépenses!$P$9,IF(AND(ISNUMBER(Dépenses!$M$10),Dépenses!$M$10&lt;&gt;0,COUNTIF(Dépenses!$M$3:$M$10,"&gt;0")+COUNTIF(Dépenses!$M$3:$M$10,"&lt;0")=3),Dépenses!$P$10,IF(AND(ISNUMBER(Dépenses!$M$11),Dépenses!$M$11&lt;&gt;0,COUNTIF(Dépenses!$M$3:$M$11,"&gt;0")+COUNTIF(Dépenses!$M$3:$M$11,"&lt;0")=3),Dépenses!$P$11,IF(AND(ISNUMBER(Dépenses!$M$12),Dépenses!$M$12&lt;&gt;0,COUNTIF(Dépenses!$M$3:$M$12,"&gt;0")+COUNTIF(Dépenses!$M$3:$M$12,"&lt;0")=3),Dépenses!$P$12,IF(AND(ISNUMBER(Dépenses!$M$13),Dépenses!$M$13&lt;&gt;0,COUNTIF(Dépenses!$M$3:$M$13,"&gt;0")+COUNTIF(Dépenses!$M$3:$M$13,"&lt;0")=3),Dépenses!$P$13,IF(AND(ISNUMBER(Dépenses!$M$14),Dépenses!$M$14&lt;&gt;0,COUNTIF(Dépenses!$M$3:$M$14,"&gt;0")+COUNTIF(Dépenses!$M$3:$M$14,"&lt;0")=3),Dépenses!$P$14,IF(AND(ISNUMBER(Dépenses!$M$15),Dépenses!$M$15&lt;&gt;0,COUNTIF(Dépenses!$M$3:$M$15,"&gt;0")+COUNTIF(Dépenses!$M$3:$M$15,"&lt;0")=3),Dépenses!$P$15,IF(AND(ISNUMBER(Dépenses!$M$16),Dépenses!$M$16&lt;&gt;0,COUNTIF(Dépenses!$M$3:$M$16,"&gt;0")+COUNTIF(Dépenses!$M$3:$M$16,"&lt;0")=3),Dépenses!$P$16,IF(AND(ISNUMBER(Dépenses!$M$17),Dépenses!$M$17&lt;&gt;0,COUNTIF(Dépenses!$M$3:$M$17,"&gt;0")+COUNTIF(Dépenses!$M$3:$M$17,"&lt;0")=3),Dépenses!$P$17,IF(AND(ISNUMBER(Dépenses!$M$18),Dépenses!$M$18&lt;&gt;0,COUNTIF(Dépenses!$M$3:$M$18,"&gt;0")+COUNTIF(Dépenses!$M$3:$M$18,"&lt;0")=3),Dépenses!$P$18,IF(AND(ISNUMBER(Dépenses!$M$19),Dépenses!$M$19&lt;&gt;0,COUNTIF(Dépenses!$M$3:$M$19,"&gt;0")+COUNTIF(Dépenses!$M$3:$M$19,"&lt;0")=3),Dépenses!$P$19,IF(AND(ISNUMBER(Dépenses!$M$20),Dépenses!$M$20&lt;&gt;0,COUNTIF(Dépenses!$M$3:$M$20,"&gt;0")+COUNTIF(Dépenses!$M$3:$M$20,"&lt;0")=3),Dépenses!$P$20,IF(AND(ISNUMBER(Dépenses!$M$21),Dépenses!$M$21&lt;&gt;0,COUNTIF(Dépenses!$M$3:$M$21,"&gt;0")+COUNTIF(Dépenses!$M$3:$M$21,"&lt;0")=3),Dépenses!$P$21,IF(AND(ISNUMBER(Dépenses!$M$22),Dépenses!$M$22&lt;&gt;0,COUNTIF(Dépenses!$M$3:$M$22,"&gt;0")+COUNTIF(Dépenses!$M$3:$M$22,"&lt;0")=3),Dépenses!$P$22,IF(AND(ISNUMBER(Dépenses!$M$23),Dépenses!$M$23&lt;&gt;0,COUNTIF(Dépenses!$M$3:$M$23,"&gt;0")+COUNTIF(Dépenses!$M$3:$M$23,"&lt;0")=3),Dépenses!$P$23,IF(AND(ISNUMBER(Dépenses!$M$24),Dépenses!$M$24&lt;&gt;0,COUNTIF(Dépenses!$M$3:$M$24,"&gt;0")+COUNTIF(Dépenses!$M$3:$M$24,"&lt;0")=3),Dépenses!$P$24,IF(AND(ISNUMBER(Dépenses!$M$25),Dépenses!$M$25&lt;&gt;0,COUNTIF(Dépenses!$M$3:$M$25,"&gt;0")+COUNTIF(Dépenses!$M$3:$M$25,"&lt;0")=3),Dépenses!$P$25,IF(AND(ISNUMBER(Dépenses!$M$26),Dépenses!$M$26&lt;&gt;0,COUNTIF(Dépenses!$M$3:$M$26,"&gt;0")+COUNTIF(Dépenses!$M$3:$M$26,"&lt;0")=3),Dépenses!$P$26,IF(AND(ISNUMBER(Dépenses!$M$27),Dépenses!$M$27&lt;&gt;0,COUNTIF(Dépenses!$M$3:$M$27,"&gt;0")+COUNTIF(Dépenses!$M$3:$M$27,"&lt;0")=3),Dépenses!$P$27,IF(AND(ISNUMBER(Dépenses!$M$28),Dépenses!$M$28&lt;&gt;0,COUNTIF(Dépenses!$M$3:$M$28,"&gt;0")+COUNTIF(Dépenses!$M$3:$M$28,"&lt;0")=3),Dépenses!$P$28,IF(AND(ISNUMBER(Dépenses!$M$29),Dépenses!$M$29&lt;&gt;0,COUNTIF(Dépenses!$M$3:$M$29,"&gt;0")+COUNTIF(Dépenses!$M$3:$M$29,"&lt;0")=3),Dépenses!$P$29,IF(AND(ISNUMBER(Dépenses!$M$30),Dépenses!$M$30&lt;&gt;0,COUNTIF(Dépenses!$M$3:$M$30,"&gt;0")+COUNTIF(Dépenses!$M$3:$M$30,"&lt;0")=3),Dépenses!$P$30,IF(AND(ISNUMBER(Dépenses!$M$31),Dépenses!$M$31&lt;&gt;0,COUNTIF(Dépenses!$M$3:$M$31,"&gt;0")+COUNTIF(Dépenses!$M$3:$M$31,"&lt;0")=3),Dépenses!$P$31,IF(AND(ISNUMBER(Dépenses!$M$32),Dépenses!$M$32&lt;&gt;0,COUNTIF(Dépenses!$M$3:$M$32,"&gt;0")+COUNTIF(Dépenses!$M$3:$M$32,"&lt;0")=3),Dépenses!$P$32,IF(AND(ISNUMBER(Dépenses!$M$33),Dépenses!$M$33&lt;&gt;0,COUNTIF(Dépenses!$M$3:$M$33,"&gt;0")+COUNTIF(Dépenses!$M$3:$M$33,"&lt;0")=3),Dépenses!$P$33,IF(AND(ISNUMBER(Dépenses!$M$34),Dépenses!$M$34&lt;&gt;0,COUNTIF(Dépenses!$M$3:$M$34,"&gt;0")+COUNTIF(Dépenses!$M$3:$M$34,"&lt;0")=3),Dépenses!$P$34,IF(AND(ISNUMBER(Dépenses!$M$35),Dépenses!$M$35&lt;&gt;0,COUNTIF(Dépenses!$M$3:$M$35,"&gt;0")+COUNTIF(Dépenses!$M$3:$M$35,"&lt;0")=3),Dépenses!$P$35,IF(AND(ISNUMBER(Dépenses!$M$36),Dépenses!$M$36&lt;&gt;0,COUNTIF(Dépenses!$M$3:$M$36,"&gt;0")+COUNTIF(Dépenses!$M$3:$M$36,"&lt;0")=3),Dépenses!$P$36,IF(AND(ISNUMBER(Dépenses!$M$37),Dépenses!$M$37&lt;&gt;0,COUNTIF(Dépenses!$M$3:$M$37,"&gt;0")+COUNTIF(Dépenses!$M$3:$M$37,"&lt;0")=3),Dépenses!$P$37,IF(AND(ISNUMBER(Dépenses!$M$38),Dépenses!$M$38&lt;&gt;0,COUNTIF(Dépenses!$M$3:$M$38,"&gt;0")+COUNTIF(Dépenses!$M$3:$M$38,"&lt;0")=3),Dépenses!$P$38,IF(AND(ISNUMBER(Dépenses!$M$39),Dépenses!$M$39&lt;&gt;0,COUNTIF(Dépenses!$M$3:$M$39,"&gt;0")+COUNTIF(Dépenses!$M$3:$M$39,"&lt;0")=3),Dépenses!$P$39,IF(AND(ISNUMBER(Dépenses!$M$40),Dépenses!$M$40&lt;&gt;0,COUNTIF(Dépenses!$M$3:$M$40,"&gt;0")+COUNTIF(Dépenses!$M$3:$M$40,"&lt;0")=3),Dépenses!$P$40,IF(AND(ISNUMBER(Dépenses!$M$41),Dépenses!$M$41&lt;&gt;0,COUNTIF(Dépenses!$M$3:$M$41,"&gt;0")+COUNTIF(Dépenses!$M$3:$M$41,"&lt;0")=3),Dépenses!$P$41,IF(AND(ISNUMBER(Dépenses!$M$42),Dépenses!$M$42&lt;&gt;0,COUNTIF(Dépenses!$M$3:$M$42,"&gt;0")+COUNTIF(Dépenses!$M$3:$M$42,"&lt;0")=3),Dépenses!$P$42,IF(AND(ISNUMBER(Dépenses!$M$43),Dépenses!$M$43&lt;&gt;0,COUNTIF(Dépenses!$M$3:$M$43,"&gt;0")+COUNTIF(Dépenses!$M$3:$M$43,"&lt;0")=3),Dépenses!$P$43,""))))))))))))))))))))))))))))))))))))))))),"")</f>
        <v/>
      </c>
      <c r="J11" s="310" t="str">
        <f>IF(3&lt;=COUNTIF(Dépenses!$M$3:$M$43,"&gt;0")+COUNTIF(Dépenses!$M$3:$M$43,"&lt;0"),IF(AND(ISNUMBER(Dépenses!$M$3),Dépenses!$M$3&lt;&gt;0,COUNTIF(Dépenses!$M$3:$M$3,"&gt;0")+COUNTIF(Dépenses!$M$3:$M$3,"&lt;0")=3),Dépenses!$Q$3,IF(AND(ISNUMBER(Dépenses!$M$4),Dépenses!$M$4&lt;&gt;0,COUNTIF(Dépenses!$M$3:$M$4,"&gt;0")+COUNTIF(Dépenses!$M$3:$M$4,"&lt;0")=3),Dépenses!$Q$4,IF(AND(ISNUMBER(Dépenses!$M$5),Dépenses!$M$5&lt;&gt;0,COUNTIF(Dépenses!$M$3:$M$5,"&gt;0")+COUNTIF(Dépenses!$M$3:$M$5,"&lt;0")=3),Dépenses!$Q$5,IF(AND(ISNUMBER(Dépenses!$M$6),Dépenses!$M$6&lt;&gt;0,COUNTIF(Dépenses!$M$3:$M$6,"&gt;0")+COUNTIF(Dépenses!$M$3:$M$6,"&lt;0")=3),Dépenses!$Q$6,IF(AND(ISNUMBER(Dépenses!$M$7),Dépenses!$M$7&lt;&gt;0,COUNTIF(Dépenses!$M$3:$M$7,"&gt;0")+COUNTIF(Dépenses!$M$3:$M$7,"&lt;0")=3),Dépenses!$Q$7,IF(AND(ISNUMBER(Dépenses!$M$8),Dépenses!$M$8&lt;&gt;0,COUNTIF(Dépenses!$M$3:$M$8,"&gt;0")+COUNTIF(Dépenses!$M$3:$M$8,"&lt;0")=3),Dépenses!$Q$8,IF(AND(ISNUMBER(Dépenses!$M$9),Dépenses!$M$9&lt;&gt;0,COUNTIF(Dépenses!$M$3:$M$9,"&gt;0")+COUNTIF(Dépenses!$M$3:$M$9,"&lt;0")=3),Dépenses!$Q$9,IF(AND(ISNUMBER(Dépenses!$M$10),Dépenses!$M$10&lt;&gt;0,COUNTIF(Dépenses!$M$3:$M$10,"&gt;0")+COUNTIF(Dépenses!$M$3:$M$10,"&lt;0")=3),Dépenses!$Q$10,IF(AND(ISNUMBER(Dépenses!$M$11),Dépenses!$M$11&lt;&gt;0,COUNTIF(Dépenses!$M$3:$M$11,"&gt;0")+COUNTIF(Dépenses!$M$3:$M$11,"&lt;0")=3),Dépenses!$Q$11,IF(AND(ISNUMBER(Dépenses!$M$12),Dépenses!$M$12&lt;&gt;0,COUNTIF(Dépenses!$M$3:$M$12,"&gt;0")+COUNTIF(Dépenses!$M$3:$M$12,"&lt;0")=3),Dépenses!$Q$12,IF(AND(ISNUMBER(Dépenses!$M$13),Dépenses!$M$13&lt;&gt;0,COUNTIF(Dépenses!$M$3:$M$13,"&gt;0")+COUNTIF(Dépenses!$M$3:$M$13,"&lt;0")=3),Dépenses!$Q$13,IF(AND(ISNUMBER(Dépenses!$M$14),Dépenses!$M$14&lt;&gt;0,COUNTIF(Dépenses!$M$3:$M$14,"&gt;0")+COUNTIF(Dépenses!$M$3:$M$14,"&lt;0")=3),Dépenses!$Q$14,IF(AND(ISNUMBER(Dépenses!$M$15),Dépenses!$M$15&lt;&gt;0,COUNTIF(Dépenses!$M$3:$M$15,"&gt;0")+COUNTIF(Dépenses!$M$3:$M$15,"&lt;0")=3),Dépenses!$Q$15,IF(AND(ISNUMBER(Dépenses!$M$16),Dépenses!$M$16&lt;&gt;0,COUNTIF(Dépenses!$M$3:$M$16,"&gt;0")+COUNTIF(Dépenses!$M$3:$M$16,"&lt;0")=3),Dépenses!$Q$16,IF(AND(ISNUMBER(Dépenses!$M$17),Dépenses!$M$17&lt;&gt;0,COUNTIF(Dépenses!$M$3:$M$17,"&gt;0")+COUNTIF(Dépenses!$M$3:$M$17,"&lt;0")=3),Dépenses!$Q$17,IF(AND(ISNUMBER(Dépenses!$M$18),Dépenses!$M$18&lt;&gt;0,COUNTIF(Dépenses!$M$3:$M$18,"&gt;0")+COUNTIF(Dépenses!$M$3:$M$18,"&lt;0")=3),Dépenses!$Q$18,IF(AND(ISNUMBER(Dépenses!$M$19),Dépenses!$M$19&lt;&gt;0,COUNTIF(Dépenses!$M$3:$M$19,"&gt;0")+COUNTIF(Dépenses!$M$3:$M$19,"&lt;0")=3),Dépenses!$Q$19,IF(AND(ISNUMBER(Dépenses!$M$20),Dépenses!$M$20&lt;&gt;0,COUNTIF(Dépenses!$M$3:$M$20,"&gt;0")+COUNTIF(Dépenses!$M$3:$M$20,"&lt;0")=3),Dépenses!$Q$20,IF(AND(ISNUMBER(Dépenses!$M$21),Dépenses!$M$21&lt;&gt;0,COUNTIF(Dépenses!$M$3:$M$21,"&gt;0")+COUNTIF(Dépenses!$M$3:$M$21,"&lt;0")=3),Dépenses!$Q$21,IF(AND(ISNUMBER(Dépenses!$M$22),Dépenses!$M$22&lt;&gt;0,COUNTIF(Dépenses!$M$3:$M$22,"&gt;0")+COUNTIF(Dépenses!$M$3:$M$22,"&lt;0")=3),Dépenses!$Q$22,IF(AND(ISNUMBER(Dépenses!$M$23),Dépenses!$M$23&lt;&gt;0,COUNTIF(Dépenses!$M$3:$M$23,"&gt;0")+COUNTIF(Dépenses!$M$3:$M$23,"&lt;0")=3),Dépenses!$Q$23,IF(AND(ISNUMBER(Dépenses!$M$24),Dépenses!$M$24&lt;&gt;0,COUNTIF(Dépenses!$M$3:$M$24,"&gt;0")+COUNTIF(Dépenses!$M$3:$M$24,"&lt;0")=3),Dépenses!$Q$24,IF(AND(ISNUMBER(Dépenses!$M$25),Dépenses!$M$25&lt;&gt;0,COUNTIF(Dépenses!$M$3:$M$25,"&gt;0")+COUNTIF(Dépenses!$M$3:$M$25,"&lt;0")=3),Dépenses!$Q$25,IF(AND(ISNUMBER(Dépenses!$M$26),Dépenses!$M$26&lt;&gt;0,COUNTIF(Dépenses!$M$3:$M$26,"&gt;0")+COUNTIF(Dépenses!$M$3:$M$26,"&lt;0")=3),Dépenses!$Q$26,IF(AND(ISNUMBER(Dépenses!$M$27),Dépenses!$M$27&lt;&gt;0,COUNTIF(Dépenses!$M$3:$M$27,"&gt;0")+COUNTIF(Dépenses!$M$3:$M$27,"&lt;0")=3),Dépenses!$Q$27,IF(AND(ISNUMBER(Dépenses!$M$28),Dépenses!$M$28&lt;&gt;0,COUNTIF(Dépenses!$M$3:$M$28,"&gt;0")+COUNTIF(Dépenses!$M$3:$M$28,"&lt;0")=3),Dépenses!$Q$28,IF(AND(ISNUMBER(Dépenses!$M$29),Dépenses!$M$29&lt;&gt;0,COUNTIF(Dépenses!$M$3:$M$29,"&gt;0")+COUNTIF(Dépenses!$M$3:$M$29,"&lt;0")=3),Dépenses!$Q$29,IF(AND(ISNUMBER(Dépenses!$M$30),Dépenses!$M$30&lt;&gt;0,COUNTIF(Dépenses!$M$3:$M$30,"&gt;0")+COUNTIF(Dépenses!$M$3:$M$30,"&lt;0")=3),Dépenses!$Q$30,IF(AND(ISNUMBER(Dépenses!$M$31),Dépenses!$M$31&lt;&gt;0,COUNTIF(Dépenses!$M$3:$M$31,"&gt;0")+COUNTIF(Dépenses!$M$3:$M$31,"&lt;0")=3),Dépenses!$Q$31,IF(AND(ISNUMBER(Dépenses!$M$32),Dépenses!$M$32&lt;&gt;0,COUNTIF(Dépenses!$M$3:$M$32,"&gt;0")+COUNTIF(Dépenses!$M$3:$M$32,"&lt;0")=3),Dépenses!$Q$32,IF(AND(ISNUMBER(Dépenses!$M$33),Dépenses!$M$33&lt;&gt;0,COUNTIF(Dépenses!$M$3:$M$33,"&gt;0")+COUNTIF(Dépenses!$M$3:$M$33,"&lt;0")=3),Dépenses!$Q$33,IF(AND(ISNUMBER(Dépenses!$M$34),Dépenses!$M$34&lt;&gt;0,COUNTIF(Dépenses!$M$3:$M$34,"&gt;0")+COUNTIF(Dépenses!$M$3:$M$34,"&lt;0")=3),Dépenses!$Q$34,IF(AND(ISNUMBER(Dépenses!$M$35),Dépenses!$M$35&lt;&gt;0,COUNTIF(Dépenses!$M$3:$M$35,"&gt;0")+COUNTIF(Dépenses!$M$3:$M$35,"&lt;0")=3),Dépenses!$Q$35,IF(AND(ISNUMBER(Dépenses!$M$36),Dépenses!$M$36&lt;&gt;0,COUNTIF(Dépenses!$M$3:$M$36,"&gt;0")+COUNTIF(Dépenses!$M$3:$M$36,"&lt;0")=3),Dépenses!$Q$36,IF(AND(ISNUMBER(Dépenses!$M$37),Dépenses!$M$37&lt;&gt;0,COUNTIF(Dépenses!$M$3:$M$37,"&gt;0")+COUNTIF(Dépenses!$M$3:$M$37,"&lt;0")=3),Dépenses!$Q$37,IF(AND(ISNUMBER(Dépenses!$M$38),Dépenses!$M$38&lt;&gt;0,COUNTIF(Dépenses!$M$3:$M$38,"&gt;0")+COUNTIF(Dépenses!$M$3:$M$38,"&lt;0")=3),Dépenses!$Q$38,IF(AND(ISNUMBER(Dépenses!$M$39),Dépenses!$M$39&lt;&gt;0,COUNTIF(Dépenses!$M$3:$M$39,"&gt;0")+COUNTIF(Dépenses!$M$3:$M$39,"&lt;0")=3),Dépenses!$Q$39,IF(AND(ISNUMBER(Dépenses!$M$40),Dépenses!$M$40&lt;&gt;0,COUNTIF(Dépenses!$M$3:$M$40,"&gt;0")+COUNTIF(Dépenses!$M$3:$M$40,"&lt;0")=3),Dépenses!$Q$40,IF(AND(ISNUMBER(Dépenses!$M$41),Dépenses!$M$41&lt;&gt;0,COUNTIF(Dépenses!$M$3:$M$41,"&gt;0")+COUNTIF(Dépenses!$M$3:$M$41,"&lt;0")=3),Dépenses!$Q$41,IF(AND(ISNUMBER(Dépenses!$M$42),Dépenses!$M$42&lt;&gt;0,COUNTIF(Dépenses!$M$3:$M$42,"&gt;0")+COUNTIF(Dépenses!$M$3:$M$42,"&lt;0")=3),Dépenses!$Q$42,IF(AND(ISNUMBER(Dépenses!$M$43),Dépenses!$M$43&lt;&gt;0,COUNTIF(Dépenses!$M$3:$M$43,"&gt;0")+COUNTIF(Dépenses!$M$3:$M$43,"&lt;0")=3),Dépenses!$Q$43,""))))))))))))))))))))))))))))))))))))))))),IF(3=COUNTIF(Dépenses!$M$3:$M$43,"&gt;0")+COUNTIF(Dépenses!$M$3:$M$43,"&lt;0")+1,SUM(Dépenses!$Q$3:$Q$43),IF(3=COUNTIF(Dépenses!$M$3:$M$43,"&gt;0")+COUNTIF(Dépenses!$M$3:$M$43,"&lt;0")+2,Revenus!$J$2-SUM(Dépenses!$Q$3:$Q$43),"")))</f>
        <v/>
      </c>
      <c r="Y11" s="91" t="s">
        <v>100</v>
      </c>
      <c r="Z11" s="204" t="str">
        <f>IF(AND(E5="",E8=""),"Ø",IF(OR(E5="Oui",E8="Oui"),"annuel",IF(AND(E5="Non",E8="Non"),"Pas inscrit","")))</f>
        <v>Pas inscrit</v>
      </c>
    </row>
    <row r="12" spans="1:26" s="91" customFormat="1" ht="21.95" customHeight="1" thickBot="1" x14ac:dyDescent="0.3">
      <c r="A12" s="107" t="s">
        <v>101</v>
      </c>
      <c r="B12" s="152"/>
      <c r="D12" s="125" t="s">
        <v>102</v>
      </c>
      <c r="E12" s="205" t="s">
        <v>115</v>
      </c>
      <c r="G12" s="276" t="str">
        <f>IF(4&lt;=COUNTIF(Dépenses!$M$3:$M$43,"&gt;0")+COUNTIF(Dépenses!$M$3:$M$43,"&lt;0"),IF(AND(ISNUMBER(Dépenses!$M$3),Dépenses!$M$3&lt;&gt;0,COUNTIF(Dépenses!$M$3:$M$3,"&gt;0")+COUNTIF(Dépenses!$M$3:$M$3,"&lt;0")=4),Dépenses!$L$3,IF(AND(ISNUMBER(Dépenses!$M$4),Dépenses!$M$4&lt;&gt;0,COUNTIF(Dépenses!$M$3:$M$4,"&gt;0")+COUNTIF(Dépenses!$M$3:$M$4,"&lt;0")=4),Dépenses!$L$4,IF(AND(ISNUMBER(Dépenses!$M$5),Dépenses!$M$5&lt;&gt;0,COUNTIF(Dépenses!$M$3:$M$5,"&gt;0")+COUNTIF(Dépenses!$M$3:$M$5,"&lt;0")=4),Dépenses!$L$5,IF(AND(ISNUMBER(Dépenses!$M$6),Dépenses!$M$6&lt;&gt;0,COUNTIF(Dépenses!$M$3:$M$6,"&gt;0")+COUNTIF(Dépenses!$M$3:$M$6,"&lt;0")=4),Dépenses!$L$6,IF(AND(ISNUMBER(Dépenses!$M$7),Dépenses!$M$7&lt;&gt;0,COUNTIF(Dépenses!$M$3:$M$7,"&gt;0")+COUNTIF(Dépenses!$M$3:$M$7,"&lt;0")=4),Dépenses!$L$7,IF(AND(ISNUMBER(Dépenses!$M$8),Dépenses!$M$8&lt;&gt;0,COUNTIF(Dépenses!$M$3:$M$8,"&gt;0")+COUNTIF(Dépenses!$M$3:$M$8,"&lt;0")=4),Dépenses!$L$8,IF(AND(ISNUMBER(Dépenses!$M$9),Dépenses!$M$9&lt;&gt;0,COUNTIF(Dépenses!$M$3:$M$9,"&gt;0")+COUNTIF(Dépenses!$M$3:$M$9,"&lt;0")=4),Dépenses!$L$9,IF(AND(ISNUMBER(Dépenses!$M$10),Dépenses!$M$10&lt;&gt;0,COUNTIF(Dépenses!$M$3:$M$10,"&gt;0")+COUNTIF(Dépenses!$M$3:$M$10,"&lt;0")=4),Dépenses!$L$10,IF(AND(ISNUMBER(Dépenses!$M$11),Dépenses!$M$11&lt;&gt;0,COUNTIF(Dépenses!$M$3:$M$11,"&gt;0")+COUNTIF(Dépenses!$M$3:$M$11,"&lt;0")=4),Dépenses!$L$11,IF(AND(ISNUMBER(Dépenses!$M$12),Dépenses!$M$12&lt;&gt;0,COUNTIF(Dépenses!$M$3:$M$12,"&gt;0")+COUNTIF(Dépenses!$M$3:$M$12,"&lt;0")=4),Dépenses!$L$12,IF(AND(ISNUMBER(Dépenses!$M$13),Dépenses!$M$13&lt;&gt;0,COUNTIF(Dépenses!$M$3:$M$13,"&gt;0")+COUNTIF(Dépenses!$M$3:$M$13,"&lt;0")=4),Dépenses!$L$13,IF(AND(ISNUMBER(Dépenses!$M$14),Dépenses!$M$14&lt;&gt;0,COUNTIF(Dépenses!$M$3:$M$14,"&gt;0")+COUNTIF(Dépenses!$M$3:$M$14,"&lt;0")=4),Dépenses!$L$14,IF(AND(ISNUMBER(Dépenses!$M$15),Dépenses!$M$15&lt;&gt;0,COUNTIF(Dépenses!$M$3:$M$15,"&gt;0")+COUNTIF(Dépenses!$M$3:$M$15,"&lt;0")=4),Dépenses!$L$15,IF(AND(ISNUMBER(Dépenses!$M$16),Dépenses!$M$16&lt;&gt;0,COUNTIF(Dépenses!$M$3:$M$16,"&gt;0")+COUNTIF(Dépenses!$M$3:$M$16,"&lt;0")=4),Dépenses!$L$16,IF(AND(ISNUMBER(Dépenses!$M$17),Dépenses!$M$17&lt;&gt;0,COUNTIF(Dépenses!$M$3:$M$17,"&gt;0")+COUNTIF(Dépenses!$M$3:$M$17,"&lt;0")=4),Dépenses!$L$17,IF(AND(ISNUMBER(Dépenses!$M$18),Dépenses!$M$18&lt;&gt;0,COUNTIF(Dépenses!$M$3:$M$18,"&gt;0")+COUNTIF(Dépenses!$M$3:$M$18,"&lt;0")=4),Dépenses!$L$18,IF(AND(ISNUMBER(Dépenses!$M$19),Dépenses!$M$19&lt;&gt;0,COUNTIF(Dépenses!$M$3:$M$19,"&gt;0")+COUNTIF(Dépenses!$M$3:$M$19,"&lt;0")=4),Dépenses!$L$19,IF(AND(ISNUMBER(Dépenses!$M$20),Dépenses!$M$20&lt;&gt;0,COUNTIF(Dépenses!$M$3:$M$20,"&gt;0")+COUNTIF(Dépenses!$M$3:$M$20,"&lt;0")=4),Dépenses!$L$20,IF(AND(ISNUMBER(Dépenses!$M$21),Dépenses!$M$21&lt;&gt;0,COUNTIF(Dépenses!$M$3:$M$21,"&gt;0")+COUNTIF(Dépenses!$M$3:$M$21,"&lt;0")=4),Dépenses!$L$21,IF(AND(ISNUMBER(Dépenses!$M$22),Dépenses!$M$22&lt;&gt;0,COUNTIF(Dépenses!$M$3:$M$22,"&gt;0")+COUNTIF(Dépenses!$M$3:$M$22,"&lt;0")=4),Dépenses!$L$22,IF(AND(ISNUMBER(Dépenses!$M$23),Dépenses!$M$23&lt;&gt;0,COUNTIF(Dépenses!$M$3:$M$23,"&gt;0")+COUNTIF(Dépenses!$M$3:$M$23,"&lt;0")=4),Dépenses!$L$23,IF(AND(ISNUMBER(Dépenses!$M$24),Dépenses!$M$24&lt;&gt;0,COUNTIF(Dépenses!$M$3:$M$24,"&gt;0")+COUNTIF(Dépenses!$M$3:$M$24,"&lt;0")=4),Dépenses!$L$24,IF(AND(ISNUMBER(Dépenses!$M$25),Dépenses!$M$25&lt;&gt;0,COUNTIF(Dépenses!$M$3:$M$25,"&gt;0")+COUNTIF(Dépenses!$M$3:$M$25,"&lt;0")=4),Dépenses!$L$25,IF(AND(ISNUMBER(Dépenses!$M$26),Dépenses!$M$26&lt;&gt;0,COUNTIF(Dépenses!$M$3:$M$26,"&gt;0")+COUNTIF(Dépenses!$M$3:$M$26,"&lt;0")=4),Dépenses!$L$26,IF(AND(ISNUMBER(Dépenses!$M$27),Dépenses!$M$27&lt;&gt;0,COUNTIF(Dépenses!$M$3:$M$27,"&gt;0")+COUNTIF(Dépenses!$M$3:$M$27,"&lt;0")=4),Dépenses!$L$27,IF(AND(ISNUMBER(Dépenses!$M$28),Dépenses!$M$28&lt;&gt;0,COUNTIF(Dépenses!$M$3:$M$28,"&gt;0")+COUNTIF(Dépenses!$M$3:$M$28,"&lt;0")=4),Dépenses!$L$28,IF(AND(ISNUMBER(Dépenses!$M$29),Dépenses!$M$29&lt;&gt;0,COUNTIF(Dépenses!$M$3:$M$29,"&gt;0")+COUNTIF(Dépenses!$M$3:$M$29,"&lt;0")=4),Dépenses!$L$29,IF(AND(ISNUMBER(Dépenses!$M$30),Dépenses!$M$30&lt;&gt;0,COUNTIF(Dépenses!$M$3:$M$30,"&gt;0")+COUNTIF(Dépenses!$M$3:$M$30,"&lt;0")=4),Dépenses!$L$30,IF(AND(ISNUMBER(Dépenses!$M$31),Dépenses!$M$31&lt;&gt;0,COUNTIF(Dépenses!$M$3:$M$31,"&gt;0")+COUNTIF(Dépenses!$M$3:$M$31,"&lt;0")=4),Dépenses!$L$31,IF(AND(ISNUMBER(Dépenses!$M$32),Dépenses!$M$32&lt;&gt;0,COUNTIF(Dépenses!$M$3:$M$32,"&gt;0")+COUNTIF(Dépenses!$M$3:$M$32,"&lt;0")=4),Dépenses!$L$32,IF(AND(ISNUMBER(Dépenses!$M$33),Dépenses!$M$33&lt;&gt;0,COUNTIF(Dépenses!$M$3:$M$33,"&gt;0")+COUNTIF(Dépenses!$M$3:$M$33,"&lt;0")=4),Dépenses!$L$33,IF(AND(ISNUMBER(Dépenses!$M$34),Dépenses!$M$34&lt;&gt;0,COUNTIF(Dépenses!$M$3:$M$34,"&gt;0")+COUNTIF(Dépenses!$M$3:$M$34,"&lt;0")=4),Dépenses!$L$34,IF(AND(ISNUMBER(Dépenses!$M$35),Dépenses!$M$35&lt;&gt;0,COUNTIF(Dépenses!$M$3:$M$35,"&gt;0")+COUNTIF(Dépenses!$M$3:$M$35,"&lt;0")=4),Dépenses!$L$35,IF(AND(ISNUMBER(Dépenses!$M$36),Dépenses!$M$36&lt;&gt;0,COUNTIF(Dépenses!$M$3:$M$36,"&gt;0")+COUNTIF(Dépenses!$M$3:$M$36,"&lt;0")=4),Dépenses!$L$36,IF(AND(ISNUMBER(Dépenses!$M$37),Dépenses!$M$37&lt;&gt;0,COUNTIF(Dépenses!$M$3:$M$37,"&gt;0")+COUNTIF(Dépenses!$M$3:$M$37,"&lt;0")=4),Dépenses!$L$37,IF(AND(ISNUMBER(Dépenses!$M$38),Dépenses!$M$38&lt;&gt;0,COUNTIF(Dépenses!$M$3:$M$38,"&gt;0")+COUNTIF(Dépenses!$M$3:$M$38,"&lt;0")=4),Dépenses!$L$38,IF(AND(ISNUMBER(Dépenses!$M$39),Dépenses!$M$39&lt;&gt;0,COUNTIF(Dépenses!$M$3:$M$39,"&gt;0")+COUNTIF(Dépenses!$M$3:$M$39,"&lt;0")=4),Dépenses!$L$39,IF(AND(ISNUMBER(Dépenses!$M$40),Dépenses!$M$40&lt;&gt;0,COUNTIF(Dépenses!$M$3:$M$40,"&gt;0")+COUNTIF(Dépenses!$M$3:$M$40,"&lt;0")=4),Dépenses!$L$40,IF(AND(ISNUMBER(Dépenses!$M$41),Dépenses!$M$41&lt;&gt;0,COUNTIF(Dépenses!$M$3:$M$41,"&gt;0")+COUNTIF(Dépenses!$M$3:$M$41,"&lt;0")=4),Dépenses!$L$41,IF(AND(ISNUMBER(Dépenses!$M$42),Dépenses!$M$42&lt;&gt;0,COUNTIF(Dépenses!$M$3:$M$42,"&gt;0")+COUNTIF(Dépenses!$M$3:$M$42,"&lt;0")=4),Dépenses!$L$42,IF(AND(ISNUMBER(Dépenses!$M$43),Dépenses!$M$43&lt;&gt;0,COUNTIF(Dépenses!$M$3:$M$43,"&gt;0")+COUNTIF(Dépenses!$M$3:$M$43,"&lt;0")=4),Dépenses!$L$43,""))))))))))))))))))))))))))))))))))))))))),IF(4=COUNTIF(Dépenses!$M$3:$M$43,"&gt;0")+COUNTIF(Dépenses!$M$3:$M$43,"&lt;0")+1,"TOTAL DÉPENSES",IF(4=COUNTIF(Dépenses!$M$3:$M$43,"&gt;0")+COUNTIF(Dépenses!$M$3:$M$43,"&lt;0")+2,"BÉNÉFICE (PERTE) NET","")))</f>
        <v/>
      </c>
      <c r="H12" s="310" t="str">
        <f>IF(4&lt;=COUNTIF(Dépenses!$M$3:$M$43,"&gt;0")+COUNTIF(Dépenses!$M$3:$M$43,"&lt;0"),IF(AND(ISNUMBER(Dépenses!$M$3),Dépenses!$M$3&lt;&gt;0,COUNTIF(Dépenses!$M$3:$M$3,"&gt;0")+COUNTIF(Dépenses!$M$3:$M$3,"&lt;0")=4),Dépenses!$M$3,IF(AND(ISNUMBER(Dépenses!$M$4),Dépenses!$M$4&lt;&gt;0,COUNTIF(Dépenses!$M$3:$M$4,"&gt;0")+COUNTIF(Dépenses!$M$3:$M$4,"&lt;0")=4),Dépenses!$M$4,IF(AND(ISNUMBER(Dépenses!$M$5),Dépenses!$M$5&lt;&gt;0,COUNTIF(Dépenses!$M$3:$M$5,"&gt;0")+COUNTIF(Dépenses!$M$3:$M$5,"&lt;0")=4),Dépenses!$M$5,IF(AND(ISNUMBER(Dépenses!$M$6),Dépenses!$M$6&lt;&gt;0,COUNTIF(Dépenses!$M$3:$M$6,"&gt;0")+COUNTIF(Dépenses!$M$3:$M$6,"&lt;0")=4),Dépenses!$M$6,IF(AND(ISNUMBER(Dépenses!$M$7),Dépenses!$M$7&lt;&gt;0,COUNTIF(Dépenses!$M$3:$M$7,"&gt;0")+COUNTIF(Dépenses!$M$3:$M$7,"&lt;0")=4),Dépenses!$M$7,IF(AND(ISNUMBER(Dépenses!$M$8),Dépenses!$M$8&lt;&gt;0,COUNTIF(Dépenses!$M$3:$M$8,"&gt;0")+COUNTIF(Dépenses!$M$3:$M$8,"&lt;0")=4),Dépenses!$M$8,IF(AND(ISNUMBER(Dépenses!$M$9),Dépenses!$M$9&lt;&gt;0,COUNTIF(Dépenses!$M$3:$M$9,"&gt;0")+COUNTIF(Dépenses!$M$3:$M$9,"&lt;0")=4),Dépenses!$M$9,IF(AND(ISNUMBER(Dépenses!$M$10),Dépenses!$M$10&lt;&gt;0,COUNTIF(Dépenses!$M$3:$M$10,"&gt;0")+COUNTIF(Dépenses!$M$3:$M$10,"&lt;0")=4),Dépenses!$M$10,IF(AND(ISNUMBER(Dépenses!$M$11),Dépenses!$M$11&lt;&gt;0,COUNTIF(Dépenses!$M$3:$M$11,"&gt;0")+COUNTIF(Dépenses!$M$3:$M$11,"&lt;0")=4),Dépenses!$M$11,IF(AND(ISNUMBER(Dépenses!$M$12),Dépenses!$M$12&lt;&gt;0,COUNTIF(Dépenses!$M$3:$M$12,"&gt;0")+COUNTIF(Dépenses!$M$3:$M$12,"&lt;0")=4),Dépenses!$M$12,IF(AND(ISNUMBER(Dépenses!$M$13),Dépenses!$M$13&lt;&gt;0,COUNTIF(Dépenses!$M$3:$M$13,"&gt;0")+COUNTIF(Dépenses!$M$3:$M$13,"&lt;0")=4),Dépenses!$M$13,IF(AND(ISNUMBER(Dépenses!$M$14),Dépenses!$M$14&lt;&gt;0,COUNTIF(Dépenses!$M$3:$M$14,"&gt;0")+COUNTIF(Dépenses!$M$3:$M$14,"&lt;0")=4),Dépenses!$M$14,IF(AND(ISNUMBER(Dépenses!$M$15),Dépenses!$M$15&lt;&gt;0,COUNTIF(Dépenses!$M$3:$M$15,"&gt;0")+COUNTIF(Dépenses!$M$3:$M$15,"&lt;0")=4),Dépenses!$M$15,IF(AND(ISNUMBER(Dépenses!$M$16),Dépenses!$M$16&lt;&gt;0,COUNTIF(Dépenses!$M$3:$M$16,"&gt;0")+COUNTIF(Dépenses!$M$3:$M$16,"&lt;0")=4),Dépenses!$M$16,IF(AND(ISNUMBER(Dépenses!$M$17),Dépenses!$M$17&lt;&gt;0,COUNTIF(Dépenses!$M$3:$M$17,"&gt;0")+COUNTIF(Dépenses!$M$3:$M$17,"&lt;0")=4),Dépenses!$M$17,IF(AND(ISNUMBER(Dépenses!$M$18),Dépenses!$M$18&lt;&gt;0,COUNTIF(Dépenses!$M$3:$M$18,"&gt;0")+COUNTIF(Dépenses!$M$3:$M$18,"&lt;0")=4),Dépenses!$M$18,IF(AND(ISNUMBER(Dépenses!$M$19),Dépenses!$M$19&lt;&gt;0,COUNTIF(Dépenses!$M$3:$M$19,"&gt;0")+COUNTIF(Dépenses!$M$3:$M$19,"&lt;0")=4),Dépenses!$M$19,IF(AND(ISNUMBER(Dépenses!$M$20),Dépenses!$M$20&lt;&gt;0,COUNTIF(Dépenses!$M$3:$M$20,"&gt;0")+COUNTIF(Dépenses!$M$3:$M$20,"&lt;0")=4),Dépenses!$M$20,IF(AND(ISNUMBER(Dépenses!$M$21),Dépenses!$M$21&lt;&gt;0,COUNTIF(Dépenses!$M$3:$M$21,"&gt;0")+COUNTIF(Dépenses!$M$3:$M$21,"&lt;0")=4),Dépenses!$M$21,IF(AND(ISNUMBER(Dépenses!$M$22),Dépenses!$M$22&lt;&gt;0,COUNTIF(Dépenses!$M$3:$M$22,"&gt;0")+COUNTIF(Dépenses!$M$3:$M$22,"&lt;0")=4),Dépenses!$M$22,IF(AND(ISNUMBER(Dépenses!$M$23),Dépenses!$M$23&lt;&gt;0,COUNTIF(Dépenses!$M$3:$M$23,"&gt;0")+COUNTIF(Dépenses!$M$3:$M$23,"&lt;0")=4),Dépenses!$M$23,IF(AND(ISNUMBER(Dépenses!$M$24),Dépenses!$M$24&lt;&gt;0,COUNTIF(Dépenses!$M$3:$M$24,"&gt;0")+COUNTIF(Dépenses!$M$3:$M$24,"&lt;0")=4),Dépenses!$M$24,IF(AND(ISNUMBER(Dépenses!$M$25),Dépenses!$M$25&lt;&gt;0,COUNTIF(Dépenses!$M$3:$M$25,"&gt;0")+COUNTIF(Dépenses!$M$3:$M$25,"&lt;0")=4),Dépenses!$M$25,IF(AND(ISNUMBER(Dépenses!$M$26),Dépenses!$M$26&lt;&gt;0,COUNTIF(Dépenses!$M$3:$M$26,"&gt;0")+COUNTIF(Dépenses!$M$3:$M$26,"&lt;0")=4),Dépenses!$M$26,IF(AND(ISNUMBER(Dépenses!$M$27),Dépenses!$M$27&lt;&gt;0,COUNTIF(Dépenses!$M$3:$M$27,"&gt;0")+COUNTIF(Dépenses!$M$3:$M$27,"&lt;0")=4),Dépenses!$M$27,IF(AND(ISNUMBER(Dépenses!$M$28),Dépenses!$M$28&lt;&gt;0,COUNTIF(Dépenses!$M$3:$M$28,"&gt;0")+COUNTIF(Dépenses!$M$3:$M$28,"&lt;0")=4),Dépenses!$M$28,IF(AND(ISNUMBER(Dépenses!$M$29),Dépenses!$M$29&lt;&gt;0,COUNTIF(Dépenses!$M$3:$M$29,"&gt;0")+COUNTIF(Dépenses!$M$3:$M$29,"&lt;0")=4),Dépenses!$M$29,IF(AND(ISNUMBER(Dépenses!$M$30),Dépenses!$M$30&lt;&gt;0,COUNTIF(Dépenses!$M$3:$M$30,"&gt;0")+COUNTIF(Dépenses!$M$3:$M$30,"&lt;0")=4),Dépenses!$M$30,IF(AND(ISNUMBER(Dépenses!$M$31),Dépenses!$M$31&lt;&gt;0,COUNTIF(Dépenses!$M$3:$M$31,"&gt;0")+COUNTIF(Dépenses!$M$3:$M$31,"&lt;0")=4),Dépenses!$M$31,IF(AND(ISNUMBER(Dépenses!$M$32),Dépenses!$M$32&lt;&gt;0,COUNTIF(Dépenses!$M$3:$M$32,"&gt;0")+COUNTIF(Dépenses!$M$3:$M$32,"&lt;0")=4),Dépenses!$M$32,IF(AND(ISNUMBER(Dépenses!$M$33),Dépenses!$M$33&lt;&gt;0,COUNTIF(Dépenses!$M$3:$M$33,"&gt;0")+COUNTIF(Dépenses!$M$3:$M$33,"&lt;0")=4),Dépenses!$M$33,IF(AND(ISNUMBER(Dépenses!$M$34),Dépenses!$M$34&lt;&gt;0,COUNTIF(Dépenses!$M$3:$M$34,"&gt;0")+COUNTIF(Dépenses!$M$3:$M$34,"&lt;0")=4),Dépenses!$M$34,IF(AND(ISNUMBER(Dépenses!$M$35),Dépenses!$M$35&lt;&gt;0,COUNTIF(Dépenses!$M$3:$M$35,"&gt;0")+COUNTIF(Dépenses!$M$3:$M$35,"&lt;0")=4),Dépenses!$M$35,IF(AND(ISNUMBER(Dépenses!$M$36),Dépenses!$M$36&lt;&gt;0,COUNTIF(Dépenses!$M$3:$M$36,"&gt;0")+COUNTIF(Dépenses!$M$3:$M$36,"&lt;0")=4),Dépenses!$M$36,IF(AND(ISNUMBER(Dépenses!$M$37),Dépenses!$M$37&lt;&gt;0,COUNTIF(Dépenses!$M$3:$M$37,"&gt;0")+COUNTIF(Dépenses!$M$3:$M$37,"&lt;0")=4),Dépenses!$M$37,IF(AND(ISNUMBER(Dépenses!$M$38),Dépenses!$M$38&lt;&gt;0,COUNTIF(Dépenses!$M$3:$M$38,"&gt;0")+COUNTIF(Dépenses!$M$3:$M$38,"&lt;0")=4),Dépenses!$M$38,IF(AND(ISNUMBER(Dépenses!$M$39),Dépenses!$M$39&lt;&gt;0,COUNTIF(Dépenses!$M$3:$M$39,"&gt;0")+COUNTIF(Dépenses!$M$3:$M$39,"&lt;0")=4),Dépenses!$M$39,IF(AND(ISNUMBER(Dépenses!$M$40),Dépenses!$M$40&lt;&gt;0,COUNTIF(Dépenses!$M$3:$M$40,"&gt;0")+COUNTIF(Dépenses!$M$3:$M$40,"&lt;0")=4),Dépenses!$M$40,IF(AND(ISNUMBER(Dépenses!$M$41),Dépenses!$M$41&lt;&gt;0,COUNTIF(Dépenses!$M$3:$M$41,"&gt;0")+COUNTIF(Dépenses!$M$3:$M$41,"&lt;0")=4),Dépenses!$M$41,IF(AND(ISNUMBER(Dépenses!$M$42),Dépenses!$M$42&lt;&gt;0,COUNTIF(Dépenses!$M$3:$M$42,"&gt;0")+COUNTIF(Dépenses!$M$3:$M$42,"&lt;0")=4),Dépenses!$M$42,IF(AND(ISNUMBER(Dépenses!$M$43),Dépenses!$M$43&lt;&gt;0,COUNTIF(Dépenses!$M$3:$M$43,"&gt;0")+COUNTIF(Dépenses!$M$3:$M$43,"&lt;0")=4),Dépenses!$M$43,""))))))))))))))))))))))))))))))))))))))))),IF(4=COUNTIF(Dépenses!$M$3:$M$43,"&gt;0")+COUNTIF(Dépenses!$M$3:$M$43,"&lt;0")+1,SUM(Dépenses!$M$3:$M$43),IF(4=COUNTIF(Dépenses!$M$3:$M$43,"&gt;0")+COUNTIF(Dépenses!$M$3:$M$43,"&lt;0")+2,Revenus!$J$2-SUM(Dépenses!$M$3:$M$43),"")))</f>
        <v/>
      </c>
      <c r="I12" s="291" t="str">
        <f>IF(4&lt;=COUNTIF(Dépenses!$M$3:$M$43,"&gt;0")+COUNTIF(Dépenses!$M$3:$M$43,"&lt;0"),IF(AND(ISNUMBER(Dépenses!$M$3),Dépenses!$M$3&lt;&gt;0,COUNTIF(Dépenses!$M$3:$M$3,"&gt;0")+COUNTIF(Dépenses!$M$3:$M$3,"&lt;0")=4),Dépenses!$P$3,IF(AND(ISNUMBER(Dépenses!$M$4),Dépenses!$M$4&lt;&gt;0,COUNTIF(Dépenses!$M$3:$M$4,"&gt;0")+COUNTIF(Dépenses!$M$3:$M$4,"&lt;0")=4),Dépenses!$P$4,IF(AND(ISNUMBER(Dépenses!$M$5),Dépenses!$M$5&lt;&gt;0,COUNTIF(Dépenses!$M$3:$M$5,"&gt;0")+COUNTIF(Dépenses!$M$3:$M$5,"&lt;0")=4),Dépenses!$P$5,IF(AND(ISNUMBER(Dépenses!$M$6),Dépenses!$M$6&lt;&gt;0,COUNTIF(Dépenses!$M$3:$M$6,"&gt;0")+COUNTIF(Dépenses!$M$3:$M$6,"&lt;0")=4),Dépenses!$P$6,IF(AND(ISNUMBER(Dépenses!$M$7),Dépenses!$M$7&lt;&gt;0,COUNTIF(Dépenses!$M$3:$M$7,"&gt;0")+COUNTIF(Dépenses!$M$3:$M$7,"&lt;0")=4),Dépenses!$P$7,IF(AND(ISNUMBER(Dépenses!$M$8),Dépenses!$M$8&lt;&gt;0,COUNTIF(Dépenses!$M$3:$M$8,"&gt;0")+COUNTIF(Dépenses!$M$3:$M$8,"&lt;0")=4),Dépenses!$P$8,IF(AND(ISNUMBER(Dépenses!$M$9),Dépenses!$M$9&lt;&gt;0,COUNTIF(Dépenses!$M$3:$M$9,"&gt;0")+COUNTIF(Dépenses!$M$3:$M$9,"&lt;0")=4),Dépenses!$P$9,IF(AND(ISNUMBER(Dépenses!$M$10),Dépenses!$M$10&lt;&gt;0,COUNTIF(Dépenses!$M$3:$M$10,"&gt;0")+COUNTIF(Dépenses!$M$3:$M$10,"&lt;0")=4),Dépenses!$P$10,IF(AND(ISNUMBER(Dépenses!$M$11),Dépenses!$M$11&lt;&gt;0,COUNTIF(Dépenses!$M$3:$M$11,"&gt;0")+COUNTIF(Dépenses!$M$3:$M$11,"&lt;0")=4),Dépenses!$P$11,IF(AND(ISNUMBER(Dépenses!$M$12),Dépenses!$M$12&lt;&gt;0,COUNTIF(Dépenses!$M$3:$M$12,"&gt;0")+COUNTIF(Dépenses!$M$3:$M$12,"&lt;0")=4),Dépenses!$P$12,IF(AND(ISNUMBER(Dépenses!$M$13),Dépenses!$M$13&lt;&gt;0,COUNTIF(Dépenses!$M$3:$M$13,"&gt;0")+COUNTIF(Dépenses!$M$3:$M$13,"&lt;0")=4),Dépenses!$P$13,IF(AND(ISNUMBER(Dépenses!$M$14),Dépenses!$M$14&lt;&gt;0,COUNTIF(Dépenses!$M$3:$M$14,"&gt;0")+COUNTIF(Dépenses!$M$3:$M$14,"&lt;0")=4),Dépenses!$P$14,IF(AND(ISNUMBER(Dépenses!$M$15),Dépenses!$M$15&lt;&gt;0,COUNTIF(Dépenses!$M$3:$M$15,"&gt;0")+COUNTIF(Dépenses!$M$3:$M$15,"&lt;0")=4),Dépenses!$P$15,IF(AND(ISNUMBER(Dépenses!$M$16),Dépenses!$M$16&lt;&gt;0,COUNTIF(Dépenses!$M$3:$M$16,"&gt;0")+COUNTIF(Dépenses!$M$3:$M$16,"&lt;0")=4),Dépenses!$P$16,IF(AND(ISNUMBER(Dépenses!$M$17),Dépenses!$M$17&lt;&gt;0,COUNTIF(Dépenses!$M$3:$M$17,"&gt;0")+COUNTIF(Dépenses!$M$3:$M$17,"&lt;0")=4),Dépenses!$P$17,IF(AND(ISNUMBER(Dépenses!$M$18),Dépenses!$M$18&lt;&gt;0,COUNTIF(Dépenses!$M$3:$M$18,"&gt;0")+COUNTIF(Dépenses!$M$3:$M$18,"&lt;0")=4),Dépenses!$P$18,IF(AND(ISNUMBER(Dépenses!$M$19),Dépenses!$M$19&lt;&gt;0,COUNTIF(Dépenses!$M$3:$M$19,"&gt;0")+COUNTIF(Dépenses!$M$3:$M$19,"&lt;0")=4),Dépenses!$P$19,IF(AND(ISNUMBER(Dépenses!$M$20),Dépenses!$M$20&lt;&gt;0,COUNTIF(Dépenses!$M$3:$M$20,"&gt;0")+COUNTIF(Dépenses!$M$3:$M$20,"&lt;0")=4),Dépenses!$P$20,IF(AND(ISNUMBER(Dépenses!$M$21),Dépenses!$M$21&lt;&gt;0,COUNTIF(Dépenses!$M$3:$M$21,"&gt;0")+COUNTIF(Dépenses!$M$3:$M$21,"&lt;0")=4),Dépenses!$P$21,IF(AND(ISNUMBER(Dépenses!$M$22),Dépenses!$M$22&lt;&gt;0,COUNTIF(Dépenses!$M$3:$M$22,"&gt;0")+COUNTIF(Dépenses!$M$3:$M$22,"&lt;0")=4),Dépenses!$P$22,IF(AND(ISNUMBER(Dépenses!$M$23),Dépenses!$M$23&lt;&gt;0,COUNTIF(Dépenses!$M$3:$M$23,"&gt;0")+COUNTIF(Dépenses!$M$3:$M$23,"&lt;0")=4),Dépenses!$P$23,IF(AND(ISNUMBER(Dépenses!$M$24),Dépenses!$M$24&lt;&gt;0,COUNTIF(Dépenses!$M$3:$M$24,"&gt;0")+COUNTIF(Dépenses!$M$3:$M$24,"&lt;0")=4),Dépenses!$P$24,IF(AND(ISNUMBER(Dépenses!$M$25),Dépenses!$M$25&lt;&gt;0,COUNTIF(Dépenses!$M$3:$M$25,"&gt;0")+COUNTIF(Dépenses!$M$3:$M$25,"&lt;0")=4),Dépenses!$P$25,IF(AND(ISNUMBER(Dépenses!$M$26),Dépenses!$M$26&lt;&gt;0,COUNTIF(Dépenses!$M$3:$M$26,"&gt;0")+COUNTIF(Dépenses!$M$3:$M$26,"&lt;0")=4),Dépenses!$P$26,IF(AND(ISNUMBER(Dépenses!$M$27),Dépenses!$M$27&lt;&gt;0,COUNTIF(Dépenses!$M$3:$M$27,"&gt;0")+COUNTIF(Dépenses!$M$3:$M$27,"&lt;0")=4),Dépenses!$P$27,IF(AND(ISNUMBER(Dépenses!$M$28),Dépenses!$M$28&lt;&gt;0,COUNTIF(Dépenses!$M$3:$M$28,"&gt;0")+COUNTIF(Dépenses!$M$3:$M$28,"&lt;0")=4),Dépenses!$P$28,IF(AND(ISNUMBER(Dépenses!$M$29),Dépenses!$M$29&lt;&gt;0,COUNTIF(Dépenses!$M$3:$M$29,"&gt;0")+COUNTIF(Dépenses!$M$3:$M$29,"&lt;0")=4),Dépenses!$P$29,IF(AND(ISNUMBER(Dépenses!$M$30),Dépenses!$M$30&lt;&gt;0,COUNTIF(Dépenses!$M$3:$M$30,"&gt;0")+COUNTIF(Dépenses!$M$3:$M$30,"&lt;0")=4),Dépenses!$P$30,IF(AND(ISNUMBER(Dépenses!$M$31),Dépenses!$M$31&lt;&gt;0,COUNTIF(Dépenses!$M$3:$M$31,"&gt;0")+COUNTIF(Dépenses!$M$3:$M$31,"&lt;0")=4),Dépenses!$P$31,IF(AND(ISNUMBER(Dépenses!$M$32),Dépenses!$M$32&lt;&gt;0,COUNTIF(Dépenses!$M$3:$M$32,"&gt;0")+COUNTIF(Dépenses!$M$3:$M$32,"&lt;0")=4),Dépenses!$P$32,IF(AND(ISNUMBER(Dépenses!$M$33),Dépenses!$M$33&lt;&gt;0,COUNTIF(Dépenses!$M$3:$M$33,"&gt;0")+COUNTIF(Dépenses!$M$3:$M$33,"&lt;0")=4),Dépenses!$P$33,IF(AND(ISNUMBER(Dépenses!$M$34),Dépenses!$M$34&lt;&gt;0,COUNTIF(Dépenses!$M$3:$M$34,"&gt;0")+COUNTIF(Dépenses!$M$3:$M$34,"&lt;0")=4),Dépenses!$P$34,IF(AND(ISNUMBER(Dépenses!$M$35),Dépenses!$M$35&lt;&gt;0,COUNTIF(Dépenses!$M$3:$M$35,"&gt;0")+COUNTIF(Dépenses!$M$3:$M$35,"&lt;0")=4),Dépenses!$P$35,IF(AND(ISNUMBER(Dépenses!$M$36),Dépenses!$M$36&lt;&gt;0,COUNTIF(Dépenses!$M$3:$M$36,"&gt;0")+COUNTIF(Dépenses!$M$3:$M$36,"&lt;0")=4),Dépenses!$P$36,IF(AND(ISNUMBER(Dépenses!$M$37),Dépenses!$M$37&lt;&gt;0,COUNTIF(Dépenses!$M$3:$M$37,"&gt;0")+COUNTIF(Dépenses!$M$3:$M$37,"&lt;0")=4),Dépenses!$P$37,IF(AND(ISNUMBER(Dépenses!$M$38),Dépenses!$M$38&lt;&gt;0,COUNTIF(Dépenses!$M$3:$M$38,"&gt;0")+COUNTIF(Dépenses!$M$3:$M$38,"&lt;0")=4),Dépenses!$P$38,IF(AND(ISNUMBER(Dépenses!$M$39),Dépenses!$M$39&lt;&gt;0,COUNTIF(Dépenses!$M$3:$M$39,"&gt;0")+COUNTIF(Dépenses!$M$3:$M$39,"&lt;0")=4),Dépenses!$P$39,IF(AND(ISNUMBER(Dépenses!$M$40),Dépenses!$M$40&lt;&gt;0,COUNTIF(Dépenses!$M$3:$M$40,"&gt;0")+COUNTIF(Dépenses!$M$3:$M$40,"&lt;0")=4),Dépenses!$P$40,IF(AND(ISNUMBER(Dépenses!$M$41),Dépenses!$M$41&lt;&gt;0,COUNTIF(Dépenses!$M$3:$M$41,"&gt;0")+COUNTIF(Dépenses!$M$3:$M$41,"&lt;0")=4),Dépenses!$P$41,IF(AND(ISNUMBER(Dépenses!$M$42),Dépenses!$M$42&lt;&gt;0,COUNTIF(Dépenses!$M$3:$M$42,"&gt;0")+COUNTIF(Dépenses!$M$3:$M$42,"&lt;0")=4),Dépenses!$P$42,IF(AND(ISNUMBER(Dépenses!$M$43),Dépenses!$M$43&lt;&gt;0,COUNTIF(Dépenses!$M$3:$M$43,"&gt;0")+COUNTIF(Dépenses!$M$3:$M$43,"&lt;0")=4),Dépenses!$P$43,""))))))))))))))))))))))))))))))))))))))))),"")</f>
        <v/>
      </c>
      <c r="J12" s="310" t="str">
        <f>IF(4&lt;=COUNTIF(Dépenses!$M$3:$M$43,"&gt;0")+COUNTIF(Dépenses!$M$3:$M$43,"&lt;0"),IF(AND(ISNUMBER(Dépenses!$M$3),Dépenses!$M$3&lt;&gt;0,COUNTIF(Dépenses!$M$3:$M$3,"&gt;0")+COUNTIF(Dépenses!$M$3:$M$3,"&lt;0")=4),Dépenses!$Q$3,IF(AND(ISNUMBER(Dépenses!$M$4),Dépenses!$M$4&lt;&gt;0,COUNTIF(Dépenses!$M$3:$M$4,"&gt;0")+COUNTIF(Dépenses!$M$3:$M$4,"&lt;0")=4),Dépenses!$Q$4,IF(AND(ISNUMBER(Dépenses!$M$5),Dépenses!$M$5&lt;&gt;0,COUNTIF(Dépenses!$M$3:$M$5,"&gt;0")+COUNTIF(Dépenses!$M$3:$M$5,"&lt;0")=4),Dépenses!$Q$5,IF(AND(ISNUMBER(Dépenses!$M$6),Dépenses!$M$6&lt;&gt;0,COUNTIF(Dépenses!$M$3:$M$6,"&gt;0")+COUNTIF(Dépenses!$M$3:$M$6,"&lt;0")=4),Dépenses!$Q$6,IF(AND(ISNUMBER(Dépenses!$M$7),Dépenses!$M$7&lt;&gt;0,COUNTIF(Dépenses!$M$3:$M$7,"&gt;0")+COUNTIF(Dépenses!$M$3:$M$7,"&lt;0")=4),Dépenses!$Q$7,IF(AND(ISNUMBER(Dépenses!$M$8),Dépenses!$M$8&lt;&gt;0,COUNTIF(Dépenses!$M$3:$M$8,"&gt;0")+COUNTIF(Dépenses!$M$3:$M$8,"&lt;0")=4),Dépenses!$Q$8,IF(AND(ISNUMBER(Dépenses!$M$9),Dépenses!$M$9&lt;&gt;0,COUNTIF(Dépenses!$M$3:$M$9,"&gt;0")+COUNTIF(Dépenses!$M$3:$M$9,"&lt;0")=4),Dépenses!$Q$9,IF(AND(ISNUMBER(Dépenses!$M$10),Dépenses!$M$10&lt;&gt;0,COUNTIF(Dépenses!$M$3:$M$10,"&gt;0")+COUNTIF(Dépenses!$M$3:$M$10,"&lt;0")=4),Dépenses!$Q$10,IF(AND(ISNUMBER(Dépenses!$M$11),Dépenses!$M$11&lt;&gt;0,COUNTIF(Dépenses!$M$3:$M$11,"&gt;0")+COUNTIF(Dépenses!$M$3:$M$11,"&lt;0")=4),Dépenses!$Q$11,IF(AND(ISNUMBER(Dépenses!$M$12),Dépenses!$M$12&lt;&gt;0,COUNTIF(Dépenses!$M$3:$M$12,"&gt;0")+COUNTIF(Dépenses!$M$3:$M$12,"&lt;0")=4),Dépenses!$Q$12,IF(AND(ISNUMBER(Dépenses!$M$13),Dépenses!$M$13&lt;&gt;0,COUNTIF(Dépenses!$M$3:$M$13,"&gt;0")+COUNTIF(Dépenses!$M$3:$M$13,"&lt;0")=4),Dépenses!$Q$13,IF(AND(ISNUMBER(Dépenses!$M$14),Dépenses!$M$14&lt;&gt;0,COUNTIF(Dépenses!$M$3:$M$14,"&gt;0")+COUNTIF(Dépenses!$M$3:$M$14,"&lt;0")=4),Dépenses!$Q$14,IF(AND(ISNUMBER(Dépenses!$M$15),Dépenses!$M$15&lt;&gt;0,COUNTIF(Dépenses!$M$3:$M$15,"&gt;0")+COUNTIF(Dépenses!$M$3:$M$15,"&lt;0")=4),Dépenses!$Q$15,IF(AND(ISNUMBER(Dépenses!$M$16),Dépenses!$M$16&lt;&gt;0,COUNTIF(Dépenses!$M$3:$M$16,"&gt;0")+COUNTIF(Dépenses!$M$3:$M$16,"&lt;0")=4),Dépenses!$Q$16,IF(AND(ISNUMBER(Dépenses!$M$17),Dépenses!$M$17&lt;&gt;0,COUNTIF(Dépenses!$M$3:$M$17,"&gt;0")+COUNTIF(Dépenses!$M$3:$M$17,"&lt;0")=4),Dépenses!$Q$17,IF(AND(ISNUMBER(Dépenses!$M$18),Dépenses!$M$18&lt;&gt;0,COUNTIF(Dépenses!$M$3:$M$18,"&gt;0")+COUNTIF(Dépenses!$M$3:$M$18,"&lt;0")=4),Dépenses!$Q$18,IF(AND(ISNUMBER(Dépenses!$M$19),Dépenses!$M$19&lt;&gt;0,COUNTIF(Dépenses!$M$3:$M$19,"&gt;0")+COUNTIF(Dépenses!$M$3:$M$19,"&lt;0")=4),Dépenses!$Q$19,IF(AND(ISNUMBER(Dépenses!$M$20),Dépenses!$M$20&lt;&gt;0,COUNTIF(Dépenses!$M$3:$M$20,"&gt;0")+COUNTIF(Dépenses!$M$3:$M$20,"&lt;0")=4),Dépenses!$Q$20,IF(AND(ISNUMBER(Dépenses!$M$21),Dépenses!$M$21&lt;&gt;0,COUNTIF(Dépenses!$M$3:$M$21,"&gt;0")+COUNTIF(Dépenses!$M$3:$M$21,"&lt;0")=4),Dépenses!$Q$21,IF(AND(ISNUMBER(Dépenses!$M$22),Dépenses!$M$22&lt;&gt;0,COUNTIF(Dépenses!$M$3:$M$22,"&gt;0")+COUNTIF(Dépenses!$M$3:$M$22,"&lt;0")=4),Dépenses!$Q$22,IF(AND(ISNUMBER(Dépenses!$M$23),Dépenses!$M$23&lt;&gt;0,COUNTIF(Dépenses!$M$3:$M$23,"&gt;0")+COUNTIF(Dépenses!$M$3:$M$23,"&lt;0")=4),Dépenses!$Q$23,IF(AND(ISNUMBER(Dépenses!$M$24),Dépenses!$M$24&lt;&gt;0,COUNTIF(Dépenses!$M$3:$M$24,"&gt;0")+COUNTIF(Dépenses!$M$3:$M$24,"&lt;0")=4),Dépenses!$Q$24,IF(AND(ISNUMBER(Dépenses!$M$25),Dépenses!$M$25&lt;&gt;0,COUNTIF(Dépenses!$M$3:$M$25,"&gt;0")+COUNTIF(Dépenses!$M$3:$M$25,"&lt;0")=4),Dépenses!$Q$25,IF(AND(ISNUMBER(Dépenses!$M$26),Dépenses!$M$26&lt;&gt;0,COUNTIF(Dépenses!$M$3:$M$26,"&gt;0")+COUNTIF(Dépenses!$M$3:$M$26,"&lt;0")=4),Dépenses!$Q$26,IF(AND(ISNUMBER(Dépenses!$M$27),Dépenses!$M$27&lt;&gt;0,COUNTIF(Dépenses!$M$3:$M$27,"&gt;0")+COUNTIF(Dépenses!$M$3:$M$27,"&lt;0")=4),Dépenses!$Q$27,IF(AND(ISNUMBER(Dépenses!$M$28),Dépenses!$M$28&lt;&gt;0,COUNTIF(Dépenses!$M$3:$M$28,"&gt;0")+COUNTIF(Dépenses!$M$3:$M$28,"&lt;0")=4),Dépenses!$Q$28,IF(AND(ISNUMBER(Dépenses!$M$29),Dépenses!$M$29&lt;&gt;0,COUNTIF(Dépenses!$M$3:$M$29,"&gt;0")+COUNTIF(Dépenses!$M$3:$M$29,"&lt;0")=4),Dépenses!$Q$29,IF(AND(ISNUMBER(Dépenses!$M$30),Dépenses!$M$30&lt;&gt;0,COUNTIF(Dépenses!$M$3:$M$30,"&gt;0")+COUNTIF(Dépenses!$M$3:$M$30,"&lt;0")=4),Dépenses!$Q$30,IF(AND(ISNUMBER(Dépenses!$M$31),Dépenses!$M$31&lt;&gt;0,COUNTIF(Dépenses!$M$3:$M$31,"&gt;0")+COUNTIF(Dépenses!$M$3:$M$31,"&lt;0")=4),Dépenses!$Q$31,IF(AND(ISNUMBER(Dépenses!$M$32),Dépenses!$M$32&lt;&gt;0,COUNTIF(Dépenses!$M$3:$M$32,"&gt;0")+COUNTIF(Dépenses!$M$3:$M$32,"&lt;0")=4),Dépenses!$Q$32,IF(AND(ISNUMBER(Dépenses!$M$33),Dépenses!$M$33&lt;&gt;0,COUNTIF(Dépenses!$M$3:$M$33,"&gt;0")+COUNTIF(Dépenses!$M$3:$M$33,"&lt;0")=4),Dépenses!$Q$33,IF(AND(ISNUMBER(Dépenses!$M$34),Dépenses!$M$34&lt;&gt;0,COUNTIF(Dépenses!$M$3:$M$34,"&gt;0")+COUNTIF(Dépenses!$M$3:$M$34,"&lt;0")=4),Dépenses!$Q$34,IF(AND(ISNUMBER(Dépenses!$M$35),Dépenses!$M$35&lt;&gt;0,COUNTIF(Dépenses!$M$3:$M$35,"&gt;0")+COUNTIF(Dépenses!$M$3:$M$35,"&lt;0")=4),Dépenses!$Q$35,IF(AND(ISNUMBER(Dépenses!$M$36),Dépenses!$M$36&lt;&gt;0,COUNTIF(Dépenses!$M$3:$M$36,"&gt;0")+COUNTIF(Dépenses!$M$3:$M$36,"&lt;0")=4),Dépenses!$Q$36,IF(AND(ISNUMBER(Dépenses!$M$37),Dépenses!$M$37&lt;&gt;0,COUNTIF(Dépenses!$M$3:$M$37,"&gt;0")+COUNTIF(Dépenses!$M$3:$M$37,"&lt;0")=4),Dépenses!$Q$37,IF(AND(ISNUMBER(Dépenses!$M$38),Dépenses!$M$38&lt;&gt;0,COUNTIF(Dépenses!$M$3:$M$38,"&gt;0")+COUNTIF(Dépenses!$M$3:$M$38,"&lt;0")=4),Dépenses!$Q$38,IF(AND(ISNUMBER(Dépenses!$M$39),Dépenses!$M$39&lt;&gt;0,COUNTIF(Dépenses!$M$3:$M$39,"&gt;0")+COUNTIF(Dépenses!$M$3:$M$39,"&lt;0")=4),Dépenses!$Q$39,IF(AND(ISNUMBER(Dépenses!$M$40),Dépenses!$M$40&lt;&gt;0,COUNTIF(Dépenses!$M$3:$M$40,"&gt;0")+COUNTIF(Dépenses!$M$3:$M$40,"&lt;0")=4),Dépenses!$Q$40,IF(AND(ISNUMBER(Dépenses!$M$41),Dépenses!$M$41&lt;&gt;0,COUNTIF(Dépenses!$M$3:$M$41,"&gt;0")+COUNTIF(Dépenses!$M$3:$M$41,"&lt;0")=4),Dépenses!$Q$41,IF(AND(ISNUMBER(Dépenses!$M$42),Dépenses!$M$42&lt;&gt;0,COUNTIF(Dépenses!$M$3:$M$42,"&gt;0")+COUNTIF(Dépenses!$M$3:$M$42,"&lt;0")=4),Dépenses!$Q$42,IF(AND(ISNUMBER(Dépenses!$M$43),Dépenses!$M$43&lt;&gt;0,COUNTIF(Dépenses!$M$3:$M$43,"&gt;0")+COUNTIF(Dépenses!$M$3:$M$43,"&lt;0")=4),Dépenses!$Q$43,""))))))))))))))))))))))))))))))))))))))))),IF(4=COUNTIF(Dépenses!$M$3:$M$43,"&gt;0")+COUNTIF(Dépenses!$M$3:$M$43,"&lt;0")+1,SUM(Dépenses!$Q$3:$Q$43),IF(4=COUNTIF(Dépenses!$M$3:$M$43,"&gt;0")+COUNTIF(Dépenses!$M$3:$M$43,"&lt;0")+2,Revenus!$J$2-SUM(Dépenses!$Q$3:$Q$43),"")))</f>
        <v/>
      </c>
      <c r="Y12" s="91" t="s">
        <v>103</v>
      </c>
      <c r="Z12" s="204" t="str">
        <f>IF(AND(E5="",E8=""),"Ø",IF(OR(E5="Oui",E8="Oui"),"régulier",IF(AND(E5="Non",E8="Non"),"Pas inscrit","")))</f>
        <v>Pas inscrit</v>
      </c>
    </row>
    <row r="13" spans="1:26" s="91" customFormat="1" ht="21.95" customHeight="1" thickTop="1" x14ac:dyDescent="0.25">
      <c r="A13" s="94" t="s">
        <v>104</v>
      </c>
      <c r="B13" s="311">
        <v>0</v>
      </c>
      <c r="D13" s="98" t="s">
        <v>105</v>
      </c>
      <c r="E13" s="206" t="str">
        <f>IF(OR($Z$100="Ø",$Z$100="Pas inscrit",$Z$100="Régulière"),"Ø",IF($Z$100="Rapide",IF(E7="",E10,E7),"Ø"))</f>
        <v>Ø</v>
      </c>
      <c r="G13" s="277" t="str">
        <f>IF(5&lt;=COUNTIF(Dépenses!$M$3:$M$43,"&gt;0")+COUNTIF(Dépenses!$M$3:$M$43,"&lt;0"),IF(AND(ISNUMBER(Dépenses!$M$3),Dépenses!$M$3&lt;&gt;0,COUNTIF(Dépenses!$M$3:$M$3,"&gt;0")+COUNTIF(Dépenses!$M$3:$M$3,"&lt;0")=5),Dépenses!$L$3,IF(AND(ISNUMBER(Dépenses!$M$4),Dépenses!$M$4&lt;&gt;0,COUNTIF(Dépenses!$M$3:$M$4,"&gt;0")+COUNTIF(Dépenses!$M$3:$M$4,"&lt;0")=5),Dépenses!$L$4,IF(AND(ISNUMBER(Dépenses!$M$5),Dépenses!$M$5&lt;&gt;0,COUNTIF(Dépenses!$M$3:$M$5,"&gt;0")+COUNTIF(Dépenses!$M$3:$M$5,"&lt;0")=5),Dépenses!$L$5,IF(AND(ISNUMBER(Dépenses!$M$6),Dépenses!$M$6&lt;&gt;0,COUNTIF(Dépenses!$M$3:$M$6,"&gt;0")+COUNTIF(Dépenses!$M$3:$M$6,"&lt;0")=5),Dépenses!$L$6,IF(AND(ISNUMBER(Dépenses!$M$7),Dépenses!$M$7&lt;&gt;0,COUNTIF(Dépenses!$M$3:$M$7,"&gt;0")+COUNTIF(Dépenses!$M$3:$M$7,"&lt;0")=5),Dépenses!$L$7,IF(AND(ISNUMBER(Dépenses!$M$8),Dépenses!$M$8&lt;&gt;0,COUNTIF(Dépenses!$M$3:$M$8,"&gt;0")+COUNTIF(Dépenses!$M$3:$M$8,"&lt;0")=5),Dépenses!$L$8,IF(AND(ISNUMBER(Dépenses!$M$9),Dépenses!$M$9&lt;&gt;0,COUNTIF(Dépenses!$M$3:$M$9,"&gt;0")+COUNTIF(Dépenses!$M$3:$M$9,"&lt;0")=5),Dépenses!$L$9,IF(AND(ISNUMBER(Dépenses!$M$10),Dépenses!$M$10&lt;&gt;0,COUNTIF(Dépenses!$M$3:$M$10,"&gt;0")+COUNTIF(Dépenses!$M$3:$M$10,"&lt;0")=5),Dépenses!$L$10,IF(AND(ISNUMBER(Dépenses!$M$11),Dépenses!$M$11&lt;&gt;0,COUNTIF(Dépenses!$M$3:$M$11,"&gt;0")+COUNTIF(Dépenses!$M$3:$M$11,"&lt;0")=5),Dépenses!$L$11,IF(AND(ISNUMBER(Dépenses!$M$12),Dépenses!$M$12&lt;&gt;0,COUNTIF(Dépenses!$M$3:$M$12,"&gt;0")+COUNTIF(Dépenses!$M$3:$M$12,"&lt;0")=5),Dépenses!$L$12,IF(AND(ISNUMBER(Dépenses!$M$13),Dépenses!$M$13&lt;&gt;0,COUNTIF(Dépenses!$M$3:$M$13,"&gt;0")+COUNTIF(Dépenses!$M$3:$M$13,"&lt;0")=5),Dépenses!$L$13,IF(AND(ISNUMBER(Dépenses!$M$14),Dépenses!$M$14&lt;&gt;0,COUNTIF(Dépenses!$M$3:$M$14,"&gt;0")+COUNTIF(Dépenses!$M$3:$M$14,"&lt;0")=5),Dépenses!$L$14,IF(AND(ISNUMBER(Dépenses!$M$15),Dépenses!$M$15&lt;&gt;0,COUNTIF(Dépenses!$M$3:$M$15,"&gt;0")+COUNTIF(Dépenses!$M$3:$M$15,"&lt;0")=5),Dépenses!$L$15,IF(AND(ISNUMBER(Dépenses!$M$16),Dépenses!$M$16&lt;&gt;0,COUNTIF(Dépenses!$M$3:$M$16,"&gt;0")+COUNTIF(Dépenses!$M$3:$M$16,"&lt;0")=5),Dépenses!$L$16,IF(AND(ISNUMBER(Dépenses!$M$17),Dépenses!$M$17&lt;&gt;0,COUNTIF(Dépenses!$M$3:$M$17,"&gt;0")+COUNTIF(Dépenses!$M$3:$M$17,"&lt;0")=5),Dépenses!$L$17,IF(AND(ISNUMBER(Dépenses!$M$18),Dépenses!$M$18&lt;&gt;0,COUNTIF(Dépenses!$M$3:$M$18,"&gt;0")+COUNTIF(Dépenses!$M$3:$M$18,"&lt;0")=5),Dépenses!$L$18,IF(AND(ISNUMBER(Dépenses!$M$19),Dépenses!$M$19&lt;&gt;0,COUNTIF(Dépenses!$M$3:$M$19,"&gt;0")+COUNTIF(Dépenses!$M$3:$M$19,"&lt;0")=5),Dépenses!$L$19,IF(AND(ISNUMBER(Dépenses!$M$20),Dépenses!$M$20&lt;&gt;0,COUNTIF(Dépenses!$M$3:$M$20,"&gt;0")+COUNTIF(Dépenses!$M$3:$M$20,"&lt;0")=5),Dépenses!$L$20,IF(AND(ISNUMBER(Dépenses!$M$21),Dépenses!$M$21&lt;&gt;0,COUNTIF(Dépenses!$M$3:$M$21,"&gt;0")+COUNTIF(Dépenses!$M$3:$M$21,"&lt;0")=5),Dépenses!$L$21,IF(AND(ISNUMBER(Dépenses!$M$22),Dépenses!$M$22&lt;&gt;0,COUNTIF(Dépenses!$M$3:$M$22,"&gt;0")+COUNTIF(Dépenses!$M$3:$M$22,"&lt;0")=5),Dépenses!$L$22,IF(AND(ISNUMBER(Dépenses!$M$23),Dépenses!$M$23&lt;&gt;0,COUNTIF(Dépenses!$M$3:$M$23,"&gt;0")+COUNTIF(Dépenses!$M$3:$M$23,"&lt;0")=5),Dépenses!$L$23,IF(AND(ISNUMBER(Dépenses!$M$24),Dépenses!$M$24&lt;&gt;0,COUNTIF(Dépenses!$M$3:$M$24,"&gt;0")+COUNTIF(Dépenses!$M$3:$M$24,"&lt;0")=5),Dépenses!$L$24,IF(AND(ISNUMBER(Dépenses!$M$25),Dépenses!$M$25&lt;&gt;0,COUNTIF(Dépenses!$M$3:$M$25,"&gt;0")+COUNTIF(Dépenses!$M$3:$M$25,"&lt;0")=5),Dépenses!$L$25,IF(AND(ISNUMBER(Dépenses!$M$26),Dépenses!$M$26&lt;&gt;0,COUNTIF(Dépenses!$M$3:$M$26,"&gt;0")+COUNTIF(Dépenses!$M$3:$M$26,"&lt;0")=5),Dépenses!$L$26,IF(AND(ISNUMBER(Dépenses!$M$27),Dépenses!$M$27&lt;&gt;0,COUNTIF(Dépenses!$M$3:$M$27,"&gt;0")+COUNTIF(Dépenses!$M$3:$M$27,"&lt;0")=5),Dépenses!$L$27,IF(AND(ISNUMBER(Dépenses!$M$28),Dépenses!$M$28&lt;&gt;0,COUNTIF(Dépenses!$M$3:$M$28,"&gt;0")+COUNTIF(Dépenses!$M$3:$M$28,"&lt;0")=5),Dépenses!$L$28,IF(AND(ISNUMBER(Dépenses!$M$29),Dépenses!$M$29&lt;&gt;0,COUNTIF(Dépenses!$M$3:$M$29,"&gt;0")+COUNTIF(Dépenses!$M$3:$M$29,"&lt;0")=5),Dépenses!$L$29,IF(AND(ISNUMBER(Dépenses!$M$30),Dépenses!$M$30&lt;&gt;0,COUNTIF(Dépenses!$M$3:$M$30,"&gt;0")+COUNTIF(Dépenses!$M$3:$M$30,"&lt;0")=5),Dépenses!$L$30,IF(AND(ISNUMBER(Dépenses!$M$31),Dépenses!$M$31&lt;&gt;0,COUNTIF(Dépenses!$M$3:$M$31,"&gt;0")+COUNTIF(Dépenses!$M$3:$M$31,"&lt;0")=5),Dépenses!$L$31,IF(AND(ISNUMBER(Dépenses!$M$32),Dépenses!$M$32&lt;&gt;0,COUNTIF(Dépenses!$M$3:$M$32,"&gt;0")+COUNTIF(Dépenses!$M$3:$M$32,"&lt;0")=5),Dépenses!$L$32,IF(AND(ISNUMBER(Dépenses!$M$33),Dépenses!$M$33&lt;&gt;0,COUNTIF(Dépenses!$M$3:$M$33,"&gt;0")+COUNTIF(Dépenses!$M$3:$M$33,"&lt;0")=5),Dépenses!$L$33,IF(AND(ISNUMBER(Dépenses!$M$34),Dépenses!$M$34&lt;&gt;0,COUNTIF(Dépenses!$M$3:$M$34,"&gt;0")+COUNTIF(Dépenses!$M$3:$M$34,"&lt;0")=5),Dépenses!$L$34,IF(AND(ISNUMBER(Dépenses!$M$35),Dépenses!$M$35&lt;&gt;0,COUNTIF(Dépenses!$M$3:$M$35,"&gt;0")+COUNTIF(Dépenses!$M$3:$M$35,"&lt;0")=5),Dépenses!$L$35,IF(AND(ISNUMBER(Dépenses!$M$36),Dépenses!$M$36&lt;&gt;0,COUNTIF(Dépenses!$M$3:$M$36,"&gt;0")+COUNTIF(Dépenses!$M$3:$M$36,"&lt;0")=5),Dépenses!$L$36,IF(AND(ISNUMBER(Dépenses!$M$37),Dépenses!$M$37&lt;&gt;0,COUNTIF(Dépenses!$M$3:$M$37,"&gt;0")+COUNTIF(Dépenses!$M$3:$M$37,"&lt;0")=5),Dépenses!$L$37,IF(AND(ISNUMBER(Dépenses!$M$38),Dépenses!$M$38&lt;&gt;0,COUNTIF(Dépenses!$M$3:$M$38,"&gt;0")+COUNTIF(Dépenses!$M$3:$M$38,"&lt;0")=5),Dépenses!$L$38,IF(AND(ISNUMBER(Dépenses!$M$39),Dépenses!$M$39&lt;&gt;0,COUNTIF(Dépenses!$M$3:$M$39,"&gt;0")+COUNTIF(Dépenses!$M$3:$M$39,"&lt;0")=5),Dépenses!$L$39,IF(AND(ISNUMBER(Dépenses!$M$40),Dépenses!$M$40&lt;&gt;0,COUNTIF(Dépenses!$M$3:$M$40,"&gt;0")+COUNTIF(Dépenses!$M$3:$M$40,"&lt;0")=5),Dépenses!$L$40,IF(AND(ISNUMBER(Dépenses!$M$41),Dépenses!$M$41&lt;&gt;0,COUNTIF(Dépenses!$M$3:$M$41,"&gt;0")+COUNTIF(Dépenses!$M$3:$M$41,"&lt;0")=5),Dépenses!$L$41,IF(AND(ISNUMBER(Dépenses!$M$42),Dépenses!$M$42&lt;&gt;0,COUNTIF(Dépenses!$M$3:$M$42,"&gt;0")+COUNTIF(Dépenses!$M$3:$M$42,"&lt;0")=5),Dépenses!$L$42,IF(AND(ISNUMBER(Dépenses!$M$43),Dépenses!$M$43&lt;&gt;0,COUNTIF(Dépenses!$M$3:$M$43,"&gt;0")+COUNTIF(Dépenses!$M$3:$M$43,"&lt;0")=5),Dépenses!$L$43,""))))))))))))))))))))))))))))))))))))))))),IF(5=COUNTIF(Dépenses!$M$3:$M$43,"&gt;0")+COUNTIF(Dépenses!$M$3:$M$43,"&lt;0")+1,"TOTAL DÉPENSES",IF(5=COUNTIF(Dépenses!$M$3:$M$43,"&gt;0")+COUNTIF(Dépenses!$M$3:$M$43,"&lt;0")+2,"BÉNÉFICE (PERTE) NET","")))</f>
        <v/>
      </c>
      <c r="H13" s="310" t="str">
        <f>IF(5&lt;=COUNTIF(Dépenses!$M$3:$M$43,"&gt;0")+COUNTIF(Dépenses!$M$3:$M$43,"&lt;0"),IF(AND(ISNUMBER(Dépenses!$M$3),Dépenses!$M$3&lt;&gt;0,COUNTIF(Dépenses!$M$3:$M$3,"&gt;0")+COUNTIF(Dépenses!$M$3:$M$3,"&lt;0")=5),Dépenses!$M$3,IF(AND(ISNUMBER(Dépenses!$M$4),Dépenses!$M$4&lt;&gt;0,COUNTIF(Dépenses!$M$3:$M$4,"&gt;0")+COUNTIF(Dépenses!$M$3:$M$4,"&lt;0")=5),Dépenses!$M$4,IF(AND(ISNUMBER(Dépenses!$M$5),Dépenses!$M$5&lt;&gt;0,COUNTIF(Dépenses!$M$3:$M$5,"&gt;0")+COUNTIF(Dépenses!$M$3:$M$5,"&lt;0")=5),Dépenses!$M$5,IF(AND(ISNUMBER(Dépenses!$M$6),Dépenses!$M$6&lt;&gt;0,COUNTIF(Dépenses!$M$3:$M$6,"&gt;0")+COUNTIF(Dépenses!$M$3:$M$6,"&lt;0")=5),Dépenses!$M$6,IF(AND(ISNUMBER(Dépenses!$M$7),Dépenses!$M$7&lt;&gt;0,COUNTIF(Dépenses!$M$3:$M$7,"&gt;0")+COUNTIF(Dépenses!$M$3:$M$7,"&lt;0")=5),Dépenses!$M$7,IF(AND(ISNUMBER(Dépenses!$M$8),Dépenses!$M$8&lt;&gt;0,COUNTIF(Dépenses!$M$3:$M$8,"&gt;0")+COUNTIF(Dépenses!$M$3:$M$8,"&lt;0")=5),Dépenses!$M$8,IF(AND(ISNUMBER(Dépenses!$M$9),Dépenses!$M$9&lt;&gt;0,COUNTIF(Dépenses!$M$3:$M$9,"&gt;0")+COUNTIF(Dépenses!$M$3:$M$9,"&lt;0")=5),Dépenses!$M$9,IF(AND(ISNUMBER(Dépenses!$M$10),Dépenses!$M$10&lt;&gt;0,COUNTIF(Dépenses!$M$3:$M$10,"&gt;0")+COUNTIF(Dépenses!$M$3:$M$10,"&lt;0")=5),Dépenses!$M$10,IF(AND(ISNUMBER(Dépenses!$M$11),Dépenses!$M$11&lt;&gt;0,COUNTIF(Dépenses!$M$3:$M$11,"&gt;0")+COUNTIF(Dépenses!$M$3:$M$11,"&lt;0")=5),Dépenses!$M$11,IF(AND(ISNUMBER(Dépenses!$M$12),Dépenses!$M$12&lt;&gt;0,COUNTIF(Dépenses!$M$3:$M$12,"&gt;0")+COUNTIF(Dépenses!$M$3:$M$12,"&lt;0")=5),Dépenses!$M$12,IF(AND(ISNUMBER(Dépenses!$M$13),Dépenses!$M$13&lt;&gt;0,COUNTIF(Dépenses!$M$3:$M$13,"&gt;0")+COUNTIF(Dépenses!$M$3:$M$13,"&lt;0")=5),Dépenses!$M$13,IF(AND(ISNUMBER(Dépenses!$M$14),Dépenses!$M$14&lt;&gt;0,COUNTIF(Dépenses!$M$3:$M$14,"&gt;0")+COUNTIF(Dépenses!$M$3:$M$14,"&lt;0")=5),Dépenses!$M$14,IF(AND(ISNUMBER(Dépenses!$M$15),Dépenses!$M$15&lt;&gt;0,COUNTIF(Dépenses!$M$3:$M$15,"&gt;0")+COUNTIF(Dépenses!$M$3:$M$15,"&lt;0")=5),Dépenses!$M$15,IF(AND(ISNUMBER(Dépenses!$M$16),Dépenses!$M$16&lt;&gt;0,COUNTIF(Dépenses!$M$3:$M$16,"&gt;0")+COUNTIF(Dépenses!$M$3:$M$16,"&lt;0")=5),Dépenses!$M$16,IF(AND(ISNUMBER(Dépenses!$M$17),Dépenses!$M$17&lt;&gt;0,COUNTIF(Dépenses!$M$3:$M$17,"&gt;0")+COUNTIF(Dépenses!$M$3:$M$17,"&lt;0")=5),Dépenses!$M$17,IF(AND(ISNUMBER(Dépenses!$M$18),Dépenses!$M$18&lt;&gt;0,COUNTIF(Dépenses!$M$3:$M$18,"&gt;0")+COUNTIF(Dépenses!$M$3:$M$18,"&lt;0")=5),Dépenses!$M$18,IF(AND(ISNUMBER(Dépenses!$M$19),Dépenses!$M$19&lt;&gt;0,COUNTIF(Dépenses!$M$3:$M$19,"&gt;0")+COUNTIF(Dépenses!$M$3:$M$19,"&lt;0")=5),Dépenses!$M$19,IF(AND(ISNUMBER(Dépenses!$M$20),Dépenses!$M$20&lt;&gt;0,COUNTIF(Dépenses!$M$3:$M$20,"&gt;0")+COUNTIF(Dépenses!$M$3:$M$20,"&lt;0")=5),Dépenses!$M$20,IF(AND(ISNUMBER(Dépenses!$M$21),Dépenses!$M$21&lt;&gt;0,COUNTIF(Dépenses!$M$3:$M$21,"&gt;0")+COUNTIF(Dépenses!$M$3:$M$21,"&lt;0")=5),Dépenses!$M$21,IF(AND(ISNUMBER(Dépenses!$M$22),Dépenses!$M$22&lt;&gt;0,COUNTIF(Dépenses!$M$3:$M$22,"&gt;0")+COUNTIF(Dépenses!$M$3:$M$22,"&lt;0")=5),Dépenses!$M$22,IF(AND(ISNUMBER(Dépenses!$M$23),Dépenses!$M$23&lt;&gt;0,COUNTIF(Dépenses!$M$3:$M$23,"&gt;0")+COUNTIF(Dépenses!$M$3:$M$23,"&lt;0")=5),Dépenses!$M$23,IF(AND(ISNUMBER(Dépenses!$M$24),Dépenses!$M$24&lt;&gt;0,COUNTIF(Dépenses!$M$3:$M$24,"&gt;0")+COUNTIF(Dépenses!$M$3:$M$24,"&lt;0")=5),Dépenses!$M$24,IF(AND(ISNUMBER(Dépenses!$M$25),Dépenses!$M$25&lt;&gt;0,COUNTIF(Dépenses!$M$3:$M$25,"&gt;0")+COUNTIF(Dépenses!$M$3:$M$25,"&lt;0")=5),Dépenses!$M$25,IF(AND(ISNUMBER(Dépenses!$M$26),Dépenses!$M$26&lt;&gt;0,COUNTIF(Dépenses!$M$3:$M$26,"&gt;0")+COUNTIF(Dépenses!$M$3:$M$26,"&lt;0")=5),Dépenses!$M$26,IF(AND(ISNUMBER(Dépenses!$M$27),Dépenses!$M$27&lt;&gt;0,COUNTIF(Dépenses!$M$3:$M$27,"&gt;0")+COUNTIF(Dépenses!$M$3:$M$27,"&lt;0")=5),Dépenses!$M$27,IF(AND(ISNUMBER(Dépenses!$M$28),Dépenses!$M$28&lt;&gt;0,COUNTIF(Dépenses!$M$3:$M$28,"&gt;0")+COUNTIF(Dépenses!$M$3:$M$28,"&lt;0")=5),Dépenses!$M$28,IF(AND(ISNUMBER(Dépenses!$M$29),Dépenses!$M$29&lt;&gt;0,COUNTIF(Dépenses!$M$3:$M$29,"&gt;0")+COUNTIF(Dépenses!$M$3:$M$29,"&lt;0")=5),Dépenses!$M$29,IF(AND(ISNUMBER(Dépenses!$M$30),Dépenses!$M$30&lt;&gt;0,COUNTIF(Dépenses!$M$3:$M$30,"&gt;0")+COUNTIF(Dépenses!$M$3:$M$30,"&lt;0")=5),Dépenses!$M$30,IF(AND(ISNUMBER(Dépenses!$M$31),Dépenses!$M$31&lt;&gt;0,COUNTIF(Dépenses!$M$3:$M$31,"&gt;0")+COUNTIF(Dépenses!$M$3:$M$31,"&lt;0")=5),Dépenses!$M$31,IF(AND(ISNUMBER(Dépenses!$M$32),Dépenses!$M$32&lt;&gt;0,COUNTIF(Dépenses!$M$3:$M$32,"&gt;0")+COUNTIF(Dépenses!$M$3:$M$32,"&lt;0")=5),Dépenses!$M$32,IF(AND(ISNUMBER(Dépenses!$M$33),Dépenses!$M$33&lt;&gt;0,COUNTIF(Dépenses!$M$3:$M$33,"&gt;0")+COUNTIF(Dépenses!$M$3:$M$33,"&lt;0")=5),Dépenses!$M$33,IF(AND(ISNUMBER(Dépenses!$M$34),Dépenses!$M$34&lt;&gt;0,COUNTIF(Dépenses!$M$3:$M$34,"&gt;0")+COUNTIF(Dépenses!$M$3:$M$34,"&lt;0")=5),Dépenses!$M$34,IF(AND(ISNUMBER(Dépenses!$M$35),Dépenses!$M$35&lt;&gt;0,COUNTIF(Dépenses!$M$3:$M$35,"&gt;0")+COUNTIF(Dépenses!$M$3:$M$35,"&lt;0")=5),Dépenses!$M$35,IF(AND(ISNUMBER(Dépenses!$M$36),Dépenses!$M$36&lt;&gt;0,COUNTIF(Dépenses!$M$3:$M$36,"&gt;0")+COUNTIF(Dépenses!$M$3:$M$36,"&lt;0")=5),Dépenses!$M$36,IF(AND(ISNUMBER(Dépenses!$M$37),Dépenses!$M$37&lt;&gt;0,COUNTIF(Dépenses!$M$3:$M$37,"&gt;0")+COUNTIF(Dépenses!$M$3:$M$37,"&lt;0")=5),Dépenses!$M$37,IF(AND(ISNUMBER(Dépenses!$M$38),Dépenses!$M$38&lt;&gt;0,COUNTIF(Dépenses!$M$3:$M$38,"&gt;0")+COUNTIF(Dépenses!$M$3:$M$38,"&lt;0")=5),Dépenses!$M$38,IF(AND(ISNUMBER(Dépenses!$M$39),Dépenses!$M$39&lt;&gt;0,COUNTIF(Dépenses!$M$3:$M$39,"&gt;0")+COUNTIF(Dépenses!$M$3:$M$39,"&lt;0")=5),Dépenses!$M$39,IF(AND(ISNUMBER(Dépenses!$M$40),Dépenses!$M$40&lt;&gt;0,COUNTIF(Dépenses!$M$3:$M$40,"&gt;0")+COUNTIF(Dépenses!$M$3:$M$40,"&lt;0")=5),Dépenses!$M$40,IF(AND(ISNUMBER(Dépenses!$M$41),Dépenses!$M$41&lt;&gt;0,COUNTIF(Dépenses!$M$3:$M$41,"&gt;0")+COUNTIF(Dépenses!$M$3:$M$41,"&lt;0")=5),Dépenses!$M$41,IF(AND(ISNUMBER(Dépenses!$M$42),Dépenses!$M$42&lt;&gt;0,COUNTIF(Dépenses!$M$3:$M$42,"&gt;0")+COUNTIF(Dépenses!$M$3:$M$42,"&lt;0")=5),Dépenses!$M$42,IF(AND(ISNUMBER(Dépenses!$M$43),Dépenses!$M$43&lt;&gt;0,COUNTIF(Dépenses!$M$3:$M$43,"&gt;0")+COUNTIF(Dépenses!$M$3:$M$43,"&lt;0")=5),Dépenses!$M$43,""))))))))))))))))))))))))))))))))))))))))),IF(5=COUNTIF(Dépenses!$M$3:$M$43,"&gt;0")+COUNTIF(Dépenses!$M$3:$M$43,"&lt;0")+1,SUM(Dépenses!$M$3:$M$43),IF(5=COUNTIF(Dépenses!$M$3:$M$43,"&gt;0")+COUNTIF(Dépenses!$M$3:$M$43,"&lt;0")+2,Revenus!$J$2-SUM(Dépenses!$M$3:$M$43),"")))</f>
        <v/>
      </c>
      <c r="I13" s="291" t="str">
        <f>IF(5&lt;=COUNTIF(Dépenses!$M$3:$M$43,"&gt;0")+COUNTIF(Dépenses!$M$3:$M$43,"&lt;0"),IF(AND(ISNUMBER(Dépenses!$M$3),Dépenses!$M$3&lt;&gt;0,COUNTIF(Dépenses!$M$3:$M$3,"&gt;0")+COUNTIF(Dépenses!$M$3:$M$3,"&lt;0")=5),Dépenses!$P$3,IF(AND(ISNUMBER(Dépenses!$M$4),Dépenses!$M$4&lt;&gt;0,COUNTIF(Dépenses!$M$3:$M$4,"&gt;0")+COUNTIF(Dépenses!$M$3:$M$4,"&lt;0")=5),Dépenses!$P$4,IF(AND(ISNUMBER(Dépenses!$M$5),Dépenses!$M$5&lt;&gt;0,COUNTIF(Dépenses!$M$3:$M$5,"&gt;0")+COUNTIF(Dépenses!$M$3:$M$5,"&lt;0")=5),Dépenses!$P$5,IF(AND(ISNUMBER(Dépenses!$M$6),Dépenses!$M$6&lt;&gt;0,COUNTIF(Dépenses!$M$3:$M$6,"&gt;0")+COUNTIF(Dépenses!$M$3:$M$6,"&lt;0")=5),Dépenses!$P$6,IF(AND(ISNUMBER(Dépenses!$M$7),Dépenses!$M$7&lt;&gt;0,COUNTIF(Dépenses!$M$3:$M$7,"&gt;0")+COUNTIF(Dépenses!$M$3:$M$7,"&lt;0")=5),Dépenses!$P$7,IF(AND(ISNUMBER(Dépenses!$M$8),Dépenses!$M$8&lt;&gt;0,COUNTIF(Dépenses!$M$3:$M$8,"&gt;0")+COUNTIF(Dépenses!$M$3:$M$8,"&lt;0")=5),Dépenses!$P$8,IF(AND(ISNUMBER(Dépenses!$M$9),Dépenses!$M$9&lt;&gt;0,COUNTIF(Dépenses!$M$3:$M$9,"&gt;0")+COUNTIF(Dépenses!$M$3:$M$9,"&lt;0")=5),Dépenses!$P$9,IF(AND(ISNUMBER(Dépenses!$M$10),Dépenses!$M$10&lt;&gt;0,COUNTIF(Dépenses!$M$3:$M$10,"&gt;0")+COUNTIF(Dépenses!$M$3:$M$10,"&lt;0")=5),Dépenses!$P$10,IF(AND(ISNUMBER(Dépenses!$M$11),Dépenses!$M$11&lt;&gt;0,COUNTIF(Dépenses!$M$3:$M$11,"&gt;0")+COUNTIF(Dépenses!$M$3:$M$11,"&lt;0")=5),Dépenses!$P$11,IF(AND(ISNUMBER(Dépenses!$M$12),Dépenses!$M$12&lt;&gt;0,COUNTIF(Dépenses!$M$3:$M$12,"&gt;0")+COUNTIF(Dépenses!$M$3:$M$12,"&lt;0")=5),Dépenses!$P$12,IF(AND(ISNUMBER(Dépenses!$M$13),Dépenses!$M$13&lt;&gt;0,COUNTIF(Dépenses!$M$3:$M$13,"&gt;0")+COUNTIF(Dépenses!$M$3:$M$13,"&lt;0")=5),Dépenses!$P$13,IF(AND(ISNUMBER(Dépenses!$M$14),Dépenses!$M$14&lt;&gt;0,COUNTIF(Dépenses!$M$3:$M$14,"&gt;0")+COUNTIF(Dépenses!$M$3:$M$14,"&lt;0")=5),Dépenses!$P$14,IF(AND(ISNUMBER(Dépenses!$M$15),Dépenses!$M$15&lt;&gt;0,COUNTIF(Dépenses!$M$3:$M$15,"&gt;0")+COUNTIF(Dépenses!$M$3:$M$15,"&lt;0")=5),Dépenses!$P$15,IF(AND(ISNUMBER(Dépenses!$M$16),Dépenses!$M$16&lt;&gt;0,COUNTIF(Dépenses!$M$3:$M$16,"&gt;0")+COUNTIF(Dépenses!$M$3:$M$16,"&lt;0")=5),Dépenses!$P$16,IF(AND(ISNUMBER(Dépenses!$M$17),Dépenses!$M$17&lt;&gt;0,COUNTIF(Dépenses!$M$3:$M$17,"&gt;0")+COUNTIF(Dépenses!$M$3:$M$17,"&lt;0")=5),Dépenses!$P$17,IF(AND(ISNUMBER(Dépenses!$M$18),Dépenses!$M$18&lt;&gt;0,COUNTIF(Dépenses!$M$3:$M$18,"&gt;0")+COUNTIF(Dépenses!$M$3:$M$18,"&lt;0")=5),Dépenses!$P$18,IF(AND(ISNUMBER(Dépenses!$M$19),Dépenses!$M$19&lt;&gt;0,COUNTIF(Dépenses!$M$3:$M$19,"&gt;0")+COUNTIF(Dépenses!$M$3:$M$19,"&lt;0")=5),Dépenses!$P$19,IF(AND(ISNUMBER(Dépenses!$M$20),Dépenses!$M$20&lt;&gt;0,COUNTIF(Dépenses!$M$3:$M$20,"&gt;0")+COUNTIF(Dépenses!$M$3:$M$20,"&lt;0")=5),Dépenses!$P$20,IF(AND(ISNUMBER(Dépenses!$M$21),Dépenses!$M$21&lt;&gt;0,COUNTIF(Dépenses!$M$3:$M$21,"&gt;0")+COUNTIF(Dépenses!$M$3:$M$21,"&lt;0")=5),Dépenses!$P$21,IF(AND(ISNUMBER(Dépenses!$M$22),Dépenses!$M$22&lt;&gt;0,COUNTIF(Dépenses!$M$3:$M$22,"&gt;0")+COUNTIF(Dépenses!$M$3:$M$22,"&lt;0")=5),Dépenses!$P$22,IF(AND(ISNUMBER(Dépenses!$M$23),Dépenses!$M$23&lt;&gt;0,COUNTIF(Dépenses!$M$3:$M$23,"&gt;0")+COUNTIF(Dépenses!$M$3:$M$23,"&lt;0")=5),Dépenses!$P$23,IF(AND(ISNUMBER(Dépenses!$M$24),Dépenses!$M$24&lt;&gt;0,COUNTIF(Dépenses!$M$3:$M$24,"&gt;0")+COUNTIF(Dépenses!$M$3:$M$24,"&lt;0")=5),Dépenses!$P$24,IF(AND(ISNUMBER(Dépenses!$M$25),Dépenses!$M$25&lt;&gt;0,COUNTIF(Dépenses!$M$3:$M$25,"&gt;0")+COUNTIF(Dépenses!$M$3:$M$25,"&lt;0")=5),Dépenses!$P$25,IF(AND(ISNUMBER(Dépenses!$M$26),Dépenses!$M$26&lt;&gt;0,COUNTIF(Dépenses!$M$3:$M$26,"&gt;0")+COUNTIF(Dépenses!$M$3:$M$26,"&lt;0")=5),Dépenses!$P$26,IF(AND(ISNUMBER(Dépenses!$M$27),Dépenses!$M$27&lt;&gt;0,COUNTIF(Dépenses!$M$3:$M$27,"&gt;0")+COUNTIF(Dépenses!$M$3:$M$27,"&lt;0")=5),Dépenses!$P$27,IF(AND(ISNUMBER(Dépenses!$M$28),Dépenses!$M$28&lt;&gt;0,COUNTIF(Dépenses!$M$3:$M$28,"&gt;0")+COUNTIF(Dépenses!$M$3:$M$28,"&lt;0")=5),Dépenses!$P$28,IF(AND(ISNUMBER(Dépenses!$M$29),Dépenses!$M$29&lt;&gt;0,COUNTIF(Dépenses!$M$3:$M$29,"&gt;0")+COUNTIF(Dépenses!$M$3:$M$29,"&lt;0")=5),Dépenses!$P$29,IF(AND(ISNUMBER(Dépenses!$M$30),Dépenses!$M$30&lt;&gt;0,COUNTIF(Dépenses!$M$3:$M$30,"&gt;0")+COUNTIF(Dépenses!$M$3:$M$30,"&lt;0")=5),Dépenses!$P$30,IF(AND(ISNUMBER(Dépenses!$M$31),Dépenses!$M$31&lt;&gt;0,COUNTIF(Dépenses!$M$3:$M$31,"&gt;0")+COUNTIF(Dépenses!$M$3:$M$31,"&lt;0")=5),Dépenses!$P$31,IF(AND(ISNUMBER(Dépenses!$M$32),Dépenses!$M$32&lt;&gt;0,COUNTIF(Dépenses!$M$3:$M$32,"&gt;0")+COUNTIF(Dépenses!$M$3:$M$32,"&lt;0")=5),Dépenses!$P$32,IF(AND(ISNUMBER(Dépenses!$M$33),Dépenses!$M$33&lt;&gt;0,COUNTIF(Dépenses!$M$3:$M$33,"&gt;0")+COUNTIF(Dépenses!$M$3:$M$33,"&lt;0")=5),Dépenses!$P$33,IF(AND(ISNUMBER(Dépenses!$M$34),Dépenses!$M$34&lt;&gt;0,COUNTIF(Dépenses!$M$3:$M$34,"&gt;0")+COUNTIF(Dépenses!$M$3:$M$34,"&lt;0")=5),Dépenses!$P$34,IF(AND(ISNUMBER(Dépenses!$M$35),Dépenses!$M$35&lt;&gt;0,COUNTIF(Dépenses!$M$3:$M$35,"&gt;0")+COUNTIF(Dépenses!$M$3:$M$35,"&lt;0")=5),Dépenses!$P$35,IF(AND(ISNUMBER(Dépenses!$M$36),Dépenses!$M$36&lt;&gt;0,COUNTIF(Dépenses!$M$3:$M$36,"&gt;0")+COUNTIF(Dépenses!$M$3:$M$36,"&lt;0")=5),Dépenses!$P$36,IF(AND(ISNUMBER(Dépenses!$M$37),Dépenses!$M$37&lt;&gt;0,COUNTIF(Dépenses!$M$3:$M$37,"&gt;0")+COUNTIF(Dépenses!$M$3:$M$37,"&lt;0")=5),Dépenses!$P$37,IF(AND(ISNUMBER(Dépenses!$M$38),Dépenses!$M$38&lt;&gt;0,COUNTIF(Dépenses!$M$3:$M$38,"&gt;0")+COUNTIF(Dépenses!$M$3:$M$38,"&lt;0")=5),Dépenses!$P$38,IF(AND(ISNUMBER(Dépenses!$M$39),Dépenses!$M$39&lt;&gt;0,COUNTIF(Dépenses!$M$3:$M$39,"&gt;0")+COUNTIF(Dépenses!$M$3:$M$39,"&lt;0")=5),Dépenses!$P$39,IF(AND(ISNUMBER(Dépenses!$M$40),Dépenses!$M$40&lt;&gt;0,COUNTIF(Dépenses!$M$3:$M$40,"&gt;0")+COUNTIF(Dépenses!$M$3:$M$40,"&lt;0")=5),Dépenses!$P$40,IF(AND(ISNUMBER(Dépenses!$M$41),Dépenses!$M$41&lt;&gt;0,COUNTIF(Dépenses!$M$3:$M$41,"&gt;0")+COUNTIF(Dépenses!$M$3:$M$41,"&lt;0")=5),Dépenses!$P$41,IF(AND(ISNUMBER(Dépenses!$M$42),Dépenses!$M$42&lt;&gt;0,COUNTIF(Dépenses!$M$3:$M$42,"&gt;0")+COUNTIF(Dépenses!$M$3:$M$42,"&lt;0")=5),Dépenses!$P$42,IF(AND(ISNUMBER(Dépenses!$M$43),Dépenses!$M$43&lt;&gt;0,COUNTIF(Dépenses!$M$3:$M$43,"&gt;0")+COUNTIF(Dépenses!$M$3:$M$43,"&lt;0")=5),Dépenses!$P$43,""))))))))))))))))))))))))))))))))))))))))),"")</f>
        <v/>
      </c>
      <c r="J13" s="310" t="str">
        <f>IF(5&lt;=COUNTIF(Dépenses!$M$3:$M$43,"&gt;0")+COUNTIF(Dépenses!$M$3:$M$43,"&lt;0"),IF(AND(ISNUMBER(Dépenses!$M$3),Dépenses!$M$3&lt;&gt;0,COUNTIF(Dépenses!$M$3:$M$3,"&gt;0")+COUNTIF(Dépenses!$M$3:$M$3,"&lt;0")=5),Dépenses!$Q$3,IF(AND(ISNUMBER(Dépenses!$M$4),Dépenses!$M$4&lt;&gt;0,COUNTIF(Dépenses!$M$3:$M$4,"&gt;0")+COUNTIF(Dépenses!$M$3:$M$4,"&lt;0")=5),Dépenses!$Q$4,IF(AND(ISNUMBER(Dépenses!$M$5),Dépenses!$M$5&lt;&gt;0,COUNTIF(Dépenses!$M$3:$M$5,"&gt;0")+COUNTIF(Dépenses!$M$3:$M$5,"&lt;0")=5),Dépenses!$Q$5,IF(AND(ISNUMBER(Dépenses!$M$6),Dépenses!$M$6&lt;&gt;0,COUNTIF(Dépenses!$M$3:$M$6,"&gt;0")+COUNTIF(Dépenses!$M$3:$M$6,"&lt;0")=5),Dépenses!$Q$6,IF(AND(ISNUMBER(Dépenses!$M$7),Dépenses!$M$7&lt;&gt;0,COUNTIF(Dépenses!$M$3:$M$7,"&gt;0")+COUNTIF(Dépenses!$M$3:$M$7,"&lt;0")=5),Dépenses!$Q$7,IF(AND(ISNUMBER(Dépenses!$M$8),Dépenses!$M$8&lt;&gt;0,COUNTIF(Dépenses!$M$3:$M$8,"&gt;0")+COUNTIF(Dépenses!$M$3:$M$8,"&lt;0")=5),Dépenses!$Q$8,IF(AND(ISNUMBER(Dépenses!$M$9),Dépenses!$M$9&lt;&gt;0,COUNTIF(Dépenses!$M$3:$M$9,"&gt;0")+COUNTIF(Dépenses!$M$3:$M$9,"&lt;0")=5),Dépenses!$Q$9,IF(AND(ISNUMBER(Dépenses!$M$10),Dépenses!$M$10&lt;&gt;0,COUNTIF(Dépenses!$M$3:$M$10,"&gt;0")+COUNTIF(Dépenses!$M$3:$M$10,"&lt;0")=5),Dépenses!$Q$10,IF(AND(ISNUMBER(Dépenses!$M$11),Dépenses!$M$11&lt;&gt;0,COUNTIF(Dépenses!$M$3:$M$11,"&gt;0")+COUNTIF(Dépenses!$M$3:$M$11,"&lt;0")=5),Dépenses!$Q$11,IF(AND(ISNUMBER(Dépenses!$M$12),Dépenses!$M$12&lt;&gt;0,COUNTIF(Dépenses!$M$3:$M$12,"&gt;0")+COUNTIF(Dépenses!$M$3:$M$12,"&lt;0")=5),Dépenses!$Q$12,IF(AND(ISNUMBER(Dépenses!$M$13),Dépenses!$M$13&lt;&gt;0,COUNTIF(Dépenses!$M$3:$M$13,"&gt;0")+COUNTIF(Dépenses!$M$3:$M$13,"&lt;0")=5),Dépenses!$Q$13,IF(AND(ISNUMBER(Dépenses!$M$14),Dépenses!$M$14&lt;&gt;0,COUNTIF(Dépenses!$M$3:$M$14,"&gt;0")+COUNTIF(Dépenses!$M$3:$M$14,"&lt;0")=5),Dépenses!$Q$14,IF(AND(ISNUMBER(Dépenses!$M$15),Dépenses!$M$15&lt;&gt;0,COUNTIF(Dépenses!$M$3:$M$15,"&gt;0")+COUNTIF(Dépenses!$M$3:$M$15,"&lt;0")=5),Dépenses!$Q$15,IF(AND(ISNUMBER(Dépenses!$M$16),Dépenses!$M$16&lt;&gt;0,COUNTIF(Dépenses!$M$3:$M$16,"&gt;0")+COUNTIF(Dépenses!$M$3:$M$16,"&lt;0")=5),Dépenses!$Q$16,IF(AND(ISNUMBER(Dépenses!$M$17),Dépenses!$M$17&lt;&gt;0,COUNTIF(Dépenses!$M$3:$M$17,"&gt;0")+COUNTIF(Dépenses!$M$3:$M$17,"&lt;0")=5),Dépenses!$Q$17,IF(AND(ISNUMBER(Dépenses!$M$18),Dépenses!$M$18&lt;&gt;0,COUNTIF(Dépenses!$M$3:$M$18,"&gt;0")+COUNTIF(Dépenses!$M$3:$M$18,"&lt;0")=5),Dépenses!$Q$18,IF(AND(ISNUMBER(Dépenses!$M$19),Dépenses!$M$19&lt;&gt;0,COUNTIF(Dépenses!$M$3:$M$19,"&gt;0")+COUNTIF(Dépenses!$M$3:$M$19,"&lt;0")=5),Dépenses!$Q$19,IF(AND(ISNUMBER(Dépenses!$M$20),Dépenses!$M$20&lt;&gt;0,COUNTIF(Dépenses!$M$3:$M$20,"&gt;0")+COUNTIF(Dépenses!$M$3:$M$20,"&lt;0")=5),Dépenses!$Q$20,IF(AND(ISNUMBER(Dépenses!$M$21),Dépenses!$M$21&lt;&gt;0,COUNTIF(Dépenses!$M$3:$M$21,"&gt;0")+COUNTIF(Dépenses!$M$3:$M$21,"&lt;0")=5),Dépenses!$Q$21,IF(AND(ISNUMBER(Dépenses!$M$22),Dépenses!$M$22&lt;&gt;0,COUNTIF(Dépenses!$M$3:$M$22,"&gt;0")+COUNTIF(Dépenses!$M$3:$M$22,"&lt;0")=5),Dépenses!$Q$22,IF(AND(ISNUMBER(Dépenses!$M$23),Dépenses!$M$23&lt;&gt;0,COUNTIF(Dépenses!$M$3:$M$23,"&gt;0")+COUNTIF(Dépenses!$M$3:$M$23,"&lt;0")=5),Dépenses!$Q$23,IF(AND(ISNUMBER(Dépenses!$M$24),Dépenses!$M$24&lt;&gt;0,COUNTIF(Dépenses!$M$3:$M$24,"&gt;0")+COUNTIF(Dépenses!$M$3:$M$24,"&lt;0")=5),Dépenses!$Q$24,IF(AND(ISNUMBER(Dépenses!$M$25),Dépenses!$M$25&lt;&gt;0,COUNTIF(Dépenses!$M$3:$M$25,"&gt;0")+COUNTIF(Dépenses!$M$3:$M$25,"&lt;0")=5),Dépenses!$Q$25,IF(AND(ISNUMBER(Dépenses!$M$26),Dépenses!$M$26&lt;&gt;0,COUNTIF(Dépenses!$M$3:$M$26,"&gt;0")+COUNTIF(Dépenses!$M$3:$M$26,"&lt;0")=5),Dépenses!$Q$26,IF(AND(ISNUMBER(Dépenses!$M$27),Dépenses!$M$27&lt;&gt;0,COUNTIF(Dépenses!$M$3:$M$27,"&gt;0")+COUNTIF(Dépenses!$M$3:$M$27,"&lt;0")=5),Dépenses!$Q$27,IF(AND(ISNUMBER(Dépenses!$M$28),Dépenses!$M$28&lt;&gt;0,COUNTIF(Dépenses!$M$3:$M$28,"&gt;0")+COUNTIF(Dépenses!$M$3:$M$28,"&lt;0")=5),Dépenses!$Q$28,IF(AND(ISNUMBER(Dépenses!$M$29),Dépenses!$M$29&lt;&gt;0,COUNTIF(Dépenses!$M$3:$M$29,"&gt;0")+COUNTIF(Dépenses!$M$3:$M$29,"&lt;0")=5),Dépenses!$Q$29,IF(AND(ISNUMBER(Dépenses!$M$30),Dépenses!$M$30&lt;&gt;0,COUNTIF(Dépenses!$M$3:$M$30,"&gt;0")+COUNTIF(Dépenses!$M$3:$M$30,"&lt;0")=5),Dépenses!$Q$30,IF(AND(ISNUMBER(Dépenses!$M$31),Dépenses!$M$31&lt;&gt;0,COUNTIF(Dépenses!$M$3:$M$31,"&gt;0")+COUNTIF(Dépenses!$M$3:$M$31,"&lt;0")=5),Dépenses!$Q$31,IF(AND(ISNUMBER(Dépenses!$M$32),Dépenses!$M$32&lt;&gt;0,COUNTIF(Dépenses!$M$3:$M$32,"&gt;0")+COUNTIF(Dépenses!$M$3:$M$32,"&lt;0")=5),Dépenses!$Q$32,IF(AND(ISNUMBER(Dépenses!$M$33),Dépenses!$M$33&lt;&gt;0,COUNTIF(Dépenses!$M$3:$M$33,"&gt;0")+COUNTIF(Dépenses!$M$3:$M$33,"&lt;0")=5),Dépenses!$Q$33,IF(AND(ISNUMBER(Dépenses!$M$34),Dépenses!$M$34&lt;&gt;0,COUNTIF(Dépenses!$M$3:$M$34,"&gt;0")+COUNTIF(Dépenses!$M$3:$M$34,"&lt;0")=5),Dépenses!$Q$34,IF(AND(ISNUMBER(Dépenses!$M$35),Dépenses!$M$35&lt;&gt;0,COUNTIF(Dépenses!$M$3:$M$35,"&gt;0")+COUNTIF(Dépenses!$M$3:$M$35,"&lt;0")=5),Dépenses!$Q$35,IF(AND(ISNUMBER(Dépenses!$M$36),Dépenses!$M$36&lt;&gt;0,COUNTIF(Dépenses!$M$3:$M$36,"&gt;0")+COUNTIF(Dépenses!$M$3:$M$36,"&lt;0")=5),Dépenses!$Q$36,IF(AND(ISNUMBER(Dépenses!$M$37),Dépenses!$M$37&lt;&gt;0,COUNTIF(Dépenses!$M$3:$M$37,"&gt;0")+COUNTIF(Dépenses!$M$3:$M$37,"&lt;0")=5),Dépenses!$Q$37,IF(AND(ISNUMBER(Dépenses!$M$38),Dépenses!$M$38&lt;&gt;0,COUNTIF(Dépenses!$M$3:$M$38,"&gt;0")+COUNTIF(Dépenses!$M$3:$M$38,"&lt;0")=5),Dépenses!$Q$38,IF(AND(ISNUMBER(Dépenses!$M$39),Dépenses!$M$39&lt;&gt;0,COUNTIF(Dépenses!$M$3:$M$39,"&gt;0")+COUNTIF(Dépenses!$M$3:$M$39,"&lt;0")=5),Dépenses!$Q$39,IF(AND(ISNUMBER(Dépenses!$M$40),Dépenses!$M$40&lt;&gt;0,COUNTIF(Dépenses!$M$3:$M$40,"&gt;0")+COUNTIF(Dépenses!$M$3:$M$40,"&lt;0")=5),Dépenses!$Q$40,IF(AND(ISNUMBER(Dépenses!$M$41),Dépenses!$M$41&lt;&gt;0,COUNTIF(Dépenses!$M$3:$M$41,"&gt;0")+COUNTIF(Dépenses!$M$3:$M$41,"&lt;0")=5),Dépenses!$Q$41,IF(AND(ISNUMBER(Dépenses!$M$42),Dépenses!$M$42&lt;&gt;0,COUNTIF(Dépenses!$M$3:$M$42,"&gt;0")+COUNTIF(Dépenses!$M$3:$M$42,"&lt;0")=5),Dépenses!$Q$42,IF(AND(ISNUMBER(Dépenses!$M$43),Dépenses!$M$43&lt;&gt;0,COUNTIF(Dépenses!$M$3:$M$43,"&gt;0")+COUNTIF(Dépenses!$M$3:$M$43,"&lt;0")=5),Dépenses!$Q$43,""))))))))))))))))))))))))))))))))))))))))),IF(5=COUNTIF(Dépenses!$M$3:$M$43,"&gt;0")+COUNTIF(Dépenses!$M$3:$M$43,"&lt;0")+1,SUM(Dépenses!$Q$3:$Q$43),IF(5=COUNTIF(Dépenses!$M$3:$M$43,"&gt;0")+COUNTIF(Dépenses!$M$3:$M$43,"&lt;0")+2,Revenus!$J$2-SUM(Dépenses!$Q$3:$Q$43),"")))</f>
        <v/>
      </c>
    </row>
    <row r="14" spans="1:26" ht="21.95" customHeight="1" thickBot="1" x14ac:dyDescent="0.3">
      <c r="A14" s="93" t="s">
        <v>106</v>
      </c>
      <c r="B14" s="312">
        <v>0</v>
      </c>
      <c r="C14" s="91"/>
      <c r="D14" s="98" t="s">
        <v>107</v>
      </c>
      <c r="E14" s="207" t="str">
        <f>IF($Z$100="Rapide",0.036,"Ø")</f>
        <v>Ø</v>
      </c>
      <c r="F14" s="91"/>
      <c r="G14" s="276" t="str">
        <f>IF(6&lt;=COUNTIF(Dépenses!$M$3:$M$43,"&gt;0")+COUNTIF(Dépenses!$M$3:$M$43,"&lt;0"),IF(AND(ISNUMBER(Dépenses!$M$3),Dépenses!$M$3&lt;&gt;0,COUNTIF(Dépenses!$M$3:$M$3,"&gt;0")+COUNTIF(Dépenses!$M$3:$M$3,"&lt;0")=6),Dépenses!$L$3,IF(AND(ISNUMBER(Dépenses!$M$4),Dépenses!$M$4&lt;&gt;0,COUNTIF(Dépenses!$M$3:$M$4,"&gt;0")+COUNTIF(Dépenses!$M$3:$M$4,"&lt;0")=6),Dépenses!$L$4,IF(AND(ISNUMBER(Dépenses!$M$5),Dépenses!$M$5&lt;&gt;0,COUNTIF(Dépenses!$M$3:$M$5,"&gt;0")+COUNTIF(Dépenses!$M$3:$M$5,"&lt;0")=6),Dépenses!$L$5,IF(AND(ISNUMBER(Dépenses!$M$6),Dépenses!$M$6&lt;&gt;0,COUNTIF(Dépenses!$M$3:$M$6,"&gt;0")+COUNTIF(Dépenses!$M$3:$M$6,"&lt;0")=6),Dépenses!$L$6,IF(AND(ISNUMBER(Dépenses!$M$7),Dépenses!$M$7&lt;&gt;0,COUNTIF(Dépenses!$M$3:$M$7,"&gt;0")+COUNTIF(Dépenses!$M$3:$M$7,"&lt;0")=6),Dépenses!$L$7,IF(AND(ISNUMBER(Dépenses!$M$8),Dépenses!$M$8&lt;&gt;0,COUNTIF(Dépenses!$M$3:$M$8,"&gt;0")+COUNTIF(Dépenses!$M$3:$M$8,"&lt;0")=6),Dépenses!$L$8,IF(AND(ISNUMBER(Dépenses!$M$9),Dépenses!$M$9&lt;&gt;0,COUNTIF(Dépenses!$M$3:$M$9,"&gt;0")+COUNTIF(Dépenses!$M$3:$M$9,"&lt;0")=6),Dépenses!$L$9,IF(AND(ISNUMBER(Dépenses!$M$10),Dépenses!$M$10&lt;&gt;0,COUNTIF(Dépenses!$M$3:$M$10,"&gt;0")+COUNTIF(Dépenses!$M$3:$M$10,"&lt;0")=6),Dépenses!$L$10,IF(AND(ISNUMBER(Dépenses!$M$11),Dépenses!$M$11&lt;&gt;0,COUNTIF(Dépenses!$M$3:$M$11,"&gt;0")+COUNTIF(Dépenses!$M$3:$M$11,"&lt;0")=6),Dépenses!$L$11,IF(AND(ISNUMBER(Dépenses!$M$12),Dépenses!$M$12&lt;&gt;0,COUNTIF(Dépenses!$M$3:$M$12,"&gt;0")+COUNTIF(Dépenses!$M$3:$M$12,"&lt;0")=6),Dépenses!$L$12,IF(AND(ISNUMBER(Dépenses!$M$13),Dépenses!$M$13&lt;&gt;0,COUNTIF(Dépenses!$M$3:$M$13,"&gt;0")+COUNTIF(Dépenses!$M$3:$M$13,"&lt;0")=6),Dépenses!$L$13,IF(AND(ISNUMBER(Dépenses!$M$14),Dépenses!$M$14&lt;&gt;0,COUNTIF(Dépenses!$M$3:$M$14,"&gt;0")+COUNTIF(Dépenses!$M$3:$M$14,"&lt;0")=6),Dépenses!$L$14,IF(AND(ISNUMBER(Dépenses!$M$15),Dépenses!$M$15&lt;&gt;0,COUNTIF(Dépenses!$M$3:$M$15,"&gt;0")+COUNTIF(Dépenses!$M$3:$M$15,"&lt;0")=6),Dépenses!$L$15,IF(AND(ISNUMBER(Dépenses!$M$16),Dépenses!$M$16&lt;&gt;0,COUNTIF(Dépenses!$M$3:$M$16,"&gt;0")+COUNTIF(Dépenses!$M$3:$M$16,"&lt;0")=6),Dépenses!$L$16,IF(AND(ISNUMBER(Dépenses!$M$17),Dépenses!$M$17&lt;&gt;0,COUNTIF(Dépenses!$M$3:$M$17,"&gt;0")+COUNTIF(Dépenses!$M$3:$M$17,"&lt;0")=6),Dépenses!$L$17,IF(AND(ISNUMBER(Dépenses!$M$18),Dépenses!$M$18&lt;&gt;0,COUNTIF(Dépenses!$M$3:$M$18,"&gt;0")+COUNTIF(Dépenses!$M$3:$M$18,"&lt;0")=6),Dépenses!$L$18,IF(AND(ISNUMBER(Dépenses!$M$19),Dépenses!$M$19&lt;&gt;0,COUNTIF(Dépenses!$M$3:$M$19,"&gt;0")+COUNTIF(Dépenses!$M$3:$M$19,"&lt;0")=6),Dépenses!$L$19,IF(AND(ISNUMBER(Dépenses!$M$20),Dépenses!$M$20&lt;&gt;0,COUNTIF(Dépenses!$M$3:$M$20,"&gt;0")+COUNTIF(Dépenses!$M$3:$M$20,"&lt;0")=6),Dépenses!$L$20,IF(AND(ISNUMBER(Dépenses!$M$21),Dépenses!$M$21&lt;&gt;0,COUNTIF(Dépenses!$M$3:$M$21,"&gt;0")+COUNTIF(Dépenses!$M$3:$M$21,"&lt;0")=6),Dépenses!$L$21,IF(AND(ISNUMBER(Dépenses!$M$22),Dépenses!$M$22&lt;&gt;0,COUNTIF(Dépenses!$M$3:$M$22,"&gt;0")+COUNTIF(Dépenses!$M$3:$M$22,"&lt;0")=6),Dépenses!$L$22,IF(AND(ISNUMBER(Dépenses!$M$23),Dépenses!$M$23&lt;&gt;0,COUNTIF(Dépenses!$M$3:$M$23,"&gt;0")+COUNTIF(Dépenses!$M$3:$M$23,"&lt;0")=6),Dépenses!$L$23,IF(AND(ISNUMBER(Dépenses!$M$24),Dépenses!$M$24&lt;&gt;0,COUNTIF(Dépenses!$M$3:$M$24,"&gt;0")+COUNTIF(Dépenses!$M$3:$M$24,"&lt;0")=6),Dépenses!$L$24,IF(AND(ISNUMBER(Dépenses!$M$25),Dépenses!$M$25&lt;&gt;0,COUNTIF(Dépenses!$M$3:$M$25,"&gt;0")+COUNTIF(Dépenses!$M$3:$M$25,"&lt;0")=6),Dépenses!$L$25,IF(AND(ISNUMBER(Dépenses!$M$26),Dépenses!$M$26&lt;&gt;0,COUNTIF(Dépenses!$M$3:$M$26,"&gt;0")+COUNTIF(Dépenses!$M$3:$M$26,"&lt;0")=6),Dépenses!$L$26,IF(AND(ISNUMBER(Dépenses!$M$27),Dépenses!$M$27&lt;&gt;0,COUNTIF(Dépenses!$M$3:$M$27,"&gt;0")+COUNTIF(Dépenses!$M$3:$M$27,"&lt;0")=6),Dépenses!$L$27,IF(AND(ISNUMBER(Dépenses!$M$28),Dépenses!$M$28&lt;&gt;0,COUNTIF(Dépenses!$M$3:$M$28,"&gt;0")+COUNTIF(Dépenses!$M$3:$M$28,"&lt;0")=6),Dépenses!$L$28,IF(AND(ISNUMBER(Dépenses!$M$29),Dépenses!$M$29&lt;&gt;0,COUNTIF(Dépenses!$M$3:$M$29,"&gt;0")+COUNTIF(Dépenses!$M$3:$M$29,"&lt;0")=6),Dépenses!$L$29,IF(AND(ISNUMBER(Dépenses!$M$30),Dépenses!$M$30&lt;&gt;0,COUNTIF(Dépenses!$M$3:$M$30,"&gt;0")+COUNTIF(Dépenses!$M$3:$M$30,"&lt;0")=6),Dépenses!$L$30,IF(AND(ISNUMBER(Dépenses!$M$31),Dépenses!$M$31&lt;&gt;0,COUNTIF(Dépenses!$M$3:$M$31,"&gt;0")+COUNTIF(Dépenses!$M$3:$M$31,"&lt;0")=6),Dépenses!$L$31,IF(AND(ISNUMBER(Dépenses!$M$32),Dépenses!$M$32&lt;&gt;0,COUNTIF(Dépenses!$M$3:$M$32,"&gt;0")+COUNTIF(Dépenses!$M$3:$M$32,"&lt;0")=6),Dépenses!$L$32,IF(AND(ISNUMBER(Dépenses!$M$33),Dépenses!$M$33&lt;&gt;0,COUNTIF(Dépenses!$M$3:$M$33,"&gt;0")+COUNTIF(Dépenses!$M$3:$M$33,"&lt;0")=6),Dépenses!$L$33,IF(AND(ISNUMBER(Dépenses!$M$34),Dépenses!$M$34&lt;&gt;0,COUNTIF(Dépenses!$M$3:$M$34,"&gt;0")+COUNTIF(Dépenses!$M$3:$M$34,"&lt;0")=6),Dépenses!$L$34,IF(AND(ISNUMBER(Dépenses!$M$35),Dépenses!$M$35&lt;&gt;0,COUNTIF(Dépenses!$M$3:$M$35,"&gt;0")+COUNTIF(Dépenses!$M$3:$M$35,"&lt;0")=6),Dépenses!$L$35,IF(AND(ISNUMBER(Dépenses!$M$36),Dépenses!$M$36&lt;&gt;0,COUNTIF(Dépenses!$M$3:$M$36,"&gt;0")+COUNTIF(Dépenses!$M$3:$M$36,"&lt;0")=6),Dépenses!$L$36,IF(AND(ISNUMBER(Dépenses!$M$37),Dépenses!$M$37&lt;&gt;0,COUNTIF(Dépenses!$M$3:$M$37,"&gt;0")+COUNTIF(Dépenses!$M$3:$M$37,"&lt;0")=6),Dépenses!$L$37,IF(AND(ISNUMBER(Dépenses!$M$38),Dépenses!$M$38&lt;&gt;0,COUNTIF(Dépenses!$M$3:$M$38,"&gt;0")+COUNTIF(Dépenses!$M$3:$M$38,"&lt;0")=6),Dépenses!$L$38,IF(AND(ISNUMBER(Dépenses!$M$39),Dépenses!$M$39&lt;&gt;0,COUNTIF(Dépenses!$M$3:$M$39,"&gt;0")+COUNTIF(Dépenses!$M$3:$M$39,"&lt;0")=6),Dépenses!$L$39,IF(AND(ISNUMBER(Dépenses!$M$40),Dépenses!$M$40&lt;&gt;0,COUNTIF(Dépenses!$M$3:$M$40,"&gt;0")+COUNTIF(Dépenses!$M$3:$M$40,"&lt;0")=6),Dépenses!$L$40,IF(AND(ISNUMBER(Dépenses!$M$41),Dépenses!$M$41&lt;&gt;0,COUNTIF(Dépenses!$M$3:$M$41,"&gt;0")+COUNTIF(Dépenses!$M$3:$M$41,"&lt;0")=6),Dépenses!$L$41,IF(AND(ISNUMBER(Dépenses!$M$42),Dépenses!$M$42&lt;&gt;0,COUNTIF(Dépenses!$M$3:$M$42,"&gt;0")+COUNTIF(Dépenses!$M$3:$M$42,"&lt;0")=6),Dépenses!$L$42,IF(AND(ISNUMBER(Dépenses!$M$43),Dépenses!$M$43&lt;&gt;0,COUNTIF(Dépenses!$M$3:$M$43,"&gt;0")+COUNTIF(Dépenses!$M$3:$M$43,"&lt;0")=6),Dépenses!$L$43,""))))))))))))))))))))))))))))))))))))))))),IF(6=COUNTIF(Dépenses!$M$3:$M$43,"&gt;0")+COUNTIF(Dépenses!$M$3:$M$43,"&lt;0")+1,"TOTAL DÉPENSES",IF(6=COUNTIF(Dépenses!$M$3:$M$43,"&gt;0")+COUNTIF(Dépenses!$M$3:$M$43,"&lt;0")+2,"BÉNÉFICE (PERTE) NET","")))</f>
        <v/>
      </c>
      <c r="H14" s="310" t="str">
        <f>IF(6&lt;=COUNTIF(Dépenses!$M$3:$M$43,"&gt;0")+COUNTIF(Dépenses!$M$3:$M$43,"&lt;0"),IF(AND(ISNUMBER(Dépenses!$M$3),Dépenses!$M$3&lt;&gt;0,COUNTIF(Dépenses!$M$3:$M$3,"&gt;0")+COUNTIF(Dépenses!$M$3:$M$3,"&lt;0")=6),Dépenses!$M$3,IF(AND(ISNUMBER(Dépenses!$M$4),Dépenses!$M$4&lt;&gt;0,COUNTIF(Dépenses!$M$3:$M$4,"&gt;0")+COUNTIF(Dépenses!$M$3:$M$4,"&lt;0")=6),Dépenses!$M$4,IF(AND(ISNUMBER(Dépenses!$M$5),Dépenses!$M$5&lt;&gt;0,COUNTIF(Dépenses!$M$3:$M$5,"&gt;0")+COUNTIF(Dépenses!$M$3:$M$5,"&lt;0")=6),Dépenses!$M$5,IF(AND(ISNUMBER(Dépenses!$M$6),Dépenses!$M$6&lt;&gt;0,COUNTIF(Dépenses!$M$3:$M$6,"&gt;0")+COUNTIF(Dépenses!$M$3:$M$6,"&lt;0")=6),Dépenses!$M$6,IF(AND(ISNUMBER(Dépenses!$M$7),Dépenses!$M$7&lt;&gt;0,COUNTIF(Dépenses!$M$3:$M$7,"&gt;0")+COUNTIF(Dépenses!$M$3:$M$7,"&lt;0")=6),Dépenses!$M$7,IF(AND(ISNUMBER(Dépenses!$M$8),Dépenses!$M$8&lt;&gt;0,COUNTIF(Dépenses!$M$3:$M$8,"&gt;0")+COUNTIF(Dépenses!$M$3:$M$8,"&lt;0")=6),Dépenses!$M$8,IF(AND(ISNUMBER(Dépenses!$M$9),Dépenses!$M$9&lt;&gt;0,COUNTIF(Dépenses!$M$3:$M$9,"&gt;0")+COUNTIF(Dépenses!$M$3:$M$9,"&lt;0")=6),Dépenses!$M$9,IF(AND(ISNUMBER(Dépenses!$M$10),Dépenses!$M$10&lt;&gt;0,COUNTIF(Dépenses!$M$3:$M$10,"&gt;0")+COUNTIF(Dépenses!$M$3:$M$10,"&lt;0")=6),Dépenses!$M$10,IF(AND(ISNUMBER(Dépenses!$M$11),Dépenses!$M$11&lt;&gt;0,COUNTIF(Dépenses!$M$3:$M$11,"&gt;0")+COUNTIF(Dépenses!$M$3:$M$11,"&lt;0")=6),Dépenses!$M$11,IF(AND(ISNUMBER(Dépenses!$M$12),Dépenses!$M$12&lt;&gt;0,COUNTIF(Dépenses!$M$3:$M$12,"&gt;0")+COUNTIF(Dépenses!$M$3:$M$12,"&lt;0")=6),Dépenses!$M$12,IF(AND(ISNUMBER(Dépenses!$M$13),Dépenses!$M$13&lt;&gt;0,COUNTIF(Dépenses!$M$3:$M$13,"&gt;0")+COUNTIF(Dépenses!$M$3:$M$13,"&lt;0")=6),Dépenses!$M$13,IF(AND(ISNUMBER(Dépenses!$M$14),Dépenses!$M$14&lt;&gt;0,COUNTIF(Dépenses!$M$3:$M$14,"&gt;0")+COUNTIF(Dépenses!$M$3:$M$14,"&lt;0")=6),Dépenses!$M$14,IF(AND(ISNUMBER(Dépenses!$M$15),Dépenses!$M$15&lt;&gt;0,COUNTIF(Dépenses!$M$3:$M$15,"&gt;0")+COUNTIF(Dépenses!$M$3:$M$15,"&lt;0")=6),Dépenses!$M$15,IF(AND(ISNUMBER(Dépenses!$M$16),Dépenses!$M$16&lt;&gt;0,COUNTIF(Dépenses!$M$3:$M$16,"&gt;0")+COUNTIF(Dépenses!$M$3:$M$16,"&lt;0")=6),Dépenses!$M$16,IF(AND(ISNUMBER(Dépenses!$M$17),Dépenses!$M$17&lt;&gt;0,COUNTIF(Dépenses!$M$3:$M$17,"&gt;0")+COUNTIF(Dépenses!$M$3:$M$17,"&lt;0")=6),Dépenses!$M$17,IF(AND(ISNUMBER(Dépenses!$M$18),Dépenses!$M$18&lt;&gt;0,COUNTIF(Dépenses!$M$3:$M$18,"&gt;0")+COUNTIF(Dépenses!$M$3:$M$18,"&lt;0")=6),Dépenses!$M$18,IF(AND(ISNUMBER(Dépenses!$M$19),Dépenses!$M$19&lt;&gt;0,COUNTIF(Dépenses!$M$3:$M$19,"&gt;0")+COUNTIF(Dépenses!$M$3:$M$19,"&lt;0")=6),Dépenses!$M$19,IF(AND(ISNUMBER(Dépenses!$M$20),Dépenses!$M$20&lt;&gt;0,COUNTIF(Dépenses!$M$3:$M$20,"&gt;0")+COUNTIF(Dépenses!$M$3:$M$20,"&lt;0")=6),Dépenses!$M$20,IF(AND(ISNUMBER(Dépenses!$M$21),Dépenses!$M$21&lt;&gt;0,COUNTIF(Dépenses!$M$3:$M$21,"&gt;0")+COUNTIF(Dépenses!$M$3:$M$21,"&lt;0")=6),Dépenses!$M$21,IF(AND(ISNUMBER(Dépenses!$M$22),Dépenses!$M$22&lt;&gt;0,COUNTIF(Dépenses!$M$3:$M$22,"&gt;0")+COUNTIF(Dépenses!$M$3:$M$22,"&lt;0")=6),Dépenses!$M$22,IF(AND(ISNUMBER(Dépenses!$M$23),Dépenses!$M$23&lt;&gt;0,COUNTIF(Dépenses!$M$3:$M$23,"&gt;0")+COUNTIF(Dépenses!$M$3:$M$23,"&lt;0")=6),Dépenses!$M$23,IF(AND(ISNUMBER(Dépenses!$M$24),Dépenses!$M$24&lt;&gt;0,COUNTIF(Dépenses!$M$3:$M$24,"&gt;0")+COUNTIF(Dépenses!$M$3:$M$24,"&lt;0")=6),Dépenses!$M$24,IF(AND(ISNUMBER(Dépenses!$M$25),Dépenses!$M$25&lt;&gt;0,COUNTIF(Dépenses!$M$3:$M$25,"&gt;0")+COUNTIF(Dépenses!$M$3:$M$25,"&lt;0")=6),Dépenses!$M$25,IF(AND(ISNUMBER(Dépenses!$M$26),Dépenses!$M$26&lt;&gt;0,COUNTIF(Dépenses!$M$3:$M$26,"&gt;0")+COUNTIF(Dépenses!$M$3:$M$26,"&lt;0")=6),Dépenses!$M$26,IF(AND(ISNUMBER(Dépenses!$M$27),Dépenses!$M$27&lt;&gt;0,COUNTIF(Dépenses!$M$3:$M$27,"&gt;0")+COUNTIF(Dépenses!$M$3:$M$27,"&lt;0")=6),Dépenses!$M$27,IF(AND(ISNUMBER(Dépenses!$M$28),Dépenses!$M$28&lt;&gt;0,COUNTIF(Dépenses!$M$3:$M$28,"&gt;0")+COUNTIF(Dépenses!$M$3:$M$28,"&lt;0")=6),Dépenses!$M$28,IF(AND(ISNUMBER(Dépenses!$M$29),Dépenses!$M$29&lt;&gt;0,COUNTIF(Dépenses!$M$3:$M$29,"&gt;0")+COUNTIF(Dépenses!$M$3:$M$29,"&lt;0")=6),Dépenses!$M$29,IF(AND(ISNUMBER(Dépenses!$M$30),Dépenses!$M$30&lt;&gt;0,COUNTIF(Dépenses!$M$3:$M$30,"&gt;0")+COUNTIF(Dépenses!$M$3:$M$30,"&lt;0")=6),Dépenses!$M$30,IF(AND(ISNUMBER(Dépenses!$M$31),Dépenses!$M$31&lt;&gt;0,COUNTIF(Dépenses!$M$3:$M$31,"&gt;0")+COUNTIF(Dépenses!$M$3:$M$31,"&lt;0")=6),Dépenses!$M$31,IF(AND(ISNUMBER(Dépenses!$M$32),Dépenses!$M$32&lt;&gt;0,COUNTIF(Dépenses!$M$3:$M$32,"&gt;0")+COUNTIF(Dépenses!$M$3:$M$32,"&lt;0")=6),Dépenses!$M$32,IF(AND(ISNUMBER(Dépenses!$M$33),Dépenses!$M$33&lt;&gt;0,COUNTIF(Dépenses!$M$3:$M$33,"&gt;0")+COUNTIF(Dépenses!$M$3:$M$33,"&lt;0")=6),Dépenses!$M$33,IF(AND(ISNUMBER(Dépenses!$M$34),Dépenses!$M$34&lt;&gt;0,COUNTIF(Dépenses!$M$3:$M$34,"&gt;0")+COUNTIF(Dépenses!$M$3:$M$34,"&lt;0")=6),Dépenses!$M$34,IF(AND(ISNUMBER(Dépenses!$M$35),Dépenses!$M$35&lt;&gt;0,COUNTIF(Dépenses!$M$3:$M$35,"&gt;0")+COUNTIF(Dépenses!$M$3:$M$35,"&lt;0")=6),Dépenses!$M$35,IF(AND(ISNUMBER(Dépenses!$M$36),Dépenses!$M$36&lt;&gt;0,COUNTIF(Dépenses!$M$3:$M$36,"&gt;0")+COUNTIF(Dépenses!$M$3:$M$36,"&lt;0")=6),Dépenses!$M$36,IF(AND(ISNUMBER(Dépenses!$M$37),Dépenses!$M$37&lt;&gt;0,COUNTIF(Dépenses!$M$3:$M$37,"&gt;0")+COUNTIF(Dépenses!$M$3:$M$37,"&lt;0")=6),Dépenses!$M$37,IF(AND(ISNUMBER(Dépenses!$M$38),Dépenses!$M$38&lt;&gt;0,COUNTIF(Dépenses!$M$3:$M$38,"&gt;0")+COUNTIF(Dépenses!$M$3:$M$38,"&lt;0")=6),Dépenses!$M$38,IF(AND(ISNUMBER(Dépenses!$M$39),Dépenses!$M$39&lt;&gt;0,COUNTIF(Dépenses!$M$3:$M$39,"&gt;0")+COUNTIF(Dépenses!$M$3:$M$39,"&lt;0")=6),Dépenses!$M$39,IF(AND(ISNUMBER(Dépenses!$M$40),Dépenses!$M$40&lt;&gt;0,COUNTIF(Dépenses!$M$3:$M$40,"&gt;0")+COUNTIF(Dépenses!$M$3:$M$40,"&lt;0")=6),Dépenses!$M$40,IF(AND(ISNUMBER(Dépenses!$M$41),Dépenses!$M$41&lt;&gt;0,COUNTIF(Dépenses!$M$3:$M$41,"&gt;0")+COUNTIF(Dépenses!$M$3:$M$41,"&lt;0")=6),Dépenses!$M$41,IF(AND(ISNUMBER(Dépenses!$M$42),Dépenses!$M$42&lt;&gt;0,COUNTIF(Dépenses!$M$3:$M$42,"&gt;0")+COUNTIF(Dépenses!$M$3:$M$42,"&lt;0")=6),Dépenses!$M$42,IF(AND(ISNUMBER(Dépenses!$M$43),Dépenses!$M$43&lt;&gt;0,COUNTIF(Dépenses!$M$3:$M$43,"&gt;0")+COUNTIF(Dépenses!$M$3:$M$43,"&lt;0")=6),Dépenses!$M$43,""))))))))))))))))))))))))))))))))))))))))),IF(6=COUNTIF(Dépenses!$M$3:$M$43,"&gt;0")+COUNTIF(Dépenses!$M$3:$M$43,"&lt;0")+1,SUM(Dépenses!$M$3:$M$43),IF(6=COUNTIF(Dépenses!$M$3:$M$43,"&gt;0")+COUNTIF(Dépenses!$M$3:$M$43,"&lt;0")+2,Revenus!$J$2-SUM(Dépenses!$M$3:$M$43),"")))</f>
        <v/>
      </c>
      <c r="I14" s="291" t="str">
        <f>IF(6&lt;=COUNTIF(Dépenses!$M$3:$M$43,"&gt;0")+COUNTIF(Dépenses!$M$3:$M$43,"&lt;0"),IF(AND(ISNUMBER(Dépenses!$M$3),Dépenses!$M$3&lt;&gt;0,COUNTIF(Dépenses!$M$3:$M$3,"&gt;0")+COUNTIF(Dépenses!$M$3:$M$3,"&lt;0")=6),Dépenses!$P$3,IF(AND(ISNUMBER(Dépenses!$M$4),Dépenses!$M$4&lt;&gt;0,COUNTIF(Dépenses!$M$3:$M$4,"&gt;0")+COUNTIF(Dépenses!$M$3:$M$4,"&lt;0")=6),Dépenses!$P$4,IF(AND(ISNUMBER(Dépenses!$M$5),Dépenses!$M$5&lt;&gt;0,COUNTIF(Dépenses!$M$3:$M$5,"&gt;0")+COUNTIF(Dépenses!$M$3:$M$5,"&lt;0")=6),Dépenses!$P$5,IF(AND(ISNUMBER(Dépenses!$M$6),Dépenses!$M$6&lt;&gt;0,COUNTIF(Dépenses!$M$3:$M$6,"&gt;0")+COUNTIF(Dépenses!$M$3:$M$6,"&lt;0")=6),Dépenses!$P$6,IF(AND(ISNUMBER(Dépenses!$M$7),Dépenses!$M$7&lt;&gt;0,COUNTIF(Dépenses!$M$3:$M$7,"&gt;0")+COUNTIF(Dépenses!$M$3:$M$7,"&lt;0")=6),Dépenses!$P$7,IF(AND(ISNUMBER(Dépenses!$M$8),Dépenses!$M$8&lt;&gt;0,COUNTIF(Dépenses!$M$3:$M$8,"&gt;0")+COUNTIF(Dépenses!$M$3:$M$8,"&lt;0")=6),Dépenses!$P$8,IF(AND(ISNUMBER(Dépenses!$M$9),Dépenses!$M$9&lt;&gt;0,COUNTIF(Dépenses!$M$3:$M$9,"&gt;0")+COUNTIF(Dépenses!$M$3:$M$9,"&lt;0")=6),Dépenses!$P$9,IF(AND(ISNUMBER(Dépenses!$M$10),Dépenses!$M$10&lt;&gt;0,COUNTIF(Dépenses!$M$3:$M$10,"&gt;0")+COUNTIF(Dépenses!$M$3:$M$10,"&lt;0")=6),Dépenses!$P$10,IF(AND(ISNUMBER(Dépenses!$M$11),Dépenses!$M$11&lt;&gt;0,COUNTIF(Dépenses!$M$3:$M$11,"&gt;0")+COUNTIF(Dépenses!$M$3:$M$11,"&lt;0")=6),Dépenses!$P$11,IF(AND(ISNUMBER(Dépenses!$M$12),Dépenses!$M$12&lt;&gt;0,COUNTIF(Dépenses!$M$3:$M$12,"&gt;0")+COUNTIF(Dépenses!$M$3:$M$12,"&lt;0")=6),Dépenses!$P$12,IF(AND(ISNUMBER(Dépenses!$M$13),Dépenses!$M$13&lt;&gt;0,COUNTIF(Dépenses!$M$3:$M$13,"&gt;0")+COUNTIF(Dépenses!$M$3:$M$13,"&lt;0")=6),Dépenses!$P$13,IF(AND(ISNUMBER(Dépenses!$M$14),Dépenses!$M$14&lt;&gt;0,COUNTIF(Dépenses!$M$3:$M$14,"&gt;0")+COUNTIF(Dépenses!$M$3:$M$14,"&lt;0")=6),Dépenses!$P$14,IF(AND(ISNUMBER(Dépenses!$M$15),Dépenses!$M$15&lt;&gt;0,COUNTIF(Dépenses!$M$3:$M$15,"&gt;0")+COUNTIF(Dépenses!$M$3:$M$15,"&lt;0")=6),Dépenses!$P$15,IF(AND(ISNUMBER(Dépenses!$M$16),Dépenses!$M$16&lt;&gt;0,COUNTIF(Dépenses!$M$3:$M$16,"&gt;0")+COUNTIF(Dépenses!$M$3:$M$16,"&lt;0")=6),Dépenses!$P$16,IF(AND(ISNUMBER(Dépenses!$M$17),Dépenses!$M$17&lt;&gt;0,COUNTIF(Dépenses!$M$3:$M$17,"&gt;0")+COUNTIF(Dépenses!$M$3:$M$17,"&lt;0")=6),Dépenses!$P$17,IF(AND(ISNUMBER(Dépenses!$M$18),Dépenses!$M$18&lt;&gt;0,COUNTIF(Dépenses!$M$3:$M$18,"&gt;0")+COUNTIF(Dépenses!$M$3:$M$18,"&lt;0")=6),Dépenses!$P$18,IF(AND(ISNUMBER(Dépenses!$M$19),Dépenses!$M$19&lt;&gt;0,COUNTIF(Dépenses!$M$3:$M$19,"&gt;0")+COUNTIF(Dépenses!$M$3:$M$19,"&lt;0")=6),Dépenses!$P$19,IF(AND(ISNUMBER(Dépenses!$M$20),Dépenses!$M$20&lt;&gt;0,COUNTIF(Dépenses!$M$3:$M$20,"&gt;0")+COUNTIF(Dépenses!$M$3:$M$20,"&lt;0")=6),Dépenses!$P$20,IF(AND(ISNUMBER(Dépenses!$M$21),Dépenses!$M$21&lt;&gt;0,COUNTIF(Dépenses!$M$3:$M$21,"&gt;0")+COUNTIF(Dépenses!$M$3:$M$21,"&lt;0")=6),Dépenses!$P$21,IF(AND(ISNUMBER(Dépenses!$M$22),Dépenses!$M$22&lt;&gt;0,COUNTIF(Dépenses!$M$3:$M$22,"&gt;0")+COUNTIF(Dépenses!$M$3:$M$22,"&lt;0")=6),Dépenses!$P$22,IF(AND(ISNUMBER(Dépenses!$M$23),Dépenses!$M$23&lt;&gt;0,COUNTIF(Dépenses!$M$3:$M$23,"&gt;0")+COUNTIF(Dépenses!$M$3:$M$23,"&lt;0")=6),Dépenses!$P$23,IF(AND(ISNUMBER(Dépenses!$M$24),Dépenses!$M$24&lt;&gt;0,COUNTIF(Dépenses!$M$3:$M$24,"&gt;0")+COUNTIF(Dépenses!$M$3:$M$24,"&lt;0")=6),Dépenses!$P$24,IF(AND(ISNUMBER(Dépenses!$M$25),Dépenses!$M$25&lt;&gt;0,COUNTIF(Dépenses!$M$3:$M$25,"&gt;0")+COUNTIF(Dépenses!$M$3:$M$25,"&lt;0")=6),Dépenses!$P$25,IF(AND(ISNUMBER(Dépenses!$M$26),Dépenses!$M$26&lt;&gt;0,COUNTIF(Dépenses!$M$3:$M$26,"&gt;0")+COUNTIF(Dépenses!$M$3:$M$26,"&lt;0")=6),Dépenses!$P$26,IF(AND(ISNUMBER(Dépenses!$M$27),Dépenses!$M$27&lt;&gt;0,COUNTIF(Dépenses!$M$3:$M$27,"&gt;0")+COUNTIF(Dépenses!$M$3:$M$27,"&lt;0")=6),Dépenses!$P$27,IF(AND(ISNUMBER(Dépenses!$M$28),Dépenses!$M$28&lt;&gt;0,COUNTIF(Dépenses!$M$3:$M$28,"&gt;0")+COUNTIF(Dépenses!$M$3:$M$28,"&lt;0")=6),Dépenses!$P$28,IF(AND(ISNUMBER(Dépenses!$M$29),Dépenses!$M$29&lt;&gt;0,COUNTIF(Dépenses!$M$3:$M$29,"&gt;0")+COUNTIF(Dépenses!$M$3:$M$29,"&lt;0")=6),Dépenses!$P$29,IF(AND(ISNUMBER(Dépenses!$M$30),Dépenses!$M$30&lt;&gt;0,COUNTIF(Dépenses!$M$3:$M$30,"&gt;0")+COUNTIF(Dépenses!$M$3:$M$30,"&lt;0")=6),Dépenses!$P$30,IF(AND(ISNUMBER(Dépenses!$M$31),Dépenses!$M$31&lt;&gt;0,COUNTIF(Dépenses!$M$3:$M$31,"&gt;0")+COUNTIF(Dépenses!$M$3:$M$31,"&lt;0")=6),Dépenses!$P$31,IF(AND(ISNUMBER(Dépenses!$M$32),Dépenses!$M$32&lt;&gt;0,COUNTIF(Dépenses!$M$3:$M$32,"&gt;0")+COUNTIF(Dépenses!$M$3:$M$32,"&lt;0")=6),Dépenses!$P$32,IF(AND(ISNUMBER(Dépenses!$M$33),Dépenses!$M$33&lt;&gt;0,COUNTIF(Dépenses!$M$3:$M$33,"&gt;0")+COUNTIF(Dépenses!$M$3:$M$33,"&lt;0")=6),Dépenses!$P$33,IF(AND(ISNUMBER(Dépenses!$M$34),Dépenses!$M$34&lt;&gt;0,COUNTIF(Dépenses!$M$3:$M$34,"&gt;0")+COUNTIF(Dépenses!$M$3:$M$34,"&lt;0")=6),Dépenses!$P$34,IF(AND(ISNUMBER(Dépenses!$M$35),Dépenses!$M$35&lt;&gt;0,COUNTIF(Dépenses!$M$3:$M$35,"&gt;0")+COUNTIF(Dépenses!$M$3:$M$35,"&lt;0")=6),Dépenses!$P$35,IF(AND(ISNUMBER(Dépenses!$M$36),Dépenses!$M$36&lt;&gt;0,COUNTIF(Dépenses!$M$3:$M$36,"&gt;0")+COUNTIF(Dépenses!$M$3:$M$36,"&lt;0")=6),Dépenses!$P$36,IF(AND(ISNUMBER(Dépenses!$M$37),Dépenses!$M$37&lt;&gt;0,COUNTIF(Dépenses!$M$3:$M$37,"&gt;0")+COUNTIF(Dépenses!$M$3:$M$37,"&lt;0")=6),Dépenses!$P$37,IF(AND(ISNUMBER(Dépenses!$M$38),Dépenses!$M$38&lt;&gt;0,COUNTIF(Dépenses!$M$3:$M$38,"&gt;0")+COUNTIF(Dépenses!$M$3:$M$38,"&lt;0")=6),Dépenses!$P$38,IF(AND(ISNUMBER(Dépenses!$M$39),Dépenses!$M$39&lt;&gt;0,COUNTIF(Dépenses!$M$3:$M$39,"&gt;0")+COUNTIF(Dépenses!$M$3:$M$39,"&lt;0")=6),Dépenses!$P$39,IF(AND(ISNUMBER(Dépenses!$M$40),Dépenses!$M$40&lt;&gt;0,COUNTIF(Dépenses!$M$3:$M$40,"&gt;0")+COUNTIF(Dépenses!$M$3:$M$40,"&lt;0")=6),Dépenses!$P$40,IF(AND(ISNUMBER(Dépenses!$M$41),Dépenses!$M$41&lt;&gt;0,COUNTIF(Dépenses!$M$3:$M$41,"&gt;0")+COUNTIF(Dépenses!$M$3:$M$41,"&lt;0")=6),Dépenses!$P$41,IF(AND(ISNUMBER(Dépenses!$M$42),Dépenses!$M$42&lt;&gt;0,COUNTIF(Dépenses!$M$3:$M$42,"&gt;0")+COUNTIF(Dépenses!$M$3:$M$42,"&lt;0")=6),Dépenses!$P$42,IF(AND(ISNUMBER(Dépenses!$M$43),Dépenses!$M$43&lt;&gt;0,COUNTIF(Dépenses!$M$3:$M$43,"&gt;0")+COUNTIF(Dépenses!$M$3:$M$43,"&lt;0")=6),Dépenses!$P$43,""))))))))))))))))))))))))))))))))))))))))),"")</f>
        <v/>
      </c>
      <c r="J14" s="310" t="str">
        <f>IF(6&lt;=COUNTIF(Dépenses!$M$3:$M$43,"&gt;0")+COUNTIF(Dépenses!$M$3:$M$43,"&lt;0"),IF(AND(ISNUMBER(Dépenses!$M$3),Dépenses!$M$3&lt;&gt;0,COUNTIF(Dépenses!$M$3:$M$3,"&gt;0")+COUNTIF(Dépenses!$M$3:$M$3,"&lt;0")=6),Dépenses!$Q$3,IF(AND(ISNUMBER(Dépenses!$M$4),Dépenses!$M$4&lt;&gt;0,COUNTIF(Dépenses!$M$3:$M$4,"&gt;0")+COUNTIF(Dépenses!$M$3:$M$4,"&lt;0")=6),Dépenses!$Q$4,IF(AND(ISNUMBER(Dépenses!$M$5),Dépenses!$M$5&lt;&gt;0,COUNTIF(Dépenses!$M$3:$M$5,"&gt;0")+COUNTIF(Dépenses!$M$3:$M$5,"&lt;0")=6),Dépenses!$Q$5,IF(AND(ISNUMBER(Dépenses!$M$6),Dépenses!$M$6&lt;&gt;0,COUNTIF(Dépenses!$M$3:$M$6,"&gt;0")+COUNTIF(Dépenses!$M$3:$M$6,"&lt;0")=6),Dépenses!$Q$6,IF(AND(ISNUMBER(Dépenses!$M$7),Dépenses!$M$7&lt;&gt;0,COUNTIF(Dépenses!$M$3:$M$7,"&gt;0")+COUNTIF(Dépenses!$M$3:$M$7,"&lt;0")=6),Dépenses!$Q$7,IF(AND(ISNUMBER(Dépenses!$M$8),Dépenses!$M$8&lt;&gt;0,COUNTIF(Dépenses!$M$3:$M$8,"&gt;0")+COUNTIF(Dépenses!$M$3:$M$8,"&lt;0")=6),Dépenses!$Q$8,IF(AND(ISNUMBER(Dépenses!$M$9),Dépenses!$M$9&lt;&gt;0,COUNTIF(Dépenses!$M$3:$M$9,"&gt;0")+COUNTIF(Dépenses!$M$3:$M$9,"&lt;0")=6),Dépenses!$Q$9,IF(AND(ISNUMBER(Dépenses!$M$10),Dépenses!$M$10&lt;&gt;0,COUNTIF(Dépenses!$M$3:$M$10,"&gt;0")+COUNTIF(Dépenses!$M$3:$M$10,"&lt;0")=6),Dépenses!$Q$10,IF(AND(ISNUMBER(Dépenses!$M$11),Dépenses!$M$11&lt;&gt;0,COUNTIF(Dépenses!$M$3:$M$11,"&gt;0")+COUNTIF(Dépenses!$M$3:$M$11,"&lt;0")=6),Dépenses!$Q$11,IF(AND(ISNUMBER(Dépenses!$M$12),Dépenses!$M$12&lt;&gt;0,COUNTIF(Dépenses!$M$3:$M$12,"&gt;0")+COUNTIF(Dépenses!$M$3:$M$12,"&lt;0")=6),Dépenses!$Q$12,IF(AND(ISNUMBER(Dépenses!$M$13),Dépenses!$M$13&lt;&gt;0,COUNTIF(Dépenses!$M$3:$M$13,"&gt;0")+COUNTIF(Dépenses!$M$3:$M$13,"&lt;0")=6),Dépenses!$Q$13,IF(AND(ISNUMBER(Dépenses!$M$14),Dépenses!$M$14&lt;&gt;0,COUNTIF(Dépenses!$M$3:$M$14,"&gt;0")+COUNTIF(Dépenses!$M$3:$M$14,"&lt;0")=6),Dépenses!$Q$14,IF(AND(ISNUMBER(Dépenses!$M$15),Dépenses!$M$15&lt;&gt;0,COUNTIF(Dépenses!$M$3:$M$15,"&gt;0")+COUNTIF(Dépenses!$M$3:$M$15,"&lt;0")=6),Dépenses!$Q$15,IF(AND(ISNUMBER(Dépenses!$M$16),Dépenses!$M$16&lt;&gt;0,COUNTIF(Dépenses!$M$3:$M$16,"&gt;0")+COUNTIF(Dépenses!$M$3:$M$16,"&lt;0")=6),Dépenses!$Q$16,IF(AND(ISNUMBER(Dépenses!$M$17),Dépenses!$M$17&lt;&gt;0,COUNTIF(Dépenses!$M$3:$M$17,"&gt;0")+COUNTIF(Dépenses!$M$3:$M$17,"&lt;0")=6),Dépenses!$Q$17,IF(AND(ISNUMBER(Dépenses!$M$18),Dépenses!$M$18&lt;&gt;0,COUNTIF(Dépenses!$M$3:$M$18,"&gt;0")+COUNTIF(Dépenses!$M$3:$M$18,"&lt;0")=6),Dépenses!$Q$18,IF(AND(ISNUMBER(Dépenses!$M$19),Dépenses!$M$19&lt;&gt;0,COUNTIF(Dépenses!$M$3:$M$19,"&gt;0")+COUNTIF(Dépenses!$M$3:$M$19,"&lt;0")=6),Dépenses!$Q$19,IF(AND(ISNUMBER(Dépenses!$M$20),Dépenses!$M$20&lt;&gt;0,COUNTIF(Dépenses!$M$3:$M$20,"&gt;0")+COUNTIF(Dépenses!$M$3:$M$20,"&lt;0")=6),Dépenses!$Q$20,IF(AND(ISNUMBER(Dépenses!$M$21),Dépenses!$M$21&lt;&gt;0,COUNTIF(Dépenses!$M$3:$M$21,"&gt;0")+COUNTIF(Dépenses!$M$3:$M$21,"&lt;0")=6),Dépenses!$Q$21,IF(AND(ISNUMBER(Dépenses!$M$22),Dépenses!$M$22&lt;&gt;0,COUNTIF(Dépenses!$M$3:$M$22,"&gt;0")+COUNTIF(Dépenses!$M$3:$M$22,"&lt;0")=6),Dépenses!$Q$22,IF(AND(ISNUMBER(Dépenses!$M$23),Dépenses!$M$23&lt;&gt;0,COUNTIF(Dépenses!$M$3:$M$23,"&gt;0")+COUNTIF(Dépenses!$M$3:$M$23,"&lt;0")=6),Dépenses!$Q$23,IF(AND(ISNUMBER(Dépenses!$M$24),Dépenses!$M$24&lt;&gt;0,COUNTIF(Dépenses!$M$3:$M$24,"&gt;0")+COUNTIF(Dépenses!$M$3:$M$24,"&lt;0")=6),Dépenses!$Q$24,IF(AND(ISNUMBER(Dépenses!$M$25),Dépenses!$M$25&lt;&gt;0,COUNTIF(Dépenses!$M$3:$M$25,"&gt;0")+COUNTIF(Dépenses!$M$3:$M$25,"&lt;0")=6),Dépenses!$Q$25,IF(AND(ISNUMBER(Dépenses!$M$26),Dépenses!$M$26&lt;&gt;0,COUNTIF(Dépenses!$M$3:$M$26,"&gt;0")+COUNTIF(Dépenses!$M$3:$M$26,"&lt;0")=6),Dépenses!$Q$26,IF(AND(ISNUMBER(Dépenses!$M$27),Dépenses!$M$27&lt;&gt;0,COUNTIF(Dépenses!$M$3:$M$27,"&gt;0")+COUNTIF(Dépenses!$M$3:$M$27,"&lt;0")=6),Dépenses!$Q$27,IF(AND(ISNUMBER(Dépenses!$M$28),Dépenses!$M$28&lt;&gt;0,COUNTIF(Dépenses!$M$3:$M$28,"&gt;0")+COUNTIF(Dépenses!$M$3:$M$28,"&lt;0")=6),Dépenses!$Q$28,IF(AND(ISNUMBER(Dépenses!$M$29),Dépenses!$M$29&lt;&gt;0,COUNTIF(Dépenses!$M$3:$M$29,"&gt;0")+COUNTIF(Dépenses!$M$3:$M$29,"&lt;0")=6),Dépenses!$Q$29,IF(AND(ISNUMBER(Dépenses!$M$30),Dépenses!$M$30&lt;&gt;0,COUNTIF(Dépenses!$M$3:$M$30,"&gt;0")+COUNTIF(Dépenses!$M$3:$M$30,"&lt;0")=6),Dépenses!$Q$30,IF(AND(ISNUMBER(Dépenses!$M$31),Dépenses!$M$31&lt;&gt;0,COUNTIF(Dépenses!$M$3:$M$31,"&gt;0")+COUNTIF(Dépenses!$M$3:$M$31,"&lt;0")=6),Dépenses!$Q$31,IF(AND(ISNUMBER(Dépenses!$M$32),Dépenses!$M$32&lt;&gt;0,COUNTIF(Dépenses!$M$3:$M$32,"&gt;0")+COUNTIF(Dépenses!$M$3:$M$32,"&lt;0")=6),Dépenses!$Q$32,IF(AND(ISNUMBER(Dépenses!$M$33),Dépenses!$M$33&lt;&gt;0,COUNTIF(Dépenses!$M$3:$M$33,"&gt;0")+COUNTIF(Dépenses!$M$3:$M$33,"&lt;0")=6),Dépenses!$Q$33,IF(AND(ISNUMBER(Dépenses!$M$34),Dépenses!$M$34&lt;&gt;0,COUNTIF(Dépenses!$M$3:$M$34,"&gt;0")+COUNTIF(Dépenses!$M$3:$M$34,"&lt;0")=6),Dépenses!$Q$34,IF(AND(ISNUMBER(Dépenses!$M$35),Dépenses!$M$35&lt;&gt;0,COUNTIF(Dépenses!$M$3:$M$35,"&gt;0")+COUNTIF(Dépenses!$M$3:$M$35,"&lt;0")=6),Dépenses!$Q$35,IF(AND(ISNUMBER(Dépenses!$M$36),Dépenses!$M$36&lt;&gt;0,COUNTIF(Dépenses!$M$3:$M$36,"&gt;0")+COUNTIF(Dépenses!$M$3:$M$36,"&lt;0")=6),Dépenses!$Q$36,IF(AND(ISNUMBER(Dépenses!$M$37),Dépenses!$M$37&lt;&gt;0,COUNTIF(Dépenses!$M$3:$M$37,"&gt;0")+COUNTIF(Dépenses!$M$3:$M$37,"&lt;0")=6),Dépenses!$Q$37,IF(AND(ISNUMBER(Dépenses!$M$38),Dépenses!$M$38&lt;&gt;0,COUNTIF(Dépenses!$M$3:$M$38,"&gt;0")+COUNTIF(Dépenses!$M$3:$M$38,"&lt;0")=6),Dépenses!$Q$38,IF(AND(ISNUMBER(Dépenses!$M$39),Dépenses!$M$39&lt;&gt;0,COUNTIF(Dépenses!$M$3:$M$39,"&gt;0")+COUNTIF(Dépenses!$M$3:$M$39,"&lt;0")=6),Dépenses!$Q$39,IF(AND(ISNUMBER(Dépenses!$M$40),Dépenses!$M$40&lt;&gt;0,COUNTIF(Dépenses!$M$3:$M$40,"&gt;0")+COUNTIF(Dépenses!$M$3:$M$40,"&lt;0")=6),Dépenses!$Q$40,IF(AND(ISNUMBER(Dépenses!$M$41),Dépenses!$M$41&lt;&gt;0,COUNTIF(Dépenses!$M$3:$M$41,"&gt;0")+COUNTIF(Dépenses!$M$3:$M$41,"&lt;0")=6),Dépenses!$Q$41,IF(AND(ISNUMBER(Dépenses!$M$42),Dépenses!$M$42&lt;&gt;0,COUNTIF(Dépenses!$M$3:$M$42,"&gt;0")+COUNTIF(Dépenses!$M$3:$M$42,"&lt;0")=6),Dépenses!$Q$42,IF(AND(ISNUMBER(Dépenses!$M$43),Dépenses!$M$43&lt;&gt;0,COUNTIF(Dépenses!$M$3:$M$43,"&gt;0")+COUNTIF(Dépenses!$M$3:$M$43,"&lt;0")=6),Dépenses!$Q$43,""))))))))))))))))))))))))))))))))))))))))),IF(6=COUNTIF(Dépenses!$M$3:$M$43,"&gt;0")+COUNTIF(Dépenses!$M$3:$M$43,"&lt;0")+1,SUM(Dépenses!$Q$3:$Q$43),IF(6=COUNTIF(Dépenses!$M$3:$M$43,"&gt;0")+COUNTIF(Dépenses!$M$3:$M$43,"&lt;0")+2,Revenus!$J$2-SUM(Dépenses!$Q$3:$Q$43),"")))</f>
        <v/>
      </c>
    </row>
    <row r="15" spans="1:26" ht="21.95" customHeight="1" x14ac:dyDescent="0.25">
      <c r="A15" s="91"/>
      <c r="B15" s="91"/>
      <c r="C15" s="91"/>
      <c r="D15" s="98" t="s">
        <v>108</v>
      </c>
      <c r="E15" s="208" t="str">
        <f>IF($Z$100="Rapide",0.066,"Ø")</f>
        <v>Ø</v>
      </c>
      <c r="F15" s="91"/>
      <c r="G15" s="277" t="str">
        <f>IF(7&lt;=COUNTIF(Dépenses!$M$3:$M$43,"&gt;0")+COUNTIF(Dépenses!$M$3:$M$43,"&lt;0"),IF(AND(ISNUMBER(Dépenses!$M$3),Dépenses!$M$3&lt;&gt;0,COUNTIF(Dépenses!$M$3:$M$3,"&gt;0")+COUNTIF(Dépenses!$M$3:$M$3,"&lt;0")=7),Dépenses!$L$3,IF(AND(ISNUMBER(Dépenses!$M$4),Dépenses!$M$4&lt;&gt;0,COUNTIF(Dépenses!$M$3:$M$4,"&gt;0")+COUNTIF(Dépenses!$M$3:$M$4,"&lt;0")=7),Dépenses!$L$4,IF(AND(ISNUMBER(Dépenses!$M$5),Dépenses!$M$5&lt;&gt;0,COUNTIF(Dépenses!$M$3:$M$5,"&gt;0")+COUNTIF(Dépenses!$M$3:$M$5,"&lt;0")=7),Dépenses!$L$5,IF(AND(ISNUMBER(Dépenses!$M$6),Dépenses!$M$6&lt;&gt;0,COUNTIF(Dépenses!$M$3:$M$6,"&gt;0")+COUNTIF(Dépenses!$M$3:$M$6,"&lt;0")=7),Dépenses!$L$6,IF(AND(ISNUMBER(Dépenses!$M$7),Dépenses!$M$7&lt;&gt;0,COUNTIF(Dépenses!$M$3:$M$7,"&gt;0")+COUNTIF(Dépenses!$M$3:$M$7,"&lt;0")=7),Dépenses!$L$7,IF(AND(ISNUMBER(Dépenses!$M$8),Dépenses!$M$8&lt;&gt;0,COUNTIF(Dépenses!$M$3:$M$8,"&gt;0")+COUNTIF(Dépenses!$M$3:$M$8,"&lt;0")=7),Dépenses!$L$8,IF(AND(ISNUMBER(Dépenses!$M$9),Dépenses!$M$9&lt;&gt;0,COUNTIF(Dépenses!$M$3:$M$9,"&gt;0")+COUNTIF(Dépenses!$M$3:$M$9,"&lt;0")=7),Dépenses!$L$9,IF(AND(ISNUMBER(Dépenses!$M$10),Dépenses!$M$10&lt;&gt;0,COUNTIF(Dépenses!$M$3:$M$10,"&gt;0")+COUNTIF(Dépenses!$M$3:$M$10,"&lt;0")=7),Dépenses!$L$10,IF(AND(ISNUMBER(Dépenses!$M$11),Dépenses!$M$11&lt;&gt;0,COUNTIF(Dépenses!$M$3:$M$11,"&gt;0")+COUNTIF(Dépenses!$M$3:$M$11,"&lt;0")=7),Dépenses!$L$11,IF(AND(ISNUMBER(Dépenses!$M$12),Dépenses!$M$12&lt;&gt;0,COUNTIF(Dépenses!$M$3:$M$12,"&gt;0")+COUNTIF(Dépenses!$M$3:$M$12,"&lt;0")=7),Dépenses!$L$12,IF(AND(ISNUMBER(Dépenses!$M$13),Dépenses!$M$13&lt;&gt;0,COUNTIF(Dépenses!$M$3:$M$13,"&gt;0")+COUNTIF(Dépenses!$M$3:$M$13,"&lt;0")=7),Dépenses!$L$13,IF(AND(ISNUMBER(Dépenses!$M$14),Dépenses!$M$14&lt;&gt;0,COUNTIF(Dépenses!$M$3:$M$14,"&gt;0")+COUNTIF(Dépenses!$M$3:$M$14,"&lt;0")=7),Dépenses!$L$14,IF(AND(ISNUMBER(Dépenses!$M$15),Dépenses!$M$15&lt;&gt;0,COUNTIF(Dépenses!$M$3:$M$15,"&gt;0")+COUNTIF(Dépenses!$M$3:$M$15,"&lt;0")=7),Dépenses!$L$15,IF(AND(ISNUMBER(Dépenses!$M$16),Dépenses!$M$16&lt;&gt;0,COUNTIF(Dépenses!$M$3:$M$16,"&gt;0")+COUNTIF(Dépenses!$M$3:$M$16,"&lt;0")=7),Dépenses!$L$16,IF(AND(ISNUMBER(Dépenses!$M$17),Dépenses!$M$17&lt;&gt;0,COUNTIF(Dépenses!$M$3:$M$17,"&gt;0")+COUNTIF(Dépenses!$M$3:$M$17,"&lt;0")=7),Dépenses!$L$17,IF(AND(ISNUMBER(Dépenses!$M$18),Dépenses!$M$18&lt;&gt;0,COUNTIF(Dépenses!$M$3:$M$18,"&gt;0")+COUNTIF(Dépenses!$M$3:$M$18,"&lt;0")=7),Dépenses!$L$18,IF(AND(ISNUMBER(Dépenses!$M$19),Dépenses!$M$19&lt;&gt;0,COUNTIF(Dépenses!$M$3:$M$19,"&gt;0")+COUNTIF(Dépenses!$M$3:$M$19,"&lt;0")=7),Dépenses!$L$19,IF(AND(ISNUMBER(Dépenses!$M$20),Dépenses!$M$20&lt;&gt;0,COUNTIF(Dépenses!$M$3:$M$20,"&gt;0")+COUNTIF(Dépenses!$M$3:$M$20,"&lt;0")=7),Dépenses!$L$20,IF(AND(ISNUMBER(Dépenses!$M$21),Dépenses!$M$21&lt;&gt;0,COUNTIF(Dépenses!$M$3:$M$21,"&gt;0")+COUNTIF(Dépenses!$M$3:$M$21,"&lt;0")=7),Dépenses!$L$21,IF(AND(ISNUMBER(Dépenses!$M$22),Dépenses!$M$22&lt;&gt;0,COUNTIF(Dépenses!$M$3:$M$22,"&gt;0")+COUNTIF(Dépenses!$M$3:$M$22,"&lt;0")=7),Dépenses!$L$22,IF(AND(ISNUMBER(Dépenses!$M$23),Dépenses!$M$23&lt;&gt;0,COUNTIF(Dépenses!$M$3:$M$23,"&gt;0")+COUNTIF(Dépenses!$M$3:$M$23,"&lt;0")=7),Dépenses!$L$23,IF(AND(ISNUMBER(Dépenses!$M$24),Dépenses!$M$24&lt;&gt;0,COUNTIF(Dépenses!$M$3:$M$24,"&gt;0")+COUNTIF(Dépenses!$M$3:$M$24,"&lt;0")=7),Dépenses!$L$24,IF(AND(ISNUMBER(Dépenses!$M$25),Dépenses!$M$25&lt;&gt;0,COUNTIF(Dépenses!$M$3:$M$25,"&gt;0")+COUNTIF(Dépenses!$M$3:$M$25,"&lt;0")=7),Dépenses!$L$25,IF(AND(ISNUMBER(Dépenses!$M$26),Dépenses!$M$26&lt;&gt;0,COUNTIF(Dépenses!$M$3:$M$26,"&gt;0")+COUNTIF(Dépenses!$M$3:$M$26,"&lt;0")=7),Dépenses!$L$26,IF(AND(ISNUMBER(Dépenses!$M$27),Dépenses!$M$27&lt;&gt;0,COUNTIF(Dépenses!$M$3:$M$27,"&gt;0")+COUNTIF(Dépenses!$M$3:$M$27,"&lt;0")=7),Dépenses!$L$27,IF(AND(ISNUMBER(Dépenses!$M$28),Dépenses!$M$28&lt;&gt;0,COUNTIF(Dépenses!$M$3:$M$28,"&gt;0")+COUNTIF(Dépenses!$M$3:$M$28,"&lt;0")=7),Dépenses!$L$28,IF(AND(ISNUMBER(Dépenses!$M$29),Dépenses!$M$29&lt;&gt;0,COUNTIF(Dépenses!$M$3:$M$29,"&gt;0")+COUNTIF(Dépenses!$M$3:$M$29,"&lt;0")=7),Dépenses!$L$29,IF(AND(ISNUMBER(Dépenses!$M$30),Dépenses!$M$30&lt;&gt;0,COUNTIF(Dépenses!$M$3:$M$30,"&gt;0")+COUNTIF(Dépenses!$M$3:$M$30,"&lt;0")=7),Dépenses!$L$30,IF(AND(ISNUMBER(Dépenses!$M$31),Dépenses!$M$31&lt;&gt;0,COUNTIF(Dépenses!$M$3:$M$31,"&gt;0")+COUNTIF(Dépenses!$M$3:$M$31,"&lt;0")=7),Dépenses!$L$31,IF(AND(ISNUMBER(Dépenses!$M$32),Dépenses!$M$32&lt;&gt;0,COUNTIF(Dépenses!$M$3:$M$32,"&gt;0")+COUNTIF(Dépenses!$M$3:$M$32,"&lt;0")=7),Dépenses!$L$32,IF(AND(ISNUMBER(Dépenses!$M$33),Dépenses!$M$33&lt;&gt;0,COUNTIF(Dépenses!$M$3:$M$33,"&gt;0")+COUNTIF(Dépenses!$M$3:$M$33,"&lt;0")=7),Dépenses!$L$33,IF(AND(ISNUMBER(Dépenses!$M$34),Dépenses!$M$34&lt;&gt;0,COUNTIF(Dépenses!$M$3:$M$34,"&gt;0")+COUNTIF(Dépenses!$M$3:$M$34,"&lt;0")=7),Dépenses!$L$34,IF(AND(ISNUMBER(Dépenses!$M$35),Dépenses!$M$35&lt;&gt;0,COUNTIF(Dépenses!$M$3:$M$35,"&gt;0")+COUNTIF(Dépenses!$M$3:$M$35,"&lt;0")=7),Dépenses!$L$35,IF(AND(ISNUMBER(Dépenses!$M$36),Dépenses!$M$36&lt;&gt;0,COUNTIF(Dépenses!$M$3:$M$36,"&gt;0")+COUNTIF(Dépenses!$M$3:$M$36,"&lt;0")=7),Dépenses!$L$36,IF(AND(ISNUMBER(Dépenses!$M$37),Dépenses!$M$37&lt;&gt;0,COUNTIF(Dépenses!$M$3:$M$37,"&gt;0")+COUNTIF(Dépenses!$M$3:$M$37,"&lt;0")=7),Dépenses!$L$37,IF(AND(ISNUMBER(Dépenses!$M$38),Dépenses!$M$38&lt;&gt;0,COUNTIF(Dépenses!$M$3:$M$38,"&gt;0")+COUNTIF(Dépenses!$M$3:$M$38,"&lt;0")=7),Dépenses!$L$38,IF(AND(ISNUMBER(Dépenses!$M$39),Dépenses!$M$39&lt;&gt;0,COUNTIF(Dépenses!$M$3:$M$39,"&gt;0")+COUNTIF(Dépenses!$M$3:$M$39,"&lt;0")=7),Dépenses!$L$39,IF(AND(ISNUMBER(Dépenses!$M$40),Dépenses!$M$40&lt;&gt;0,COUNTIF(Dépenses!$M$3:$M$40,"&gt;0")+COUNTIF(Dépenses!$M$3:$M$40,"&lt;0")=7),Dépenses!$L$40,IF(AND(ISNUMBER(Dépenses!$M$41),Dépenses!$M$41&lt;&gt;0,COUNTIF(Dépenses!$M$3:$M$41,"&gt;0")+COUNTIF(Dépenses!$M$3:$M$41,"&lt;0")=7),Dépenses!$L$41,IF(AND(ISNUMBER(Dépenses!$M$42),Dépenses!$M$42&lt;&gt;0,COUNTIF(Dépenses!$M$3:$M$42,"&gt;0")+COUNTIF(Dépenses!$M$3:$M$42,"&lt;0")=7),Dépenses!$L$42,IF(AND(ISNUMBER(Dépenses!$M$43),Dépenses!$M$43&lt;&gt;0,COUNTIF(Dépenses!$M$3:$M$43,"&gt;0")+COUNTIF(Dépenses!$M$3:$M$43,"&lt;0")=7),Dépenses!$L$43,""))))))))))))))))))))))))))))))))))))))))),IF(7=COUNTIF(Dépenses!$M$3:$M$43,"&gt;0")+COUNTIF(Dépenses!$M$3:$M$43,"&lt;0")+1,"TOTAL DÉPENSES",IF(7=COUNTIF(Dépenses!$M$3:$M$43,"&gt;0")+COUNTIF(Dépenses!$M$3:$M$43,"&lt;0")+2,"BÉNÉFICE (PERTE) NET","")))</f>
        <v/>
      </c>
      <c r="H15" s="310" t="str">
        <f>IF(7&lt;=COUNTIF(Dépenses!$M$3:$M$43,"&gt;0")+COUNTIF(Dépenses!$M$3:$M$43,"&lt;0"),IF(AND(ISNUMBER(Dépenses!$M$3),Dépenses!$M$3&lt;&gt;0,COUNTIF(Dépenses!$M$3:$M$3,"&gt;0")+COUNTIF(Dépenses!$M$3:$M$3,"&lt;0")=7),Dépenses!$M$3,IF(AND(ISNUMBER(Dépenses!$M$4),Dépenses!$M$4&lt;&gt;0,COUNTIF(Dépenses!$M$3:$M$4,"&gt;0")+COUNTIF(Dépenses!$M$3:$M$4,"&lt;0")=7),Dépenses!$M$4,IF(AND(ISNUMBER(Dépenses!$M$5),Dépenses!$M$5&lt;&gt;0,COUNTIF(Dépenses!$M$3:$M$5,"&gt;0")+COUNTIF(Dépenses!$M$3:$M$5,"&lt;0")=7),Dépenses!$M$5,IF(AND(ISNUMBER(Dépenses!$M$6),Dépenses!$M$6&lt;&gt;0,COUNTIF(Dépenses!$M$3:$M$6,"&gt;0")+COUNTIF(Dépenses!$M$3:$M$6,"&lt;0")=7),Dépenses!$M$6,IF(AND(ISNUMBER(Dépenses!$M$7),Dépenses!$M$7&lt;&gt;0,COUNTIF(Dépenses!$M$3:$M$7,"&gt;0")+COUNTIF(Dépenses!$M$3:$M$7,"&lt;0")=7),Dépenses!$M$7,IF(AND(ISNUMBER(Dépenses!$M$8),Dépenses!$M$8&lt;&gt;0,COUNTIF(Dépenses!$M$3:$M$8,"&gt;0")+COUNTIF(Dépenses!$M$3:$M$8,"&lt;0")=7),Dépenses!$M$8,IF(AND(ISNUMBER(Dépenses!$M$9),Dépenses!$M$9&lt;&gt;0,COUNTIF(Dépenses!$M$3:$M$9,"&gt;0")+COUNTIF(Dépenses!$M$3:$M$9,"&lt;0")=7),Dépenses!$M$9,IF(AND(ISNUMBER(Dépenses!$M$10),Dépenses!$M$10&lt;&gt;0,COUNTIF(Dépenses!$M$3:$M$10,"&gt;0")+COUNTIF(Dépenses!$M$3:$M$10,"&lt;0")=7),Dépenses!$M$10,IF(AND(ISNUMBER(Dépenses!$M$11),Dépenses!$M$11&lt;&gt;0,COUNTIF(Dépenses!$M$3:$M$11,"&gt;0")+COUNTIF(Dépenses!$M$3:$M$11,"&lt;0")=7),Dépenses!$M$11,IF(AND(ISNUMBER(Dépenses!$M$12),Dépenses!$M$12&lt;&gt;0,COUNTIF(Dépenses!$M$3:$M$12,"&gt;0")+COUNTIF(Dépenses!$M$3:$M$12,"&lt;0")=7),Dépenses!$M$12,IF(AND(ISNUMBER(Dépenses!$M$13),Dépenses!$M$13&lt;&gt;0,COUNTIF(Dépenses!$M$3:$M$13,"&gt;0")+COUNTIF(Dépenses!$M$3:$M$13,"&lt;0")=7),Dépenses!$M$13,IF(AND(ISNUMBER(Dépenses!$M$14),Dépenses!$M$14&lt;&gt;0,COUNTIF(Dépenses!$M$3:$M$14,"&gt;0")+COUNTIF(Dépenses!$M$3:$M$14,"&lt;0")=7),Dépenses!$M$14,IF(AND(ISNUMBER(Dépenses!$M$15),Dépenses!$M$15&lt;&gt;0,COUNTIF(Dépenses!$M$3:$M$15,"&gt;0")+COUNTIF(Dépenses!$M$3:$M$15,"&lt;0")=7),Dépenses!$M$15,IF(AND(ISNUMBER(Dépenses!$M$16),Dépenses!$M$16&lt;&gt;0,COUNTIF(Dépenses!$M$3:$M$16,"&gt;0")+COUNTIF(Dépenses!$M$3:$M$16,"&lt;0")=7),Dépenses!$M$16,IF(AND(ISNUMBER(Dépenses!$M$17),Dépenses!$M$17&lt;&gt;0,COUNTIF(Dépenses!$M$3:$M$17,"&gt;0")+COUNTIF(Dépenses!$M$3:$M$17,"&lt;0")=7),Dépenses!$M$17,IF(AND(ISNUMBER(Dépenses!$M$18),Dépenses!$M$18&lt;&gt;0,COUNTIF(Dépenses!$M$3:$M$18,"&gt;0")+COUNTIF(Dépenses!$M$3:$M$18,"&lt;0")=7),Dépenses!$M$18,IF(AND(ISNUMBER(Dépenses!$M$19),Dépenses!$M$19&lt;&gt;0,COUNTIF(Dépenses!$M$3:$M$19,"&gt;0")+COUNTIF(Dépenses!$M$3:$M$19,"&lt;0")=7),Dépenses!$M$19,IF(AND(ISNUMBER(Dépenses!$M$20),Dépenses!$M$20&lt;&gt;0,COUNTIF(Dépenses!$M$3:$M$20,"&gt;0")+COUNTIF(Dépenses!$M$3:$M$20,"&lt;0")=7),Dépenses!$M$20,IF(AND(ISNUMBER(Dépenses!$M$21),Dépenses!$M$21&lt;&gt;0,COUNTIF(Dépenses!$M$3:$M$21,"&gt;0")+COUNTIF(Dépenses!$M$3:$M$21,"&lt;0")=7),Dépenses!$M$21,IF(AND(ISNUMBER(Dépenses!$M$22),Dépenses!$M$22&lt;&gt;0,COUNTIF(Dépenses!$M$3:$M$22,"&gt;0")+COUNTIF(Dépenses!$M$3:$M$22,"&lt;0")=7),Dépenses!$M$22,IF(AND(ISNUMBER(Dépenses!$M$23),Dépenses!$M$23&lt;&gt;0,COUNTIF(Dépenses!$M$3:$M$23,"&gt;0")+COUNTIF(Dépenses!$M$3:$M$23,"&lt;0")=7),Dépenses!$M$23,IF(AND(ISNUMBER(Dépenses!$M$24),Dépenses!$M$24&lt;&gt;0,COUNTIF(Dépenses!$M$3:$M$24,"&gt;0")+COUNTIF(Dépenses!$M$3:$M$24,"&lt;0")=7),Dépenses!$M$24,IF(AND(ISNUMBER(Dépenses!$M$25),Dépenses!$M$25&lt;&gt;0,COUNTIF(Dépenses!$M$3:$M$25,"&gt;0")+COUNTIF(Dépenses!$M$3:$M$25,"&lt;0")=7),Dépenses!$M$25,IF(AND(ISNUMBER(Dépenses!$M$26),Dépenses!$M$26&lt;&gt;0,COUNTIF(Dépenses!$M$3:$M$26,"&gt;0")+COUNTIF(Dépenses!$M$3:$M$26,"&lt;0")=7),Dépenses!$M$26,IF(AND(ISNUMBER(Dépenses!$M$27),Dépenses!$M$27&lt;&gt;0,COUNTIF(Dépenses!$M$3:$M$27,"&gt;0")+COUNTIF(Dépenses!$M$3:$M$27,"&lt;0")=7),Dépenses!$M$27,IF(AND(ISNUMBER(Dépenses!$M$28),Dépenses!$M$28&lt;&gt;0,COUNTIF(Dépenses!$M$3:$M$28,"&gt;0")+COUNTIF(Dépenses!$M$3:$M$28,"&lt;0")=7),Dépenses!$M$28,IF(AND(ISNUMBER(Dépenses!$M$29),Dépenses!$M$29&lt;&gt;0,COUNTIF(Dépenses!$M$3:$M$29,"&gt;0")+COUNTIF(Dépenses!$M$3:$M$29,"&lt;0")=7),Dépenses!$M$29,IF(AND(ISNUMBER(Dépenses!$M$30),Dépenses!$M$30&lt;&gt;0,COUNTIF(Dépenses!$M$3:$M$30,"&gt;0")+COUNTIF(Dépenses!$M$3:$M$30,"&lt;0")=7),Dépenses!$M$30,IF(AND(ISNUMBER(Dépenses!$M$31),Dépenses!$M$31&lt;&gt;0,COUNTIF(Dépenses!$M$3:$M$31,"&gt;0")+COUNTIF(Dépenses!$M$3:$M$31,"&lt;0")=7),Dépenses!$M$31,IF(AND(ISNUMBER(Dépenses!$M$32),Dépenses!$M$32&lt;&gt;0,COUNTIF(Dépenses!$M$3:$M$32,"&gt;0")+COUNTIF(Dépenses!$M$3:$M$32,"&lt;0")=7),Dépenses!$M$32,IF(AND(ISNUMBER(Dépenses!$M$33),Dépenses!$M$33&lt;&gt;0,COUNTIF(Dépenses!$M$3:$M$33,"&gt;0")+COUNTIF(Dépenses!$M$3:$M$33,"&lt;0")=7),Dépenses!$M$33,IF(AND(ISNUMBER(Dépenses!$M$34),Dépenses!$M$34&lt;&gt;0,COUNTIF(Dépenses!$M$3:$M$34,"&gt;0")+COUNTIF(Dépenses!$M$3:$M$34,"&lt;0")=7),Dépenses!$M$34,IF(AND(ISNUMBER(Dépenses!$M$35),Dépenses!$M$35&lt;&gt;0,COUNTIF(Dépenses!$M$3:$M$35,"&gt;0")+COUNTIF(Dépenses!$M$3:$M$35,"&lt;0")=7),Dépenses!$M$35,IF(AND(ISNUMBER(Dépenses!$M$36),Dépenses!$M$36&lt;&gt;0,COUNTIF(Dépenses!$M$3:$M$36,"&gt;0")+COUNTIF(Dépenses!$M$3:$M$36,"&lt;0")=7),Dépenses!$M$36,IF(AND(ISNUMBER(Dépenses!$M$37),Dépenses!$M$37&lt;&gt;0,COUNTIF(Dépenses!$M$3:$M$37,"&gt;0")+COUNTIF(Dépenses!$M$3:$M$37,"&lt;0")=7),Dépenses!$M$37,IF(AND(ISNUMBER(Dépenses!$M$38),Dépenses!$M$38&lt;&gt;0,COUNTIF(Dépenses!$M$3:$M$38,"&gt;0")+COUNTIF(Dépenses!$M$3:$M$38,"&lt;0")=7),Dépenses!$M$38,IF(AND(ISNUMBER(Dépenses!$M$39),Dépenses!$M$39&lt;&gt;0,COUNTIF(Dépenses!$M$3:$M$39,"&gt;0")+COUNTIF(Dépenses!$M$3:$M$39,"&lt;0")=7),Dépenses!$M$39,IF(AND(ISNUMBER(Dépenses!$M$40),Dépenses!$M$40&lt;&gt;0,COUNTIF(Dépenses!$M$3:$M$40,"&gt;0")+COUNTIF(Dépenses!$M$3:$M$40,"&lt;0")=7),Dépenses!$M$40,IF(AND(ISNUMBER(Dépenses!$M$41),Dépenses!$M$41&lt;&gt;0,COUNTIF(Dépenses!$M$3:$M$41,"&gt;0")+COUNTIF(Dépenses!$M$3:$M$41,"&lt;0")=7),Dépenses!$M$41,IF(AND(ISNUMBER(Dépenses!$M$42),Dépenses!$M$42&lt;&gt;0,COUNTIF(Dépenses!$M$3:$M$42,"&gt;0")+COUNTIF(Dépenses!$M$3:$M$42,"&lt;0")=7),Dépenses!$M$42,IF(AND(ISNUMBER(Dépenses!$M$43),Dépenses!$M$43&lt;&gt;0,COUNTIF(Dépenses!$M$3:$M$43,"&gt;0")+COUNTIF(Dépenses!$M$3:$M$43,"&lt;0")=7),Dépenses!$M$43,""))))))))))))))))))))))))))))))))))))))))),IF(7=COUNTIF(Dépenses!$M$3:$M$43,"&gt;0")+COUNTIF(Dépenses!$M$3:$M$43,"&lt;0")+1,SUM(Dépenses!$M$3:$M$43),IF(7=COUNTIF(Dépenses!$M$3:$M$43,"&gt;0")+COUNTIF(Dépenses!$M$3:$M$43,"&lt;0")+2,Revenus!$J$2-SUM(Dépenses!$M$3:$M$43),"")))</f>
        <v/>
      </c>
      <c r="I15" s="291" t="str">
        <f>IF(7&lt;=COUNTIF(Dépenses!$M$3:$M$43,"&gt;0")+COUNTIF(Dépenses!$M$3:$M$43,"&lt;0"),IF(AND(ISNUMBER(Dépenses!$M$3),Dépenses!$M$3&lt;&gt;0,COUNTIF(Dépenses!$M$3:$M$3,"&gt;0")+COUNTIF(Dépenses!$M$3:$M$3,"&lt;0")=7),Dépenses!$P$3,IF(AND(ISNUMBER(Dépenses!$M$4),Dépenses!$M$4&lt;&gt;0,COUNTIF(Dépenses!$M$3:$M$4,"&gt;0")+COUNTIF(Dépenses!$M$3:$M$4,"&lt;0")=7),Dépenses!$P$4,IF(AND(ISNUMBER(Dépenses!$M$5),Dépenses!$M$5&lt;&gt;0,COUNTIF(Dépenses!$M$3:$M$5,"&gt;0")+COUNTIF(Dépenses!$M$3:$M$5,"&lt;0")=7),Dépenses!$P$5,IF(AND(ISNUMBER(Dépenses!$M$6),Dépenses!$M$6&lt;&gt;0,COUNTIF(Dépenses!$M$3:$M$6,"&gt;0")+COUNTIF(Dépenses!$M$3:$M$6,"&lt;0")=7),Dépenses!$P$6,IF(AND(ISNUMBER(Dépenses!$M$7),Dépenses!$M$7&lt;&gt;0,COUNTIF(Dépenses!$M$3:$M$7,"&gt;0")+COUNTIF(Dépenses!$M$3:$M$7,"&lt;0")=7),Dépenses!$P$7,IF(AND(ISNUMBER(Dépenses!$M$8),Dépenses!$M$8&lt;&gt;0,COUNTIF(Dépenses!$M$3:$M$8,"&gt;0")+COUNTIF(Dépenses!$M$3:$M$8,"&lt;0")=7),Dépenses!$P$8,IF(AND(ISNUMBER(Dépenses!$M$9),Dépenses!$M$9&lt;&gt;0,COUNTIF(Dépenses!$M$3:$M$9,"&gt;0")+COUNTIF(Dépenses!$M$3:$M$9,"&lt;0")=7),Dépenses!$P$9,IF(AND(ISNUMBER(Dépenses!$M$10),Dépenses!$M$10&lt;&gt;0,COUNTIF(Dépenses!$M$3:$M$10,"&gt;0")+COUNTIF(Dépenses!$M$3:$M$10,"&lt;0")=7),Dépenses!$P$10,IF(AND(ISNUMBER(Dépenses!$M$11),Dépenses!$M$11&lt;&gt;0,COUNTIF(Dépenses!$M$3:$M$11,"&gt;0")+COUNTIF(Dépenses!$M$3:$M$11,"&lt;0")=7),Dépenses!$P$11,IF(AND(ISNUMBER(Dépenses!$M$12),Dépenses!$M$12&lt;&gt;0,COUNTIF(Dépenses!$M$3:$M$12,"&gt;0")+COUNTIF(Dépenses!$M$3:$M$12,"&lt;0")=7),Dépenses!$P$12,IF(AND(ISNUMBER(Dépenses!$M$13),Dépenses!$M$13&lt;&gt;0,COUNTIF(Dépenses!$M$3:$M$13,"&gt;0")+COUNTIF(Dépenses!$M$3:$M$13,"&lt;0")=7),Dépenses!$P$13,IF(AND(ISNUMBER(Dépenses!$M$14),Dépenses!$M$14&lt;&gt;0,COUNTIF(Dépenses!$M$3:$M$14,"&gt;0")+COUNTIF(Dépenses!$M$3:$M$14,"&lt;0")=7),Dépenses!$P$14,IF(AND(ISNUMBER(Dépenses!$M$15),Dépenses!$M$15&lt;&gt;0,COUNTIF(Dépenses!$M$3:$M$15,"&gt;0")+COUNTIF(Dépenses!$M$3:$M$15,"&lt;0")=7),Dépenses!$P$15,IF(AND(ISNUMBER(Dépenses!$M$16),Dépenses!$M$16&lt;&gt;0,COUNTIF(Dépenses!$M$3:$M$16,"&gt;0")+COUNTIF(Dépenses!$M$3:$M$16,"&lt;0")=7),Dépenses!$P$16,IF(AND(ISNUMBER(Dépenses!$M$17),Dépenses!$M$17&lt;&gt;0,COUNTIF(Dépenses!$M$3:$M$17,"&gt;0")+COUNTIF(Dépenses!$M$3:$M$17,"&lt;0")=7),Dépenses!$P$17,IF(AND(ISNUMBER(Dépenses!$M$18),Dépenses!$M$18&lt;&gt;0,COUNTIF(Dépenses!$M$3:$M$18,"&gt;0")+COUNTIF(Dépenses!$M$3:$M$18,"&lt;0")=7),Dépenses!$P$18,IF(AND(ISNUMBER(Dépenses!$M$19),Dépenses!$M$19&lt;&gt;0,COUNTIF(Dépenses!$M$3:$M$19,"&gt;0")+COUNTIF(Dépenses!$M$3:$M$19,"&lt;0")=7),Dépenses!$P$19,IF(AND(ISNUMBER(Dépenses!$M$20),Dépenses!$M$20&lt;&gt;0,COUNTIF(Dépenses!$M$3:$M$20,"&gt;0")+COUNTIF(Dépenses!$M$3:$M$20,"&lt;0")=7),Dépenses!$P$20,IF(AND(ISNUMBER(Dépenses!$M$21),Dépenses!$M$21&lt;&gt;0,COUNTIF(Dépenses!$M$3:$M$21,"&gt;0")+COUNTIF(Dépenses!$M$3:$M$21,"&lt;0")=7),Dépenses!$P$21,IF(AND(ISNUMBER(Dépenses!$M$22),Dépenses!$M$22&lt;&gt;0,COUNTIF(Dépenses!$M$3:$M$22,"&gt;0")+COUNTIF(Dépenses!$M$3:$M$22,"&lt;0")=7),Dépenses!$P$22,IF(AND(ISNUMBER(Dépenses!$M$23),Dépenses!$M$23&lt;&gt;0,COUNTIF(Dépenses!$M$3:$M$23,"&gt;0")+COUNTIF(Dépenses!$M$3:$M$23,"&lt;0")=7),Dépenses!$P$23,IF(AND(ISNUMBER(Dépenses!$M$24),Dépenses!$M$24&lt;&gt;0,COUNTIF(Dépenses!$M$3:$M$24,"&gt;0")+COUNTIF(Dépenses!$M$3:$M$24,"&lt;0")=7),Dépenses!$P$24,IF(AND(ISNUMBER(Dépenses!$M$25),Dépenses!$M$25&lt;&gt;0,COUNTIF(Dépenses!$M$3:$M$25,"&gt;0")+COUNTIF(Dépenses!$M$3:$M$25,"&lt;0")=7),Dépenses!$P$25,IF(AND(ISNUMBER(Dépenses!$M$26),Dépenses!$M$26&lt;&gt;0,COUNTIF(Dépenses!$M$3:$M$26,"&gt;0")+COUNTIF(Dépenses!$M$3:$M$26,"&lt;0")=7),Dépenses!$P$26,IF(AND(ISNUMBER(Dépenses!$M$27),Dépenses!$M$27&lt;&gt;0,COUNTIF(Dépenses!$M$3:$M$27,"&gt;0")+COUNTIF(Dépenses!$M$3:$M$27,"&lt;0")=7),Dépenses!$P$27,IF(AND(ISNUMBER(Dépenses!$M$28),Dépenses!$M$28&lt;&gt;0,COUNTIF(Dépenses!$M$3:$M$28,"&gt;0")+COUNTIF(Dépenses!$M$3:$M$28,"&lt;0")=7),Dépenses!$P$28,IF(AND(ISNUMBER(Dépenses!$M$29),Dépenses!$M$29&lt;&gt;0,COUNTIF(Dépenses!$M$3:$M$29,"&gt;0")+COUNTIF(Dépenses!$M$3:$M$29,"&lt;0")=7),Dépenses!$P$29,IF(AND(ISNUMBER(Dépenses!$M$30),Dépenses!$M$30&lt;&gt;0,COUNTIF(Dépenses!$M$3:$M$30,"&gt;0")+COUNTIF(Dépenses!$M$3:$M$30,"&lt;0")=7),Dépenses!$P$30,IF(AND(ISNUMBER(Dépenses!$M$31),Dépenses!$M$31&lt;&gt;0,COUNTIF(Dépenses!$M$3:$M$31,"&gt;0")+COUNTIF(Dépenses!$M$3:$M$31,"&lt;0")=7),Dépenses!$P$31,IF(AND(ISNUMBER(Dépenses!$M$32),Dépenses!$M$32&lt;&gt;0,COUNTIF(Dépenses!$M$3:$M$32,"&gt;0")+COUNTIF(Dépenses!$M$3:$M$32,"&lt;0")=7),Dépenses!$P$32,IF(AND(ISNUMBER(Dépenses!$M$33),Dépenses!$M$33&lt;&gt;0,COUNTIF(Dépenses!$M$3:$M$33,"&gt;0")+COUNTIF(Dépenses!$M$3:$M$33,"&lt;0")=7),Dépenses!$P$33,IF(AND(ISNUMBER(Dépenses!$M$34),Dépenses!$M$34&lt;&gt;0,COUNTIF(Dépenses!$M$3:$M$34,"&gt;0")+COUNTIF(Dépenses!$M$3:$M$34,"&lt;0")=7),Dépenses!$P$34,IF(AND(ISNUMBER(Dépenses!$M$35),Dépenses!$M$35&lt;&gt;0,COUNTIF(Dépenses!$M$3:$M$35,"&gt;0")+COUNTIF(Dépenses!$M$3:$M$35,"&lt;0")=7),Dépenses!$P$35,IF(AND(ISNUMBER(Dépenses!$M$36),Dépenses!$M$36&lt;&gt;0,COUNTIF(Dépenses!$M$3:$M$36,"&gt;0")+COUNTIF(Dépenses!$M$3:$M$36,"&lt;0")=7),Dépenses!$P$36,IF(AND(ISNUMBER(Dépenses!$M$37),Dépenses!$M$37&lt;&gt;0,COUNTIF(Dépenses!$M$3:$M$37,"&gt;0")+COUNTIF(Dépenses!$M$3:$M$37,"&lt;0")=7),Dépenses!$P$37,IF(AND(ISNUMBER(Dépenses!$M$38),Dépenses!$M$38&lt;&gt;0,COUNTIF(Dépenses!$M$3:$M$38,"&gt;0")+COUNTIF(Dépenses!$M$3:$M$38,"&lt;0")=7),Dépenses!$P$38,IF(AND(ISNUMBER(Dépenses!$M$39),Dépenses!$M$39&lt;&gt;0,COUNTIF(Dépenses!$M$3:$M$39,"&gt;0")+COUNTIF(Dépenses!$M$3:$M$39,"&lt;0")=7),Dépenses!$P$39,IF(AND(ISNUMBER(Dépenses!$M$40),Dépenses!$M$40&lt;&gt;0,COUNTIF(Dépenses!$M$3:$M$40,"&gt;0")+COUNTIF(Dépenses!$M$3:$M$40,"&lt;0")=7),Dépenses!$P$40,IF(AND(ISNUMBER(Dépenses!$M$41),Dépenses!$M$41&lt;&gt;0,COUNTIF(Dépenses!$M$3:$M$41,"&gt;0")+COUNTIF(Dépenses!$M$3:$M$41,"&lt;0")=7),Dépenses!$P$41,IF(AND(ISNUMBER(Dépenses!$M$42),Dépenses!$M$42&lt;&gt;0,COUNTIF(Dépenses!$M$3:$M$42,"&gt;0")+COUNTIF(Dépenses!$M$3:$M$42,"&lt;0")=7),Dépenses!$P$42,IF(AND(ISNUMBER(Dépenses!$M$43),Dépenses!$M$43&lt;&gt;0,COUNTIF(Dépenses!$M$3:$M$43,"&gt;0")+COUNTIF(Dépenses!$M$3:$M$43,"&lt;0")=7),Dépenses!$P$43,""))))))))))))))))))))))))))))))))))))))))),"")</f>
        <v/>
      </c>
      <c r="J15" s="310" t="str">
        <f>IF(7&lt;=COUNTIF(Dépenses!$M$3:$M$43,"&gt;0")+COUNTIF(Dépenses!$M$3:$M$43,"&lt;0"),IF(AND(ISNUMBER(Dépenses!$M$3),Dépenses!$M$3&lt;&gt;0,COUNTIF(Dépenses!$M$3:$M$3,"&gt;0")+COUNTIF(Dépenses!$M$3:$M$3,"&lt;0")=7),Dépenses!$Q$3,IF(AND(ISNUMBER(Dépenses!$M$4),Dépenses!$M$4&lt;&gt;0,COUNTIF(Dépenses!$M$3:$M$4,"&gt;0")+COUNTIF(Dépenses!$M$3:$M$4,"&lt;0")=7),Dépenses!$Q$4,IF(AND(ISNUMBER(Dépenses!$M$5),Dépenses!$M$5&lt;&gt;0,COUNTIF(Dépenses!$M$3:$M$5,"&gt;0")+COUNTIF(Dépenses!$M$3:$M$5,"&lt;0")=7),Dépenses!$Q$5,IF(AND(ISNUMBER(Dépenses!$M$6),Dépenses!$M$6&lt;&gt;0,COUNTIF(Dépenses!$M$3:$M$6,"&gt;0")+COUNTIF(Dépenses!$M$3:$M$6,"&lt;0")=7),Dépenses!$Q$6,IF(AND(ISNUMBER(Dépenses!$M$7),Dépenses!$M$7&lt;&gt;0,COUNTIF(Dépenses!$M$3:$M$7,"&gt;0")+COUNTIF(Dépenses!$M$3:$M$7,"&lt;0")=7),Dépenses!$Q$7,IF(AND(ISNUMBER(Dépenses!$M$8),Dépenses!$M$8&lt;&gt;0,COUNTIF(Dépenses!$M$3:$M$8,"&gt;0")+COUNTIF(Dépenses!$M$3:$M$8,"&lt;0")=7),Dépenses!$Q$8,IF(AND(ISNUMBER(Dépenses!$M$9),Dépenses!$M$9&lt;&gt;0,COUNTIF(Dépenses!$M$3:$M$9,"&gt;0")+COUNTIF(Dépenses!$M$3:$M$9,"&lt;0")=7),Dépenses!$Q$9,IF(AND(ISNUMBER(Dépenses!$M$10),Dépenses!$M$10&lt;&gt;0,COUNTIF(Dépenses!$M$3:$M$10,"&gt;0")+COUNTIF(Dépenses!$M$3:$M$10,"&lt;0")=7),Dépenses!$Q$10,IF(AND(ISNUMBER(Dépenses!$M$11),Dépenses!$M$11&lt;&gt;0,COUNTIF(Dépenses!$M$3:$M$11,"&gt;0")+COUNTIF(Dépenses!$M$3:$M$11,"&lt;0")=7),Dépenses!$Q$11,IF(AND(ISNUMBER(Dépenses!$M$12),Dépenses!$M$12&lt;&gt;0,COUNTIF(Dépenses!$M$3:$M$12,"&gt;0")+COUNTIF(Dépenses!$M$3:$M$12,"&lt;0")=7),Dépenses!$Q$12,IF(AND(ISNUMBER(Dépenses!$M$13),Dépenses!$M$13&lt;&gt;0,COUNTIF(Dépenses!$M$3:$M$13,"&gt;0")+COUNTIF(Dépenses!$M$3:$M$13,"&lt;0")=7),Dépenses!$Q$13,IF(AND(ISNUMBER(Dépenses!$M$14),Dépenses!$M$14&lt;&gt;0,COUNTIF(Dépenses!$M$3:$M$14,"&gt;0")+COUNTIF(Dépenses!$M$3:$M$14,"&lt;0")=7),Dépenses!$Q$14,IF(AND(ISNUMBER(Dépenses!$M$15),Dépenses!$M$15&lt;&gt;0,COUNTIF(Dépenses!$M$3:$M$15,"&gt;0")+COUNTIF(Dépenses!$M$3:$M$15,"&lt;0")=7),Dépenses!$Q$15,IF(AND(ISNUMBER(Dépenses!$M$16),Dépenses!$M$16&lt;&gt;0,COUNTIF(Dépenses!$M$3:$M$16,"&gt;0")+COUNTIF(Dépenses!$M$3:$M$16,"&lt;0")=7),Dépenses!$Q$16,IF(AND(ISNUMBER(Dépenses!$M$17),Dépenses!$M$17&lt;&gt;0,COUNTIF(Dépenses!$M$3:$M$17,"&gt;0")+COUNTIF(Dépenses!$M$3:$M$17,"&lt;0")=7),Dépenses!$Q$17,IF(AND(ISNUMBER(Dépenses!$M$18),Dépenses!$M$18&lt;&gt;0,COUNTIF(Dépenses!$M$3:$M$18,"&gt;0")+COUNTIF(Dépenses!$M$3:$M$18,"&lt;0")=7),Dépenses!$Q$18,IF(AND(ISNUMBER(Dépenses!$M$19),Dépenses!$M$19&lt;&gt;0,COUNTIF(Dépenses!$M$3:$M$19,"&gt;0")+COUNTIF(Dépenses!$M$3:$M$19,"&lt;0")=7),Dépenses!$Q$19,IF(AND(ISNUMBER(Dépenses!$M$20),Dépenses!$M$20&lt;&gt;0,COUNTIF(Dépenses!$M$3:$M$20,"&gt;0")+COUNTIF(Dépenses!$M$3:$M$20,"&lt;0")=7),Dépenses!$Q$20,IF(AND(ISNUMBER(Dépenses!$M$21),Dépenses!$M$21&lt;&gt;0,COUNTIF(Dépenses!$M$3:$M$21,"&gt;0")+COUNTIF(Dépenses!$M$3:$M$21,"&lt;0")=7),Dépenses!$Q$21,IF(AND(ISNUMBER(Dépenses!$M$22),Dépenses!$M$22&lt;&gt;0,COUNTIF(Dépenses!$M$3:$M$22,"&gt;0")+COUNTIF(Dépenses!$M$3:$M$22,"&lt;0")=7),Dépenses!$Q$22,IF(AND(ISNUMBER(Dépenses!$M$23),Dépenses!$M$23&lt;&gt;0,COUNTIF(Dépenses!$M$3:$M$23,"&gt;0")+COUNTIF(Dépenses!$M$3:$M$23,"&lt;0")=7),Dépenses!$Q$23,IF(AND(ISNUMBER(Dépenses!$M$24),Dépenses!$M$24&lt;&gt;0,COUNTIF(Dépenses!$M$3:$M$24,"&gt;0")+COUNTIF(Dépenses!$M$3:$M$24,"&lt;0")=7),Dépenses!$Q$24,IF(AND(ISNUMBER(Dépenses!$M$25),Dépenses!$M$25&lt;&gt;0,COUNTIF(Dépenses!$M$3:$M$25,"&gt;0")+COUNTIF(Dépenses!$M$3:$M$25,"&lt;0")=7),Dépenses!$Q$25,IF(AND(ISNUMBER(Dépenses!$M$26),Dépenses!$M$26&lt;&gt;0,COUNTIF(Dépenses!$M$3:$M$26,"&gt;0")+COUNTIF(Dépenses!$M$3:$M$26,"&lt;0")=7),Dépenses!$Q$26,IF(AND(ISNUMBER(Dépenses!$M$27),Dépenses!$M$27&lt;&gt;0,COUNTIF(Dépenses!$M$3:$M$27,"&gt;0")+COUNTIF(Dépenses!$M$3:$M$27,"&lt;0")=7),Dépenses!$Q$27,IF(AND(ISNUMBER(Dépenses!$M$28),Dépenses!$M$28&lt;&gt;0,COUNTIF(Dépenses!$M$3:$M$28,"&gt;0")+COUNTIF(Dépenses!$M$3:$M$28,"&lt;0")=7),Dépenses!$Q$28,IF(AND(ISNUMBER(Dépenses!$M$29),Dépenses!$M$29&lt;&gt;0,COUNTIF(Dépenses!$M$3:$M$29,"&gt;0")+COUNTIF(Dépenses!$M$3:$M$29,"&lt;0")=7),Dépenses!$Q$29,IF(AND(ISNUMBER(Dépenses!$M$30),Dépenses!$M$30&lt;&gt;0,COUNTIF(Dépenses!$M$3:$M$30,"&gt;0")+COUNTIF(Dépenses!$M$3:$M$30,"&lt;0")=7),Dépenses!$Q$30,IF(AND(ISNUMBER(Dépenses!$M$31),Dépenses!$M$31&lt;&gt;0,COUNTIF(Dépenses!$M$3:$M$31,"&gt;0")+COUNTIF(Dépenses!$M$3:$M$31,"&lt;0")=7),Dépenses!$Q$31,IF(AND(ISNUMBER(Dépenses!$M$32),Dépenses!$M$32&lt;&gt;0,COUNTIF(Dépenses!$M$3:$M$32,"&gt;0")+COUNTIF(Dépenses!$M$3:$M$32,"&lt;0")=7),Dépenses!$Q$32,IF(AND(ISNUMBER(Dépenses!$M$33),Dépenses!$M$33&lt;&gt;0,COUNTIF(Dépenses!$M$3:$M$33,"&gt;0")+COUNTIF(Dépenses!$M$3:$M$33,"&lt;0")=7),Dépenses!$Q$33,IF(AND(ISNUMBER(Dépenses!$M$34),Dépenses!$M$34&lt;&gt;0,COUNTIF(Dépenses!$M$3:$M$34,"&gt;0")+COUNTIF(Dépenses!$M$3:$M$34,"&lt;0")=7),Dépenses!$Q$34,IF(AND(ISNUMBER(Dépenses!$M$35),Dépenses!$M$35&lt;&gt;0,COUNTIF(Dépenses!$M$3:$M$35,"&gt;0")+COUNTIF(Dépenses!$M$3:$M$35,"&lt;0")=7),Dépenses!$Q$35,IF(AND(ISNUMBER(Dépenses!$M$36),Dépenses!$M$36&lt;&gt;0,COUNTIF(Dépenses!$M$3:$M$36,"&gt;0")+COUNTIF(Dépenses!$M$3:$M$36,"&lt;0")=7),Dépenses!$Q$36,IF(AND(ISNUMBER(Dépenses!$M$37),Dépenses!$M$37&lt;&gt;0,COUNTIF(Dépenses!$M$3:$M$37,"&gt;0")+COUNTIF(Dépenses!$M$3:$M$37,"&lt;0")=7),Dépenses!$Q$37,IF(AND(ISNUMBER(Dépenses!$M$38),Dépenses!$M$38&lt;&gt;0,COUNTIF(Dépenses!$M$3:$M$38,"&gt;0")+COUNTIF(Dépenses!$M$3:$M$38,"&lt;0")=7),Dépenses!$Q$38,IF(AND(ISNUMBER(Dépenses!$M$39),Dépenses!$M$39&lt;&gt;0,COUNTIF(Dépenses!$M$3:$M$39,"&gt;0")+COUNTIF(Dépenses!$M$3:$M$39,"&lt;0")=7),Dépenses!$Q$39,IF(AND(ISNUMBER(Dépenses!$M$40),Dépenses!$M$40&lt;&gt;0,COUNTIF(Dépenses!$M$3:$M$40,"&gt;0")+COUNTIF(Dépenses!$M$3:$M$40,"&lt;0")=7),Dépenses!$Q$40,IF(AND(ISNUMBER(Dépenses!$M$41),Dépenses!$M$41&lt;&gt;0,COUNTIF(Dépenses!$M$3:$M$41,"&gt;0")+COUNTIF(Dépenses!$M$3:$M$41,"&lt;0")=7),Dépenses!$Q$41,IF(AND(ISNUMBER(Dépenses!$M$42),Dépenses!$M$42&lt;&gt;0,COUNTIF(Dépenses!$M$3:$M$42,"&gt;0")+COUNTIF(Dépenses!$M$3:$M$42,"&lt;0")=7),Dépenses!$Q$42,IF(AND(ISNUMBER(Dépenses!$M$43),Dépenses!$M$43&lt;&gt;0,COUNTIF(Dépenses!$M$3:$M$43,"&gt;0")+COUNTIF(Dépenses!$M$3:$M$43,"&lt;0")=7),Dépenses!$Q$43,""))))))))))))))))))))))))))))))))))))))))),IF(7=COUNTIF(Dépenses!$M$3:$M$43,"&gt;0")+COUNTIF(Dépenses!$M$3:$M$43,"&lt;0")+1,SUM(Dépenses!$Q$3:$Q$43),IF(7=COUNTIF(Dépenses!$M$3:$M$43,"&gt;0")+COUNTIF(Dépenses!$M$3:$M$43,"&lt;0")+2,Revenus!$J$2-SUM(Dépenses!$Q$3:$Q$43),"")))</f>
        <v/>
      </c>
    </row>
    <row r="16" spans="1:26" ht="21.95" customHeight="1" thickBot="1" x14ac:dyDescent="0.3">
      <c r="A16" s="91"/>
      <c r="B16" s="91"/>
      <c r="C16" s="91"/>
      <c r="D16" s="99" t="s">
        <v>109</v>
      </c>
      <c r="E16" s="209" t="str">
        <f>IF($Z$100="Rapide","Oui","Non")</f>
        <v>Non</v>
      </c>
      <c r="F16" s="91"/>
      <c r="G16" s="276" t="str">
        <f>IF(8&lt;=COUNTIF(Dépenses!$M$3:$M$43,"&gt;0")+COUNTIF(Dépenses!$M$3:$M$43,"&lt;0"),IF(AND(ISNUMBER(Dépenses!$M$3),Dépenses!$M$3&lt;&gt;0,COUNTIF(Dépenses!$M$3:$M$3,"&gt;0")+COUNTIF(Dépenses!$M$3:$M$3,"&lt;0")=8),Dépenses!$L$3,IF(AND(ISNUMBER(Dépenses!$M$4),Dépenses!$M$4&lt;&gt;0,COUNTIF(Dépenses!$M$3:$M$4,"&gt;0")+COUNTIF(Dépenses!$M$3:$M$4,"&lt;0")=8),Dépenses!$L$4,IF(AND(ISNUMBER(Dépenses!$M$5),Dépenses!$M$5&lt;&gt;0,COUNTIF(Dépenses!$M$3:$M$5,"&gt;0")+COUNTIF(Dépenses!$M$3:$M$5,"&lt;0")=8),Dépenses!$L$5,IF(AND(ISNUMBER(Dépenses!$M$6),Dépenses!$M$6&lt;&gt;0,COUNTIF(Dépenses!$M$3:$M$6,"&gt;0")+COUNTIF(Dépenses!$M$3:$M$6,"&lt;0")=8),Dépenses!$L$6,IF(AND(ISNUMBER(Dépenses!$M$7),Dépenses!$M$7&lt;&gt;0,COUNTIF(Dépenses!$M$3:$M$7,"&gt;0")+COUNTIF(Dépenses!$M$3:$M$7,"&lt;0")=8),Dépenses!$L$7,IF(AND(ISNUMBER(Dépenses!$M$8),Dépenses!$M$8&lt;&gt;0,COUNTIF(Dépenses!$M$3:$M$8,"&gt;0")+COUNTIF(Dépenses!$M$3:$M$8,"&lt;0")=8),Dépenses!$L$8,IF(AND(ISNUMBER(Dépenses!$M$9),Dépenses!$M$9&lt;&gt;0,COUNTIF(Dépenses!$M$3:$M$9,"&gt;0")+COUNTIF(Dépenses!$M$3:$M$9,"&lt;0")=8),Dépenses!$L$9,IF(AND(ISNUMBER(Dépenses!$M$10),Dépenses!$M$10&lt;&gt;0,COUNTIF(Dépenses!$M$3:$M$10,"&gt;0")+COUNTIF(Dépenses!$M$3:$M$10,"&lt;0")=8),Dépenses!$L$10,IF(AND(ISNUMBER(Dépenses!$M$11),Dépenses!$M$11&lt;&gt;0,COUNTIF(Dépenses!$M$3:$M$11,"&gt;0")+COUNTIF(Dépenses!$M$3:$M$11,"&lt;0")=8),Dépenses!$L$11,IF(AND(ISNUMBER(Dépenses!$M$12),Dépenses!$M$12&lt;&gt;0,COUNTIF(Dépenses!$M$3:$M$12,"&gt;0")+COUNTIF(Dépenses!$M$3:$M$12,"&lt;0")=8),Dépenses!$L$12,IF(AND(ISNUMBER(Dépenses!$M$13),Dépenses!$M$13&lt;&gt;0,COUNTIF(Dépenses!$M$3:$M$13,"&gt;0")+COUNTIF(Dépenses!$M$3:$M$13,"&lt;0")=8),Dépenses!$L$13,IF(AND(ISNUMBER(Dépenses!$M$14),Dépenses!$M$14&lt;&gt;0,COUNTIF(Dépenses!$M$3:$M$14,"&gt;0")+COUNTIF(Dépenses!$M$3:$M$14,"&lt;0")=8),Dépenses!$L$14,IF(AND(ISNUMBER(Dépenses!$M$15),Dépenses!$M$15&lt;&gt;0,COUNTIF(Dépenses!$M$3:$M$15,"&gt;0")+COUNTIF(Dépenses!$M$3:$M$15,"&lt;0")=8),Dépenses!$L$15,IF(AND(ISNUMBER(Dépenses!$M$16),Dépenses!$M$16&lt;&gt;0,COUNTIF(Dépenses!$M$3:$M$16,"&gt;0")+COUNTIF(Dépenses!$M$3:$M$16,"&lt;0")=8),Dépenses!$L$16,IF(AND(ISNUMBER(Dépenses!$M$17),Dépenses!$M$17&lt;&gt;0,COUNTIF(Dépenses!$M$3:$M$17,"&gt;0")+COUNTIF(Dépenses!$M$3:$M$17,"&lt;0")=8),Dépenses!$L$17,IF(AND(ISNUMBER(Dépenses!$M$18),Dépenses!$M$18&lt;&gt;0,COUNTIF(Dépenses!$M$3:$M$18,"&gt;0")+COUNTIF(Dépenses!$M$3:$M$18,"&lt;0")=8),Dépenses!$L$18,IF(AND(ISNUMBER(Dépenses!$M$19),Dépenses!$M$19&lt;&gt;0,COUNTIF(Dépenses!$M$3:$M$19,"&gt;0")+COUNTIF(Dépenses!$M$3:$M$19,"&lt;0")=8),Dépenses!$L$19,IF(AND(ISNUMBER(Dépenses!$M$20),Dépenses!$M$20&lt;&gt;0,COUNTIF(Dépenses!$M$3:$M$20,"&gt;0")+COUNTIF(Dépenses!$M$3:$M$20,"&lt;0")=8),Dépenses!$L$20,IF(AND(ISNUMBER(Dépenses!$M$21),Dépenses!$M$21&lt;&gt;0,COUNTIF(Dépenses!$M$3:$M$21,"&gt;0")+COUNTIF(Dépenses!$M$3:$M$21,"&lt;0")=8),Dépenses!$L$21,IF(AND(ISNUMBER(Dépenses!$M$22),Dépenses!$M$22&lt;&gt;0,COUNTIF(Dépenses!$M$3:$M$22,"&gt;0")+COUNTIF(Dépenses!$M$3:$M$22,"&lt;0")=8),Dépenses!$L$22,IF(AND(ISNUMBER(Dépenses!$M$23),Dépenses!$M$23&lt;&gt;0,COUNTIF(Dépenses!$M$3:$M$23,"&gt;0")+COUNTIF(Dépenses!$M$3:$M$23,"&lt;0")=8),Dépenses!$L$23,IF(AND(ISNUMBER(Dépenses!$M$24),Dépenses!$M$24&lt;&gt;0,COUNTIF(Dépenses!$M$3:$M$24,"&gt;0")+COUNTIF(Dépenses!$M$3:$M$24,"&lt;0")=8),Dépenses!$L$24,IF(AND(ISNUMBER(Dépenses!$M$25),Dépenses!$M$25&lt;&gt;0,COUNTIF(Dépenses!$M$3:$M$25,"&gt;0")+COUNTIF(Dépenses!$M$3:$M$25,"&lt;0")=8),Dépenses!$L$25,IF(AND(ISNUMBER(Dépenses!$M$26),Dépenses!$M$26&lt;&gt;0,COUNTIF(Dépenses!$M$3:$M$26,"&gt;0")+COUNTIF(Dépenses!$M$3:$M$26,"&lt;0")=8),Dépenses!$L$26,IF(AND(ISNUMBER(Dépenses!$M$27),Dépenses!$M$27&lt;&gt;0,COUNTIF(Dépenses!$M$3:$M$27,"&gt;0")+COUNTIF(Dépenses!$M$3:$M$27,"&lt;0")=8),Dépenses!$L$27,IF(AND(ISNUMBER(Dépenses!$M$28),Dépenses!$M$28&lt;&gt;0,COUNTIF(Dépenses!$M$3:$M$28,"&gt;0")+COUNTIF(Dépenses!$M$3:$M$28,"&lt;0")=8),Dépenses!$L$28,IF(AND(ISNUMBER(Dépenses!$M$29),Dépenses!$M$29&lt;&gt;0,COUNTIF(Dépenses!$M$3:$M$29,"&gt;0")+COUNTIF(Dépenses!$M$3:$M$29,"&lt;0")=8),Dépenses!$L$29,IF(AND(ISNUMBER(Dépenses!$M$30),Dépenses!$M$30&lt;&gt;0,COUNTIF(Dépenses!$M$3:$M$30,"&gt;0")+COUNTIF(Dépenses!$M$3:$M$30,"&lt;0")=8),Dépenses!$L$30,IF(AND(ISNUMBER(Dépenses!$M$31),Dépenses!$M$31&lt;&gt;0,COUNTIF(Dépenses!$M$3:$M$31,"&gt;0")+COUNTIF(Dépenses!$M$3:$M$31,"&lt;0")=8),Dépenses!$L$31,IF(AND(ISNUMBER(Dépenses!$M$32),Dépenses!$M$32&lt;&gt;0,COUNTIF(Dépenses!$M$3:$M$32,"&gt;0")+COUNTIF(Dépenses!$M$3:$M$32,"&lt;0")=8),Dépenses!$L$32,IF(AND(ISNUMBER(Dépenses!$M$33),Dépenses!$M$33&lt;&gt;0,COUNTIF(Dépenses!$M$3:$M$33,"&gt;0")+COUNTIF(Dépenses!$M$3:$M$33,"&lt;0")=8),Dépenses!$L$33,IF(AND(ISNUMBER(Dépenses!$M$34),Dépenses!$M$34&lt;&gt;0,COUNTIF(Dépenses!$M$3:$M$34,"&gt;0")+COUNTIF(Dépenses!$M$3:$M$34,"&lt;0")=8),Dépenses!$L$34,IF(AND(ISNUMBER(Dépenses!$M$35),Dépenses!$M$35&lt;&gt;0,COUNTIF(Dépenses!$M$3:$M$35,"&gt;0")+COUNTIF(Dépenses!$M$3:$M$35,"&lt;0")=8),Dépenses!$L$35,IF(AND(ISNUMBER(Dépenses!$M$36),Dépenses!$M$36&lt;&gt;0,COUNTIF(Dépenses!$M$3:$M$36,"&gt;0")+COUNTIF(Dépenses!$M$3:$M$36,"&lt;0")=8),Dépenses!$L$36,IF(AND(ISNUMBER(Dépenses!$M$37),Dépenses!$M$37&lt;&gt;0,COUNTIF(Dépenses!$M$3:$M$37,"&gt;0")+COUNTIF(Dépenses!$M$3:$M$37,"&lt;0")=8),Dépenses!$L$37,IF(AND(ISNUMBER(Dépenses!$M$38),Dépenses!$M$38&lt;&gt;0,COUNTIF(Dépenses!$M$3:$M$38,"&gt;0")+COUNTIF(Dépenses!$M$3:$M$38,"&lt;0")=8),Dépenses!$L$38,IF(AND(ISNUMBER(Dépenses!$M$39),Dépenses!$M$39&lt;&gt;0,COUNTIF(Dépenses!$M$3:$M$39,"&gt;0")+COUNTIF(Dépenses!$M$3:$M$39,"&lt;0")=8),Dépenses!$L$39,IF(AND(ISNUMBER(Dépenses!$M$40),Dépenses!$M$40&lt;&gt;0,COUNTIF(Dépenses!$M$3:$M$40,"&gt;0")+COUNTIF(Dépenses!$M$3:$M$40,"&lt;0")=8),Dépenses!$L$40,IF(AND(ISNUMBER(Dépenses!$M$41),Dépenses!$M$41&lt;&gt;0,COUNTIF(Dépenses!$M$3:$M$41,"&gt;0")+COUNTIF(Dépenses!$M$3:$M$41,"&lt;0")=8),Dépenses!$L$41,IF(AND(ISNUMBER(Dépenses!$M$42),Dépenses!$M$42&lt;&gt;0,COUNTIF(Dépenses!$M$3:$M$42,"&gt;0")+COUNTIF(Dépenses!$M$3:$M$42,"&lt;0")=8),Dépenses!$L$42,IF(AND(ISNUMBER(Dépenses!$M$43),Dépenses!$M$43&lt;&gt;0,COUNTIF(Dépenses!$M$3:$M$43,"&gt;0")+COUNTIF(Dépenses!$M$3:$M$43,"&lt;0")=8),Dépenses!$L$43,""))))))))))))))))))))))))))))))))))))))))),IF(8=COUNTIF(Dépenses!$M$3:$M$43,"&gt;0")+COUNTIF(Dépenses!$M$3:$M$43,"&lt;0")+1,"TOTAL DÉPENSES",IF(8=COUNTIF(Dépenses!$M$3:$M$43,"&gt;0")+COUNTIF(Dépenses!$M$3:$M$43,"&lt;0")+2,"BÉNÉFICE (PERTE) NET","")))</f>
        <v/>
      </c>
      <c r="H16" s="310" t="str">
        <f>IF(8&lt;=COUNTIF(Dépenses!$M$3:$M$43,"&gt;0")+COUNTIF(Dépenses!$M$3:$M$43,"&lt;0"),IF(AND(ISNUMBER(Dépenses!$M$3),Dépenses!$M$3&lt;&gt;0,COUNTIF(Dépenses!$M$3:$M$3,"&gt;0")+COUNTIF(Dépenses!$M$3:$M$3,"&lt;0")=8),Dépenses!$M$3,IF(AND(ISNUMBER(Dépenses!$M$4),Dépenses!$M$4&lt;&gt;0,COUNTIF(Dépenses!$M$3:$M$4,"&gt;0")+COUNTIF(Dépenses!$M$3:$M$4,"&lt;0")=8),Dépenses!$M$4,IF(AND(ISNUMBER(Dépenses!$M$5),Dépenses!$M$5&lt;&gt;0,COUNTIF(Dépenses!$M$3:$M$5,"&gt;0")+COUNTIF(Dépenses!$M$3:$M$5,"&lt;0")=8),Dépenses!$M$5,IF(AND(ISNUMBER(Dépenses!$M$6),Dépenses!$M$6&lt;&gt;0,COUNTIF(Dépenses!$M$3:$M$6,"&gt;0")+COUNTIF(Dépenses!$M$3:$M$6,"&lt;0")=8),Dépenses!$M$6,IF(AND(ISNUMBER(Dépenses!$M$7),Dépenses!$M$7&lt;&gt;0,COUNTIF(Dépenses!$M$3:$M$7,"&gt;0")+COUNTIF(Dépenses!$M$3:$M$7,"&lt;0")=8),Dépenses!$M$7,IF(AND(ISNUMBER(Dépenses!$M$8),Dépenses!$M$8&lt;&gt;0,COUNTIF(Dépenses!$M$3:$M$8,"&gt;0")+COUNTIF(Dépenses!$M$3:$M$8,"&lt;0")=8),Dépenses!$M$8,IF(AND(ISNUMBER(Dépenses!$M$9),Dépenses!$M$9&lt;&gt;0,COUNTIF(Dépenses!$M$3:$M$9,"&gt;0")+COUNTIF(Dépenses!$M$3:$M$9,"&lt;0")=8),Dépenses!$M$9,IF(AND(ISNUMBER(Dépenses!$M$10),Dépenses!$M$10&lt;&gt;0,COUNTIF(Dépenses!$M$3:$M$10,"&gt;0")+COUNTIF(Dépenses!$M$3:$M$10,"&lt;0")=8),Dépenses!$M$10,IF(AND(ISNUMBER(Dépenses!$M$11),Dépenses!$M$11&lt;&gt;0,COUNTIF(Dépenses!$M$3:$M$11,"&gt;0")+COUNTIF(Dépenses!$M$3:$M$11,"&lt;0")=8),Dépenses!$M$11,IF(AND(ISNUMBER(Dépenses!$M$12),Dépenses!$M$12&lt;&gt;0,COUNTIF(Dépenses!$M$3:$M$12,"&gt;0")+COUNTIF(Dépenses!$M$3:$M$12,"&lt;0")=8),Dépenses!$M$12,IF(AND(ISNUMBER(Dépenses!$M$13),Dépenses!$M$13&lt;&gt;0,COUNTIF(Dépenses!$M$3:$M$13,"&gt;0")+COUNTIF(Dépenses!$M$3:$M$13,"&lt;0")=8),Dépenses!$M$13,IF(AND(ISNUMBER(Dépenses!$M$14),Dépenses!$M$14&lt;&gt;0,COUNTIF(Dépenses!$M$3:$M$14,"&gt;0")+COUNTIF(Dépenses!$M$3:$M$14,"&lt;0")=8),Dépenses!$M$14,IF(AND(ISNUMBER(Dépenses!$M$15),Dépenses!$M$15&lt;&gt;0,COUNTIF(Dépenses!$M$3:$M$15,"&gt;0")+COUNTIF(Dépenses!$M$3:$M$15,"&lt;0")=8),Dépenses!$M$15,IF(AND(ISNUMBER(Dépenses!$M$16),Dépenses!$M$16&lt;&gt;0,COUNTIF(Dépenses!$M$3:$M$16,"&gt;0")+COUNTIF(Dépenses!$M$3:$M$16,"&lt;0")=8),Dépenses!$M$16,IF(AND(ISNUMBER(Dépenses!$M$17),Dépenses!$M$17&lt;&gt;0,COUNTIF(Dépenses!$M$3:$M$17,"&gt;0")+COUNTIF(Dépenses!$M$3:$M$17,"&lt;0")=8),Dépenses!$M$17,IF(AND(ISNUMBER(Dépenses!$M$18),Dépenses!$M$18&lt;&gt;0,COUNTIF(Dépenses!$M$3:$M$18,"&gt;0")+COUNTIF(Dépenses!$M$3:$M$18,"&lt;0")=8),Dépenses!$M$18,IF(AND(ISNUMBER(Dépenses!$M$19),Dépenses!$M$19&lt;&gt;0,COUNTIF(Dépenses!$M$3:$M$19,"&gt;0")+COUNTIF(Dépenses!$M$3:$M$19,"&lt;0")=8),Dépenses!$M$19,IF(AND(ISNUMBER(Dépenses!$M$20),Dépenses!$M$20&lt;&gt;0,COUNTIF(Dépenses!$M$3:$M$20,"&gt;0")+COUNTIF(Dépenses!$M$3:$M$20,"&lt;0")=8),Dépenses!$M$20,IF(AND(ISNUMBER(Dépenses!$M$21),Dépenses!$M$21&lt;&gt;0,COUNTIF(Dépenses!$M$3:$M$21,"&gt;0")+COUNTIF(Dépenses!$M$3:$M$21,"&lt;0")=8),Dépenses!$M$21,IF(AND(ISNUMBER(Dépenses!$M$22),Dépenses!$M$22&lt;&gt;0,COUNTIF(Dépenses!$M$3:$M$22,"&gt;0")+COUNTIF(Dépenses!$M$3:$M$22,"&lt;0")=8),Dépenses!$M$22,IF(AND(ISNUMBER(Dépenses!$M$23),Dépenses!$M$23&lt;&gt;0,COUNTIF(Dépenses!$M$3:$M$23,"&gt;0")+COUNTIF(Dépenses!$M$3:$M$23,"&lt;0")=8),Dépenses!$M$23,IF(AND(ISNUMBER(Dépenses!$M$24),Dépenses!$M$24&lt;&gt;0,COUNTIF(Dépenses!$M$3:$M$24,"&gt;0")+COUNTIF(Dépenses!$M$3:$M$24,"&lt;0")=8),Dépenses!$M$24,IF(AND(ISNUMBER(Dépenses!$M$25),Dépenses!$M$25&lt;&gt;0,COUNTIF(Dépenses!$M$3:$M$25,"&gt;0")+COUNTIF(Dépenses!$M$3:$M$25,"&lt;0")=8),Dépenses!$M$25,IF(AND(ISNUMBER(Dépenses!$M$26),Dépenses!$M$26&lt;&gt;0,COUNTIF(Dépenses!$M$3:$M$26,"&gt;0")+COUNTIF(Dépenses!$M$3:$M$26,"&lt;0")=8),Dépenses!$M$26,IF(AND(ISNUMBER(Dépenses!$M$27),Dépenses!$M$27&lt;&gt;0,COUNTIF(Dépenses!$M$3:$M$27,"&gt;0")+COUNTIF(Dépenses!$M$3:$M$27,"&lt;0")=8),Dépenses!$M$27,IF(AND(ISNUMBER(Dépenses!$M$28),Dépenses!$M$28&lt;&gt;0,COUNTIF(Dépenses!$M$3:$M$28,"&gt;0")+COUNTIF(Dépenses!$M$3:$M$28,"&lt;0")=8),Dépenses!$M$28,IF(AND(ISNUMBER(Dépenses!$M$29),Dépenses!$M$29&lt;&gt;0,COUNTIF(Dépenses!$M$3:$M$29,"&gt;0")+COUNTIF(Dépenses!$M$3:$M$29,"&lt;0")=8),Dépenses!$M$29,IF(AND(ISNUMBER(Dépenses!$M$30),Dépenses!$M$30&lt;&gt;0,COUNTIF(Dépenses!$M$3:$M$30,"&gt;0")+COUNTIF(Dépenses!$M$3:$M$30,"&lt;0")=8),Dépenses!$M$30,IF(AND(ISNUMBER(Dépenses!$M$31),Dépenses!$M$31&lt;&gt;0,COUNTIF(Dépenses!$M$3:$M$31,"&gt;0")+COUNTIF(Dépenses!$M$3:$M$31,"&lt;0")=8),Dépenses!$M$31,IF(AND(ISNUMBER(Dépenses!$M$32),Dépenses!$M$32&lt;&gt;0,COUNTIF(Dépenses!$M$3:$M$32,"&gt;0")+COUNTIF(Dépenses!$M$3:$M$32,"&lt;0")=8),Dépenses!$M$32,IF(AND(ISNUMBER(Dépenses!$M$33),Dépenses!$M$33&lt;&gt;0,COUNTIF(Dépenses!$M$3:$M$33,"&gt;0")+COUNTIF(Dépenses!$M$3:$M$33,"&lt;0")=8),Dépenses!$M$33,IF(AND(ISNUMBER(Dépenses!$M$34),Dépenses!$M$34&lt;&gt;0,COUNTIF(Dépenses!$M$3:$M$34,"&gt;0")+COUNTIF(Dépenses!$M$3:$M$34,"&lt;0")=8),Dépenses!$M$34,IF(AND(ISNUMBER(Dépenses!$M$35),Dépenses!$M$35&lt;&gt;0,COUNTIF(Dépenses!$M$3:$M$35,"&gt;0")+COUNTIF(Dépenses!$M$3:$M$35,"&lt;0")=8),Dépenses!$M$35,IF(AND(ISNUMBER(Dépenses!$M$36),Dépenses!$M$36&lt;&gt;0,COUNTIF(Dépenses!$M$3:$M$36,"&gt;0")+COUNTIF(Dépenses!$M$3:$M$36,"&lt;0")=8),Dépenses!$M$36,IF(AND(ISNUMBER(Dépenses!$M$37),Dépenses!$M$37&lt;&gt;0,COUNTIF(Dépenses!$M$3:$M$37,"&gt;0")+COUNTIF(Dépenses!$M$3:$M$37,"&lt;0")=8),Dépenses!$M$37,IF(AND(ISNUMBER(Dépenses!$M$38),Dépenses!$M$38&lt;&gt;0,COUNTIF(Dépenses!$M$3:$M$38,"&gt;0")+COUNTIF(Dépenses!$M$3:$M$38,"&lt;0")=8),Dépenses!$M$38,IF(AND(ISNUMBER(Dépenses!$M$39),Dépenses!$M$39&lt;&gt;0,COUNTIF(Dépenses!$M$3:$M$39,"&gt;0")+COUNTIF(Dépenses!$M$3:$M$39,"&lt;0")=8),Dépenses!$M$39,IF(AND(ISNUMBER(Dépenses!$M$40),Dépenses!$M$40&lt;&gt;0,COUNTIF(Dépenses!$M$3:$M$40,"&gt;0")+COUNTIF(Dépenses!$M$3:$M$40,"&lt;0")=8),Dépenses!$M$40,IF(AND(ISNUMBER(Dépenses!$M$41),Dépenses!$M$41&lt;&gt;0,COUNTIF(Dépenses!$M$3:$M$41,"&gt;0")+COUNTIF(Dépenses!$M$3:$M$41,"&lt;0")=8),Dépenses!$M$41,IF(AND(ISNUMBER(Dépenses!$M$42),Dépenses!$M$42&lt;&gt;0,COUNTIF(Dépenses!$M$3:$M$42,"&gt;0")+COUNTIF(Dépenses!$M$3:$M$42,"&lt;0")=8),Dépenses!$M$42,IF(AND(ISNUMBER(Dépenses!$M$43),Dépenses!$M$43&lt;&gt;0,COUNTIF(Dépenses!$M$3:$M$43,"&gt;0")+COUNTIF(Dépenses!$M$3:$M$43,"&lt;0")=8),Dépenses!$M$43,""))))))))))))))))))))))))))))))))))))))))),IF(8=COUNTIF(Dépenses!$M$3:$M$43,"&gt;0")+COUNTIF(Dépenses!$M$3:$M$43,"&lt;0")+1,SUM(Dépenses!$M$3:$M$43),IF(8=COUNTIF(Dépenses!$M$3:$M$43,"&gt;0")+COUNTIF(Dépenses!$M$3:$M$43,"&lt;0")+2,Revenus!$J$2-SUM(Dépenses!$M$3:$M$43),"")))</f>
        <v/>
      </c>
      <c r="I16" s="291" t="str">
        <f>IF(8&lt;=COUNTIF(Dépenses!$M$3:$M$43,"&gt;0")+COUNTIF(Dépenses!$M$3:$M$43,"&lt;0"),IF(AND(ISNUMBER(Dépenses!$M$3),Dépenses!$M$3&lt;&gt;0,COUNTIF(Dépenses!$M$3:$M$3,"&gt;0")+COUNTIF(Dépenses!$M$3:$M$3,"&lt;0")=8),Dépenses!$P$3,IF(AND(ISNUMBER(Dépenses!$M$4),Dépenses!$M$4&lt;&gt;0,COUNTIF(Dépenses!$M$3:$M$4,"&gt;0")+COUNTIF(Dépenses!$M$3:$M$4,"&lt;0")=8),Dépenses!$P$4,IF(AND(ISNUMBER(Dépenses!$M$5),Dépenses!$M$5&lt;&gt;0,COUNTIF(Dépenses!$M$3:$M$5,"&gt;0")+COUNTIF(Dépenses!$M$3:$M$5,"&lt;0")=8),Dépenses!$P$5,IF(AND(ISNUMBER(Dépenses!$M$6),Dépenses!$M$6&lt;&gt;0,COUNTIF(Dépenses!$M$3:$M$6,"&gt;0")+COUNTIF(Dépenses!$M$3:$M$6,"&lt;0")=8),Dépenses!$P$6,IF(AND(ISNUMBER(Dépenses!$M$7),Dépenses!$M$7&lt;&gt;0,COUNTIF(Dépenses!$M$3:$M$7,"&gt;0")+COUNTIF(Dépenses!$M$3:$M$7,"&lt;0")=8),Dépenses!$P$7,IF(AND(ISNUMBER(Dépenses!$M$8),Dépenses!$M$8&lt;&gt;0,COUNTIF(Dépenses!$M$3:$M$8,"&gt;0")+COUNTIF(Dépenses!$M$3:$M$8,"&lt;0")=8),Dépenses!$P$8,IF(AND(ISNUMBER(Dépenses!$M$9),Dépenses!$M$9&lt;&gt;0,COUNTIF(Dépenses!$M$3:$M$9,"&gt;0")+COUNTIF(Dépenses!$M$3:$M$9,"&lt;0")=8),Dépenses!$P$9,IF(AND(ISNUMBER(Dépenses!$M$10),Dépenses!$M$10&lt;&gt;0,COUNTIF(Dépenses!$M$3:$M$10,"&gt;0")+COUNTIF(Dépenses!$M$3:$M$10,"&lt;0")=8),Dépenses!$P$10,IF(AND(ISNUMBER(Dépenses!$M$11),Dépenses!$M$11&lt;&gt;0,COUNTIF(Dépenses!$M$3:$M$11,"&gt;0")+COUNTIF(Dépenses!$M$3:$M$11,"&lt;0")=8),Dépenses!$P$11,IF(AND(ISNUMBER(Dépenses!$M$12),Dépenses!$M$12&lt;&gt;0,COUNTIF(Dépenses!$M$3:$M$12,"&gt;0")+COUNTIF(Dépenses!$M$3:$M$12,"&lt;0")=8),Dépenses!$P$12,IF(AND(ISNUMBER(Dépenses!$M$13),Dépenses!$M$13&lt;&gt;0,COUNTIF(Dépenses!$M$3:$M$13,"&gt;0")+COUNTIF(Dépenses!$M$3:$M$13,"&lt;0")=8),Dépenses!$P$13,IF(AND(ISNUMBER(Dépenses!$M$14),Dépenses!$M$14&lt;&gt;0,COUNTIF(Dépenses!$M$3:$M$14,"&gt;0")+COUNTIF(Dépenses!$M$3:$M$14,"&lt;0")=8),Dépenses!$P$14,IF(AND(ISNUMBER(Dépenses!$M$15),Dépenses!$M$15&lt;&gt;0,COUNTIF(Dépenses!$M$3:$M$15,"&gt;0")+COUNTIF(Dépenses!$M$3:$M$15,"&lt;0")=8),Dépenses!$P$15,IF(AND(ISNUMBER(Dépenses!$M$16),Dépenses!$M$16&lt;&gt;0,COUNTIF(Dépenses!$M$3:$M$16,"&gt;0")+COUNTIF(Dépenses!$M$3:$M$16,"&lt;0")=8),Dépenses!$P$16,IF(AND(ISNUMBER(Dépenses!$M$17),Dépenses!$M$17&lt;&gt;0,COUNTIF(Dépenses!$M$3:$M$17,"&gt;0")+COUNTIF(Dépenses!$M$3:$M$17,"&lt;0")=8),Dépenses!$P$17,IF(AND(ISNUMBER(Dépenses!$M$18),Dépenses!$M$18&lt;&gt;0,COUNTIF(Dépenses!$M$3:$M$18,"&gt;0")+COUNTIF(Dépenses!$M$3:$M$18,"&lt;0")=8),Dépenses!$P$18,IF(AND(ISNUMBER(Dépenses!$M$19),Dépenses!$M$19&lt;&gt;0,COUNTIF(Dépenses!$M$3:$M$19,"&gt;0")+COUNTIF(Dépenses!$M$3:$M$19,"&lt;0")=8),Dépenses!$P$19,IF(AND(ISNUMBER(Dépenses!$M$20),Dépenses!$M$20&lt;&gt;0,COUNTIF(Dépenses!$M$3:$M$20,"&gt;0")+COUNTIF(Dépenses!$M$3:$M$20,"&lt;0")=8),Dépenses!$P$20,IF(AND(ISNUMBER(Dépenses!$M$21),Dépenses!$M$21&lt;&gt;0,COUNTIF(Dépenses!$M$3:$M$21,"&gt;0")+COUNTIF(Dépenses!$M$3:$M$21,"&lt;0")=8),Dépenses!$P$21,IF(AND(ISNUMBER(Dépenses!$M$22),Dépenses!$M$22&lt;&gt;0,COUNTIF(Dépenses!$M$3:$M$22,"&gt;0")+COUNTIF(Dépenses!$M$3:$M$22,"&lt;0")=8),Dépenses!$P$22,IF(AND(ISNUMBER(Dépenses!$M$23),Dépenses!$M$23&lt;&gt;0,COUNTIF(Dépenses!$M$3:$M$23,"&gt;0")+COUNTIF(Dépenses!$M$3:$M$23,"&lt;0")=8),Dépenses!$P$23,IF(AND(ISNUMBER(Dépenses!$M$24),Dépenses!$M$24&lt;&gt;0,COUNTIF(Dépenses!$M$3:$M$24,"&gt;0")+COUNTIF(Dépenses!$M$3:$M$24,"&lt;0")=8),Dépenses!$P$24,IF(AND(ISNUMBER(Dépenses!$M$25),Dépenses!$M$25&lt;&gt;0,COUNTIF(Dépenses!$M$3:$M$25,"&gt;0")+COUNTIF(Dépenses!$M$3:$M$25,"&lt;0")=8),Dépenses!$P$25,IF(AND(ISNUMBER(Dépenses!$M$26),Dépenses!$M$26&lt;&gt;0,COUNTIF(Dépenses!$M$3:$M$26,"&gt;0")+COUNTIF(Dépenses!$M$3:$M$26,"&lt;0")=8),Dépenses!$P$26,IF(AND(ISNUMBER(Dépenses!$M$27),Dépenses!$M$27&lt;&gt;0,COUNTIF(Dépenses!$M$3:$M$27,"&gt;0")+COUNTIF(Dépenses!$M$3:$M$27,"&lt;0")=8),Dépenses!$P$27,IF(AND(ISNUMBER(Dépenses!$M$28),Dépenses!$M$28&lt;&gt;0,COUNTIF(Dépenses!$M$3:$M$28,"&gt;0")+COUNTIF(Dépenses!$M$3:$M$28,"&lt;0")=8),Dépenses!$P$28,IF(AND(ISNUMBER(Dépenses!$M$29),Dépenses!$M$29&lt;&gt;0,COUNTIF(Dépenses!$M$3:$M$29,"&gt;0")+COUNTIF(Dépenses!$M$3:$M$29,"&lt;0")=8),Dépenses!$P$29,IF(AND(ISNUMBER(Dépenses!$M$30),Dépenses!$M$30&lt;&gt;0,COUNTIF(Dépenses!$M$3:$M$30,"&gt;0")+COUNTIF(Dépenses!$M$3:$M$30,"&lt;0")=8),Dépenses!$P$30,IF(AND(ISNUMBER(Dépenses!$M$31),Dépenses!$M$31&lt;&gt;0,COUNTIF(Dépenses!$M$3:$M$31,"&gt;0")+COUNTIF(Dépenses!$M$3:$M$31,"&lt;0")=8),Dépenses!$P$31,IF(AND(ISNUMBER(Dépenses!$M$32),Dépenses!$M$32&lt;&gt;0,COUNTIF(Dépenses!$M$3:$M$32,"&gt;0")+COUNTIF(Dépenses!$M$3:$M$32,"&lt;0")=8),Dépenses!$P$32,IF(AND(ISNUMBER(Dépenses!$M$33),Dépenses!$M$33&lt;&gt;0,COUNTIF(Dépenses!$M$3:$M$33,"&gt;0")+COUNTIF(Dépenses!$M$3:$M$33,"&lt;0")=8),Dépenses!$P$33,IF(AND(ISNUMBER(Dépenses!$M$34),Dépenses!$M$34&lt;&gt;0,COUNTIF(Dépenses!$M$3:$M$34,"&gt;0")+COUNTIF(Dépenses!$M$3:$M$34,"&lt;0")=8),Dépenses!$P$34,IF(AND(ISNUMBER(Dépenses!$M$35),Dépenses!$M$35&lt;&gt;0,COUNTIF(Dépenses!$M$3:$M$35,"&gt;0")+COUNTIF(Dépenses!$M$3:$M$35,"&lt;0")=8),Dépenses!$P$35,IF(AND(ISNUMBER(Dépenses!$M$36),Dépenses!$M$36&lt;&gt;0,COUNTIF(Dépenses!$M$3:$M$36,"&gt;0")+COUNTIF(Dépenses!$M$3:$M$36,"&lt;0")=8),Dépenses!$P$36,IF(AND(ISNUMBER(Dépenses!$M$37),Dépenses!$M$37&lt;&gt;0,COUNTIF(Dépenses!$M$3:$M$37,"&gt;0")+COUNTIF(Dépenses!$M$3:$M$37,"&lt;0")=8),Dépenses!$P$37,IF(AND(ISNUMBER(Dépenses!$M$38),Dépenses!$M$38&lt;&gt;0,COUNTIF(Dépenses!$M$3:$M$38,"&gt;0")+COUNTIF(Dépenses!$M$3:$M$38,"&lt;0")=8),Dépenses!$P$38,IF(AND(ISNUMBER(Dépenses!$M$39),Dépenses!$M$39&lt;&gt;0,COUNTIF(Dépenses!$M$3:$M$39,"&gt;0")+COUNTIF(Dépenses!$M$3:$M$39,"&lt;0")=8),Dépenses!$P$39,IF(AND(ISNUMBER(Dépenses!$M$40),Dépenses!$M$40&lt;&gt;0,COUNTIF(Dépenses!$M$3:$M$40,"&gt;0")+COUNTIF(Dépenses!$M$3:$M$40,"&lt;0")=8),Dépenses!$P$40,IF(AND(ISNUMBER(Dépenses!$M$41),Dépenses!$M$41&lt;&gt;0,COUNTIF(Dépenses!$M$3:$M$41,"&gt;0")+COUNTIF(Dépenses!$M$3:$M$41,"&lt;0")=8),Dépenses!$P$41,IF(AND(ISNUMBER(Dépenses!$M$42),Dépenses!$M$42&lt;&gt;0,COUNTIF(Dépenses!$M$3:$M$42,"&gt;0")+COUNTIF(Dépenses!$M$3:$M$42,"&lt;0")=8),Dépenses!$P$42,IF(AND(ISNUMBER(Dépenses!$M$43),Dépenses!$M$43&lt;&gt;0,COUNTIF(Dépenses!$M$3:$M$43,"&gt;0")+COUNTIF(Dépenses!$M$3:$M$43,"&lt;0")=8),Dépenses!$P$43,""))))))))))))))))))))))))))))))))))))))))),"")</f>
        <v/>
      </c>
      <c r="J16" s="310" t="str">
        <f>IF(8&lt;=COUNTIF(Dépenses!$M$3:$M$43,"&gt;0")+COUNTIF(Dépenses!$M$3:$M$43,"&lt;0"),IF(AND(ISNUMBER(Dépenses!$M$3),Dépenses!$M$3&lt;&gt;0,COUNTIF(Dépenses!$M$3:$M$3,"&gt;0")+COUNTIF(Dépenses!$M$3:$M$3,"&lt;0")=8),Dépenses!$Q$3,IF(AND(ISNUMBER(Dépenses!$M$4),Dépenses!$M$4&lt;&gt;0,COUNTIF(Dépenses!$M$3:$M$4,"&gt;0")+COUNTIF(Dépenses!$M$3:$M$4,"&lt;0")=8),Dépenses!$Q$4,IF(AND(ISNUMBER(Dépenses!$M$5),Dépenses!$M$5&lt;&gt;0,COUNTIF(Dépenses!$M$3:$M$5,"&gt;0")+COUNTIF(Dépenses!$M$3:$M$5,"&lt;0")=8),Dépenses!$Q$5,IF(AND(ISNUMBER(Dépenses!$M$6),Dépenses!$M$6&lt;&gt;0,COUNTIF(Dépenses!$M$3:$M$6,"&gt;0")+COUNTIF(Dépenses!$M$3:$M$6,"&lt;0")=8),Dépenses!$Q$6,IF(AND(ISNUMBER(Dépenses!$M$7),Dépenses!$M$7&lt;&gt;0,COUNTIF(Dépenses!$M$3:$M$7,"&gt;0")+COUNTIF(Dépenses!$M$3:$M$7,"&lt;0")=8),Dépenses!$Q$7,IF(AND(ISNUMBER(Dépenses!$M$8),Dépenses!$M$8&lt;&gt;0,COUNTIF(Dépenses!$M$3:$M$8,"&gt;0")+COUNTIF(Dépenses!$M$3:$M$8,"&lt;0")=8),Dépenses!$Q$8,IF(AND(ISNUMBER(Dépenses!$M$9),Dépenses!$M$9&lt;&gt;0,COUNTIF(Dépenses!$M$3:$M$9,"&gt;0")+COUNTIF(Dépenses!$M$3:$M$9,"&lt;0")=8),Dépenses!$Q$9,IF(AND(ISNUMBER(Dépenses!$M$10),Dépenses!$M$10&lt;&gt;0,COUNTIF(Dépenses!$M$3:$M$10,"&gt;0")+COUNTIF(Dépenses!$M$3:$M$10,"&lt;0")=8),Dépenses!$Q$10,IF(AND(ISNUMBER(Dépenses!$M$11),Dépenses!$M$11&lt;&gt;0,COUNTIF(Dépenses!$M$3:$M$11,"&gt;0")+COUNTIF(Dépenses!$M$3:$M$11,"&lt;0")=8),Dépenses!$Q$11,IF(AND(ISNUMBER(Dépenses!$M$12),Dépenses!$M$12&lt;&gt;0,COUNTIF(Dépenses!$M$3:$M$12,"&gt;0")+COUNTIF(Dépenses!$M$3:$M$12,"&lt;0")=8),Dépenses!$Q$12,IF(AND(ISNUMBER(Dépenses!$M$13),Dépenses!$M$13&lt;&gt;0,COUNTIF(Dépenses!$M$3:$M$13,"&gt;0")+COUNTIF(Dépenses!$M$3:$M$13,"&lt;0")=8),Dépenses!$Q$13,IF(AND(ISNUMBER(Dépenses!$M$14),Dépenses!$M$14&lt;&gt;0,COUNTIF(Dépenses!$M$3:$M$14,"&gt;0")+COUNTIF(Dépenses!$M$3:$M$14,"&lt;0")=8),Dépenses!$Q$14,IF(AND(ISNUMBER(Dépenses!$M$15),Dépenses!$M$15&lt;&gt;0,COUNTIF(Dépenses!$M$3:$M$15,"&gt;0")+COUNTIF(Dépenses!$M$3:$M$15,"&lt;0")=8),Dépenses!$Q$15,IF(AND(ISNUMBER(Dépenses!$M$16),Dépenses!$M$16&lt;&gt;0,COUNTIF(Dépenses!$M$3:$M$16,"&gt;0")+COUNTIF(Dépenses!$M$3:$M$16,"&lt;0")=8),Dépenses!$Q$16,IF(AND(ISNUMBER(Dépenses!$M$17),Dépenses!$M$17&lt;&gt;0,COUNTIF(Dépenses!$M$3:$M$17,"&gt;0")+COUNTIF(Dépenses!$M$3:$M$17,"&lt;0")=8),Dépenses!$Q$17,IF(AND(ISNUMBER(Dépenses!$M$18),Dépenses!$M$18&lt;&gt;0,COUNTIF(Dépenses!$M$3:$M$18,"&gt;0")+COUNTIF(Dépenses!$M$3:$M$18,"&lt;0")=8),Dépenses!$Q$18,IF(AND(ISNUMBER(Dépenses!$M$19),Dépenses!$M$19&lt;&gt;0,COUNTIF(Dépenses!$M$3:$M$19,"&gt;0")+COUNTIF(Dépenses!$M$3:$M$19,"&lt;0")=8),Dépenses!$Q$19,IF(AND(ISNUMBER(Dépenses!$M$20),Dépenses!$M$20&lt;&gt;0,COUNTIF(Dépenses!$M$3:$M$20,"&gt;0")+COUNTIF(Dépenses!$M$3:$M$20,"&lt;0")=8),Dépenses!$Q$20,IF(AND(ISNUMBER(Dépenses!$M$21),Dépenses!$M$21&lt;&gt;0,COUNTIF(Dépenses!$M$3:$M$21,"&gt;0")+COUNTIF(Dépenses!$M$3:$M$21,"&lt;0")=8),Dépenses!$Q$21,IF(AND(ISNUMBER(Dépenses!$M$22),Dépenses!$M$22&lt;&gt;0,COUNTIF(Dépenses!$M$3:$M$22,"&gt;0")+COUNTIF(Dépenses!$M$3:$M$22,"&lt;0")=8),Dépenses!$Q$22,IF(AND(ISNUMBER(Dépenses!$M$23),Dépenses!$M$23&lt;&gt;0,COUNTIF(Dépenses!$M$3:$M$23,"&gt;0")+COUNTIF(Dépenses!$M$3:$M$23,"&lt;0")=8),Dépenses!$Q$23,IF(AND(ISNUMBER(Dépenses!$M$24),Dépenses!$M$24&lt;&gt;0,COUNTIF(Dépenses!$M$3:$M$24,"&gt;0")+COUNTIF(Dépenses!$M$3:$M$24,"&lt;0")=8),Dépenses!$Q$24,IF(AND(ISNUMBER(Dépenses!$M$25),Dépenses!$M$25&lt;&gt;0,COUNTIF(Dépenses!$M$3:$M$25,"&gt;0")+COUNTIF(Dépenses!$M$3:$M$25,"&lt;0")=8),Dépenses!$Q$25,IF(AND(ISNUMBER(Dépenses!$M$26),Dépenses!$M$26&lt;&gt;0,COUNTIF(Dépenses!$M$3:$M$26,"&gt;0")+COUNTIF(Dépenses!$M$3:$M$26,"&lt;0")=8),Dépenses!$Q$26,IF(AND(ISNUMBER(Dépenses!$M$27),Dépenses!$M$27&lt;&gt;0,COUNTIF(Dépenses!$M$3:$M$27,"&gt;0")+COUNTIF(Dépenses!$M$3:$M$27,"&lt;0")=8),Dépenses!$Q$27,IF(AND(ISNUMBER(Dépenses!$M$28),Dépenses!$M$28&lt;&gt;0,COUNTIF(Dépenses!$M$3:$M$28,"&gt;0")+COUNTIF(Dépenses!$M$3:$M$28,"&lt;0")=8),Dépenses!$Q$28,IF(AND(ISNUMBER(Dépenses!$M$29),Dépenses!$M$29&lt;&gt;0,COUNTIF(Dépenses!$M$3:$M$29,"&gt;0")+COUNTIF(Dépenses!$M$3:$M$29,"&lt;0")=8),Dépenses!$Q$29,IF(AND(ISNUMBER(Dépenses!$M$30),Dépenses!$M$30&lt;&gt;0,COUNTIF(Dépenses!$M$3:$M$30,"&gt;0")+COUNTIF(Dépenses!$M$3:$M$30,"&lt;0")=8),Dépenses!$Q$30,IF(AND(ISNUMBER(Dépenses!$M$31),Dépenses!$M$31&lt;&gt;0,COUNTIF(Dépenses!$M$3:$M$31,"&gt;0")+COUNTIF(Dépenses!$M$3:$M$31,"&lt;0")=8),Dépenses!$Q$31,IF(AND(ISNUMBER(Dépenses!$M$32),Dépenses!$M$32&lt;&gt;0,COUNTIF(Dépenses!$M$3:$M$32,"&gt;0")+COUNTIF(Dépenses!$M$3:$M$32,"&lt;0")=8),Dépenses!$Q$32,IF(AND(ISNUMBER(Dépenses!$M$33),Dépenses!$M$33&lt;&gt;0,COUNTIF(Dépenses!$M$3:$M$33,"&gt;0")+COUNTIF(Dépenses!$M$3:$M$33,"&lt;0")=8),Dépenses!$Q$33,IF(AND(ISNUMBER(Dépenses!$M$34),Dépenses!$M$34&lt;&gt;0,COUNTIF(Dépenses!$M$3:$M$34,"&gt;0")+COUNTIF(Dépenses!$M$3:$M$34,"&lt;0")=8),Dépenses!$Q$34,IF(AND(ISNUMBER(Dépenses!$M$35),Dépenses!$M$35&lt;&gt;0,COUNTIF(Dépenses!$M$3:$M$35,"&gt;0")+COUNTIF(Dépenses!$M$3:$M$35,"&lt;0")=8),Dépenses!$Q$35,IF(AND(ISNUMBER(Dépenses!$M$36),Dépenses!$M$36&lt;&gt;0,COUNTIF(Dépenses!$M$3:$M$36,"&gt;0")+COUNTIF(Dépenses!$M$3:$M$36,"&lt;0")=8),Dépenses!$Q$36,IF(AND(ISNUMBER(Dépenses!$M$37),Dépenses!$M$37&lt;&gt;0,COUNTIF(Dépenses!$M$3:$M$37,"&gt;0")+COUNTIF(Dépenses!$M$3:$M$37,"&lt;0")=8),Dépenses!$Q$37,IF(AND(ISNUMBER(Dépenses!$M$38),Dépenses!$M$38&lt;&gt;0,COUNTIF(Dépenses!$M$3:$M$38,"&gt;0")+COUNTIF(Dépenses!$M$3:$M$38,"&lt;0")=8),Dépenses!$Q$38,IF(AND(ISNUMBER(Dépenses!$M$39),Dépenses!$M$39&lt;&gt;0,COUNTIF(Dépenses!$M$3:$M$39,"&gt;0")+COUNTIF(Dépenses!$M$3:$M$39,"&lt;0")=8),Dépenses!$Q$39,IF(AND(ISNUMBER(Dépenses!$M$40),Dépenses!$M$40&lt;&gt;0,COUNTIF(Dépenses!$M$3:$M$40,"&gt;0")+COUNTIF(Dépenses!$M$3:$M$40,"&lt;0")=8),Dépenses!$Q$40,IF(AND(ISNUMBER(Dépenses!$M$41),Dépenses!$M$41&lt;&gt;0,COUNTIF(Dépenses!$M$3:$M$41,"&gt;0")+COUNTIF(Dépenses!$M$3:$M$41,"&lt;0")=8),Dépenses!$Q$41,IF(AND(ISNUMBER(Dépenses!$M$42),Dépenses!$M$42&lt;&gt;0,COUNTIF(Dépenses!$M$3:$M$42,"&gt;0")+COUNTIF(Dépenses!$M$3:$M$42,"&lt;0")=8),Dépenses!$Q$42,IF(AND(ISNUMBER(Dépenses!$M$43),Dépenses!$M$43&lt;&gt;0,COUNTIF(Dépenses!$M$3:$M$43,"&gt;0")+COUNTIF(Dépenses!$M$3:$M$43,"&lt;0")=8),Dépenses!$Q$43,""))))))))))))))))))))))))))))))))))))))))),IF(8=COUNTIF(Dépenses!$M$3:$M$43,"&gt;0")+COUNTIF(Dépenses!$M$3:$M$43,"&lt;0")+1,SUM(Dépenses!$Q$3:$Q$43),IF(8=COUNTIF(Dépenses!$M$3:$M$43,"&gt;0")+COUNTIF(Dépenses!$M$3:$M$43,"&lt;0")+2,Revenus!$J$2-SUM(Dépenses!$Q$3:$Q$43),"")))</f>
        <v/>
      </c>
    </row>
    <row r="17" spans="1:10" ht="21.95" customHeight="1" x14ac:dyDescent="0.25">
      <c r="A17" s="146"/>
      <c r="B17" s="146"/>
      <c r="C17" s="146"/>
      <c r="D17" s="145"/>
      <c r="E17" s="145"/>
      <c r="F17" s="146"/>
      <c r="G17" s="277" t="str">
        <f>IF(9&lt;=COUNTIF(Dépenses!$M$3:$M$43,"&gt;0")+COUNTIF(Dépenses!$M$3:$M$43,"&lt;0"),IF(AND(ISNUMBER(Dépenses!$M$3),Dépenses!$M$3&lt;&gt;0,COUNTIF(Dépenses!$M$3:$M$3,"&gt;0")+COUNTIF(Dépenses!$M$3:$M$3,"&lt;0")=9),Dépenses!$L$3,IF(AND(ISNUMBER(Dépenses!$M$4),Dépenses!$M$4&lt;&gt;0,COUNTIF(Dépenses!$M$3:$M$4,"&gt;0")+COUNTIF(Dépenses!$M$3:$M$4,"&lt;0")=9),Dépenses!$L$4,IF(AND(ISNUMBER(Dépenses!$M$5),Dépenses!$M$5&lt;&gt;0,COUNTIF(Dépenses!$M$3:$M$5,"&gt;0")+COUNTIF(Dépenses!$M$3:$M$5,"&lt;0")=9),Dépenses!$L$5,IF(AND(ISNUMBER(Dépenses!$M$6),Dépenses!$M$6&lt;&gt;0,COUNTIF(Dépenses!$M$3:$M$6,"&gt;0")+COUNTIF(Dépenses!$M$3:$M$6,"&lt;0")=9),Dépenses!$L$6,IF(AND(ISNUMBER(Dépenses!$M$7),Dépenses!$M$7&lt;&gt;0,COUNTIF(Dépenses!$M$3:$M$7,"&gt;0")+COUNTIF(Dépenses!$M$3:$M$7,"&lt;0")=9),Dépenses!$L$7,IF(AND(ISNUMBER(Dépenses!$M$8),Dépenses!$M$8&lt;&gt;0,COUNTIF(Dépenses!$M$3:$M$8,"&gt;0")+COUNTIF(Dépenses!$M$3:$M$8,"&lt;0")=9),Dépenses!$L$8,IF(AND(ISNUMBER(Dépenses!$M$9),Dépenses!$M$9&lt;&gt;0,COUNTIF(Dépenses!$M$3:$M$9,"&gt;0")+COUNTIF(Dépenses!$M$3:$M$9,"&lt;0")=9),Dépenses!$L$9,IF(AND(ISNUMBER(Dépenses!$M$10),Dépenses!$M$10&lt;&gt;0,COUNTIF(Dépenses!$M$3:$M$10,"&gt;0")+COUNTIF(Dépenses!$M$3:$M$10,"&lt;0")=9),Dépenses!$L$10,IF(AND(ISNUMBER(Dépenses!$M$11),Dépenses!$M$11&lt;&gt;0,COUNTIF(Dépenses!$M$3:$M$11,"&gt;0")+COUNTIF(Dépenses!$M$3:$M$11,"&lt;0")=9),Dépenses!$L$11,IF(AND(ISNUMBER(Dépenses!$M$12),Dépenses!$M$12&lt;&gt;0,COUNTIF(Dépenses!$M$3:$M$12,"&gt;0")+COUNTIF(Dépenses!$M$3:$M$12,"&lt;0")=9),Dépenses!$L$12,IF(AND(ISNUMBER(Dépenses!$M$13),Dépenses!$M$13&lt;&gt;0,COUNTIF(Dépenses!$M$3:$M$13,"&gt;0")+COUNTIF(Dépenses!$M$3:$M$13,"&lt;0")=9),Dépenses!$L$13,IF(AND(ISNUMBER(Dépenses!$M$14),Dépenses!$M$14&lt;&gt;0,COUNTIF(Dépenses!$M$3:$M$14,"&gt;0")+COUNTIF(Dépenses!$M$3:$M$14,"&lt;0")=9),Dépenses!$L$14,IF(AND(ISNUMBER(Dépenses!$M$15),Dépenses!$M$15&lt;&gt;0,COUNTIF(Dépenses!$M$3:$M$15,"&gt;0")+COUNTIF(Dépenses!$M$3:$M$15,"&lt;0")=9),Dépenses!$L$15,IF(AND(ISNUMBER(Dépenses!$M$16),Dépenses!$M$16&lt;&gt;0,COUNTIF(Dépenses!$M$3:$M$16,"&gt;0")+COUNTIF(Dépenses!$M$3:$M$16,"&lt;0")=9),Dépenses!$L$16,IF(AND(ISNUMBER(Dépenses!$M$17),Dépenses!$M$17&lt;&gt;0,COUNTIF(Dépenses!$M$3:$M$17,"&gt;0")+COUNTIF(Dépenses!$M$3:$M$17,"&lt;0")=9),Dépenses!$L$17,IF(AND(ISNUMBER(Dépenses!$M$18),Dépenses!$M$18&lt;&gt;0,COUNTIF(Dépenses!$M$3:$M$18,"&gt;0")+COUNTIF(Dépenses!$M$3:$M$18,"&lt;0")=9),Dépenses!$L$18,IF(AND(ISNUMBER(Dépenses!$M$19),Dépenses!$M$19&lt;&gt;0,COUNTIF(Dépenses!$M$3:$M$19,"&gt;0")+COUNTIF(Dépenses!$M$3:$M$19,"&lt;0")=9),Dépenses!$L$19,IF(AND(ISNUMBER(Dépenses!$M$20),Dépenses!$M$20&lt;&gt;0,COUNTIF(Dépenses!$M$3:$M$20,"&gt;0")+COUNTIF(Dépenses!$M$3:$M$20,"&lt;0")=9),Dépenses!$L$20,IF(AND(ISNUMBER(Dépenses!$M$21),Dépenses!$M$21&lt;&gt;0,COUNTIF(Dépenses!$M$3:$M$21,"&gt;0")+COUNTIF(Dépenses!$M$3:$M$21,"&lt;0")=9),Dépenses!$L$21,IF(AND(ISNUMBER(Dépenses!$M$22),Dépenses!$M$22&lt;&gt;0,COUNTIF(Dépenses!$M$3:$M$22,"&gt;0")+COUNTIF(Dépenses!$M$3:$M$22,"&lt;0")=9),Dépenses!$L$22,IF(AND(ISNUMBER(Dépenses!$M$23),Dépenses!$M$23&lt;&gt;0,COUNTIF(Dépenses!$M$3:$M$23,"&gt;0")+COUNTIF(Dépenses!$M$3:$M$23,"&lt;0")=9),Dépenses!$L$23,IF(AND(ISNUMBER(Dépenses!$M$24),Dépenses!$M$24&lt;&gt;0,COUNTIF(Dépenses!$M$3:$M$24,"&gt;0")+COUNTIF(Dépenses!$M$3:$M$24,"&lt;0")=9),Dépenses!$L$24,IF(AND(ISNUMBER(Dépenses!$M$25),Dépenses!$M$25&lt;&gt;0,COUNTIF(Dépenses!$M$3:$M$25,"&gt;0")+COUNTIF(Dépenses!$M$3:$M$25,"&lt;0")=9),Dépenses!$L$25,IF(AND(ISNUMBER(Dépenses!$M$26),Dépenses!$M$26&lt;&gt;0,COUNTIF(Dépenses!$M$3:$M$26,"&gt;0")+COUNTIF(Dépenses!$M$3:$M$26,"&lt;0")=9),Dépenses!$L$26,IF(AND(ISNUMBER(Dépenses!$M$27),Dépenses!$M$27&lt;&gt;0,COUNTIF(Dépenses!$M$3:$M$27,"&gt;0")+COUNTIF(Dépenses!$M$3:$M$27,"&lt;0")=9),Dépenses!$L$27,IF(AND(ISNUMBER(Dépenses!$M$28),Dépenses!$M$28&lt;&gt;0,COUNTIF(Dépenses!$M$3:$M$28,"&gt;0")+COUNTIF(Dépenses!$M$3:$M$28,"&lt;0")=9),Dépenses!$L$28,IF(AND(ISNUMBER(Dépenses!$M$29),Dépenses!$M$29&lt;&gt;0,COUNTIF(Dépenses!$M$3:$M$29,"&gt;0")+COUNTIF(Dépenses!$M$3:$M$29,"&lt;0")=9),Dépenses!$L$29,IF(AND(ISNUMBER(Dépenses!$M$30),Dépenses!$M$30&lt;&gt;0,COUNTIF(Dépenses!$M$3:$M$30,"&gt;0")+COUNTIF(Dépenses!$M$3:$M$30,"&lt;0")=9),Dépenses!$L$30,IF(AND(ISNUMBER(Dépenses!$M$31),Dépenses!$M$31&lt;&gt;0,COUNTIF(Dépenses!$M$3:$M$31,"&gt;0")+COUNTIF(Dépenses!$M$3:$M$31,"&lt;0")=9),Dépenses!$L$31,IF(AND(ISNUMBER(Dépenses!$M$32),Dépenses!$M$32&lt;&gt;0,COUNTIF(Dépenses!$M$3:$M$32,"&gt;0")+COUNTIF(Dépenses!$M$3:$M$32,"&lt;0")=9),Dépenses!$L$32,IF(AND(ISNUMBER(Dépenses!$M$33),Dépenses!$M$33&lt;&gt;0,COUNTIF(Dépenses!$M$3:$M$33,"&gt;0")+COUNTIF(Dépenses!$M$3:$M$33,"&lt;0")=9),Dépenses!$L$33,IF(AND(ISNUMBER(Dépenses!$M$34),Dépenses!$M$34&lt;&gt;0,COUNTIF(Dépenses!$M$3:$M$34,"&gt;0")+COUNTIF(Dépenses!$M$3:$M$34,"&lt;0")=9),Dépenses!$L$34,IF(AND(ISNUMBER(Dépenses!$M$35),Dépenses!$M$35&lt;&gt;0,COUNTIF(Dépenses!$M$3:$M$35,"&gt;0")+COUNTIF(Dépenses!$M$3:$M$35,"&lt;0")=9),Dépenses!$L$35,IF(AND(ISNUMBER(Dépenses!$M$36),Dépenses!$M$36&lt;&gt;0,COUNTIF(Dépenses!$M$3:$M$36,"&gt;0")+COUNTIF(Dépenses!$M$3:$M$36,"&lt;0")=9),Dépenses!$L$36,IF(AND(ISNUMBER(Dépenses!$M$37),Dépenses!$M$37&lt;&gt;0,COUNTIF(Dépenses!$M$3:$M$37,"&gt;0")+COUNTIF(Dépenses!$M$3:$M$37,"&lt;0")=9),Dépenses!$L$37,IF(AND(ISNUMBER(Dépenses!$M$38),Dépenses!$M$38&lt;&gt;0,COUNTIF(Dépenses!$M$3:$M$38,"&gt;0")+COUNTIF(Dépenses!$M$3:$M$38,"&lt;0")=9),Dépenses!$L$38,IF(AND(ISNUMBER(Dépenses!$M$39),Dépenses!$M$39&lt;&gt;0,COUNTIF(Dépenses!$M$3:$M$39,"&gt;0")+COUNTIF(Dépenses!$M$3:$M$39,"&lt;0")=9),Dépenses!$L$39,IF(AND(ISNUMBER(Dépenses!$M$40),Dépenses!$M$40&lt;&gt;0,COUNTIF(Dépenses!$M$3:$M$40,"&gt;0")+COUNTIF(Dépenses!$M$3:$M$40,"&lt;0")=9),Dépenses!$L$40,IF(AND(ISNUMBER(Dépenses!$M$41),Dépenses!$M$41&lt;&gt;0,COUNTIF(Dépenses!$M$3:$M$41,"&gt;0")+COUNTIF(Dépenses!$M$3:$M$41,"&lt;0")=9),Dépenses!$L$41,IF(AND(ISNUMBER(Dépenses!$M$42),Dépenses!$M$42&lt;&gt;0,COUNTIF(Dépenses!$M$3:$M$42,"&gt;0")+COUNTIF(Dépenses!$M$3:$M$42,"&lt;0")=9),Dépenses!$L$42,IF(AND(ISNUMBER(Dépenses!$M$43),Dépenses!$M$43&lt;&gt;0,COUNTIF(Dépenses!$M$3:$M$43,"&gt;0")+COUNTIF(Dépenses!$M$3:$M$43,"&lt;0")=9),Dépenses!$L$43,""))))))))))))))))))))))))))))))))))))))))),IF(9=COUNTIF(Dépenses!$M$3:$M$43,"&gt;0")+COUNTIF(Dépenses!$M$3:$M$43,"&lt;0")+1,"TOTAL DÉPENSES",IF(9=COUNTIF(Dépenses!$M$3:$M$43,"&gt;0")+COUNTIF(Dépenses!$M$3:$M$43,"&lt;0")+2,"BÉNÉFICE (PERTE) NET","")))</f>
        <v/>
      </c>
      <c r="H17" s="310" t="str">
        <f>IF(9&lt;=COUNTIF(Dépenses!$M$3:$M$43,"&gt;0")+COUNTIF(Dépenses!$M$3:$M$43,"&lt;0"),IF(AND(ISNUMBER(Dépenses!$M$3),Dépenses!$M$3&lt;&gt;0,COUNTIF(Dépenses!$M$3:$M$3,"&gt;0")+COUNTIF(Dépenses!$M$3:$M$3,"&lt;0")=9),Dépenses!$M$3,IF(AND(ISNUMBER(Dépenses!$M$4),Dépenses!$M$4&lt;&gt;0,COUNTIF(Dépenses!$M$3:$M$4,"&gt;0")+COUNTIF(Dépenses!$M$3:$M$4,"&lt;0")=9),Dépenses!$M$4,IF(AND(ISNUMBER(Dépenses!$M$5),Dépenses!$M$5&lt;&gt;0,COUNTIF(Dépenses!$M$3:$M$5,"&gt;0")+COUNTIF(Dépenses!$M$3:$M$5,"&lt;0")=9),Dépenses!$M$5,IF(AND(ISNUMBER(Dépenses!$M$6),Dépenses!$M$6&lt;&gt;0,COUNTIF(Dépenses!$M$3:$M$6,"&gt;0")+COUNTIF(Dépenses!$M$3:$M$6,"&lt;0")=9),Dépenses!$M$6,IF(AND(ISNUMBER(Dépenses!$M$7),Dépenses!$M$7&lt;&gt;0,COUNTIF(Dépenses!$M$3:$M$7,"&gt;0")+COUNTIF(Dépenses!$M$3:$M$7,"&lt;0")=9),Dépenses!$M$7,IF(AND(ISNUMBER(Dépenses!$M$8),Dépenses!$M$8&lt;&gt;0,COUNTIF(Dépenses!$M$3:$M$8,"&gt;0")+COUNTIF(Dépenses!$M$3:$M$8,"&lt;0")=9),Dépenses!$M$8,IF(AND(ISNUMBER(Dépenses!$M$9),Dépenses!$M$9&lt;&gt;0,COUNTIF(Dépenses!$M$3:$M$9,"&gt;0")+COUNTIF(Dépenses!$M$3:$M$9,"&lt;0")=9),Dépenses!$M$9,IF(AND(ISNUMBER(Dépenses!$M$10),Dépenses!$M$10&lt;&gt;0,COUNTIF(Dépenses!$M$3:$M$10,"&gt;0")+COUNTIF(Dépenses!$M$3:$M$10,"&lt;0")=9),Dépenses!$M$10,IF(AND(ISNUMBER(Dépenses!$M$11),Dépenses!$M$11&lt;&gt;0,COUNTIF(Dépenses!$M$3:$M$11,"&gt;0")+COUNTIF(Dépenses!$M$3:$M$11,"&lt;0")=9),Dépenses!$M$11,IF(AND(ISNUMBER(Dépenses!$M$12),Dépenses!$M$12&lt;&gt;0,COUNTIF(Dépenses!$M$3:$M$12,"&gt;0")+COUNTIF(Dépenses!$M$3:$M$12,"&lt;0")=9),Dépenses!$M$12,IF(AND(ISNUMBER(Dépenses!$M$13),Dépenses!$M$13&lt;&gt;0,COUNTIF(Dépenses!$M$3:$M$13,"&gt;0")+COUNTIF(Dépenses!$M$3:$M$13,"&lt;0")=9),Dépenses!$M$13,IF(AND(ISNUMBER(Dépenses!$M$14),Dépenses!$M$14&lt;&gt;0,COUNTIF(Dépenses!$M$3:$M$14,"&gt;0")+COUNTIF(Dépenses!$M$3:$M$14,"&lt;0")=9),Dépenses!$M$14,IF(AND(ISNUMBER(Dépenses!$M$15),Dépenses!$M$15&lt;&gt;0,COUNTIF(Dépenses!$M$3:$M$15,"&gt;0")+COUNTIF(Dépenses!$M$3:$M$15,"&lt;0")=9),Dépenses!$M$15,IF(AND(ISNUMBER(Dépenses!$M$16),Dépenses!$M$16&lt;&gt;0,COUNTIF(Dépenses!$M$3:$M$16,"&gt;0")+COUNTIF(Dépenses!$M$3:$M$16,"&lt;0")=9),Dépenses!$M$16,IF(AND(ISNUMBER(Dépenses!$M$17),Dépenses!$M$17&lt;&gt;0,COUNTIF(Dépenses!$M$3:$M$17,"&gt;0")+COUNTIF(Dépenses!$M$3:$M$17,"&lt;0")=9),Dépenses!$M$17,IF(AND(ISNUMBER(Dépenses!$M$18),Dépenses!$M$18&lt;&gt;0,COUNTIF(Dépenses!$M$3:$M$18,"&gt;0")+COUNTIF(Dépenses!$M$3:$M$18,"&lt;0")=9),Dépenses!$M$18,IF(AND(ISNUMBER(Dépenses!$M$19),Dépenses!$M$19&lt;&gt;0,COUNTIF(Dépenses!$M$3:$M$19,"&gt;0")+COUNTIF(Dépenses!$M$3:$M$19,"&lt;0")=9),Dépenses!$M$19,IF(AND(ISNUMBER(Dépenses!$M$20),Dépenses!$M$20&lt;&gt;0,COUNTIF(Dépenses!$M$3:$M$20,"&gt;0")+COUNTIF(Dépenses!$M$3:$M$20,"&lt;0")=9),Dépenses!$M$20,IF(AND(ISNUMBER(Dépenses!$M$21),Dépenses!$M$21&lt;&gt;0,COUNTIF(Dépenses!$M$3:$M$21,"&gt;0")+COUNTIF(Dépenses!$M$3:$M$21,"&lt;0")=9),Dépenses!$M$21,IF(AND(ISNUMBER(Dépenses!$M$22),Dépenses!$M$22&lt;&gt;0,COUNTIF(Dépenses!$M$3:$M$22,"&gt;0")+COUNTIF(Dépenses!$M$3:$M$22,"&lt;0")=9),Dépenses!$M$22,IF(AND(ISNUMBER(Dépenses!$M$23),Dépenses!$M$23&lt;&gt;0,COUNTIF(Dépenses!$M$3:$M$23,"&gt;0")+COUNTIF(Dépenses!$M$3:$M$23,"&lt;0")=9),Dépenses!$M$23,IF(AND(ISNUMBER(Dépenses!$M$24),Dépenses!$M$24&lt;&gt;0,COUNTIF(Dépenses!$M$3:$M$24,"&gt;0")+COUNTIF(Dépenses!$M$3:$M$24,"&lt;0")=9),Dépenses!$M$24,IF(AND(ISNUMBER(Dépenses!$M$25),Dépenses!$M$25&lt;&gt;0,COUNTIF(Dépenses!$M$3:$M$25,"&gt;0")+COUNTIF(Dépenses!$M$3:$M$25,"&lt;0")=9),Dépenses!$M$25,IF(AND(ISNUMBER(Dépenses!$M$26),Dépenses!$M$26&lt;&gt;0,COUNTIF(Dépenses!$M$3:$M$26,"&gt;0")+COUNTIF(Dépenses!$M$3:$M$26,"&lt;0")=9),Dépenses!$M$26,IF(AND(ISNUMBER(Dépenses!$M$27),Dépenses!$M$27&lt;&gt;0,COUNTIF(Dépenses!$M$3:$M$27,"&gt;0")+COUNTIF(Dépenses!$M$3:$M$27,"&lt;0")=9),Dépenses!$M$27,IF(AND(ISNUMBER(Dépenses!$M$28),Dépenses!$M$28&lt;&gt;0,COUNTIF(Dépenses!$M$3:$M$28,"&gt;0")+COUNTIF(Dépenses!$M$3:$M$28,"&lt;0")=9),Dépenses!$M$28,IF(AND(ISNUMBER(Dépenses!$M$29),Dépenses!$M$29&lt;&gt;0,COUNTIF(Dépenses!$M$3:$M$29,"&gt;0")+COUNTIF(Dépenses!$M$3:$M$29,"&lt;0")=9),Dépenses!$M$29,IF(AND(ISNUMBER(Dépenses!$M$30),Dépenses!$M$30&lt;&gt;0,COUNTIF(Dépenses!$M$3:$M$30,"&gt;0")+COUNTIF(Dépenses!$M$3:$M$30,"&lt;0")=9),Dépenses!$M$30,IF(AND(ISNUMBER(Dépenses!$M$31),Dépenses!$M$31&lt;&gt;0,COUNTIF(Dépenses!$M$3:$M$31,"&gt;0")+COUNTIF(Dépenses!$M$3:$M$31,"&lt;0")=9),Dépenses!$M$31,IF(AND(ISNUMBER(Dépenses!$M$32),Dépenses!$M$32&lt;&gt;0,COUNTIF(Dépenses!$M$3:$M$32,"&gt;0")+COUNTIF(Dépenses!$M$3:$M$32,"&lt;0")=9),Dépenses!$M$32,IF(AND(ISNUMBER(Dépenses!$M$33),Dépenses!$M$33&lt;&gt;0,COUNTIF(Dépenses!$M$3:$M$33,"&gt;0")+COUNTIF(Dépenses!$M$3:$M$33,"&lt;0")=9),Dépenses!$M$33,IF(AND(ISNUMBER(Dépenses!$M$34),Dépenses!$M$34&lt;&gt;0,COUNTIF(Dépenses!$M$3:$M$34,"&gt;0")+COUNTIF(Dépenses!$M$3:$M$34,"&lt;0")=9),Dépenses!$M$34,IF(AND(ISNUMBER(Dépenses!$M$35),Dépenses!$M$35&lt;&gt;0,COUNTIF(Dépenses!$M$3:$M$35,"&gt;0")+COUNTIF(Dépenses!$M$3:$M$35,"&lt;0")=9),Dépenses!$M$35,IF(AND(ISNUMBER(Dépenses!$M$36),Dépenses!$M$36&lt;&gt;0,COUNTIF(Dépenses!$M$3:$M$36,"&gt;0")+COUNTIF(Dépenses!$M$3:$M$36,"&lt;0")=9),Dépenses!$M$36,IF(AND(ISNUMBER(Dépenses!$M$37),Dépenses!$M$37&lt;&gt;0,COUNTIF(Dépenses!$M$3:$M$37,"&gt;0")+COUNTIF(Dépenses!$M$3:$M$37,"&lt;0")=9),Dépenses!$M$37,IF(AND(ISNUMBER(Dépenses!$M$38),Dépenses!$M$38&lt;&gt;0,COUNTIF(Dépenses!$M$3:$M$38,"&gt;0")+COUNTIF(Dépenses!$M$3:$M$38,"&lt;0")=9),Dépenses!$M$38,IF(AND(ISNUMBER(Dépenses!$M$39),Dépenses!$M$39&lt;&gt;0,COUNTIF(Dépenses!$M$3:$M$39,"&gt;0")+COUNTIF(Dépenses!$M$3:$M$39,"&lt;0")=9),Dépenses!$M$39,IF(AND(ISNUMBER(Dépenses!$M$40),Dépenses!$M$40&lt;&gt;0,COUNTIF(Dépenses!$M$3:$M$40,"&gt;0")+COUNTIF(Dépenses!$M$3:$M$40,"&lt;0")=9),Dépenses!$M$40,IF(AND(ISNUMBER(Dépenses!$M$41),Dépenses!$M$41&lt;&gt;0,COUNTIF(Dépenses!$M$3:$M$41,"&gt;0")+COUNTIF(Dépenses!$M$3:$M$41,"&lt;0")=9),Dépenses!$M$41,IF(AND(ISNUMBER(Dépenses!$M$42),Dépenses!$M$42&lt;&gt;0,COUNTIF(Dépenses!$M$3:$M$42,"&gt;0")+COUNTIF(Dépenses!$M$3:$M$42,"&lt;0")=9),Dépenses!$M$42,IF(AND(ISNUMBER(Dépenses!$M$43),Dépenses!$M$43&lt;&gt;0,COUNTIF(Dépenses!$M$3:$M$43,"&gt;0")+COUNTIF(Dépenses!$M$3:$M$43,"&lt;0")=9),Dépenses!$M$43,""))))))))))))))))))))))))))))))))))))))))),IF(9=COUNTIF(Dépenses!$M$3:$M$43,"&gt;0")+COUNTIF(Dépenses!$M$3:$M$43,"&lt;0")+1,SUM(Dépenses!$M$3:$M$43),IF(9=COUNTIF(Dépenses!$M$3:$M$43,"&gt;0")+COUNTIF(Dépenses!$M$3:$M$43,"&lt;0")+2,Revenus!$J$2-SUM(Dépenses!$M$3:$M$43),"")))</f>
        <v/>
      </c>
      <c r="I17" s="291" t="str">
        <f>IF(9&lt;=COUNTIF(Dépenses!$M$3:$M$43,"&gt;0")+COUNTIF(Dépenses!$M$3:$M$43,"&lt;0"),IF(AND(ISNUMBER(Dépenses!$M$3),Dépenses!$M$3&lt;&gt;0,COUNTIF(Dépenses!$M$3:$M$3,"&gt;0")+COUNTIF(Dépenses!$M$3:$M$3,"&lt;0")=9),Dépenses!$P$3,IF(AND(ISNUMBER(Dépenses!$M$4),Dépenses!$M$4&lt;&gt;0,COUNTIF(Dépenses!$M$3:$M$4,"&gt;0")+COUNTIF(Dépenses!$M$3:$M$4,"&lt;0")=9),Dépenses!$P$4,IF(AND(ISNUMBER(Dépenses!$M$5),Dépenses!$M$5&lt;&gt;0,COUNTIF(Dépenses!$M$3:$M$5,"&gt;0")+COUNTIF(Dépenses!$M$3:$M$5,"&lt;0")=9),Dépenses!$P$5,IF(AND(ISNUMBER(Dépenses!$M$6),Dépenses!$M$6&lt;&gt;0,COUNTIF(Dépenses!$M$3:$M$6,"&gt;0")+COUNTIF(Dépenses!$M$3:$M$6,"&lt;0")=9),Dépenses!$P$6,IF(AND(ISNUMBER(Dépenses!$M$7),Dépenses!$M$7&lt;&gt;0,COUNTIF(Dépenses!$M$3:$M$7,"&gt;0")+COUNTIF(Dépenses!$M$3:$M$7,"&lt;0")=9),Dépenses!$P$7,IF(AND(ISNUMBER(Dépenses!$M$8),Dépenses!$M$8&lt;&gt;0,COUNTIF(Dépenses!$M$3:$M$8,"&gt;0")+COUNTIF(Dépenses!$M$3:$M$8,"&lt;0")=9),Dépenses!$P$8,IF(AND(ISNUMBER(Dépenses!$M$9),Dépenses!$M$9&lt;&gt;0,COUNTIF(Dépenses!$M$3:$M$9,"&gt;0")+COUNTIF(Dépenses!$M$3:$M$9,"&lt;0")=9),Dépenses!$P$9,IF(AND(ISNUMBER(Dépenses!$M$10),Dépenses!$M$10&lt;&gt;0,COUNTIF(Dépenses!$M$3:$M$10,"&gt;0")+COUNTIF(Dépenses!$M$3:$M$10,"&lt;0")=9),Dépenses!$P$10,IF(AND(ISNUMBER(Dépenses!$M$11),Dépenses!$M$11&lt;&gt;0,COUNTIF(Dépenses!$M$3:$M$11,"&gt;0")+COUNTIF(Dépenses!$M$3:$M$11,"&lt;0")=9),Dépenses!$P$11,IF(AND(ISNUMBER(Dépenses!$M$12),Dépenses!$M$12&lt;&gt;0,COUNTIF(Dépenses!$M$3:$M$12,"&gt;0")+COUNTIF(Dépenses!$M$3:$M$12,"&lt;0")=9),Dépenses!$P$12,IF(AND(ISNUMBER(Dépenses!$M$13),Dépenses!$M$13&lt;&gt;0,COUNTIF(Dépenses!$M$3:$M$13,"&gt;0")+COUNTIF(Dépenses!$M$3:$M$13,"&lt;0")=9),Dépenses!$P$13,IF(AND(ISNUMBER(Dépenses!$M$14),Dépenses!$M$14&lt;&gt;0,COUNTIF(Dépenses!$M$3:$M$14,"&gt;0")+COUNTIF(Dépenses!$M$3:$M$14,"&lt;0")=9),Dépenses!$P$14,IF(AND(ISNUMBER(Dépenses!$M$15),Dépenses!$M$15&lt;&gt;0,COUNTIF(Dépenses!$M$3:$M$15,"&gt;0")+COUNTIF(Dépenses!$M$3:$M$15,"&lt;0")=9),Dépenses!$P$15,IF(AND(ISNUMBER(Dépenses!$M$16),Dépenses!$M$16&lt;&gt;0,COUNTIF(Dépenses!$M$3:$M$16,"&gt;0")+COUNTIF(Dépenses!$M$3:$M$16,"&lt;0")=9),Dépenses!$P$16,IF(AND(ISNUMBER(Dépenses!$M$17),Dépenses!$M$17&lt;&gt;0,COUNTIF(Dépenses!$M$3:$M$17,"&gt;0")+COUNTIF(Dépenses!$M$3:$M$17,"&lt;0")=9),Dépenses!$P$17,IF(AND(ISNUMBER(Dépenses!$M$18),Dépenses!$M$18&lt;&gt;0,COUNTIF(Dépenses!$M$3:$M$18,"&gt;0")+COUNTIF(Dépenses!$M$3:$M$18,"&lt;0")=9),Dépenses!$P$18,IF(AND(ISNUMBER(Dépenses!$M$19),Dépenses!$M$19&lt;&gt;0,COUNTIF(Dépenses!$M$3:$M$19,"&gt;0")+COUNTIF(Dépenses!$M$3:$M$19,"&lt;0")=9),Dépenses!$P$19,IF(AND(ISNUMBER(Dépenses!$M$20),Dépenses!$M$20&lt;&gt;0,COUNTIF(Dépenses!$M$3:$M$20,"&gt;0")+COUNTIF(Dépenses!$M$3:$M$20,"&lt;0")=9),Dépenses!$P$20,IF(AND(ISNUMBER(Dépenses!$M$21),Dépenses!$M$21&lt;&gt;0,COUNTIF(Dépenses!$M$3:$M$21,"&gt;0")+COUNTIF(Dépenses!$M$3:$M$21,"&lt;0")=9),Dépenses!$P$21,IF(AND(ISNUMBER(Dépenses!$M$22),Dépenses!$M$22&lt;&gt;0,COUNTIF(Dépenses!$M$3:$M$22,"&gt;0")+COUNTIF(Dépenses!$M$3:$M$22,"&lt;0")=9),Dépenses!$P$22,IF(AND(ISNUMBER(Dépenses!$M$23),Dépenses!$M$23&lt;&gt;0,COUNTIF(Dépenses!$M$3:$M$23,"&gt;0")+COUNTIF(Dépenses!$M$3:$M$23,"&lt;0")=9),Dépenses!$P$23,IF(AND(ISNUMBER(Dépenses!$M$24),Dépenses!$M$24&lt;&gt;0,COUNTIF(Dépenses!$M$3:$M$24,"&gt;0")+COUNTIF(Dépenses!$M$3:$M$24,"&lt;0")=9),Dépenses!$P$24,IF(AND(ISNUMBER(Dépenses!$M$25),Dépenses!$M$25&lt;&gt;0,COUNTIF(Dépenses!$M$3:$M$25,"&gt;0")+COUNTIF(Dépenses!$M$3:$M$25,"&lt;0")=9),Dépenses!$P$25,IF(AND(ISNUMBER(Dépenses!$M$26),Dépenses!$M$26&lt;&gt;0,COUNTIF(Dépenses!$M$3:$M$26,"&gt;0")+COUNTIF(Dépenses!$M$3:$M$26,"&lt;0")=9),Dépenses!$P$26,IF(AND(ISNUMBER(Dépenses!$M$27),Dépenses!$M$27&lt;&gt;0,COUNTIF(Dépenses!$M$3:$M$27,"&gt;0")+COUNTIF(Dépenses!$M$3:$M$27,"&lt;0")=9),Dépenses!$P$27,IF(AND(ISNUMBER(Dépenses!$M$28),Dépenses!$M$28&lt;&gt;0,COUNTIF(Dépenses!$M$3:$M$28,"&gt;0")+COUNTIF(Dépenses!$M$3:$M$28,"&lt;0")=9),Dépenses!$P$28,IF(AND(ISNUMBER(Dépenses!$M$29),Dépenses!$M$29&lt;&gt;0,COUNTIF(Dépenses!$M$3:$M$29,"&gt;0")+COUNTIF(Dépenses!$M$3:$M$29,"&lt;0")=9),Dépenses!$P$29,IF(AND(ISNUMBER(Dépenses!$M$30),Dépenses!$M$30&lt;&gt;0,COUNTIF(Dépenses!$M$3:$M$30,"&gt;0")+COUNTIF(Dépenses!$M$3:$M$30,"&lt;0")=9),Dépenses!$P$30,IF(AND(ISNUMBER(Dépenses!$M$31),Dépenses!$M$31&lt;&gt;0,COUNTIF(Dépenses!$M$3:$M$31,"&gt;0")+COUNTIF(Dépenses!$M$3:$M$31,"&lt;0")=9),Dépenses!$P$31,IF(AND(ISNUMBER(Dépenses!$M$32),Dépenses!$M$32&lt;&gt;0,COUNTIF(Dépenses!$M$3:$M$32,"&gt;0")+COUNTIF(Dépenses!$M$3:$M$32,"&lt;0")=9),Dépenses!$P$32,IF(AND(ISNUMBER(Dépenses!$M$33),Dépenses!$M$33&lt;&gt;0,COUNTIF(Dépenses!$M$3:$M$33,"&gt;0")+COUNTIF(Dépenses!$M$3:$M$33,"&lt;0")=9),Dépenses!$P$33,IF(AND(ISNUMBER(Dépenses!$M$34),Dépenses!$M$34&lt;&gt;0,COUNTIF(Dépenses!$M$3:$M$34,"&gt;0")+COUNTIF(Dépenses!$M$3:$M$34,"&lt;0")=9),Dépenses!$P$34,IF(AND(ISNUMBER(Dépenses!$M$35),Dépenses!$M$35&lt;&gt;0,COUNTIF(Dépenses!$M$3:$M$35,"&gt;0")+COUNTIF(Dépenses!$M$3:$M$35,"&lt;0")=9),Dépenses!$P$35,IF(AND(ISNUMBER(Dépenses!$M$36),Dépenses!$M$36&lt;&gt;0,COUNTIF(Dépenses!$M$3:$M$36,"&gt;0")+COUNTIF(Dépenses!$M$3:$M$36,"&lt;0")=9),Dépenses!$P$36,IF(AND(ISNUMBER(Dépenses!$M$37),Dépenses!$M$37&lt;&gt;0,COUNTIF(Dépenses!$M$3:$M$37,"&gt;0")+COUNTIF(Dépenses!$M$3:$M$37,"&lt;0")=9),Dépenses!$P$37,IF(AND(ISNUMBER(Dépenses!$M$38),Dépenses!$M$38&lt;&gt;0,COUNTIF(Dépenses!$M$3:$M$38,"&gt;0")+COUNTIF(Dépenses!$M$3:$M$38,"&lt;0")=9),Dépenses!$P$38,IF(AND(ISNUMBER(Dépenses!$M$39),Dépenses!$M$39&lt;&gt;0,COUNTIF(Dépenses!$M$3:$M$39,"&gt;0")+COUNTIF(Dépenses!$M$3:$M$39,"&lt;0")=9),Dépenses!$P$39,IF(AND(ISNUMBER(Dépenses!$M$40),Dépenses!$M$40&lt;&gt;0,COUNTIF(Dépenses!$M$3:$M$40,"&gt;0")+COUNTIF(Dépenses!$M$3:$M$40,"&lt;0")=9),Dépenses!$P$40,IF(AND(ISNUMBER(Dépenses!$M$41),Dépenses!$M$41&lt;&gt;0,COUNTIF(Dépenses!$M$3:$M$41,"&gt;0")+COUNTIF(Dépenses!$M$3:$M$41,"&lt;0")=9),Dépenses!$P$41,IF(AND(ISNUMBER(Dépenses!$M$42),Dépenses!$M$42&lt;&gt;0,COUNTIF(Dépenses!$M$3:$M$42,"&gt;0")+COUNTIF(Dépenses!$M$3:$M$42,"&lt;0")=9),Dépenses!$P$42,IF(AND(ISNUMBER(Dépenses!$M$43),Dépenses!$M$43&lt;&gt;0,COUNTIF(Dépenses!$M$3:$M$43,"&gt;0")+COUNTIF(Dépenses!$M$3:$M$43,"&lt;0")=9),Dépenses!$P$43,""))))))))))))))))))))))))))))))))))))))))),"")</f>
        <v/>
      </c>
      <c r="J17" s="310" t="str">
        <f>IF(9&lt;=COUNTIF(Dépenses!$M$3:$M$43,"&gt;0")+COUNTIF(Dépenses!$M$3:$M$43,"&lt;0"),IF(AND(ISNUMBER(Dépenses!$M$3),Dépenses!$M$3&lt;&gt;0,COUNTIF(Dépenses!$M$3:$M$3,"&gt;0")+COUNTIF(Dépenses!$M$3:$M$3,"&lt;0")=9),Dépenses!$Q$3,IF(AND(ISNUMBER(Dépenses!$M$4),Dépenses!$M$4&lt;&gt;0,COUNTIF(Dépenses!$M$3:$M$4,"&gt;0")+COUNTIF(Dépenses!$M$3:$M$4,"&lt;0")=9),Dépenses!$Q$4,IF(AND(ISNUMBER(Dépenses!$M$5),Dépenses!$M$5&lt;&gt;0,COUNTIF(Dépenses!$M$3:$M$5,"&gt;0")+COUNTIF(Dépenses!$M$3:$M$5,"&lt;0")=9),Dépenses!$Q$5,IF(AND(ISNUMBER(Dépenses!$M$6),Dépenses!$M$6&lt;&gt;0,COUNTIF(Dépenses!$M$3:$M$6,"&gt;0")+COUNTIF(Dépenses!$M$3:$M$6,"&lt;0")=9),Dépenses!$Q$6,IF(AND(ISNUMBER(Dépenses!$M$7),Dépenses!$M$7&lt;&gt;0,COUNTIF(Dépenses!$M$3:$M$7,"&gt;0")+COUNTIF(Dépenses!$M$3:$M$7,"&lt;0")=9),Dépenses!$Q$7,IF(AND(ISNUMBER(Dépenses!$M$8),Dépenses!$M$8&lt;&gt;0,COUNTIF(Dépenses!$M$3:$M$8,"&gt;0")+COUNTIF(Dépenses!$M$3:$M$8,"&lt;0")=9),Dépenses!$Q$8,IF(AND(ISNUMBER(Dépenses!$M$9),Dépenses!$M$9&lt;&gt;0,COUNTIF(Dépenses!$M$3:$M$9,"&gt;0")+COUNTIF(Dépenses!$M$3:$M$9,"&lt;0")=9),Dépenses!$Q$9,IF(AND(ISNUMBER(Dépenses!$M$10),Dépenses!$M$10&lt;&gt;0,COUNTIF(Dépenses!$M$3:$M$10,"&gt;0")+COUNTIF(Dépenses!$M$3:$M$10,"&lt;0")=9),Dépenses!$Q$10,IF(AND(ISNUMBER(Dépenses!$M$11),Dépenses!$M$11&lt;&gt;0,COUNTIF(Dépenses!$M$3:$M$11,"&gt;0")+COUNTIF(Dépenses!$M$3:$M$11,"&lt;0")=9),Dépenses!$Q$11,IF(AND(ISNUMBER(Dépenses!$M$12),Dépenses!$M$12&lt;&gt;0,COUNTIF(Dépenses!$M$3:$M$12,"&gt;0")+COUNTIF(Dépenses!$M$3:$M$12,"&lt;0")=9),Dépenses!$Q$12,IF(AND(ISNUMBER(Dépenses!$M$13),Dépenses!$M$13&lt;&gt;0,COUNTIF(Dépenses!$M$3:$M$13,"&gt;0")+COUNTIF(Dépenses!$M$3:$M$13,"&lt;0")=9),Dépenses!$Q$13,IF(AND(ISNUMBER(Dépenses!$M$14),Dépenses!$M$14&lt;&gt;0,COUNTIF(Dépenses!$M$3:$M$14,"&gt;0")+COUNTIF(Dépenses!$M$3:$M$14,"&lt;0")=9),Dépenses!$Q$14,IF(AND(ISNUMBER(Dépenses!$M$15),Dépenses!$M$15&lt;&gt;0,COUNTIF(Dépenses!$M$3:$M$15,"&gt;0")+COUNTIF(Dépenses!$M$3:$M$15,"&lt;0")=9),Dépenses!$Q$15,IF(AND(ISNUMBER(Dépenses!$M$16),Dépenses!$M$16&lt;&gt;0,COUNTIF(Dépenses!$M$3:$M$16,"&gt;0")+COUNTIF(Dépenses!$M$3:$M$16,"&lt;0")=9),Dépenses!$Q$16,IF(AND(ISNUMBER(Dépenses!$M$17),Dépenses!$M$17&lt;&gt;0,COUNTIF(Dépenses!$M$3:$M$17,"&gt;0")+COUNTIF(Dépenses!$M$3:$M$17,"&lt;0")=9),Dépenses!$Q$17,IF(AND(ISNUMBER(Dépenses!$M$18),Dépenses!$M$18&lt;&gt;0,COUNTIF(Dépenses!$M$3:$M$18,"&gt;0")+COUNTIF(Dépenses!$M$3:$M$18,"&lt;0")=9),Dépenses!$Q$18,IF(AND(ISNUMBER(Dépenses!$M$19),Dépenses!$M$19&lt;&gt;0,COUNTIF(Dépenses!$M$3:$M$19,"&gt;0")+COUNTIF(Dépenses!$M$3:$M$19,"&lt;0")=9),Dépenses!$Q$19,IF(AND(ISNUMBER(Dépenses!$M$20),Dépenses!$M$20&lt;&gt;0,COUNTIF(Dépenses!$M$3:$M$20,"&gt;0")+COUNTIF(Dépenses!$M$3:$M$20,"&lt;0")=9),Dépenses!$Q$20,IF(AND(ISNUMBER(Dépenses!$M$21),Dépenses!$M$21&lt;&gt;0,COUNTIF(Dépenses!$M$3:$M$21,"&gt;0")+COUNTIF(Dépenses!$M$3:$M$21,"&lt;0")=9),Dépenses!$Q$21,IF(AND(ISNUMBER(Dépenses!$M$22),Dépenses!$M$22&lt;&gt;0,COUNTIF(Dépenses!$M$3:$M$22,"&gt;0")+COUNTIF(Dépenses!$M$3:$M$22,"&lt;0")=9),Dépenses!$Q$22,IF(AND(ISNUMBER(Dépenses!$M$23),Dépenses!$M$23&lt;&gt;0,COUNTIF(Dépenses!$M$3:$M$23,"&gt;0")+COUNTIF(Dépenses!$M$3:$M$23,"&lt;0")=9),Dépenses!$Q$23,IF(AND(ISNUMBER(Dépenses!$M$24),Dépenses!$M$24&lt;&gt;0,COUNTIF(Dépenses!$M$3:$M$24,"&gt;0")+COUNTIF(Dépenses!$M$3:$M$24,"&lt;0")=9),Dépenses!$Q$24,IF(AND(ISNUMBER(Dépenses!$M$25),Dépenses!$M$25&lt;&gt;0,COUNTIF(Dépenses!$M$3:$M$25,"&gt;0")+COUNTIF(Dépenses!$M$3:$M$25,"&lt;0")=9),Dépenses!$Q$25,IF(AND(ISNUMBER(Dépenses!$M$26),Dépenses!$M$26&lt;&gt;0,COUNTIF(Dépenses!$M$3:$M$26,"&gt;0")+COUNTIF(Dépenses!$M$3:$M$26,"&lt;0")=9),Dépenses!$Q$26,IF(AND(ISNUMBER(Dépenses!$M$27),Dépenses!$M$27&lt;&gt;0,COUNTIF(Dépenses!$M$3:$M$27,"&gt;0")+COUNTIF(Dépenses!$M$3:$M$27,"&lt;0")=9),Dépenses!$Q$27,IF(AND(ISNUMBER(Dépenses!$M$28),Dépenses!$M$28&lt;&gt;0,COUNTIF(Dépenses!$M$3:$M$28,"&gt;0")+COUNTIF(Dépenses!$M$3:$M$28,"&lt;0")=9),Dépenses!$Q$28,IF(AND(ISNUMBER(Dépenses!$M$29),Dépenses!$M$29&lt;&gt;0,COUNTIF(Dépenses!$M$3:$M$29,"&gt;0")+COUNTIF(Dépenses!$M$3:$M$29,"&lt;0")=9),Dépenses!$Q$29,IF(AND(ISNUMBER(Dépenses!$M$30),Dépenses!$M$30&lt;&gt;0,COUNTIF(Dépenses!$M$3:$M$30,"&gt;0")+COUNTIF(Dépenses!$M$3:$M$30,"&lt;0")=9),Dépenses!$Q$30,IF(AND(ISNUMBER(Dépenses!$M$31),Dépenses!$M$31&lt;&gt;0,COUNTIF(Dépenses!$M$3:$M$31,"&gt;0")+COUNTIF(Dépenses!$M$3:$M$31,"&lt;0")=9),Dépenses!$Q$31,IF(AND(ISNUMBER(Dépenses!$M$32),Dépenses!$M$32&lt;&gt;0,COUNTIF(Dépenses!$M$3:$M$32,"&gt;0")+COUNTIF(Dépenses!$M$3:$M$32,"&lt;0")=9),Dépenses!$Q$32,IF(AND(ISNUMBER(Dépenses!$M$33),Dépenses!$M$33&lt;&gt;0,COUNTIF(Dépenses!$M$3:$M$33,"&gt;0")+COUNTIF(Dépenses!$M$3:$M$33,"&lt;0")=9),Dépenses!$Q$33,IF(AND(ISNUMBER(Dépenses!$M$34),Dépenses!$M$34&lt;&gt;0,COUNTIF(Dépenses!$M$3:$M$34,"&gt;0")+COUNTIF(Dépenses!$M$3:$M$34,"&lt;0")=9),Dépenses!$Q$34,IF(AND(ISNUMBER(Dépenses!$M$35),Dépenses!$M$35&lt;&gt;0,COUNTIF(Dépenses!$M$3:$M$35,"&gt;0")+COUNTIF(Dépenses!$M$3:$M$35,"&lt;0")=9),Dépenses!$Q$35,IF(AND(ISNUMBER(Dépenses!$M$36),Dépenses!$M$36&lt;&gt;0,COUNTIF(Dépenses!$M$3:$M$36,"&gt;0")+COUNTIF(Dépenses!$M$3:$M$36,"&lt;0")=9),Dépenses!$Q$36,IF(AND(ISNUMBER(Dépenses!$M$37),Dépenses!$M$37&lt;&gt;0,COUNTIF(Dépenses!$M$3:$M$37,"&gt;0")+COUNTIF(Dépenses!$M$3:$M$37,"&lt;0")=9),Dépenses!$Q$37,IF(AND(ISNUMBER(Dépenses!$M$38),Dépenses!$M$38&lt;&gt;0,COUNTIF(Dépenses!$M$3:$M$38,"&gt;0")+COUNTIF(Dépenses!$M$3:$M$38,"&lt;0")=9),Dépenses!$Q$38,IF(AND(ISNUMBER(Dépenses!$M$39),Dépenses!$M$39&lt;&gt;0,COUNTIF(Dépenses!$M$3:$M$39,"&gt;0")+COUNTIF(Dépenses!$M$3:$M$39,"&lt;0")=9),Dépenses!$Q$39,IF(AND(ISNUMBER(Dépenses!$M$40),Dépenses!$M$40&lt;&gt;0,COUNTIF(Dépenses!$M$3:$M$40,"&gt;0")+COUNTIF(Dépenses!$M$3:$M$40,"&lt;0")=9),Dépenses!$Q$40,IF(AND(ISNUMBER(Dépenses!$M$41),Dépenses!$M$41&lt;&gt;0,COUNTIF(Dépenses!$M$3:$M$41,"&gt;0")+COUNTIF(Dépenses!$M$3:$M$41,"&lt;0")=9),Dépenses!$Q$41,IF(AND(ISNUMBER(Dépenses!$M$42),Dépenses!$M$42&lt;&gt;0,COUNTIF(Dépenses!$M$3:$M$42,"&gt;0")+COUNTIF(Dépenses!$M$3:$M$42,"&lt;0")=9),Dépenses!$Q$42,IF(AND(ISNUMBER(Dépenses!$M$43),Dépenses!$M$43&lt;&gt;0,COUNTIF(Dépenses!$M$3:$M$43,"&gt;0")+COUNTIF(Dépenses!$M$3:$M$43,"&lt;0")=9),Dépenses!$Q$43,""))))))))))))))))))))))))))))))))))))))))),IF(9=COUNTIF(Dépenses!$M$3:$M$43,"&gt;0")+COUNTIF(Dépenses!$M$3:$M$43,"&lt;0")+1,SUM(Dépenses!$Q$3:$Q$43),IF(9=COUNTIF(Dépenses!$M$3:$M$43,"&gt;0")+COUNTIF(Dépenses!$M$3:$M$43,"&lt;0")+2,Revenus!$J$2-SUM(Dépenses!$Q$3:$Q$43),"")))</f>
        <v/>
      </c>
    </row>
    <row r="18" spans="1:10" ht="21.95" customHeight="1" x14ac:dyDescent="0.25">
      <c r="A18" s="146"/>
      <c r="B18" s="146"/>
      <c r="C18" s="146"/>
      <c r="D18" s="146"/>
      <c r="E18" s="146"/>
      <c r="F18" s="146"/>
      <c r="G18" s="276" t="str">
        <f>IF(10&lt;=COUNTIF(Dépenses!$M$3:$M$43,"&gt;0")+COUNTIF(Dépenses!$M$3:$M$43,"&lt;0"),IF(AND(ISNUMBER(Dépenses!$M$3),Dépenses!$M$3&lt;&gt;0,COUNTIF(Dépenses!$M$3:$M$3,"&gt;0")+COUNTIF(Dépenses!$M$3:$M$3,"&lt;0")=10),Dépenses!$L$3,IF(AND(ISNUMBER(Dépenses!$M$4),Dépenses!$M$4&lt;&gt;0,COUNTIF(Dépenses!$M$3:$M$4,"&gt;0")+COUNTIF(Dépenses!$M$3:$M$4,"&lt;0")=10),Dépenses!$L$4,IF(AND(ISNUMBER(Dépenses!$M$5),Dépenses!$M$5&lt;&gt;0,COUNTIF(Dépenses!$M$3:$M$5,"&gt;0")+COUNTIF(Dépenses!$M$3:$M$5,"&lt;0")=10),Dépenses!$L$5,IF(AND(ISNUMBER(Dépenses!$M$6),Dépenses!$M$6&lt;&gt;0,COUNTIF(Dépenses!$M$3:$M$6,"&gt;0")+COUNTIF(Dépenses!$M$3:$M$6,"&lt;0")=10),Dépenses!$L$6,IF(AND(ISNUMBER(Dépenses!$M$7),Dépenses!$M$7&lt;&gt;0,COUNTIF(Dépenses!$M$3:$M$7,"&gt;0")+COUNTIF(Dépenses!$M$3:$M$7,"&lt;0")=10),Dépenses!$L$7,IF(AND(ISNUMBER(Dépenses!$M$8),Dépenses!$M$8&lt;&gt;0,COUNTIF(Dépenses!$M$3:$M$8,"&gt;0")+COUNTIF(Dépenses!$M$3:$M$8,"&lt;0")=10),Dépenses!$L$8,IF(AND(ISNUMBER(Dépenses!$M$9),Dépenses!$M$9&lt;&gt;0,COUNTIF(Dépenses!$M$3:$M$9,"&gt;0")+COUNTIF(Dépenses!$M$3:$M$9,"&lt;0")=10),Dépenses!$L$9,IF(AND(ISNUMBER(Dépenses!$M$10),Dépenses!$M$10&lt;&gt;0,COUNTIF(Dépenses!$M$3:$M$10,"&gt;0")+COUNTIF(Dépenses!$M$3:$M$10,"&lt;0")=10),Dépenses!$L$10,IF(AND(ISNUMBER(Dépenses!$M$11),Dépenses!$M$11&lt;&gt;0,COUNTIF(Dépenses!$M$3:$M$11,"&gt;0")+COUNTIF(Dépenses!$M$3:$M$11,"&lt;0")=10),Dépenses!$L$11,IF(AND(ISNUMBER(Dépenses!$M$12),Dépenses!$M$12&lt;&gt;0,COUNTIF(Dépenses!$M$3:$M$12,"&gt;0")+COUNTIF(Dépenses!$M$3:$M$12,"&lt;0")=10),Dépenses!$L$12,IF(AND(ISNUMBER(Dépenses!$M$13),Dépenses!$M$13&lt;&gt;0,COUNTIF(Dépenses!$M$3:$M$13,"&gt;0")+COUNTIF(Dépenses!$M$3:$M$13,"&lt;0")=10),Dépenses!$L$13,IF(AND(ISNUMBER(Dépenses!$M$14),Dépenses!$M$14&lt;&gt;0,COUNTIF(Dépenses!$M$3:$M$14,"&gt;0")+COUNTIF(Dépenses!$M$3:$M$14,"&lt;0")=10),Dépenses!$L$14,IF(AND(ISNUMBER(Dépenses!$M$15),Dépenses!$M$15&lt;&gt;0,COUNTIF(Dépenses!$M$3:$M$15,"&gt;0")+COUNTIF(Dépenses!$M$3:$M$15,"&lt;0")=10),Dépenses!$L$15,IF(AND(ISNUMBER(Dépenses!$M$16),Dépenses!$M$16&lt;&gt;0,COUNTIF(Dépenses!$M$3:$M$16,"&gt;0")+COUNTIF(Dépenses!$M$3:$M$16,"&lt;0")=10),Dépenses!$L$16,IF(AND(ISNUMBER(Dépenses!$M$17),Dépenses!$M$17&lt;&gt;0,COUNTIF(Dépenses!$M$3:$M$17,"&gt;0")+COUNTIF(Dépenses!$M$3:$M$17,"&lt;0")=10),Dépenses!$L$17,IF(AND(ISNUMBER(Dépenses!$M$18),Dépenses!$M$18&lt;&gt;0,COUNTIF(Dépenses!$M$3:$M$18,"&gt;0")+COUNTIF(Dépenses!$M$3:$M$18,"&lt;0")=10),Dépenses!$L$18,IF(AND(ISNUMBER(Dépenses!$M$19),Dépenses!$M$19&lt;&gt;0,COUNTIF(Dépenses!$M$3:$M$19,"&gt;0")+COUNTIF(Dépenses!$M$3:$M$19,"&lt;0")=10),Dépenses!$L$19,IF(AND(ISNUMBER(Dépenses!$M$20),Dépenses!$M$20&lt;&gt;0,COUNTIF(Dépenses!$M$3:$M$20,"&gt;0")+COUNTIF(Dépenses!$M$3:$M$20,"&lt;0")=10),Dépenses!$L$20,IF(AND(ISNUMBER(Dépenses!$M$21),Dépenses!$M$21&lt;&gt;0,COUNTIF(Dépenses!$M$3:$M$21,"&gt;0")+COUNTIF(Dépenses!$M$3:$M$21,"&lt;0")=10),Dépenses!$L$21,IF(AND(ISNUMBER(Dépenses!$M$22),Dépenses!$M$22&lt;&gt;0,COUNTIF(Dépenses!$M$3:$M$22,"&gt;0")+COUNTIF(Dépenses!$M$3:$M$22,"&lt;0")=10),Dépenses!$L$22,IF(AND(ISNUMBER(Dépenses!$M$23),Dépenses!$M$23&lt;&gt;0,COUNTIF(Dépenses!$M$3:$M$23,"&gt;0")+COUNTIF(Dépenses!$M$3:$M$23,"&lt;0")=10),Dépenses!$L$23,IF(AND(ISNUMBER(Dépenses!$M$24),Dépenses!$M$24&lt;&gt;0,COUNTIF(Dépenses!$M$3:$M$24,"&gt;0")+COUNTIF(Dépenses!$M$3:$M$24,"&lt;0")=10),Dépenses!$L$24,IF(AND(ISNUMBER(Dépenses!$M$25),Dépenses!$M$25&lt;&gt;0,COUNTIF(Dépenses!$M$3:$M$25,"&gt;0")+COUNTIF(Dépenses!$M$3:$M$25,"&lt;0")=10),Dépenses!$L$25,IF(AND(ISNUMBER(Dépenses!$M$26),Dépenses!$M$26&lt;&gt;0,COUNTIF(Dépenses!$M$3:$M$26,"&gt;0")+COUNTIF(Dépenses!$M$3:$M$26,"&lt;0")=10),Dépenses!$L$26,IF(AND(ISNUMBER(Dépenses!$M$27),Dépenses!$M$27&lt;&gt;0,COUNTIF(Dépenses!$M$3:$M$27,"&gt;0")+COUNTIF(Dépenses!$M$3:$M$27,"&lt;0")=10),Dépenses!$L$27,IF(AND(ISNUMBER(Dépenses!$M$28),Dépenses!$M$28&lt;&gt;0,COUNTIF(Dépenses!$M$3:$M$28,"&gt;0")+COUNTIF(Dépenses!$M$3:$M$28,"&lt;0")=10),Dépenses!$L$28,IF(AND(ISNUMBER(Dépenses!$M$29),Dépenses!$M$29&lt;&gt;0,COUNTIF(Dépenses!$M$3:$M$29,"&gt;0")+COUNTIF(Dépenses!$M$3:$M$29,"&lt;0")=10),Dépenses!$L$29,IF(AND(ISNUMBER(Dépenses!$M$30),Dépenses!$M$30&lt;&gt;0,COUNTIF(Dépenses!$M$3:$M$30,"&gt;0")+COUNTIF(Dépenses!$M$3:$M$30,"&lt;0")=10),Dépenses!$L$30,IF(AND(ISNUMBER(Dépenses!$M$31),Dépenses!$M$31&lt;&gt;0,COUNTIF(Dépenses!$M$3:$M$31,"&gt;0")+COUNTIF(Dépenses!$M$3:$M$31,"&lt;0")=10),Dépenses!$L$31,IF(AND(ISNUMBER(Dépenses!$M$32),Dépenses!$M$32&lt;&gt;0,COUNTIF(Dépenses!$M$3:$M$32,"&gt;0")+COUNTIF(Dépenses!$M$3:$M$32,"&lt;0")=10),Dépenses!$L$32,IF(AND(ISNUMBER(Dépenses!$M$33),Dépenses!$M$33&lt;&gt;0,COUNTIF(Dépenses!$M$3:$M$33,"&gt;0")+COUNTIF(Dépenses!$M$3:$M$33,"&lt;0")=10),Dépenses!$L$33,IF(AND(ISNUMBER(Dépenses!$M$34),Dépenses!$M$34&lt;&gt;0,COUNTIF(Dépenses!$M$3:$M$34,"&gt;0")+COUNTIF(Dépenses!$M$3:$M$34,"&lt;0")=10),Dépenses!$L$34,IF(AND(ISNUMBER(Dépenses!$M$35),Dépenses!$M$35&lt;&gt;0,COUNTIF(Dépenses!$M$3:$M$35,"&gt;0")+COUNTIF(Dépenses!$M$3:$M$35,"&lt;0")=10),Dépenses!$L$35,IF(AND(ISNUMBER(Dépenses!$M$36),Dépenses!$M$36&lt;&gt;0,COUNTIF(Dépenses!$M$3:$M$36,"&gt;0")+COUNTIF(Dépenses!$M$3:$M$36,"&lt;0")=10),Dépenses!$L$36,IF(AND(ISNUMBER(Dépenses!$M$37),Dépenses!$M$37&lt;&gt;0,COUNTIF(Dépenses!$M$3:$M$37,"&gt;0")+COUNTIF(Dépenses!$M$3:$M$37,"&lt;0")=10),Dépenses!$L$37,IF(AND(ISNUMBER(Dépenses!$M$38),Dépenses!$M$38&lt;&gt;0,COUNTIF(Dépenses!$M$3:$M$38,"&gt;0")+COUNTIF(Dépenses!$M$3:$M$38,"&lt;0")=10),Dépenses!$L$38,IF(AND(ISNUMBER(Dépenses!$M$39),Dépenses!$M$39&lt;&gt;0,COUNTIF(Dépenses!$M$3:$M$39,"&gt;0")+COUNTIF(Dépenses!$M$3:$M$39,"&lt;0")=10),Dépenses!$L$39,IF(AND(ISNUMBER(Dépenses!$M$40),Dépenses!$M$40&lt;&gt;0,COUNTIF(Dépenses!$M$3:$M$40,"&gt;0")+COUNTIF(Dépenses!$M$3:$M$40,"&lt;0")=10),Dépenses!$L$40,IF(AND(ISNUMBER(Dépenses!$M$41),Dépenses!$M$41&lt;&gt;0,COUNTIF(Dépenses!$M$3:$M$41,"&gt;0")+COUNTIF(Dépenses!$M$3:$M$41,"&lt;0")=10),Dépenses!$L$41,IF(AND(ISNUMBER(Dépenses!$M$42),Dépenses!$M$42&lt;&gt;0,COUNTIF(Dépenses!$M$3:$M$42,"&gt;0")+COUNTIF(Dépenses!$M$3:$M$42,"&lt;0")=10),Dépenses!$L$42,IF(AND(ISNUMBER(Dépenses!$M$43),Dépenses!$M$43&lt;&gt;0,COUNTIF(Dépenses!$M$3:$M$43,"&gt;0")+COUNTIF(Dépenses!$M$3:$M$43,"&lt;0")=10),Dépenses!$L$43,""))))))))))))))))))))))))))))))))))))))))),IF(10=COUNTIF(Dépenses!$M$3:$M$43,"&gt;0")+COUNTIF(Dépenses!$M$3:$M$43,"&lt;0")+1,"TOTAL DÉPENSES",IF(10=COUNTIF(Dépenses!$M$3:$M$43,"&gt;0")+COUNTIF(Dépenses!$M$3:$M$43,"&lt;0")+2,"BÉNÉFICE (PERTE) NET","")))</f>
        <v/>
      </c>
      <c r="H18" s="310" t="str">
        <f>IF(10&lt;=COUNTIF(Dépenses!$M$3:$M$43,"&gt;0")+COUNTIF(Dépenses!$M$3:$M$43,"&lt;0"),IF(AND(ISNUMBER(Dépenses!$M$3),Dépenses!$M$3&lt;&gt;0,COUNTIF(Dépenses!$M$3:$M$3,"&gt;0")+COUNTIF(Dépenses!$M$3:$M$3,"&lt;0")=10),Dépenses!$M$3,IF(AND(ISNUMBER(Dépenses!$M$4),Dépenses!$M$4&lt;&gt;0,COUNTIF(Dépenses!$M$3:$M$4,"&gt;0")+COUNTIF(Dépenses!$M$3:$M$4,"&lt;0")=10),Dépenses!$M$4,IF(AND(ISNUMBER(Dépenses!$M$5),Dépenses!$M$5&lt;&gt;0,COUNTIF(Dépenses!$M$3:$M$5,"&gt;0")+COUNTIF(Dépenses!$M$3:$M$5,"&lt;0")=10),Dépenses!$M$5,IF(AND(ISNUMBER(Dépenses!$M$6),Dépenses!$M$6&lt;&gt;0,COUNTIF(Dépenses!$M$3:$M$6,"&gt;0")+COUNTIF(Dépenses!$M$3:$M$6,"&lt;0")=10),Dépenses!$M$6,IF(AND(ISNUMBER(Dépenses!$M$7),Dépenses!$M$7&lt;&gt;0,COUNTIF(Dépenses!$M$3:$M$7,"&gt;0")+COUNTIF(Dépenses!$M$3:$M$7,"&lt;0")=10),Dépenses!$M$7,IF(AND(ISNUMBER(Dépenses!$M$8),Dépenses!$M$8&lt;&gt;0,COUNTIF(Dépenses!$M$3:$M$8,"&gt;0")+COUNTIF(Dépenses!$M$3:$M$8,"&lt;0")=10),Dépenses!$M$8,IF(AND(ISNUMBER(Dépenses!$M$9),Dépenses!$M$9&lt;&gt;0,COUNTIF(Dépenses!$M$3:$M$9,"&gt;0")+COUNTIF(Dépenses!$M$3:$M$9,"&lt;0")=10),Dépenses!$M$9,IF(AND(ISNUMBER(Dépenses!$M$10),Dépenses!$M$10&lt;&gt;0,COUNTIF(Dépenses!$M$3:$M$10,"&gt;0")+COUNTIF(Dépenses!$M$3:$M$10,"&lt;0")=10),Dépenses!$M$10,IF(AND(ISNUMBER(Dépenses!$M$11),Dépenses!$M$11&lt;&gt;0,COUNTIF(Dépenses!$M$3:$M$11,"&gt;0")+COUNTIF(Dépenses!$M$3:$M$11,"&lt;0")=10),Dépenses!$M$11,IF(AND(ISNUMBER(Dépenses!$M$12),Dépenses!$M$12&lt;&gt;0,COUNTIF(Dépenses!$M$3:$M$12,"&gt;0")+COUNTIF(Dépenses!$M$3:$M$12,"&lt;0")=10),Dépenses!$M$12,IF(AND(ISNUMBER(Dépenses!$M$13),Dépenses!$M$13&lt;&gt;0,COUNTIF(Dépenses!$M$3:$M$13,"&gt;0")+COUNTIF(Dépenses!$M$3:$M$13,"&lt;0")=10),Dépenses!$M$13,IF(AND(ISNUMBER(Dépenses!$M$14),Dépenses!$M$14&lt;&gt;0,COUNTIF(Dépenses!$M$3:$M$14,"&gt;0")+COUNTIF(Dépenses!$M$3:$M$14,"&lt;0")=10),Dépenses!$M$14,IF(AND(ISNUMBER(Dépenses!$M$15),Dépenses!$M$15&lt;&gt;0,COUNTIF(Dépenses!$M$3:$M$15,"&gt;0")+COUNTIF(Dépenses!$M$3:$M$15,"&lt;0")=10),Dépenses!$M$15,IF(AND(ISNUMBER(Dépenses!$M$16),Dépenses!$M$16&lt;&gt;0,COUNTIF(Dépenses!$M$3:$M$16,"&gt;0")+COUNTIF(Dépenses!$M$3:$M$16,"&lt;0")=10),Dépenses!$M$16,IF(AND(ISNUMBER(Dépenses!$M$17),Dépenses!$M$17&lt;&gt;0,COUNTIF(Dépenses!$M$3:$M$17,"&gt;0")+COUNTIF(Dépenses!$M$3:$M$17,"&lt;0")=10),Dépenses!$M$17,IF(AND(ISNUMBER(Dépenses!$M$18),Dépenses!$M$18&lt;&gt;0,COUNTIF(Dépenses!$M$3:$M$18,"&gt;0")+COUNTIF(Dépenses!$M$3:$M$18,"&lt;0")=10),Dépenses!$M$18,IF(AND(ISNUMBER(Dépenses!$M$19),Dépenses!$M$19&lt;&gt;0,COUNTIF(Dépenses!$M$3:$M$19,"&gt;0")+COUNTIF(Dépenses!$M$3:$M$19,"&lt;0")=10),Dépenses!$M$19,IF(AND(ISNUMBER(Dépenses!$M$20),Dépenses!$M$20&lt;&gt;0,COUNTIF(Dépenses!$M$3:$M$20,"&gt;0")+COUNTIF(Dépenses!$M$3:$M$20,"&lt;0")=10),Dépenses!$M$20,IF(AND(ISNUMBER(Dépenses!$M$21),Dépenses!$M$21&lt;&gt;0,COUNTIF(Dépenses!$M$3:$M$21,"&gt;0")+COUNTIF(Dépenses!$M$3:$M$21,"&lt;0")=10),Dépenses!$M$21,IF(AND(ISNUMBER(Dépenses!$M$22),Dépenses!$M$22&lt;&gt;0,COUNTIF(Dépenses!$M$3:$M$22,"&gt;0")+COUNTIF(Dépenses!$M$3:$M$22,"&lt;0")=10),Dépenses!$M$22,IF(AND(ISNUMBER(Dépenses!$M$23),Dépenses!$M$23&lt;&gt;0,COUNTIF(Dépenses!$M$3:$M$23,"&gt;0")+COUNTIF(Dépenses!$M$3:$M$23,"&lt;0")=10),Dépenses!$M$23,IF(AND(ISNUMBER(Dépenses!$M$24),Dépenses!$M$24&lt;&gt;0,COUNTIF(Dépenses!$M$3:$M$24,"&gt;0")+COUNTIF(Dépenses!$M$3:$M$24,"&lt;0")=10),Dépenses!$M$24,IF(AND(ISNUMBER(Dépenses!$M$25),Dépenses!$M$25&lt;&gt;0,COUNTIF(Dépenses!$M$3:$M$25,"&gt;0")+COUNTIF(Dépenses!$M$3:$M$25,"&lt;0")=10),Dépenses!$M$25,IF(AND(ISNUMBER(Dépenses!$M$26),Dépenses!$M$26&lt;&gt;0,COUNTIF(Dépenses!$M$3:$M$26,"&gt;0")+COUNTIF(Dépenses!$M$3:$M$26,"&lt;0")=10),Dépenses!$M$26,IF(AND(ISNUMBER(Dépenses!$M$27),Dépenses!$M$27&lt;&gt;0,COUNTIF(Dépenses!$M$3:$M$27,"&gt;0")+COUNTIF(Dépenses!$M$3:$M$27,"&lt;0")=10),Dépenses!$M$27,IF(AND(ISNUMBER(Dépenses!$M$28),Dépenses!$M$28&lt;&gt;0,COUNTIF(Dépenses!$M$3:$M$28,"&gt;0")+COUNTIF(Dépenses!$M$3:$M$28,"&lt;0")=10),Dépenses!$M$28,IF(AND(ISNUMBER(Dépenses!$M$29),Dépenses!$M$29&lt;&gt;0,COUNTIF(Dépenses!$M$3:$M$29,"&gt;0")+COUNTIF(Dépenses!$M$3:$M$29,"&lt;0")=10),Dépenses!$M$29,IF(AND(ISNUMBER(Dépenses!$M$30),Dépenses!$M$30&lt;&gt;0,COUNTIF(Dépenses!$M$3:$M$30,"&gt;0")+COUNTIF(Dépenses!$M$3:$M$30,"&lt;0")=10),Dépenses!$M$30,IF(AND(ISNUMBER(Dépenses!$M$31),Dépenses!$M$31&lt;&gt;0,COUNTIF(Dépenses!$M$3:$M$31,"&gt;0")+COUNTIF(Dépenses!$M$3:$M$31,"&lt;0")=10),Dépenses!$M$31,IF(AND(ISNUMBER(Dépenses!$M$32),Dépenses!$M$32&lt;&gt;0,COUNTIF(Dépenses!$M$3:$M$32,"&gt;0")+COUNTIF(Dépenses!$M$3:$M$32,"&lt;0")=10),Dépenses!$M$32,IF(AND(ISNUMBER(Dépenses!$M$33),Dépenses!$M$33&lt;&gt;0,COUNTIF(Dépenses!$M$3:$M$33,"&gt;0")+COUNTIF(Dépenses!$M$3:$M$33,"&lt;0")=10),Dépenses!$M$33,IF(AND(ISNUMBER(Dépenses!$M$34),Dépenses!$M$34&lt;&gt;0,COUNTIF(Dépenses!$M$3:$M$34,"&gt;0")+COUNTIF(Dépenses!$M$3:$M$34,"&lt;0")=10),Dépenses!$M$34,IF(AND(ISNUMBER(Dépenses!$M$35),Dépenses!$M$35&lt;&gt;0,COUNTIF(Dépenses!$M$3:$M$35,"&gt;0")+COUNTIF(Dépenses!$M$3:$M$35,"&lt;0")=10),Dépenses!$M$35,IF(AND(ISNUMBER(Dépenses!$M$36),Dépenses!$M$36&lt;&gt;0,COUNTIF(Dépenses!$M$3:$M$36,"&gt;0")+COUNTIF(Dépenses!$M$3:$M$36,"&lt;0")=10),Dépenses!$M$36,IF(AND(ISNUMBER(Dépenses!$M$37),Dépenses!$M$37&lt;&gt;0,COUNTIF(Dépenses!$M$3:$M$37,"&gt;0")+COUNTIF(Dépenses!$M$3:$M$37,"&lt;0")=10),Dépenses!$M$37,IF(AND(ISNUMBER(Dépenses!$M$38),Dépenses!$M$38&lt;&gt;0,COUNTIF(Dépenses!$M$3:$M$38,"&gt;0")+COUNTIF(Dépenses!$M$3:$M$38,"&lt;0")=10),Dépenses!$M$38,IF(AND(ISNUMBER(Dépenses!$M$39),Dépenses!$M$39&lt;&gt;0,COUNTIF(Dépenses!$M$3:$M$39,"&gt;0")+COUNTIF(Dépenses!$M$3:$M$39,"&lt;0")=10),Dépenses!$M$39,IF(AND(ISNUMBER(Dépenses!$M$40),Dépenses!$M$40&lt;&gt;0,COUNTIF(Dépenses!$M$3:$M$40,"&gt;0")+COUNTIF(Dépenses!$M$3:$M$40,"&lt;0")=10),Dépenses!$M$40,IF(AND(ISNUMBER(Dépenses!$M$41),Dépenses!$M$41&lt;&gt;0,COUNTIF(Dépenses!$M$3:$M$41,"&gt;0")+COUNTIF(Dépenses!$M$3:$M$41,"&lt;0")=10),Dépenses!$M$41,IF(AND(ISNUMBER(Dépenses!$M$42),Dépenses!$M$42&lt;&gt;0,COUNTIF(Dépenses!$M$3:$M$42,"&gt;0")+COUNTIF(Dépenses!$M$3:$M$42,"&lt;0")=10),Dépenses!$M$42,IF(AND(ISNUMBER(Dépenses!$M$43),Dépenses!$M$43&lt;&gt;0,COUNTIF(Dépenses!$M$3:$M$43,"&gt;0")+COUNTIF(Dépenses!$M$3:$M$43,"&lt;0")=10),Dépenses!$M$43,""))))))))))))))))))))))))))))))))))))))))),IF(10=COUNTIF(Dépenses!$M$3:$M$43,"&gt;0")+COUNTIF(Dépenses!$M$3:$M$43,"&lt;0")+1,SUM(Dépenses!$M$3:$M$43),IF(10=COUNTIF(Dépenses!$M$3:$M$43,"&gt;0")+COUNTIF(Dépenses!$M$3:$M$43,"&lt;0")+2,Revenus!$J$2-SUM(Dépenses!$M$3:$M$43),"")))</f>
        <v/>
      </c>
      <c r="I18" s="291" t="str">
        <f>IF(10&lt;=COUNTIF(Dépenses!$M$3:$M$43,"&gt;0")+COUNTIF(Dépenses!$M$3:$M$43,"&lt;0"),IF(AND(ISNUMBER(Dépenses!$M$3),Dépenses!$M$3&lt;&gt;0,COUNTIF(Dépenses!$M$3:$M$3,"&gt;0")+COUNTIF(Dépenses!$M$3:$M$3,"&lt;0")=10),Dépenses!$P$3,IF(AND(ISNUMBER(Dépenses!$M$4),Dépenses!$M$4&lt;&gt;0,COUNTIF(Dépenses!$M$3:$M$4,"&gt;0")+COUNTIF(Dépenses!$M$3:$M$4,"&lt;0")=10),Dépenses!$P$4,IF(AND(ISNUMBER(Dépenses!$M$5),Dépenses!$M$5&lt;&gt;0,COUNTIF(Dépenses!$M$3:$M$5,"&gt;0")+COUNTIF(Dépenses!$M$3:$M$5,"&lt;0")=10),Dépenses!$P$5,IF(AND(ISNUMBER(Dépenses!$M$6),Dépenses!$M$6&lt;&gt;0,COUNTIF(Dépenses!$M$3:$M$6,"&gt;0")+COUNTIF(Dépenses!$M$3:$M$6,"&lt;0")=10),Dépenses!$P$6,IF(AND(ISNUMBER(Dépenses!$M$7),Dépenses!$M$7&lt;&gt;0,COUNTIF(Dépenses!$M$3:$M$7,"&gt;0")+COUNTIF(Dépenses!$M$3:$M$7,"&lt;0")=10),Dépenses!$P$7,IF(AND(ISNUMBER(Dépenses!$M$8),Dépenses!$M$8&lt;&gt;0,COUNTIF(Dépenses!$M$3:$M$8,"&gt;0")+COUNTIF(Dépenses!$M$3:$M$8,"&lt;0")=10),Dépenses!$P$8,IF(AND(ISNUMBER(Dépenses!$M$9),Dépenses!$M$9&lt;&gt;0,COUNTIF(Dépenses!$M$3:$M$9,"&gt;0")+COUNTIF(Dépenses!$M$3:$M$9,"&lt;0")=10),Dépenses!$P$9,IF(AND(ISNUMBER(Dépenses!$M$10),Dépenses!$M$10&lt;&gt;0,COUNTIF(Dépenses!$M$3:$M$10,"&gt;0")+COUNTIF(Dépenses!$M$3:$M$10,"&lt;0")=10),Dépenses!$P$10,IF(AND(ISNUMBER(Dépenses!$M$11),Dépenses!$M$11&lt;&gt;0,COUNTIF(Dépenses!$M$3:$M$11,"&gt;0")+COUNTIF(Dépenses!$M$3:$M$11,"&lt;0")=10),Dépenses!$P$11,IF(AND(ISNUMBER(Dépenses!$M$12),Dépenses!$M$12&lt;&gt;0,COUNTIF(Dépenses!$M$3:$M$12,"&gt;0")+COUNTIF(Dépenses!$M$3:$M$12,"&lt;0")=10),Dépenses!$P$12,IF(AND(ISNUMBER(Dépenses!$M$13),Dépenses!$M$13&lt;&gt;0,COUNTIF(Dépenses!$M$3:$M$13,"&gt;0")+COUNTIF(Dépenses!$M$3:$M$13,"&lt;0")=10),Dépenses!$P$13,IF(AND(ISNUMBER(Dépenses!$M$14),Dépenses!$M$14&lt;&gt;0,COUNTIF(Dépenses!$M$3:$M$14,"&gt;0")+COUNTIF(Dépenses!$M$3:$M$14,"&lt;0")=10),Dépenses!$P$14,IF(AND(ISNUMBER(Dépenses!$M$15),Dépenses!$M$15&lt;&gt;0,COUNTIF(Dépenses!$M$3:$M$15,"&gt;0")+COUNTIF(Dépenses!$M$3:$M$15,"&lt;0")=10),Dépenses!$P$15,IF(AND(ISNUMBER(Dépenses!$M$16),Dépenses!$M$16&lt;&gt;0,COUNTIF(Dépenses!$M$3:$M$16,"&gt;0")+COUNTIF(Dépenses!$M$3:$M$16,"&lt;0")=10),Dépenses!$P$16,IF(AND(ISNUMBER(Dépenses!$M$17),Dépenses!$M$17&lt;&gt;0,COUNTIF(Dépenses!$M$3:$M$17,"&gt;0")+COUNTIF(Dépenses!$M$3:$M$17,"&lt;0")=10),Dépenses!$P$17,IF(AND(ISNUMBER(Dépenses!$M$18),Dépenses!$M$18&lt;&gt;0,COUNTIF(Dépenses!$M$3:$M$18,"&gt;0")+COUNTIF(Dépenses!$M$3:$M$18,"&lt;0")=10),Dépenses!$P$18,IF(AND(ISNUMBER(Dépenses!$M$19),Dépenses!$M$19&lt;&gt;0,COUNTIF(Dépenses!$M$3:$M$19,"&gt;0")+COUNTIF(Dépenses!$M$3:$M$19,"&lt;0")=10),Dépenses!$P$19,IF(AND(ISNUMBER(Dépenses!$M$20),Dépenses!$M$20&lt;&gt;0,COUNTIF(Dépenses!$M$3:$M$20,"&gt;0")+COUNTIF(Dépenses!$M$3:$M$20,"&lt;0")=10),Dépenses!$P$20,IF(AND(ISNUMBER(Dépenses!$M$21),Dépenses!$M$21&lt;&gt;0,COUNTIF(Dépenses!$M$3:$M$21,"&gt;0")+COUNTIF(Dépenses!$M$3:$M$21,"&lt;0")=10),Dépenses!$P$21,IF(AND(ISNUMBER(Dépenses!$M$22),Dépenses!$M$22&lt;&gt;0,COUNTIF(Dépenses!$M$3:$M$22,"&gt;0")+COUNTIF(Dépenses!$M$3:$M$22,"&lt;0")=10),Dépenses!$P$22,IF(AND(ISNUMBER(Dépenses!$M$23),Dépenses!$M$23&lt;&gt;0,COUNTIF(Dépenses!$M$3:$M$23,"&gt;0")+COUNTIF(Dépenses!$M$3:$M$23,"&lt;0")=10),Dépenses!$P$23,IF(AND(ISNUMBER(Dépenses!$M$24),Dépenses!$M$24&lt;&gt;0,COUNTIF(Dépenses!$M$3:$M$24,"&gt;0")+COUNTIF(Dépenses!$M$3:$M$24,"&lt;0")=10),Dépenses!$P$24,IF(AND(ISNUMBER(Dépenses!$M$25),Dépenses!$M$25&lt;&gt;0,COUNTIF(Dépenses!$M$3:$M$25,"&gt;0")+COUNTIF(Dépenses!$M$3:$M$25,"&lt;0")=10),Dépenses!$P$25,IF(AND(ISNUMBER(Dépenses!$M$26),Dépenses!$M$26&lt;&gt;0,COUNTIF(Dépenses!$M$3:$M$26,"&gt;0")+COUNTIF(Dépenses!$M$3:$M$26,"&lt;0")=10),Dépenses!$P$26,IF(AND(ISNUMBER(Dépenses!$M$27),Dépenses!$M$27&lt;&gt;0,COUNTIF(Dépenses!$M$3:$M$27,"&gt;0")+COUNTIF(Dépenses!$M$3:$M$27,"&lt;0")=10),Dépenses!$P$27,IF(AND(ISNUMBER(Dépenses!$M$28),Dépenses!$M$28&lt;&gt;0,COUNTIF(Dépenses!$M$3:$M$28,"&gt;0")+COUNTIF(Dépenses!$M$3:$M$28,"&lt;0")=10),Dépenses!$P$28,IF(AND(ISNUMBER(Dépenses!$M$29),Dépenses!$M$29&lt;&gt;0,COUNTIF(Dépenses!$M$3:$M$29,"&gt;0")+COUNTIF(Dépenses!$M$3:$M$29,"&lt;0")=10),Dépenses!$P$29,IF(AND(ISNUMBER(Dépenses!$M$30),Dépenses!$M$30&lt;&gt;0,COUNTIF(Dépenses!$M$3:$M$30,"&gt;0")+COUNTIF(Dépenses!$M$3:$M$30,"&lt;0")=10),Dépenses!$P$30,IF(AND(ISNUMBER(Dépenses!$M$31),Dépenses!$M$31&lt;&gt;0,COUNTIF(Dépenses!$M$3:$M$31,"&gt;0")+COUNTIF(Dépenses!$M$3:$M$31,"&lt;0")=10),Dépenses!$P$31,IF(AND(ISNUMBER(Dépenses!$M$32),Dépenses!$M$32&lt;&gt;0,COUNTIF(Dépenses!$M$3:$M$32,"&gt;0")+COUNTIF(Dépenses!$M$3:$M$32,"&lt;0")=10),Dépenses!$P$32,IF(AND(ISNUMBER(Dépenses!$M$33),Dépenses!$M$33&lt;&gt;0,COUNTIF(Dépenses!$M$3:$M$33,"&gt;0")+COUNTIF(Dépenses!$M$3:$M$33,"&lt;0")=10),Dépenses!$P$33,IF(AND(ISNUMBER(Dépenses!$M$34),Dépenses!$M$34&lt;&gt;0,COUNTIF(Dépenses!$M$3:$M$34,"&gt;0")+COUNTIF(Dépenses!$M$3:$M$34,"&lt;0")=10),Dépenses!$P$34,IF(AND(ISNUMBER(Dépenses!$M$35),Dépenses!$M$35&lt;&gt;0,COUNTIF(Dépenses!$M$3:$M$35,"&gt;0")+COUNTIF(Dépenses!$M$3:$M$35,"&lt;0")=10),Dépenses!$P$35,IF(AND(ISNUMBER(Dépenses!$M$36),Dépenses!$M$36&lt;&gt;0,COUNTIF(Dépenses!$M$3:$M$36,"&gt;0")+COUNTIF(Dépenses!$M$3:$M$36,"&lt;0")=10),Dépenses!$P$36,IF(AND(ISNUMBER(Dépenses!$M$37),Dépenses!$M$37&lt;&gt;0,COUNTIF(Dépenses!$M$3:$M$37,"&gt;0")+COUNTIF(Dépenses!$M$3:$M$37,"&lt;0")=10),Dépenses!$P$37,IF(AND(ISNUMBER(Dépenses!$M$38),Dépenses!$M$38&lt;&gt;0,COUNTIF(Dépenses!$M$3:$M$38,"&gt;0")+COUNTIF(Dépenses!$M$3:$M$38,"&lt;0")=10),Dépenses!$P$38,IF(AND(ISNUMBER(Dépenses!$M$39),Dépenses!$M$39&lt;&gt;0,COUNTIF(Dépenses!$M$3:$M$39,"&gt;0")+COUNTIF(Dépenses!$M$3:$M$39,"&lt;0")=10),Dépenses!$P$39,IF(AND(ISNUMBER(Dépenses!$M$40),Dépenses!$M$40&lt;&gt;0,COUNTIF(Dépenses!$M$3:$M$40,"&gt;0")+COUNTIF(Dépenses!$M$3:$M$40,"&lt;0")=10),Dépenses!$P$40,IF(AND(ISNUMBER(Dépenses!$M$41),Dépenses!$M$41&lt;&gt;0,COUNTIF(Dépenses!$M$3:$M$41,"&gt;0")+COUNTIF(Dépenses!$M$3:$M$41,"&lt;0")=10),Dépenses!$P$41,IF(AND(ISNUMBER(Dépenses!$M$42),Dépenses!$M$42&lt;&gt;0,COUNTIF(Dépenses!$M$3:$M$42,"&gt;0")+COUNTIF(Dépenses!$M$3:$M$42,"&lt;0")=10),Dépenses!$P$42,IF(AND(ISNUMBER(Dépenses!$M$43),Dépenses!$M$43&lt;&gt;0,COUNTIF(Dépenses!$M$3:$M$43,"&gt;0")+COUNTIF(Dépenses!$M$3:$M$43,"&lt;0")=10),Dépenses!$P$43,""))))))))))))))))))))))))))))))))))))))))),"")</f>
        <v/>
      </c>
      <c r="J18" s="310" t="str">
        <f>IF(10&lt;=COUNTIF(Dépenses!$M$3:$M$43,"&gt;0")+COUNTIF(Dépenses!$M$3:$M$43,"&lt;0"),IF(AND(ISNUMBER(Dépenses!$M$3),Dépenses!$M$3&lt;&gt;0,COUNTIF(Dépenses!$M$3:$M$3,"&gt;0")+COUNTIF(Dépenses!$M$3:$M$3,"&lt;0")=10),Dépenses!$Q$3,IF(AND(ISNUMBER(Dépenses!$M$4),Dépenses!$M$4&lt;&gt;0,COUNTIF(Dépenses!$M$3:$M$4,"&gt;0")+COUNTIF(Dépenses!$M$3:$M$4,"&lt;0")=10),Dépenses!$Q$4,IF(AND(ISNUMBER(Dépenses!$M$5),Dépenses!$M$5&lt;&gt;0,COUNTIF(Dépenses!$M$3:$M$5,"&gt;0")+COUNTIF(Dépenses!$M$3:$M$5,"&lt;0")=10),Dépenses!$Q$5,IF(AND(ISNUMBER(Dépenses!$M$6),Dépenses!$M$6&lt;&gt;0,COUNTIF(Dépenses!$M$3:$M$6,"&gt;0")+COUNTIF(Dépenses!$M$3:$M$6,"&lt;0")=10),Dépenses!$Q$6,IF(AND(ISNUMBER(Dépenses!$M$7),Dépenses!$M$7&lt;&gt;0,COUNTIF(Dépenses!$M$3:$M$7,"&gt;0")+COUNTIF(Dépenses!$M$3:$M$7,"&lt;0")=10),Dépenses!$Q$7,IF(AND(ISNUMBER(Dépenses!$M$8),Dépenses!$M$8&lt;&gt;0,COUNTIF(Dépenses!$M$3:$M$8,"&gt;0")+COUNTIF(Dépenses!$M$3:$M$8,"&lt;0")=10),Dépenses!$Q$8,IF(AND(ISNUMBER(Dépenses!$M$9),Dépenses!$M$9&lt;&gt;0,COUNTIF(Dépenses!$M$3:$M$9,"&gt;0")+COUNTIF(Dépenses!$M$3:$M$9,"&lt;0")=10),Dépenses!$Q$9,IF(AND(ISNUMBER(Dépenses!$M$10),Dépenses!$M$10&lt;&gt;0,COUNTIF(Dépenses!$M$3:$M$10,"&gt;0")+COUNTIF(Dépenses!$M$3:$M$10,"&lt;0")=10),Dépenses!$Q$10,IF(AND(ISNUMBER(Dépenses!$M$11),Dépenses!$M$11&lt;&gt;0,COUNTIF(Dépenses!$M$3:$M$11,"&gt;0")+COUNTIF(Dépenses!$M$3:$M$11,"&lt;0")=10),Dépenses!$Q$11,IF(AND(ISNUMBER(Dépenses!$M$12),Dépenses!$M$12&lt;&gt;0,COUNTIF(Dépenses!$M$3:$M$12,"&gt;0")+COUNTIF(Dépenses!$M$3:$M$12,"&lt;0")=10),Dépenses!$Q$12,IF(AND(ISNUMBER(Dépenses!$M$13),Dépenses!$M$13&lt;&gt;0,COUNTIF(Dépenses!$M$3:$M$13,"&gt;0")+COUNTIF(Dépenses!$M$3:$M$13,"&lt;0")=10),Dépenses!$Q$13,IF(AND(ISNUMBER(Dépenses!$M$14),Dépenses!$M$14&lt;&gt;0,COUNTIF(Dépenses!$M$3:$M$14,"&gt;0")+COUNTIF(Dépenses!$M$3:$M$14,"&lt;0")=10),Dépenses!$Q$14,IF(AND(ISNUMBER(Dépenses!$M$15),Dépenses!$M$15&lt;&gt;0,COUNTIF(Dépenses!$M$3:$M$15,"&gt;0")+COUNTIF(Dépenses!$M$3:$M$15,"&lt;0")=10),Dépenses!$Q$15,IF(AND(ISNUMBER(Dépenses!$M$16),Dépenses!$M$16&lt;&gt;0,COUNTIF(Dépenses!$M$3:$M$16,"&gt;0")+COUNTIF(Dépenses!$M$3:$M$16,"&lt;0")=10),Dépenses!$Q$16,IF(AND(ISNUMBER(Dépenses!$M$17),Dépenses!$M$17&lt;&gt;0,COUNTIF(Dépenses!$M$3:$M$17,"&gt;0")+COUNTIF(Dépenses!$M$3:$M$17,"&lt;0")=10),Dépenses!$Q$17,IF(AND(ISNUMBER(Dépenses!$M$18),Dépenses!$M$18&lt;&gt;0,COUNTIF(Dépenses!$M$3:$M$18,"&gt;0")+COUNTIF(Dépenses!$M$3:$M$18,"&lt;0")=10),Dépenses!$Q$18,IF(AND(ISNUMBER(Dépenses!$M$19),Dépenses!$M$19&lt;&gt;0,COUNTIF(Dépenses!$M$3:$M$19,"&gt;0")+COUNTIF(Dépenses!$M$3:$M$19,"&lt;0")=10),Dépenses!$Q$19,IF(AND(ISNUMBER(Dépenses!$M$20),Dépenses!$M$20&lt;&gt;0,COUNTIF(Dépenses!$M$3:$M$20,"&gt;0")+COUNTIF(Dépenses!$M$3:$M$20,"&lt;0")=10),Dépenses!$Q$20,IF(AND(ISNUMBER(Dépenses!$M$21),Dépenses!$M$21&lt;&gt;0,COUNTIF(Dépenses!$M$3:$M$21,"&gt;0")+COUNTIF(Dépenses!$M$3:$M$21,"&lt;0")=10),Dépenses!$Q$21,IF(AND(ISNUMBER(Dépenses!$M$22),Dépenses!$M$22&lt;&gt;0,COUNTIF(Dépenses!$M$3:$M$22,"&gt;0")+COUNTIF(Dépenses!$M$3:$M$22,"&lt;0")=10),Dépenses!$Q$22,IF(AND(ISNUMBER(Dépenses!$M$23),Dépenses!$M$23&lt;&gt;0,COUNTIF(Dépenses!$M$3:$M$23,"&gt;0")+COUNTIF(Dépenses!$M$3:$M$23,"&lt;0")=10),Dépenses!$Q$23,IF(AND(ISNUMBER(Dépenses!$M$24),Dépenses!$M$24&lt;&gt;0,COUNTIF(Dépenses!$M$3:$M$24,"&gt;0")+COUNTIF(Dépenses!$M$3:$M$24,"&lt;0")=10),Dépenses!$Q$24,IF(AND(ISNUMBER(Dépenses!$M$25),Dépenses!$M$25&lt;&gt;0,COUNTIF(Dépenses!$M$3:$M$25,"&gt;0")+COUNTIF(Dépenses!$M$3:$M$25,"&lt;0")=10),Dépenses!$Q$25,IF(AND(ISNUMBER(Dépenses!$M$26),Dépenses!$M$26&lt;&gt;0,COUNTIF(Dépenses!$M$3:$M$26,"&gt;0")+COUNTIF(Dépenses!$M$3:$M$26,"&lt;0")=10),Dépenses!$Q$26,IF(AND(ISNUMBER(Dépenses!$M$27),Dépenses!$M$27&lt;&gt;0,COUNTIF(Dépenses!$M$3:$M$27,"&gt;0")+COUNTIF(Dépenses!$M$3:$M$27,"&lt;0")=10),Dépenses!$Q$27,IF(AND(ISNUMBER(Dépenses!$M$28),Dépenses!$M$28&lt;&gt;0,COUNTIF(Dépenses!$M$3:$M$28,"&gt;0")+COUNTIF(Dépenses!$M$3:$M$28,"&lt;0")=10),Dépenses!$Q$28,IF(AND(ISNUMBER(Dépenses!$M$29),Dépenses!$M$29&lt;&gt;0,COUNTIF(Dépenses!$M$3:$M$29,"&gt;0")+COUNTIF(Dépenses!$M$3:$M$29,"&lt;0")=10),Dépenses!$Q$29,IF(AND(ISNUMBER(Dépenses!$M$30),Dépenses!$M$30&lt;&gt;0,COUNTIF(Dépenses!$M$3:$M$30,"&gt;0")+COUNTIF(Dépenses!$M$3:$M$30,"&lt;0")=10),Dépenses!$Q$30,IF(AND(ISNUMBER(Dépenses!$M$31),Dépenses!$M$31&lt;&gt;0,COUNTIF(Dépenses!$M$3:$M$31,"&gt;0")+COUNTIF(Dépenses!$M$3:$M$31,"&lt;0")=10),Dépenses!$Q$31,IF(AND(ISNUMBER(Dépenses!$M$32),Dépenses!$M$32&lt;&gt;0,COUNTIF(Dépenses!$M$3:$M$32,"&gt;0")+COUNTIF(Dépenses!$M$3:$M$32,"&lt;0")=10),Dépenses!$Q$32,IF(AND(ISNUMBER(Dépenses!$M$33),Dépenses!$M$33&lt;&gt;0,COUNTIF(Dépenses!$M$3:$M$33,"&gt;0")+COUNTIF(Dépenses!$M$3:$M$33,"&lt;0")=10),Dépenses!$Q$33,IF(AND(ISNUMBER(Dépenses!$M$34),Dépenses!$M$34&lt;&gt;0,COUNTIF(Dépenses!$M$3:$M$34,"&gt;0")+COUNTIF(Dépenses!$M$3:$M$34,"&lt;0")=10),Dépenses!$Q$34,IF(AND(ISNUMBER(Dépenses!$M$35),Dépenses!$M$35&lt;&gt;0,COUNTIF(Dépenses!$M$3:$M$35,"&gt;0")+COUNTIF(Dépenses!$M$3:$M$35,"&lt;0")=10),Dépenses!$Q$35,IF(AND(ISNUMBER(Dépenses!$M$36),Dépenses!$M$36&lt;&gt;0,COUNTIF(Dépenses!$M$3:$M$36,"&gt;0")+COUNTIF(Dépenses!$M$3:$M$36,"&lt;0")=10),Dépenses!$Q$36,IF(AND(ISNUMBER(Dépenses!$M$37),Dépenses!$M$37&lt;&gt;0,COUNTIF(Dépenses!$M$3:$M$37,"&gt;0")+COUNTIF(Dépenses!$M$3:$M$37,"&lt;0")=10),Dépenses!$Q$37,IF(AND(ISNUMBER(Dépenses!$M$38),Dépenses!$M$38&lt;&gt;0,COUNTIF(Dépenses!$M$3:$M$38,"&gt;0")+COUNTIF(Dépenses!$M$3:$M$38,"&lt;0")=10),Dépenses!$Q$38,IF(AND(ISNUMBER(Dépenses!$M$39),Dépenses!$M$39&lt;&gt;0,COUNTIF(Dépenses!$M$3:$M$39,"&gt;0")+COUNTIF(Dépenses!$M$3:$M$39,"&lt;0")=10),Dépenses!$Q$39,IF(AND(ISNUMBER(Dépenses!$M$40),Dépenses!$M$40&lt;&gt;0,COUNTIF(Dépenses!$M$3:$M$40,"&gt;0")+COUNTIF(Dépenses!$M$3:$M$40,"&lt;0")=10),Dépenses!$Q$40,IF(AND(ISNUMBER(Dépenses!$M$41),Dépenses!$M$41&lt;&gt;0,COUNTIF(Dépenses!$M$3:$M$41,"&gt;0")+COUNTIF(Dépenses!$M$3:$M$41,"&lt;0")=10),Dépenses!$Q$41,IF(AND(ISNUMBER(Dépenses!$M$42),Dépenses!$M$42&lt;&gt;0,COUNTIF(Dépenses!$M$3:$M$42,"&gt;0")+COUNTIF(Dépenses!$M$3:$M$42,"&lt;0")=10),Dépenses!$Q$42,IF(AND(ISNUMBER(Dépenses!$M$43),Dépenses!$M$43&lt;&gt;0,COUNTIF(Dépenses!$M$3:$M$43,"&gt;0")+COUNTIF(Dépenses!$M$3:$M$43,"&lt;0")=10),Dépenses!$Q$43,""))))))))))))))))))))))))))))))))))))))))),IF(10=COUNTIF(Dépenses!$M$3:$M$43,"&gt;0")+COUNTIF(Dépenses!$M$3:$M$43,"&lt;0")+1,SUM(Dépenses!$Q$3:$Q$43),IF(10=COUNTIF(Dépenses!$M$3:$M$43,"&gt;0")+COUNTIF(Dépenses!$M$3:$M$43,"&lt;0")+2,Revenus!$J$2-SUM(Dépenses!$Q$3:$Q$43),"")))</f>
        <v/>
      </c>
    </row>
    <row r="19" spans="1:10" ht="21.95" customHeight="1" x14ac:dyDescent="0.25">
      <c r="A19" s="146"/>
      <c r="B19" s="146"/>
      <c r="C19" s="146"/>
      <c r="D19" s="146"/>
      <c r="E19" s="146"/>
      <c r="F19" s="146"/>
      <c r="G19" s="277" t="str">
        <f>IF(11&lt;=COUNTIF(Dépenses!$M$3:$M$43,"&gt;0")+COUNTIF(Dépenses!$M$3:$M$43,"&lt;0"),IF(AND(ISNUMBER(Dépenses!$M$3),Dépenses!$M$3&lt;&gt;0,COUNTIF(Dépenses!$M$3:$M$3,"&gt;0")+COUNTIF(Dépenses!$M$3:$M$3,"&lt;0")=11),Dépenses!$L$3,IF(AND(ISNUMBER(Dépenses!$M$4),Dépenses!$M$4&lt;&gt;0,COUNTIF(Dépenses!$M$3:$M$4,"&gt;0")+COUNTIF(Dépenses!$M$3:$M$4,"&lt;0")=11),Dépenses!$L$4,IF(AND(ISNUMBER(Dépenses!$M$5),Dépenses!$M$5&lt;&gt;0,COUNTIF(Dépenses!$M$3:$M$5,"&gt;0")+COUNTIF(Dépenses!$M$3:$M$5,"&lt;0")=11),Dépenses!$L$5,IF(AND(ISNUMBER(Dépenses!$M$6),Dépenses!$M$6&lt;&gt;0,COUNTIF(Dépenses!$M$3:$M$6,"&gt;0")+COUNTIF(Dépenses!$M$3:$M$6,"&lt;0")=11),Dépenses!$L$6,IF(AND(ISNUMBER(Dépenses!$M$7),Dépenses!$M$7&lt;&gt;0,COUNTIF(Dépenses!$M$3:$M$7,"&gt;0")+COUNTIF(Dépenses!$M$3:$M$7,"&lt;0")=11),Dépenses!$L$7,IF(AND(ISNUMBER(Dépenses!$M$8),Dépenses!$M$8&lt;&gt;0,COUNTIF(Dépenses!$M$3:$M$8,"&gt;0")+COUNTIF(Dépenses!$M$3:$M$8,"&lt;0")=11),Dépenses!$L$8,IF(AND(ISNUMBER(Dépenses!$M$9),Dépenses!$M$9&lt;&gt;0,COUNTIF(Dépenses!$M$3:$M$9,"&gt;0")+COUNTIF(Dépenses!$M$3:$M$9,"&lt;0")=11),Dépenses!$L$9,IF(AND(ISNUMBER(Dépenses!$M$10),Dépenses!$M$10&lt;&gt;0,COUNTIF(Dépenses!$M$3:$M$10,"&gt;0")+COUNTIF(Dépenses!$M$3:$M$10,"&lt;0")=11),Dépenses!$L$10,IF(AND(ISNUMBER(Dépenses!$M$11),Dépenses!$M$11&lt;&gt;0,COUNTIF(Dépenses!$M$3:$M$11,"&gt;0")+COUNTIF(Dépenses!$M$3:$M$11,"&lt;0")=11),Dépenses!$L$11,IF(AND(ISNUMBER(Dépenses!$M$12),Dépenses!$M$12&lt;&gt;0,COUNTIF(Dépenses!$M$3:$M$12,"&gt;0")+COUNTIF(Dépenses!$M$3:$M$12,"&lt;0")=11),Dépenses!$L$12,IF(AND(ISNUMBER(Dépenses!$M$13),Dépenses!$M$13&lt;&gt;0,COUNTIF(Dépenses!$M$3:$M$13,"&gt;0")+COUNTIF(Dépenses!$M$3:$M$13,"&lt;0")=11),Dépenses!$L$13,IF(AND(ISNUMBER(Dépenses!$M$14),Dépenses!$M$14&lt;&gt;0,COUNTIF(Dépenses!$M$3:$M$14,"&gt;0")+COUNTIF(Dépenses!$M$3:$M$14,"&lt;0")=11),Dépenses!$L$14,IF(AND(ISNUMBER(Dépenses!$M$15),Dépenses!$M$15&lt;&gt;0,COUNTIF(Dépenses!$M$3:$M$15,"&gt;0")+COUNTIF(Dépenses!$M$3:$M$15,"&lt;0")=11),Dépenses!$L$15,IF(AND(ISNUMBER(Dépenses!$M$16),Dépenses!$M$16&lt;&gt;0,COUNTIF(Dépenses!$M$3:$M$16,"&gt;0")+COUNTIF(Dépenses!$M$3:$M$16,"&lt;0")=11),Dépenses!$L$16,IF(AND(ISNUMBER(Dépenses!$M$17),Dépenses!$M$17&lt;&gt;0,COUNTIF(Dépenses!$M$3:$M$17,"&gt;0")+COUNTIF(Dépenses!$M$3:$M$17,"&lt;0")=11),Dépenses!$L$17,IF(AND(ISNUMBER(Dépenses!$M$18),Dépenses!$M$18&lt;&gt;0,COUNTIF(Dépenses!$M$3:$M$18,"&gt;0")+COUNTIF(Dépenses!$M$3:$M$18,"&lt;0")=11),Dépenses!$L$18,IF(AND(ISNUMBER(Dépenses!$M$19),Dépenses!$M$19&lt;&gt;0,COUNTIF(Dépenses!$M$3:$M$19,"&gt;0")+COUNTIF(Dépenses!$M$3:$M$19,"&lt;0")=11),Dépenses!$L$19,IF(AND(ISNUMBER(Dépenses!$M$20),Dépenses!$M$20&lt;&gt;0,COUNTIF(Dépenses!$M$3:$M$20,"&gt;0")+COUNTIF(Dépenses!$M$3:$M$20,"&lt;0")=11),Dépenses!$L$20,IF(AND(ISNUMBER(Dépenses!$M$21),Dépenses!$M$21&lt;&gt;0,COUNTIF(Dépenses!$M$3:$M$21,"&gt;0")+COUNTIF(Dépenses!$M$3:$M$21,"&lt;0")=11),Dépenses!$L$21,IF(AND(ISNUMBER(Dépenses!$M$22),Dépenses!$M$22&lt;&gt;0,COUNTIF(Dépenses!$M$3:$M$22,"&gt;0")+COUNTIF(Dépenses!$M$3:$M$22,"&lt;0")=11),Dépenses!$L$22,IF(AND(ISNUMBER(Dépenses!$M$23),Dépenses!$M$23&lt;&gt;0,COUNTIF(Dépenses!$M$3:$M$23,"&gt;0")+COUNTIF(Dépenses!$M$3:$M$23,"&lt;0")=11),Dépenses!$L$23,IF(AND(ISNUMBER(Dépenses!$M$24),Dépenses!$M$24&lt;&gt;0,COUNTIF(Dépenses!$M$3:$M$24,"&gt;0")+COUNTIF(Dépenses!$M$3:$M$24,"&lt;0")=11),Dépenses!$L$24,IF(AND(ISNUMBER(Dépenses!$M$25),Dépenses!$M$25&lt;&gt;0,COUNTIF(Dépenses!$M$3:$M$25,"&gt;0")+COUNTIF(Dépenses!$M$3:$M$25,"&lt;0")=11),Dépenses!$L$25,IF(AND(ISNUMBER(Dépenses!$M$26),Dépenses!$M$26&lt;&gt;0,COUNTIF(Dépenses!$M$3:$M$26,"&gt;0")+COUNTIF(Dépenses!$M$3:$M$26,"&lt;0")=11),Dépenses!$L$26,IF(AND(ISNUMBER(Dépenses!$M$27),Dépenses!$M$27&lt;&gt;0,COUNTIF(Dépenses!$M$3:$M$27,"&gt;0")+COUNTIF(Dépenses!$M$3:$M$27,"&lt;0")=11),Dépenses!$L$27,IF(AND(ISNUMBER(Dépenses!$M$28),Dépenses!$M$28&lt;&gt;0,COUNTIF(Dépenses!$M$3:$M$28,"&gt;0")+COUNTIF(Dépenses!$M$3:$M$28,"&lt;0")=11),Dépenses!$L$28,IF(AND(ISNUMBER(Dépenses!$M$29),Dépenses!$M$29&lt;&gt;0,COUNTIF(Dépenses!$M$3:$M$29,"&gt;0")+COUNTIF(Dépenses!$M$3:$M$29,"&lt;0")=11),Dépenses!$L$29,IF(AND(ISNUMBER(Dépenses!$M$30),Dépenses!$M$30&lt;&gt;0,COUNTIF(Dépenses!$M$3:$M$30,"&gt;0")+COUNTIF(Dépenses!$M$3:$M$30,"&lt;0")=11),Dépenses!$L$30,IF(AND(ISNUMBER(Dépenses!$M$31),Dépenses!$M$31&lt;&gt;0,COUNTIF(Dépenses!$M$3:$M$31,"&gt;0")+COUNTIF(Dépenses!$M$3:$M$31,"&lt;0")=11),Dépenses!$L$31,IF(AND(ISNUMBER(Dépenses!$M$32),Dépenses!$M$32&lt;&gt;0,COUNTIF(Dépenses!$M$3:$M$32,"&gt;0")+COUNTIF(Dépenses!$M$3:$M$32,"&lt;0")=11),Dépenses!$L$32,IF(AND(ISNUMBER(Dépenses!$M$33),Dépenses!$M$33&lt;&gt;0,COUNTIF(Dépenses!$M$3:$M$33,"&gt;0")+COUNTIF(Dépenses!$M$3:$M$33,"&lt;0")=11),Dépenses!$L$33,IF(AND(ISNUMBER(Dépenses!$M$34),Dépenses!$M$34&lt;&gt;0,COUNTIF(Dépenses!$M$3:$M$34,"&gt;0")+COUNTIF(Dépenses!$M$3:$M$34,"&lt;0")=11),Dépenses!$L$34,IF(AND(ISNUMBER(Dépenses!$M$35),Dépenses!$M$35&lt;&gt;0,COUNTIF(Dépenses!$M$3:$M$35,"&gt;0")+COUNTIF(Dépenses!$M$3:$M$35,"&lt;0")=11),Dépenses!$L$35,IF(AND(ISNUMBER(Dépenses!$M$36),Dépenses!$M$36&lt;&gt;0,COUNTIF(Dépenses!$M$3:$M$36,"&gt;0")+COUNTIF(Dépenses!$M$3:$M$36,"&lt;0")=11),Dépenses!$L$36,IF(AND(ISNUMBER(Dépenses!$M$37),Dépenses!$M$37&lt;&gt;0,COUNTIF(Dépenses!$M$3:$M$37,"&gt;0")+COUNTIF(Dépenses!$M$3:$M$37,"&lt;0")=11),Dépenses!$L$37,IF(AND(ISNUMBER(Dépenses!$M$38),Dépenses!$M$38&lt;&gt;0,COUNTIF(Dépenses!$M$3:$M$38,"&gt;0")+COUNTIF(Dépenses!$M$3:$M$38,"&lt;0")=11),Dépenses!$L$38,IF(AND(ISNUMBER(Dépenses!$M$39),Dépenses!$M$39&lt;&gt;0,COUNTIF(Dépenses!$M$3:$M$39,"&gt;0")+COUNTIF(Dépenses!$M$3:$M$39,"&lt;0")=11),Dépenses!$L$39,IF(AND(ISNUMBER(Dépenses!$M$40),Dépenses!$M$40&lt;&gt;0,COUNTIF(Dépenses!$M$3:$M$40,"&gt;0")+COUNTIF(Dépenses!$M$3:$M$40,"&lt;0")=11),Dépenses!$L$40,IF(AND(ISNUMBER(Dépenses!$M$41),Dépenses!$M$41&lt;&gt;0,COUNTIF(Dépenses!$M$3:$M$41,"&gt;0")+COUNTIF(Dépenses!$M$3:$M$41,"&lt;0")=11),Dépenses!$L$41,IF(AND(ISNUMBER(Dépenses!$M$42),Dépenses!$M$42&lt;&gt;0,COUNTIF(Dépenses!$M$3:$M$42,"&gt;0")+COUNTIF(Dépenses!$M$3:$M$42,"&lt;0")=11),Dépenses!$L$42,IF(AND(ISNUMBER(Dépenses!$M$43),Dépenses!$M$43&lt;&gt;0,COUNTIF(Dépenses!$M$3:$M$43,"&gt;0")+COUNTIF(Dépenses!$M$3:$M$43,"&lt;0")=11),Dépenses!$L$43,""))))))))))))))))))))))))))))))))))))))))),IF(11=COUNTIF(Dépenses!$M$3:$M$43,"&gt;0")+COUNTIF(Dépenses!$M$3:$M$43,"&lt;0")+1,"TOTAL DÉPENSES",IF(11=COUNTIF(Dépenses!$M$3:$M$43,"&gt;0")+COUNTIF(Dépenses!$M$3:$M$43,"&lt;0")+2,"BÉNÉFICE (PERTE) NET","")))</f>
        <v/>
      </c>
      <c r="H19" s="310" t="str">
        <f>IF(11&lt;=COUNTIF(Dépenses!$M$3:$M$43,"&gt;0")+COUNTIF(Dépenses!$M$3:$M$43,"&lt;0"),IF(AND(ISNUMBER(Dépenses!$M$3),Dépenses!$M$3&lt;&gt;0,COUNTIF(Dépenses!$M$3:$M$3,"&gt;0")+COUNTIF(Dépenses!$M$3:$M$3,"&lt;0")=11),Dépenses!$M$3,IF(AND(ISNUMBER(Dépenses!$M$4),Dépenses!$M$4&lt;&gt;0,COUNTIF(Dépenses!$M$3:$M$4,"&gt;0")+COUNTIF(Dépenses!$M$3:$M$4,"&lt;0")=11),Dépenses!$M$4,IF(AND(ISNUMBER(Dépenses!$M$5),Dépenses!$M$5&lt;&gt;0,COUNTIF(Dépenses!$M$3:$M$5,"&gt;0")+COUNTIF(Dépenses!$M$3:$M$5,"&lt;0")=11),Dépenses!$M$5,IF(AND(ISNUMBER(Dépenses!$M$6),Dépenses!$M$6&lt;&gt;0,COUNTIF(Dépenses!$M$3:$M$6,"&gt;0")+COUNTIF(Dépenses!$M$3:$M$6,"&lt;0")=11),Dépenses!$M$6,IF(AND(ISNUMBER(Dépenses!$M$7),Dépenses!$M$7&lt;&gt;0,COUNTIF(Dépenses!$M$3:$M$7,"&gt;0")+COUNTIF(Dépenses!$M$3:$M$7,"&lt;0")=11),Dépenses!$M$7,IF(AND(ISNUMBER(Dépenses!$M$8),Dépenses!$M$8&lt;&gt;0,COUNTIF(Dépenses!$M$3:$M$8,"&gt;0")+COUNTIF(Dépenses!$M$3:$M$8,"&lt;0")=11),Dépenses!$M$8,IF(AND(ISNUMBER(Dépenses!$M$9),Dépenses!$M$9&lt;&gt;0,COUNTIF(Dépenses!$M$3:$M$9,"&gt;0")+COUNTIF(Dépenses!$M$3:$M$9,"&lt;0")=11),Dépenses!$M$9,IF(AND(ISNUMBER(Dépenses!$M$10),Dépenses!$M$10&lt;&gt;0,COUNTIF(Dépenses!$M$3:$M$10,"&gt;0")+COUNTIF(Dépenses!$M$3:$M$10,"&lt;0")=11),Dépenses!$M$10,IF(AND(ISNUMBER(Dépenses!$M$11),Dépenses!$M$11&lt;&gt;0,COUNTIF(Dépenses!$M$3:$M$11,"&gt;0")+COUNTIF(Dépenses!$M$3:$M$11,"&lt;0")=11),Dépenses!$M$11,IF(AND(ISNUMBER(Dépenses!$M$12),Dépenses!$M$12&lt;&gt;0,COUNTIF(Dépenses!$M$3:$M$12,"&gt;0")+COUNTIF(Dépenses!$M$3:$M$12,"&lt;0")=11),Dépenses!$M$12,IF(AND(ISNUMBER(Dépenses!$M$13),Dépenses!$M$13&lt;&gt;0,COUNTIF(Dépenses!$M$3:$M$13,"&gt;0")+COUNTIF(Dépenses!$M$3:$M$13,"&lt;0")=11),Dépenses!$M$13,IF(AND(ISNUMBER(Dépenses!$M$14),Dépenses!$M$14&lt;&gt;0,COUNTIF(Dépenses!$M$3:$M$14,"&gt;0")+COUNTIF(Dépenses!$M$3:$M$14,"&lt;0")=11),Dépenses!$M$14,IF(AND(ISNUMBER(Dépenses!$M$15),Dépenses!$M$15&lt;&gt;0,COUNTIF(Dépenses!$M$3:$M$15,"&gt;0")+COUNTIF(Dépenses!$M$3:$M$15,"&lt;0")=11),Dépenses!$M$15,IF(AND(ISNUMBER(Dépenses!$M$16),Dépenses!$M$16&lt;&gt;0,COUNTIF(Dépenses!$M$3:$M$16,"&gt;0")+COUNTIF(Dépenses!$M$3:$M$16,"&lt;0")=11),Dépenses!$M$16,IF(AND(ISNUMBER(Dépenses!$M$17),Dépenses!$M$17&lt;&gt;0,COUNTIF(Dépenses!$M$3:$M$17,"&gt;0")+COUNTIF(Dépenses!$M$3:$M$17,"&lt;0")=11),Dépenses!$M$17,IF(AND(ISNUMBER(Dépenses!$M$18),Dépenses!$M$18&lt;&gt;0,COUNTIF(Dépenses!$M$3:$M$18,"&gt;0")+COUNTIF(Dépenses!$M$3:$M$18,"&lt;0")=11),Dépenses!$M$18,IF(AND(ISNUMBER(Dépenses!$M$19),Dépenses!$M$19&lt;&gt;0,COUNTIF(Dépenses!$M$3:$M$19,"&gt;0")+COUNTIF(Dépenses!$M$3:$M$19,"&lt;0")=11),Dépenses!$M$19,IF(AND(ISNUMBER(Dépenses!$M$20),Dépenses!$M$20&lt;&gt;0,COUNTIF(Dépenses!$M$3:$M$20,"&gt;0")+COUNTIF(Dépenses!$M$3:$M$20,"&lt;0")=11),Dépenses!$M$20,IF(AND(ISNUMBER(Dépenses!$M$21),Dépenses!$M$21&lt;&gt;0,COUNTIF(Dépenses!$M$3:$M$21,"&gt;0")+COUNTIF(Dépenses!$M$3:$M$21,"&lt;0")=11),Dépenses!$M$21,IF(AND(ISNUMBER(Dépenses!$M$22),Dépenses!$M$22&lt;&gt;0,COUNTIF(Dépenses!$M$3:$M$22,"&gt;0")+COUNTIF(Dépenses!$M$3:$M$22,"&lt;0")=11),Dépenses!$M$22,IF(AND(ISNUMBER(Dépenses!$M$23),Dépenses!$M$23&lt;&gt;0,COUNTIF(Dépenses!$M$3:$M$23,"&gt;0")+COUNTIF(Dépenses!$M$3:$M$23,"&lt;0")=11),Dépenses!$M$23,IF(AND(ISNUMBER(Dépenses!$M$24),Dépenses!$M$24&lt;&gt;0,COUNTIF(Dépenses!$M$3:$M$24,"&gt;0")+COUNTIF(Dépenses!$M$3:$M$24,"&lt;0")=11),Dépenses!$M$24,IF(AND(ISNUMBER(Dépenses!$M$25),Dépenses!$M$25&lt;&gt;0,COUNTIF(Dépenses!$M$3:$M$25,"&gt;0")+COUNTIF(Dépenses!$M$3:$M$25,"&lt;0")=11),Dépenses!$M$25,IF(AND(ISNUMBER(Dépenses!$M$26),Dépenses!$M$26&lt;&gt;0,COUNTIF(Dépenses!$M$3:$M$26,"&gt;0")+COUNTIF(Dépenses!$M$3:$M$26,"&lt;0")=11),Dépenses!$M$26,IF(AND(ISNUMBER(Dépenses!$M$27),Dépenses!$M$27&lt;&gt;0,COUNTIF(Dépenses!$M$3:$M$27,"&gt;0")+COUNTIF(Dépenses!$M$3:$M$27,"&lt;0")=11),Dépenses!$M$27,IF(AND(ISNUMBER(Dépenses!$M$28),Dépenses!$M$28&lt;&gt;0,COUNTIF(Dépenses!$M$3:$M$28,"&gt;0")+COUNTIF(Dépenses!$M$3:$M$28,"&lt;0")=11),Dépenses!$M$28,IF(AND(ISNUMBER(Dépenses!$M$29),Dépenses!$M$29&lt;&gt;0,COUNTIF(Dépenses!$M$3:$M$29,"&gt;0")+COUNTIF(Dépenses!$M$3:$M$29,"&lt;0")=11),Dépenses!$M$29,IF(AND(ISNUMBER(Dépenses!$M$30),Dépenses!$M$30&lt;&gt;0,COUNTIF(Dépenses!$M$3:$M$30,"&gt;0")+COUNTIF(Dépenses!$M$3:$M$30,"&lt;0")=11),Dépenses!$M$30,IF(AND(ISNUMBER(Dépenses!$M$31),Dépenses!$M$31&lt;&gt;0,COUNTIF(Dépenses!$M$3:$M$31,"&gt;0")+COUNTIF(Dépenses!$M$3:$M$31,"&lt;0")=11),Dépenses!$M$31,IF(AND(ISNUMBER(Dépenses!$M$32),Dépenses!$M$32&lt;&gt;0,COUNTIF(Dépenses!$M$3:$M$32,"&gt;0")+COUNTIF(Dépenses!$M$3:$M$32,"&lt;0")=11),Dépenses!$M$32,IF(AND(ISNUMBER(Dépenses!$M$33),Dépenses!$M$33&lt;&gt;0,COUNTIF(Dépenses!$M$3:$M$33,"&gt;0")+COUNTIF(Dépenses!$M$3:$M$33,"&lt;0")=11),Dépenses!$M$33,IF(AND(ISNUMBER(Dépenses!$M$34),Dépenses!$M$34&lt;&gt;0,COUNTIF(Dépenses!$M$3:$M$34,"&gt;0")+COUNTIF(Dépenses!$M$3:$M$34,"&lt;0")=11),Dépenses!$M$34,IF(AND(ISNUMBER(Dépenses!$M$35),Dépenses!$M$35&lt;&gt;0,COUNTIF(Dépenses!$M$3:$M$35,"&gt;0")+COUNTIF(Dépenses!$M$3:$M$35,"&lt;0")=11),Dépenses!$M$35,IF(AND(ISNUMBER(Dépenses!$M$36),Dépenses!$M$36&lt;&gt;0,COUNTIF(Dépenses!$M$3:$M$36,"&gt;0")+COUNTIF(Dépenses!$M$3:$M$36,"&lt;0")=11),Dépenses!$M$36,IF(AND(ISNUMBER(Dépenses!$M$37),Dépenses!$M$37&lt;&gt;0,COUNTIF(Dépenses!$M$3:$M$37,"&gt;0")+COUNTIF(Dépenses!$M$3:$M$37,"&lt;0")=11),Dépenses!$M$37,IF(AND(ISNUMBER(Dépenses!$M$38),Dépenses!$M$38&lt;&gt;0,COUNTIF(Dépenses!$M$3:$M$38,"&gt;0")+COUNTIF(Dépenses!$M$3:$M$38,"&lt;0")=11),Dépenses!$M$38,IF(AND(ISNUMBER(Dépenses!$M$39),Dépenses!$M$39&lt;&gt;0,COUNTIF(Dépenses!$M$3:$M$39,"&gt;0")+COUNTIF(Dépenses!$M$3:$M$39,"&lt;0")=11),Dépenses!$M$39,IF(AND(ISNUMBER(Dépenses!$M$40),Dépenses!$M$40&lt;&gt;0,COUNTIF(Dépenses!$M$3:$M$40,"&gt;0")+COUNTIF(Dépenses!$M$3:$M$40,"&lt;0")=11),Dépenses!$M$40,IF(AND(ISNUMBER(Dépenses!$M$41),Dépenses!$M$41&lt;&gt;0,COUNTIF(Dépenses!$M$3:$M$41,"&gt;0")+COUNTIF(Dépenses!$M$3:$M$41,"&lt;0")=11),Dépenses!$M$41,IF(AND(ISNUMBER(Dépenses!$M$42),Dépenses!$M$42&lt;&gt;0,COUNTIF(Dépenses!$M$3:$M$42,"&gt;0")+COUNTIF(Dépenses!$M$3:$M$42,"&lt;0")=11),Dépenses!$M$42,IF(AND(ISNUMBER(Dépenses!$M$43),Dépenses!$M$43&lt;&gt;0,COUNTIF(Dépenses!$M$3:$M$43,"&gt;0")+COUNTIF(Dépenses!$M$3:$M$43,"&lt;0")=11),Dépenses!$M$43,""))))))))))))))))))))))))))))))))))))))))),IF(11=COUNTIF(Dépenses!$M$3:$M$43,"&gt;0")+COUNTIF(Dépenses!$M$3:$M$43,"&lt;0")+1,SUM(Dépenses!$M$3:$M$43),IF(11=COUNTIF(Dépenses!$M$3:$M$43,"&gt;0")+COUNTIF(Dépenses!$M$3:$M$43,"&lt;0")+2,Revenus!$J$2-SUM(Dépenses!$M$3:$M$43),"")))</f>
        <v/>
      </c>
      <c r="I19" s="291" t="str">
        <f>IF(11&lt;=COUNTIF(Dépenses!$M$3:$M$43,"&gt;0")+COUNTIF(Dépenses!$M$3:$M$43,"&lt;0"),IF(AND(ISNUMBER(Dépenses!$M$3),Dépenses!$M$3&lt;&gt;0,COUNTIF(Dépenses!$M$3:$M$3,"&gt;0")+COUNTIF(Dépenses!$M$3:$M$3,"&lt;0")=11),Dépenses!$P$3,IF(AND(ISNUMBER(Dépenses!$M$4),Dépenses!$M$4&lt;&gt;0,COUNTIF(Dépenses!$M$3:$M$4,"&gt;0")+COUNTIF(Dépenses!$M$3:$M$4,"&lt;0")=11),Dépenses!$P$4,IF(AND(ISNUMBER(Dépenses!$M$5),Dépenses!$M$5&lt;&gt;0,COUNTIF(Dépenses!$M$3:$M$5,"&gt;0")+COUNTIF(Dépenses!$M$3:$M$5,"&lt;0")=11),Dépenses!$P$5,IF(AND(ISNUMBER(Dépenses!$M$6),Dépenses!$M$6&lt;&gt;0,COUNTIF(Dépenses!$M$3:$M$6,"&gt;0")+COUNTIF(Dépenses!$M$3:$M$6,"&lt;0")=11),Dépenses!$P$6,IF(AND(ISNUMBER(Dépenses!$M$7),Dépenses!$M$7&lt;&gt;0,COUNTIF(Dépenses!$M$3:$M$7,"&gt;0")+COUNTIF(Dépenses!$M$3:$M$7,"&lt;0")=11),Dépenses!$P$7,IF(AND(ISNUMBER(Dépenses!$M$8),Dépenses!$M$8&lt;&gt;0,COUNTIF(Dépenses!$M$3:$M$8,"&gt;0")+COUNTIF(Dépenses!$M$3:$M$8,"&lt;0")=11),Dépenses!$P$8,IF(AND(ISNUMBER(Dépenses!$M$9),Dépenses!$M$9&lt;&gt;0,COUNTIF(Dépenses!$M$3:$M$9,"&gt;0")+COUNTIF(Dépenses!$M$3:$M$9,"&lt;0")=11),Dépenses!$P$9,IF(AND(ISNUMBER(Dépenses!$M$10),Dépenses!$M$10&lt;&gt;0,COUNTIF(Dépenses!$M$3:$M$10,"&gt;0")+COUNTIF(Dépenses!$M$3:$M$10,"&lt;0")=11),Dépenses!$P$10,IF(AND(ISNUMBER(Dépenses!$M$11),Dépenses!$M$11&lt;&gt;0,COUNTIF(Dépenses!$M$3:$M$11,"&gt;0")+COUNTIF(Dépenses!$M$3:$M$11,"&lt;0")=11),Dépenses!$P$11,IF(AND(ISNUMBER(Dépenses!$M$12),Dépenses!$M$12&lt;&gt;0,COUNTIF(Dépenses!$M$3:$M$12,"&gt;0")+COUNTIF(Dépenses!$M$3:$M$12,"&lt;0")=11),Dépenses!$P$12,IF(AND(ISNUMBER(Dépenses!$M$13),Dépenses!$M$13&lt;&gt;0,COUNTIF(Dépenses!$M$3:$M$13,"&gt;0")+COUNTIF(Dépenses!$M$3:$M$13,"&lt;0")=11),Dépenses!$P$13,IF(AND(ISNUMBER(Dépenses!$M$14),Dépenses!$M$14&lt;&gt;0,COUNTIF(Dépenses!$M$3:$M$14,"&gt;0")+COUNTIF(Dépenses!$M$3:$M$14,"&lt;0")=11),Dépenses!$P$14,IF(AND(ISNUMBER(Dépenses!$M$15),Dépenses!$M$15&lt;&gt;0,COUNTIF(Dépenses!$M$3:$M$15,"&gt;0")+COUNTIF(Dépenses!$M$3:$M$15,"&lt;0")=11),Dépenses!$P$15,IF(AND(ISNUMBER(Dépenses!$M$16),Dépenses!$M$16&lt;&gt;0,COUNTIF(Dépenses!$M$3:$M$16,"&gt;0")+COUNTIF(Dépenses!$M$3:$M$16,"&lt;0")=11),Dépenses!$P$16,IF(AND(ISNUMBER(Dépenses!$M$17),Dépenses!$M$17&lt;&gt;0,COUNTIF(Dépenses!$M$3:$M$17,"&gt;0")+COUNTIF(Dépenses!$M$3:$M$17,"&lt;0")=11),Dépenses!$P$17,IF(AND(ISNUMBER(Dépenses!$M$18),Dépenses!$M$18&lt;&gt;0,COUNTIF(Dépenses!$M$3:$M$18,"&gt;0")+COUNTIF(Dépenses!$M$3:$M$18,"&lt;0")=11),Dépenses!$P$18,IF(AND(ISNUMBER(Dépenses!$M$19),Dépenses!$M$19&lt;&gt;0,COUNTIF(Dépenses!$M$3:$M$19,"&gt;0")+COUNTIF(Dépenses!$M$3:$M$19,"&lt;0")=11),Dépenses!$P$19,IF(AND(ISNUMBER(Dépenses!$M$20),Dépenses!$M$20&lt;&gt;0,COUNTIF(Dépenses!$M$3:$M$20,"&gt;0")+COUNTIF(Dépenses!$M$3:$M$20,"&lt;0")=11),Dépenses!$P$20,IF(AND(ISNUMBER(Dépenses!$M$21),Dépenses!$M$21&lt;&gt;0,COUNTIF(Dépenses!$M$3:$M$21,"&gt;0")+COUNTIF(Dépenses!$M$3:$M$21,"&lt;0")=11),Dépenses!$P$21,IF(AND(ISNUMBER(Dépenses!$M$22),Dépenses!$M$22&lt;&gt;0,COUNTIF(Dépenses!$M$3:$M$22,"&gt;0")+COUNTIF(Dépenses!$M$3:$M$22,"&lt;0")=11),Dépenses!$P$22,IF(AND(ISNUMBER(Dépenses!$M$23),Dépenses!$M$23&lt;&gt;0,COUNTIF(Dépenses!$M$3:$M$23,"&gt;0")+COUNTIF(Dépenses!$M$3:$M$23,"&lt;0")=11),Dépenses!$P$23,IF(AND(ISNUMBER(Dépenses!$M$24),Dépenses!$M$24&lt;&gt;0,COUNTIF(Dépenses!$M$3:$M$24,"&gt;0")+COUNTIF(Dépenses!$M$3:$M$24,"&lt;0")=11),Dépenses!$P$24,IF(AND(ISNUMBER(Dépenses!$M$25),Dépenses!$M$25&lt;&gt;0,COUNTIF(Dépenses!$M$3:$M$25,"&gt;0")+COUNTIF(Dépenses!$M$3:$M$25,"&lt;0")=11),Dépenses!$P$25,IF(AND(ISNUMBER(Dépenses!$M$26),Dépenses!$M$26&lt;&gt;0,COUNTIF(Dépenses!$M$3:$M$26,"&gt;0")+COUNTIF(Dépenses!$M$3:$M$26,"&lt;0")=11),Dépenses!$P$26,IF(AND(ISNUMBER(Dépenses!$M$27),Dépenses!$M$27&lt;&gt;0,COUNTIF(Dépenses!$M$3:$M$27,"&gt;0")+COUNTIF(Dépenses!$M$3:$M$27,"&lt;0")=11),Dépenses!$P$27,IF(AND(ISNUMBER(Dépenses!$M$28),Dépenses!$M$28&lt;&gt;0,COUNTIF(Dépenses!$M$3:$M$28,"&gt;0")+COUNTIF(Dépenses!$M$3:$M$28,"&lt;0")=11),Dépenses!$P$28,IF(AND(ISNUMBER(Dépenses!$M$29),Dépenses!$M$29&lt;&gt;0,COUNTIF(Dépenses!$M$3:$M$29,"&gt;0")+COUNTIF(Dépenses!$M$3:$M$29,"&lt;0")=11),Dépenses!$P$29,IF(AND(ISNUMBER(Dépenses!$M$30),Dépenses!$M$30&lt;&gt;0,COUNTIF(Dépenses!$M$3:$M$30,"&gt;0")+COUNTIF(Dépenses!$M$3:$M$30,"&lt;0")=11),Dépenses!$P$30,IF(AND(ISNUMBER(Dépenses!$M$31),Dépenses!$M$31&lt;&gt;0,COUNTIF(Dépenses!$M$3:$M$31,"&gt;0")+COUNTIF(Dépenses!$M$3:$M$31,"&lt;0")=11),Dépenses!$P$31,IF(AND(ISNUMBER(Dépenses!$M$32),Dépenses!$M$32&lt;&gt;0,COUNTIF(Dépenses!$M$3:$M$32,"&gt;0")+COUNTIF(Dépenses!$M$3:$M$32,"&lt;0")=11),Dépenses!$P$32,IF(AND(ISNUMBER(Dépenses!$M$33),Dépenses!$M$33&lt;&gt;0,COUNTIF(Dépenses!$M$3:$M$33,"&gt;0")+COUNTIF(Dépenses!$M$3:$M$33,"&lt;0")=11),Dépenses!$P$33,IF(AND(ISNUMBER(Dépenses!$M$34),Dépenses!$M$34&lt;&gt;0,COUNTIF(Dépenses!$M$3:$M$34,"&gt;0")+COUNTIF(Dépenses!$M$3:$M$34,"&lt;0")=11),Dépenses!$P$34,IF(AND(ISNUMBER(Dépenses!$M$35),Dépenses!$M$35&lt;&gt;0,COUNTIF(Dépenses!$M$3:$M$35,"&gt;0")+COUNTIF(Dépenses!$M$3:$M$35,"&lt;0")=11),Dépenses!$P$35,IF(AND(ISNUMBER(Dépenses!$M$36),Dépenses!$M$36&lt;&gt;0,COUNTIF(Dépenses!$M$3:$M$36,"&gt;0")+COUNTIF(Dépenses!$M$3:$M$36,"&lt;0")=11),Dépenses!$P$36,IF(AND(ISNUMBER(Dépenses!$M$37),Dépenses!$M$37&lt;&gt;0,COUNTIF(Dépenses!$M$3:$M$37,"&gt;0")+COUNTIF(Dépenses!$M$3:$M$37,"&lt;0")=11),Dépenses!$P$37,IF(AND(ISNUMBER(Dépenses!$M$38),Dépenses!$M$38&lt;&gt;0,COUNTIF(Dépenses!$M$3:$M$38,"&gt;0")+COUNTIF(Dépenses!$M$3:$M$38,"&lt;0")=11),Dépenses!$P$38,IF(AND(ISNUMBER(Dépenses!$M$39),Dépenses!$M$39&lt;&gt;0,COUNTIF(Dépenses!$M$3:$M$39,"&gt;0")+COUNTIF(Dépenses!$M$3:$M$39,"&lt;0")=11),Dépenses!$P$39,IF(AND(ISNUMBER(Dépenses!$M$40),Dépenses!$M$40&lt;&gt;0,COUNTIF(Dépenses!$M$3:$M$40,"&gt;0")+COUNTIF(Dépenses!$M$3:$M$40,"&lt;0")=11),Dépenses!$P$40,IF(AND(ISNUMBER(Dépenses!$M$41),Dépenses!$M$41&lt;&gt;0,COUNTIF(Dépenses!$M$3:$M$41,"&gt;0")+COUNTIF(Dépenses!$M$3:$M$41,"&lt;0")=11),Dépenses!$P$41,IF(AND(ISNUMBER(Dépenses!$M$42),Dépenses!$M$42&lt;&gt;0,COUNTIF(Dépenses!$M$3:$M$42,"&gt;0")+COUNTIF(Dépenses!$M$3:$M$42,"&lt;0")=11),Dépenses!$P$42,IF(AND(ISNUMBER(Dépenses!$M$43),Dépenses!$M$43&lt;&gt;0,COUNTIF(Dépenses!$M$3:$M$43,"&gt;0")+COUNTIF(Dépenses!$M$3:$M$43,"&lt;0")=11),Dépenses!$P$43,""))))))))))))))))))))))))))))))))))))))))),"")</f>
        <v/>
      </c>
      <c r="J19" s="310" t="str">
        <f>IF(11&lt;=COUNTIF(Dépenses!$M$3:$M$43,"&gt;0")+COUNTIF(Dépenses!$M$3:$M$43,"&lt;0"),IF(AND(ISNUMBER(Dépenses!$M$3),Dépenses!$M$3&lt;&gt;0,COUNTIF(Dépenses!$M$3:$M$3,"&gt;0")+COUNTIF(Dépenses!$M$3:$M$3,"&lt;0")=11),Dépenses!$Q$3,IF(AND(ISNUMBER(Dépenses!$M$4),Dépenses!$M$4&lt;&gt;0,COUNTIF(Dépenses!$M$3:$M$4,"&gt;0")+COUNTIF(Dépenses!$M$3:$M$4,"&lt;0")=11),Dépenses!$Q$4,IF(AND(ISNUMBER(Dépenses!$M$5),Dépenses!$M$5&lt;&gt;0,COUNTIF(Dépenses!$M$3:$M$5,"&gt;0")+COUNTIF(Dépenses!$M$3:$M$5,"&lt;0")=11),Dépenses!$Q$5,IF(AND(ISNUMBER(Dépenses!$M$6),Dépenses!$M$6&lt;&gt;0,COUNTIF(Dépenses!$M$3:$M$6,"&gt;0")+COUNTIF(Dépenses!$M$3:$M$6,"&lt;0")=11),Dépenses!$Q$6,IF(AND(ISNUMBER(Dépenses!$M$7),Dépenses!$M$7&lt;&gt;0,COUNTIF(Dépenses!$M$3:$M$7,"&gt;0")+COUNTIF(Dépenses!$M$3:$M$7,"&lt;0")=11),Dépenses!$Q$7,IF(AND(ISNUMBER(Dépenses!$M$8),Dépenses!$M$8&lt;&gt;0,COUNTIF(Dépenses!$M$3:$M$8,"&gt;0")+COUNTIF(Dépenses!$M$3:$M$8,"&lt;0")=11),Dépenses!$Q$8,IF(AND(ISNUMBER(Dépenses!$M$9),Dépenses!$M$9&lt;&gt;0,COUNTIF(Dépenses!$M$3:$M$9,"&gt;0")+COUNTIF(Dépenses!$M$3:$M$9,"&lt;0")=11),Dépenses!$Q$9,IF(AND(ISNUMBER(Dépenses!$M$10),Dépenses!$M$10&lt;&gt;0,COUNTIF(Dépenses!$M$3:$M$10,"&gt;0")+COUNTIF(Dépenses!$M$3:$M$10,"&lt;0")=11),Dépenses!$Q$10,IF(AND(ISNUMBER(Dépenses!$M$11),Dépenses!$M$11&lt;&gt;0,COUNTIF(Dépenses!$M$3:$M$11,"&gt;0")+COUNTIF(Dépenses!$M$3:$M$11,"&lt;0")=11),Dépenses!$Q$11,IF(AND(ISNUMBER(Dépenses!$M$12),Dépenses!$M$12&lt;&gt;0,COUNTIF(Dépenses!$M$3:$M$12,"&gt;0")+COUNTIF(Dépenses!$M$3:$M$12,"&lt;0")=11),Dépenses!$Q$12,IF(AND(ISNUMBER(Dépenses!$M$13),Dépenses!$M$13&lt;&gt;0,COUNTIF(Dépenses!$M$3:$M$13,"&gt;0")+COUNTIF(Dépenses!$M$3:$M$13,"&lt;0")=11),Dépenses!$Q$13,IF(AND(ISNUMBER(Dépenses!$M$14),Dépenses!$M$14&lt;&gt;0,COUNTIF(Dépenses!$M$3:$M$14,"&gt;0")+COUNTIF(Dépenses!$M$3:$M$14,"&lt;0")=11),Dépenses!$Q$14,IF(AND(ISNUMBER(Dépenses!$M$15),Dépenses!$M$15&lt;&gt;0,COUNTIF(Dépenses!$M$3:$M$15,"&gt;0")+COUNTIF(Dépenses!$M$3:$M$15,"&lt;0")=11),Dépenses!$Q$15,IF(AND(ISNUMBER(Dépenses!$M$16),Dépenses!$M$16&lt;&gt;0,COUNTIF(Dépenses!$M$3:$M$16,"&gt;0")+COUNTIF(Dépenses!$M$3:$M$16,"&lt;0")=11),Dépenses!$Q$16,IF(AND(ISNUMBER(Dépenses!$M$17),Dépenses!$M$17&lt;&gt;0,COUNTIF(Dépenses!$M$3:$M$17,"&gt;0")+COUNTIF(Dépenses!$M$3:$M$17,"&lt;0")=11),Dépenses!$Q$17,IF(AND(ISNUMBER(Dépenses!$M$18),Dépenses!$M$18&lt;&gt;0,COUNTIF(Dépenses!$M$3:$M$18,"&gt;0")+COUNTIF(Dépenses!$M$3:$M$18,"&lt;0")=11),Dépenses!$Q$18,IF(AND(ISNUMBER(Dépenses!$M$19),Dépenses!$M$19&lt;&gt;0,COUNTIF(Dépenses!$M$3:$M$19,"&gt;0")+COUNTIF(Dépenses!$M$3:$M$19,"&lt;0")=11),Dépenses!$Q$19,IF(AND(ISNUMBER(Dépenses!$M$20),Dépenses!$M$20&lt;&gt;0,COUNTIF(Dépenses!$M$3:$M$20,"&gt;0")+COUNTIF(Dépenses!$M$3:$M$20,"&lt;0")=11),Dépenses!$Q$20,IF(AND(ISNUMBER(Dépenses!$M$21),Dépenses!$M$21&lt;&gt;0,COUNTIF(Dépenses!$M$3:$M$21,"&gt;0")+COUNTIF(Dépenses!$M$3:$M$21,"&lt;0")=11),Dépenses!$Q$21,IF(AND(ISNUMBER(Dépenses!$M$22),Dépenses!$M$22&lt;&gt;0,COUNTIF(Dépenses!$M$3:$M$22,"&gt;0")+COUNTIF(Dépenses!$M$3:$M$22,"&lt;0")=11),Dépenses!$Q$22,IF(AND(ISNUMBER(Dépenses!$M$23),Dépenses!$M$23&lt;&gt;0,COUNTIF(Dépenses!$M$3:$M$23,"&gt;0")+COUNTIF(Dépenses!$M$3:$M$23,"&lt;0")=11),Dépenses!$Q$23,IF(AND(ISNUMBER(Dépenses!$M$24),Dépenses!$M$24&lt;&gt;0,COUNTIF(Dépenses!$M$3:$M$24,"&gt;0")+COUNTIF(Dépenses!$M$3:$M$24,"&lt;0")=11),Dépenses!$Q$24,IF(AND(ISNUMBER(Dépenses!$M$25),Dépenses!$M$25&lt;&gt;0,COUNTIF(Dépenses!$M$3:$M$25,"&gt;0")+COUNTIF(Dépenses!$M$3:$M$25,"&lt;0")=11),Dépenses!$Q$25,IF(AND(ISNUMBER(Dépenses!$M$26),Dépenses!$M$26&lt;&gt;0,COUNTIF(Dépenses!$M$3:$M$26,"&gt;0")+COUNTIF(Dépenses!$M$3:$M$26,"&lt;0")=11),Dépenses!$Q$26,IF(AND(ISNUMBER(Dépenses!$M$27),Dépenses!$M$27&lt;&gt;0,COUNTIF(Dépenses!$M$3:$M$27,"&gt;0")+COUNTIF(Dépenses!$M$3:$M$27,"&lt;0")=11),Dépenses!$Q$27,IF(AND(ISNUMBER(Dépenses!$M$28),Dépenses!$M$28&lt;&gt;0,COUNTIF(Dépenses!$M$3:$M$28,"&gt;0")+COUNTIF(Dépenses!$M$3:$M$28,"&lt;0")=11),Dépenses!$Q$28,IF(AND(ISNUMBER(Dépenses!$M$29),Dépenses!$M$29&lt;&gt;0,COUNTIF(Dépenses!$M$3:$M$29,"&gt;0")+COUNTIF(Dépenses!$M$3:$M$29,"&lt;0")=11),Dépenses!$Q$29,IF(AND(ISNUMBER(Dépenses!$M$30),Dépenses!$M$30&lt;&gt;0,COUNTIF(Dépenses!$M$3:$M$30,"&gt;0")+COUNTIF(Dépenses!$M$3:$M$30,"&lt;0")=11),Dépenses!$Q$30,IF(AND(ISNUMBER(Dépenses!$M$31),Dépenses!$M$31&lt;&gt;0,COUNTIF(Dépenses!$M$3:$M$31,"&gt;0")+COUNTIF(Dépenses!$M$3:$M$31,"&lt;0")=11),Dépenses!$Q$31,IF(AND(ISNUMBER(Dépenses!$M$32),Dépenses!$M$32&lt;&gt;0,COUNTIF(Dépenses!$M$3:$M$32,"&gt;0")+COUNTIF(Dépenses!$M$3:$M$32,"&lt;0")=11),Dépenses!$Q$32,IF(AND(ISNUMBER(Dépenses!$M$33),Dépenses!$M$33&lt;&gt;0,COUNTIF(Dépenses!$M$3:$M$33,"&gt;0")+COUNTIF(Dépenses!$M$3:$M$33,"&lt;0")=11),Dépenses!$Q$33,IF(AND(ISNUMBER(Dépenses!$M$34),Dépenses!$M$34&lt;&gt;0,COUNTIF(Dépenses!$M$3:$M$34,"&gt;0")+COUNTIF(Dépenses!$M$3:$M$34,"&lt;0")=11),Dépenses!$Q$34,IF(AND(ISNUMBER(Dépenses!$M$35),Dépenses!$M$35&lt;&gt;0,COUNTIF(Dépenses!$M$3:$M$35,"&gt;0")+COUNTIF(Dépenses!$M$3:$M$35,"&lt;0")=11),Dépenses!$Q$35,IF(AND(ISNUMBER(Dépenses!$M$36),Dépenses!$M$36&lt;&gt;0,COUNTIF(Dépenses!$M$3:$M$36,"&gt;0")+COUNTIF(Dépenses!$M$3:$M$36,"&lt;0")=11),Dépenses!$Q$36,IF(AND(ISNUMBER(Dépenses!$M$37),Dépenses!$M$37&lt;&gt;0,COUNTIF(Dépenses!$M$3:$M$37,"&gt;0")+COUNTIF(Dépenses!$M$3:$M$37,"&lt;0")=11),Dépenses!$Q$37,IF(AND(ISNUMBER(Dépenses!$M$38),Dépenses!$M$38&lt;&gt;0,COUNTIF(Dépenses!$M$3:$M$38,"&gt;0")+COUNTIF(Dépenses!$M$3:$M$38,"&lt;0")=11),Dépenses!$Q$38,IF(AND(ISNUMBER(Dépenses!$M$39),Dépenses!$M$39&lt;&gt;0,COUNTIF(Dépenses!$M$3:$M$39,"&gt;0")+COUNTIF(Dépenses!$M$3:$M$39,"&lt;0")=11),Dépenses!$Q$39,IF(AND(ISNUMBER(Dépenses!$M$40),Dépenses!$M$40&lt;&gt;0,COUNTIF(Dépenses!$M$3:$M$40,"&gt;0")+COUNTIF(Dépenses!$M$3:$M$40,"&lt;0")=11),Dépenses!$Q$40,IF(AND(ISNUMBER(Dépenses!$M$41),Dépenses!$M$41&lt;&gt;0,COUNTIF(Dépenses!$M$3:$M$41,"&gt;0")+COUNTIF(Dépenses!$M$3:$M$41,"&lt;0")=11),Dépenses!$Q$41,IF(AND(ISNUMBER(Dépenses!$M$42),Dépenses!$M$42&lt;&gt;0,COUNTIF(Dépenses!$M$3:$M$42,"&gt;0")+COUNTIF(Dépenses!$M$3:$M$42,"&lt;0")=11),Dépenses!$Q$42,IF(AND(ISNUMBER(Dépenses!$M$43),Dépenses!$M$43&lt;&gt;0,COUNTIF(Dépenses!$M$3:$M$43,"&gt;0")+COUNTIF(Dépenses!$M$3:$M$43,"&lt;0")=11),Dépenses!$Q$43,""))))))))))))))))))))))))))))))))))))))))),IF(11=COUNTIF(Dépenses!$M$3:$M$43,"&gt;0")+COUNTIF(Dépenses!$M$3:$M$43,"&lt;0")+1,SUM(Dépenses!$Q$3:$Q$43),IF(11=COUNTIF(Dépenses!$M$3:$M$43,"&gt;0")+COUNTIF(Dépenses!$M$3:$M$43,"&lt;0")+2,Revenus!$J$2-SUM(Dépenses!$Q$3:$Q$43),"")))</f>
        <v/>
      </c>
    </row>
    <row r="20" spans="1:10" ht="21.95" customHeight="1" x14ac:dyDescent="0.25">
      <c r="A20" s="146"/>
      <c r="B20" s="146"/>
      <c r="C20" s="146"/>
      <c r="D20" s="146"/>
      <c r="E20" s="146"/>
      <c r="F20" s="146"/>
      <c r="G20" s="276" t="str">
        <f>IF(12&lt;=COUNTIF(Dépenses!$M$3:$M$43,"&gt;0")+COUNTIF(Dépenses!$M$3:$M$43,"&lt;0"),IF(AND(ISNUMBER(Dépenses!$M$3),Dépenses!$M$3&lt;&gt;0,COUNTIF(Dépenses!$M$3:$M$3,"&gt;0")+COUNTIF(Dépenses!$M$3:$M$3,"&lt;0")=12),Dépenses!$L$3,IF(AND(ISNUMBER(Dépenses!$M$4),Dépenses!$M$4&lt;&gt;0,COUNTIF(Dépenses!$M$3:$M$4,"&gt;0")+COUNTIF(Dépenses!$M$3:$M$4,"&lt;0")=12),Dépenses!$L$4,IF(AND(ISNUMBER(Dépenses!$M$5),Dépenses!$M$5&lt;&gt;0,COUNTIF(Dépenses!$M$3:$M$5,"&gt;0")+COUNTIF(Dépenses!$M$3:$M$5,"&lt;0")=12),Dépenses!$L$5,IF(AND(ISNUMBER(Dépenses!$M$6),Dépenses!$M$6&lt;&gt;0,COUNTIF(Dépenses!$M$3:$M$6,"&gt;0")+COUNTIF(Dépenses!$M$3:$M$6,"&lt;0")=12),Dépenses!$L$6,IF(AND(ISNUMBER(Dépenses!$M$7),Dépenses!$M$7&lt;&gt;0,COUNTIF(Dépenses!$M$3:$M$7,"&gt;0")+COUNTIF(Dépenses!$M$3:$M$7,"&lt;0")=12),Dépenses!$L$7,IF(AND(ISNUMBER(Dépenses!$M$8),Dépenses!$M$8&lt;&gt;0,COUNTIF(Dépenses!$M$3:$M$8,"&gt;0")+COUNTIF(Dépenses!$M$3:$M$8,"&lt;0")=12),Dépenses!$L$8,IF(AND(ISNUMBER(Dépenses!$M$9),Dépenses!$M$9&lt;&gt;0,COUNTIF(Dépenses!$M$3:$M$9,"&gt;0")+COUNTIF(Dépenses!$M$3:$M$9,"&lt;0")=12),Dépenses!$L$9,IF(AND(ISNUMBER(Dépenses!$M$10),Dépenses!$M$10&lt;&gt;0,COUNTIF(Dépenses!$M$3:$M$10,"&gt;0")+COUNTIF(Dépenses!$M$3:$M$10,"&lt;0")=12),Dépenses!$L$10,IF(AND(ISNUMBER(Dépenses!$M$11),Dépenses!$M$11&lt;&gt;0,COUNTIF(Dépenses!$M$3:$M$11,"&gt;0")+COUNTIF(Dépenses!$M$3:$M$11,"&lt;0")=12),Dépenses!$L$11,IF(AND(ISNUMBER(Dépenses!$M$12),Dépenses!$M$12&lt;&gt;0,COUNTIF(Dépenses!$M$3:$M$12,"&gt;0")+COUNTIF(Dépenses!$M$3:$M$12,"&lt;0")=12),Dépenses!$L$12,IF(AND(ISNUMBER(Dépenses!$M$13),Dépenses!$M$13&lt;&gt;0,COUNTIF(Dépenses!$M$3:$M$13,"&gt;0")+COUNTIF(Dépenses!$M$3:$M$13,"&lt;0")=12),Dépenses!$L$13,IF(AND(ISNUMBER(Dépenses!$M$14),Dépenses!$M$14&lt;&gt;0,COUNTIF(Dépenses!$M$3:$M$14,"&gt;0")+COUNTIF(Dépenses!$M$3:$M$14,"&lt;0")=12),Dépenses!$L$14,IF(AND(ISNUMBER(Dépenses!$M$15),Dépenses!$M$15&lt;&gt;0,COUNTIF(Dépenses!$M$3:$M$15,"&gt;0")+COUNTIF(Dépenses!$M$3:$M$15,"&lt;0")=12),Dépenses!$L$15,IF(AND(ISNUMBER(Dépenses!$M$16),Dépenses!$M$16&lt;&gt;0,COUNTIF(Dépenses!$M$3:$M$16,"&gt;0")+COUNTIF(Dépenses!$M$3:$M$16,"&lt;0")=12),Dépenses!$L$16,IF(AND(ISNUMBER(Dépenses!$M$17),Dépenses!$M$17&lt;&gt;0,COUNTIF(Dépenses!$M$3:$M$17,"&gt;0")+COUNTIF(Dépenses!$M$3:$M$17,"&lt;0")=12),Dépenses!$L$17,IF(AND(ISNUMBER(Dépenses!$M$18),Dépenses!$M$18&lt;&gt;0,COUNTIF(Dépenses!$M$3:$M$18,"&gt;0")+COUNTIF(Dépenses!$M$3:$M$18,"&lt;0")=12),Dépenses!$L$18,IF(AND(ISNUMBER(Dépenses!$M$19),Dépenses!$M$19&lt;&gt;0,COUNTIF(Dépenses!$M$3:$M$19,"&gt;0")+COUNTIF(Dépenses!$M$3:$M$19,"&lt;0")=12),Dépenses!$L$19,IF(AND(ISNUMBER(Dépenses!$M$20),Dépenses!$M$20&lt;&gt;0,COUNTIF(Dépenses!$M$3:$M$20,"&gt;0")+COUNTIF(Dépenses!$M$3:$M$20,"&lt;0")=12),Dépenses!$L$20,IF(AND(ISNUMBER(Dépenses!$M$21),Dépenses!$M$21&lt;&gt;0,COUNTIF(Dépenses!$M$3:$M$21,"&gt;0")+COUNTIF(Dépenses!$M$3:$M$21,"&lt;0")=12),Dépenses!$L$21,IF(AND(ISNUMBER(Dépenses!$M$22),Dépenses!$M$22&lt;&gt;0,COUNTIF(Dépenses!$M$3:$M$22,"&gt;0")+COUNTIF(Dépenses!$M$3:$M$22,"&lt;0")=12),Dépenses!$L$22,IF(AND(ISNUMBER(Dépenses!$M$23),Dépenses!$M$23&lt;&gt;0,COUNTIF(Dépenses!$M$3:$M$23,"&gt;0")+COUNTIF(Dépenses!$M$3:$M$23,"&lt;0")=12),Dépenses!$L$23,IF(AND(ISNUMBER(Dépenses!$M$24),Dépenses!$M$24&lt;&gt;0,COUNTIF(Dépenses!$M$3:$M$24,"&gt;0")+COUNTIF(Dépenses!$M$3:$M$24,"&lt;0")=12),Dépenses!$L$24,IF(AND(ISNUMBER(Dépenses!$M$25),Dépenses!$M$25&lt;&gt;0,COUNTIF(Dépenses!$M$3:$M$25,"&gt;0")+COUNTIF(Dépenses!$M$3:$M$25,"&lt;0")=12),Dépenses!$L$25,IF(AND(ISNUMBER(Dépenses!$M$26),Dépenses!$M$26&lt;&gt;0,COUNTIF(Dépenses!$M$3:$M$26,"&gt;0")+COUNTIF(Dépenses!$M$3:$M$26,"&lt;0")=12),Dépenses!$L$26,IF(AND(ISNUMBER(Dépenses!$M$27),Dépenses!$M$27&lt;&gt;0,COUNTIF(Dépenses!$M$3:$M$27,"&gt;0")+COUNTIF(Dépenses!$M$3:$M$27,"&lt;0")=12),Dépenses!$L$27,IF(AND(ISNUMBER(Dépenses!$M$28),Dépenses!$M$28&lt;&gt;0,COUNTIF(Dépenses!$M$3:$M$28,"&gt;0")+COUNTIF(Dépenses!$M$3:$M$28,"&lt;0")=12),Dépenses!$L$28,IF(AND(ISNUMBER(Dépenses!$M$29),Dépenses!$M$29&lt;&gt;0,COUNTIF(Dépenses!$M$3:$M$29,"&gt;0")+COUNTIF(Dépenses!$M$3:$M$29,"&lt;0")=12),Dépenses!$L$29,IF(AND(ISNUMBER(Dépenses!$M$30),Dépenses!$M$30&lt;&gt;0,COUNTIF(Dépenses!$M$3:$M$30,"&gt;0")+COUNTIF(Dépenses!$M$3:$M$30,"&lt;0")=12),Dépenses!$L$30,IF(AND(ISNUMBER(Dépenses!$M$31),Dépenses!$M$31&lt;&gt;0,COUNTIF(Dépenses!$M$3:$M$31,"&gt;0")+COUNTIF(Dépenses!$M$3:$M$31,"&lt;0")=12),Dépenses!$L$31,IF(AND(ISNUMBER(Dépenses!$M$32),Dépenses!$M$32&lt;&gt;0,COUNTIF(Dépenses!$M$3:$M$32,"&gt;0")+COUNTIF(Dépenses!$M$3:$M$32,"&lt;0")=12),Dépenses!$L$32,IF(AND(ISNUMBER(Dépenses!$M$33),Dépenses!$M$33&lt;&gt;0,COUNTIF(Dépenses!$M$3:$M$33,"&gt;0")+COUNTIF(Dépenses!$M$3:$M$33,"&lt;0")=12),Dépenses!$L$33,IF(AND(ISNUMBER(Dépenses!$M$34),Dépenses!$M$34&lt;&gt;0,COUNTIF(Dépenses!$M$3:$M$34,"&gt;0")+COUNTIF(Dépenses!$M$3:$M$34,"&lt;0")=12),Dépenses!$L$34,IF(AND(ISNUMBER(Dépenses!$M$35),Dépenses!$M$35&lt;&gt;0,COUNTIF(Dépenses!$M$3:$M$35,"&gt;0")+COUNTIF(Dépenses!$M$3:$M$35,"&lt;0")=12),Dépenses!$L$35,IF(AND(ISNUMBER(Dépenses!$M$36),Dépenses!$M$36&lt;&gt;0,COUNTIF(Dépenses!$M$3:$M$36,"&gt;0")+COUNTIF(Dépenses!$M$3:$M$36,"&lt;0")=12),Dépenses!$L$36,IF(AND(ISNUMBER(Dépenses!$M$37),Dépenses!$M$37&lt;&gt;0,COUNTIF(Dépenses!$M$3:$M$37,"&gt;0")+COUNTIF(Dépenses!$M$3:$M$37,"&lt;0")=12),Dépenses!$L$37,IF(AND(ISNUMBER(Dépenses!$M$38),Dépenses!$M$38&lt;&gt;0,COUNTIF(Dépenses!$M$3:$M$38,"&gt;0")+COUNTIF(Dépenses!$M$3:$M$38,"&lt;0")=12),Dépenses!$L$38,IF(AND(ISNUMBER(Dépenses!$M$39),Dépenses!$M$39&lt;&gt;0,COUNTIF(Dépenses!$M$3:$M$39,"&gt;0")+COUNTIF(Dépenses!$M$3:$M$39,"&lt;0")=12),Dépenses!$L$39,IF(AND(ISNUMBER(Dépenses!$M$40),Dépenses!$M$40&lt;&gt;0,COUNTIF(Dépenses!$M$3:$M$40,"&gt;0")+COUNTIF(Dépenses!$M$3:$M$40,"&lt;0")=12),Dépenses!$L$40,IF(AND(ISNUMBER(Dépenses!$M$41),Dépenses!$M$41&lt;&gt;0,COUNTIF(Dépenses!$M$3:$M$41,"&gt;0")+COUNTIF(Dépenses!$M$3:$M$41,"&lt;0")=12),Dépenses!$L$41,IF(AND(ISNUMBER(Dépenses!$M$42),Dépenses!$M$42&lt;&gt;0,COUNTIF(Dépenses!$M$3:$M$42,"&gt;0")+COUNTIF(Dépenses!$M$3:$M$42,"&lt;0")=12),Dépenses!$L$42,IF(AND(ISNUMBER(Dépenses!$M$43),Dépenses!$M$43&lt;&gt;0,COUNTIF(Dépenses!$M$3:$M$43,"&gt;0")+COUNTIF(Dépenses!$M$3:$M$43,"&lt;0")=12),Dépenses!$L$43,""))))))))))))))))))))))))))))))))))))))))),IF(12=COUNTIF(Dépenses!$M$3:$M$43,"&gt;0")+COUNTIF(Dépenses!$M$3:$M$43,"&lt;0")+1,"TOTAL DÉPENSES",IF(12=COUNTIF(Dépenses!$M$3:$M$43,"&gt;0")+COUNTIF(Dépenses!$M$3:$M$43,"&lt;0")+2,"BÉNÉFICE (PERTE) NET","")))</f>
        <v/>
      </c>
      <c r="H20" s="310" t="str">
        <f>IF(12&lt;=COUNTIF(Dépenses!$M$3:$M$43,"&gt;0")+COUNTIF(Dépenses!$M$3:$M$43,"&lt;0"),IF(AND(ISNUMBER(Dépenses!$M$3),Dépenses!$M$3&lt;&gt;0,COUNTIF(Dépenses!$M$3:$M$3,"&gt;0")+COUNTIF(Dépenses!$M$3:$M$3,"&lt;0")=12),Dépenses!$M$3,IF(AND(ISNUMBER(Dépenses!$M$4),Dépenses!$M$4&lt;&gt;0,COUNTIF(Dépenses!$M$3:$M$4,"&gt;0")+COUNTIF(Dépenses!$M$3:$M$4,"&lt;0")=12),Dépenses!$M$4,IF(AND(ISNUMBER(Dépenses!$M$5),Dépenses!$M$5&lt;&gt;0,COUNTIF(Dépenses!$M$3:$M$5,"&gt;0")+COUNTIF(Dépenses!$M$3:$M$5,"&lt;0")=12),Dépenses!$M$5,IF(AND(ISNUMBER(Dépenses!$M$6),Dépenses!$M$6&lt;&gt;0,COUNTIF(Dépenses!$M$3:$M$6,"&gt;0")+COUNTIF(Dépenses!$M$3:$M$6,"&lt;0")=12),Dépenses!$M$6,IF(AND(ISNUMBER(Dépenses!$M$7),Dépenses!$M$7&lt;&gt;0,COUNTIF(Dépenses!$M$3:$M$7,"&gt;0")+COUNTIF(Dépenses!$M$3:$M$7,"&lt;0")=12),Dépenses!$M$7,IF(AND(ISNUMBER(Dépenses!$M$8),Dépenses!$M$8&lt;&gt;0,COUNTIF(Dépenses!$M$3:$M$8,"&gt;0")+COUNTIF(Dépenses!$M$3:$M$8,"&lt;0")=12),Dépenses!$M$8,IF(AND(ISNUMBER(Dépenses!$M$9),Dépenses!$M$9&lt;&gt;0,COUNTIF(Dépenses!$M$3:$M$9,"&gt;0")+COUNTIF(Dépenses!$M$3:$M$9,"&lt;0")=12),Dépenses!$M$9,IF(AND(ISNUMBER(Dépenses!$M$10),Dépenses!$M$10&lt;&gt;0,COUNTIF(Dépenses!$M$3:$M$10,"&gt;0")+COUNTIF(Dépenses!$M$3:$M$10,"&lt;0")=12),Dépenses!$M$10,IF(AND(ISNUMBER(Dépenses!$M$11),Dépenses!$M$11&lt;&gt;0,COUNTIF(Dépenses!$M$3:$M$11,"&gt;0")+COUNTIF(Dépenses!$M$3:$M$11,"&lt;0")=12),Dépenses!$M$11,IF(AND(ISNUMBER(Dépenses!$M$12),Dépenses!$M$12&lt;&gt;0,COUNTIF(Dépenses!$M$3:$M$12,"&gt;0")+COUNTIF(Dépenses!$M$3:$M$12,"&lt;0")=12),Dépenses!$M$12,IF(AND(ISNUMBER(Dépenses!$M$13),Dépenses!$M$13&lt;&gt;0,COUNTIF(Dépenses!$M$3:$M$13,"&gt;0")+COUNTIF(Dépenses!$M$3:$M$13,"&lt;0")=12),Dépenses!$M$13,IF(AND(ISNUMBER(Dépenses!$M$14),Dépenses!$M$14&lt;&gt;0,COUNTIF(Dépenses!$M$3:$M$14,"&gt;0")+COUNTIF(Dépenses!$M$3:$M$14,"&lt;0")=12),Dépenses!$M$14,IF(AND(ISNUMBER(Dépenses!$M$15),Dépenses!$M$15&lt;&gt;0,COUNTIF(Dépenses!$M$3:$M$15,"&gt;0")+COUNTIF(Dépenses!$M$3:$M$15,"&lt;0")=12),Dépenses!$M$15,IF(AND(ISNUMBER(Dépenses!$M$16),Dépenses!$M$16&lt;&gt;0,COUNTIF(Dépenses!$M$3:$M$16,"&gt;0")+COUNTIF(Dépenses!$M$3:$M$16,"&lt;0")=12),Dépenses!$M$16,IF(AND(ISNUMBER(Dépenses!$M$17),Dépenses!$M$17&lt;&gt;0,COUNTIF(Dépenses!$M$3:$M$17,"&gt;0")+COUNTIF(Dépenses!$M$3:$M$17,"&lt;0")=12),Dépenses!$M$17,IF(AND(ISNUMBER(Dépenses!$M$18),Dépenses!$M$18&lt;&gt;0,COUNTIF(Dépenses!$M$3:$M$18,"&gt;0")+COUNTIF(Dépenses!$M$3:$M$18,"&lt;0")=12),Dépenses!$M$18,IF(AND(ISNUMBER(Dépenses!$M$19),Dépenses!$M$19&lt;&gt;0,COUNTIF(Dépenses!$M$3:$M$19,"&gt;0")+COUNTIF(Dépenses!$M$3:$M$19,"&lt;0")=12),Dépenses!$M$19,IF(AND(ISNUMBER(Dépenses!$M$20),Dépenses!$M$20&lt;&gt;0,COUNTIF(Dépenses!$M$3:$M$20,"&gt;0")+COUNTIF(Dépenses!$M$3:$M$20,"&lt;0")=12),Dépenses!$M$20,IF(AND(ISNUMBER(Dépenses!$M$21),Dépenses!$M$21&lt;&gt;0,COUNTIF(Dépenses!$M$3:$M$21,"&gt;0")+COUNTIF(Dépenses!$M$3:$M$21,"&lt;0")=12),Dépenses!$M$21,IF(AND(ISNUMBER(Dépenses!$M$22),Dépenses!$M$22&lt;&gt;0,COUNTIF(Dépenses!$M$3:$M$22,"&gt;0")+COUNTIF(Dépenses!$M$3:$M$22,"&lt;0")=12),Dépenses!$M$22,IF(AND(ISNUMBER(Dépenses!$M$23),Dépenses!$M$23&lt;&gt;0,COUNTIF(Dépenses!$M$3:$M$23,"&gt;0")+COUNTIF(Dépenses!$M$3:$M$23,"&lt;0")=12),Dépenses!$M$23,IF(AND(ISNUMBER(Dépenses!$M$24),Dépenses!$M$24&lt;&gt;0,COUNTIF(Dépenses!$M$3:$M$24,"&gt;0")+COUNTIF(Dépenses!$M$3:$M$24,"&lt;0")=12),Dépenses!$M$24,IF(AND(ISNUMBER(Dépenses!$M$25),Dépenses!$M$25&lt;&gt;0,COUNTIF(Dépenses!$M$3:$M$25,"&gt;0")+COUNTIF(Dépenses!$M$3:$M$25,"&lt;0")=12),Dépenses!$M$25,IF(AND(ISNUMBER(Dépenses!$M$26),Dépenses!$M$26&lt;&gt;0,COUNTIF(Dépenses!$M$3:$M$26,"&gt;0")+COUNTIF(Dépenses!$M$3:$M$26,"&lt;0")=12),Dépenses!$M$26,IF(AND(ISNUMBER(Dépenses!$M$27),Dépenses!$M$27&lt;&gt;0,COUNTIF(Dépenses!$M$3:$M$27,"&gt;0")+COUNTIF(Dépenses!$M$3:$M$27,"&lt;0")=12),Dépenses!$M$27,IF(AND(ISNUMBER(Dépenses!$M$28),Dépenses!$M$28&lt;&gt;0,COUNTIF(Dépenses!$M$3:$M$28,"&gt;0")+COUNTIF(Dépenses!$M$3:$M$28,"&lt;0")=12),Dépenses!$M$28,IF(AND(ISNUMBER(Dépenses!$M$29),Dépenses!$M$29&lt;&gt;0,COUNTIF(Dépenses!$M$3:$M$29,"&gt;0")+COUNTIF(Dépenses!$M$3:$M$29,"&lt;0")=12),Dépenses!$M$29,IF(AND(ISNUMBER(Dépenses!$M$30),Dépenses!$M$30&lt;&gt;0,COUNTIF(Dépenses!$M$3:$M$30,"&gt;0")+COUNTIF(Dépenses!$M$3:$M$30,"&lt;0")=12),Dépenses!$M$30,IF(AND(ISNUMBER(Dépenses!$M$31),Dépenses!$M$31&lt;&gt;0,COUNTIF(Dépenses!$M$3:$M$31,"&gt;0")+COUNTIF(Dépenses!$M$3:$M$31,"&lt;0")=12),Dépenses!$M$31,IF(AND(ISNUMBER(Dépenses!$M$32),Dépenses!$M$32&lt;&gt;0,COUNTIF(Dépenses!$M$3:$M$32,"&gt;0")+COUNTIF(Dépenses!$M$3:$M$32,"&lt;0")=12),Dépenses!$M$32,IF(AND(ISNUMBER(Dépenses!$M$33),Dépenses!$M$33&lt;&gt;0,COUNTIF(Dépenses!$M$3:$M$33,"&gt;0")+COUNTIF(Dépenses!$M$3:$M$33,"&lt;0")=12),Dépenses!$M$33,IF(AND(ISNUMBER(Dépenses!$M$34),Dépenses!$M$34&lt;&gt;0,COUNTIF(Dépenses!$M$3:$M$34,"&gt;0")+COUNTIF(Dépenses!$M$3:$M$34,"&lt;0")=12),Dépenses!$M$34,IF(AND(ISNUMBER(Dépenses!$M$35),Dépenses!$M$35&lt;&gt;0,COUNTIF(Dépenses!$M$3:$M$35,"&gt;0")+COUNTIF(Dépenses!$M$3:$M$35,"&lt;0")=12),Dépenses!$M$35,IF(AND(ISNUMBER(Dépenses!$M$36),Dépenses!$M$36&lt;&gt;0,COUNTIF(Dépenses!$M$3:$M$36,"&gt;0")+COUNTIF(Dépenses!$M$3:$M$36,"&lt;0")=12),Dépenses!$M$36,IF(AND(ISNUMBER(Dépenses!$M$37),Dépenses!$M$37&lt;&gt;0,COUNTIF(Dépenses!$M$3:$M$37,"&gt;0")+COUNTIF(Dépenses!$M$3:$M$37,"&lt;0")=12),Dépenses!$M$37,IF(AND(ISNUMBER(Dépenses!$M$38),Dépenses!$M$38&lt;&gt;0,COUNTIF(Dépenses!$M$3:$M$38,"&gt;0")+COUNTIF(Dépenses!$M$3:$M$38,"&lt;0")=12),Dépenses!$M$38,IF(AND(ISNUMBER(Dépenses!$M$39),Dépenses!$M$39&lt;&gt;0,COUNTIF(Dépenses!$M$3:$M$39,"&gt;0")+COUNTIF(Dépenses!$M$3:$M$39,"&lt;0")=12),Dépenses!$M$39,IF(AND(ISNUMBER(Dépenses!$M$40),Dépenses!$M$40&lt;&gt;0,COUNTIF(Dépenses!$M$3:$M$40,"&gt;0")+COUNTIF(Dépenses!$M$3:$M$40,"&lt;0")=12),Dépenses!$M$40,IF(AND(ISNUMBER(Dépenses!$M$41),Dépenses!$M$41&lt;&gt;0,COUNTIF(Dépenses!$M$3:$M$41,"&gt;0")+COUNTIF(Dépenses!$M$3:$M$41,"&lt;0")=12),Dépenses!$M$41,IF(AND(ISNUMBER(Dépenses!$M$42),Dépenses!$M$42&lt;&gt;0,COUNTIF(Dépenses!$M$3:$M$42,"&gt;0")+COUNTIF(Dépenses!$M$3:$M$42,"&lt;0")=12),Dépenses!$M$42,IF(AND(ISNUMBER(Dépenses!$M$43),Dépenses!$M$43&lt;&gt;0,COUNTIF(Dépenses!$M$3:$M$43,"&gt;0")+COUNTIF(Dépenses!$M$3:$M$43,"&lt;0")=12),Dépenses!$M$43,""))))))))))))))))))))))))))))))))))))))))),IF(12=COUNTIF(Dépenses!$M$3:$M$43,"&gt;0")+COUNTIF(Dépenses!$M$3:$M$43,"&lt;0")+1,SUM(Dépenses!$M$3:$M$43),IF(12=COUNTIF(Dépenses!$M$3:$M$43,"&gt;0")+COUNTIF(Dépenses!$M$3:$M$43,"&lt;0")+2,Revenus!$J$2-SUM(Dépenses!$M$3:$M$43),"")))</f>
        <v/>
      </c>
      <c r="I20" s="291" t="str">
        <f>IF(12&lt;=COUNTIF(Dépenses!$M$3:$M$43,"&gt;0")+COUNTIF(Dépenses!$M$3:$M$43,"&lt;0"),IF(AND(ISNUMBER(Dépenses!$M$3),Dépenses!$M$3&lt;&gt;0,COUNTIF(Dépenses!$M$3:$M$3,"&gt;0")+COUNTIF(Dépenses!$M$3:$M$3,"&lt;0")=12),Dépenses!$P$3,IF(AND(ISNUMBER(Dépenses!$M$4),Dépenses!$M$4&lt;&gt;0,COUNTIF(Dépenses!$M$3:$M$4,"&gt;0")+COUNTIF(Dépenses!$M$3:$M$4,"&lt;0")=12),Dépenses!$P$4,IF(AND(ISNUMBER(Dépenses!$M$5),Dépenses!$M$5&lt;&gt;0,COUNTIF(Dépenses!$M$3:$M$5,"&gt;0")+COUNTIF(Dépenses!$M$3:$M$5,"&lt;0")=12),Dépenses!$P$5,IF(AND(ISNUMBER(Dépenses!$M$6),Dépenses!$M$6&lt;&gt;0,COUNTIF(Dépenses!$M$3:$M$6,"&gt;0")+COUNTIF(Dépenses!$M$3:$M$6,"&lt;0")=12),Dépenses!$P$6,IF(AND(ISNUMBER(Dépenses!$M$7),Dépenses!$M$7&lt;&gt;0,COUNTIF(Dépenses!$M$3:$M$7,"&gt;0")+COUNTIF(Dépenses!$M$3:$M$7,"&lt;0")=12),Dépenses!$P$7,IF(AND(ISNUMBER(Dépenses!$M$8),Dépenses!$M$8&lt;&gt;0,COUNTIF(Dépenses!$M$3:$M$8,"&gt;0")+COUNTIF(Dépenses!$M$3:$M$8,"&lt;0")=12),Dépenses!$P$8,IF(AND(ISNUMBER(Dépenses!$M$9),Dépenses!$M$9&lt;&gt;0,COUNTIF(Dépenses!$M$3:$M$9,"&gt;0")+COUNTIF(Dépenses!$M$3:$M$9,"&lt;0")=12),Dépenses!$P$9,IF(AND(ISNUMBER(Dépenses!$M$10),Dépenses!$M$10&lt;&gt;0,COUNTIF(Dépenses!$M$3:$M$10,"&gt;0")+COUNTIF(Dépenses!$M$3:$M$10,"&lt;0")=12),Dépenses!$P$10,IF(AND(ISNUMBER(Dépenses!$M$11),Dépenses!$M$11&lt;&gt;0,COUNTIF(Dépenses!$M$3:$M$11,"&gt;0")+COUNTIF(Dépenses!$M$3:$M$11,"&lt;0")=12),Dépenses!$P$11,IF(AND(ISNUMBER(Dépenses!$M$12),Dépenses!$M$12&lt;&gt;0,COUNTIF(Dépenses!$M$3:$M$12,"&gt;0")+COUNTIF(Dépenses!$M$3:$M$12,"&lt;0")=12),Dépenses!$P$12,IF(AND(ISNUMBER(Dépenses!$M$13),Dépenses!$M$13&lt;&gt;0,COUNTIF(Dépenses!$M$3:$M$13,"&gt;0")+COUNTIF(Dépenses!$M$3:$M$13,"&lt;0")=12),Dépenses!$P$13,IF(AND(ISNUMBER(Dépenses!$M$14),Dépenses!$M$14&lt;&gt;0,COUNTIF(Dépenses!$M$3:$M$14,"&gt;0")+COUNTIF(Dépenses!$M$3:$M$14,"&lt;0")=12),Dépenses!$P$14,IF(AND(ISNUMBER(Dépenses!$M$15),Dépenses!$M$15&lt;&gt;0,COUNTIF(Dépenses!$M$3:$M$15,"&gt;0")+COUNTIF(Dépenses!$M$3:$M$15,"&lt;0")=12),Dépenses!$P$15,IF(AND(ISNUMBER(Dépenses!$M$16),Dépenses!$M$16&lt;&gt;0,COUNTIF(Dépenses!$M$3:$M$16,"&gt;0")+COUNTIF(Dépenses!$M$3:$M$16,"&lt;0")=12),Dépenses!$P$16,IF(AND(ISNUMBER(Dépenses!$M$17),Dépenses!$M$17&lt;&gt;0,COUNTIF(Dépenses!$M$3:$M$17,"&gt;0")+COUNTIF(Dépenses!$M$3:$M$17,"&lt;0")=12),Dépenses!$P$17,IF(AND(ISNUMBER(Dépenses!$M$18),Dépenses!$M$18&lt;&gt;0,COUNTIF(Dépenses!$M$3:$M$18,"&gt;0")+COUNTIF(Dépenses!$M$3:$M$18,"&lt;0")=12),Dépenses!$P$18,IF(AND(ISNUMBER(Dépenses!$M$19),Dépenses!$M$19&lt;&gt;0,COUNTIF(Dépenses!$M$3:$M$19,"&gt;0")+COUNTIF(Dépenses!$M$3:$M$19,"&lt;0")=12),Dépenses!$P$19,IF(AND(ISNUMBER(Dépenses!$M$20),Dépenses!$M$20&lt;&gt;0,COUNTIF(Dépenses!$M$3:$M$20,"&gt;0")+COUNTIF(Dépenses!$M$3:$M$20,"&lt;0")=12),Dépenses!$P$20,IF(AND(ISNUMBER(Dépenses!$M$21),Dépenses!$M$21&lt;&gt;0,COUNTIF(Dépenses!$M$3:$M$21,"&gt;0")+COUNTIF(Dépenses!$M$3:$M$21,"&lt;0")=12),Dépenses!$P$21,IF(AND(ISNUMBER(Dépenses!$M$22),Dépenses!$M$22&lt;&gt;0,COUNTIF(Dépenses!$M$3:$M$22,"&gt;0")+COUNTIF(Dépenses!$M$3:$M$22,"&lt;0")=12),Dépenses!$P$22,IF(AND(ISNUMBER(Dépenses!$M$23),Dépenses!$M$23&lt;&gt;0,COUNTIF(Dépenses!$M$3:$M$23,"&gt;0")+COUNTIF(Dépenses!$M$3:$M$23,"&lt;0")=12),Dépenses!$P$23,IF(AND(ISNUMBER(Dépenses!$M$24),Dépenses!$M$24&lt;&gt;0,COUNTIF(Dépenses!$M$3:$M$24,"&gt;0")+COUNTIF(Dépenses!$M$3:$M$24,"&lt;0")=12),Dépenses!$P$24,IF(AND(ISNUMBER(Dépenses!$M$25),Dépenses!$M$25&lt;&gt;0,COUNTIF(Dépenses!$M$3:$M$25,"&gt;0")+COUNTIF(Dépenses!$M$3:$M$25,"&lt;0")=12),Dépenses!$P$25,IF(AND(ISNUMBER(Dépenses!$M$26),Dépenses!$M$26&lt;&gt;0,COUNTIF(Dépenses!$M$3:$M$26,"&gt;0")+COUNTIF(Dépenses!$M$3:$M$26,"&lt;0")=12),Dépenses!$P$26,IF(AND(ISNUMBER(Dépenses!$M$27),Dépenses!$M$27&lt;&gt;0,COUNTIF(Dépenses!$M$3:$M$27,"&gt;0")+COUNTIF(Dépenses!$M$3:$M$27,"&lt;0")=12),Dépenses!$P$27,IF(AND(ISNUMBER(Dépenses!$M$28),Dépenses!$M$28&lt;&gt;0,COUNTIF(Dépenses!$M$3:$M$28,"&gt;0")+COUNTIF(Dépenses!$M$3:$M$28,"&lt;0")=12),Dépenses!$P$28,IF(AND(ISNUMBER(Dépenses!$M$29),Dépenses!$M$29&lt;&gt;0,COUNTIF(Dépenses!$M$3:$M$29,"&gt;0")+COUNTIF(Dépenses!$M$3:$M$29,"&lt;0")=12),Dépenses!$P$29,IF(AND(ISNUMBER(Dépenses!$M$30),Dépenses!$M$30&lt;&gt;0,COUNTIF(Dépenses!$M$3:$M$30,"&gt;0")+COUNTIF(Dépenses!$M$3:$M$30,"&lt;0")=12),Dépenses!$P$30,IF(AND(ISNUMBER(Dépenses!$M$31),Dépenses!$M$31&lt;&gt;0,COUNTIF(Dépenses!$M$3:$M$31,"&gt;0")+COUNTIF(Dépenses!$M$3:$M$31,"&lt;0")=12),Dépenses!$P$31,IF(AND(ISNUMBER(Dépenses!$M$32),Dépenses!$M$32&lt;&gt;0,COUNTIF(Dépenses!$M$3:$M$32,"&gt;0")+COUNTIF(Dépenses!$M$3:$M$32,"&lt;0")=12),Dépenses!$P$32,IF(AND(ISNUMBER(Dépenses!$M$33),Dépenses!$M$33&lt;&gt;0,COUNTIF(Dépenses!$M$3:$M$33,"&gt;0")+COUNTIF(Dépenses!$M$3:$M$33,"&lt;0")=12),Dépenses!$P$33,IF(AND(ISNUMBER(Dépenses!$M$34),Dépenses!$M$34&lt;&gt;0,COUNTIF(Dépenses!$M$3:$M$34,"&gt;0")+COUNTIF(Dépenses!$M$3:$M$34,"&lt;0")=12),Dépenses!$P$34,IF(AND(ISNUMBER(Dépenses!$M$35),Dépenses!$M$35&lt;&gt;0,COUNTIF(Dépenses!$M$3:$M$35,"&gt;0")+COUNTIF(Dépenses!$M$3:$M$35,"&lt;0")=12),Dépenses!$P$35,IF(AND(ISNUMBER(Dépenses!$M$36),Dépenses!$M$36&lt;&gt;0,COUNTIF(Dépenses!$M$3:$M$36,"&gt;0")+COUNTIF(Dépenses!$M$3:$M$36,"&lt;0")=12),Dépenses!$P$36,IF(AND(ISNUMBER(Dépenses!$M$37),Dépenses!$M$37&lt;&gt;0,COUNTIF(Dépenses!$M$3:$M$37,"&gt;0")+COUNTIF(Dépenses!$M$3:$M$37,"&lt;0")=12),Dépenses!$P$37,IF(AND(ISNUMBER(Dépenses!$M$38),Dépenses!$M$38&lt;&gt;0,COUNTIF(Dépenses!$M$3:$M$38,"&gt;0")+COUNTIF(Dépenses!$M$3:$M$38,"&lt;0")=12),Dépenses!$P$38,IF(AND(ISNUMBER(Dépenses!$M$39),Dépenses!$M$39&lt;&gt;0,COUNTIF(Dépenses!$M$3:$M$39,"&gt;0")+COUNTIF(Dépenses!$M$3:$M$39,"&lt;0")=12),Dépenses!$P$39,IF(AND(ISNUMBER(Dépenses!$M$40),Dépenses!$M$40&lt;&gt;0,COUNTIF(Dépenses!$M$3:$M$40,"&gt;0")+COUNTIF(Dépenses!$M$3:$M$40,"&lt;0")=12),Dépenses!$P$40,IF(AND(ISNUMBER(Dépenses!$M$41),Dépenses!$M$41&lt;&gt;0,COUNTIF(Dépenses!$M$3:$M$41,"&gt;0")+COUNTIF(Dépenses!$M$3:$M$41,"&lt;0")=12),Dépenses!$P$41,IF(AND(ISNUMBER(Dépenses!$M$42),Dépenses!$M$42&lt;&gt;0,COUNTIF(Dépenses!$M$3:$M$42,"&gt;0")+COUNTIF(Dépenses!$M$3:$M$42,"&lt;0")=12),Dépenses!$P$42,IF(AND(ISNUMBER(Dépenses!$M$43),Dépenses!$M$43&lt;&gt;0,COUNTIF(Dépenses!$M$3:$M$43,"&gt;0")+COUNTIF(Dépenses!$M$3:$M$43,"&lt;0")=12),Dépenses!$P$43,""))))))))))))))))))))))))))))))))))))))))),"")</f>
        <v/>
      </c>
      <c r="J20" s="310" t="str">
        <f>IF(12&lt;=COUNTIF(Dépenses!$M$3:$M$43,"&gt;0")+COUNTIF(Dépenses!$M$3:$M$43,"&lt;0"),IF(AND(ISNUMBER(Dépenses!$M$3),Dépenses!$M$3&lt;&gt;0,COUNTIF(Dépenses!$M$3:$M$3,"&gt;0")+COUNTIF(Dépenses!$M$3:$M$3,"&lt;0")=12),Dépenses!$Q$3,IF(AND(ISNUMBER(Dépenses!$M$4),Dépenses!$M$4&lt;&gt;0,COUNTIF(Dépenses!$M$3:$M$4,"&gt;0")+COUNTIF(Dépenses!$M$3:$M$4,"&lt;0")=12),Dépenses!$Q$4,IF(AND(ISNUMBER(Dépenses!$M$5),Dépenses!$M$5&lt;&gt;0,COUNTIF(Dépenses!$M$3:$M$5,"&gt;0")+COUNTIF(Dépenses!$M$3:$M$5,"&lt;0")=12),Dépenses!$Q$5,IF(AND(ISNUMBER(Dépenses!$M$6),Dépenses!$M$6&lt;&gt;0,COUNTIF(Dépenses!$M$3:$M$6,"&gt;0")+COUNTIF(Dépenses!$M$3:$M$6,"&lt;0")=12),Dépenses!$Q$6,IF(AND(ISNUMBER(Dépenses!$M$7),Dépenses!$M$7&lt;&gt;0,COUNTIF(Dépenses!$M$3:$M$7,"&gt;0")+COUNTIF(Dépenses!$M$3:$M$7,"&lt;0")=12),Dépenses!$Q$7,IF(AND(ISNUMBER(Dépenses!$M$8),Dépenses!$M$8&lt;&gt;0,COUNTIF(Dépenses!$M$3:$M$8,"&gt;0")+COUNTIF(Dépenses!$M$3:$M$8,"&lt;0")=12),Dépenses!$Q$8,IF(AND(ISNUMBER(Dépenses!$M$9),Dépenses!$M$9&lt;&gt;0,COUNTIF(Dépenses!$M$3:$M$9,"&gt;0")+COUNTIF(Dépenses!$M$3:$M$9,"&lt;0")=12),Dépenses!$Q$9,IF(AND(ISNUMBER(Dépenses!$M$10),Dépenses!$M$10&lt;&gt;0,COUNTIF(Dépenses!$M$3:$M$10,"&gt;0")+COUNTIF(Dépenses!$M$3:$M$10,"&lt;0")=12),Dépenses!$Q$10,IF(AND(ISNUMBER(Dépenses!$M$11),Dépenses!$M$11&lt;&gt;0,COUNTIF(Dépenses!$M$3:$M$11,"&gt;0")+COUNTIF(Dépenses!$M$3:$M$11,"&lt;0")=12),Dépenses!$Q$11,IF(AND(ISNUMBER(Dépenses!$M$12),Dépenses!$M$12&lt;&gt;0,COUNTIF(Dépenses!$M$3:$M$12,"&gt;0")+COUNTIF(Dépenses!$M$3:$M$12,"&lt;0")=12),Dépenses!$Q$12,IF(AND(ISNUMBER(Dépenses!$M$13),Dépenses!$M$13&lt;&gt;0,COUNTIF(Dépenses!$M$3:$M$13,"&gt;0")+COUNTIF(Dépenses!$M$3:$M$13,"&lt;0")=12),Dépenses!$Q$13,IF(AND(ISNUMBER(Dépenses!$M$14),Dépenses!$M$14&lt;&gt;0,COUNTIF(Dépenses!$M$3:$M$14,"&gt;0")+COUNTIF(Dépenses!$M$3:$M$14,"&lt;0")=12),Dépenses!$Q$14,IF(AND(ISNUMBER(Dépenses!$M$15),Dépenses!$M$15&lt;&gt;0,COUNTIF(Dépenses!$M$3:$M$15,"&gt;0")+COUNTIF(Dépenses!$M$3:$M$15,"&lt;0")=12),Dépenses!$Q$15,IF(AND(ISNUMBER(Dépenses!$M$16),Dépenses!$M$16&lt;&gt;0,COUNTIF(Dépenses!$M$3:$M$16,"&gt;0")+COUNTIF(Dépenses!$M$3:$M$16,"&lt;0")=12),Dépenses!$Q$16,IF(AND(ISNUMBER(Dépenses!$M$17),Dépenses!$M$17&lt;&gt;0,COUNTIF(Dépenses!$M$3:$M$17,"&gt;0")+COUNTIF(Dépenses!$M$3:$M$17,"&lt;0")=12),Dépenses!$Q$17,IF(AND(ISNUMBER(Dépenses!$M$18),Dépenses!$M$18&lt;&gt;0,COUNTIF(Dépenses!$M$3:$M$18,"&gt;0")+COUNTIF(Dépenses!$M$3:$M$18,"&lt;0")=12),Dépenses!$Q$18,IF(AND(ISNUMBER(Dépenses!$M$19),Dépenses!$M$19&lt;&gt;0,COUNTIF(Dépenses!$M$3:$M$19,"&gt;0")+COUNTIF(Dépenses!$M$3:$M$19,"&lt;0")=12),Dépenses!$Q$19,IF(AND(ISNUMBER(Dépenses!$M$20),Dépenses!$M$20&lt;&gt;0,COUNTIF(Dépenses!$M$3:$M$20,"&gt;0")+COUNTIF(Dépenses!$M$3:$M$20,"&lt;0")=12),Dépenses!$Q$20,IF(AND(ISNUMBER(Dépenses!$M$21),Dépenses!$M$21&lt;&gt;0,COUNTIF(Dépenses!$M$3:$M$21,"&gt;0")+COUNTIF(Dépenses!$M$3:$M$21,"&lt;0")=12),Dépenses!$Q$21,IF(AND(ISNUMBER(Dépenses!$M$22),Dépenses!$M$22&lt;&gt;0,COUNTIF(Dépenses!$M$3:$M$22,"&gt;0")+COUNTIF(Dépenses!$M$3:$M$22,"&lt;0")=12),Dépenses!$Q$22,IF(AND(ISNUMBER(Dépenses!$M$23),Dépenses!$M$23&lt;&gt;0,COUNTIF(Dépenses!$M$3:$M$23,"&gt;0")+COUNTIF(Dépenses!$M$3:$M$23,"&lt;0")=12),Dépenses!$Q$23,IF(AND(ISNUMBER(Dépenses!$M$24),Dépenses!$M$24&lt;&gt;0,COUNTIF(Dépenses!$M$3:$M$24,"&gt;0")+COUNTIF(Dépenses!$M$3:$M$24,"&lt;0")=12),Dépenses!$Q$24,IF(AND(ISNUMBER(Dépenses!$M$25),Dépenses!$M$25&lt;&gt;0,COUNTIF(Dépenses!$M$3:$M$25,"&gt;0")+COUNTIF(Dépenses!$M$3:$M$25,"&lt;0")=12),Dépenses!$Q$25,IF(AND(ISNUMBER(Dépenses!$M$26),Dépenses!$M$26&lt;&gt;0,COUNTIF(Dépenses!$M$3:$M$26,"&gt;0")+COUNTIF(Dépenses!$M$3:$M$26,"&lt;0")=12),Dépenses!$Q$26,IF(AND(ISNUMBER(Dépenses!$M$27),Dépenses!$M$27&lt;&gt;0,COUNTIF(Dépenses!$M$3:$M$27,"&gt;0")+COUNTIF(Dépenses!$M$3:$M$27,"&lt;0")=12),Dépenses!$Q$27,IF(AND(ISNUMBER(Dépenses!$M$28),Dépenses!$M$28&lt;&gt;0,COUNTIF(Dépenses!$M$3:$M$28,"&gt;0")+COUNTIF(Dépenses!$M$3:$M$28,"&lt;0")=12),Dépenses!$Q$28,IF(AND(ISNUMBER(Dépenses!$M$29),Dépenses!$M$29&lt;&gt;0,COUNTIF(Dépenses!$M$3:$M$29,"&gt;0")+COUNTIF(Dépenses!$M$3:$M$29,"&lt;0")=12),Dépenses!$Q$29,IF(AND(ISNUMBER(Dépenses!$M$30),Dépenses!$M$30&lt;&gt;0,COUNTIF(Dépenses!$M$3:$M$30,"&gt;0")+COUNTIF(Dépenses!$M$3:$M$30,"&lt;0")=12),Dépenses!$Q$30,IF(AND(ISNUMBER(Dépenses!$M$31),Dépenses!$M$31&lt;&gt;0,COUNTIF(Dépenses!$M$3:$M$31,"&gt;0")+COUNTIF(Dépenses!$M$3:$M$31,"&lt;0")=12),Dépenses!$Q$31,IF(AND(ISNUMBER(Dépenses!$M$32),Dépenses!$M$32&lt;&gt;0,COUNTIF(Dépenses!$M$3:$M$32,"&gt;0")+COUNTIF(Dépenses!$M$3:$M$32,"&lt;0")=12),Dépenses!$Q$32,IF(AND(ISNUMBER(Dépenses!$M$33),Dépenses!$M$33&lt;&gt;0,COUNTIF(Dépenses!$M$3:$M$33,"&gt;0")+COUNTIF(Dépenses!$M$3:$M$33,"&lt;0")=12),Dépenses!$Q$33,IF(AND(ISNUMBER(Dépenses!$M$34),Dépenses!$M$34&lt;&gt;0,COUNTIF(Dépenses!$M$3:$M$34,"&gt;0")+COUNTIF(Dépenses!$M$3:$M$34,"&lt;0")=12),Dépenses!$Q$34,IF(AND(ISNUMBER(Dépenses!$M$35),Dépenses!$M$35&lt;&gt;0,COUNTIF(Dépenses!$M$3:$M$35,"&gt;0")+COUNTIF(Dépenses!$M$3:$M$35,"&lt;0")=12),Dépenses!$Q$35,IF(AND(ISNUMBER(Dépenses!$M$36),Dépenses!$M$36&lt;&gt;0,COUNTIF(Dépenses!$M$3:$M$36,"&gt;0")+COUNTIF(Dépenses!$M$3:$M$36,"&lt;0")=12),Dépenses!$Q$36,IF(AND(ISNUMBER(Dépenses!$M$37),Dépenses!$M$37&lt;&gt;0,COUNTIF(Dépenses!$M$3:$M$37,"&gt;0")+COUNTIF(Dépenses!$M$3:$M$37,"&lt;0")=12),Dépenses!$Q$37,IF(AND(ISNUMBER(Dépenses!$M$38),Dépenses!$M$38&lt;&gt;0,COUNTIF(Dépenses!$M$3:$M$38,"&gt;0")+COUNTIF(Dépenses!$M$3:$M$38,"&lt;0")=12),Dépenses!$Q$38,IF(AND(ISNUMBER(Dépenses!$M$39),Dépenses!$M$39&lt;&gt;0,COUNTIF(Dépenses!$M$3:$M$39,"&gt;0")+COUNTIF(Dépenses!$M$3:$M$39,"&lt;0")=12),Dépenses!$Q$39,IF(AND(ISNUMBER(Dépenses!$M$40),Dépenses!$M$40&lt;&gt;0,COUNTIF(Dépenses!$M$3:$M$40,"&gt;0")+COUNTIF(Dépenses!$M$3:$M$40,"&lt;0")=12),Dépenses!$Q$40,IF(AND(ISNUMBER(Dépenses!$M$41),Dépenses!$M$41&lt;&gt;0,COUNTIF(Dépenses!$M$3:$M$41,"&gt;0")+COUNTIF(Dépenses!$M$3:$M$41,"&lt;0")=12),Dépenses!$Q$41,IF(AND(ISNUMBER(Dépenses!$M$42),Dépenses!$M$42&lt;&gt;0,COUNTIF(Dépenses!$M$3:$M$42,"&gt;0")+COUNTIF(Dépenses!$M$3:$M$42,"&lt;0")=12),Dépenses!$Q$42,IF(AND(ISNUMBER(Dépenses!$M$43),Dépenses!$M$43&lt;&gt;0,COUNTIF(Dépenses!$M$3:$M$43,"&gt;0")+COUNTIF(Dépenses!$M$3:$M$43,"&lt;0")=12),Dépenses!$Q$43,""))))))))))))))))))))))))))))))))))))))))),IF(12=COUNTIF(Dépenses!$M$3:$M$43,"&gt;0")+COUNTIF(Dépenses!$M$3:$M$43,"&lt;0")+1,SUM(Dépenses!$Q$3:$Q$43),IF(12=COUNTIF(Dépenses!$M$3:$M$43,"&gt;0")+COUNTIF(Dépenses!$M$3:$M$43,"&lt;0")+2,Revenus!$J$2-SUM(Dépenses!$Q$3:$Q$43),"")))</f>
        <v/>
      </c>
    </row>
    <row r="21" spans="1:10" ht="21.95" customHeight="1" x14ac:dyDescent="0.25">
      <c r="A21" s="146"/>
      <c r="B21" s="146"/>
      <c r="C21" s="146"/>
      <c r="D21" s="146"/>
      <c r="E21" s="146"/>
      <c r="F21" s="146"/>
      <c r="G21" s="277" t="str">
        <f>IF(13&lt;=COUNTIF(Dépenses!$M$3:$M$43,"&gt;0")+COUNTIF(Dépenses!$M$3:$M$43,"&lt;0"),IF(AND(ISNUMBER(Dépenses!$M$3),Dépenses!$M$3&lt;&gt;0,COUNTIF(Dépenses!$M$3:$M$3,"&gt;0")+COUNTIF(Dépenses!$M$3:$M$3,"&lt;0")=13),Dépenses!$L$3,IF(AND(ISNUMBER(Dépenses!$M$4),Dépenses!$M$4&lt;&gt;0,COUNTIF(Dépenses!$M$3:$M$4,"&gt;0")+COUNTIF(Dépenses!$M$3:$M$4,"&lt;0")=13),Dépenses!$L$4,IF(AND(ISNUMBER(Dépenses!$M$5),Dépenses!$M$5&lt;&gt;0,COUNTIF(Dépenses!$M$3:$M$5,"&gt;0")+COUNTIF(Dépenses!$M$3:$M$5,"&lt;0")=13),Dépenses!$L$5,IF(AND(ISNUMBER(Dépenses!$M$6),Dépenses!$M$6&lt;&gt;0,COUNTIF(Dépenses!$M$3:$M$6,"&gt;0")+COUNTIF(Dépenses!$M$3:$M$6,"&lt;0")=13),Dépenses!$L$6,IF(AND(ISNUMBER(Dépenses!$M$7),Dépenses!$M$7&lt;&gt;0,COUNTIF(Dépenses!$M$3:$M$7,"&gt;0")+COUNTIF(Dépenses!$M$3:$M$7,"&lt;0")=13),Dépenses!$L$7,IF(AND(ISNUMBER(Dépenses!$M$8),Dépenses!$M$8&lt;&gt;0,COUNTIF(Dépenses!$M$3:$M$8,"&gt;0")+COUNTIF(Dépenses!$M$3:$M$8,"&lt;0")=13),Dépenses!$L$8,IF(AND(ISNUMBER(Dépenses!$M$9),Dépenses!$M$9&lt;&gt;0,COUNTIF(Dépenses!$M$3:$M$9,"&gt;0")+COUNTIF(Dépenses!$M$3:$M$9,"&lt;0")=13),Dépenses!$L$9,IF(AND(ISNUMBER(Dépenses!$M$10),Dépenses!$M$10&lt;&gt;0,COUNTIF(Dépenses!$M$3:$M$10,"&gt;0")+COUNTIF(Dépenses!$M$3:$M$10,"&lt;0")=13),Dépenses!$L$10,IF(AND(ISNUMBER(Dépenses!$M$11),Dépenses!$M$11&lt;&gt;0,COUNTIF(Dépenses!$M$3:$M$11,"&gt;0")+COUNTIF(Dépenses!$M$3:$M$11,"&lt;0")=13),Dépenses!$L$11,IF(AND(ISNUMBER(Dépenses!$M$12),Dépenses!$M$12&lt;&gt;0,COUNTIF(Dépenses!$M$3:$M$12,"&gt;0")+COUNTIF(Dépenses!$M$3:$M$12,"&lt;0")=13),Dépenses!$L$12,IF(AND(ISNUMBER(Dépenses!$M$13),Dépenses!$M$13&lt;&gt;0,COUNTIF(Dépenses!$M$3:$M$13,"&gt;0")+COUNTIF(Dépenses!$M$3:$M$13,"&lt;0")=13),Dépenses!$L$13,IF(AND(ISNUMBER(Dépenses!$M$14),Dépenses!$M$14&lt;&gt;0,COUNTIF(Dépenses!$M$3:$M$14,"&gt;0")+COUNTIF(Dépenses!$M$3:$M$14,"&lt;0")=13),Dépenses!$L$14,IF(AND(ISNUMBER(Dépenses!$M$15),Dépenses!$M$15&lt;&gt;0,COUNTIF(Dépenses!$M$3:$M$15,"&gt;0")+COUNTIF(Dépenses!$M$3:$M$15,"&lt;0")=13),Dépenses!$L$15,IF(AND(ISNUMBER(Dépenses!$M$16),Dépenses!$M$16&lt;&gt;0,COUNTIF(Dépenses!$M$3:$M$16,"&gt;0")+COUNTIF(Dépenses!$M$3:$M$16,"&lt;0")=13),Dépenses!$L$16,IF(AND(ISNUMBER(Dépenses!$M$17),Dépenses!$M$17&lt;&gt;0,COUNTIF(Dépenses!$M$3:$M$17,"&gt;0")+COUNTIF(Dépenses!$M$3:$M$17,"&lt;0")=13),Dépenses!$L$17,IF(AND(ISNUMBER(Dépenses!$M$18),Dépenses!$M$18&lt;&gt;0,COUNTIF(Dépenses!$M$3:$M$18,"&gt;0")+COUNTIF(Dépenses!$M$3:$M$18,"&lt;0")=13),Dépenses!$L$18,IF(AND(ISNUMBER(Dépenses!$M$19),Dépenses!$M$19&lt;&gt;0,COUNTIF(Dépenses!$M$3:$M$19,"&gt;0")+COUNTIF(Dépenses!$M$3:$M$19,"&lt;0")=13),Dépenses!$L$19,IF(AND(ISNUMBER(Dépenses!$M$20),Dépenses!$M$20&lt;&gt;0,COUNTIF(Dépenses!$M$3:$M$20,"&gt;0")+COUNTIF(Dépenses!$M$3:$M$20,"&lt;0")=13),Dépenses!$L$20,IF(AND(ISNUMBER(Dépenses!$M$21),Dépenses!$M$21&lt;&gt;0,COUNTIF(Dépenses!$M$3:$M$21,"&gt;0")+COUNTIF(Dépenses!$M$3:$M$21,"&lt;0")=13),Dépenses!$L$21,IF(AND(ISNUMBER(Dépenses!$M$22),Dépenses!$M$22&lt;&gt;0,COUNTIF(Dépenses!$M$3:$M$22,"&gt;0")+COUNTIF(Dépenses!$M$3:$M$22,"&lt;0")=13),Dépenses!$L$22,IF(AND(ISNUMBER(Dépenses!$M$23),Dépenses!$M$23&lt;&gt;0,COUNTIF(Dépenses!$M$3:$M$23,"&gt;0")+COUNTIF(Dépenses!$M$3:$M$23,"&lt;0")=13),Dépenses!$L$23,IF(AND(ISNUMBER(Dépenses!$M$24),Dépenses!$M$24&lt;&gt;0,COUNTIF(Dépenses!$M$3:$M$24,"&gt;0")+COUNTIF(Dépenses!$M$3:$M$24,"&lt;0")=13),Dépenses!$L$24,IF(AND(ISNUMBER(Dépenses!$M$25),Dépenses!$M$25&lt;&gt;0,COUNTIF(Dépenses!$M$3:$M$25,"&gt;0")+COUNTIF(Dépenses!$M$3:$M$25,"&lt;0")=13),Dépenses!$L$25,IF(AND(ISNUMBER(Dépenses!$M$26),Dépenses!$M$26&lt;&gt;0,COUNTIF(Dépenses!$M$3:$M$26,"&gt;0")+COUNTIF(Dépenses!$M$3:$M$26,"&lt;0")=13),Dépenses!$L$26,IF(AND(ISNUMBER(Dépenses!$M$27),Dépenses!$M$27&lt;&gt;0,COUNTIF(Dépenses!$M$3:$M$27,"&gt;0")+COUNTIF(Dépenses!$M$3:$M$27,"&lt;0")=13),Dépenses!$L$27,IF(AND(ISNUMBER(Dépenses!$M$28),Dépenses!$M$28&lt;&gt;0,COUNTIF(Dépenses!$M$3:$M$28,"&gt;0")+COUNTIF(Dépenses!$M$3:$M$28,"&lt;0")=13),Dépenses!$L$28,IF(AND(ISNUMBER(Dépenses!$M$29),Dépenses!$M$29&lt;&gt;0,COUNTIF(Dépenses!$M$3:$M$29,"&gt;0")+COUNTIF(Dépenses!$M$3:$M$29,"&lt;0")=13),Dépenses!$L$29,IF(AND(ISNUMBER(Dépenses!$M$30),Dépenses!$M$30&lt;&gt;0,COUNTIF(Dépenses!$M$3:$M$30,"&gt;0")+COUNTIF(Dépenses!$M$3:$M$30,"&lt;0")=13),Dépenses!$L$30,IF(AND(ISNUMBER(Dépenses!$M$31),Dépenses!$M$31&lt;&gt;0,COUNTIF(Dépenses!$M$3:$M$31,"&gt;0")+COUNTIF(Dépenses!$M$3:$M$31,"&lt;0")=13),Dépenses!$L$31,IF(AND(ISNUMBER(Dépenses!$M$32),Dépenses!$M$32&lt;&gt;0,COUNTIF(Dépenses!$M$3:$M$32,"&gt;0")+COUNTIF(Dépenses!$M$3:$M$32,"&lt;0")=13),Dépenses!$L$32,IF(AND(ISNUMBER(Dépenses!$M$33),Dépenses!$M$33&lt;&gt;0,COUNTIF(Dépenses!$M$3:$M$33,"&gt;0")+COUNTIF(Dépenses!$M$3:$M$33,"&lt;0")=13),Dépenses!$L$33,IF(AND(ISNUMBER(Dépenses!$M$34),Dépenses!$M$34&lt;&gt;0,COUNTIF(Dépenses!$M$3:$M$34,"&gt;0")+COUNTIF(Dépenses!$M$3:$M$34,"&lt;0")=13),Dépenses!$L$34,IF(AND(ISNUMBER(Dépenses!$M$35),Dépenses!$M$35&lt;&gt;0,COUNTIF(Dépenses!$M$3:$M$35,"&gt;0")+COUNTIF(Dépenses!$M$3:$M$35,"&lt;0")=13),Dépenses!$L$35,IF(AND(ISNUMBER(Dépenses!$M$36),Dépenses!$M$36&lt;&gt;0,COUNTIF(Dépenses!$M$3:$M$36,"&gt;0")+COUNTIF(Dépenses!$M$3:$M$36,"&lt;0")=13),Dépenses!$L$36,IF(AND(ISNUMBER(Dépenses!$M$37),Dépenses!$M$37&lt;&gt;0,COUNTIF(Dépenses!$M$3:$M$37,"&gt;0")+COUNTIF(Dépenses!$M$3:$M$37,"&lt;0")=13),Dépenses!$L$37,IF(AND(ISNUMBER(Dépenses!$M$38),Dépenses!$M$38&lt;&gt;0,COUNTIF(Dépenses!$M$3:$M$38,"&gt;0")+COUNTIF(Dépenses!$M$3:$M$38,"&lt;0")=13),Dépenses!$L$38,IF(AND(ISNUMBER(Dépenses!$M$39),Dépenses!$M$39&lt;&gt;0,COUNTIF(Dépenses!$M$3:$M$39,"&gt;0")+COUNTIF(Dépenses!$M$3:$M$39,"&lt;0")=13),Dépenses!$L$39,IF(AND(ISNUMBER(Dépenses!$M$40),Dépenses!$M$40&lt;&gt;0,COUNTIF(Dépenses!$M$3:$M$40,"&gt;0")+COUNTIF(Dépenses!$M$3:$M$40,"&lt;0")=13),Dépenses!$L$40,IF(AND(ISNUMBER(Dépenses!$M$41),Dépenses!$M$41&lt;&gt;0,COUNTIF(Dépenses!$M$3:$M$41,"&gt;0")+COUNTIF(Dépenses!$M$3:$M$41,"&lt;0")=13),Dépenses!$L$41,IF(AND(ISNUMBER(Dépenses!$M$42),Dépenses!$M$42&lt;&gt;0,COUNTIF(Dépenses!$M$3:$M$42,"&gt;0")+COUNTIF(Dépenses!$M$3:$M$42,"&lt;0")=13),Dépenses!$L$42,IF(AND(ISNUMBER(Dépenses!$M$43),Dépenses!$M$43&lt;&gt;0,COUNTIF(Dépenses!$M$3:$M$43,"&gt;0")+COUNTIF(Dépenses!$M$3:$M$43,"&lt;0")=13),Dépenses!$L$43,""))))))))))))))))))))))))))))))))))))))))),IF(13=COUNTIF(Dépenses!$M$3:$M$43,"&gt;0")+COUNTIF(Dépenses!$M$3:$M$43,"&lt;0")+1,"TOTAL DÉPENSES",IF(13=COUNTIF(Dépenses!$M$3:$M$43,"&gt;0")+COUNTIF(Dépenses!$M$3:$M$43,"&lt;0")+2,"BÉNÉFICE (PERTE) NET","")))</f>
        <v/>
      </c>
      <c r="H21" s="310" t="str">
        <f>IF(13&lt;=COUNTIF(Dépenses!$M$3:$M$43,"&gt;0")+COUNTIF(Dépenses!$M$3:$M$43,"&lt;0"),IF(AND(ISNUMBER(Dépenses!$M$3),Dépenses!$M$3&lt;&gt;0,COUNTIF(Dépenses!$M$3:$M$3,"&gt;0")+COUNTIF(Dépenses!$M$3:$M$3,"&lt;0")=13),Dépenses!$M$3,IF(AND(ISNUMBER(Dépenses!$M$4),Dépenses!$M$4&lt;&gt;0,COUNTIF(Dépenses!$M$3:$M$4,"&gt;0")+COUNTIF(Dépenses!$M$3:$M$4,"&lt;0")=13),Dépenses!$M$4,IF(AND(ISNUMBER(Dépenses!$M$5),Dépenses!$M$5&lt;&gt;0,COUNTIF(Dépenses!$M$3:$M$5,"&gt;0")+COUNTIF(Dépenses!$M$3:$M$5,"&lt;0")=13),Dépenses!$M$5,IF(AND(ISNUMBER(Dépenses!$M$6),Dépenses!$M$6&lt;&gt;0,COUNTIF(Dépenses!$M$3:$M$6,"&gt;0")+COUNTIF(Dépenses!$M$3:$M$6,"&lt;0")=13),Dépenses!$M$6,IF(AND(ISNUMBER(Dépenses!$M$7),Dépenses!$M$7&lt;&gt;0,COUNTIF(Dépenses!$M$3:$M$7,"&gt;0")+COUNTIF(Dépenses!$M$3:$M$7,"&lt;0")=13),Dépenses!$M$7,IF(AND(ISNUMBER(Dépenses!$M$8),Dépenses!$M$8&lt;&gt;0,COUNTIF(Dépenses!$M$3:$M$8,"&gt;0")+COUNTIF(Dépenses!$M$3:$M$8,"&lt;0")=13),Dépenses!$M$8,IF(AND(ISNUMBER(Dépenses!$M$9),Dépenses!$M$9&lt;&gt;0,COUNTIF(Dépenses!$M$3:$M$9,"&gt;0")+COUNTIF(Dépenses!$M$3:$M$9,"&lt;0")=13),Dépenses!$M$9,IF(AND(ISNUMBER(Dépenses!$M$10),Dépenses!$M$10&lt;&gt;0,COUNTIF(Dépenses!$M$3:$M$10,"&gt;0")+COUNTIF(Dépenses!$M$3:$M$10,"&lt;0")=13),Dépenses!$M$10,IF(AND(ISNUMBER(Dépenses!$M$11),Dépenses!$M$11&lt;&gt;0,COUNTIF(Dépenses!$M$3:$M$11,"&gt;0")+COUNTIF(Dépenses!$M$3:$M$11,"&lt;0")=13),Dépenses!$M$11,IF(AND(ISNUMBER(Dépenses!$M$12),Dépenses!$M$12&lt;&gt;0,COUNTIF(Dépenses!$M$3:$M$12,"&gt;0")+COUNTIF(Dépenses!$M$3:$M$12,"&lt;0")=13),Dépenses!$M$12,IF(AND(ISNUMBER(Dépenses!$M$13),Dépenses!$M$13&lt;&gt;0,COUNTIF(Dépenses!$M$3:$M$13,"&gt;0")+COUNTIF(Dépenses!$M$3:$M$13,"&lt;0")=13),Dépenses!$M$13,IF(AND(ISNUMBER(Dépenses!$M$14),Dépenses!$M$14&lt;&gt;0,COUNTIF(Dépenses!$M$3:$M$14,"&gt;0")+COUNTIF(Dépenses!$M$3:$M$14,"&lt;0")=13),Dépenses!$M$14,IF(AND(ISNUMBER(Dépenses!$M$15),Dépenses!$M$15&lt;&gt;0,COUNTIF(Dépenses!$M$3:$M$15,"&gt;0")+COUNTIF(Dépenses!$M$3:$M$15,"&lt;0")=13),Dépenses!$M$15,IF(AND(ISNUMBER(Dépenses!$M$16),Dépenses!$M$16&lt;&gt;0,COUNTIF(Dépenses!$M$3:$M$16,"&gt;0")+COUNTIF(Dépenses!$M$3:$M$16,"&lt;0")=13),Dépenses!$M$16,IF(AND(ISNUMBER(Dépenses!$M$17),Dépenses!$M$17&lt;&gt;0,COUNTIF(Dépenses!$M$3:$M$17,"&gt;0")+COUNTIF(Dépenses!$M$3:$M$17,"&lt;0")=13),Dépenses!$M$17,IF(AND(ISNUMBER(Dépenses!$M$18),Dépenses!$M$18&lt;&gt;0,COUNTIF(Dépenses!$M$3:$M$18,"&gt;0")+COUNTIF(Dépenses!$M$3:$M$18,"&lt;0")=13),Dépenses!$M$18,IF(AND(ISNUMBER(Dépenses!$M$19),Dépenses!$M$19&lt;&gt;0,COUNTIF(Dépenses!$M$3:$M$19,"&gt;0")+COUNTIF(Dépenses!$M$3:$M$19,"&lt;0")=13),Dépenses!$M$19,IF(AND(ISNUMBER(Dépenses!$M$20),Dépenses!$M$20&lt;&gt;0,COUNTIF(Dépenses!$M$3:$M$20,"&gt;0")+COUNTIF(Dépenses!$M$3:$M$20,"&lt;0")=13),Dépenses!$M$20,IF(AND(ISNUMBER(Dépenses!$M$21),Dépenses!$M$21&lt;&gt;0,COUNTIF(Dépenses!$M$3:$M$21,"&gt;0")+COUNTIF(Dépenses!$M$3:$M$21,"&lt;0")=13),Dépenses!$M$21,IF(AND(ISNUMBER(Dépenses!$M$22),Dépenses!$M$22&lt;&gt;0,COUNTIF(Dépenses!$M$3:$M$22,"&gt;0")+COUNTIF(Dépenses!$M$3:$M$22,"&lt;0")=13),Dépenses!$M$22,IF(AND(ISNUMBER(Dépenses!$M$23),Dépenses!$M$23&lt;&gt;0,COUNTIF(Dépenses!$M$3:$M$23,"&gt;0")+COUNTIF(Dépenses!$M$3:$M$23,"&lt;0")=13),Dépenses!$M$23,IF(AND(ISNUMBER(Dépenses!$M$24),Dépenses!$M$24&lt;&gt;0,COUNTIF(Dépenses!$M$3:$M$24,"&gt;0")+COUNTIF(Dépenses!$M$3:$M$24,"&lt;0")=13),Dépenses!$M$24,IF(AND(ISNUMBER(Dépenses!$M$25),Dépenses!$M$25&lt;&gt;0,COUNTIF(Dépenses!$M$3:$M$25,"&gt;0")+COUNTIF(Dépenses!$M$3:$M$25,"&lt;0")=13),Dépenses!$M$25,IF(AND(ISNUMBER(Dépenses!$M$26),Dépenses!$M$26&lt;&gt;0,COUNTIF(Dépenses!$M$3:$M$26,"&gt;0")+COUNTIF(Dépenses!$M$3:$M$26,"&lt;0")=13),Dépenses!$M$26,IF(AND(ISNUMBER(Dépenses!$M$27),Dépenses!$M$27&lt;&gt;0,COUNTIF(Dépenses!$M$3:$M$27,"&gt;0")+COUNTIF(Dépenses!$M$3:$M$27,"&lt;0")=13),Dépenses!$M$27,IF(AND(ISNUMBER(Dépenses!$M$28),Dépenses!$M$28&lt;&gt;0,COUNTIF(Dépenses!$M$3:$M$28,"&gt;0")+COUNTIF(Dépenses!$M$3:$M$28,"&lt;0")=13),Dépenses!$M$28,IF(AND(ISNUMBER(Dépenses!$M$29),Dépenses!$M$29&lt;&gt;0,COUNTIF(Dépenses!$M$3:$M$29,"&gt;0")+COUNTIF(Dépenses!$M$3:$M$29,"&lt;0")=13),Dépenses!$M$29,IF(AND(ISNUMBER(Dépenses!$M$30),Dépenses!$M$30&lt;&gt;0,COUNTIF(Dépenses!$M$3:$M$30,"&gt;0")+COUNTIF(Dépenses!$M$3:$M$30,"&lt;0")=13),Dépenses!$M$30,IF(AND(ISNUMBER(Dépenses!$M$31),Dépenses!$M$31&lt;&gt;0,COUNTIF(Dépenses!$M$3:$M$31,"&gt;0")+COUNTIF(Dépenses!$M$3:$M$31,"&lt;0")=13),Dépenses!$M$31,IF(AND(ISNUMBER(Dépenses!$M$32),Dépenses!$M$32&lt;&gt;0,COUNTIF(Dépenses!$M$3:$M$32,"&gt;0")+COUNTIF(Dépenses!$M$3:$M$32,"&lt;0")=13),Dépenses!$M$32,IF(AND(ISNUMBER(Dépenses!$M$33),Dépenses!$M$33&lt;&gt;0,COUNTIF(Dépenses!$M$3:$M$33,"&gt;0")+COUNTIF(Dépenses!$M$3:$M$33,"&lt;0")=13),Dépenses!$M$33,IF(AND(ISNUMBER(Dépenses!$M$34),Dépenses!$M$34&lt;&gt;0,COUNTIF(Dépenses!$M$3:$M$34,"&gt;0")+COUNTIF(Dépenses!$M$3:$M$34,"&lt;0")=13),Dépenses!$M$34,IF(AND(ISNUMBER(Dépenses!$M$35),Dépenses!$M$35&lt;&gt;0,COUNTIF(Dépenses!$M$3:$M$35,"&gt;0")+COUNTIF(Dépenses!$M$3:$M$35,"&lt;0")=13),Dépenses!$M$35,IF(AND(ISNUMBER(Dépenses!$M$36),Dépenses!$M$36&lt;&gt;0,COUNTIF(Dépenses!$M$3:$M$36,"&gt;0")+COUNTIF(Dépenses!$M$3:$M$36,"&lt;0")=13),Dépenses!$M$36,IF(AND(ISNUMBER(Dépenses!$M$37),Dépenses!$M$37&lt;&gt;0,COUNTIF(Dépenses!$M$3:$M$37,"&gt;0")+COUNTIF(Dépenses!$M$3:$M$37,"&lt;0")=13),Dépenses!$M$37,IF(AND(ISNUMBER(Dépenses!$M$38),Dépenses!$M$38&lt;&gt;0,COUNTIF(Dépenses!$M$3:$M$38,"&gt;0")+COUNTIF(Dépenses!$M$3:$M$38,"&lt;0")=13),Dépenses!$M$38,IF(AND(ISNUMBER(Dépenses!$M$39),Dépenses!$M$39&lt;&gt;0,COUNTIF(Dépenses!$M$3:$M$39,"&gt;0")+COUNTIF(Dépenses!$M$3:$M$39,"&lt;0")=13),Dépenses!$M$39,IF(AND(ISNUMBER(Dépenses!$M$40),Dépenses!$M$40&lt;&gt;0,COUNTIF(Dépenses!$M$3:$M$40,"&gt;0")+COUNTIF(Dépenses!$M$3:$M$40,"&lt;0")=13),Dépenses!$M$40,IF(AND(ISNUMBER(Dépenses!$M$41),Dépenses!$M$41&lt;&gt;0,COUNTIF(Dépenses!$M$3:$M$41,"&gt;0")+COUNTIF(Dépenses!$M$3:$M$41,"&lt;0")=13),Dépenses!$M$41,IF(AND(ISNUMBER(Dépenses!$M$42),Dépenses!$M$42&lt;&gt;0,COUNTIF(Dépenses!$M$3:$M$42,"&gt;0")+COUNTIF(Dépenses!$M$3:$M$42,"&lt;0")=13),Dépenses!$M$42,IF(AND(ISNUMBER(Dépenses!$M$43),Dépenses!$M$43&lt;&gt;0,COUNTIF(Dépenses!$M$3:$M$43,"&gt;0")+COUNTIF(Dépenses!$M$3:$M$43,"&lt;0")=13),Dépenses!$M$43,""))))))))))))))))))))))))))))))))))))))))),IF(13=COUNTIF(Dépenses!$M$3:$M$43,"&gt;0")+COUNTIF(Dépenses!$M$3:$M$43,"&lt;0")+1,SUM(Dépenses!$M$3:$M$43),IF(13=COUNTIF(Dépenses!$M$3:$M$43,"&gt;0")+COUNTIF(Dépenses!$M$3:$M$43,"&lt;0")+2,Revenus!$J$2-SUM(Dépenses!$M$3:$M$43),"")))</f>
        <v/>
      </c>
      <c r="I21" s="291" t="str">
        <f>IF(13&lt;=COUNTIF(Dépenses!$M$3:$M$43,"&gt;0")+COUNTIF(Dépenses!$M$3:$M$43,"&lt;0"),IF(AND(ISNUMBER(Dépenses!$M$3),Dépenses!$M$3&lt;&gt;0,COUNTIF(Dépenses!$M$3:$M$3,"&gt;0")+COUNTIF(Dépenses!$M$3:$M$3,"&lt;0")=13),Dépenses!$P$3,IF(AND(ISNUMBER(Dépenses!$M$4),Dépenses!$M$4&lt;&gt;0,COUNTIF(Dépenses!$M$3:$M$4,"&gt;0")+COUNTIF(Dépenses!$M$3:$M$4,"&lt;0")=13),Dépenses!$P$4,IF(AND(ISNUMBER(Dépenses!$M$5),Dépenses!$M$5&lt;&gt;0,COUNTIF(Dépenses!$M$3:$M$5,"&gt;0")+COUNTIF(Dépenses!$M$3:$M$5,"&lt;0")=13),Dépenses!$P$5,IF(AND(ISNUMBER(Dépenses!$M$6),Dépenses!$M$6&lt;&gt;0,COUNTIF(Dépenses!$M$3:$M$6,"&gt;0")+COUNTIF(Dépenses!$M$3:$M$6,"&lt;0")=13),Dépenses!$P$6,IF(AND(ISNUMBER(Dépenses!$M$7),Dépenses!$M$7&lt;&gt;0,COUNTIF(Dépenses!$M$3:$M$7,"&gt;0")+COUNTIF(Dépenses!$M$3:$M$7,"&lt;0")=13),Dépenses!$P$7,IF(AND(ISNUMBER(Dépenses!$M$8),Dépenses!$M$8&lt;&gt;0,COUNTIF(Dépenses!$M$3:$M$8,"&gt;0")+COUNTIF(Dépenses!$M$3:$M$8,"&lt;0")=13),Dépenses!$P$8,IF(AND(ISNUMBER(Dépenses!$M$9),Dépenses!$M$9&lt;&gt;0,COUNTIF(Dépenses!$M$3:$M$9,"&gt;0")+COUNTIF(Dépenses!$M$3:$M$9,"&lt;0")=13),Dépenses!$P$9,IF(AND(ISNUMBER(Dépenses!$M$10),Dépenses!$M$10&lt;&gt;0,COUNTIF(Dépenses!$M$3:$M$10,"&gt;0")+COUNTIF(Dépenses!$M$3:$M$10,"&lt;0")=13),Dépenses!$P$10,IF(AND(ISNUMBER(Dépenses!$M$11),Dépenses!$M$11&lt;&gt;0,COUNTIF(Dépenses!$M$3:$M$11,"&gt;0")+COUNTIF(Dépenses!$M$3:$M$11,"&lt;0")=13),Dépenses!$P$11,IF(AND(ISNUMBER(Dépenses!$M$12),Dépenses!$M$12&lt;&gt;0,COUNTIF(Dépenses!$M$3:$M$12,"&gt;0")+COUNTIF(Dépenses!$M$3:$M$12,"&lt;0")=13),Dépenses!$P$12,IF(AND(ISNUMBER(Dépenses!$M$13),Dépenses!$M$13&lt;&gt;0,COUNTIF(Dépenses!$M$3:$M$13,"&gt;0")+COUNTIF(Dépenses!$M$3:$M$13,"&lt;0")=13),Dépenses!$P$13,IF(AND(ISNUMBER(Dépenses!$M$14),Dépenses!$M$14&lt;&gt;0,COUNTIF(Dépenses!$M$3:$M$14,"&gt;0")+COUNTIF(Dépenses!$M$3:$M$14,"&lt;0")=13),Dépenses!$P$14,IF(AND(ISNUMBER(Dépenses!$M$15),Dépenses!$M$15&lt;&gt;0,COUNTIF(Dépenses!$M$3:$M$15,"&gt;0")+COUNTIF(Dépenses!$M$3:$M$15,"&lt;0")=13),Dépenses!$P$15,IF(AND(ISNUMBER(Dépenses!$M$16),Dépenses!$M$16&lt;&gt;0,COUNTIF(Dépenses!$M$3:$M$16,"&gt;0")+COUNTIF(Dépenses!$M$3:$M$16,"&lt;0")=13),Dépenses!$P$16,IF(AND(ISNUMBER(Dépenses!$M$17),Dépenses!$M$17&lt;&gt;0,COUNTIF(Dépenses!$M$3:$M$17,"&gt;0")+COUNTIF(Dépenses!$M$3:$M$17,"&lt;0")=13),Dépenses!$P$17,IF(AND(ISNUMBER(Dépenses!$M$18),Dépenses!$M$18&lt;&gt;0,COUNTIF(Dépenses!$M$3:$M$18,"&gt;0")+COUNTIF(Dépenses!$M$3:$M$18,"&lt;0")=13),Dépenses!$P$18,IF(AND(ISNUMBER(Dépenses!$M$19),Dépenses!$M$19&lt;&gt;0,COUNTIF(Dépenses!$M$3:$M$19,"&gt;0")+COUNTIF(Dépenses!$M$3:$M$19,"&lt;0")=13),Dépenses!$P$19,IF(AND(ISNUMBER(Dépenses!$M$20),Dépenses!$M$20&lt;&gt;0,COUNTIF(Dépenses!$M$3:$M$20,"&gt;0")+COUNTIF(Dépenses!$M$3:$M$20,"&lt;0")=13),Dépenses!$P$20,IF(AND(ISNUMBER(Dépenses!$M$21),Dépenses!$M$21&lt;&gt;0,COUNTIF(Dépenses!$M$3:$M$21,"&gt;0")+COUNTIF(Dépenses!$M$3:$M$21,"&lt;0")=13),Dépenses!$P$21,IF(AND(ISNUMBER(Dépenses!$M$22),Dépenses!$M$22&lt;&gt;0,COUNTIF(Dépenses!$M$3:$M$22,"&gt;0")+COUNTIF(Dépenses!$M$3:$M$22,"&lt;0")=13),Dépenses!$P$22,IF(AND(ISNUMBER(Dépenses!$M$23),Dépenses!$M$23&lt;&gt;0,COUNTIF(Dépenses!$M$3:$M$23,"&gt;0")+COUNTIF(Dépenses!$M$3:$M$23,"&lt;0")=13),Dépenses!$P$23,IF(AND(ISNUMBER(Dépenses!$M$24),Dépenses!$M$24&lt;&gt;0,COUNTIF(Dépenses!$M$3:$M$24,"&gt;0")+COUNTIF(Dépenses!$M$3:$M$24,"&lt;0")=13),Dépenses!$P$24,IF(AND(ISNUMBER(Dépenses!$M$25),Dépenses!$M$25&lt;&gt;0,COUNTIF(Dépenses!$M$3:$M$25,"&gt;0")+COUNTIF(Dépenses!$M$3:$M$25,"&lt;0")=13),Dépenses!$P$25,IF(AND(ISNUMBER(Dépenses!$M$26),Dépenses!$M$26&lt;&gt;0,COUNTIF(Dépenses!$M$3:$M$26,"&gt;0")+COUNTIF(Dépenses!$M$3:$M$26,"&lt;0")=13),Dépenses!$P$26,IF(AND(ISNUMBER(Dépenses!$M$27),Dépenses!$M$27&lt;&gt;0,COUNTIF(Dépenses!$M$3:$M$27,"&gt;0")+COUNTIF(Dépenses!$M$3:$M$27,"&lt;0")=13),Dépenses!$P$27,IF(AND(ISNUMBER(Dépenses!$M$28),Dépenses!$M$28&lt;&gt;0,COUNTIF(Dépenses!$M$3:$M$28,"&gt;0")+COUNTIF(Dépenses!$M$3:$M$28,"&lt;0")=13),Dépenses!$P$28,IF(AND(ISNUMBER(Dépenses!$M$29),Dépenses!$M$29&lt;&gt;0,COUNTIF(Dépenses!$M$3:$M$29,"&gt;0")+COUNTIF(Dépenses!$M$3:$M$29,"&lt;0")=13),Dépenses!$P$29,IF(AND(ISNUMBER(Dépenses!$M$30),Dépenses!$M$30&lt;&gt;0,COUNTIF(Dépenses!$M$3:$M$30,"&gt;0")+COUNTIF(Dépenses!$M$3:$M$30,"&lt;0")=13),Dépenses!$P$30,IF(AND(ISNUMBER(Dépenses!$M$31),Dépenses!$M$31&lt;&gt;0,COUNTIF(Dépenses!$M$3:$M$31,"&gt;0")+COUNTIF(Dépenses!$M$3:$M$31,"&lt;0")=13),Dépenses!$P$31,IF(AND(ISNUMBER(Dépenses!$M$32),Dépenses!$M$32&lt;&gt;0,COUNTIF(Dépenses!$M$3:$M$32,"&gt;0")+COUNTIF(Dépenses!$M$3:$M$32,"&lt;0")=13),Dépenses!$P$32,IF(AND(ISNUMBER(Dépenses!$M$33),Dépenses!$M$33&lt;&gt;0,COUNTIF(Dépenses!$M$3:$M$33,"&gt;0")+COUNTIF(Dépenses!$M$3:$M$33,"&lt;0")=13),Dépenses!$P$33,IF(AND(ISNUMBER(Dépenses!$M$34),Dépenses!$M$34&lt;&gt;0,COUNTIF(Dépenses!$M$3:$M$34,"&gt;0")+COUNTIF(Dépenses!$M$3:$M$34,"&lt;0")=13),Dépenses!$P$34,IF(AND(ISNUMBER(Dépenses!$M$35),Dépenses!$M$35&lt;&gt;0,COUNTIF(Dépenses!$M$3:$M$35,"&gt;0")+COUNTIF(Dépenses!$M$3:$M$35,"&lt;0")=13),Dépenses!$P$35,IF(AND(ISNUMBER(Dépenses!$M$36),Dépenses!$M$36&lt;&gt;0,COUNTIF(Dépenses!$M$3:$M$36,"&gt;0")+COUNTIF(Dépenses!$M$3:$M$36,"&lt;0")=13),Dépenses!$P$36,IF(AND(ISNUMBER(Dépenses!$M$37),Dépenses!$M$37&lt;&gt;0,COUNTIF(Dépenses!$M$3:$M$37,"&gt;0")+COUNTIF(Dépenses!$M$3:$M$37,"&lt;0")=13),Dépenses!$P$37,IF(AND(ISNUMBER(Dépenses!$M$38),Dépenses!$M$38&lt;&gt;0,COUNTIF(Dépenses!$M$3:$M$38,"&gt;0")+COUNTIF(Dépenses!$M$3:$M$38,"&lt;0")=13),Dépenses!$P$38,IF(AND(ISNUMBER(Dépenses!$M$39),Dépenses!$M$39&lt;&gt;0,COUNTIF(Dépenses!$M$3:$M$39,"&gt;0")+COUNTIF(Dépenses!$M$3:$M$39,"&lt;0")=13),Dépenses!$P$39,IF(AND(ISNUMBER(Dépenses!$M$40),Dépenses!$M$40&lt;&gt;0,COUNTIF(Dépenses!$M$3:$M$40,"&gt;0")+COUNTIF(Dépenses!$M$3:$M$40,"&lt;0")=13),Dépenses!$P$40,IF(AND(ISNUMBER(Dépenses!$M$41),Dépenses!$M$41&lt;&gt;0,COUNTIF(Dépenses!$M$3:$M$41,"&gt;0")+COUNTIF(Dépenses!$M$3:$M$41,"&lt;0")=13),Dépenses!$P$41,IF(AND(ISNUMBER(Dépenses!$M$42),Dépenses!$M$42&lt;&gt;0,COUNTIF(Dépenses!$M$3:$M$42,"&gt;0")+COUNTIF(Dépenses!$M$3:$M$42,"&lt;0")=13),Dépenses!$P$42,IF(AND(ISNUMBER(Dépenses!$M$43),Dépenses!$M$43&lt;&gt;0,COUNTIF(Dépenses!$M$3:$M$43,"&gt;0")+COUNTIF(Dépenses!$M$3:$M$43,"&lt;0")=13),Dépenses!$P$43,""))))))))))))))))))))))))))))))))))))))))),"")</f>
        <v/>
      </c>
      <c r="J21" s="310" t="str">
        <f>IF(13&lt;=COUNTIF(Dépenses!$M$3:$M$43,"&gt;0")+COUNTIF(Dépenses!$M$3:$M$43,"&lt;0"),IF(AND(ISNUMBER(Dépenses!$M$3),Dépenses!$M$3&lt;&gt;0,COUNTIF(Dépenses!$M$3:$M$3,"&gt;0")+COUNTIF(Dépenses!$M$3:$M$3,"&lt;0")=13),Dépenses!$Q$3,IF(AND(ISNUMBER(Dépenses!$M$4),Dépenses!$M$4&lt;&gt;0,COUNTIF(Dépenses!$M$3:$M$4,"&gt;0")+COUNTIF(Dépenses!$M$3:$M$4,"&lt;0")=13),Dépenses!$Q$4,IF(AND(ISNUMBER(Dépenses!$M$5),Dépenses!$M$5&lt;&gt;0,COUNTIF(Dépenses!$M$3:$M$5,"&gt;0")+COUNTIF(Dépenses!$M$3:$M$5,"&lt;0")=13),Dépenses!$Q$5,IF(AND(ISNUMBER(Dépenses!$M$6),Dépenses!$M$6&lt;&gt;0,COUNTIF(Dépenses!$M$3:$M$6,"&gt;0")+COUNTIF(Dépenses!$M$3:$M$6,"&lt;0")=13),Dépenses!$Q$6,IF(AND(ISNUMBER(Dépenses!$M$7),Dépenses!$M$7&lt;&gt;0,COUNTIF(Dépenses!$M$3:$M$7,"&gt;0")+COUNTIF(Dépenses!$M$3:$M$7,"&lt;0")=13),Dépenses!$Q$7,IF(AND(ISNUMBER(Dépenses!$M$8),Dépenses!$M$8&lt;&gt;0,COUNTIF(Dépenses!$M$3:$M$8,"&gt;0")+COUNTIF(Dépenses!$M$3:$M$8,"&lt;0")=13),Dépenses!$Q$8,IF(AND(ISNUMBER(Dépenses!$M$9),Dépenses!$M$9&lt;&gt;0,COUNTIF(Dépenses!$M$3:$M$9,"&gt;0")+COUNTIF(Dépenses!$M$3:$M$9,"&lt;0")=13),Dépenses!$Q$9,IF(AND(ISNUMBER(Dépenses!$M$10),Dépenses!$M$10&lt;&gt;0,COUNTIF(Dépenses!$M$3:$M$10,"&gt;0")+COUNTIF(Dépenses!$M$3:$M$10,"&lt;0")=13),Dépenses!$Q$10,IF(AND(ISNUMBER(Dépenses!$M$11),Dépenses!$M$11&lt;&gt;0,COUNTIF(Dépenses!$M$3:$M$11,"&gt;0")+COUNTIF(Dépenses!$M$3:$M$11,"&lt;0")=13),Dépenses!$Q$11,IF(AND(ISNUMBER(Dépenses!$M$12),Dépenses!$M$12&lt;&gt;0,COUNTIF(Dépenses!$M$3:$M$12,"&gt;0")+COUNTIF(Dépenses!$M$3:$M$12,"&lt;0")=13),Dépenses!$Q$12,IF(AND(ISNUMBER(Dépenses!$M$13),Dépenses!$M$13&lt;&gt;0,COUNTIF(Dépenses!$M$3:$M$13,"&gt;0")+COUNTIF(Dépenses!$M$3:$M$13,"&lt;0")=13),Dépenses!$Q$13,IF(AND(ISNUMBER(Dépenses!$M$14),Dépenses!$M$14&lt;&gt;0,COUNTIF(Dépenses!$M$3:$M$14,"&gt;0")+COUNTIF(Dépenses!$M$3:$M$14,"&lt;0")=13),Dépenses!$Q$14,IF(AND(ISNUMBER(Dépenses!$M$15),Dépenses!$M$15&lt;&gt;0,COUNTIF(Dépenses!$M$3:$M$15,"&gt;0")+COUNTIF(Dépenses!$M$3:$M$15,"&lt;0")=13),Dépenses!$Q$15,IF(AND(ISNUMBER(Dépenses!$M$16),Dépenses!$M$16&lt;&gt;0,COUNTIF(Dépenses!$M$3:$M$16,"&gt;0")+COUNTIF(Dépenses!$M$3:$M$16,"&lt;0")=13),Dépenses!$Q$16,IF(AND(ISNUMBER(Dépenses!$M$17),Dépenses!$M$17&lt;&gt;0,COUNTIF(Dépenses!$M$3:$M$17,"&gt;0")+COUNTIF(Dépenses!$M$3:$M$17,"&lt;0")=13),Dépenses!$Q$17,IF(AND(ISNUMBER(Dépenses!$M$18),Dépenses!$M$18&lt;&gt;0,COUNTIF(Dépenses!$M$3:$M$18,"&gt;0")+COUNTIF(Dépenses!$M$3:$M$18,"&lt;0")=13),Dépenses!$Q$18,IF(AND(ISNUMBER(Dépenses!$M$19),Dépenses!$M$19&lt;&gt;0,COUNTIF(Dépenses!$M$3:$M$19,"&gt;0")+COUNTIF(Dépenses!$M$3:$M$19,"&lt;0")=13),Dépenses!$Q$19,IF(AND(ISNUMBER(Dépenses!$M$20),Dépenses!$M$20&lt;&gt;0,COUNTIF(Dépenses!$M$3:$M$20,"&gt;0")+COUNTIF(Dépenses!$M$3:$M$20,"&lt;0")=13),Dépenses!$Q$20,IF(AND(ISNUMBER(Dépenses!$M$21),Dépenses!$M$21&lt;&gt;0,COUNTIF(Dépenses!$M$3:$M$21,"&gt;0")+COUNTIF(Dépenses!$M$3:$M$21,"&lt;0")=13),Dépenses!$Q$21,IF(AND(ISNUMBER(Dépenses!$M$22),Dépenses!$M$22&lt;&gt;0,COUNTIF(Dépenses!$M$3:$M$22,"&gt;0")+COUNTIF(Dépenses!$M$3:$M$22,"&lt;0")=13),Dépenses!$Q$22,IF(AND(ISNUMBER(Dépenses!$M$23),Dépenses!$M$23&lt;&gt;0,COUNTIF(Dépenses!$M$3:$M$23,"&gt;0")+COUNTIF(Dépenses!$M$3:$M$23,"&lt;0")=13),Dépenses!$Q$23,IF(AND(ISNUMBER(Dépenses!$M$24),Dépenses!$M$24&lt;&gt;0,COUNTIF(Dépenses!$M$3:$M$24,"&gt;0")+COUNTIF(Dépenses!$M$3:$M$24,"&lt;0")=13),Dépenses!$Q$24,IF(AND(ISNUMBER(Dépenses!$M$25),Dépenses!$M$25&lt;&gt;0,COUNTIF(Dépenses!$M$3:$M$25,"&gt;0")+COUNTIF(Dépenses!$M$3:$M$25,"&lt;0")=13),Dépenses!$Q$25,IF(AND(ISNUMBER(Dépenses!$M$26),Dépenses!$M$26&lt;&gt;0,COUNTIF(Dépenses!$M$3:$M$26,"&gt;0")+COUNTIF(Dépenses!$M$3:$M$26,"&lt;0")=13),Dépenses!$Q$26,IF(AND(ISNUMBER(Dépenses!$M$27),Dépenses!$M$27&lt;&gt;0,COUNTIF(Dépenses!$M$3:$M$27,"&gt;0")+COUNTIF(Dépenses!$M$3:$M$27,"&lt;0")=13),Dépenses!$Q$27,IF(AND(ISNUMBER(Dépenses!$M$28),Dépenses!$M$28&lt;&gt;0,COUNTIF(Dépenses!$M$3:$M$28,"&gt;0")+COUNTIF(Dépenses!$M$3:$M$28,"&lt;0")=13),Dépenses!$Q$28,IF(AND(ISNUMBER(Dépenses!$M$29),Dépenses!$M$29&lt;&gt;0,COUNTIF(Dépenses!$M$3:$M$29,"&gt;0")+COUNTIF(Dépenses!$M$3:$M$29,"&lt;0")=13),Dépenses!$Q$29,IF(AND(ISNUMBER(Dépenses!$M$30),Dépenses!$M$30&lt;&gt;0,COUNTIF(Dépenses!$M$3:$M$30,"&gt;0")+COUNTIF(Dépenses!$M$3:$M$30,"&lt;0")=13),Dépenses!$Q$30,IF(AND(ISNUMBER(Dépenses!$M$31),Dépenses!$M$31&lt;&gt;0,COUNTIF(Dépenses!$M$3:$M$31,"&gt;0")+COUNTIF(Dépenses!$M$3:$M$31,"&lt;0")=13),Dépenses!$Q$31,IF(AND(ISNUMBER(Dépenses!$M$32),Dépenses!$M$32&lt;&gt;0,COUNTIF(Dépenses!$M$3:$M$32,"&gt;0")+COUNTIF(Dépenses!$M$3:$M$32,"&lt;0")=13),Dépenses!$Q$32,IF(AND(ISNUMBER(Dépenses!$M$33),Dépenses!$M$33&lt;&gt;0,COUNTIF(Dépenses!$M$3:$M$33,"&gt;0")+COUNTIF(Dépenses!$M$3:$M$33,"&lt;0")=13),Dépenses!$Q$33,IF(AND(ISNUMBER(Dépenses!$M$34),Dépenses!$M$34&lt;&gt;0,COUNTIF(Dépenses!$M$3:$M$34,"&gt;0")+COUNTIF(Dépenses!$M$3:$M$34,"&lt;0")=13),Dépenses!$Q$34,IF(AND(ISNUMBER(Dépenses!$M$35),Dépenses!$M$35&lt;&gt;0,COUNTIF(Dépenses!$M$3:$M$35,"&gt;0")+COUNTIF(Dépenses!$M$3:$M$35,"&lt;0")=13),Dépenses!$Q$35,IF(AND(ISNUMBER(Dépenses!$M$36),Dépenses!$M$36&lt;&gt;0,COUNTIF(Dépenses!$M$3:$M$36,"&gt;0")+COUNTIF(Dépenses!$M$3:$M$36,"&lt;0")=13),Dépenses!$Q$36,IF(AND(ISNUMBER(Dépenses!$M$37),Dépenses!$M$37&lt;&gt;0,COUNTIF(Dépenses!$M$3:$M$37,"&gt;0")+COUNTIF(Dépenses!$M$3:$M$37,"&lt;0")=13),Dépenses!$Q$37,IF(AND(ISNUMBER(Dépenses!$M$38),Dépenses!$M$38&lt;&gt;0,COUNTIF(Dépenses!$M$3:$M$38,"&gt;0")+COUNTIF(Dépenses!$M$3:$M$38,"&lt;0")=13),Dépenses!$Q$38,IF(AND(ISNUMBER(Dépenses!$M$39),Dépenses!$M$39&lt;&gt;0,COUNTIF(Dépenses!$M$3:$M$39,"&gt;0")+COUNTIF(Dépenses!$M$3:$M$39,"&lt;0")=13),Dépenses!$Q$39,IF(AND(ISNUMBER(Dépenses!$M$40),Dépenses!$M$40&lt;&gt;0,COUNTIF(Dépenses!$M$3:$M$40,"&gt;0")+COUNTIF(Dépenses!$M$3:$M$40,"&lt;0")=13),Dépenses!$Q$40,IF(AND(ISNUMBER(Dépenses!$M$41),Dépenses!$M$41&lt;&gt;0,COUNTIF(Dépenses!$M$3:$M$41,"&gt;0")+COUNTIF(Dépenses!$M$3:$M$41,"&lt;0")=13),Dépenses!$Q$41,IF(AND(ISNUMBER(Dépenses!$M$42),Dépenses!$M$42&lt;&gt;0,COUNTIF(Dépenses!$M$3:$M$42,"&gt;0")+COUNTIF(Dépenses!$M$3:$M$42,"&lt;0")=13),Dépenses!$Q$42,IF(AND(ISNUMBER(Dépenses!$M$43),Dépenses!$M$43&lt;&gt;0,COUNTIF(Dépenses!$M$3:$M$43,"&gt;0")+COUNTIF(Dépenses!$M$3:$M$43,"&lt;0")=13),Dépenses!$Q$43,""))))))))))))))))))))))))))))))))))))))))),IF(13=COUNTIF(Dépenses!$M$3:$M$43,"&gt;0")+COUNTIF(Dépenses!$M$3:$M$43,"&lt;0")+1,SUM(Dépenses!$Q$3:$Q$43),IF(13=COUNTIF(Dépenses!$M$3:$M$43,"&gt;0")+COUNTIF(Dépenses!$M$3:$M$43,"&lt;0")+2,Revenus!$J$2-SUM(Dépenses!$Q$3:$Q$43),"")))</f>
        <v/>
      </c>
    </row>
    <row r="22" spans="1:10" ht="21.95" customHeight="1" x14ac:dyDescent="0.25">
      <c r="A22" s="146"/>
      <c r="B22" s="146"/>
      <c r="C22" s="146"/>
      <c r="D22" s="146"/>
      <c r="E22" s="146"/>
      <c r="F22" s="146"/>
      <c r="G22" s="276" t="str">
        <f>IF(14&lt;=COUNTIF(Dépenses!$M$3:$M$43,"&gt;0")+COUNTIF(Dépenses!$M$3:$M$43,"&lt;0"),IF(AND(ISNUMBER(Dépenses!$M$3),Dépenses!$M$3&lt;&gt;0,COUNTIF(Dépenses!$M$3:$M$3,"&gt;0")+COUNTIF(Dépenses!$M$3:$M$3,"&lt;0")=14),Dépenses!$L$3,IF(AND(ISNUMBER(Dépenses!$M$4),Dépenses!$M$4&lt;&gt;0,COUNTIF(Dépenses!$M$3:$M$4,"&gt;0")+COUNTIF(Dépenses!$M$3:$M$4,"&lt;0")=14),Dépenses!$L$4,IF(AND(ISNUMBER(Dépenses!$M$5),Dépenses!$M$5&lt;&gt;0,COUNTIF(Dépenses!$M$3:$M$5,"&gt;0")+COUNTIF(Dépenses!$M$3:$M$5,"&lt;0")=14),Dépenses!$L$5,IF(AND(ISNUMBER(Dépenses!$M$6),Dépenses!$M$6&lt;&gt;0,COUNTIF(Dépenses!$M$3:$M$6,"&gt;0")+COUNTIF(Dépenses!$M$3:$M$6,"&lt;0")=14),Dépenses!$L$6,IF(AND(ISNUMBER(Dépenses!$M$7),Dépenses!$M$7&lt;&gt;0,COUNTIF(Dépenses!$M$3:$M$7,"&gt;0")+COUNTIF(Dépenses!$M$3:$M$7,"&lt;0")=14),Dépenses!$L$7,IF(AND(ISNUMBER(Dépenses!$M$8),Dépenses!$M$8&lt;&gt;0,COUNTIF(Dépenses!$M$3:$M$8,"&gt;0")+COUNTIF(Dépenses!$M$3:$M$8,"&lt;0")=14),Dépenses!$L$8,IF(AND(ISNUMBER(Dépenses!$M$9),Dépenses!$M$9&lt;&gt;0,COUNTIF(Dépenses!$M$3:$M$9,"&gt;0")+COUNTIF(Dépenses!$M$3:$M$9,"&lt;0")=14),Dépenses!$L$9,IF(AND(ISNUMBER(Dépenses!$M$10),Dépenses!$M$10&lt;&gt;0,COUNTIF(Dépenses!$M$3:$M$10,"&gt;0")+COUNTIF(Dépenses!$M$3:$M$10,"&lt;0")=14),Dépenses!$L$10,IF(AND(ISNUMBER(Dépenses!$M$11),Dépenses!$M$11&lt;&gt;0,COUNTIF(Dépenses!$M$3:$M$11,"&gt;0")+COUNTIF(Dépenses!$M$3:$M$11,"&lt;0")=14),Dépenses!$L$11,IF(AND(ISNUMBER(Dépenses!$M$12),Dépenses!$M$12&lt;&gt;0,COUNTIF(Dépenses!$M$3:$M$12,"&gt;0")+COUNTIF(Dépenses!$M$3:$M$12,"&lt;0")=14),Dépenses!$L$12,IF(AND(ISNUMBER(Dépenses!$M$13),Dépenses!$M$13&lt;&gt;0,COUNTIF(Dépenses!$M$3:$M$13,"&gt;0")+COUNTIF(Dépenses!$M$3:$M$13,"&lt;0")=14),Dépenses!$L$13,IF(AND(ISNUMBER(Dépenses!$M$14),Dépenses!$M$14&lt;&gt;0,COUNTIF(Dépenses!$M$3:$M$14,"&gt;0")+COUNTIF(Dépenses!$M$3:$M$14,"&lt;0")=14),Dépenses!$L$14,IF(AND(ISNUMBER(Dépenses!$M$15),Dépenses!$M$15&lt;&gt;0,COUNTIF(Dépenses!$M$3:$M$15,"&gt;0")+COUNTIF(Dépenses!$M$3:$M$15,"&lt;0")=14),Dépenses!$L$15,IF(AND(ISNUMBER(Dépenses!$M$16),Dépenses!$M$16&lt;&gt;0,COUNTIF(Dépenses!$M$3:$M$16,"&gt;0")+COUNTIF(Dépenses!$M$3:$M$16,"&lt;0")=14),Dépenses!$L$16,IF(AND(ISNUMBER(Dépenses!$M$17),Dépenses!$M$17&lt;&gt;0,COUNTIF(Dépenses!$M$3:$M$17,"&gt;0")+COUNTIF(Dépenses!$M$3:$M$17,"&lt;0")=14),Dépenses!$L$17,IF(AND(ISNUMBER(Dépenses!$M$18),Dépenses!$M$18&lt;&gt;0,COUNTIF(Dépenses!$M$3:$M$18,"&gt;0")+COUNTIF(Dépenses!$M$3:$M$18,"&lt;0")=14),Dépenses!$L$18,IF(AND(ISNUMBER(Dépenses!$M$19),Dépenses!$M$19&lt;&gt;0,COUNTIF(Dépenses!$M$3:$M$19,"&gt;0")+COUNTIF(Dépenses!$M$3:$M$19,"&lt;0")=14),Dépenses!$L$19,IF(AND(ISNUMBER(Dépenses!$M$20),Dépenses!$M$20&lt;&gt;0,COUNTIF(Dépenses!$M$3:$M$20,"&gt;0")+COUNTIF(Dépenses!$M$3:$M$20,"&lt;0")=14),Dépenses!$L$20,IF(AND(ISNUMBER(Dépenses!$M$21),Dépenses!$M$21&lt;&gt;0,COUNTIF(Dépenses!$M$3:$M$21,"&gt;0")+COUNTIF(Dépenses!$M$3:$M$21,"&lt;0")=14),Dépenses!$L$21,IF(AND(ISNUMBER(Dépenses!$M$22),Dépenses!$M$22&lt;&gt;0,COUNTIF(Dépenses!$M$3:$M$22,"&gt;0")+COUNTIF(Dépenses!$M$3:$M$22,"&lt;0")=14),Dépenses!$L$22,IF(AND(ISNUMBER(Dépenses!$M$23),Dépenses!$M$23&lt;&gt;0,COUNTIF(Dépenses!$M$3:$M$23,"&gt;0")+COUNTIF(Dépenses!$M$3:$M$23,"&lt;0")=14),Dépenses!$L$23,IF(AND(ISNUMBER(Dépenses!$M$24),Dépenses!$M$24&lt;&gt;0,COUNTIF(Dépenses!$M$3:$M$24,"&gt;0")+COUNTIF(Dépenses!$M$3:$M$24,"&lt;0")=14),Dépenses!$L$24,IF(AND(ISNUMBER(Dépenses!$M$25),Dépenses!$M$25&lt;&gt;0,COUNTIF(Dépenses!$M$3:$M$25,"&gt;0")+COUNTIF(Dépenses!$M$3:$M$25,"&lt;0")=14),Dépenses!$L$25,IF(AND(ISNUMBER(Dépenses!$M$26),Dépenses!$M$26&lt;&gt;0,COUNTIF(Dépenses!$M$3:$M$26,"&gt;0")+COUNTIF(Dépenses!$M$3:$M$26,"&lt;0")=14),Dépenses!$L$26,IF(AND(ISNUMBER(Dépenses!$M$27),Dépenses!$M$27&lt;&gt;0,COUNTIF(Dépenses!$M$3:$M$27,"&gt;0")+COUNTIF(Dépenses!$M$3:$M$27,"&lt;0")=14),Dépenses!$L$27,IF(AND(ISNUMBER(Dépenses!$M$28),Dépenses!$M$28&lt;&gt;0,COUNTIF(Dépenses!$M$3:$M$28,"&gt;0")+COUNTIF(Dépenses!$M$3:$M$28,"&lt;0")=14),Dépenses!$L$28,IF(AND(ISNUMBER(Dépenses!$M$29),Dépenses!$M$29&lt;&gt;0,COUNTIF(Dépenses!$M$3:$M$29,"&gt;0")+COUNTIF(Dépenses!$M$3:$M$29,"&lt;0")=14),Dépenses!$L$29,IF(AND(ISNUMBER(Dépenses!$M$30),Dépenses!$M$30&lt;&gt;0,COUNTIF(Dépenses!$M$3:$M$30,"&gt;0")+COUNTIF(Dépenses!$M$3:$M$30,"&lt;0")=14),Dépenses!$L$30,IF(AND(ISNUMBER(Dépenses!$M$31),Dépenses!$M$31&lt;&gt;0,COUNTIF(Dépenses!$M$3:$M$31,"&gt;0")+COUNTIF(Dépenses!$M$3:$M$31,"&lt;0")=14),Dépenses!$L$31,IF(AND(ISNUMBER(Dépenses!$M$32),Dépenses!$M$32&lt;&gt;0,COUNTIF(Dépenses!$M$3:$M$32,"&gt;0")+COUNTIF(Dépenses!$M$3:$M$32,"&lt;0")=14),Dépenses!$L$32,IF(AND(ISNUMBER(Dépenses!$M$33),Dépenses!$M$33&lt;&gt;0,COUNTIF(Dépenses!$M$3:$M$33,"&gt;0")+COUNTIF(Dépenses!$M$3:$M$33,"&lt;0")=14),Dépenses!$L$33,IF(AND(ISNUMBER(Dépenses!$M$34),Dépenses!$M$34&lt;&gt;0,COUNTIF(Dépenses!$M$3:$M$34,"&gt;0")+COUNTIF(Dépenses!$M$3:$M$34,"&lt;0")=14),Dépenses!$L$34,IF(AND(ISNUMBER(Dépenses!$M$35),Dépenses!$M$35&lt;&gt;0,COUNTIF(Dépenses!$M$3:$M$35,"&gt;0")+COUNTIF(Dépenses!$M$3:$M$35,"&lt;0")=14),Dépenses!$L$35,IF(AND(ISNUMBER(Dépenses!$M$36),Dépenses!$M$36&lt;&gt;0,COUNTIF(Dépenses!$M$3:$M$36,"&gt;0")+COUNTIF(Dépenses!$M$3:$M$36,"&lt;0")=14),Dépenses!$L$36,IF(AND(ISNUMBER(Dépenses!$M$37),Dépenses!$M$37&lt;&gt;0,COUNTIF(Dépenses!$M$3:$M$37,"&gt;0")+COUNTIF(Dépenses!$M$3:$M$37,"&lt;0")=14),Dépenses!$L$37,IF(AND(ISNUMBER(Dépenses!$M$38),Dépenses!$M$38&lt;&gt;0,COUNTIF(Dépenses!$M$3:$M$38,"&gt;0")+COUNTIF(Dépenses!$M$3:$M$38,"&lt;0")=14),Dépenses!$L$38,IF(AND(ISNUMBER(Dépenses!$M$39),Dépenses!$M$39&lt;&gt;0,COUNTIF(Dépenses!$M$3:$M$39,"&gt;0")+COUNTIF(Dépenses!$M$3:$M$39,"&lt;0")=14),Dépenses!$L$39,IF(AND(ISNUMBER(Dépenses!$M$40),Dépenses!$M$40&lt;&gt;0,COUNTIF(Dépenses!$M$3:$M$40,"&gt;0")+COUNTIF(Dépenses!$M$3:$M$40,"&lt;0")=14),Dépenses!$L$40,IF(AND(ISNUMBER(Dépenses!$M$41),Dépenses!$M$41&lt;&gt;0,COUNTIF(Dépenses!$M$3:$M$41,"&gt;0")+COUNTIF(Dépenses!$M$3:$M$41,"&lt;0")=14),Dépenses!$L$41,IF(AND(ISNUMBER(Dépenses!$M$42),Dépenses!$M$42&lt;&gt;0,COUNTIF(Dépenses!$M$3:$M$42,"&gt;0")+COUNTIF(Dépenses!$M$3:$M$42,"&lt;0")=14),Dépenses!$L$42,IF(AND(ISNUMBER(Dépenses!$M$43),Dépenses!$M$43&lt;&gt;0,COUNTIF(Dépenses!$M$3:$M$43,"&gt;0")+COUNTIF(Dépenses!$M$3:$M$43,"&lt;0")=14),Dépenses!$L$43,""))))))))))))))))))))))))))))))))))))))))),IF(14=COUNTIF(Dépenses!$M$3:$M$43,"&gt;0")+COUNTIF(Dépenses!$M$3:$M$43,"&lt;0")+1,"TOTAL DÉPENSES",IF(14=COUNTIF(Dépenses!$M$3:$M$43,"&gt;0")+COUNTIF(Dépenses!$M$3:$M$43,"&lt;0")+2,"BÉNÉFICE (PERTE) NET","")))</f>
        <v/>
      </c>
      <c r="H22" s="310" t="str">
        <f>IF(14&lt;=COUNTIF(Dépenses!$M$3:$M$43,"&gt;0")+COUNTIF(Dépenses!$M$3:$M$43,"&lt;0"),IF(AND(ISNUMBER(Dépenses!$M$3),Dépenses!$M$3&lt;&gt;0,COUNTIF(Dépenses!$M$3:$M$3,"&gt;0")+COUNTIF(Dépenses!$M$3:$M$3,"&lt;0")=14),Dépenses!$M$3,IF(AND(ISNUMBER(Dépenses!$M$4),Dépenses!$M$4&lt;&gt;0,COUNTIF(Dépenses!$M$3:$M$4,"&gt;0")+COUNTIF(Dépenses!$M$3:$M$4,"&lt;0")=14),Dépenses!$M$4,IF(AND(ISNUMBER(Dépenses!$M$5),Dépenses!$M$5&lt;&gt;0,COUNTIF(Dépenses!$M$3:$M$5,"&gt;0")+COUNTIF(Dépenses!$M$3:$M$5,"&lt;0")=14),Dépenses!$M$5,IF(AND(ISNUMBER(Dépenses!$M$6),Dépenses!$M$6&lt;&gt;0,COUNTIF(Dépenses!$M$3:$M$6,"&gt;0")+COUNTIF(Dépenses!$M$3:$M$6,"&lt;0")=14),Dépenses!$M$6,IF(AND(ISNUMBER(Dépenses!$M$7),Dépenses!$M$7&lt;&gt;0,COUNTIF(Dépenses!$M$3:$M$7,"&gt;0")+COUNTIF(Dépenses!$M$3:$M$7,"&lt;0")=14),Dépenses!$M$7,IF(AND(ISNUMBER(Dépenses!$M$8),Dépenses!$M$8&lt;&gt;0,COUNTIF(Dépenses!$M$3:$M$8,"&gt;0")+COUNTIF(Dépenses!$M$3:$M$8,"&lt;0")=14),Dépenses!$M$8,IF(AND(ISNUMBER(Dépenses!$M$9),Dépenses!$M$9&lt;&gt;0,COUNTIF(Dépenses!$M$3:$M$9,"&gt;0")+COUNTIF(Dépenses!$M$3:$M$9,"&lt;0")=14),Dépenses!$M$9,IF(AND(ISNUMBER(Dépenses!$M$10),Dépenses!$M$10&lt;&gt;0,COUNTIF(Dépenses!$M$3:$M$10,"&gt;0")+COUNTIF(Dépenses!$M$3:$M$10,"&lt;0")=14),Dépenses!$M$10,IF(AND(ISNUMBER(Dépenses!$M$11),Dépenses!$M$11&lt;&gt;0,COUNTIF(Dépenses!$M$3:$M$11,"&gt;0")+COUNTIF(Dépenses!$M$3:$M$11,"&lt;0")=14),Dépenses!$M$11,IF(AND(ISNUMBER(Dépenses!$M$12),Dépenses!$M$12&lt;&gt;0,COUNTIF(Dépenses!$M$3:$M$12,"&gt;0")+COUNTIF(Dépenses!$M$3:$M$12,"&lt;0")=14),Dépenses!$M$12,IF(AND(ISNUMBER(Dépenses!$M$13),Dépenses!$M$13&lt;&gt;0,COUNTIF(Dépenses!$M$3:$M$13,"&gt;0")+COUNTIF(Dépenses!$M$3:$M$13,"&lt;0")=14),Dépenses!$M$13,IF(AND(ISNUMBER(Dépenses!$M$14),Dépenses!$M$14&lt;&gt;0,COUNTIF(Dépenses!$M$3:$M$14,"&gt;0")+COUNTIF(Dépenses!$M$3:$M$14,"&lt;0")=14),Dépenses!$M$14,IF(AND(ISNUMBER(Dépenses!$M$15),Dépenses!$M$15&lt;&gt;0,COUNTIF(Dépenses!$M$3:$M$15,"&gt;0")+COUNTIF(Dépenses!$M$3:$M$15,"&lt;0")=14),Dépenses!$M$15,IF(AND(ISNUMBER(Dépenses!$M$16),Dépenses!$M$16&lt;&gt;0,COUNTIF(Dépenses!$M$3:$M$16,"&gt;0")+COUNTIF(Dépenses!$M$3:$M$16,"&lt;0")=14),Dépenses!$M$16,IF(AND(ISNUMBER(Dépenses!$M$17),Dépenses!$M$17&lt;&gt;0,COUNTIF(Dépenses!$M$3:$M$17,"&gt;0")+COUNTIF(Dépenses!$M$3:$M$17,"&lt;0")=14),Dépenses!$M$17,IF(AND(ISNUMBER(Dépenses!$M$18),Dépenses!$M$18&lt;&gt;0,COUNTIF(Dépenses!$M$3:$M$18,"&gt;0")+COUNTIF(Dépenses!$M$3:$M$18,"&lt;0")=14),Dépenses!$M$18,IF(AND(ISNUMBER(Dépenses!$M$19),Dépenses!$M$19&lt;&gt;0,COUNTIF(Dépenses!$M$3:$M$19,"&gt;0")+COUNTIF(Dépenses!$M$3:$M$19,"&lt;0")=14),Dépenses!$M$19,IF(AND(ISNUMBER(Dépenses!$M$20),Dépenses!$M$20&lt;&gt;0,COUNTIF(Dépenses!$M$3:$M$20,"&gt;0")+COUNTIF(Dépenses!$M$3:$M$20,"&lt;0")=14),Dépenses!$M$20,IF(AND(ISNUMBER(Dépenses!$M$21),Dépenses!$M$21&lt;&gt;0,COUNTIF(Dépenses!$M$3:$M$21,"&gt;0")+COUNTIF(Dépenses!$M$3:$M$21,"&lt;0")=14),Dépenses!$M$21,IF(AND(ISNUMBER(Dépenses!$M$22),Dépenses!$M$22&lt;&gt;0,COUNTIF(Dépenses!$M$3:$M$22,"&gt;0")+COUNTIF(Dépenses!$M$3:$M$22,"&lt;0")=14),Dépenses!$M$22,IF(AND(ISNUMBER(Dépenses!$M$23),Dépenses!$M$23&lt;&gt;0,COUNTIF(Dépenses!$M$3:$M$23,"&gt;0")+COUNTIF(Dépenses!$M$3:$M$23,"&lt;0")=14),Dépenses!$M$23,IF(AND(ISNUMBER(Dépenses!$M$24),Dépenses!$M$24&lt;&gt;0,COUNTIF(Dépenses!$M$3:$M$24,"&gt;0")+COUNTIF(Dépenses!$M$3:$M$24,"&lt;0")=14),Dépenses!$M$24,IF(AND(ISNUMBER(Dépenses!$M$25),Dépenses!$M$25&lt;&gt;0,COUNTIF(Dépenses!$M$3:$M$25,"&gt;0")+COUNTIF(Dépenses!$M$3:$M$25,"&lt;0")=14),Dépenses!$M$25,IF(AND(ISNUMBER(Dépenses!$M$26),Dépenses!$M$26&lt;&gt;0,COUNTIF(Dépenses!$M$3:$M$26,"&gt;0")+COUNTIF(Dépenses!$M$3:$M$26,"&lt;0")=14),Dépenses!$M$26,IF(AND(ISNUMBER(Dépenses!$M$27),Dépenses!$M$27&lt;&gt;0,COUNTIF(Dépenses!$M$3:$M$27,"&gt;0")+COUNTIF(Dépenses!$M$3:$M$27,"&lt;0")=14),Dépenses!$M$27,IF(AND(ISNUMBER(Dépenses!$M$28),Dépenses!$M$28&lt;&gt;0,COUNTIF(Dépenses!$M$3:$M$28,"&gt;0")+COUNTIF(Dépenses!$M$3:$M$28,"&lt;0")=14),Dépenses!$M$28,IF(AND(ISNUMBER(Dépenses!$M$29),Dépenses!$M$29&lt;&gt;0,COUNTIF(Dépenses!$M$3:$M$29,"&gt;0")+COUNTIF(Dépenses!$M$3:$M$29,"&lt;0")=14),Dépenses!$M$29,IF(AND(ISNUMBER(Dépenses!$M$30),Dépenses!$M$30&lt;&gt;0,COUNTIF(Dépenses!$M$3:$M$30,"&gt;0")+COUNTIF(Dépenses!$M$3:$M$30,"&lt;0")=14),Dépenses!$M$30,IF(AND(ISNUMBER(Dépenses!$M$31),Dépenses!$M$31&lt;&gt;0,COUNTIF(Dépenses!$M$3:$M$31,"&gt;0")+COUNTIF(Dépenses!$M$3:$M$31,"&lt;0")=14),Dépenses!$M$31,IF(AND(ISNUMBER(Dépenses!$M$32),Dépenses!$M$32&lt;&gt;0,COUNTIF(Dépenses!$M$3:$M$32,"&gt;0")+COUNTIF(Dépenses!$M$3:$M$32,"&lt;0")=14),Dépenses!$M$32,IF(AND(ISNUMBER(Dépenses!$M$33),Dépenses!$M$33&lt;&gt;0,COUNTIF(Dépenses!$M$3:$M$33,"&gt;0")+COUNTIF(Dépenses!$M$3:$M$33,"&lt;0")=14),Dépenses!$M$33,IF(AND(ISNUMBER(Dépenses!$M$34),Dépenses!$M$34&lt;&gt;0,COUNTIF(Dépenses!$M$3:$M$34,"&gt;0")+COUNTIF(Dépenses!$M$3:$M$34,"&lt;0")=14),Dépenses!$M$34,IF(AND(ISNUMBER(Dépenses!$M$35),Dépenses!$M$35&lt;&gt;0,COUNTIF(Dépenses!$M$3:$M$35,"&gt;0")+COUNTIF(Dépenses!$M$3:$M$35,"&lt;0")=14),Dépenses!$M$35,IF(AND(ISNUMBER(Dépenses!$M$36),Dépenses!$M$36&lt;&gt;0,COUNTIF(Dépenses!$M$3:$M$36,"&gt;0")+COUNTIF(Dépenses!$M$3:$M$36,"&lt;0")=14),Dépenses!$M$36,IF(AND(ISNUMBER(Dépenses!$M$37),Dépenses!$M$37&lt;&gt;0,COUNTIF(Dépenses!$M$3:$M$37,"&gt;0")+COUNTIF(Dépenses!$M$3:$M$37,"&lt;0")=14),Dépenses!$M$37,IF(AND(ISNUMBER(Dépenses!$M$38),Dépenses!$M$38&lt;&gt;0,COUNTIF(Dépenses!$M$3:$M$38,"&gt;0")+COUNTIF(Dépenses!$M$3:$M$38,"&lt;0")=14),Dépenses!$M$38,IF(AND(ISNUMBER(Dépenses!$M$39),Dépenses!$M$39&lt;&gt;0,COUNTIF(Dépenses!$M$3:$M$39,"&gt;0")+COUNTIF(Dépenses!$M$3:$M$39,"&lt;0")=14),Dépenses!$M$39,IF(AND(ISNUMBER(Dépenses!$M$40),Dépenses!$M$40&lt;&gt;0,COUNTIF(Dépenses!$M$3:$M$40,"&gt;0")+COUNTIF(Dépenses!$M$3:$M$40,"&lt;0")=14),Dépenses!$M$40,IF(AND(ISNUMBER(Dépenses!$M$41),Dépenses!$M$41&lt;&gt;0,COUNTIF(Dépenses!$M$3:$M$41,"&gt;0")+COUNTIF(Dépenses!$M$3:$M$41,"&lt;0")=14),Dépenses!$M$41,IF(AND(ISNUMBER(Dépenses!$M$42),Dépenses!$M$42&lt;&gt;0,COUNTIF(Dépenses!$M$3:$M$42,"&gt;0")+COUNTIF(Dépenses!$M$3:$M$42,"&lt;0")=14),Dépenses!$M$42,IF(AND(ISNUMBER(Dépenses!$M$43),Dépenses!$M$43&lt;&gt;0,COUNTIF(Dépenses!$M$3:$M$43,"&gt;0")+COUNTIF(Dépenses!$M$3:$M$43,"&lt;0")=14),Dépenses!$M$43,""))))))))))))))))))))))))))))))))))))))))),IF(14=COUNTIF(Dépenses!$M$3:$M$43,"&gt;0")+COUNTIF(Dépenses!$M$3:$M$43,"&lt;0")+1,SUM(Dépenses!$M$3:$M$43),IF(14=COUNTIF(Dépenses!$M$3:$M$43,"&gt;0")+COUNTIF(Dépenses!$M$3:$M$43,"&lt;0")+2,Revenus!$J$2-SUM(Dépenses!$M$3:$M$43),"")))</f>
        <v/>
      </c>
      <c r="I22" s="291" t="str">
        <f>IF(14&lt;=COUNTIF(Dépenses!$M$3:$M$43,"&gt;0")+COUNTIF(Dépenses!$M$3:$M$43,"&lt;0"),IF(AND(ISNUMBER(Dépenses!$M$3),Dépenses!$M$3&lt;&gt;0,COUNTIF(Dépenses!$M$3:$M$3,"&gt;0")+COUNTIF(Dépenses!$M$3:$M$3,"&lt;0")=14),Dépenses!$P$3,IF(AND(ISNUMBER(Dépenses!$M$4),Dépenses!$M$4&lt;&gt;0,COUNTIF(Dépenses!$M$3:$M$4,"&gt;0")+COUNTIF(Dépenses!$M$3:$M$4,"&lt;0")=14),Dépenses!$P$4,IF(AND(ISNUMBER(Dépenses!$M$5),Dépenses!$M$5&lt;&gt;0,COUNTIF(Dépenses!$M$3:$M$5,"&gt;0")+COUNTIF(Dépenses!$M$3:$M$5,"&lt;0")=14),Dépenses!$P$5,IF(AND(ISNUMBER(Dépenses!$M$6),Dépenses!$M$6&lt;&gt;0,COUNTIF(Dépenses!$M$3:$M$6,"&gt;0")+COUNTIF(Dépenses!$M$3:$M$6,"&lt;0")=14),Dépenses!$P$6,IF(AND(ISNUMBER(Dépenses!$M$7),Dépenses!$M$7&lt;&gt;0,COUNTIF(Dépenses!$M$3:$M$7,"&gt;0")+COUNTIF(Dépenses!$M$3:$M$7,"&lt;0")=14),Dépenses!$P$7,IF(AND(ISNUMBER(Dépenses!$M$8),Dépenses!$M$8&lt;&gt;0,COUNTIF(Dépenses!$M$3:$M$8,"&gt;0")+COUNTIF(Dépenses!$M$3:$M$8,"&lt;0")=14),Dépenses!$P$8,IF(AND(ISNUMBER(Dépenses!$M$9),Dépenses!$M$9&lt;&gt;0,COUNTIF(Dépenses!$M$3:$M$9,"&gt;0")+COUNTIF(Dépenses!$M$3:$M$9,"&lt;0")=14),Dépenses!$P$9,IF(AND(ISNUMBER(Dépenses!$M$10),Dépenses!$M$10&lt;&gt;0,COUNTIF(Dépenses!$M$3:$M$10,"&gt;0")+COUNTIF(Dépenses!$M$3:$M$10,"&lt;0")=14),Dépenses!$P$10,IF(AND(ISNUMBER(Dépenses!$M$11),Dépenses!$M$11&lt;&gt;0,COUNTIF(Dépenses!$M$3:$M$11,"&gt;0")+COUNTIF(Dépenses!$M$3:$M$11,"&lt;0")=14),Dépenses!$P$11,IF(AND(ISNUMBER(Dépenses!$M$12),Dépenses!$M$12&lt;&gt;0,COUNTIF(Dépenses!$M$3:$M$12,"&gt;0")+COUNTIF(Dépenses!$M$3:$M$12,"&lt;0")=14),Dépenses!$P$12,IF(AND(ISNUMBER(Dépenses!$M$13),Dépenses!$M$13&lt;&gt;0,COUNTIF(Dépenses!$M$3:$M$13,"&gt;0")+COUNTIF(Dépenses!$M$3:$M$13,"&lt;0")=14),Dépenses!$P$13,IF(AND(ISNUMBER(Dépenses!$M$14),Dépenses!$M$14&lt;&gt;0,COUNTIF(Dépenses!$M$3:$M$14,"&gt;0")+COUNTIF(Dépenses!$M$3:$M$14,"&lt;0")=14),Dépenses!$P$14,IF(AND(ISNUMBER(Dépenses!$M$15),Dépenses!$M$15&lt;&gt;0,COUNTIF(Dépenses!$M$3:$M$15,"&gt;0")+COUNTIF(Dépenses!$M$3:$M$15,"&lt;0")=14),Dépenses!$P$15,IF(AND(ISNUMBER(Dépenses!$M$16),Dépenses!$M$16&lt;&gt;0,COUNTIF(Dépenses!$M$3:$M$16,"&gt;0")+COUNTIF(Dépenses!$M$3:$M$16,"&lt;0")=14),Dépenses!$P$16,IF(AND(ISNUMBER(Dépenses!$M$17),Dépenses!$M$17&lt;&gt;0,COUNTIF(Dépenses!$M$3:$M$17,"&gt;0")+COUNTIF(Dépenses!$M$3:$M$17,"&lt;0")=14),Dépenses!$P$17,IF(AND(ISNUMBER(Dépenses!$M$18),Dépenses!$M$18&lt;&gt;0,COUNTIF(Dépenses!$M$3:$M$18,"&gt;0")+COUNTIF(Dépenses!$M$3:$M$18,"&lt;0")=14),Dépenses!$P$18,IF(AND(ISNUMBER(Dépenses!$M$19),Dépenses!$M$19&lt;&gt;0,COUNTIF(Dépenses!$M$3:$M$19,"&gt;0")+COUNTIF(Dépenses!$M$3:$M$19,"&lt;0")=14),Dépenses!$P$19,IF(AND(ISNUMBER(Dépenses!$M$20),Dépenses!$M$20&lt;&gt;0,COUNTIF(Dépenses!$M$3:$M$20,"&gt;0")+COUNTIF(Dépenses!$M$3:$M$20,"&lt;0")=14),Dépenses!$P$20,IF(AND(ISNUMBER(Dépenses!$M$21),Dépenses!$M$21&lt;&gt;0,COUNTIF(Dépenses!$M$3:$M$21,"&gt;0")+COUNTIF(Dépenses!$M$3:$M$21,"&lt;0")=14),Dépenses!$P$21,IF(AND(ISNUMBER(Dépenses!$M$22),Dépenses!$M$22&lt;&gt;0,COUNTIF(Dépenses!$M$3:$M$22,"&gt;0")+COUNTIF(Dépenses!$M$3:$M$22,"&lt;0")=14),Dépenses!$P$22,IF(AND(ISNUMBER(Dépenses!$M$23),Dépenses!$M$23&lt;&gt;0,COUNTIF(Dépenses!$M$3:$M$23,"&gt;0")+COUNTIF(Dépenses!$M$3:$M$23,"&lt;0")=14),Dépenses!$P$23,IF(AND(ISNUMBER(Dépenses!$M$24),Dépenses!$M$24&lt;&gt;0,COUNTIF(Dépenses!$M$3:$M$24,"&gt;0")+COUNTIF(Dépenses!$M$3:$M$24,"&lt;0")=14),Dépenses!$P$24,IF(AND(ISNUMBER(Dépenses!$M$25),Dépenses!$M$25&lt;&gt;0,COUNTIF(Dépenses!$M$3:$M$25,"&gt;0")+COUNTIF(Dépenses!$M$3:$M$25,"&lt;0")=14),Dépenses!$P$25,IF(AND(ISNUMBER(Dépenses!$M$26),Dépenses!$M$26&lt;&gt;0,COUNTIF(Dépenses!$M$3:$M$26,"&gt;0")+COUNTIF(Dépenses!$M$3:$M$26,"&lt;0")=14),Dépenses!$P$26,IF(AND(ISNUMBER(Dépenses!$M$27),Dépenses!$M$27&lt;&gt;0,COUNTIF(Dépenses!$M$3:$M$27,"&gt;0")+COUNTIF(Dépenses!$M$3:$M$27,"&lt;0")=14),Dépenses!$P$27,IF(AND(ISNUMBER(Dépenses!$M$28),Dépenses!$M$28&lt;&gt;0,COUNTIF(Dépenses!$M$3:$M$28,"&gt;0")+COUNTIF(Dépenses!$M$3:$M$28,"&lt;0")=14),Dépenses!$P$28,IF(AND(ISNUMBER(Dépenses!$M$29),Dépenses!$M$29&lt;&gt;0,COUNTIF(Dépenses!$M$3:$M$29,"&gt;0")+COUNTIF(Dépenses!$M$3:$M$29,"&lt;0")=14),Dépenses!$P$29,IF(AND(ISNUMBER(Dépenses!$M$30),Dépenses!$M$30&lt;&gt;0,COUNTIF(Dépenses!$M$3:$M$30,"&gt;0")+COUNTIF(Dépenses!$M$3:$M$30,"&lt;0")=14),Dépenses!$P$30,IF(AND(ISNUMBER(Dépenses!$M$31),Dépenses!$M$31&lt;&gt;0,COUNTIF(Dépenses!$M$3:$M$31,"&gt;0")+COUNTIF(Dépenses!$M$3:$M$31,"&lt;0")=14),Dépenses!$P$31,IF(AND(ISNUMBER(Dépenses!$M$32),Dépenses!$M$32&lt;&gt;0,COUNTIF(Dépenses!$M$3:$M$32,"&gt;0")+COUNTIF(Dépenses!$M$3:$M$32,"&lt;0")=14),Dépenses!$P$32,IF(AND(ISNUMBER(Dépenses!$M$33),Dépenses!$M$33&lt;&gt;0,COUNTIF(Dépenses!$M$3:$M$33,"&gt;0")+COUNTIF(Dépenses!$M$3:$M$33,"&lt;0")=14),Dépenses!$P$33,IF(AND(ISNUMBER(Dépenses!$M$34),Dépenses!$M$34&lt;&gt;0,COUNTIF(Dépenses!$M$3:$M$34,"&gt;0")+COUNTIF(Dépenses!$M$3:$M$34,"&lt;0")=14),Dépenses!$P$34,IF(AND(ISNUMBER(Dépenses!$M$35),Dépenses!$M$35&lt;&gt;0,COUNTIF(Dépenses!$M$3:$M$35,"&gt;0")+COUNTIF(Dépenses!$M$3:$M$35,"&lt;0")=14),Dépenses!$P$35,IF(AND(ISNUMBER(Dépenses!$M$36),Dépenses!$M$36&lt;&gt;0,COUNTIF(Dépenses!$M$3:$M$36,"&gt;0")+COUNTIF(Dépenses!$M$3:$M$36,"&lt;0")=14),Dépenses!$P$36,IF(AND(ISNUMBER(Dépenses!$M$37),Dépenses!$M$37&lt;&gt;0,COUNTIF(Dépenses!$M$3:$M$37,"&gt;0")+COUNTIF(Dépenses!$M$3:$M$37,"&lt;0")=14),Dépenses!$P$37,IF(AND(ISNUMBER(Dépenses!$M$38),Dépenses!$M$38&lt;&gt;0,COUNTIF(Dépenses!$M$3:$M$38,"&gt;0")+COUNTIF(Dépenses!$M$3:$M$38,"&lt;0")=14),Dépenses!$P$38,IF(AND(ISNUMBER(Dépenses!$M$39),Dépenses!$M$39&lt;&gt;0,COUNTIF(Dépenses!$M$3:$M$39,"&gt;0")+COUNTIF(Dépenses!$M$3:$M$39,"&lt;0")=14),Dépenses!$P$39,IF(AND(ISNUMBER(Dépenses!$M$40),Dépenses!$M$40&lt;&gt;0,COUNTIF(Dépenses!$M$3:$M$40,"&gt;0")+COUNTIF(Dépenses!$M$3:$M$40,"&lt;0")=14),Dépenses!$P$40,IF(AND(ISNUMBER(Dépenses!$M$41),Dépenses!$M$41&lt;&gt;0,COUNTIF(Dépenses!$M$3:$M$41,"&gt;0")+COUNTIF(Dépenses!$M$3:$M$41,"&lt;0")=14),Dépenses!$P$41,IF(AND(ISNUMBER(Dépenses!$M$42),Dépenses!$M$42&lt;&gt;0,COUNTIF(Dépenses!$M$3:$M$42,"&gt;0")+COUNTIF(Dépenses!$M$3:$M$42,"&lt;0")=14),Dépenses!$P$42,IF(AND(ISNUMBER(Dépenses!$M$43),Dépenses!$M$43&lt;&gt;0,COUNTIF(Dépenses!$M$3:$M$43,"&gt;0")+COUNTIF(Dépenses!$M$3:$M$43,"&lt;0")=14),Dépenses!$P$43,""))))))))))))))))))))))))))))))))))))))))),"")</f>
        <v/>
      </c>
      <c r="J22" s="310" t="str">
        <f>IF(14&lt;=COUNTIF(Dépenses!$M$3:$M$43,"&gt;0")+COUNTIF(Dépenses!$M$3:$M$43,"&lt;0"),IF(AND(ISNUMBER(Dépenses!$M$3),Dépenses!$M$3&lt;&gt;0,COUNTIF(Dépenses!$M$3:$M$3,"&gt;0")+COUNTIF(Dépenses!$M$3:$M$3,"&lt;0")=14),Dépenses!$Q$3,IF(AND(ISNUMBER(Dépenses!$M$4),Dépenses!$M$4&lt;&gt;0,COUNTIF(Dépenses!$M$3:$M$4,"&gt;0")+COUNTIF(Dépenses!$M$3:$M$4,"&lt;0")=14),Dépenses!$Q$4,IF(AND(ISNUMBER(Dépenses!$M$5),Dépenses!$M$5&lt;&gt;0,COUNTIF(Dépenses!$M$3:$M$5,"&gt;0")+COUNTIF(Dépenses!$M$3:$M$5,"&lt;0")=14),Dépenses!$Q$5,IF(AND(ISNUMBER(Dépenses!$M$6),Dépenses!$M$6&lt;&gt;0,COUNTIF(Dépenses!$M$3:$M$6,"&gt;0")+COUNTIF(Dépenses!$M$3:$M$6,"&lt;0")=14),Dépenses!$Q$6,IF(AND(ISNUMBER(Dépenses!$M$7),Dépenses!$M$7&lt;&gt;0,COUNTIF(Dépenses!$M$3:$M$7,"&gt;0")+COUNTIF(Dépenses!$M$3:$M$7,"&lt;0")=14),Dépenses!$Q$7,IF(AND(ISNUMBER(Dépenses!$M$8),Dépenses!$M$8&lt;&gt;0,COUNTIF(Dépenses!$M$3:$M$8,"&gt;0")+COUNTIF(Dépenses!$M$3:$M$8,"&lt;0")=14),Dépenses!$Q$8,IF(AND(ISNUMBER(Dépenses!$M$9),Dépenses!$M$9&lt;&gt;0,COUNTIF(Dépenses!$M$3:$M$9,"&gt;0")+COUNTIF(Dépenses!$M$3:$M$9,"&lt;0")=14),Dépenses!$Q$9,IF(AND(ISNUMBER(Dépenses!$M$10),Dépenses!$M$10&lt;&gt;0,COUNTIF(Dépenses!$M$3:$M$10,"&gt;0")+COUNTIF(Dépenses!$M$3:$M$10,"&lt;0")=14),Dépenses!$Q$10,IF(AND(ISNUMBER(Dépenses!$M$11),Dépenses!$M$11&lt;&gt;0,COUNTIF(Dépenses!$M$3:$M$11,"&gt;0")+COUNTIF(Dépenses!$M$3:$M$11,"&lt;0")=14),Dépenses!$Q$11,IF(AND(ISNUMBER(Dépenses!$M$12),Dépenses!$M$12&lt;&gt;0,COUNTIF(Dépenses!$M$3:$M$12,"&gt;0")+COUNTIF(Dépenses!$M$3:$M$12,"&lt;0")=14),Dépenses!$Q$12,IF(AND(ISNUMBER(Dépenses!$M$13),Dépenses!$M$13&lt;&gt;0,COUNTIF(Dépenses!$M$3:$M$13,"&gt;0")+COUNTIF(Dépenses!$M$3:$M$13,"&lt;0")=14),Dépenses!$Q$13,IF(AND(ISNUMBER(Dépenses!$M$14),Dépenses!$M$14&lt;&gt;0,COUNTIF(Dépenses!$M$3:$M$14,"&gt;0")+COUNTIF(Dépenses!$M$3:$M$14,"&lt;0")=14),Dépenses!$Q$14,IF(AND(ISNUMBER(Dépenses!$M$15),Dépenses!$M$15&lt;&gt;0,COUNTIF(Dépenses!$M$3:$M$15,"&gt;0")+COUNTIF(Dépenses!$M$3:$M$15,"&lt;0")=14),Dépenses!$Q$15,IF(AND(ISNUMBER(Dépenses!$M$16),Dépenses!$M$16&lt;&gt;0,COUNTIF(Dépenses!$M$3:$M$16,"&gt;0")+COUNTIF(Dépenses!$M$3:$M$16,"&lt;0")=14),Dépenses!$Q$16,IF(AND(ISNUMBER(Dépenses!$M$17),Dépenses!$M$17&lt;&gt;0,COUNTIF(Dépenses!$M$3:$M$17,"&gt;0")+COUNTIF(Dépenses!$M$3:$M$17,"&lt;0")=14),Dépenses!$Q$17,IF(AND(ISNUMBER(Dépenses!$M$18),Dépenses!$M$18&lt;&gt;0,COUNTIF(Dépenses!$M$3:$M$18,"&gt;0")+COUNTIF(Dépenses!$M$3:$M$18,"&lt;0")=14),Dépenses!$Q$18,IF(AND(ISNUMBER(Dépenses!$M$19),Dépenses!$M$19&lt;&gt;0,COUNTIF(Dépenses!$M$3:$M$19,"&gt;0")+COUNTIF(Dépenses!$M$3:$M$19,"&lt;0")=14),Dépenses!$Q$19,IF(AND(ISNUMBER(Dépenses!$M$20),Dépenses!$M$20&lt;&gt;0,COUNTIF(Dépenses!$M$3:$M$20,"&gt;0")+COUNTIF(Dépenses!$M$3:$M$20,"&lt;0")=14),Dépenses!$Q$20,IF(AND(ISNUMBER(Dépenses!$M$21),Dépenses!$M$21&lt;&gt;0,COUNTIF(Dépenses!$M$3:$M$21,"&gt;0")+COUNTIF(Dépenses!$M$3:$M$21,"&lt;0")=14),Dépenses!$Q$21,IF(AND(ISNUMBER(Dépenses!$M$22),Dépenses!$M$22&lt;&gt;0,COUNTIF(Dépenses!$M$3:$M$22,"&gt;0")+COUNTIF(Dépenses!$M$3:$M$22,"&lt;0")=14),Dépenses!$Q$22,IF(AND(ISNUMBER(Dépenses!$M$23),Dépenses!$M$23&lt;&gt;0,COUNTIF(Dépenses!$M$3:$M$23,"&gt;0")+COUNTIF(Dépenses!$M$3:$M$23,"&lt;0")=14),Dépenses!$Q$23,IF(AND(ISNUMBER(Dépenses!$M$24),Dépenses!$M$24&lt;&gt;0,COUNTIF(Dépenses!$M$3:$M$24,"&gt;0")+COUNTIF(Dépenses!$M$3:$M$24,"&lt;0")=14),Dépenses!$Q$24,IF(AND(ISNUMBER(Dépenses!$M$25),Dépenses!$M$25&lt;&gt;0,COUNTIF(Dépenses!$M$3:$M$25,"&gt;0")+COUNTIF(Dépenses!$M$3:$M$25,"&lt;0")=14),Dépenses!$Q$25,IF(AND(ISNUMBER(Dépenses!$M$26),Dépenses!$M$26&lt;&gt;0,COUNTIF(Dépenses!$M$3:$M$26,"&gt;0")+COUNTIF(Dépenses!$M$3:$M$26,"&lt;0")=14),Dépenses!$Q$26,IF(AND(ISNUMBER(Dépenses!$M$27),Dépenses!$M$27&lt;&gt;0,COUNTIF(Dépenses!$M$3:$M$27,"&gt;0")+COUNTIF(Dépenses!$M$3:$M$27,"&lt;0")=14),Dépenses!$Q$27,IF(AND(ISNUMBER(Dépenses!$M$28),Dépenses!$M$28&lt;&gt;0,COUNTIF(Dépenses!$M$3:$M$28,"&gt;0")+COUNTIF(Dépenses!$M$3:$M$28,"&lt;0")=14),Dépenses!$Q$28,IF(AND(ISNUMBER(Dépenses!$M$29),Dépenses!$M$29&lt;&gt;0,COUNTIF(Dépenses!$M$3:$M$29,"&gt;0")+COUNTIF(Dépenses!$M$3:$M$29,"&lt;0")=14),Dépenses!$Q$29,IF(AND(ISNUMBER(Dépenses!$M$30),Dépenses!$M$30&lt;&gt;0,COUNTIF(Dépenses!$M$3:$M$30,"&gt;0")+COUNTIF(Dépenses!$M$3:$M$30,"&lt;0")=14),Dépenses!$Q$30,IF(AND(ISNUMBER(Dépenses!$M$31),Dépenses!$M$31&lt;&gt;0,COUNTIF(Dépenses!$M$3:$M$31,"&gt;0")+COUNTIF(Dépenses!$M$3:$M$31,"&lt;0")=14),Dépenses!$Q$31,IF(AND(ISNUMBER(Dépenses!$M$32),Dépenses!$M$32&lt;&gt;0,COUNTIF(Dépenses!$M$3:$M$32,"&gt;0")+COUNTIF(Dépenses!$M$3:$M$32,"&lt;0")=14),Dépenses!$Q$32,IF(AND(ISNUMBER(Dépenses!$M$33),Dépenses!$M$33&lt;&gt;0,COUNTIF(Dépenses!$M$3:$M$33,"&gt;0")+COUNTIF(Dépenses!$M$3:$M$33,"&lt;0")=14),Dépenses!$Q$33,IF(AND(ISNUMBER(Dépenses!$M$34),Dépenses!$M$34&lt;&gt;0,COUNTIF(Dépenses!$M$3:$M$34,"&gt;0")+COUNTIF(Dépenses!$M$3:$M$34,"&lt;0")=14),Dépenses!$Q$34,IF(AND(ISNUMBER(Dépenses!$M$35),Dépenses!$M$35&lt;&gt;0,COUNTIF(Dépenses!$M$3:$M$35,"&gt;0")+COUNTIF(Dépenses!$M$3:$M$35,"&lt;0")=14),Dépenses!$Q$35,IF(AND(ISNUMBER(Dépenses!$M$36),Dépenses!$M$36&lt;&gt;0,COUNTIF(Dépenses!$M$3:$M$36,"&gt;0")+COUNTIF(Dépenses!$M$3:$M$36,"&lt;0")=14),Dépenses!$Q$36,IF(AND(ISNUMBER(Dépenses!$M$37),Dépenses!$M$37&lt;&gt;0,COUNTIF(Dépenses!$M$3:$M$37,"&gt;0")+COUNTIF(Dépenses!$M$3:$M$37,"&lt;0")=14),Dépenses!$Q$37,IF(AND(ISNUMBER(Dépenses!$M$38),Dépenses!$M$38&lt;&gt;0,COUNTIF(Dépenses!$M$3:$M$38,"&gt;0")+COUNTIF(Dépenses!$M$3:$M$38,"&lt;0")=14),Dépenses!$Q$38,IF(AND(ISNUMBER(Dépenses!$M$39),Dépenses!$M$39&lt;&gt;0,COUNTIF(Dépenses!$M$3:$M$39,"&gt;0")+COUNTIF(Dépenses!$M$3:$M$39,"&lt;0")=14),Dépenses!$Q$39,IF(AND(ISNUMBER(Dépenses!$M$40),Dépenses!$M$40&lt;&gt;0,COUNTIF(Dépenses!$M$3:$M$40,"&gt;0")+COUNTIF(Dépenses!$M$3:$M$40,"&lt;0")=14),Dépenses!$Q$40,IF(AND(ISNUMBER(Dépenses!$M$41),Dépenses!$M$41&lt;&gt;0,COUNTIF(Dépenses!$M$3:$M$41,"&gt;0")+COUNTIF(Dépenses!$M$3:$M$41,"&lt;0")=14),Dépenses!$Q$41,IF(AND(ISNUMBER(Dépenses!$M$42),Dépenses!$M$42&lt;&gt;0,COUNTIF(Dépenses!$M$3:$M$42,"&gt;0")+COUNTIF(Dépenses!$M$3:$M$42,"&lt;0")=14),Dépenses!$Q$42,IF(AND(ISNUMBER(Dépenses!$M$43),Dépenses!$M$43&lt;&gt;0,COUNTIF(Dépenses!$M$3:$M$43,"&gt;0")+COUNTIF(Dépenses!$M$3:$M$43,"&lt;0")=14),Dépenses!$Q$43,""))))))))))))))))))))))))))))))))))))))))),IF(14=COUNTIF(Dépenses!$M$3:$M$43,"&gt;0")+COUNTIF(Dépenses!$M$3:$M$43,"&lt;0")+1,SUM(Dépenses!$Q$3:$Q$43),IF(14=COUNTIF(Dépenses!$M$3:$M$43,"&gt;0")+COUNTIF(Dépenses!$M$3:$M$43,"&lt;0")+2,Revenus!$J$2-SUM(Dépenses!$Q$3:$Q$43),"")))</f>
        <v/>
      </c>
    </row>
    <row r="23" spans="1:10" ht="21.95" customHeight="1" x14ac:dyDescent="0.25">
      <c r="A23" s="146"/>
      <c r="B23" s="146"/>
      <c r="C23" s="146"/>
      <c r="D23" s="146"/>
      <c r="E23" s="146"/>
      <c r="F23" s="146"/>
      <c r="G23" s="277" t="str">
        <f>IF(15&lt;=COUNTIF(Dépenses!$M$3:$M$43,"&gt;0")+COUNTIF(Dépenses!$M$3:$M$43,"&lt;0"),IF(AND(ISNUMBER(Dépenses!$M$3),Dépenses!$M$3&lt;&gt;0,COUNTIF(Dépenses!$M$3:$M$3,"&gt;0")+COUNTIF(Dépenses!$M$3:$M$3,"&lt;0")=15),Dépenses!$L$3,IF(AND(ISNUMBER(Dépenses!$M$4),Dépenses!$M$4&lt;&gt;0,COUNTIF(Dépenses!$M$3:$M$4,"&gt;0")+COUNTIF(Dépenses!$M$3:$M$4,"&lt;0")=15),Dépenses!$L$4,IF(AND(ISNUMBER(Dépenses!$M$5),Dépenses!$M$5&lt;&gt;0,COUNTIF(Dépenses!$M$3:$M$5,"&gt;0")+COUNTIF(Dépenses!$M$3:$M$5,"&lt;0")=15),Dépenses!$L$5,IF(AND(ISNUMBER(Dépenses!$M$6),Dépenses!$M$6&lt;&gt;0,COUNTIF(Dépenses!$M$3:$M$6,"&gt;0")+COUNTIF(Dépenses!$M$3:$M$6,"&lt;0")=15),Dépenses!$L$6,IF(AND(ISNUMBER(Dépenses!$M$7),Dépenses!$M$7&lt;&gt;0,COUNTIF(Dépenses!$M$3:$M$7,"&gt;0")+COUNTIF(Dépenses!$M$3:$M$7,"&lt;0")=15),Dépenses!$L$7,IF(AND(ISNUMBER(Dépenses!$M$8),Dépenses!$M$8&lt;&gt;0,COUNTIF(Dépenses!$M$3:$M$8,"&gt;0")+COUNTIF(Dépenses!$M$3:$M$8,"&lt;0")=15),Dépenses!$L$8,IF(AND(ISNUMBER(Dépenses!$M$9),Dépenses!$M$9&lt;&gt;0,COUNTIF(Dépenses!$M$3:$M$9,"&gt;0")+COUNTIF(Dépenses!$M$3:$M$9,"&lt;0")=15),Dépenses!$L$9,IF(AND(ISNUMBER(Dépenses!$M$10),Dépenses!$M$10&lt;&gt;0,COUNTIF(Dépenses!$M$3:$M$10,"&gt;0")+COUNTIF(Dépenses!$M$3:$M$10,"&lt;0")=15),Dépenses!$L$10,IF(AND(ISNUMBER(Dépenses!$M$11),Dépenses!$M$11&lt;&gt;0,COUNTIF(Dépenses!$M$3:$M$11,"&gt;0")+COUNTIF(Dépenses!$M$3:$M$11,"&lt;0")=15),Dépenses!$L$11,IF(AND(ISNUMBER(Dépenses!$M$12),Dépenses!$M$12&lt;&gt;0,COUNTIF(Dépenses!$M$3:$M$12,"&gt;0")+COUNTIF(Dépenses!$M$3:$M$12,"&lt;0")=15),Dépenses!$L$12,IF(AND(ISNUMBER(Dépenses!$M$13),Dépenses!$M$13&lt;&gt;0,COUNTIF(Dépenses!$M$3:$M$13,"&gt;0")+COUNTIF(Dépenses!$M$3:$M$13,"&lt;0")=15),Dépenses!$L$13,IF(AND(ISNUMBER(Dépenses!$M$14),Dépenses!$M$14&lt;&gt;0,COUNTIF(Dépenses!$M$3:$M$14,"&gt;0")+COUNTIF(Dépenses!$M$3:$M$14,"&lt;0")=15),Dépenses!$L$14,IF(AND(ISNUMBER(Dépenses!$M$15),Dépenses!$M$15&lt;&gt;0,COUNTIF(Dépenses!$M$3:$M$15,"&gt;0")+COUNTIF(Dépenses!$M$3:$M$15,"&lt;0")=15),Dépenses!$L$15,IF(AND(ISNUMBER(Dépenses!$M$16),Dépenses!$M$16&lt;&gt;0,COUNTIF(Dépenses!$M$3:$M$16,"&gt;0")+COUNTIF(Dépenses!$M$3:$M$16,"&lt;0")=15),Dépenses!$L$16,IF(AND(ISNUMBER(Dépenses!$M$17),Dépenses!$M$17&lt;&gt;0,COUNTIF(Dépenses!$M$3:$M$17,"&gt;0")+COUNTIF(Dépenses!$M$3:$M$17,"&lt;0")=15),Dépenses!$L$17,IF(AND(ISNUMBER(Dépenses!$M$18),Dépenses!$M$18&lt;&gt;0,COUNTIF(Dépenses!$M$3:$M$18,"&gt;0")+COUNTIF(Dépenses!$M$3:$M$18,"&lt;0")=15),Dépenses!$L$18,IF(AND(ISNUMBER(Dépenses!$M$19),Dépenses!$M$19&lt;&gt;0,COUNTIF(Dépenses!$M$3:$M$19,"&gt;0")+COUNTIF(Dépenses!$M$3:$M$19,"&lt;0")=15),Dépenses!$L$19,IF(AND(ISNUMBER(Dépenses!$M$20),Dépenses!$M$20&lt;&gt;0,COUNTIF(Dépenses!$M$3:$M$20,"&gt;0")+COUNTIF(Dépenses!$M$3:$M$20,"&lt;0")=15),Dépenses!$L$20,IF(AND(ISNUMBER(Dépenses!$M$21),Dépenses!$M$21&lt;&gt;0,COUNTIF(Dépenses!$M$3:$M$21,"&gt;0")+COUNTIF(Dépenses!$M$3:$M$21,"&lt;0")=15),Dépenses!$L$21,IF(AND(ISNUMBER(Dépenses!$M$22),Dépenses!$M$22&lt;&gt;0,COUNTIF(Dépenses!$M$3:$M$22,"&gt;0")+COUNTIF(Dépenses!$M$3:$M$22,"&lt;0")=15),Dépenses!$L$22,IF(AND(ISNUMBER(Dépenses!$M$23),Dépenses!$M$23&lt;&gt;0,COUNTIF(Dépenses!$M$3:$M$23,"&gt;0")+COUNTIF(Dépenses!$M$3:$M$23,"&lt;0")=15),Dépenses!$L$23,IF(AND(ISNUMBER(Dépenses!$M$24),Dépenses!$M$24&lt;&gt;0,COUNTIF(Dépenses!$M$3:$M$24,"&gt;0")+COUNTIF(Dépenses!$M$3:$M$24,"&lt;0")=15),Dépenses!$L$24,IF(AND(ISNUMBER(Dépenses!$M$25),Dépenses!$M$25&lt;&gt;0,COUNTIF(Dépenses!$M$3:$M$25,"&gt;0")+COUNTIF(Dépenses!$M$3:$M$25,"&lt;0")=15),Dépenses!$L$25,IF(AND(ISNUMBER(Dépenses!$M$26),Dépenses!$M$26&lt;&gt;0,COUNTIF(Dépenses!$M$3:$M$26,"&gt;0")+COUNTIF(Dépenses!$M$3:$M$26,"&lt;0")=15),Dépenses!$L$26,IF(AND(ISNUMBER(Dépenses!$M$27),Dépenses!$M$27&lt;&gt;0,COUNTIF(Dépenses!$M$3:$M$27,"&gt;0")+COUNTIF(Dépenses!$M$3:$M$27,"&lt;0")=15),Dépenses!$L$27,IF(AND(ISNUMBER(Dépenses!$M$28),Dépenses!$M$28&lt;&gt;0,COUNTIF(Dépenses!$M$3:$M$28,"&gt;0")+COUNTIF(Dépenses!$M$3:$M$28,"&lt;0")=15),Dépenses!$L$28,IF(AND(ISNUMBER(Dépenses!$M$29),Dépenses!$M$29&lt;&gt;0,COUNTIF(Dépenses!$M$3:$M$29,"&gt;0")+COUNTIF(Dépenses!$M$3:$M$29,"&lt;0")=15),Dépenses!$L$29,IF(AND(ISNUMBER(Dépenses!$M$30),Dépenses!$M$30&lt;&gt;0,COUNTIF(Dépenses!$M$3:$M$30,"&gt;0")+COUNTIF(Dépenses!$M$3:$M$30,"&lt;0")=15),Dépenses!$L$30,IF(AND(ISNUMBER(Dépenses!$M$31),Dépenses!$M$31&lt;&gt;0,COUNTIF(Dépenses!$M$3:$M$31,"&gt;0")+COUNTIF(Dépenses!$M$3:$M$31,"&lt;0")=15),Dépenses!$L$31,IF(AND(ISNUMBER(Dépenses!$M$32),Dépenses!$M$32&lt;&gt;0,COUNTIF(Dépenses!$M$3:$M$32,"&gt;0")+COUNTIF(Dépenses!$M$3:$M$32,"&lt;0")=15),Dépenses!$L$32,IF(AND(ISNUMBER(Dépenses!$M$33),Dépenses!$M$33&lt;&gt;0,COUNTIF(Dépenses!$M$3:$M$33,"&gt;0")+COUNTIF(Dépenses!$M$3:$M$33,"&lt;0")=15),Dépenses!$L$33,IF(AND(ISNUMBER(Dépenses!$M$34),Dépenses!$M$34&lt;&gt;0,COUNTIF(Dépenses!$M$3:$M$34,"&gt;0")+COUNTIF(Dépenses!$M$3:$M$34,"&lt;0")=15),Dépenses!$L$34,IF(AND(ISNUMBER(Dépenses!$M$35),Dépenses!$M$35&lt;&gt;0,COUNTIF(Dépenses!$M$3:$M$35,"&gt;0")+COUNTIF(Dépenses!$M$3:$M$35,"&lt;0")=15),Dépenses!$L$35,IF(AND(ISNUMBER(Dépenses!$M$36),Dépenses!$M$36&lt;&gt;0,COUNTIF(Dépenses!$M$3:$M$36,"&gt;0")+COUNTIF(Dépenses!$M$3:$M$36,"&lt;0")=15),Dépenses!$L$36,IF(AND(ISNUMBER(Dépenses!$M$37),Dépenses!$M$37&lt;&gt;0,COUNTIF(Dépenses!$M$3:$M$37,"&gt;0")+COUNTIF(Dépenses!$M$3:$M$37,"&lt;0")=15),Dépenses!$L$37,IF(AND(ISNUMBER(Dépenses!$M$38),Dépenses!$M$38&lt;&gt;0,COUNTIF(Dépenses!$M$3:$M$38,"&gt;0")+COUNTIF(Dépenses!$M$3:$M$38,"&lt;0")=15),Dépenses!$L$38,IF(AND(ISNUMBER(Dépenses!$M$39),Dépenses!$M$39&lt;&gt;0,COUNTIF(Dépenses!$M$3:$M$39,"&gt;0")+COUNTIF(Dépenses!$M$3:$M$39,"&lt;0")=15),Dépenses!$L$39,IF(AND(ISNUMBER(Dépenses!$M$40),Dépenses!$M$40&lt;&gt;0,COUNTIF(Dépenses!$M$3:$M$40,"&gt;0")+COUNTIF(Dépenses!$M$3:$M$40,"&lt;0")=15),Dépenses!$L$40,IF(AND(ISNUMBER(Dépenses!$M$41),Dépenses!$M$41&lt;&gt;0,COUNTIF(Dépenses!$M$3:$M$41,"&gt;0")+COUNTIF(Dépenses!$M$3:$M$41,"&lt;0")=15),Dépenses!$L$41,IF(AND(ISNUMBER(Dépenses!$M$42),Dépenses!$M$42&lt;&gt;0,COUNTIF(Dépenses!$M$3:$M$42,"&gt;0")+COUNTIF(Dépenses!$M$3:$M$42,"&lt;0")=15),Dépenses!$L$42,IF(AND(ISNUMBER(Dépenses!$M$43),Dépenses!$M$43&lt;&gt;0,COUNTIF(Dépenses!$M$3:$M$43,"&gt;0")+COUNTIF(Dépenses!$M$3:$M$43,"&lt;0")=15),Dépenses!$L$43,""))))))))))))))))))))))))))))))))))))))))),IF(15=COUNTIF(Dépenses!$M$3:$M$43,"&gt;0")+COUNTIF(Dépenses!$M$3:$M$43,"&lt;0")+1,"TOTAL DÉPENSES",IF(15=COUNTIF(Dépenses!$M$3:$M$43,"&gt;0")+COUNTIF(Dépenses!$M$3:$M$43,"&lt;0")+2,"BÉNÉFICE (PERTE) NET","")))</f>
        <v/>
      </c>
      <c r="H23" s="310" t="str">
        <f>IF(15&lt;=COUNTIF(Dépenses!$M$3:$M$43,"&gt;0")+COUNTIF(Dépenses!$M$3:$M$43,"&lt;0"),IF(AND(ISNUMBER(Dépenses!$M$3),Dépenses!$M$3&lt;&gt;0,COUNTIF(Dépenses!$M$3:$M$3,"&gt;0")+COUNTIF(Dépenses!$M$3:$M$3,"&lt;0")=15),Dépenses!$M$3,IF(AND(ISNUMBER(Dépenses!$M$4),Dépenses!$M$4&lt;&gt;0,COUNTIF(Dépenses!$M$3:$M$4,"&gt;0")+COUNTIF(Dépenses!$M$3:$M$4,"&lt;0")=15),Dépenses!$M$4,IF(AND(ISNUMBER(Dépenses!$M$5),Dépenses!$M$5&lt;&gt;0,COUNTIF(Dépenses!$M$3:$M$5,"&gt;0")+COUNTIF(Dépenses!$M$3:$M$5,"&lt;0")=15),Dépenses!$M$5,IF(AND(ISNUMBER(Dépenses!$M$6),Dépenses!$M$6&lt;&gt;0,COUNTIF(Dépenses!$M$3:$M$6,"&gt;0")+COUNTIF(Dépenses!$M$3:$M$6,"&lt;0")=15),Dépenses!$M$6,IF(AND(ISNUMBER(Dépenses!$M$7),Dépenses!$M$7&lt;&gt;0,COUNTIF(Dépenses!$M$3:$M$7,"&gt;0")+COUNTIF(Dépenses!$M$3:$M$7,"&lt;0")=15),Dépenses!$M$7,IF(AND(ISNUMBER(Dépenses!$M$8),Dépenses!$M$8&lt;&gt;0,COUNTIF(Dépenses!$M$3:$M$8,"&gt;0")+COUNTIF(Dépenses!$M$3:$M$8,"&lt;0")=15),Dépenses!$M$8,IF(AND(ISNUMBER(Dépenses!$M$9),Dépenses!$M$9&lt;&gt;0,COUNTIF(Dépenses!$M$3:$M$9,"&gt;0")+COUNTIF(Dépenses!$M$3:$M$9,"&lt;0")=15),Dépenses!$M$9,IF(AND(ISNUMBER(Dépenses!$M$10),Dépenses!$M$10&lt;&gt;0,COUNTIF(Dépenses!$M$3:$M$10,"&gt;0")+COUNTIF(Dépenses!$M$3:$M$10,"&lt;0")=15),Dépenses!$M$10,IF(AND(ISNUMBER(Dépenses!$M$11),Dépenses!$M$11&lt;&gt;0,COUNTIF(Dépenses!$M$3:$M$11,"&gt;0")+COUNTIF(Dépenses!$M$3:$M$11,"&lt;0")=15),Dépenses!$M$11,IF(AND(ISNUMBER(Dépenses!$M$12),Dépenses!$M$12&lt;&gt;0,COUNTIF(Dépenses!$M$3:$M$12,"&gt;0")+COUNTIF(Dépenses!$M$3:$M$12,"&lt;0")=15),Dépenses!$M$12,IF(AND(ISNUMBER(Dépenses!$M$13),Dépenses!$M$13&lt;&gt;0,COUNTIF(Dépenses!$M$3:$M$13,"&gt;0")+COUNTIF(Dépenses!$M$3:$M$13,"&lt;0")=15),Dépenses!$M$13,IF(AND(ISNUMBER(Dépenses!$M$14),Dépenses!$M$14&lt;&gt;0,COUNTIF(Dépenses!$M$3:$M$14,"&gt;0")+COUNTIF(Dépenses!$M$3:$M$14,"&lt;0")=15),Dépenses!$M$14,IF(AND(ISNUMBER(Dépenses!$M$15),Dépenses!$M$15&lt;&gt;0,COUNTIF(Dépenses!$M$3:$M$15,"&gt;0")+COUNTIF(Dépenses!$M$3:$M$15,"&lt;0")=15),Dépenses!$M$15,IF(AND(ISNUMBER(Dépenses!$M$16),Dépenses!$M$16&lt;&gt;0,COUNTIF(Dépenses!$M$3:$M$16,"&gt;0")+COUNTIF(Dépenses!$M$3:$M$16,"&lt;0")=15),Dépenses!$M$16,IF(AND(ISNUMBER(Dépenses!$M$17),Dépenses!$M$17&lt;&gt;0,COUNTIF(Dépenses!$M$3:$M$17,"&gt;0")+COUNTIF(Dépenses!$M$3:$M$17,"&lt;0")=15),Dépenses!$M$17,IF(AND(ISNUMBER(Dépenses!$M$18),Dépenses!$M$18&lt;&gt;0,COUNTIF(Dépenses!$M$3:$M$18,"&gt;0")+COUNTIF(Dépenses!$M$3:$M$18,"&lt;0")=15),Dépenses!$M$18,IF(AND(ISNUMBER(Dépenses!$M$19),Dépenses!$M$19&lt;&gt;0,COUNTIF(Dépenses!$M$3:$M$19,"&gt;0")+COUNTIF(Dépenses!$M$3:$M$19,"&lt;0")=15),Dépenses!$M$19,IF(AND(ISNUMBER(Dépenses!$M$20),Dépenses!$M$20&lt;&gt;0,COUNTIF(Dépenses!$M$3:$M$20,"&gt;0")+COUNTIF(Dépenses!$M$3:$M$20,"&lt;0")=15),Dépenses!$M$20,IF(AND(ISNUMBER(Dépenses!$M$21),Dépenses!$M$21&lt;&gt;0,COUNTIF(Dépenses!$M$3:$M$21,"&gt;0")+COUNTIF(Dépenses!$M$3:$M$21,"&lt;0")=15),Dépenses!$M$21,IF(AND(ISNUMBER(Dépenses!$M$22),Dépenses!$M$22&lt;&gt;0,COUNTIF(Dépenses!$M$3:$M$22,"&gt;0")+COUNTIF(Dépenses!$M$3:$M$22,"&lt;0")=15),Dépenses!$M$22,IF(AND(ISNUMBER(Dépenses!$M$23),Dépenses!$M$23&lt;&gt;0,COUNTIF(Dépenses!$M$3:$M$23,"&gt;0")+COUNTIF(Dépenses!$M$3:$M$23,"&lt;0")=15),Dépenses!$M$23,IF(AND(ISNUMBER(Dépenses!$M$24),Dépenses!$M$24&lt;&gt;0,COUNTIF(Dépenses!$M$3:$M$24,"&gt;0")+COUNTIF(Dépenses!$M$3:$M$24,"&lt;0")=15),Dépenses!$M$24,IF(AND(ISNUMBER(Dépenses!$M$25),Dépenses!$M$25&lt;&gt;0,COUNTIF(Dépenses!$M$3:$M$25,"&gt;0")+COUNTIF(Dépenses!$M$3:$M$25,"&lt;0")=15),Dépenses!$M$25,IF(AND(ISNUMBER(Dépenses!$M$26),Dépenses!$M$26&lt;&gt;0,COUNTIF(Dépenses!$M$3:$M$26,"&gt;0")+COUNTIF(Dépenses!$M$3:$M$26,"&lt;0")=15),Dépenses!$M$26,IF(AND(ISNUMBER(Dépenses!$M$27),Dépenses!$M$27&lt;&gt;0,COUNTIF(Dépenses!$M$3:$M$27,"&gt;0")+COUNTIF(Dépenses!$M$3:$M$27,"&lt;0")=15),Dépenses!$M$27,IF(AND(ISNUMBER(Dépenses!$M$28),Dépenses!$M$28&lt;&gt;0,COUNTIF(Dépenses!$M$3:$M$28,"&gt;0")+COUNTIF(Dépenses!$M$3:$M$28,"&lt;0")=15),Dépenses!$M$28,IF(AND(ISNUMBER(Dépenses!$M$29),Dépenses!$M$29&lt;&gt;0,COUNTIF(Dépenses!$M$3:$M$29,"&gt;0")+COUNTIF(Dépenses!$M$3:$M$29,"&lt;0")=15),Dépenses!$M$29,IF(AND(ISNUMBER(Dépenses!$M$30),Dépenses!$M$30&lt;&gt;0,COUNTIF(Dépenses!$M$3:$M$30,"&gt;0")+COUNTIF(Dépenses!$M$3:$M$30,"&lt;0")=15),Dépenses!$M$30,IF(AND(ISNUMBER(Dépenses!$M$31),Dépenses!$M$31&lt;&gt;0,COUNTIF(Dépenses!$M$3:$M$31,"&gt;0")+COUNTIF(Dépenses!$M$3:$M$31,"&lt;0")=15),Dépenses!$M$31,IF(AND(ISNUMBER(Dépenses!$M$32),Dépenses!$M$32&lt;&gt;0,COUNTIF(Dépenses!$M$3:$M$32,"&gt;0")+COUNTIF(Dépenses!$M$3:$M$32,"&lt;0")=15),Dépenses!$M$32,IF(AND(ISNUMBER(Dépenses!$M$33),Dépenses!$M$33&lt;&gt;0,COUNTIF(Dépenses!$M$3:$M$33,"&gt;0")+COUNTIF(Dépenses!$M$3:$M$33,"&lt;0")=15),Dépenses!$M$33,IF(AND(ISNUMBER(Dépenses!$M$34),Dépenses!$M$34&lt;&gt;0,COUNTIF(Dépenses!$M$3:$M$34,"&gt;0")+COUNTIF(Dépenses!$M$3:$M$34,"&lt;0")=15),Dépenses!$M$34,IF(AND(ISNUMBER(Dépenses!$M$35),Dépenses!$M$35&lt;&gt;0,COUNTIF(Dépenses!$M$3:$M$35,"&gt;0")+COUNTIF(Dépenses!$M$3:$M$35,"&lt;0")=15),Dépenses!$M$35,IF(AND(ISNUMBER(Dépenses!$M$36),Dépenses!$M$36&lt;&gt;0,COUNTIF(Dépenses!$M$3:$M$36,"&gt;0")+COUNTIF(Dépenses!$M$3:$M$36,"&lt;0")=15),Dépenses!$M$36,IF(AND(ISNUMBER(Dépenses!$M$37),Dépenses!$M$37&lt;&gt;0,COUNTIF(Dépenses!$M$3:$M$37,"&gt;0")+COUNTIF(Dépenses!$M$3:$M$37,"&lt;0")=15),Dépenses!$M$37,IF(AND(ISNUMBER(Dépenses!$M$38),Dépenses!$M$38&lt;&gt;0,COUNTIF(Dépenses!$M$3:$M$38,"&gt;0")+COUNTIF(Dépenses!$M$3:$M$38,"&lt;0")=15),Dépenses!$M$38,IF(AND(ISNUMBER(Dépenses!$M$39),Dépenses!$M$39&lt;&gt;0,COUNTIF(Dépenses!$M$3:$M$39,"&gt;0")+COUNTIF(Dépenses!$M$3:$M$39,"&lt;0")=15),Dépenses!$M$39,IF(AND(ISNUMBER(Dépenses!$M$40),Dépenses!$M$40&lt;&gt;0,COUNTIF(Dépenses!$M$3:$M$40,"&gt;0")+COUNTIF(Dépenses!$M$3:$M$40,"&lt;0")=15),Dépenses!$M$40,IF(AND(ISNUMBER(Dépenses!$M$41),Dépenses!$M$41&lt;&gt;0,COUNTIF(Dépenses!$M$3:$M$41,"&gt;0")+COUNTIF(Dépenses!$M$3:$M$41,"&lt;0")=15),Dépenses!$M$41,IF(AND(ISNUMBER(Dépenses!$M$42),Dépenses!$M$42&lt;&gt;0,COUNTIF(Dépenses!$M$3:$M$42,"&gt;0")+COUNTIF(Dépenses!$M$3:$M$42,"&lt;0")=15),Dépenses!$M$42,IF(AND(ISNUMBER(Dépenses!$M$43),Dépenses!$M$43&lt;&gt;0,COUNTIF(Dépenses!$M$3:$M$43,"&gt;0")+COUNTIF(Dépenses!$M$3:$M$43,"&lt;0")=15),Dépenses!$M$43,""))))))))))))))))))))))))))))))))))))))))),IF(15=COUNTIF(Dépenses!$M$3:$M$43,"&gt;0")+COUNTIF(Dépenses!$M$3:$M$43,"&lt;0")+1,SUM(Dépenses!$M$3:$M$43),IF(15=COUNTIF(Dépenses!$M$3:$M$43,"&gt;0")+COUNTIF(Dépenses!$M$3:$M$43,"&lt;0")+2,Revenus!$J$2-SUM(Dépenses!$M$3:$M$43),"")))</f>
        <v/>
      </c>
      <c r="I23" s="291" t="str">
        <f>IF(15&lt;=COUNTIF(Dépenses!$M$3:$M$43,"&gt;0")+COUNTIF(Dépenses!$M$3:$M$43,"&lt;0"),IF(AND(ISNUMBER(Dépenses!$M$3),Dépenses!$M$3&lt;&gt;0,COUNTIF(Dépenses!$M$3:$M$3,"&gt;0")+COUNTIF(Dépenses!$M$3:$M$3,"&lt;0")=15),Dépenses!$P$3,IF(AND(ISNUMBER(Dépenses!$M$4),Dépenses!$M$4&lt;&gt;0,COUNTIF(Dépenses!$M$3:$M$4,"&gt;0")+COUNTIF(Dépenses!$M$3:$M$4,"&lt;0")=15),Dépenses!$P$4,IF(AND(ISNUMBER(Dépenses!$M$5),Dépenses!$M$5&lt;&gt;0,COUNTIF(Dépenses!$M$3:$M$5,"&gt;0")+COUNTIF(Dépenses!$M$3:$M$5,"&lt;0")=15),Dépenses!$P$5,IF(AND(ISNUMBER(Dépenses!$M$6),Dépenses!$M$6&lt;&gt;0,COUNTIF(Dépenses!$M$3:$M$6,"&gt;0")+COUNTIF(Dépenses!$M$3:$M$6,"&lt;0")=15),Dépenses!$P$6,IF(AND(ISNUMBER(Dépenses!$M$7),Dépenses!$M$7&lt;&gt;0,COUNTIF(Dépenses!$M$3:$M$7,"&gt;0")+COUNTIF(Dépenses!$M$3:$M$7,"&lt;0")=15),Dépenses!$P$7,IF(AND(ISNUMBER(Dépenses!$M$8),Dépenses!$M$8&lt;&gt;0,COUNTIF(Dépenses!$M$3:$M$8,"&gt;0")+COUNTIF(Dépenses!$M$3:$M$8,"&lt;0")=15),Dépenses!$P$8,IF(AND(ISNUMBER(Dépenses!$M$9),Dépenses!$M$9&lt;&gt;0,COUNTIF(Dépenses!$M$3:$M$9,"&gt;0")+COUNTIF(Dépenses!$M$3:$M$9,"&lt;0")=15),Dépenses!$P$9,IF(AND(ISNUMBER(Dépenses!$M$10),Dépenses!$M$10&lt;&gt;0,COUNTIF(Dépenses!$M$3:$M$10,"&gt;0")+COUNTIF(Dépenses!$M$3:$M$10,"&lt;0")=15),Dépenses!$P$10,IF(AND(ISNUMBER(Dépenses!$M$11),Dépenses!$M$11&lt;&gt;0,COUNTIF(Dépenses!$M$3:$M$11,"&gt;0")+COUNTIF(Dépenses!$M$3:$M$11,"&lt;0")=15),Dépenses!$P$11,IF(AND(ISNUMBER(Dépenses!$M$12),Dépenses!$M$12&lt;&gt;0,COUNTIF(Dépenses!$M$3:$M$12,"&gt;0")+COUNTIF(Dépenses!$M$3:$M$12,"&lt;0")=15),Dépenses!$P$12,IF(AND(ISNUMBER(Dépenses!$M$13),Dépenses!$M$13&lt;&gt;0,COUNTIF(Dépenses!$M$3:$M$13,"&gt;0")+COUNTIF(Dépenses!$M$3:$M$13,"&lt;0")=15),Dépenses!$P$13,IF(AND(ISNUMBER(Dépenses!$M$14),Dépenses!$M$14&lt;&gt;0,COUNTIF(Dépenses!$M$3:$M$14,"&gt;0")+COUNTIF(Dépenses!$M$3:$M$14,"&lt;0")=15),Dépenses!$P$14,IF(AND(ISNUMBER(Dépenses!$M$15),Dépenses!$M$15&lt;&gt;0,COUNTIF(Dépenses!$M$3:$M$15,"&gt;0")+COUNTIF(Dépenses!$M$3:$M$15,"&lt;0")=15),Dépenses!$P$15,IF(AND(ISNUMBER(Dépenses!$M$16),Dépenses!$M$16&lt;&gt;0,COUNTIF(Dépenses!$M$3:$M$16,"&gt;0")+COUNTIF(Dépenses!$M$3:$M$16,"&lt;0")=15),Dépenses!$P$16,IF(AND(ISNUMBER(Dépenses!$M$17),Dépenses!$M$17&lt;&gt;0,COUNTIF(Dépenses!$M$3:$M$17,"&gt;0")+COUNTIF(Dépenses!$M$3:$M$17,"&lt;0")=15),Dépenses!$P$17,IF(AND(ISNUMBER(Dépenses!$M$18),Dépenses!$M$18&lt;&gt;0,COUNTIF(Dépenses!$M$3:$M$18,"&gt;0")+COUNTIF(Dépenses!$M$3:$M$18,"&lt;0")=15),Dépenses!$P$18,IF(AND(ISNUMBER(Dépenses!$M$19),Dépenses!$M$19&lt;&gt;0,COUNTIF(Dépenses!$M$3:$M$19,"&gt;0")+COUNTIF(Dépenses!$M$3:$M$19,"&lt;0")=15),Dépenses!$P$19,IF(AND(ISNUMBER(Dépenses!$M$20),Dépenses!$M$20&lt;&gt;0,COUNTIF(Dépenses!$M$3:$M$20,"&gt;0")+COUNTIF(Dépenses!$M$3:$M$20,"&lt;0")=15),Dépenses!$P$20,IF(AND(ISNUMBER(Dépenses!$M$21),Dépenses!$M$21&lt;&gt;0,COUNTIF(Dépenses!$M$3:$M$21,"&gt;0")+COUNTIF(Dépenses!$M$3:$M$21,"&lt;0")=15),Dépenses!$P$21,IF(AND(ISNUMBER(Dépenses!$M$22),Dépenses!$M$22&lt;&gt;0,COUNTIF(Dépenses!$M$3:$M$22,"&gt;0")+COUNTIF(Dépenses!$M$3:$M$22,"&lt;0")=15),Dépenses!$P$22,IF(AND(ISNUMBER(Dépenses!$M$23),Dépenses!$M$23&lt;&gt;0,COUNTIF(Dépenses!$M$3:$M$23,"&gt;0")+COUNTIF(Dépenses!$M$3:$M$23,"&lt;0")=15),Dépenses!$P$23,IF(AND(ISNUMBER(Dépenses!$M$24),Dépenses!$M$24&lt;&gt;0,COUNTIF(Dépenses!$M$3:$M$24,"&gt;0")+COUNTIF(Dépenses!$M$3:$M$24,"&lt;0")=15),Dépenses!$P$24,IF(AND(ISNUMBER(Dépenses!$M$25),Dépenses!$M$25&lt;&gt;0,COUNTIF(Dépenses!$M$3:$M$25,"&gt;0")+COUNTIF(Dépenses!$M$3:$M$25,"&lt;0")=15),Dépenses!$P$25,IF(AND(ISNUMBER(Dépenses!$M$26),Dépenses!$M$26&lt;&gt;0,COUNTIF(Dépenses!$M$3:$M$26,"&gt;0")+COUNTIF(Dépenses!$M$3:$M$26,"&lt;0")=15),Dépenses!$P$26,IF(AND(ISNUMBER(Dépenses!$M$27),Dépenses!$M$27&lt;&gt;0,COUNTIF(Dépenses!$M$3:$M$27,"&gt;0")+COUNTIF(Dépenses!$M$3:$M$27,"&lt;0")=15),Dépenses!$P$27,IF(AND(ISNUMBER(Dépenses!$M$28),Dépenses!$M$28&lt;&gt;0,COUNTIF(Dépenses!$M$3:$M$28,"&gt;0")+COUNTIF(Dépenses!$M$3:$M$28,"&lt;0")=15),Dépenses!$P$28,IF(AND(ISNUMBER(Dépenses!$M$29),Dépenses!$M$29&lt;&gt;0,COUNTIF(Dépenses!$M$3:$M$29,"&gt;0")+COUNTIF(Dépenses!$M$3:$M$29,"&lt;0")=15),Dépenses!$P$29,IF(AND(ISNUMBER(Dépenses!$M$30),Dépenses!$M$30&lt;&gt;0,COUNTIF(Dépenses!$M$3:$M$30,"&gt;0")+COUNTIF(Dépenses!$M$3:$M$30,"&lt;0")=15),Dépenses!$P$30,IF(AND(ISNUMBER(Dépenses!$M$31),Dépenses!$M$31&lt;&gt;0,COUNTIF(Dépenses!$M$3:$M$31,"&gt;0")+COUNTIF(Dépenses!$M$3:$M$31,"&lt;0")=15),Dépenses!$P$31,IF(AND(ISNUMBER(Dépenses!$M$32),Dépenses!$M$32&lt;&gt;0,COUNTIF(Dépenses!$M$3:$M$32,"&gt;0")+COUNTIF(Dépenses!$M$3:$M$32,"&lt;0")=15),Dépenses!$P$32,IF(AND(ISNUMBER(Dépenses!$M$33),Dépenses!$M$33&lt;&gt;0,COUNTIF(Dépenses!$M$3:$M$33,"&gt;0")+COUNTIF(Dépenses!$M$3:$M$33,"&lt;0")=15),Dépenses!$P$33,IF(AND(ISNUMBER(Dépenses!$M$34),Dépenses!$M$34&lt;&gt;0,COUNTIF(Dépenses!$M$3:$M$34,"&gt;0")+COUNTIF(Dépenses!$M$3:$M$34,"&lt;0")=15),Dépenses!$P$34,IF(AND(ISNUMBER(Dépenses!$M$35),Dépenses!$M$35&lt;&gt;0,COUNTIF(Dépenses!$M$3:$M$35,"&gt;0")+COUNTIF(Dépenses!$M$3:$M$35,"&lt;0")=15),Dépenses!$P$35,IF(AND(ISNUMBER(Dépenses!$M$36),Dépenses!$M$36&lt;&gt;0,COUNTIF(Dépenses!$M$3:$M$36,"&gt;0")+COUNTIF(Dépenses!$M$3:$M$36,"&lt;0")=15),Dépenses!$P$36,IF(AND(ISNUMBER(Dépenses!$M$37),Dépenses!$M$37&lt;&gt;0,COUNTIF(Dépenses!$M$3:$M$37,"&gt;0")+COUNTIF(Dépenses!$M$3:$M$37,"&lt;0")=15),Dépenses!$P$37,IF(AND(ISNUMBER(Dépenses!$M$38),Dépenses!$M$38&lt;&gt;0,COUNTIF(Dépenses!$M$3:$M$38,"&gt;0")+COUNTIF(Dépenses!$M$3:$M$38,"&lt;0")=15),Dépenses!$P$38,IF(AND(ISNUMBER(Dépenses!$M$39),Dépenses!$M$39&lt;&gt;0,COUNTIF(Dépenses!$M$3:$M$39,"&gt;0")+COUNTIF(Dépenses!$M$3:$M$39,"&lt;0")=15),Dépenses!$P$39,IF(AND(ISNUMBER(Dépenses!$M$40),Dépenses!$M$40&lt;&gt;0,COUNTIF(Dépenses!$M$3:$M$40,"&gt;0")+COUNTIF(Dépenses!$M$3:$M$40,"&lt;0")=15),Dépenses!$P$40,IF(AND(ISNUMBER(Dépenses!$M$41),Dépenses!$M$41&lt;&gt;0,COUNTIF(Dépenses!$M$3:$M$41,"&gt;0")+COUNTIF(Dépenses!$M$3:$M$41,"&lt;0")=15),Dépenses!$P$41,IF(AND(ISNUMBER(Dépenses!$M$42),Dépenses!$M$42&lt;&gt;0,COUNTIF(Dépenses!$M$3:$M$42,"&gt;0")+COUNTIF(Dépenses!$M$3:$M$42,"&lt;0")=15),Dépenses!$P$42,IF(AND(ISNUMBER(Dépenses!$M$43),Dépenses!$M$43&lt;&gt;0,COUNTIF(Dépenses!$M$3:$M$43,"&gt;0")+COUNTIF(Dépenses!$M$3:$M$43,"&lt;0")=15),Dépenses!$P$43,""))))))))))))))))))))))))))))))))))))))))),"")</f>
        <v/>
      </c>
      <c r="J23" s="310" t="str">
        <f>IF(15&lt;=COUNTIF(Dépenses!$M$3:$M$43,"&gt;0")+COUNTIF(Dépenses!$M$3:$M$43,"&lt;0"),IF(AND(ISNUMBER(Dépenses!$M$3),Dépenses!$M$3&lt;&gt;0,COUNTIF(Dépenses!$M$3:$M$3,"&gt;0")+COUNTIF(Dépenses!$M$3:$M$3,"&lt;0")=15),Dépenses!$Q$3,IF(AND(ISNUMBER(Dépenses!$M$4),Dépenses!$M$4&lt;&gt;0,COUNTIF(Dépenses!$M$3:$M$4,"&gt;0")+COUNTIF(Dépenses!$M$3:$M$4,"&lt;0")=15),Dépenses!$Q$4,IF(AND(ISNUMBER(Dépenses!$M$5),Dépenses!$M$5&lt;&gt;0,COUNTIF(Dépenses!$M$3:$M$5,"&gt;0")+COUNTIF(Dépenses!$M$3:$M$5,"&lt;0")=15),Dépenses!$Q$5,IF(AND(ISNUMBER(Dépenses!$M$6),Dépenses!$M$6&lt;&gt;0,COUNTIF(Dépenses!$M$3:$M$6,"&gt;0")+COUNTIF(Dépenses!$M$3:$M$6,"&lt;0")=15),Dépenses!$Q$6,IF(AND(ISNUMBER(Dépenses!$M$7),Dépenses!$M$7&lt;&gt;0,COUNTIF(Dépenses!$M$3:$M$7,"&gt;0")+COUNTIF(Dépenses!$M$3:$M$7,"&lt;0")=15),Dépenses!$Q$7,IF(AND(ISNUMBER(Dépenses!$M$8),Dépenses!$M$8&lt;&gt;0,COUNTIF(Dépenses!$M$3:$M$8,"&gt;0")+COUNTIF(Dépenses!$M$3:$M$8,"&lt;0")=15),Dépenses!$Q$8,IF(AND(ISNUMBER(Dépenses!$M$9),Dépenses!$M$9&lt;&gt;0,COUNTIF(Dépenses!$M$3:$M$9,"&gt;0")+COUNTIF(Dépenses!$M$3:$M$9,"&lt;0")=15),Dépenses!$Q$9,IF(AND(ISNUMBER(Dépenses!$M$10),Dépenses!$M$10&lt;&gt;0,COUNTIF(Dépenses!$M$3:$M$10,"&gt;0")+COUNTIF(Dépenses!$M$3:$M$10,"&lt;0")=15),Dépenses!$Q$10,IF(AND(ISNUMBER(Dépenses!$M$11),Dépenses!$M$11&lt;&gt;0,COUNTIF(Dépenses!$M$3:$M$11,"&gt;0")+COUNTIF(Dépenses!$M$3:$M$11,"&lt;0")=15),Dépenses!$Q$11,IF(AND(ISNUMBER(Dépenses!$M$12),Dépenses!$M$12&lt;&gt;0,COUNTIF(Dépenses!$M$3:$M$12,"&gt;0")+COUNTIF(Dépenses!$M$3:$M$12,"&lt;0")=15),Dépenses!$Q$12,IF(AND(ISNUMBER(Dépenses!$M$13),Dépenses!$M$13&lt;&gt;0,COUNTIF(Dépenses!$M$3:$M$13,"&gt;0")+COUNTIF(Dépenses!$M$3:$M$13,"&lt;0")=15),Dépenses!$Q$13,IF(AND(ISNUMBER(Dépenses!$M$14),Dépenses!$M$14&lt;&gt;0,COUNTIF(Dépenses!$M$3:$M$14,"&gt;0")+COUNTIF(Dépenses!$M$3:$M$14,"&lt;0")=15),Dépenses!$Q$14,IF(AND(ISNUMBER(Dépenses!$M$15),Dépenses!$M$15&lt;&gt;0,COUNTIF(Dépenses!$M$3:$M$15,"&gt;0")+COUNTIF(Dépenses!$M$3:$M$15,"&lt;0")=15),Dépenses!$Q$15,IF(AND(ISNUMBER(Dépenses!$M$16),Dépenses!$M$16&lt;&gt;0,COUNTIF(Dépenses!$M$3:$M$16,"&gt;0")+COUNTIF(Dépenses!$M$3:$M$16,"&lt;0")=15),Dépenses!$Q$16,IF(AND(ISNUMBER(Dépenses!$M$17),Dépenses!$M$17&lt;&gt;0,COUNTIF(Dépenses!$M$3:$M$17,"&gt;0")+COUNTIF(Dépenses!$M$3:$M$17,"&lt;0")=15),Dépenses!$Q$17,IF(AND(ISNUMBER(Dépenses!$M$18),Dépenses!$M$18&lt;&gt;0,COUNTIF(Dépenses!$M$3:$M$18,"&gt;0")+COUNTIF(Dépenses!$M$3:$M$18,"&lt;0")=15),Dépenses!$Q$18,IF(AND(ISNUMBER(Dépenses!$M$19),Dépenses!$M$19&lt;&gt;0,COUNTIF(Dépenses!$M$3:$M$19,"&gt;0")+COUNTIF(Dépenses!$M$3:$M$19,"&lt;0")=15),Dépenses!$Q$19,IF(AND(ISNUMBER(Dépenses!$M$20),Dépenses!$M$20&lt;&gt;0,COUNTIF(Dépenses!$M$3:$M$20,"&gt;0")+COUNTIF(Dépenses!$M$3:$M$20,"&lt;0")=15),Dépenses!$Q$20,IF(AND(ISNUMBER(Dépenses!$M$21),Dépenses!$M$21&lt;&gt;0,COUNTIF(Dépenses!$M$3:$M$21,"&gt;0")+COUNTIF(Dépenses!$M$3:$M$21,"&lt;0")=15),Dépenses!$Q$21,IF(AND(ISNUMBER(Dépenses!$M$22),Dépenses!$M$22&lt;&gt;0,COUNTIF(Dépenses!$M$3:$M$22,"&gt;0")+COUNTIF(Dépenses!$M$3:$M$22,"&lt;0")=15),Dépenses!$Q$22,IF(AND(ISNUMBER(Dépenses!$M$23),Dépenses!$M$23&lt;&gt;0,COUNTIF(Dépenses!$M$3:$M$23,"&gt;0")+COUNTIF(Dépenses!$M$3:$M$23,"&lt;0")=15),Dépenses!$Q$23,IF(AND(ISNUMBER(Dépenses!$M$24),Dépenses!$M$24&lt;&gt;0,COUNTIF(Dépenses!$M$3:$M$24,"&gt;0")+COUNTIF(Dépenses!$M$3:$M$24,"&lt;0")=15),Dépenses!$Q$24,IF(AND(ISNUMBER(Dépenses!$M$25),Dépenses!$M$25&lt;&gt;0,COUNTIF(Dépenses!$M$3:$M$25,"&gt;0")+COUNTIF(Dépenses!$M$3:$M$25,"&lt;0")=15),Dépenses!$Q$25,IF(AND(ISNUMBER(Dépenses!$M$26),Dépenses!$M$26&lt;&gt;0,COUNTIF(Dépenses!$M$3:$M$26,"&gt;0")+COUNTIF(Dépenses!$M$3:$M$26,"&lt;0")=15),Dépenses!$Q$26,IF(AND(ISNUMBER(Dépenses!$M$27),Dépenses!$M$27&lt;&gt;0,COUNTIF(Dépenses!$M$3:$M$27,"&gt;0")+COUNTIF(Dépenses!$M$3:$M$27,"&lt;0")=15),Dépenses!$Q$27,IF(AND(ISNUMBER(Dépenses!$M$28),Dépenses!$M$28&lt;&gt;0,COUNTIF(Dépenses!$M$3:$M$28,"&gt;0")+COUNTIF(Dépenses!$M$3:$M$28,"&lt;0")=15),Dépenses!$Q$28,IF(AND(ISNUMBER(Dépenses!$M$29),Dépenses!$M$29&lt;&gt;0,COUNTIF(Dépenses!$M$3:$M$29,"&gt;0")+COUNTIF(Dépenses!$M$3:$M$29,"&lt;0")=15),Dépenses!$Q$29,IF(AND(ISNUMBER(Dépenses!$M$30),Dépenses!$M$30&lt;&gt;0,COUNTIF(Dépenses!$M$3:$M$30,"&gt;0")+COUNTIF(Dépenses!$M$3:$M$30,"&lt;0")=15),Dépenses!$Q$30,IF(AND(ISNUMBER(Dépenses!$M$31),Dépenses!$M$31&lt;&gt;0,COUNTIF(Dépenses!$M$3:$M$31,"&gt;0")+COUNTIF(Dépenses!$M$3:$M$31,"&lt;0")=15),Dépenses!$Q$31,IF(AND(ISNUMBER(Dépenses!$M$32),Dépenses!$M$32&lt;&gt;0,COUNTIF(Dépenses!$M$3:$M$32,"&gt;0")+COUNTIF(Dépenses!$M$3:$M$32,"&lt;0")=15),Dépenses!$Q$32,IF(AND(ISNUMBER(Dépenses!$M$33),Dépenses!$M$33&lt;&gt;0,COUNTIF(Dépenses!$M$3:$M$33,"&gt;0")+COUNTIF(Dépenses!$M$3:$M$33,"&lt;0")=15),Dépenses!$Q$33,IF(AND(ISNUMBER(Dépenses!$M$34),Dépenses!$M$34&lt;&gt;0,COUNTIF(Dépenses!$M$3:$M$34,"&gt;0")+COUNTIF(Dépenses!$M$3:$M$34,"&lt;0")=15),Dépenses!$Q$34,IF(AND(ISNUMBER(Dépenses!$M$35),Dépenses!$M$35&lt;&gt;0,COUNTIF(Dépenses!$M$3:$M$35,"&gt;0")+COUNTIF(Dépenses!$M$3:$M$35,"&lt;0")=15),Dépenses!$Q$35,IF(AND(ISNUMBER(Dépenses!$M$36),Dépenses!$M$36&lt;&gt;0,COUNTIF(Dépenses!$M$3:$M$36,"&gt;0")+COUNTIF(Dépenses!$M$3:$M$36,"&lt;0")=15),Dépenses!$Q$36,IF(AND(ISNUMBER(Dépenses!$M$37),Dépenses!$M$37&lt;&gt;0,COUNTIF(Dépenses!$M$3:$M$37,"&gt;0")+COUNTIF(Dépenses!$M$3:$M$37,"&lt;0")=15),Dépenses!$Q$37,IF(AND(ISNUMBER(Dépenses!$M$38),Dépenses!$M$38&lt;&gt;0,COUNTIF(Dépenses!$M$3:$M$38,"&gt;0")+COUNTIF(Dépenses!$M$3:$M$38,"&lt;0")=15),Dépenses!$Q$38,IF(AND(ISNUMBER(Dépenses!$M$39),Dépenses!$M$39&lt;&gt;0,COUNTIF(Dépenses!$M$3:$M$39,"&gt;0")+COUNTIF(Dépenses!$M$3:$M$39,"&lt;0")=15),Dépenses!$Q$39,IF(AND(ISNUMBER(Dépenses!$M$40),Dépenses!$M$40&lt;&gt;0,COUNTIF(Dépenses!$M$3:$M$40,"&gt;0")+COUNTIF(Dépenses!$M$3:$M$40,"&lt;0")=15),Dépenses!$Q$40,IF(AND(ISNUMBER(Dépenses!$M$41),Dépenses!$M$41&lt;&gt;0,COUNTIF(Dépenses!$M$3:$M$41,"&gt;0")+COUNTIF(Dépenses!$M$3:$M$41,"&lt;0")=15),Dépenses!$Q$41,IF(AND(ISNUMBER(Dépenses!$M$42),Dépenses!$M$42&lt;&gt;0,COUNTIF(Dépenses!$M$3:$M$42,"&gt;0")+COUNTIF(Dépenses!$M$3:$M$42,"&lt;0")=15),Dépenses!$Q$42,IF(AND(ISNUMBER(Dépenses!$M$43),Dépenses!$M$43&lt;&gt;0,COUNTIF(Dépenses!$M$3:$M$43,"&gt;0")+COUNTIF(Dépenses!$M$3:$M$43,"&lt;0")=15),Dépenses!$Q$43,""))))))))))))))))))))))))))))))))))))))))),IF(15=COUNTIF(Dépenses!$M$3:$M$43,"&gt;0")+COUNTIF(Dépenses!$M$3:$M$43,"&lt;0")+1,SUM(Dépenses!$Q$3:$Q$43),IF(15=COUNTIF(Dépenses!$M$3:$M$43,"&gt;0")+COUNTIF(Dépenses!$M$3:$M$43,"&lt;0")+2,Revenus!$J$2-SUM(Dépenses!$Q$3:$Q$43),"")))</f>
        <v/>
      </c>
    </row>
    <row r="24" spans="1:10" ht="21.95" customHeight="1" x14ac:dyDescent="0.25">
      <c r="A24" s="146"/>
      <c r="B24" s="146"/>
      <c r="C24" s="146"/>
      <c r="D24" s="146"/>
      <c r="E24" s="146"/>
      <c r="F24" s="146"/>
      <c r="G24" s="276" t="str">
        <f>IF(16&lt;=COUNTIF(Dépenses!$M$3:$M$43,"&gt;0")+COUNTIF(Dépenses!$M$3:$M$43,"&lt;0"),IF(AND(ISNUMBER(Dépenses!$M$3),Dépenses!$M$3&lt;&gt;0,COUNTIF(Dépenses!$M$3:$M$3,"&gt;0")+COUNTIF(Dépenses!$M$3:$M$3,"&lt;0")=16),Dépenses!$L$3,IF(AND(ISNUMBER(Dépenses!$M$4),Dépenses!$M$4&lt;&gt;0,COUNTIF(Dépenses!$M$3:$M$4,"&gt;0")+COUNTIF(Dépenses!$M$3:$M$4,"&lt;0")=16),Dépenses!$L$4,IF(AND(ISNUMBER(Dépenses!$M$5),Dépenses!$M$5&lt;&gt;0,COUNTIF(Dépenses!$M$3:$M$5,"&gt;0")+COUNTIF(Dépenses!$M$3:$M$5,"&lt;0")=16),Dépenses!$L$5,IF(AND(ISNUMBER(Dépenses!$M$6),Dépenses!$M$6&lt;&gt;0,COUNTIF(Dépenses!$M$3:$M$6,"&gt;0")+COUNTIF(Dépenses!$M$3:$M$6,"&lt;0")=16),Dépenses!$L$6,IF(AND(ISNUMBER(Dépenses!$M$7),Dépenses!$M$7&lt;&gt;0,COUNTIF(Dépenses!$M$3:$M$7,"&gt;0")+COUNTIF(Dépenses!$M$3:$M$7,"&lt;0")=16),Dépenses!$L$7,IF(AND(ISNUMBER(Dépenses!$M$8),Dépenses!$M$8&lt;&gt;0,COUNTIF(Dépenses!$M$3:$M$8,"&gt;0")+COUNTIF(Dépenses!$M$3:$M$8,"&lt;0")=16),Dépenses!$L$8,IF(AND(ISNUMBER(Dépenses!$M$9),Dépenses!$M$9&lt;&gt;0,COUNTIF(Dépenses!$M$3:$M$9,"&gt;0")+COUNTIF(Dépenses!$M$3:$M$9,"&lt;0")=16),Dépenses!$L$9,IF(AND(ISNUMBER(Dépenses!$M$10),Dépenses!$M$10&lt;&gt;0,COUNTIF(Dépenses!$M$3:$M$10,"&gt;0")+COUNTIF(Dépenses!$M$3:$M$10,"&lt;0")=16),Dépenses!$L$10,IF(AND(ISNUMBER(Dépenses!$M$11),Dépenses!$M$11&lt;&gt;0,COUNTIF(Dépenses!$M$3:$M$11,"&gt;0")+COUNTIF(Dépenses!$M$3:$M$11,"&lt;0")=16),Dépenses!$L$11,IF(AND(ISNUMBER(Dépenses!$M$12),Dépenses!$M$12&lt;&gt;0,COUNTIF(Dépenses!$M$3:$M$12,"&gt;0")+COUNTIF(Dépenses!$M$3:$M$12,"&lt;0")=16),Dépenses!$L$12,IF(AND(ISNUMBER(Dépenses!$M$13),Dépenses!$M$13&lt;&gt;0,COUNTIF(Dépenses!$M$3:$M$13,"&gt;0")+COUNTIF(Dépenses!$M$3:$M$13,"&lt;0")=16),Dépenses!$L$13,IF(AND(ISNUMBER(Dépenses!$M$14),Dépenses!$M$14&lt;&gt;0,COUNTIF(Dépenses!$M$3:$M$14,"&gt;0")+COUNTIF(Dépenses!$M$3:$M$14,"&lt;0")=16),Dépenses!$L$14,IF(AND(ISNUMBER(Dépenses!$M$15),Dépenses!$M$15&lt;&gt;0,COUNTIF(Dépenses!$M$3:$M$15,"&gt;0")+COUNTIF(Dépenses!$M$3:$M$15,"&lt;0")=16),Dépenses!$L$15,IF(AND(ISNUMBER(Dépenses!$M$16),Dépenses!$M$16&lt;&gt;0,COUNTIF(Dépenses!$M$3:$M$16,"&gt;0")+COUNTIF(Dépenses!$M$3:$M$16,"&lt;0")=16),Dépenses!$L$16,IF(AND(ISNUMBER(Dépenses!$M$17),Dépenses!$M$17&lt;&gt;0,COUNTIF(Dépenses!$M$3:$M$17,"&gt;0")+COUNTIF(Dépenses!$M$3:$M$17,"&lt;0")=16),Dépenses!$L$17,IF(AND(ISNUMBER(Dépenses!$M$18),Dépenses!$M$18&lt;&gt;0,COUNTIF(Dépenses!$M$3:$M$18,"&gt;0")+COUNTIF(Dépenses!$M$3:$M$18,"&lt;0")=16),Dépenses!$L$18,IF(AND(ISNUMBER(Dépenses!$M$19),Dépenses!$M$19&lt;&gt;0,COUNTIF(Dépenses!$M$3:$M$19,"&gt;0")+COUNTIF(Dépenses!$M$3:$M$19,"&lt;0")=16),Dépenses!$L$19,IF(AND(ISNUMBER(Dépenses!$M$20),Dépenses!$M$20&lt;&gt;0,COUNTIF(Dépenses!$M$3:$M$20,"&gt;0")+COUNTIF(Dépenses!$M$3:$M$20,"&lt;0")=16),Dépenses!$L$20,IF(AND(ISNUMBER(Dépenses!$M$21),Dépenses!$M$21&lt;&gt;0,COUNTIF(Dépenses!$M$3:$M$21,"&gt;0")+COUNTIF(Dépenses!$M$3:$M$21,"&lt;0")=16),Dépenses!$L$21,IF(AND(ISNUMBER(Dépenses!$M$22),Dépenses!$M$22&lt;&gt;0,COUNTIF(Dépenses!$M$3:$M$22,"&gt;0")+COUNTIF(Dépenses!$M$3:$M$22,"&lt;0")=16),Dépenses!$L$22,IF(AND(ISNUMBER(Dépenses!$M$23),Dépenses!$M$23&lt;&gt;0,COUNTIF(Dépenses!$M$3:$M$23,"&gt;0")+COUNTIF(Dépenses!$M$3:$M$23,"&lt;0")=16),Dépenses!$L$23,IF(AND(ISNUMBER(Dépenses!$M$24),Dépenses!$M$24&lt;&gt;0,COUNTIF(Dépenses!$M$3:$M$24,"&gt;0")+COUNTIF(Dépenses!$M$3:$M$24,"&lt;0")=16),Dépenses!$L$24,IF(AND(ISNUMBER(Dépenses!$M$25),Dépenses!$M$25&lt;&gt;0,COUNTIF(Dépenses!$M$3:$M$25,"&gt;0")+COUNTIF(Dépenses!$M$3:$M$25,"&lt;0")=16),Dépenses!$L$25,IF(AND(ISNUMBER(Dépenses!$M$26),Dépenses!$M$26&lt;&gt;0,COUNTIF(Dépenses!$M$3:$M$26,"&gt;0")+COUNTIF(Dépenses!$M$3:$M$26,"&lt;0")=16),Dépenses!$L$26,IF(AND(ISNUMBER(Dépenses!$M$27),Dépenses!$M$27&lt;&gt;0,COUNTIF(Dépenses!$M$3:$M$27,"&gt;0")+COUNTIF(Dépenses!$M$3:$M$27,"&lt;0")=16),Dépenses!$L$27,IF(AND(ISNUMBER(Dépenses!$M$28),Dépenses!$M$28&lt;&gt;0,COUNTIF(Dépenses!$M$3:$M$28,"&gt;0")+COUNTIF(Dépenses!$M$3:$M$28,"&lt;0")=16),Dépenses!$L$28,IF(AND(ISNUMBER(Dépenses!$M$29),Dépenses!$M$29&lt;&gt;0,COUNTIF(Dépenses!$M$3:$M$29,"&gt;0")+COUNTIF(Dépenses!$M$3:$M$29,"&lt;0")=16),Dépenses!$L$29,IF(AND(ISNUMBER(Dépenses!$M$30),Dépenses!$M$30&lt;&gt;0,COUNTIF(Dépenses!$M$3:$M$30,"&gt;0")+COUNTIF(Dépenses!$M$3:$M$30,"&lt;0")=16),Dépenses!$L$30,IF(AND(ISNUMBER(Dépenses!$M$31),Dépenses!$M$31&lt;&gt;0,COUNTIF(Dépenses!$M$3:$M$31,"&gt;0")+COUNTIF(Dépenses!$M$3:$M$31,"&lt;0")=16),Dépenses!$L$31,IF(AND(ISNUMBER(Dépenses!$M$32),Dépenses!$M$32&lt;&gt;0,COUNTIF(Dépenses!$M$3:$M$32,"&gt;0")+COUNTIF(Dépenses!$M$3:$M$32,"&lt;0")=16),Dépenses!$L$32,IF(AND(ISNUMBER(Dépenses!$M$33),Dépenses!$M$33&lt;&gt;0,COUNTIF(Dépenses!$M$3:$M$33,"&gt;0")+COUNTIF(Dépenses!$M$3:$M$33,"&lt;0")=16),Dépenses!$L$33,IF(AND(ISNUMBER(Dépenses!$M$34),Dépenses!$M$34&lt;&gt;0,COUNTIF(Dépenses!$M$3:$M$34,"&gt;0")+COUNTIF(Dépenses!$M$3:$M$34,"&lt;0")=16),Dépenses!$L$34,IF(AND(ISNUMBER(Dépenses!$M$35),Dépenses!$M$35&lt;&gt;0,COUNTIF(Dépenses!$M$3:$M$35,"&gt;0")+COUNTIF(Dépenses!$M$3:$M$35,"&lt;0")=16),Dépenses!$L$35,IF(AND(ISNUMBER(Dépenses!$M$36),Dépenses!$M$36&lt;&gt;0,COUNTIF(Dépenses!$M$3:$M$36,"&gt;0")+COUNTIF(Dépenses!$M$3:$M$36,"&lt;0")=16),Dépenses!$L$36,IF(AND(ISNUMBER(Dépenses!$M$37),Dépenses!$M$37&lt;&gt;0,COUNTIF(Dépenses!$M$3:$M$37,"&gt;0")+COUNTIF(Dépenses!$M$3:$M$37,"&lt;0")=16),Dépenses!$L$37,IF(AND(ISNUMBER(Dépenses!$M$38),Dépenses!$M$38&lt;&gt;0,COUNTIF(Dépenses!$M$3:$M$38,"&gt;0")+COUNTIF(Dépenses!$M$3:$M$38,"&lt;0")=16),Dépenses!$L$38,IF(AND(ISNUMBER(Dépenses!$M$39),Dépenses!$M$39&lt;&gt;0,COUNTIF(Dépenses!$M$3:$M$39,"&gt;0")+COUNTIF(Dépenses!$M$3:$M$39,"&lt;0")=16),Dépenses!$L$39,IF(AND(ISNUMBER(Dépenses!$M$40),Dépenses!$M$40&lt;&gt;0,COUNTIF(Dépenses!$M$3:$M$40,"&gt;0")+COUNTIF(Dépenses!$M$3:$M$40,"&lt;0")=16),Dépenses!$L$40,IF(AND(ISNUMBER(Dépenses!$M$41),Dépenses!$M$41&lt;&gt;0,COUNTIF(Dépenses!$M$3:$M$41,"&gt;0")+COUNTIF(Dépenses!$M$3:$M$41,"&lt;0")=16),Dépenses!$L$41,IF(AND(ISNUMBER(Dépenses!$M$42),Dépenses!$M$42&lt;&gt;0,COUNTIF(Dépenses!$M$3:$M$42,"&gt;0")+COUNTIF(Dépenses!$M$3:$M$42,"&lt;0")=16),Dépenses!$L$42,IF(AND(ISNUMBER(Dépenses!$M$43),Dépenses!$M$43&lt;&gt;0,COUNTIF(Dépenses!$M$3:$M$43,"&gt;0")+COUNTIF(Dépenses!$M$3:$M$43,"&lt;0")=16),Dépenses!$L$43,""))))))))))))))))))))))))))))))))))))))))),IF(16=COUNTIF(Dépenses!$M$3:$M$43,"&gt;0")+COUNTIF(Dépenses!$M$3:$M$43,"&lt;0")+1,"TOTAL DÉPENSES",IF(16=COUNTIF(Dépenses!$M$3:$M$43,"&gt;0")+COUNTIF(Dépenses!$M$3:$M$43,"&lt;0")+2,"BÉNÉFICE (PERTE) NET","")))</f>
        <v/>
      </c>
      <c r="H24" s="310" t="str">
        <f>IF(16&lt;=COUNTIF(Dépenses!$M$3:$M$43,"&gt;0")+COUNTIF(Dépenses!$M$3:$M$43,"&lt;0"),IF(AND(ISNUMBER(Dépenses!$M$3),Dépenses!$M$3&lt;&gt;0,COUNTIF(Dépenses!$M$3:$M$3,"&gt;0")+COUNTIF(Dépenses!$M$3:$M$3,"&lt;0")=16),Dépenses!$M$3,IF(AND(ISNUMBER(Dépenses!$M$4),Dépenses!$M$4&lt;&gt;0,COUNTIF(Dépenses!$M$3:$M$4,"&gt;0")+COUNTIF(Dépenses!$M$3:$M$4,"&lt;0")=16),Dépenses!$M$4,IF(AND(ISNUMBER(Dépenses!$M$5),Dépenses!$M$5&lt;&gt;0,COUNTIF(Dépenses!$M$3:$M$5,"&gt;0")+COUNTIF(Dépenses!$M$3:$M$5,"&lt;0")=16),Dépenses!$M$5,IF(AND(ISNUMBER(Dépenses!$M$6),Dépenses!$M$6&lt;&gt;0,COUNTIF(Dépenses!$M$3:$M$6,"&gt;0")+COUNTIF(Dépenses!$M$3:$M$6,"&lt;0")=16),Dépenses!$M$6,IF(AND(ISNUMBER(Dépenses!$M$7),Dépenses!$M$7&lt;&gt;0,COUNTIF(Dépenses!$M$3:$M$7,"&gt;0")+COUNTIF(Dépenses!$M$3:$M$7,"&lt;0")=16),Dépenses!$M$7,IF(AND(ISNUMBER(Dépenses!$M$8),Dépenses!$M$8&lt;&gt;0,COUNTIF(Dépenses!$M$3:$M$8,"&gt;0")+COUNTIF(Dépenses!$M$3:$M$8,"&lt;0")=16),Dépenses!$M$8,IF(AND(ISNUMBER(Dépenses!$M$9),Dépenses!$M$9&lt;&gt;0,COUNTIF(Dépenses!$M$3:$M$9,"&gt;0")+COUNTIF(Dépenses!$M$3:$M$9,"&lt;0")=16),Dépenses!$M$9,IF(AND(ISNUMBER(Dépenses!$M$10),Dépenses!$M$10&lt;&gt;0,COUNTIF(Dépenses!$M$3:$M$10,"&gt;0")+COUNTIF(Dépenses!$M$3:$M$10,"&lt;0")=16),Dépenses!$M$10,IF(AND(ISNUMBER(Dépenses!$M$11),Dépenses!$M$11&lt;&gt;0,COUNTIF(Dépenses!$M$3:$M$11,"&gt;0")+COUNTIF(Dépenses!$M$3:$M$11,"&lt;0")=16),Dépenses!$M$11,IF(AND(ISNUMBER(Dépenses!$M$12),Dépenses!$M$12&lt;&gt;0,COUNTIF(Dépenses!$M$3:$M$12,"&gt;0")+COUNTIF(Dépenses!$M$3:$M$12,"&lt;0")=16),Dépenses!$M$12,IF(AND(ISNUMBER(Dépenses!$M$13),Dépenses!$M$13&lt;&gt;0,COUNTIF(Dépenses!$M$3:$M$13,"&gt;0")+COUNTIF(Dépenses!$M$3:$M$13,"&lt;0")=16),Dépenses!$M$13,IF(AND(ISNUMBER(Dépenses!$M$14),Dépenses!$M$14&lt;&gt;0,COUNTIF(Dépenses!$M$3:$M$14,"&gt;0")+COUNTIF(Dépenses!$M$3:$M$14,"&lt;0")=16),Dépenses!$M$14,IF(AND(ISNUMBER(Dépenses!$M$15),Dépenses!$M$15&lt;&gt;0,COUNTIF(Dépenses!$M$3:$M$15,"&gt;0")+COUNTIF(Dépenses!$M$3:$M$15,"&lt;0")=16),Dépenses!$M$15,IF(AND(ISNUMBER(Dépenses!$M$16),Dépenses!$M$16&lt;&gt;0,COUNTIF(Dépenses!$M$3:$M$16,"&gt;0")+COUNTIF(Dépenses!$M$3:$M$16,"&lt;0")=16),Dépenses!$M$16,IF(AND(ISNUMBER(Dépenses!$M$17),Dépenses!$M$17&lt;&gt;0,COUNTIF(Dépenses!$M$3:$M$17,"&gt;0")+COUNTIF(Dépenses!$M$3:$M$17,"&lt;0")=16),Dépenses!$M$17,IF(AND(ISNUMBER(Dépenses!$M$18),Dépenses!$M$18&lt;&gt;0,COUNTIF(Dépenses!$M$3:$M$18,"&gt;0")+COUNTIF(Dépenses!$M$3:$M$18,"&lt;0")=16),Dépenses!$M$18,IF(AND(ISNUMBER(Dépenses!$M$19),Dépenses!$M$19&lt;&gt;0,COUNTIF(Dépenses!$M$3:$M$19,"&gt;0")+COUNTIF(Dépenses!$M$3:$M$19,"&lt;0")=16),Dépenses!$M$19,IF(AND(ISNUMBER(Dépenses!$M$20),Dépenses!$M$20&lt;&gt;0,COUNTIF(Dépenses!$M$3:$M$20,"&gt;0")+COUNTIF(Dépenses!$M$3:$M$20,"&lt;0")=16),Dépenses!$M$20,IF(AND(ISNUMBER(Dépenses!$M$21),Dépenses!$M$21&lt;&gt;0,COUNTIF(Dépenses!$M$3:$M$21,"&gt;0")+COUNTIF(Dépenses!$M$3:$M$21,"&lt;0")=16),Dépenses!$M$21,IF(AND(ISNUMBER(Dépenses!$M$22),Dépenses!$M$22&lt;&gt;0,COUNTIF(Dépenses!$M$3:$M$22,"&gt;0")+COUNTIF(Dépenses!$M$3:$M$22,"&lt;0")=16),Dépenses!$M$22,IF(AND(ISNUMBER(Dépenses!$M$23),Dépenses!$M$23&lt;&gt;0,COUNTIF(Dépenses!$M$3:$M$23,"&gt;0")+COUNTIF(Dépenses!$M$3:$M$23,"&lt;0")=16),Dépenses!$M$23,IF(AND(ISNUMBER(Dépenses!$M$24),Dépenses!$M$24&lt;&gt;0,COUNTIF(Dépenses!$M$3:$M$24,"&gt;0")+COUNTIF(Dépenses!$M$3:$M$24,"&lt;0")=16),Dépenses!$M$24,IF(AND(ISNUMBER(Dépenses!$M$25),Dépenses!$M$25&lt;&gt;0,COUNTIF(Dépenses!$M$3:$M$25,"&gt;0")+COUNTIF(Dépenses!$M$3:$M$25,"&lt;0")=16),Dépenses!$M$25,IF(AND(ISNUMBER(Dépenses!$M$26),Dépenses!$M$26&lt;&gt;0,COUNTIF(Dépenses!$M$3:$M$26,"&gt;0")+COUNTIF(Dépenses!$M$3:$M$26,"&lt;0")=16),Dépenses!$M$26,IF(AND(ISNUMBER(Dépenses!$M$27),Dépenses!$M$27&lt;&gt;0,COUNTIF(Dépenses!$M$3:$M$27,"&gt;0")+COUNTIF(Dépenses!$M$3:$M$27,"&lt;0")=16),Dépenses!$M$27,IF(AND(ISNUMBER(Dépenses!$M$28),Dépenses!$M$28&lt;&gt;0,COUNTIF(Dépenses!$M$3:$M$28,"&gt;0")+COUNTIF(Dépenses!$M$3:$M$28,"&lt;0")=16),Dépenses!$M$28,IF(AND(ISNUMBER(Dépenses!$M$29),Dépenses!$M$29&lt;&gt;0,COUNTIF(Dépenses!$M$3:$M$29,"&gt;0")+COUNTIF(Dépenses!$M$3:$M$29,"&lt;0")=16),Dépenses!$M$29,IF(AND(ISNUMBER(Dépenses!$M$30),Dépenses!$M$30&lt;&gt;0,COUNTIF(Dépenses!$M$3:$M$30,"&gt;0")+COUNTIF(Dépenses!$M$3:$M$30,"&lt;0")=16),Dépenses!$M$30,IF(AND(ISNUMBER(Dépenses!$M$31),Dépenses!$M$31&lt;&gt;0,COUNTIF(Dépenses!$M$3:$M$31,"&gt;0")+COUNTIF(Dépenses!$M$3:$M$31,"&lt;0")=16),Dépenses!$M$31,IF(AND(ISNUMBER(Dépenses!$M$32),Dépenses!$M$32&lt;&gt;0,COUNTIF(Dépenses!$M$3:$M$32,"&gt;0")+COUNTIF(Dépenses!$M$3:$M$32,"&lt;0")=16),Dépenses!$M$32,IF(AND(ISNUMBER(Dépenses!$M$33),Dépenses!$M$33&lt;&gt;0,COUNTIF(Dépenses!$M$3:$M$33,"&gt;0")+COUNTIF(Dépenses!$M$3:$M$33,"&lt;0")=16),Dépenses!$M$33,IF(AND(ISNUMBER(Dépenses!$M$34),Dépenses!$M$34&lt;&gt;0,COUNTIF(Dépenses!$M$3:$M$34,"&gt;0")+COUNTIF(Dépenses!$M$3:$M$34,"&lt;0")=16),Dépenses!$M$34,IF(AND(ISNUMBER(Dépenses!$M$35),Dépenses!$M$35&lt;&gt;0,COUNTIF(Dépenses!$M$3:$M$35,"&gt;0")+COUNTIF(Dépenses!$M$3:$M$35,"&lt;0")=16),Dépenses!$M$35,IF(AND(ISNUMBER(Dépenses!$M$36),Dépenses!$M$36&lt;&gt;0,COUNTIF(Dépenses!$M$3:$M$36,"&gt;0")+COUNTIF(Dépenses!$M$3:$M$36,"&lt;0")=16),Dépenses!$M$36,IF(AND(ISNUMBER(Dépenses!$M$37),Dépenses!$M$37&lt;&gt;0,COUNTIF(Dépenses!$M$3:$M$37,"&gt;0")+COUNTIF(Dépenses!$M$3:$M$37,"&lt;0")=16),Dépenses!$M$37,IF(AND(ISNUMBER(Dépenses!$M$38),Dépenses!$M$38&lt;&gt;0,COUNTIF(Dépenses!$M$3:$M$38,"&gt;0")+COUNTIF(Dépenses!$M$3:$M$38,"&lt;0")=16),Dépenses!$M$38,IF(AND(ISNUMBER(Dépenses!$M$39),Dépenses!$M$39&lt;&gt;0,COUNTIF(Dépenses!$M$3:$M$39,"&gt;0")+COUNTIF(Dépenses!$M$3:$M$39,"&lt;0")=16),Dépenses!$M$39,IF(AND(ISNUMBER(Dépenses!$M$40),Dépenses!$M$40&lt;&gt;0,COUNTIF(Dépenses!$M$3:$M$40,"&gt;0")+COUNTIF(Dépenses!$M$3:$M$40,"&lt;0")=16),Dépenses!$M$40,IF(AND(ISNUMBER(Dépenses!$M$41),Dépenses!$M$41&lt;&gt;0,COUNTIF(Dépenses!$M$3:$M$41,"&gt;0")+COUNTIF(Dépenses!$M$3:$M$41,"&lt;0")=16),Dépenses!$M$41,IF(AND(ISNUMBER(Dépenses!$M$42),Dépenses!$M$42&lt;&gt;0,COUNTIF(Dépenses!$M$3:$M$42,"&gt;0")+COUNTIF(Dépenses!$M$3:$M$42,"&lt;0")=16),Dépenses!$M$42,IF(AND(ISNUMBER(Dépenses!$M$43),Dépenses!$M$43&lt;&gt;0,COUNTIF(Dépenses!$M$3:$M$43,"&gt;0")+COUNTIF(Dépenses!$M$3:$M$43,"&lt;0")=16),Dépenses!$M$43,""))))))))))))))))))))))))))))))))))))))))),IF(16=COUNTIF(Dépenses!$M$3:$M$43,"&gt;0")+COUNTIF(Dépenses!$M$3:$M$43,"&lt;0")+1,SUM(Dépenses!$M$3:$M$43),IF(16=COUNTIF(Dépenses!$M$3:$M$43,"&gt;0")+COUNTIF(Dépenses!$M$3:$M$43,"&lt;0")+2,Revenus!$J$2-SUM(Dépenses!$M$3:$M$43),"")))</f>
        <v/>
      </c>
      <c r="I24" s="291" t="str">
        <f>IF(16&lt;=COUNTIF(Dépenses!$M$3:$M$43,"&gt;0")+COUNTIF(Dépenses!$M$3:$M$43,"&lt;0"),IF(AND(ISNUMBER(Dépenses!$M$3),Dépenses!$M$3&lt;&gt;0,COUNTIF(Dépenses!$M$3:$M$3,"&gt;0")+COUNTIF(Dépenses!$M$3:$M$3,"&lt;0")=16),Dépenses!$P$3,IF(AND(ISNUMBER(Dépenses!$M$4),Dépenses!$M$4&lt;&gt;0,COUNTIF(Dépenses!$M$3:$M$4,"&gt;0")+COUNTIF(Dépenses!$M$3:$M$4,"&lt;0")=16),Dépenses!$P$4,IF(AND(ISNUMBER(Dépenses!$M$5),Dépenses!$M$5&lt;&gt;0,COUNTIF(Dépenses!$M$3:$M$5,"&gt;0")+COUNTIF(Dépenses!$M$3:$M$5,"&lt;0")=16),Dépenses!$P$5,IF(AND(ISNUMBER(Dépenses!$M$6),Dépenses!$M$6&lt;&gt;0,COUNTIF(Dépenses!$M$3:$M$6,"&gt;0")+COUNTIF(Dépenses!$M$3:$M$6,"&lt;0")=16),Dépenses!$P$6,IF(AND(ISNUMBER(Dépenses!$M$7),Dépenses!$M$7&lt;&gt;0,COUNTIF(Dépenses!$M$3:$M$7,"&gt;0")+COUNTIF(Dépenses!$M$3:$M$7,"&lt;0")=16),Dépenses!$P$7,IF(AND(ISNUMBER(Dépenses!$M$8),Dépenses!$M$8&lt;&gt;0,COUNTIF(Dépenses!$M$3:$M$8,"&gt;0")+COUNTIF(Dépenses!$M$3:$M$8,"&lt;0")=16),Dépenses!$P$8,IF(AND(ISNUMBER(Dépenses!$M$9),Dépenses!$M$9&lt;&gt;0,COUNTIF(Dépenses!$M$3:$M$9,"&gt;0")+COUNTIF(Dépenses!$M$3:$M$9,"&lt;0")=16),Dépenses!$P$9,IF(AND(ISNUMBER(Dépenses!$M$10),Dépenses!$M$10&lt;&gt;0,COUNTIF(Dépenses!$M$3:$M$10,"&gt;0")+COUNTIF(Dépenses!$M$3:$M$10,"&lt;0")=16),Dépenses!$P$10,IF(AND(ISNUMBER(Dépenses!$M$11),Dépenses!$M$11&lt;&gt;0,COUNTIF(Dépenses!$M$3:$M$11,"&gt;0")+COUNTIF(Dépenses!$M$3:$M$11,"&lt;0")=16),Dépenses!$P$11,IF(AND(ISNUMBER(Dépenses!$M$12),Dépenses!$M$12&lt;&gt;0,COUNTIF(Dépenses!$M$3:$M$12,"&gt;0")+COUNTIF(Dépenses!$M$3:$M$12,"&lt;0")=16),Dépenses!$P$12,IF(AND(ISNUMBER(Dépenses!$M$13),Dépenses!$M$13&lt;&gt;0,COUNTIF(Dépenses!$M$3:$M$13,"&gt;0")+COUNTIF(Dépenses!$M$3:$M$13,"&lt;0")=16),Dépenses!$P$13,IF(AND(ISNUMBER(Dépenses!$M$14),Dépenses!$M$14&lt;&gt;0,COUNTIF(Dépenses!$M$3:$M$14,"&gt;0")+COUNTIF(Dépenses!$M$3:$M$14,"&lt;0")=16),Dépenses!$P$14,IF(AND(ISNUMBER(Dépenses!$M$15),Dépenses!$M$15&lt;&gt;0,COUNTIF(Dépenses!$M$3:$M$15,"&gt;0")+COUNTIF(Dépenses!$M$3:$M$15,"&lt;0")=16),Dépenses!$P$15,IF(AND(ISNUMBER(Dépenses!$M$16),Dépenses!$M$16&lt;&gt;0,COUNTIF(Dépenses!$M$3:$M$16,"&gt;0")+COUNTIF(Dépenses!$M$3:$M$16,"&lt;0")=16),Dépenses!$P$16,IF(AND(ISNUMBER(Dépenses!$M$17),Dépenses!$M$17&lt;&gt;0,COUNTIF(Dépenses!$M$3:$M$17,"&gt;0")+COUNTIF(Dépenses!$M$3:$M$17,"&lt;0")=16),Dépenses!$P$17,IF(AND(ISNUMBER(Dépenses!$M$18),Dépenses!$M$18&lt;&gt;0,COUNTIF(Dépenses!$M$3:$M$18,"&gt;0")+COUNTIF(Dépenses!$M$3:$M$18,"&lt;0")=16),Dépenses!$P$18,IF(AND(ISNUMBER(Dépenses!$M$19),Dépenses!$M$19&lt;&gt;0,COUNTIF(Dépenses!$M$3:$M$19,"&gt;0")+COUNTIF(Dépenses!$M$3:$M$19,"&lt;0")=16),Dépenses!$P$19,IF(AND(ISNUMBER(Dépenses!$M$20),Dépenses!$M$20&lt;&gt;0,COUNTIF(Dépenses!$M$3:$M$20,"&gt;0")+COUNTIF(Dépenses!$M$3:$M$20,"&lt;0")=16),Dépenses!$P$20,IF(AND(ISNUMBER(Dépenses!$M$21),Dépenses!$M$21&lt;&gt;0,COUNTIF(Dépenses!$M$3:$M$21,"&gt;0")+COUNTIF(Dépenses!$M$3:$M$21,"&lt;0")=16),Dépenses!$P$21,IF(AND(ISNUMBER(Dépenses!$M$22),Dépenses!$M$22&lt;&gt;0,COUNTIF(Dépenses!$M$3:$M$22,"&gt;0")+COUNTIF(Dépenses!$M$3:$M$22,"&lt;0")=16),Dépenses!$P$22,IF(AND(ISNUMBER(Dépenses!$M$23),Dépenses!$M$23&lt;&gt;0,COUNTIF(Dépenses!$M$3:$M$23,"&gt;0")+COUNTIF(Dépenses!$M$3:$M$23,"&lt;0")=16),Dépenses!$P$23,IF(AND(ISNUMBER(Dépenses!$M$24),Dépenses!$M$24&lt;&gt;0,COUNTIF(Dépenses!$M$3:$M$24,"&gt;0")+COUNTIF(Dépenses!$M$3:$M$24,"&lt;0")=16),Dépenses!$P$24,IF(AND(ISNUMBER(Dépenses!$M$25),Dépenses!$M$25&lt;&gt;0,COUNTIF(Dépenses!$M$3:$M$25,"&gt;0")+COUNTIF(Dépenses!$M$3:$M$25,"&lt;0")=16),Dépenses!$P$25,IF(AND(ISNUMBER(Dépenses!$M$26),Dépenses!$M$26&lt;&gt;0,COUNTIF(Dépenses!$M$3:$M$26,"&gt;0")+COUNTIF(Dépenses!$M$3:$M$26,"&lt;0")=16),Dépenses!$P$26,IF(AND(ISNUMBER(Dépenses!$M$27),Dépenses!$M$27&lt;&gt;0,COUNTIF(Dépenses!$M$3:$M$27,"&gt;0")+COUNTIF(Dépenses!$M$3:$M$27,"&lt;0")=16),Dépenses!$P$27,IF(AND(ISNUMBER(Dépenses!$M$28),Dépenses!$M$28&lt;&gt;0,COUNTIF(Dépenses!$M$3:$M$28,"&gt;0")+COUNTIF(Dépenses!$M$3:$M$28,"&lt;0")=16),Dépenses!$P$28,IF(AND(ISNUMBER(Dépenses!$M$29),Dépenses!$M$29&lt;&gt;0,COUNTIF(Dépenses!$M$3:$M$29,"&gt;0")+COUNTIF(Dépenses!$M$3:$M$29,"&lt;0")=16),Dépenses!$P$29,IF(AND(ISNUMBER(Dépenses!$M$30),Dépenses!$M$30&lt;&gt;0,COUNTIF(Dépenses!$M$3:$M$30,"&gt;0")+COUNTIF(Dépenses!$M$3:$M$30,"&lt;0")=16),Dépenses!$P$30,IF(AND(ISNUMBER(Dépenses!$M$31),Dépenses!$M$31&lt;&gt;0,COUNTIF(Dépenses!$M$3:$M$31,"&gt;0")+COUNTIF(Dépenses!$M$3:$M$31,"&lt;0")=16),Dépenses!$P$31,IF(AND(ISNUMBER(Dépenses!$M$32),Dépenses!$M$32&lt;&gt;0,COUNTIF(Dépenses!$M$3:$M$32,"&gt;0")+COUNTIF(Dépenses!$M$3:$M$32,"&lt;0")=16),Dépenses!$P$32,IF(AND(ISNUMBER(Dépenses!$M$33),Dépenses!$M$33&lt;&gt;0,COUNTIF(Dépenses!$M$3:$M$33,"&gt;0")+COUNTIF(Dépenses!$M$3:$M$33,"&lt;0")=16),Dépenses!$P$33,IF(AND(ISNUMBER(Dépenses!$M$34),Dépenses!$M$34&lt;&gt;0,COUNTIF(Dépenses!$M$3:$M$34,"&gt;0")+COUNTIF(Dépenses!$M$3:$M$34,"&lt;0")=16),Dépenses!$P$34,IF(AND(ISNUMBER(Dépenses!$M$35),Dépenses!$M$35&lt;&gt;0,COUNTIF(Dépenses!$M$3:$M$35,"&gt;0")+COUNTIF(Dépenses!$M$3:$M$35,"&lt;0")=16),Dépenses!$P$35,IF(AND(ISNUMBER(Dépenses!$M$36),Dépenses!$M$36&lt;&gt;0,COUNTIF(Dépenses!$M$3:$M$36,"&gt;0")+COUNTIF(Dépenses!$M$3:$M$36,"&lt;0")=16),Dépenses!$P$36,IF(AND(ISNUMBER(Dépenses!$M$37),Dépenses!$M$37&lt;&gt;0,COUNTIF(Dépenses!$M$3:$M$37,"&gt;0")+COUNTIF(Dépenses!$M$3:$M$37,"&lt;0")=16),Dépenses!$P$37,IF(AND(ISNUMBER(Dépenses!$M$38),Dépenses!$M$38&lt;&gt;0,COUNTIF(Dépenses!$M$3:$M$38,"&gt;0")+COUNTIF(Dépenses!$M$3:$M$38,"&lt;0")=16),Dépenses!$P$38,IF(AND(ISNUMBER(Dépenses!$M$39),Dépenses!$M$39&lt;&gt;0,COUNTIF(Dépenses!$M$3:$M$39,"&gt;0")+COUNTIF(Dépenses!$M$3:$M$39,"&lt;0")=16),Dépenses!$P$39,IF(AND(ISNUMBER(Dépenses!$M$40),Dépenses!$M$40&lt;&gt;0,COUNTIF(Dépenses!$M$3:$M$40,"&gt;0")+COUNTIF(Dépenses!$M$3:$M$40,"&lt;0")=16),Dépenses!$P$40,IF(AND(ISNUMBER(Dépenses!$M$41),Dépenses!$M$41&lt;&gt;0,COUNTIF(Dépenses!$M$3:$M$41,"&gt;0")+COUNTIF(Dépenses!$M$3:$M$41,"&lt;0")=16),Dépenses!$P$41,IF(AND(ISNUMBER(Dépenses!$M$42),Dépenses!$M$42&lt;&gt;0,COUNTIF(Dépenses!$M$3:$M$42,"&gt;0")+COUNTIF(Dépenses!$M$3:$M$42,"&lt;0")=16),Dépenses!$P$42,IF(AND(ISNUMBER(Dépenses!$M$43),Dépenses!$M$43&lt;&gt;0,COUNTIF(Dépenses!$M$3:$M$43,"&gt;0")+COUNTIF(Dépenses!$M$3:$M$43,"&lt;0")=16),Dépenses!$P$43,""))))))))))))))))))))))))))))))))))))))))),"")</f>
        <v/>
      </c>
      <c r="J24" s="310" t="str">
        <f>IF(16&lt;=COUNTIF(Dépenses!$M$3:$M$43,"&gt;0")+COUNTIF(Dépenses!$M$3:$M$43,"&lt;0"),IF(AND(ISNUMBER(Dépenses!$M$3),Dépenses!$M$3&lt;&gt;0,COUNTIF(Dépenses!$M$3:$M$3,"&gt;0")+COUNTIF(Dépenses!$M$3:$M$3,"&lt;0")=16),Dépenses!$Q$3,IF(AND(ISNUMBER(Dépenses!$M$4),Dépenses!$M$4&lt;&gt;0,COUNTIF(Dépenses!$M$3:$M$4,"&gt;0")+COUNTIF(Dépenses!$M$3:$M$4,"&lt;0")=16),Dépenses!$Q$4,IF(AND(ISNUMBER(Dépenses!$M$5),Dépenses!$M$5&lt;&gt;0,COUNTIF(Dépenses!$M$3:$M$5,"&gt;0")+COUNTIF(Dépenses!$M$3:$M$5,"&lt;0")=16),Dépenses!$Q$5,IF(AND(ISNUMBER(Dépenses!$M$6),Dépenses!$M$6&lt;&gt;0,COUNTIF(Dépenses!$M$3:$M$6,"&gt;0")+COUNTIF(Dépenses!$M$3:$M$6,"&lt;0")=16),Dépenses!$Q$6,IF(AND(ISNUMBER(Dépenses!$M$7),Dépenses!$M$7&lt;&gt;0,COUNTIF(Dépenses!$M$3:$M$7,"&gt;0")+COUNTIF(Dépenses!$M$3:$M$7,"&lt;0")=16),Dépenses!$Q$7,IF(AND(ISNUMBER(Dépenses!$M$8),Dépenses!$M$8&lt;&gt;0,COUNTIF(Dépenses!$M$3:$M$8,"&gt;0")+COUNTIF(Dépenses!$M$3:$M$8,"&lt;0")=16),Dépenses!$Q$8,IF(AND(ISNUMBER(Dépenses!$M$9),Dépenses!$M$9&lt;&gt;0,COUNTIF(Dépenses!$M$3:$M$9,"&gt;0")+COUNTIF(Dépenses!$M$3:$M$9,"&lt;0")=16),Dépenses!$Q$9,IF(AND(ISNUMBER(Dépenses!$M$10),Dépenses!$M$10&lt;&gt;0,COUNTIF(Dépenses!$M$3:$M$10,"&gt;0")+COUNTIF(Dépenses!$M$3:$M$10,"&lt;0")=16),Dépenses!$Q$10,IF(AND(ISNUMBER(Dépenses!$M$11),Dépenses!$M$11&lt;&gt;0,COUNTIF(Dépenses!$M$3:$M$11,"&gt;0")+COUNTIF(Dépenses!$M$3:$M$11,"&lt;0")=16),Dépenses!$Q$11,IF(AND(ISNUMBER(Dépenses!$M$12),Dépenses!$M$12&lt;&gt;0,COUNTIF(Dépenses!$M$3:$M$12,"&gt;0")+COUNTIF(Dépenses!$M$3:$M$12,"&lt;0")=16),Dépenses!$Q$12,IF(AND(ISNUMBER(Dépenses!$M$13),Dépenses!$M$13&lt;&gt;0,COUNTIF(Dépenses!$M$3:$M$13,"&gt;0")+COUNTIF(Dépenses!$M$3:$M$13,"&lt;0")=16),Dépenses!$Q$13,IF(AND(ISNUMBER(Dépenses!$M$14),Dépenses!$M$14&lt;&gt;0,COUNTIF(Dépenses!$M$3:$M$14,"&gt;0")+COUNTIF(Dépenses!$M$3:$M$14,"&lt;0")=16),Dépenses!$Q$14,IF(AND(ISNUMBER(Dépenses!$M$15),Dépenses!$M$15&lt;&gt;0,COUNTIF(Dépenses!$M$3:$M$15,"&gt;0")+COUNTIF(Dépenses!$M$3:$M$15,"&lt;0")=16),Dépenses!$Q$15,IF(AND(ISNUMBER(Dépenses!$M$16),Dépenses!$M$16&lt;&gt;0,COUNTIF(Dépenses!$M$3:$M$16,"&gt;0")+COUNTIF(Dépenses!$M$3:$M$16,"&lt;0")=16),Dépenses!$Q$16,IF(AND(ISNUMBER(Dépenses!$M$17),Dépenses!$M$17&lt;&gt;0,COUNTIF(Dépenses!$M$3:$M$17,"&gt;0")+COUNTIF(Dépenses!$M$3:$M$17,"&lt;0")=16),Dépenses!$Q$17,IF(AND(ISNUMBER(Dépenses!$M$18),Dépenses!$M$18&lt;&gt;0,COUNTIF(Dépenses!$M$3:$M$18,"&gt;0")+COUNTIF(Dépenses!$M$3:$M$18,"&lt;0")=16),Dépenses!$Q$18,IF(AND(ISNUMBER(Dépenses!$M$19),Dépenses!$M$19&lt;&gt;0,COUNTIF(Dépenses!$M$3:$M$19,"&gt;0")+COUNTIF(Dépenses!$M$3:$M$19,"&lt;0")=16),Dépenses!$Q$19,IF(AND(ISNUMBER(Dépenses!$M$20),Dépenses!$M$20&lt;&gt;0,COUNTIF(Dépenses!$M$3:$M$20,"&gt;0")+COUNTIF(Dépenses!$M$3:$M$20,"&lt;0")=16),Dépenses!$Q$20,IF(AND(ISNUMBER(Dépenses!$M$21),Dépenses!$M$21&lt;&gt;0,COUNTIF(Dépenses!$M$3:$M$21,"&gt;0")+COUNTIF(Dépenses!$M$3:$M$21,"&lt;0")=16),Dépenses!$Q$21,IF(AND(ISNUMBER(Dépenses!$M$22),Dépenses!$M$22&lt;&gt;0,COUNTIF(Dépenses!$M$3:$M$22,"&gt;0")+COUNTIF(Dépenses!$M$3:$M$22,"&lt;0")=16),Dépenses!$Q$22,IF(AND(ISNUMBER(Dépenses!$M$23),Dépenses!$M$23&lt;&gt;0,COUNTIF(Dépenses!$M$3:$M$23,"&gt;0")+COUNTIF(Dépenses!$M$3:$M$23,"&lt;0")=16),Dépenses!$Q$23,IF(AND(ISNUMBER(Dépenses!$M$24),Dépenses!$M$24&lt;&gt;0,COUNTIF(Dépenses!$M$3:$M$24,"&gt;0")+COUNTIF(Dépenses!$M$3:$M$24,"&lt;0")=16),Dépenses!$Q$24,IF(AND(ISNUMBER(Dépenses!$M$25),Dépenses!$M$25&lt;&gt;0,COUNTIF(Dépenses!$M$3:$M$25,"&gt;0")+COUNTIF(Dépenses!$M$3:$M$25,"&lt;0")=16),Dépenses!$Q$25,IF(AND(ISNUMBER(Dépenses!$M$26),Dépenses!$M$26&lt;&gt;0,COUNTIF(Dépenses!$M$3:$M$26,"&gt;0")+COUNTIF(Dépenses!$M$3:$M$26,"&lt;0")=16),Dépenses!$Q$26,IF(AND(ISNUMBER(Dépenses!$M$27),Dépenses!$M$27&lt;&gt;0,COUNTIF(Dépenses!$M$3:$M$27,"&gt;0")+COUNTIF(Dépenses!$M$3:$M$27,"&lt;0")=16),Dépenses!$Q$27,IF(AND(ISNUMBER(Dépenses!$M$28),Dépenses!$M$28&lt;&gt;0,COUNTIF(Dépenses!$M$3:$M$28,"&gt;0")+COUNTIF(Dépenses!$M$3:$M$28,"&lt;0")=16),Dépenses!$Q$28,IF(AND(ISNUMBER(Dépenses!$M$29),Dépenses!$M$29&lt;&gt;0,COUNTIF(Dépenses!$M$3:$M$29,"&gt;0")+COUNTIF(Dépenses!$M$3:$M$29,"&lt;0")=16),Dépenses!$Q$29,IF(AND(ISNUMBER(Dépenses!$M$30),Dépenses!$M$30&lt;&gt;0,COUNTIF(Dépenses!$M$3:$M$30,"&gt;0")+COUNTIF(Dépenses!$M$3:$M$30,"&lt;0")=16),Dépenses!$Q$30,IF(AND(ISNUMBER(Dépenses!$M$31),Dépenses!$M$31&lt;&gt;0,COUNTIF(Dépenses!$M$3:$M$31,"&gt;0")+COUNTIF(Dépenses!$M$3:$M$31,"&lt;0")=16),Dépenses!$Q$31,IF(AND(ISNUMBER(Dépenses!$M$32),Dépenses!$M$32&lt;&gt;0,COUNTIF(Dépenses!$M$3:$M$32,"&gt;0")+COUNTIF(Dépenses!$M$3:$M$32,"&lt;0")=16),Dépenses!$Q$32,IF(AND(ISNUMBER(Dépenses!$M$33),Dépenses!$M$33&lt;&gt;0,COUNTIF(Dépenses!$M$3:$M$33,"&gt;0")+COUNTIF(Dépenses!$M$3:$M$33,"&lt;0")=16),Dépenses!$Q$33,IF(AND(ISNUMBER(Dépenses!$M$34),Dépenses!$M$34&lt;&gt;0,COUNTIF(Dépenses!$M$3:$M$34,"&gt;0")+COUNTIF(Dépenses!$M$3:$M$34,"&lt;0")=16),Dépenses!$Q$34,IF(AND(ISNUMBER(Dépenses!$M$35),Dépenses!$M$35&lt;&gt;0,COUNTIF(Dépenses!$M$3:$M$35,"&gt;0")+COUNTIF(Dépenses!$M$3:$M$35,"&lt;0")=16),Dépenses!$Q$35,IF(AND(ISNUMBER(Dépenses!$M$36),Dépenses!$M$36&lt;&gt;0,COUNTIF(Dépenses!$M$3:$M$36,"&gt;0")+COUNTIF(Dépenses!$M$3:$M$36,"&lt;0")=16),Dépenses!$Q$36,IF(AND(ISNUMBER(Dépenses!$M$37),Dépenses!$M$37&lt;&gt;0,COUNTIF(Dépenses!$M$3:$M$37,"&gt;0")+COUNTIF(Dépenses!$M$3:$M$37,"&lt;0")=16),Dépenses!$Q$37,IF(AND(ISNUMBER(Dépenses!$M$38),Dépenses!$M$38&lt;&gt;0,COUNTIF(Dépenses!$M$3:$M$38,"&gt;0")+COUNTIF(Dépenses!$M$3:$M$38,"&lt;0")=16),Dépenses!$Q$38,IF(AND(ISNUMBER(Dépenses!$M$39),Dépenses!$M$39&lt;&gt;0,COUNTIF(Dépenses!$M$3:$M$39,"&gt;0")+COUNTIF(Dépenses!$M$3:$M$39,"&lt;0")=16),Dépenses!$Q$39,IF(AND(ISNUMBER(Dépenses!$M$40),Dépenses!$M$40&lt;&gt;0,COUNTIF(Dépenses!$M$3:$M$40,"&gt;0")+COUNTIF(Dépenses!$M$3:$M$40,"&lt;0")=16),Dépenses!$Q$40,IF(AND(ISNUMBER(Dépenses!$M$41),Dépenses!$M$41&lt;&gt;0,COUNTIF(Dépenses!$M$3:$M$41,"&gt;0")+COUNTIF(Dépenses!$M$3:$M$41,"&lt;0")=16),Dépenses!$Q$41,IF(AND(ISNUMBER(Dépenses!$M$42),Dépenses!$M$42&lt;&gt;0,COUNTIF(Dépenses!$M$3:$M$42,"&gt;0")+COUNTIF(Dépenses!$M$3:$M$42,"&lt;0")=16),Dépenses!$Q$42,IF(AND(ISNUMBER(Dépenses!$M$43),Dépenses!$M$43&lt;&gt;0,COUNTIF(Dépenses!$M$3:$M$43,"&gt;0")+COUNTIF(Dépenses!$M$3:$M$43,"&lt;0")=16),Dépenses!$Q$43,""))))))))))))))))))))))))))))))))))))))))),IF(16=COUNTIF(Dépenses!$M$3:$M$43,"&gt;0")+COUNTIF(Dépenses!$M$3:$M$43,"&lt;0")+1,SUM(Dépenses!$Q$3:$Q$43),IF(16=COUNTIF(Dépenses!$M$3:$M$43,"&gt;0")+COUNTIF(Dépenses!$M$3:$M$43,"&lt;0")+2,Revenus!$J$2-SUM(Dépenses!$Q$3:$Q$43),"")))</f>
        <v/>
      </c>
    </row>
    <row r="25" spans="1:10" s="91" customFormat="1" ht="9.9499999999999993" customHeight="1" x14ac:dyDescent="0.25">
      <c r="A25" s="147"/>
      <c r="B25" s="147"/>
      <c r="C25" s="147"/>
      <c r="D25" s="147"/>
      <c r="E25" s="147"/>
      <c r="F25" s="147"/>
      <c r="G25" s="277" t="str">
        <f>IF(17&lt;=COUNTIF(Dépenses!$M$3:$M$43,"&gt;0")+COUNTIF(Dépenses!$M$3:$M$43,"&lt;0"),IF(AND(ISNUMBER(Dépenses!$M$3),Dépenses!$M$3&lt;&gt;0,COUNTIF(Dépenses!$M$3:$M$3,"&gt;0")+COUNTIF(Dépenses!$M$3:$M$3,"&lt;0")=17),Dépenses!$L$3,IF(AND(ISNUMBER(Dépenses!$M$4),Dépenses!$M$4&lt;&gt;0,COUNTIF(Dépenses!$M$3:$M$4,"&gt;0")+COUNTIF(Dépenses!$M$3:$M$4,"&lt;0")=17),Dépenses!$L$4,IF(AND(ISNUMBER(Dépenses!$M$5),Dépenses!$M$5&lt;&gt;0,COUNTIF(Dépenses!$M$3:$M$5,"&gt;0")+COUNTIF(Dépenses!$M$3:$M$5,"&lt;0")=17),Dépenses!$L$5,IF(AND(ISNUMBER(Dépenses!$M$6),Dépenses!$M$6&lt;&gt;0,COUNTIF(Dépenses!$M$3:$M$6,"&gt;0")+COUNTIF(Dépenses!$M$3:$M$6,"&lt;0")=17),Dépenses!$L$6,IF(AND(ISNUMBER(Dépenses!$M$7),Dépenses!$M$7&lt;&gt;0,COUNTIF(Dépenses!$M$3:$M$7,"&gt;0")+COUNTIF(Dépenses!$M$3:$M$7,"&lt;0")=17),Dépenses!$L$7,IF(AND(ISNUMBER(Dépenses!$M$8),Dépenses!$M$8&lt;&gt;0,COUNTIF(Dépenses!$M$3:$M$8,"&gt;0")+COUNTIF(Dépenses!$M$3:$M$8,"&lt;0")=17),Dépenses!$L$8,IF(AND(ISNUMBER(Dépenses!$M$9),Dépenses!$M$9&lt;&gt;0,COUNTIF(Dépenses!$M$3:$M$9,"&gt;0")+COUNTIF(Dépenses!$M$3:$M$9,"&lt;0")=17),Dépenses!$L$9,IF(AND(ISNUMBER(Dépenses!$M$10),Dépenses!$M$10&lt;&gt;0,COUNTIF(Dépenses!$M$3:$M$10,"&gt;0")+COUNTIF(Dépenses!$M$3:$M$10,"&lt;0")=17),Dépenses!$L$10,IF(AND(ISNUMBER(Dépenses!$M$11),Dépenses!$M$11&lt;&gt;0,COUNTIF(Dépenses!$M$3:$M$11,"&gt;0")+COUNTIF(Dépenses!$M$3:$M$11,"&lt;0")=17),Dépenses!$L$11,IF(AND(ISNUMBER(Dépenses!$M$12),Dépenses!$M$12&lt;&gt;0,COUNTIF(Dépenses!$M$3:$M$12,"&gt;0")+COUNTIF(Dépenses!$M$3:$M$12,"&lt;0")=17),Dépenses!$L$12,IF(AND(ISNUMBER(Dépenses!$M$13),Dépenses!$M$13&lt;&gt;0,COUNTIF(Dépenses!$M$3:$M$13,"&gt;0")+COUNTIF(Dépenses!$M$3:$M$13,"&lt;0")=17),Dépenses!$L$13,IF(AND(ISNUMBER(Dépenses!$M$14),Dépenses!$M$14&lt;&gt;0,COUNTIF(Dépenses!$M$3:$M$14,"&gt;0")+COUNTIF(Dépenses!$M$3:$M$14,"&lt;0")=17),Dépenses!$L$14,IF(AND(ISNUMBER(Dépenses!$M$15),Dépenses!$M$15&lt;&gt;0,COUNTIF(Dépenses!$M$3:$M$15,"&gt;0")+COUNTIF(Dépenses!$M$3:$M$15,"&lt;0")=17),Dépenses!$L$15,IF(AND(ISNUMBER(Dépenses!$M$16),Dépenses!$M$16&lt;&gt;0,COUNTIF(Dépenses!$M$3:$M$16,"&gt;0")+COUNTIF(Dépenses!$M$3:$M$16,"&lt;0")=17),Dépenses!$L$16,IF(AND(ISNUMBER(Dépenses!$M$17),Dépenses!$M$17&lt;&gt;0,COUNTIF(Dépenses!$M$3:$M$17,"&gt;0")+COUNTIF(Dépenses!$M$3:$M$17,"&lt;0")=17),Dépenses!$L$17,IF(AND(ISNUMBER(Dépenses!$M$18),Dépenses!$M$18&lt;&gt;0,COUNTIF(Dépenses!$M$3:$M$18,"&gt;0")+COUNTIF(Dépenses!$M$3:$M$18,"&lt;0")=17),Dépenses!$L$18,IF(AND(ISNUMBER(Dépenses!$M$19),Dépenses!$M$19&lt;&gt;0,COUNTIF(Dépenses!$M$3:$M$19,"&gt;0")+COUNTIF(Dépenses!$M$3:$M$19,"&lt;0")=17),Dépenses!$L$19,IF(AND(ISNUMBER(Dépenses!$M$20),Dépenses!$M$20&lt;&gt;0,COUNTIF(Dépenses!$M$3:$M$20,"&gt;0")+COUNTIF(Dépenses!$M$3:$M$20,"&lt;0")=17),Dépenses!$L$20,IF(AND(ISNUMBER(Dépenses!$M$21),Dépenses!$M$21&lt;&gt;0,COUNTIF(Dépenses!$M$3:$M$21,"&gt;0")+COUNTIF(Dépenses!$M$3:$M$21,"&lt;0")=17),Dépenses!$L$21,IF(AND(ISNUMBER(Dépenses!$M$22),Dépenses!$M$22&lt;&gt;0,COUNTIF(Dépenses!$M$3:$M$22,"&gt;0")+COUNTIF(Dépenses!$M$3:$M$22,"&lt;0")=17),Dépenses!$L$22,IF(AND(ISNUMBER(Dépenses!$M$23),Dépenses!$M$23&lt;&gt;0,COUNTIF(Dépenses!$M$3:$M$23,"&gt;0")+COUNTIF(Dépenses!$M$3:$M$23,"&lt;0")=17),Dépenses!$L$23,IF(AND(ISNUMBER(Dépenses!$M$24),Dépenses!$M$24&lt;&gt;0,COUNTIF(Dépenses!$M$3:$M$24,"&gt;0")+COUNTIF(Dépenses!$M$3:$M$24,"&lt;0")=17),Dépenses!$L$24,IF(AND(ISNUMBER(Dépenses!$M$25),Dépenses!$M$25&lt;&gt;0,COUNTIF(Dépenses!$M$3:$M$25,"&gt;0")+COUNTIF(Dépenses!$M$3:$M$25,"&lt;0")=17),Dépenses!$L$25,IF(AND(ISNUMBER(Dépenses!$M$26),Dépenses!$M$26&lt;&gt;0,COUNTIF(Dépenses!$M$3:$M$26,"&gt;0")+COUNTIF(Dépenses!$M$3:$M$26,"&lt;0")=17),Dépenses!$L$26,IF(AND(ISNUMBER(Dépenses!$M$27),Dépenses!$M$27&lt;&gt;0,COUNTIF(Dépenses!$M$3:$M$27,"&gt;0")+COUNTIF(Dépenses!$M$3:$M$27,"&lt;0")=17),Dépenses!$L$27,IF(AND(ISNUMBER(Dépenses!$M$28),Dépenses!$M$28&lt;&gt;0,COUNTIF(Dépenses!$M$3:$M$28,"&gt;0")+COUNTIF(Dépenses!$M$3:$M$28,"&lt;0")=17),Dépenses!$L$28,IF(AND(ISNUMBER(Dépenses!$M$29),Dépenses!$M$29&lt;&gt;0,COUNTIF(Dépenses!$M$3:$M$29,"&gt;0")+COUNTIF(Dépenses!$M$3:$M$29,"&lt;0")=17),Dépenses!$L$29,IF(AND(ISNUMBER(Dépenses!$M$30),Dépenses!$M$30&lt;&gt;0,COUNTIF(Dépenses!$M$3:$M$30,"&gt;0")+COUNTIF(Dépenses!$M$3:$M$30,"&lt;0")=17),Dépenses!$L$30,IF(AND(ISNUMBER(Dépenses!$M$31),Dépenses!$M$31&lt;&gt;0,COUNTIF(Dépenses!$M$3:$M$31,"&gt;0")+COUNTIF(Dépenses!$M$3:$M$31,"&lt;0")=17),Dépenses!$L$31,IF(AND(ISNUMBER(Dépenses!$M$32),Dépenses!$M$32&lt;&gt;0,COUNTIF(Dépenses!$M$3:$M$32,"&gt;0")+COUNTIF(Dépenses!$M$3:$M$32,"&lt;0")=17),Dépenses!$L$32,IF(AND(ISNUMBER(Dépenses!$M$33),Dépenses!$M$33&lt;&gt;0,COUNTIF(Dépenses!$M$3:$M$33,"&gt;0")+COUNTIF(Dépenses!$M$3:$M$33,"&lt;0")=17),Dépenses!$L$33,IF(AND(ISNUMBER(Dépenses!$M$34),Dépenses!$M$34&lt;&gt;0,COUNTIF(Dépenses!$M$3:$M$34,"&gt;0")+COUNTIF(Dépenses!$M$3:$M$34,"&lt;0")=17),Dépenses!$L$34,IF(AND(ISNUMBER(Dépenses!$M$35),Dépenses!$M$35&lt;&gt;0,COUNTIF(Dépenses!$M$3:$M$35,"&gt;0")+COUNTIF(Dépenses!$M$3:$M$35,"&lt;0")=17),Dépenses!$L$35,IF(AND(ISNUMBER(Dépenses!$M$36),Dépenses!$M$36&lt;&gt;0,COUNTIF(Dépenses!$M$3:$M$36,"&gt;0")+COUNTIF(Dépenses!$M$3:$M$36,"&lt;0")=17),Dépenses!$L$36,IF(AND(ISNUMBER(Dépenses!$M$37),Dépenses!$M$37&lt;&gt;0,COUNTIF(Dépenses!$M$3:$M$37,"&gt;0")+COUNTIF(Dépenses!$M$3:$M$37,"&lt;0")=17),Dépenses!$L$37,IF(AND(ISNUMBER(Dépenses!$M$38),Dépenses!$M$38&lt;&gt;0,COUNTIF(Dépenses!$M$3:$M$38,"&gt;0")+COUNTIF(Dépenses!$M$3:$M$38,"&lt;0")=17),Dépenses!$L$38,IF(AND(ISNUMBER(Dépenses!$M$39),Dépenses!$M$39&lt;&gt;0,COUNTIF(Dépenses!$M$3:$M$39,"&gt;0")+COUNTIF(Dépenses!$M$3:$M$39,"&lt;0")=17),Dépenses!$L$39,IF(AND(ISNUMBER(Dépenses!$M$40),Dépenses!$M$40&lt;&gt;0,COUNTIF(Dépenses!$M$3:$M$40,"&gt;0")+COUNTIF(Dépenses!$M$3:$M$40,"&lt;0")=17),Dépenses!$L$40,IF(AND(ISNUMBER(Dépenses!$M$41),Dépenses!$M$41&lt;&gt;0,COUNTIF(Dépenses!$M$3:$M$41,"&gt;0")+COUNTIF(Dépenses!$M$3:$M$41,"&lt;0")=17),Dépenses!$L$41,IF(AND(ISNUMBER(Dépenses!$M$42),Dépenses!$M$42&lt;&gt;0,COUNTIF(Dépenses!$M$3:$M$42,"&gt;0")+COUNTIF(Dépenses!$M$3:$M$42,"&lt;0")=17),Dépenses!$L$42,IF(AND(ISNUMBER(Dépenses!$M$43),Dépenses!$M$43&lt;&gt;0,COUNTIF(Dépenses!$M$3:$M$43,"&gt;0")+COUNTIF(Dépenses!$M$3:$M$43,"&lt;0")=17),Dépenses!$L$43,""))))))))))))))))))))))))))))))))))))))))),IF(17=COUNTIF(Dépenses!$M$3:$M$43,"&gt;0")+COUNTIF(Dépenses!$M$3:$M$43,"&lt;0")+1,"TOTAL DÉPENSES",IF(17=COUNTIF(Dépenses!$M$3:$M$43,"&gt;0")+COUNTIF(Dépenses!$M$3:$M$43,"&lt;0")+2,"BÉNÉFICE (PERTE) NET","")))</f>
        <v/>
      </c>
      <c r="H25" s="310" t="str">
        <f>IF(17&lt;=COUNTIF(Dépenses!$M$3:$M$43,"&gt;0")+COUNTIF(Dépenses!$M$3:$M$43,"&lt;0"),IF(AND(ISNUMBER(Dépenses!$M$3),Dépenses!$M$3&lt;&gt;0,COUNTIF(Dépenses!$M$3:$M$3,"&gt;0")+COUNTIF(Dépenses!$M$3:$M$3,"&lt;0")=17),Dépenses!$M$3,IF(AND(ISNUMBER(Dépenses!$M$4),Dépenses!$M$4&lt;&gt;0,COUNTIF(Dépenses!$M$3:$M$4,"&gt;0")+COUNTIF(Dépenses!$M$3:$M$4,"&lt;0")=17),Dépenses!$M$4,IF(AND(ISNUMBER(Dépenses!$M$5),Dépenses!$M$5&lt;&gt;0,COUNTIF(Dépenses!$M$3:$M$5,"&gt;0")+COUNTIF(Dépenses!$M$3:$M$5,"&lt;0")=17),Dépenses!$M$5,IF(AND(ISNUMBER(Dépenses!$M$6),Dépenses!$M$6&lt;&gt;0,COUNTIF(Dépenses!$M$3:$M$6,"&gt;0")+COUNTIF(Dépenses!$M$3:$M$6,"&lt;0")=17),Dépenses!$M$6,IF(AND(ISNUMBER(Dépenses!$M$7),Dépenses!$M$7&lt;&gt;0,COUNTIF(Dépenses!$M$3:$M$7,"&gt;0")+COUNTIF(Dépenses!$M$3:$M$7,"&lt;0")=17),Dépenses!$M$7,IF(AND(ISNUMBER(Dépenses!$M$8),Dépenses!$M$8&lt;&gt;0,COUNTIF(Dépenses!$M$3:$M$8,"&gt;0")+COUNTIF(Dépenses!$M$3:$M$8,"&lt;0")=17),Dépenses!$M$8,IF(AND(ISNUMBER(Dépenses!$M$9),Dépenses!$M$9&lt;&gt;0,COUNTIF(Dépenses!$M$3:$M$9,"&gt;0")+COUNTIF(Dépenses!$M$3:$M$9,"&lt;0")=17),Dépenses!$M$9,IF(AND(ISNUMBER(Dépenses!$M$10),Dépenses!$M$10&lt;&gt;0,COUNTIF(Dépenses!$M$3:$M$10,"&gt;0")+COUNTIF(Dépenses!$M$3:$M$10,"&lt;0")=17),Dépenses!$M$10,IF(AND(ISNUMBER(Dépenses!$M$11),Dépenses!$M$11&lt;&gt;0,COUNTIF(Dépenses!$M$3:$M$11,"&gt;0")+COUNTIF(Dépenses!$M$3:$M$11,"&lt;0")=17),Dépenses!$M$11,IF(AND(ISNUMBER(Dépenses!$M$12),Dépenses!$M$12&lt;&gt;0,COUNTIF(Dépenses!$M$3:$M$12,"&gt;0")+COUNTIF(Dépenses!$M$3:$M$12,"&lt;0")=17),Dépenses!$M$12,IF(AND(ISNUMBER(Dépenses!$M$13),Dépenses!$M$13&lt;&gt;0,COUNTIF(Dépenses!$M$3:$M$13,"&gt;0")+COUNTIF(Dépenses!$M$3:$M$13,"&lt;0")=17),Dépenses!$M$13,IF(AND(ISNUMBER(Dépenses!$M$14),Dépenses!$M$14&lt;&gt;0,COUNTIF(Dépenses!$M$3:$M$14,"&gt;0")+COUNTIF(Dépenses!$M$3:$M$14,"&lt;0")=17),Dépenses!$M$14,IF(AND(ISNUMBER(Dépenses!$M$15),Dépenses!$M$15&lt;&gt;0,COUNTIF(Dépenses!$M$3:$M$15,"&gt;0")+COUNTIF(Dépenses!$M$3:$M$15,"&lt;0")=17),Dépenses!$M$15,IF(AND(ISNUMBER(Dépenses!$M$16),Dépenses!$M$16&lt;&gt;0,COUNTIF(Dépenses!$M$3:$M$16,"&gt;0")+COUNTIF(Dépenses!$M$3:$M$16,"&lt;0")=17),Dépenses!$M$16,IF(AND(ISNUMBER(Dépenses!$M$17),Dépenses!$M$17&lt;&gt;0,COUNTIF(Dépenses!$M$3:$M$17,"&gt;0")+COUNTIF(Dépenses!$M$3:$M$17,"&lt;0")=17),Dépenses!$M$17,IF(AND(ISNUMBER(Dépenses!$M$18),Dépenses!$M$18&lt;&gt;0,COUNTIF(Dépenses!$M$3:$M$18,"&gt;0")+COUNTIF(Dépenses!$M$3:$M$18,"&lt;0")=17),Dépenses!$M$18,IF(AND(ISNUMBER(Dépenses!$M$19),Dépenses!$M$19&lt;&gt;0,COUNTIF(Dépenses!$M$3:$M$19,"&gt;0")+COUNTIF(Dépenses!$M$3:$M$19,"&lt;0")=17),Dépenses!$M$19,IF(AND(ISNUMBER(Dépenses!$M$20),Dépenses!$M$20&lt;&gt;0,COUNTIF(Dépenses!$M$3:$M$20,"&gt;0")+COUNTIF(Dépenses!$M$3:$M$20,"&lt;0")=17),Dépenses!$M$20,IF(AND(ISNUMBER(Dépenses!$M$21),Dépenses!$M$21&lt;&gt;0,COUNTIF(Dépenses!$M$3:$M$21,"&gt;0")+COUNTIF(Dépenses!$M$3:$M$21,"&lt;0")=17),Dépenses!$M$21,IF(AND(ISNUMBER(Dépenses!$M$22),Dépenses!$M$22&lt;&gt;0,COUNTIF(Dépenses!$M$3:$M$22,"&gt;0")+COUNTIF(Dépenses!$M$3:$M$22,"&lt;0")=17),Dépenses!$M$22,IF(AND(ISNUMBER(Dépenses!$M$23),Dépenses!$M$23&lt;&gt;0,COUNTIF(Dépenses!$M$3:$M$23,"&gt;0")+COUNTIF(Dépenses!$M$3:$M$23,"&lt;0")=17),Dépenses!$M$23,IF(AND(ISNUMBER(Dépenses!$M$24),Dépenses!$M$24&lt;&gt;0,COUNTIF(Dépenses!$M$3:$M$24,"&gt;0")+COUNTIF(Dépenses!$M$3:$M$24,"&lt;0")=17),Dépenses!$M$24,IF(AND(ISNUMBER(Dépenses!$M$25),Dépenses!$M$25&lt;&gt;0,COUNTIF(Dépenses!$M$3:$M$25,"&gt;0")+COUNTIF(Dépenses!$M$3:$M$25,"&lt;0")=17),Dépenses!$M$25,IF(AND(ISNUMBER(Dépenses!$M$26),Dépenses!$M$26&lt;&gt;0,COUNTIF(Dépenses!$M$3:$M$26,"&gt;0")+COUNTIF(Dépenses!$M$3:$M$26,"&lt;0")=17),Dépenses!$M$26,IF(AND(ISNUMBER(Dépenses!$M$27),Dépenses!$M$27&lt;&gt;0,COUNTIF(Dépenses!$M$3:$M$27,"&gt;0")+COUNTIF(Dépenses!$M$3:$M$27,"&lt;0")=17),Dépenses!$M$27,IF(AND(ISNUMBER(Dépenses!$M$28),Dépenses!$M$28&lt;&gt;0,COUNTIF(Dépenses!$M$3:$M$28,"&gt;0")+COUNTIF(Dépenses!$M$3:$M$28,"&lt;0")=17),Dépenses!$M$28,IF(AND(ISNUMBER(Dépenses!$M$29),Dépenses!$M$29&lt;&gt;0,COUNTIF(Dépenses!$M$3:$M$29,"&gt;0")+COUNTIF(Dépenses!$M$3:$M$29,"&lt;0")=17),Dépenses!$M$29,IF(AND(ISNUMBER(Dépenses!$M$30),Dépenses!$M$30&lt;&gt;0,COUNTIF(Dépenses!$M$3:$M$30,"&gt;0")+COUNTIF(Dépenses!$M$3:$M$30,"&lt;0")=17),Dépenses!$M$30,IF(AND(ISNUMBER(Dépenses!$M$31),Dépenses!$M$31&lt;&gt;0,COUNTIF(Dépenses!$M$3:$M$31,"&gt;0")+COUNTIF(Dépenses!$M$3:$M$31,"&lt;0")=17),Dépenses!$M$31,IF(AND(ISNUMBER(Dépenses!$M$32),Dépenses!$M$32&lt;&gt;0,COUNTIF(Dépenses!$M$3:$M$32,"&gt;0")+COUNTIF(Dépenses!$M$3:$M$32,"&lt;0")=17),Dépenses!$M$32,IF(AND(ISNUMBER(Dépenses!$M$33),Dépenses!$M$33&lt;&gt;0,COUNTIF(Dépenses!$M$3:$M$33,"&gt;0")+COUNTIF(Dépenses!$M$3:$M$33,"&lt;0")=17),Dépenses!$M$33,IF(AND(ISNUMBER(Dépenses!$M$34),Dépenses!$M$34&lt;&gt;0,COUNTIF(Dépenses!$M$3:$M$34,"&gt;0")+COUNTIF(Dépenses!$M$3:$M$34,"&lt;0")=17),Dépenses!$M$34,IF(AND(ISNUMBER(Dépenses!$M$35),Dépenses!$M$35&lt;&gt;0,COUNTIF(Dépenses!$M$3:$M$35,"&gt;0")+COUNTIF(Dépenses!$M$3:$M$35,"&lt;0")=17),Dépenses!$M$35,IF(AND(ISNUMBER(Dépenses!$M$36),Dépenses!$M$36&lt;&gt;0,COUNTIF(Dépenses!$M$3:$M$36,"&gt;0")+COUNTIF(Dépenses!$M$3:$M$36,"&lt;0")=17),Dépenses!$M$36,IF(AND(ISNUMBER(Dépenses!$M$37),Dépenses!$M$37&lt;&gt;0,COUNTIF(Dépenses!$M$3:$M$37,"&gt;0")+COUNTIF(Dépenses!$M$3:$M$37,"&lt;0")=17),Dépenses!$M$37,IF(AND(ISNUMBER(Dépenses!$M$38),Dépenses!$M$38&lt;&gt;0,COUNTIF(Dépenses!$M$3:$M$38,"&gt;0")+COUNTIF(Dépenses!$M$3:$M$38,"&lt;0")=17),Dépenses!$M$38,IF(AND(ISNUMBER(Dépenses!$M$39),Dépenses!$M$39&lt;&gt;0,COUNTIF(Dépenses!$M$3:$M$39,"&gt;0")+COUNTIF(Dépenses!$M$3:$M$39,"&lt;0")=17),Dépenses!$M$39,IF(AND(ISNUMBER(Dépenses!$M$40),Dépenses!$M$40&lt;&gt;0,COUNTIF(Dépenses!$M$3:$M$40,"&gt;0")+COUNTIF(Dépenses!$M$3:$M$40,"&lt;0")=17),Dépenses!$M$40,IF(AND(ISNUMBER(Dépenses!$M$41),Dépenses!$M$41&lt;&gt;0,COUNTIF(Dépenses!$M$3:$M$41,"&gt;0")+COUNTIF(Dépenses!$M$3:$M$41,"&lt;0")=17),Dépenses!$M$41,IF(AND(ISNUMBER(Dépenses!$M$42),Dépenses!$M$42&lt;&gt;0,COUNTIF(Dépenses!$M$3:$M$42,"&gt;0")+COUNTIF(Dépenses!$M$3:$M$42,"&lt;0")=17),Dépenses!$M$42,IF(AND(ISNUMBER(Dépenses!$M$43),Dépenses!$M$43&lt;&gt;0,COUNTIF(Dépenses!$M$3:$M$43,"&gt;0")+COUNTIF(Dépenses!$M$3:$M$43,"&lt;0")=17),Dépenses!$M$43,""))))))))))))))))))))))))))))))))))))))))),IF(17=COUNTIF(Dépenses!$M$3:$M$43,"&gt;0")+COUNTIF(Dépenses!$M$3:$M$43,"&lt;0")+1,SUM(Dépenses!$M$3:$M$43),IF(17=COUNTIF(Dépenses!$M$3:$M$43,"&gt;0")+COUNTIF(Dépenses!$M$3:$M$43,"&lt;0")+2,Revenus!$J$2-SUM(Dépenses!$M$3:$M$43),"")))</f>
        <v/>
      </c>
      <c r="I25" s="291" t="str">
        <f>IF(17&lt;=COUNTIF(Dépenses!$M$3:$M$43,"&gt;0")+COUNTIF(Dépenses!$M$3:$M$43,"&lt;0"),IF(AND(ISNUMBER(Dépenses!$M$3),Dépenses!$M$3&lt;&gt;0,COUNTIF(Dépenses!$M$3:$M$3,"&gt;0")+COUNTIF(Dépenses!$M$3:$M$3,"&lt;0")=17),Dépenses!$P$3,IF(AND(ISNUMBER(Dépenses!$M$4),Dépenses!$M$4&lt;&gt;0,COUNTIF(Dépenses!$M$3:$M$4,"&gt;0")+COUNTIF(Dépenses!$M$3:$M$4,"&lt;0")=17),Dépenses!$P$4,IF(AND(ISNUMBER(Dépenses!$M$5),Dépenses!$M$5&lt;&gt;0,COUNTIF(Dépenses!$M$3:$M$5,"&gt;0")+COUNTIF(Dépenses!$M$3:$M$5,"&lt;0")=17),Dépenses!$P$5,IF(AND(ISNUMBER(Dépenses!$M$6),Dépenses!$M$6&lt;&gt;0,COUNTIF(Dépenses!$M$3:$M$6,"&gt;0")+COUNTIF(Dépenses!$M$3:$M$6,"&lt;0")=17),Dépenses!$P$6,IF(AND(ISNUMBER(Dépenses!$M$7),Dépenses!$M$7&lt;&gt;0,COUNTIF(Dépenses!$M$3:$M$7,"&gt;0")+COUNTIF(Dépenses!$M$3:$M$7,"&lt;0")=17),Dépenses!$P$7,IF(AND(ISNUMBER(Dépenses!$M$8),Dépenses!$M$8&lt;&gt;0,COUNTIF(Dépenses!$M$3:$M$8,"&gt;0")+COUNTIF(Dépenses!$M$3:$M$8,"&lt;0")=17),Dépenses!$P$8,IF(AND(ISNUMBER(Dépenses!$M$9),Dépenses!$M$9&lt;&gt;0,COUNTIF(Dépenses!$M$3:$M$9,"&gt;0")+COUNTIF(Dépenses!$M$3:$M$9,"&lt;0")=17),Dépenses!$P$9,IF(AND(ISNUMBER(Dépenses!$M$10),Dépenses!$M$10&lt;&gt;0,COUNTIF(Dépenses!$M$3:$M$10,"&gt;0")+COUNTIF(Dépenses!$M$3:$M$10,"&lt;0")=17),Dépenses!$P$10,IF(AND(ISNUMBER(Dépenses!$M$11),Dépenses!$M$11&lt;&gt;0,COUNTIF(Dépenses!$M$3:$M$11,"&gt;0")+COUNTIF(Dépenses!$M$3:$M$11,"&lt;0")=17),Dépenses!$P$11,IF(AND(ISNUMBER(Dépenses!$M$12),Dépenses!$M$12&lt;&gt;0,COUNTIF(Dépenses!$M$3:$M$12,"&gt;0")+COUNTIF(Dépenses!$M$3:$M$12,"&lt;0")=17),Dépenses!$P$12,IF(AND(ISNUMBER(Dépenses!$M$13),Dépenses!$M$13&lt;&gt;0,COUNTIF(Dépenses!$M$3:$M$13,"&gt;0")+COUNTIF(Dépenses!$M$3:$M$13,"&lt;0")=17),Dépenses!$P$13,IF(AND(ISNUMBER(Dépenses!$M$14),Dépenses!$M$14&lt;&gt;0,COUNTIF(Dépenses!$M$3:$M$14,"&gt;0")+COUNTIF(Dépenses!$M$3:$M$14,"&lt;0")=17),Dépenses!$P$14,IF(AND(ISNUMBER(Dépenses!$M$15),Dépenses!$M$15&lt;&gt;0,COUNTIF(Dépenses!$M$3:$M$15,"&gt;0")+COUNTIF(Dépenses!$M$3:$M$15,"&lt;0")=17),Dépenses!$P$15,IF(AND(ISNUMBER(Dépenses!$M$16),Dépenses!$M$16&lt;&gt;0,COUNTIF(Dépenses!$M$3:$M$16,"&gt;0")+COUNTIF(Dépenses!$M$3:$M$16,"&lt;0")=17),Dépenses!$P$16,IF(AND(ISNUMBER(Dépenses!$M$17),Dépenses!$M$17&lt;&gt;0,COUNTIF(Dépenses!$M$3:$M$17,"&gt;0")+COUNTIF(Dépenses!$M$3:$M$17,"&lt;0")=17),Dépenses!$P$17,IF(AND(ISNUMBER(Dépenses!$M$18),Dépenses!$M$18&lt;&gt;0,COUNTIF(Dépenses!$M$3:$M$18,"&gt;0")+COUNTIF(Dépenses!$M$3:$M$18,"&lt;0")=17),Dépenses!$P$18,IF(AND(ISNUMBER(Dépenses!$M$19),Dépenses!$M$19&lt;&gt;0,COUNTIF(Dépenses!$M$3:$M$19,"&gt;0")+COUNTIF(Dépenses!$M$3:$M$19,"&lt;0")=17),Dépenses!$P$19,IF(AND(ISNUMBER(Dépenses!$M$20),Dépenses!$M$20&lt;&gt;0,COUNTIF(Dépenses!$M$3:$M$20,"&gt;0")+COUNTIF(Dépenses!$M$3:$M$20,"&lt;0")=17),Dépenses!$P$20,IF(AND(ISNUMBER(Dépenses!$M$21),Dépenses!$M$21&lt;&gt;0,COUNTIF(Dépenses!$M$3:$M$21,"&gt;0")+COUNTIF(Dépenses!$M$3:$M$21,"&lt;0")=17),Dépenses!$P$21,IF(AND(ISNUMBER(Dépenses!$M$22),Dépenses!$M$22&lt;&gt;0,COUNTIF(Dépenses!$M$3:$M$22,"&gt;0")+COUNTIF(Dépenses!$M$3:$M$22,"&lt;0")=17),Dépenses!$P$22,IF(AND(ISNUMBER(Dépenses!$M$23),Dépenses!$M$23&lt;&gt;0,COUNTIF(Dépenses!$M$3:$M$23,"&gt;0")+COUNTIF(Dépenses!$M$3:$M$23,"&lt;0")=17),Dépenses!$P$23,IF(AND(ISNUMBER(Dépenses!$M$24),Dépenses!$M$24&lt;&gt;0,COUNTIF(Dépenses!$M$3:$M$24,"&gt;0")+COUNTIF(Dépenses!$M$3:$M$24,"&lt;0")=17),Dépenses!$P$24,IF(AND(ISNUMBER(Dépenses!$M$25),Dépenses!$M$25&lt;&gt;0,COUNTIF(Dépenses!$M$3:$M$25,"&gt;0")+COUNTIF(Dépenses!$M$3:$M$25,"&lt;0")=17),Dépenses!$P$25,IF(AND(ISNUMBER(Dépenses!$M$26),Dépenses!$M$26&lt;&gt;0,COUNTIF(Dépenses!$M$3:$M$26,"&gt;0")+COUNTIF(Dépenses!$M$3:$M$26,"&lt;0")=17),Dépenses!$P$26,IF(AND(ISNUMBER(Dépenses!$M$27),Dépenses!$M$27&lt;&gt;0,COUNTIF(Dépenses!$M$3:$M$27,"&gt;0")+COUNTIF(Dépenses!$M$3:$M$27,"&lt;0")=17),Dépenses!$P$27,IF(AND(ISNUMBER(Dépenses!$M$28),Dépenses!$M$28&lt;&gt;0,COUNTIF(Dépenses!$M$3:$M$28,"&gt;0")+COUNTIF(Dépenses!$M$3:$M$28,"&lt;0")=17),Dépenses!$P$28,IF(AND(ISNUMBER(Dépenses!$M$29),Dépenses!$M$29&lt;&gt;0,COUNTIF(Dépenses!$M$3:$M$29,"&gt;0")+COUNTIF(Dépenses!$M$3:$M$29,"&lt;0")=17),Dépenses!$P$29,IF(AND(ISNUMBER(Dépenses!$M$30),Dépenses!$M$30&lt;&gt;0,COUNTIF(Dépenses!$M$3:$M$30,"&gt;0")+COUNTIF(Dépenses!$M$3:$M$30,"&lt;0")=17),Dépenses!$P$30,IF(AND(ISNUMBER(Dépenses!$M$31),Dépenses!$M$31&lt;&gt;0,COUNTIF(Dépenses!$M$3:$M$31,"&gt;0")+COUNTIF(Dépenses!$M$3:$M$31,"&lt;0")=17),Dépenses!$P$31,IF(AND(ISNUMBER(Dépenses!$M$32),Dépenses!$M$32&lt;&gt;0,COUNTIF(Dépenses!$M$3:$M$32,"&gt;0")+COUNTIF(Dépenses!$M$3:$M$32,"&lt;0")=17),Dépenses!$P$32,IF(AND(ISNUMBER(Dépenses!$M$33),Dépenses!$M$33&lt;&gt;0,COUNTIF(Dépenses!$M$3:$M$33,"&gt;0")+COUNTIF(Dépenses!$M$3:$M$33,"&lt;0")=17),Dépenses!$P$33,IF(AND(ISNUMBER(Dépenses!$M$34),Dépenses!$M$34&lt;&gt;0,COUNTIF(Dépenses!$M$3:$M$34,"&gt;0")+COUNTIF(Dépenses!$M$3:$M$34,"&lt;0")=17),Dépenses!$P$34,IF(AND(ISNUMBER(Dépenses!$M$35),Dépenses!$M$35&lt;&gt;0,COUNTIF(Dépenses!$M$3:$M$35,"&gt;0")+COUNTIF(Dépenses!$M$3:$M$35,"&lt;0")=17),Dépenses!$P$35,IF(AND(ISNUMBER(Dépenses!$M$36),Dépenses!$M$36&lt;&gt;0,COUNTIF(Dépenses!$M$3:$M$36,"&gt;0")+COUNTIF(Dépenses!$M$3:$M$36,"&lt;0")=17),Dépenses!$P$36,IF(AND(ISNUMBER(Dépenses!$M$37),Dépenses!$M$37&lt;&gt;0,COUNTIF(Dépenses!$M$3:$M$37,"&gt;0")+COUNTIF(Dépenses!$M$3:$M$37,"&lt;0")=17),Dépenses!$P$37,IF(AND(ISNUMBER(Dépenses!$M$38),Dépenses!$M$38&lt;&gt;0,COUNTIF(Dépenses!$M$3:$M$38,"&gt;0")+COUNTIF(Dépenses!$M$3:$M$38,"&lt;0")=17),Dépenses!$P$38,IF(AND(ISNUMBER(Dépenses!$M$39),Dépenses!$M$39&lt;&gt;0,COUNTIF(Dépenses!$M$3:$M$39,"&gt;0")+COUNTIF(Dépenses!$M$3:$M$39,"&lt;0")=17),Dépenses!$P$39,IF(AND(ISNUMBER(Dépenses!$M$40),Dépenses!$M$40&lt;&gt;0,COUNTIF(Dépenses!$M$3:$M$40,"&gt;0")+COUNTIF(Dépenses!$M$3:$M$40,"&lt;0")=17),Dépenses!$P$40,IF(AND(ISNUMBER(Dépenses!$M$41),Dépenses!$M$41&lt;&gt;0,COUNTIF(Dépenses!$M$3:$M$41,"&gt;0")+COUNTIF(Dépenses!$M$3:$M$41,"&lt;0")=17),Dépenses!$P$41,IF(AND(ISNUMBER(Dépenses!$M$42),Dépenses!$M$42&lt;&gt;0,COUNTIF(Dépenses!$M$3:$M$42,"&gt;0")+COUNTIF(Dépenses!$M$3:$M$42,"&lt;0")=17),Dépenses!$P$42,IF(AND(ISNUMBER(Dépenses!$M$43),Dépenses!$M$43&lt;&gt;0,COUNTIF(Dépenses!$M$3:$M$43,"&gt;0")+COUNTIF(Dépenses!$M$3:$M$43,"&lt;0")=17),Dépenses!$P$43,""))))))))))))))))))))))))))))))))))))))))),"")</f>
        <v/>
      </c>
      <c r="J25" s="310" t="str">
        <f>IF(17&lt;=COUNTIF(Dépenses!$M$3:$M$43,"&gt;0")+COUNTIF(Dépenses!$M$3:$M$43,"&lt;0"),IF(AND(ISNUMBER(Dépenses!$M$3),Dépenses!$M$3&lt;&gt;0,COUNTIF(Dépenses!$M$3:$M$3,"&gt;0")+COUNTIF(Dépenses!$M$3:$M$3,"&lt;0")=17),Dépenses!$Q$3,IF(AND(ISNUMBER(Dépenses!$M$4),Dépenses!$M$4&lt;&gt;0,COUNTIF(Dépenses!$M$3:$M$4,"&gt;0")+COUNTIF(Dépenses!$M$3:$M$4,"&lt;0")=17),Dépenses!$Q$4,IF(AND(ISNUMBER(Dépenses!$M$5),Dépenses!$M$5&lt;&gt;0,COUNTIF(Dépenses!$M$3:$M$5,"&gt;0")+COUNTIF(Dépenses!$M$3:$M$5,"&lt;0")=17),Dépenses!$Q$5,IF(AND(ISNUMBER(Dépenses!$M$6),Dépenses!$M$6&lt;&gt;0,COUNTIF(Dépenses!$M$3:$M$6,"&gt;0")+COUNTIF(Dépenses!$M$3:$M$6,"&lt;0")=17),Dépenses!$Q$6,IF(AND(ISNUMBER(Dépenses!$M$7),Dépenses!$M$7&lt;&gt;0,COUNTIF(Dépenses!$M$3:$M$7,"&gt;0")+COUNTIF(Dépenses!$M$3:$M$7,"&lt;0")=17),Dépenses!$Q$7,IF(AND(ISNUMBER(Dépenses!$M$8),Dépenses!$M$8&lt;&gt;0,COUNTIF(Dépenses!$M$3:$M$8,"&gt;0")+COUNTIF(Dépenses!$M$3:$M$8,"&lt;0")=17),Dépenses!$Q$8,IF(AND(ISNUMBER(Dépenses!$M$9),Dépenses!$M$9&lt;&gt;0,COUNTIF(Dépenses!$M$3:$M$9,"&gt;0")+COUNTIF(Dépenses!$M$3:$M$9,"&lt;0")=17),Dépenses!$Q$9,IF(AND(ISNUMBER(Dépenses!$M$10),Dépenses!$M$10&lt;&gt;0,COUNTIF(Dépenses!$M$3:$M$10,"&gt;0")+COUNTIF(Dépenses!$M$3:$M$10,"&lt;0")=17),Dépenses!$Q$10,IF(AND(ISNUMBER(Dépenses!$M$11),Dépenses!$M$11&lt;&gt;0,COUNTIF(Dépenses!$M$3:$M$11,"&gt;0")+COUNTIF(Dépenses!$M$3:$M$11,"&lt;0")=17),Dépenses!$Q$11,IF(AND(ISNUMBER(Dépenses!$M$12),Dépenses!$M$12&lt;&gt;0,COUNTIF(Dépenses!$M$3:$M$12,"&gt;0")+COUNTIF(Dépenses!$M$3:$M$12,"&lt;0")=17),Dépenses!$Q$12,IF(AND(ISNUMBER(Dépenses!$M$13),Dépenses!$M$13&lt;&gt;0,COUNTIF(Dépenses!$M$3:$M$13,"&gt;0")+COUNTIF(Dépenses!$M$3:$M$13,"&lt;0")=17),Dépenses!$Q$13,IF(AND(ISNUMBER(Dépenses!$M$14),Dépenses!$M$14&lt;&gt;0,COUNTIF(Dépenses!$M$3:$M$14,"&gt;0")+COUNTIF(Dépenses!$M$3:$M$14,"&lt;0")=17),Dépenses!$Q$14,IF(AND(ISNUMBER(Dépenses!$M$15),Dépenses!$M$15&lt;&gt;0,COUNTIF(Dépenses!$M$3:$M$15,"&gt;0")+COUNTIF(Dépenses!$M$3:$M$15,"&lt;0")=17),Dépenses!$Q$15,IF(AND(ISNUMBER(Dépenses!$M$16),Dépenses!$M$16&lt;&gt;0,COUNTIF(Dépenses!$M$3:$M$16,"&gt;0")+COUNTIF(Dépenses!$M$3:$M$16,"&lt;0")=17),Dépenses!$Q$16,IF(AND(ISNUMBER(Dépenses!$M$17),Dépenses!$M$17&lt;&gt;0,COUNTIF(Dépenses!$M$3:$M$17,"&gt;0")+COUNTIF(Dépenses!$M$3:$M$17,"&lt;0")=17),Dépenses!$Q$17,IF(AND(ISNUMBER(Dépenses!$M$18),Dépenses!$M$18&lt;&gt;0,COUNTIF(Dépenses!$M$3:$M$18,"&gt;0")+COUNTIF(Dépenses!$M$3:$M$18,"&lt;0")=17),Dépenses!$Q$18,IF(AND(ISNUMBER(Dépenses!$M$19),Dépenses!$M$19&lt;&gt;0,COUNTIF(Dépenses!$M$3:$M$19,"&gt;0")+COUNTIF(Dépenses!$M$3:$M$19,"&lt;0")=17),Dépenses!$Q$19,IF(AND(ISNUMBER(Dépenses!$M$20),Dépenses!$M$20&lt;&gt;0,COUNTIF(Dépenses!$M$3:$M$20,"&gt;0")+COUNTIF(Dépenses!$M$3:$M$20,"&lt;0")=17),Dépenses!$Q$20,IF(AND(ISNUMBER(Dépenses!$M$21),Dépenses!$M$21&lt;&gt;0,COUNTIF(Dépenses!$M$3:$M$21,"&gt;0")+COUNTIF(Dépenses!$M$3:$M$21,"&lt;0")=17),Dépenses!$Q$21,IF(AND(ISNUMBER(Dépenses!$M$22),Dépenses!$M$22&lt;&gt;0,COUNTIF(Dépenses!$M$3:$M$22,"&gt;0")+COUNTIF(Dépenses!$M$3:$M$22,"&lt;0")=17),Dépenses!$Q$22,IF(AND(ISNUMBER(Dépenses!$M$23),Dépenses!$M$23&lt;&gt;0,COUNTIF(Dépenses!$M$3:$M$23,"&gt;0")+COUNTIF(Dépenses!$M$3:$M$23,"&lt;0")=17),Dépenses!$Q$23,IF(AND(ISNUMBER(Dépenses!$M$24),Dépenses!$M$24&lt;&gt;0,COUNTIF(Dépenses!$M$3:$M$24,"&gt;0")+COUNTIF(Dépenses!$M$3:$M$24,"&lt;0")=17),Dépenses!$Q$24,IF(AND(ISNUMBER(Dépenses!$M$25),Dépenses!$M$25&lt;&gt;0,COUNTIF(Dépenses!$M$3:$M$25,"&gt;0")+COUNTIF(Dépenses!$M$3:$M$25,"&lt;0")=17),Dépenses!$Q$25,IF(AND(ISNUMBER(Dépenses!$M$26),Dépenses!$M$26&lt;&gt;0,COUNTIF(Dépenses!$M$3:$M$26,"&gt;0")+COUNTIF(Dépenses!$M$3:$M$26,"&lt;0")=17),Dépenses!$Q$26,IF(AND(ISNUMBER(Dépenses!$M$27),Dépenses!$M$27&lt;&gt;0,COUNTIF(Dépenses!$M$3:$M$27,"&gt;0")+COUNTIF(Dépenses!$M$3:$M$27,"&lt;0")=17),Dépenses!$Q$27,IF(AND(ISNUMBER(Dépenses!$M$28),Dépenses!$M$28&lt;&gt;0,COUNTIF(Dépenses!$M$3:$M$28,"&gt;0")+COUNTIF(Dépenses!$M$3:$M$28,"&lt;0")=17),Dépenses!$Q$28,IF(AND(ISNUMBER(Dépenses!$M$29),Dépenses!$M$29&lt;&gt;0,COUNTIF(Dépenses!$M$3:$M$29,"&gt;0")+COUNTIF(Dépenses!$M$3:$M$29,"&lt;0")=17),Dépenses!$Q$29,IF(AND(ISNUMBER(Dépenses!$M$30),Dépenses!$M$30&lt;&gt;0,COUNTIF(Dépenses!$M$3:$M$30,"&gt;0")+COUNTIF(Dépenses!$M$3:$M$30,"&lt;0")=17),Dépenses!$Q$30,IF(AND(ISNUMBER(Dépenses!$M$31),Dépenses!$M$31&lt;&gt;0,COUNTIF(Dépenses!$M$3:$M$31,"&gt;0")+COUNTIF(Dépenses!$M$3:$M$31,"&lt;0")=17),Dépenses!$Q$31,IF(AND(ISNUMBER(Dépenses!$M$32),Dépenses!$M$32&lt;&gt;0,COUNTIF(Dépenses!$M$3:$M$32,"&gt;0")+COUNTIF(Dépenses!$M$3:$M$32,"&lt;0")=17),Dépenses!$Q$32,IF(AND(ISNUMBER(Dépenses!$M$33),Dépenses!$M$33&lt;&gt;0,COUNTIF(Dépenses!$M$3:$M$33,"&gt;0")+COUNTIF(Dépenses!$M$3:$M$33,"&lt;0")=17),Dépenses!$Q$33,IF(AND(ISNUMBER(Dépenses!$M$34),Dépenses!$M$34&lt;&gt;0,COUNTIF(Dépenses!$M$3:$M$34,"&gt;0")+COUNTIF(Dépenses!$M$3:$M$34,"&lt;0")=17),Dépenses!$Q$34,IF(AND(ISNUMBER(Dépenses!$M$35),Dépenses!$M$35&lt;&gt;0,COUNTIF(Dépenses!$M$3:$M$35,"&gt;0")+COUNTIF(Dépenses!$M$3:$M$35,"&lt;0")=17),Dépenses!$Q$35,IF(AND(ISNUMBER(Dépenses!$M$36),Dépenses!$M$36&lt;&gt;0,COUNTIF(Dépenses!$M$3:$M$36,"&gt;0")+COUNTIF(Dépenses!$M$3:$M$36,"&lt;0")=17),Dépenses!$Q$36,IF(AND(ISNUMBER(Dépenses!$M$37),Dépenses!$M$37&lt;&gt;0,COUNTIF(Dépenses!$M$3:$M$37,"&gt;0")+COUNTIF(Dépenses!$M$3:$M$37,"&lt;0")=17),Dépenses!$Q$37,IF(AND(ISNUMBER(Dépenses!$M$38),Dépenses!$M$38&lt;&gt;0,COUNTIF(Dépenses!$M$3:$M$38,"&gt;0")+COUNTIF(Dépenses!$M$3:$M$38,"&lt;0")=17),Dépenses!$Q$38,IF(AND(ISNUMBER(Dépenses!$M$39),Dépenses!$M$39&lt;&gt;0,COUNTIF(Dépenses!$M$3:$M$39,"&gt;0")+COUNTIF(Dépenses!$M$3:$M$39,"&lt;0")=17),Dépenses!$Q$39,IF(AND(ISNUMBER(Dépenses!$M$40),Dépenses!$M$40&lt;&gt;0,COUNTIF(Dépenses!$M$3:$M$40,"&gt;0")+COUNTIF(Dépenses!$M$3:$M$40,"&lt;0")=17),Dépenses!$Q$40,IF(AND(ISNUMBER(Dépenses!$M$41),Dépenses!$M$41&lt;&gt;0,COUNTIF(Dépenses!$M$3:$M$41,"&gt;0")+COUNTIF(Dépenses!$M$3:$M$41,"&lt;0")=17),Dépenses!$Q$41,IF(AND(ISNUMBER(Dépenses!$M$42),Dépenses!$M$42&lt;&gt;0,COUNTIF(Dépenses!$M$3:$M$42,"&gt;0")+COUNTIF(Dépenses!$M$3:$M$42,"&lt;0")=17),Dépenses!$Q$42,IF(AND(ISNUMBER(Dépenses!$M$43),Dépenses!$M$43&lt;&gt;0,COUNTIF(Dépenses!$M$3:$M$43,"&gt;0")+COUNTIF(Dépenses!$M$3:$M$43,"&lt;0")=17),Dépenses!$Q$43,""))))))))))))))))))))))))))))))))))))))))),IF(17=COUNTIF(Dépenses!$M$3:$M$43,"&gt;0")+COUNTIF(Dépenses!$M$3:$M$43,"&lt;0")+1,SUM(Dépenses!$Q$3:$Q$43),IF(17=COUNTIF(Dépenses!$M$3:$M$43,"&gt;0")+COUNTIF(Dépenses!$M$3:$M$43,"&lt;0")+2,Revenus!$J$2-SUM(Dépenses!$Q$3:$Q$43),"")))</f>
        <v/>
      </c>
    </row>
    <row r="26" spans="1:10" s="91" customFormat="1" ht="24.95" customHeight="1" x14ac:dyDescent="0.25">
      <c r="A26" s="147"/>
      <c r="B26" s="147"/>
      <c r="C26" s="147"/>
      <c r="D26" s="147"/>
      <c r="E26" s="147"/>
      <c r="F26" s="147"/>
      <c r="G26" s="276" t="str">
        <f>IF(18&lt;=COUNTIF(Dépenses!$M$3:$M$43,"&gt;0")+COUNTIF(Dépenses!$M$3:$M$43,"&lt;0"),IF(AND(ISNUMBER(Dépenses!$M$3),Dépenses!$M$3&lt;&gt;0,COUNTIF(Dépenses!$M$3:$M$3,"&gt;0")+COUNTIF(Dépenses!$M$3:$M$3,"&lt;0")=18),Dépenses!$L$3,IF(AND(ISNUMBER(Dépenses!$M$4),Dépenses!$M$4&lt;&gt;0,COUNTIF(Dépenses!$M$3:$M$4,"&gt;0")+COUNTIF(Dépenses!$M$3:$M$4,"&lt;0")=18),Dépenses!$L$4,IF(AND(ISNUMBER(Dépenses!$M$5),Dépenses!$M$5&lt;&gt;0,COUNTIF(Dépenses!$M$3:$M$5,"&gt;0")+COUNTIF(Dépenses!$M$3:$M$5,"&lt;0")=18),Dépenses!$L$5,IF(AND(ISNUMBER(Dépenses!$M$6),Dépenses!$M$6&lt;&gt;0,COUNTIF(Dépenses!$M$3:$M$6,"&gt;0")+COUNTIF(Dépenses!$M$3:$M$6,"&lt;0")=18),Dépenses!$L$6,IF(AND(ISNUMBER(Dépenses!$M$7),Dépenses!$M$7&lt;&gt;0,COUNTIF(Dépenses!$M$3:$M$7,"&gt;0")+COUNTIF(Dépenses!$M$3:$M$7,"&lt;0")=18),Dépenses!$L$7,IF(AND(ISNUMBER(Dépenses!$M$8),Dépenses!$M$8&lt;&gt;0,COUNTIF(Dépenses!$M$3:$M$8,"&gt;0")+COUNTIF(Dépenses!$M$3:$M$8,"&lt;0")=18),Dépenses!$L$8,IF(AND(ISNUMBER(Dépenses!$M$9),Dépenses!$M$9&lt;&gt;0,COUNTIF(Dépenses!$M$3:$M$9,"&gt;0")+COUNTIF(Dépenses!$M$3:$M$9,"&lt;0")=18),Dépenses!$L$9,IF(AND(ISNUMBER(Dépenses!$M$10),Dépenses!$M$10&lt;&gt;0,COUNTIF(Dépenses!$M$3:$M$10,"&gt;0")+COUNTIF(Dépenses!$M$3:$M$10,"&lt;0")=18),Dépenses!$L$10,IF(AND(ISNUMBER(Dépenses!$M$11),Dépenses!$M$11&lt;&gt;0,COUNTIF(Dépenses!$M$3:$M$11,"&gt;0")+COUNTIF(Dépenses!$M$3:$M$11,"&lt;0")=18),Dépenses!$L$11,IF(AND(ISNUMBER(Dépenses!$M$12),Dépenses!$M$12&lt;&gt;0,COUNTIF(Dépenses!$M$3:$M$12,"&gt;0")+COUNTIF(Dépenses!$M$3:$M$12,"&lt;0")=18),Dépenses!$L$12,IF(AND(ISNUMBER(Dépenses!$M$13),Dépenses!$M$13&lt;&gt;0,COUNTIF(Dépenses!$M$3:$M$13,"&gt;0")+COUNTIF(Dépenses!$M$3:$M$13,"&lt;0")=18),Dépenses!$L$13,IF(AND(ISNUMBER(Dépenses!$M$14),Dépenses!$M$14&lt;&gt;0,COUNTIF(Dépenses!$M$3:$M$14,"&gt;0")+COUNTIF(Dépenses!$M$3:$M$14,"&lt;0")=18),Dépenses!$L$14,IF(AND(ISNUMBER(Dépenses!$M$15),Dépenses!$M$15&lt;&gt;0,COUNTIF(Dépenses!$M$3:$M$15,"&gt;0")+COUNTIF(Dépenses!$M$3:$M$15,"&lt;0")=18),Dépenses!$L$15,IF(AND(ISNUMBER(Dépenses!$M$16),Dépenses!$M$16&lt;&gt;0,COUNTIF(Dépenses!$M$3:$M$16,"&gt;0")+COUNTIF(Dépenses!$M$3:$M$16,"&lt;0")=18),Dépenses!$L$16,IF(AND(ISNUMBER(Dépenses!$M$17),Dépenses!$M$17&lt;&gt;0,COUNTIF(Dépenses!$M$3:$M$17,"&gt;0")+COUNTIF(Dépenses!$M$3:$M$17,"&lt;0")=18),Dépenses!$L$17,IF(AND(ISNUMBER(Dépenses!$M$18),Dépenses!$M$18&lt;&gt;0,COUNTIF(Dépenses!$M$3:$M$18,"&gt;0")+COUNTIF(Dépenses!$M$3:$M$18,"&lt;0")=18),Dépenses!$L$18,IF(AND(ISNUMBER(Dépenses!$M$19),Dépenses!$M$19&lt;&gt;0,COUNTIF(Dépenses!$M$3:$M$19,"&gt;0")+COUNTIF(Dépenses!$M$3:$M$19,"&lt;0")=18),Dépenses!$L$19,IF(AND(ISNUMBER(Dépenses!$M$20),Dépenses!$M$20&lt;&gt;0,COUNTIF(Dépenses!$M$3:$M$20,"&gt;0")+COUNTIF(Dépenses!$M$3:$M$20,"&lt;0")=18),Dépenses!$L$20,IF(AND(ISNUMBER(Dépenses!$M$21),Dépenses!$M$21&lt;&gt;0,COUNTIF(Dépenses!$M$3:$M$21,"&gt;0")+COUNTIF(Dépenses!$M$3:$M$21,"&lt;0")=18),Dépenses!$L$21,IF(AND(ISNUMBER(Dépenses!$M$22),Dépenses!$M$22&lt;&gt;0,COUNTIF(Dépenses!$M$3:$M$22,"&gt;0")+COUNTIF(Dépenses!$M$3:$M$22,"&lt;0")=18),Dépenses!$L$22,IF(AND(ISNUMBER(Dépenses!$M$23),Dépenses!$M$23&lt;&gt;0,COUNTIF(Dépenses!$M$3:$M$23,"&gt;0")+COUNTIF(Dépenses!$M$3:$M$23,"&lt;0")=18),Dépenses!$L$23,IF(AND(ISNUMBER(Dépenses!$M$24),Dépenses!$M$24&lt;&gt;0,COUNTIF(Dépenses!$M$3:$M$24,"&gt;0")+COUNTIF(Dépenses!$M$3:$M$24,"&lt;0")=18),Dépenses!$L$24,IF(AND(ISNUMBER(Dépenses!$M$25),Dépenses!$M$25&lt;&gt;0,COUNTIF(Dépenses!$M$3:$M$25,"&gt;0")+COUNTIF(Dépenses!$M$3:$M$25,"&lt;0")=18),Dépenses!$L$25,IF(AND(ISNUMBER(Dépenses!$M$26),Dépenses!$M$26&lt;&gt;0,COUNTIF(Dépenses!$M$3:$M$26,"&gt;0")+COUNTIF(Dépenses!$M$3:$M$26,"&lt;0")=18),Dépenses!$L$26,IF(AND(ISNUMBER(Dépenses!$M$27),Dépenses!$M$27&lt;&gt;0,COUNTIF(Dépenses!$M$3:$M$27,"&gt;0")+COUNTIF(Dépenses!$M$3:$M$27,"&lt;0")=18),Dépenses!$L$27,IF(AND(ISNUMBER(Dépenses!$M$28),Dépenses!$M$28&lt;&gt;0,COUNTIF(Dépenses!$M$3:$M$28,"&gt;0")+COUNTIF(Dépenses!$M$3:$M$28,"&lt;0")=18),Dépenses!$L$28,IF(AND(ISNUMBER(Dépenses!$M$29),Dépenses!$M$29&lt;&gt;0,COUNTIF(Dépenses!$M$3:$M$29,"&gt;0")+COUNTIF(Dépenses!$M$3:$M$29,"&lt;0")=18),Dépenses!$L$29,IF(AND(ISNUMBER(Dépenses!$M$30),Dépenses!$M$30&lt;&gt;0,COUNTIF(Dépenses!$M$3:$M$30,"&gt;0")+COUNTIF(Dépenses!$M$3:$M$30,"&lt;0")=18),Dépenses!$L$30,IF(AND(ISNUMBER(Dépenses!$M$31),Dépenses!$M$31&lt;&gt;0,COUNTIF(Dépenses!$M$3:$M$31,"&gt;0")+COUNTIF(Dépenses!$M$3:$M$31,"&lt;0")=18),Dépenses!$L$31,IF(AND(ISNUMBER(Dépenses!$M$32),Dépenses!$M$32&lt;&gt;0,COUNTIF(Dépenses!$M$3:$M$32,"&gt;0")+COUNTIF(Dépenses!$M$3:$M$32,"&lt;0")=18),Dépenses!$L$32,IF(AND(ISNUMBER(Dépenses!$M$33),Dépenses!$M$33&lt;&gt;0,COUNTIF(Dépenses!$M$3:$M$33,"&gt;0")+COUNTIF(Dépenses!$M$3:$M$33,"&lt;0")=18),Dépenses!$L$33,IF(AND(ISNUMBER(Dépenses!$M$34),Dépenses!$M$34&lt;&gt;0,COUNTIF(Dépenses!$M$3:$M$34,"&gt;0")+COUNTIF(Dépenses!$M$3:$M$34,"&lt;0")=18),Dépenses!$L$34,IF(AND(ISNUMBER(Dépenses!$M$35),Dépenses!$M$35&lt;&gt;0,COUNTIF(Dépenses!$M$3:$M$35,"&gt;0")+COUNTIF(Dépenses!$M$3:$M$35,"&lt;0")=18),Dépenses!$L$35,IF(AND(ISNUMBER(Dépenses!$M$36),Dépenses!$M$36&lt;&gt;0,COUNTIF(Dépenses!$M$3:$M$36,"&gt;0")+COUNTIF(Dépenses!$M$3:$M$36,"&lt;0")=18),Dépenses!$L$36,IF(AND(ISNUMBER(Dépenses!$M$37),Dépenses!$M$37&lt;&gt;0,COUNTIF(Dépenses!$M$3:$M$37,"&gt;0")+COUNTIF(Dépenses!$M$3:$M$37,"&lt;0")=18),Dépenses!$L$37,IF(AND(ISNUMBER(Dépenses!$M$38),Dépenses!$M$38&lt;&gt;0,COUNTIF(Dépenses!$M$3:$M$38,"&gt;0")+COUNTIF(Dépenses!$M$3:$M$38,"&lt;0")=18),Dépenses!$L$38,IF(AND(ISNUMBER(Dépenses!$M$39),Dépenses!$M$39&lt;&gt;0,COUNTIF(Dépenses!$M$3:$M$39,"&gt;0")+COUNTIF(Dépenses!$M$3:$M$39,"&lt;0")=18),Dépenses!$L$39,IF(AND(ISNUMBER(Dépenses!$M$40),Dépenses!$M$40&lt;&gt;0,COUNTIF(Dépenses!$M$3:$M$40,"&gt;0")+COUNTIF(Dépenses!$M$3:$M$40,"&lt;0")=18),Dépenses!$L$40,IF(AND(ISNUMBER(Dépenses!$M$41),Dépenses!$M$41&lt;&gt;0,COUNTIF(Dépenses!$M$3:$M$41,"&gt;0")+COUNTIF(Dépenses!$M$3:$M$41,"&lt;0")=18),Dépenses!$L$41,IF(AND(ISNUMBER(Dépenses!$M$42),Dépenses!$M$42&lt;&gt;0,COUNTIF(Dépenses!$M$3:$M$42,"&gt;0")+COUNTIF(Dépenses!$M$3:$M$42,"&lt;0")=18),Dépenses!$L$42,IF(AND(ISNUMBER(Dépenses!$M$43),Dépenses!$M$43&lt;&gt;0,COUNTIF(Dépenses!$M$3:$M$43,"&gt;0")+COUNTIF(Dépenses!$M$3:$M$43,"&lt;0")=18),Dépenses!$L$43,""))))))))))))))))))))))))))))))))))))))))),IF(18=COUNTIF(Dépenses!$M$3:$M$43,"&gt;0")+COUNTIF(Dépenses!$M$3:$M$43,"&lt;0")+1,"TOTAL DÉPENSES",IF(18=COUNTIF(Dépenses!$M$3:$M$43,"&gt;0")+COUNTIF(Dépenses!$M$3:$M$43,"&lt;0")+2,"BÉNÉFICE (PERTE) NET","")))</f>
        <v/>
      </c>
      <c r="H26" s="310" t="str">
        <f>IF(18&lt;=COUNTIF(Dépenses!$M$3:$M$43,"&gt;0")+COUNTIF(Dépenses!$M$3:$M$43,"&lt;0"),IF(AND(ISNUMBER(Dépenses!$M$3),Dépenses!$M$3&lt;&gt;0,COUNTIF(Dépenses!$M$3:$M$3,"&gt;0")+COUNTIF(Dépenses!$M$3:$M$3,"&lt;0")=18),Dépenses!$M$3,IF(AND(ISNUMBER(Dépenses!$M$4),Dépenses!$M$4&lt;&gt;0,COUNTIF(Dépenses!$M$3:$M$4,"&gt;0")+COUNTIF(Dépenses!$M$3:$M$4,"&lt;0")=18),Dépenses!$M$4,IF(AND(ISNUMBER(Dépenses!$M$5),Dépenses!$M$5&lt;&gt;0,COUNTIF(Dépenses!$M$3:$M$5,"&gt;0")+COUNTIF(Dépenses!$M$3:$M$5,"&lt;0")=18),Dépenses!$M$5,IF(AND(ISNUMBER(Dépenses!$M$6),Dépenses!$M$6&lt;&gt;0,COUNTIF(Dépenses!$M$3:$M$6,"&gt;0")+COUNTIF(Dépenses!$M$3:$M$6,"&lt;0")=18),Dépenses!$M$6,IF(AND(ISNUMBER(Dépenses!$M$7),Dépenses!$M$7&lt;&gt;0,COUNTIF(Dépenses!$M$3:$M$7,"&gt;0")+COUNTIF(Dépenses!$M$3:$M$7,"&lt;0")=18),Dépenses!$M$7,IF(AND(ISNUMBER(Dépenses!$M$8),Dépenses!$M$8&lt;&gt;0,COUNTIF(Dépenses!$M$3:$M$8,"&gt;0")+COUNTIF(Dépenses!$M$3:$M$8,"&lt;0")=18),Dépenses!$M$8,IF(AND(ISNUMBER(Dépenses!$M$9),Dépenses!$M$9&lt;&gt;0,COUNTIF(Dépenses!$M$3:$M$9,"&gt;0")+COUNTIF(Dépenses!$M$3:$M$9,"&lt;0")=18),Dépenses!$M$9,IF(AND(ISNUMBER(Dépenses!$M$10),Dépenses!$M$10&lt;&gt;0,COUNTIF(Dépenses!$M$3:$M$10,"&gt;0")+COUNTIF(Dépenses!$M$3:$M$10,"&lt;0")=18),Dépenses!$M$10,IF(AND(ISNUMBER(Dépenses!$M$11),Dépenses!$M$11&lt;&gt;0,COUNTIF(Dépenses!$M$3:$M$11,"&gt;0")+COUNTIF(Dépenses!$M$3:$M$11,"&lt;0")=18),Dépenses!$M$11,IF(AND(ISNUMBER(Dépenses!$M$12),Dépenses!$M$12&lt;&gt;0,COUNTIF(Dépenses!$M$3:$M$12,"&gt;0")+COUNTIF(Dépenses!$M$3:$M$12,"&lt;0")=18),Dépenses!$M$12,IF(AND(ISNUMBER(Dépenses!$M$13),Dépenses!$M$13&lt;&gt;0,COUNTIF(Dépenses!$M$3:$M$13,"&gt;0")+COUNTIF(Dépenses!$M$3:$M$13,"&lt;0")=18),Dépenses!$M$13,IF(AND(ISNUMBER(Dépenses!$M$14),Dépenses!$M$14&lt;&gt;0,COUNTIF(Dépenses!$M$3:$M$14,"&gt;0")+COUNTIF(Dépenses!$M$3:$M$14,"&lt;0")=18),Dépenses!$M$14,IF(AND(ISNUMBER(Dépenses!$M$15),Dépenses!$M$15&lt;&gt;0,COUNTIF(Dépenses!$M$3:$M$15,"&gt;0")+COUNTIF(Dépenses!$M$3:$M$15,"&lt;0")=18),Dépenses!$M$15,IF(AND(ISNUMBER(Dépenses!$M$16),Dépenses!$M$16&lt;&gt;0,COUNTIF(Dépenses!$M$3:$M$16,"&gt;0")+COUNTIF(Dépenses!$M$3:$M$16,"&lt;0")=18),Dépenses!$M$16,IF(AND(ISNUMBER(Dépenses!$M$17),Dépenses!$M$17&lt;&gt;0,COUNTIF(Dépenses!$M$3:$M$17,"&gt;0")+COUNTIF(Dépenses!$M$3:$M$17,"&lt;0")=18),Dépenses!$M$17,IF(AND(ISNUMBER(Dépenses!$M$18),Dépenses!$M$18&lt;&gt;0,COUNTIF(Dépenses!$M$3:$M$18,"&gt;0")+COUNTIF(Dépenses!$M$3:$M$18,"&lt;0")=18),Dépenses!$M$18,IF(AND(ISNUMBER(Dépenses!$M$19),Dépenses!$M$19&lt;&gt;0,COUNTIF(Dépenses!$M$3:$M$19,"&gt;0")+COUNTIF(Dépenses!$M$3:$M$19,"&lt;0")=18),Dépenses!$M$19,IF(AND(ISNUMBER(Dépenses!$M$20),Dépenses!$M$20&lt;&gt;0,COUNTIF(Dépenses!$M$3:$M$20,"&gt;0")+COUNTIF(Dépenses!$M$3:$M$20,"&lt;0")=18),Dépenses!$M$20,IF(AND(ISNUMBER(Dépenses!$M$21),Dépenses!$M$21&lt;&gt;0,COUNTIF(Dépenses!$M$3:$M$21,"&gt;0")+COUNTIF(Dépenses!$M$3:$M$21,"&lt;0")=18),Dépenses!$M$21,IF(AND(ISNUMBER(Dépenses!$M$22),Dépenses!$M$22&lt;&gt;0,COUNTIF(Dépenses!$M$3:$M$22,"&gt;0")+COUNTIF(Dépenses!$M$3:$M$22,"&lt;0")=18),Dépenses!$M$22,IF(AND(ISNUMBER(Dépenses!$M$23),Dépenses!$M$23&lt;&gt;0,COUNTIF(Dépenses!$M$3:$M$23,"&gt;0")+COUNTIF(Dépenses!$M$3:$M$23,"&lt;0")=18),Dépenses!$M$23,IF(AND(ISNUMBER(Dépenses!$M$24),Dépenses!$M$24&lt;&gt;0,COUNTIF(Dépenses!$M$3:$M$24,"&gt;0")+COUNTIF(Dépenses!$M$3:$M$24,"&lt;0")=18),Dépenses!$M$24,IF(AND(ISNUMBER(Dépenses!$M$25),Dépenses!$M$25&lt;&gt;0,COUNTIF(Dépenses!$M$3:$M$25,"&gt;0")+COUNTIF(Dépenses!$M$3:$M$25,"&lt;0")=18),Dépenses!$M$25,IF(AND(ISNUMBER(Dépenses!$M$26),Dépenses!$M$26&lt;&gt;0,COUNTIF(Dépenses!$M$3:$M$26,"&gt;0")+COUNTIF(Dépenses!$M$3:$M$26,"&lt;0")=18),Dépenses!$M$26,IF(AND(ISNUMBER(Dépenses!$M$27),Dépenses!$M$27&lt;&gt;0,COUNTIF(Dépenses!$M$3:$M$27,"&gt;0")+COUNTIF(Dépenses!$M$3:$M$27,"&lt;0")=18),Dépenses!$M$27,IF(AND(ISNUMBER(Dépenses!$M$28),Dépenses!$M$28&lt;&gt;0,COUNTIF(Dépenses!$M$3:$M$28,"&gt;0")+COUNTIF(Dépenses!$M$3:$M$28,"&lt;0")=18),Dépenses!$M$28,IF(AND(ISNUMBER(Dépenses!$M$29),Dépenses!$M$29&lt;&gt;0,COUNTIF(Dépenses!$M$3:$M$29,"&gt;0")+COUNTIF(Dépenses!$M$3:$M$29,"&lt;0")=18),Dépenses!$M$29,IF(AND(ISNUMBER(Dépenses!$M$30),Dépenses!$M$30&lt;&gt;0,COUNTIF(Dépenses!$M$3:$M$30,"&gt;0")+COUNTIF(Dépenses!$M$3:$M$30,"&lt;0")=18),Dépenses!$M$30,IF(AND(ISNUMBER(Dépenses!$M$31),Dépenses!$M$31&lt;&gt;0,COUNTIF(Dépenses!$M$3:$M$31,"&gt;0")+COUNTIF(Dépenses!$M$3:$M$31,"&lt;0")=18),Dépenses!$M$31,IF(AND(ISNUMBER(Dépenses!$M$32),Dépenses!$M$32&lt;&gt;0,COUNTIF(Dépenses!$M$3:$M$32,"&gt;0")+COUNTIF(Dépenses!$M$3:$M$32,"&lt;0")=18),Dépenses!$M$32,IF(AND(ISNUMBER(Dépenses!$M$33),Dépenses!$M$33&lt;&gt;0,COUNTIF(Dépenses!$M$3:$M$33,"&gt;0")+COUNTIF(Dépenses!$M$3:$M$33,"&lt;0")=18),Dépenses!$M$33,IF(AND(ISNUMBER(Dépenses!$M$34),Dépenses!$M$34&lt;&gt;0,COUNTIF(Dépenses!$M$3:$M$34,"&gt;0")+COUNTIF(Dépenses!$M$3:$M$34,"&lt;0")=18),Dépenses!$M$34,IF(AND(ISNUMBER(Dépenses!$M$35),Dépenses!$M$35&lt;&gt;0,COUNTIF(Dépenses!$M$3:$M$35,"&gt;0")+COUNTIF(Dépenses!$M$3:$M$35,"&lt;0")=18),Dépenses!$M$35,IF(AND(ISNUMBER(Dépenses!$M$36),Dépenses!$M$36&lt;&gt;0,COUNTIF(Dépenses!$M$3:$M$36,"&gt;0")+COUNTIF(Dépenses!$M$3:$M$36,"&lt;0")=18),Dépenses!$M$36,IF(AND(ISNUMBER(Dépenses!$M$37),Dépenses!$M$37&lt;&gt;0,COUNTIF(Dépenses!$M$3:$M$37,"&gt;0")+COUNTIF(Dépenses!$M$3:$M$37,"&lt;0")=18),Dépenses!$M$37,IF(AND(ISNUMBER(Dépenses!$M$38),Dépenses!$M$38&lt;&gt;0,COUNTIF(Dépenses!$M$3:$M$38,"&gt;0")+COUNTIF(Dépenses!$M$3:$M$38,"&lt;0")=18),Dépenses!$M$38,IF(AND(ISNUMBER(Dépenses!$M$39),Dépenses!$M$39&lt;&gt;0,COUNTIF(Dépenses!$M$3:$M$39,"&gt;0")+COUNTIF(Dépenses!$M$3:$M$39,"&lt;0")=18),Dépenses!$M$39,IF(AND(ISNUMBER(Dépenses!$M$40),Dépenses!$M$40&lt;&gt;0,COUNTIF(Dépenses!$M$3:$M$40,"&gt;0")+COUNTIF(Dépenses!$M$3:$M$40,"&lt;0")=18),Dépenses!$M$40,IF(AND(ISNUMBER(Dépenses!$M$41),Dépenses!$M$41&lt;&gt;0,COUNTIF(Dépenses!$M$3:$M$41,"&gt;0")+COUNTIF(Dépenses!$M$3:$M$41,"&lt;0")=18),Dépenses!$M$41,IF(AND(ISNUMBER(Dépenses!$M$42),Dépenses!$M$42&lt;&gt;0,COUNTIF(Dépenses!$M$3:$M$42,"&gt;0")+COUNTIF(Dépenses!$M$3:$M$42,"&lt;0")=18),Dépenses!$M$42,IF(AND(ISNUMBER(Dépenses!$M$43),Dépenses!$M$43&lt;&gt;0,COUNTIF(Dépenses!$M$3:$M$43,"&gt;0")+COUNTIF(Dépenses!$M$3:$M$43,"&lt;0")=18),Dépenses!$M$43,""))))))))))))))))))))))))))))))))))))))))),IF(18=COUNTIF(Dépenses!$M$3:$M$43,"&gt;0")+COUNTIF(Dépenses!$M$3:$M$43,"&lt;0")+1,SUM(Dépenses!$M$3:$M$43),IF(18=COUNTIF(Dépenses!$M$3:$M$43,"&gt;0")+COUNTIF(Dépenses!$M$3:$M$43,"&lt;0")+2,Revenus!$J$2-SUM(Dépenses!$M$3:$M$43),"")))</f>
        <v/>
      </c>
      <c r="I26" s="291" t="str">
        <f>IF(18&lt;=COUNTIF(Dépenses!$M$3:$M$43,"&gt;0")+COUNTIF(Dépenses!$M$3:$M$43,"&lt;0"),IF(AND(ISNUMBER(Dépenses!$M$3),Dépenses!$M$3&lt;&gt;0,COUNTIF(Dépenses!$M$3:$M$3,"&gt;0")+COUNTIF(Dépenses!$M$3:$M$3,"&lt;0")=18),Dépenses!$P$3,IF(AND(ISNUMBER(Dépenses!$M$4),Dépenses!$M$4&lt;&gt;0,COUNTIF(Dépenses!$M$3:$M$4,"&gt;0")+COUNTIF(Dépenses!$M$3:$M$4,"&lt;0")=18),Dépenses!$P$4,IF(AND(ISNUMBER(Dépenses!$M$5),Dépenses!$M$5&lt;&gt;0,COUNTIF(Dépenses!$M$3:$M$5,"&gt;0")+COUNTIF(Dépenses!$M$3:$M$5,"&lt;0")=18),Dépenses!$P$5,IF(AND(ISNUMBER(Dépenses!$M$6),Dépenses!$M$6&lt;&gt;0,COUNTIF(Dépenses!$M$3:$M$6,"&gt;0")+COUNTIF(Dépenses!$M$3:$M$6,"&lt;0")=18),Dépenses!$P$6,IF(AND(ISNUMBER(Dépenses!$M$7),Dépenses!$M$7&lt;&gt;0,COUNTIF(Dépenses!$M$3:$M$7,"&gt;0")+COUNTIF(Dépenses!$M$3:$M$7,"&lt;0")=18),Dépenses!$P$7,IF(AND(ISNUMBER(Dépenses!$M$8),Dépenses!$M$8&lt;&gt;0,COUNTIF(Dépenses!$M$3:$M$8,"&gt;0")+COUNTIF(Dépenses!$M$3:$M$8,"&lt;0")=18),Dépenses!$P$8,IF(AND(ISNUMBER(Dépenses!$M$9),Dépenses!$M$9&lt;&gt;0,COUNTIF(Dépenses!$M$3:$M$9,"&gt;0")+COUNTIF(Dépenses!$M$3:$M$9,"&lt;0")=18),Dépenses!$P$9,IF(AND(ISNUMBER(Dépenses!$M$10),Dépenses!$M$10&lt;&gt;0,COUNTIF(Dépenses!$M$3:$M$10,"&gt;0")+COUNTIF(Dépenses!$M$3:$M$10,"&lt;0")=18),Dépenses!$P$10,IF(AND(ISNUMBER(Dépenses!$M$11),Dépenses!$M$11&lt;&gt;0,COUNTIF(Dépenses!$M$3:$M$11,"&gt;0")+COUNTIF(Dépenses!$M$3:$M$11,"&lt;0")=18),Dépenses!$P$11,IF(AND(ISNUMBER(Dépenses!$M$12),Dépenses!$M$12&lt;&gt;0,COUNTIF(Dépenses!$M$3:$M$12,"&gt;0")+COUNTIF(Dépenses!$M$3:$M$12,"&lt;0")=18),Dépenses!$P$12,IF(AND(ISNUMBER(Dépenses!$M$13),Dépenses!$M$13&lt;&gt;0,COUNTIF(Dépenses!$M$3:$M$13,"&gt;0")+COUNTIF(Dépenses!$M$3:$M$13,"&lt;0")=18),Dépenses!$P$13,IF(AND(ISNUMBER(Dépenses!$M$14),Dépenses!$M$14&lt;&gt;0,COUNTIF(Dépenses!$M$3:$M$14,"&gt;0")+COUNTIF(Dépenses!$M$3:$M$14,"&lt;0")=18),Dépenses!$P$14,IF(AND(ISNUMBER(Dépenses!$M$15),Dépenses!$M$15&lt;&gt;0,COUNTIF(Dépenses!$M$3:$M$15,"&gt;0")+COUNTIF(Dépenses!$M$3:$M$15,"&lt;0")=18),Dépenses!$P$15,IF(AND(ISNUMBER(Dépenses!$M$16),Dépenses!$M$16&lt;&gt;0,COUNTIF(Dépenses!$M$3:$M$16,"&gt;0")+COUNTIF(Dépenses!$M$3:$M$16,"&lt;0")=18),Dépenses!$P$16,IF(AND(ISNUMBER(Dépenses!$M$17),Dépenses!$M$17&lt;&gt;0,COUNTIF(Dépenses!$M$3:$M$17,"&gt;0")+COUNTIF(Dépenses!$M$3:$M$17,"&lt;0")=18),Dépenses!$P$17,IF(AND(ISNUMBER(Dépenses!$M$18),Dépenses!$M$18&lt;&gt;0,COUNTIF(Dépenses!$M$3:$M$18,"&gt;0")+COUNTIF(Dépenses!$M$3:$M$18,"&lt;0")=18),Dépenses!$P$18,IF(AND(ISNUMBER(Dépenses!$M$19),Dépenses!$M$19&lt;&gt;0,COUNTIF(Dépenses!$M$3:$M$19,"&gt;0")+COUNTIF(Dépenses!$M$3:$M$19,"&lt;0")=18),Dépenses!$P$19,IF(AND(ISNUMBER(Dépenses!$M$20),Dépenses!$M$20&lt;&gt;0,COUNTIF(Dépenses!$M$3:$M$20,"&gt;0")+COUNTIF(Dépenses!$M$3:$M$20,"&lt;0")=18),Dépenses!$P$20,IF(AND(ISNUMBER(Dépenses!$M$21),Dépenses!$M$21&lt;&gt;0,COUNTIF(Dépenses!$M$3:$M$21,"&gt;0")+COUNTIF(Dépenses!$M$3:$M$21,"&lt;0")=18),Dépenses!$P$21,IF(AND(ISNUMBER(Dépenses!$M$22),Dépenses!$M$22&lt;&gt;0,COUNTIF(Dépenses!$M$3:$M$22,"&gt;0")+COUNTIF(Dépenses!$M$3:$M$22,"&lt;0")=18),Dépenses!$P$22,IF(AND(ISNUMBER(Dépenses!$M$23),Dépenses!$M$23&lt;&gt;0,COUNTIF(Dépenses!$M$3:$M$23,"&gt;0")+COUNTIF(Dépenses!$M$3:$M$23,"&lt;0")=18),Dépenses!$P$23,IF(AND(ISNUMBER(Dépenses!$M$24),Dépenses!$M$24&lt;&gt;0,COUNTIF(Dépenses!$M$3:$M$24,"&gt;0")+COUNTIF(Dépenses!$M$3:$M$24,"&lt;0")=18),Dépenses!$P$24,IF(AND(ISNUMBER(Dépenses!$M$25),Dépenses!$M$25&lt;&gt;0,COUNTIF(Dépenses!$M$3:$M$25,"&gt;0")+COUNTIF(Dépenses!$M$3:$M$25,"&lt;0")=18),Dépenses!$P$25,IF(AND(ISNUMBER(Dépenses!$M$26),Dépenses!$M$26&lt;&gt;0,COUNTIF(Dépenses!$M$3:$M$26,"&gt;0")+COUNTIF(Dépenses!$M$3:$M$26,"&lt;0")=18),Dépenses!$P$26,IF(AND(ISNUMBER(Dépenses!$M$27),Dépenses!$M$27&lt;&gt;0,COUNTIF(Dépenses!$M$3:$M$27,"&gt;0")+COUNTIF(Dépenses!$M$3:$M$27,"&lt;0")=18),Dépenses!$P$27,IF(AND(ISNUMBER(Dépenses!$M$28),Dépenses!$M$28&lt;&gt;0,COUNTIF(Dépenses!$M$3:$M$28,"&gt;0")+COUNTIF(Dépenses!$M$3:$M$28,"&lt;0")=18),Dépenses!$P$28,IF(AND(ISNUMBER(Dépenses!$M$29),Dépenses!$M$29&lt;&gt;0,COUNTIF(Dépenses!$M$3:$M$29,"&gt;0")+COUNTIF(Dépenses!$M$3:$M$29,"&lt;0")=18),Dépenses!$P$29,IF(AND(ISNUMBER(Dépenses!$M$30),Dépenses!$M$30&lt;&gt;0,COUNTIF(Dépenses!$M$3:$M$30,"&gt;0")+COUNTIF(Dépenses!$M$3:$M$30,"&lt;0")=18),Dépenses!$P$30,IF(AND(ISNUMBER(Dépenses!$M$31),Dépenses!$M$31&lt;&gt;0,COUNTIF(Dépenses!$M$3:$M$31,"&gt;0")+COUNTIF(Dépenses!$M$3:$M$31,"&lt;0")=18),Dépenses!$P$31,IF(AND(ISNUMBER(Dépenses!$M$32),Dépenses!$M$32&lt;&gt;0,COUNTIF(Dépenses!$M$3:$M$32,"&gt;0")+COUNTIF(Dépenses!$M$3:$M$32,"&lt;0")=18),Dépenses!$P$32,IF(AND(ISNUMBER(Dépenses!$M$33),Dépenses!$M$33&lt;&gt;0,COUNTIF(Dépenses!$M$3:$M$33,"&gt;0")+COUNTIF(Dépenses!$M$3:$M$33,"&lt;0")=18),Dépenses!$P$33,IF(AND(ISNUMBER(Dépenses!$M$34),Dépenses!$M$34&lt;&gt;0,COUNTIF(Dépenses!$M$3:$M$34,"&gt;0")+COUNTIF(Dépenses!$M$3:$M$34,"&lt;0")=18),Dépenses!$P$34,IF(AND(ISNUMBER(Dépenses!$M$35),Dépenses!$M$35&lt;&gt;0,COUNTIF(Dépenses!$M$3:$M$35,"&gt;0")+COUNTIF(Dépenses!$M$3:$M$35,"&lt;0")=18),Dépenses!$P$35,IF(AND(ISNUMBER(Dépenses!$M$36),Dépenses!$M$36&lt;&gt;0,COUNTIF(Dépenses!$M$3:$M$36,"&gt;0")+COUNTIF(Dépenses!$M$3:$M$36,"&lt;0")=18),Dépenses!$P$36,IF(AND(ISNUMBER(Dépenses!$M$37),Dépenses!$M$37&lt;&gt;0,COUNTIF(Dépenses!$M$3:$M$37,"&gt;0")+COUNTIF(Dépenses!$M$3:$M$37,"&lt;0")=18),Dépenses!$P$37,IF(AND(ISNUMBER(Dépenses!$M$38),Dépenses!$M$38&lt;&gt;0,COUNTIF(Dépenses!$M$3:$M$38,"&gt;0")+COUNTIF(Dépenses!$M$3:$M$38,"&lt;0")=18),Dépenses!$P$38,IF(AND(ISNUMBER(Dépenses!$M$39),Dépenses!$M$39&lt;&gt;0,COUNTIF(Dépenses!$M$3:$M$39,"&gt;0")+COUNTIF(Dépenses!$M$3:$M$39,"&lt;0")=18),Dépenses!$P$39,IF(AND(ISNUMBER(Dépenses!$M$40),Dépenses!$M$40&lt;&gt;0,COUNTIF(Dépenses!$M$3:$M$40,"&gt;0")+COUNTIF(Dépenses!$M$3:$M$40,"&lt;0")=18),Dépenses!$P$40,IF(AND(ISNUMBER(Dépenses!$M$41),Dépenses!$M$41&lt;&gt;0,COUNTIF(Dépenses!$M$3:$M$41,"&gt;0")+COUNTIF(Dépenses!$M$3:$M$41,"&lt;0")=18),Dépenses!$P$41,IF(AND(ISNUMBER(Dépenses!$M$42),Dépenses!$M$42&lt;&gt;0,COUNTIF(Dépenses!$M$3:$M$42,"&gt;0")+COUNTIF(Dépenses!$M$3:$M$42,"&lt;0")=18),Dépenses!$P$42,IF(AND(ISNUMBER(Dépenses!$M$43),Dépenses!$M$43&lt;&gt;0,COUNTIF(Dépenses!$M$3:$M$43,"&gt;0")+COUNTIF(Dépenses!$M$3:$M$43,"&lt;0")=18),Dépenses!$P$43,""))))))))))))))))))))))))))))))))))))))))),"")</f>
        <v/>
      </c>
      <c r="J26" s="310" t="str">
        <f>IF(18&lt;=COUNTIF(Dépenses!$M$3:$M$43,"&gt;0")+COUNTIF(Dépenses!$M$3:$M$43,"&lt;0"),IF(AND(ISNUMBER(Dépenses!$M$3),Dépenses!$M$3&lt;&gt;0,COUNTIF(Dépenses!$M$3:$M$3,"&gt;0")+COUNTIF(Dépenses!$M$3:$M$3,"&lt;0")=18),Dépenses!$Q$3,IF(AND(ISNUMBER(Dépenses!$M$4),Dépenses!$M$4&lt;&gt;0,COUNTIF(Dépenses!$M$3:$M$4,"&gt;0")+COUNTIF(Dépenses!$M$3:$M$4,"&lt;0")=18),Dépenses!$Q$4,IF(AND(ISNUMBER(Dépenses!$M$5),Dépenses!$M$5&lt;&gt;0,COUNTIF(Dépenses!$M$3:$M$5,"&gt;0")+COUNTIF(Dépenses!$M$3:$M$5,"&lt;0")=18),Dépenses!$Q$5,IF(AND(ISNUMBER(Dépenses!$M$6),Dépenses!$M$6&lt;&gt;0,COUNTIF(Dépenses!$M$3:$M$6,"&gt;0")+COUNTIF(Dépenses!$M$3:$M$6,"&lt;0")=18),Dépenses!$Q$6,IF(AND(ISNUMBER(Dépenses!$M$7),Dépenses!$M$7&lt;&gt;0,COUNTIF(Dépenses!$M$3:$M$7,"&gt;0")+COUNTIF(Dépenses!$M$3:$M$7,"&lt;0")=18),Dépenses!$Q$7,IF(AND(ISNUMBER(Dépenses!$M$8),Dépenses!$M$8&lt;&gt;0,COUNTIF(Dépenses!$M$3:$M$8,"&gt;0")+COUNTIF(Dépenses!$M$3:$M$8,"&lt;0")=18),Dépenses!$Q$8,IF(AND(ISNUMBER(Dépenses!$M$9),Dépenses!$M$9&lt;&gt;0,COUNTIF(Dépenses!$M$3:$M$9,"&gt;0")+COUNTIF(Dépenses!$M$3:$M$9,"&lt;0")=18),Dépenses!$Q$9,IF(AND(ISNUMBER(Dépenses!$M$10),Dépenses!$M$10&lt;&gt;0,COUNTIF(Dépenses!$M$3:$M$10,"&gt;0")+COUNTIF(Dépenses!$M$3:$M$10,"&lt;0")=18),Dépenses!$Q$10,IF(AND(ISNUMBER(Dépenses!$M$11),Dépenses!$M$11&lt;&gt;0,COUNTIF(Dépenses!$M$3:$M$11,"&gt;0")+COUNTIF(Dépenses!$M$3:$M$11,"&lt;0")=18),Dépenses!$Q$11,IF(AND(ISNUMBER(Dépenses!$M$12),Dépenses!$M$12&lt;&gt;0,COUNTIF(Dépenses!$M$3:$M$12,"&gt;0")+COUNTIF(Dépenses!$M$3:$M$12,"&lt;0")=18),Dépenses!$Q$12,IF(AND(ISNUMBER(Dépenses!$M$13),Dépenses!$M$13&lt;&gt;0,COUNTIF(Dépenses!$M$3:$M$13,"&gt;0")+COUNTIF(Dépenses!$M$3:$M$13,"&lt;0")=18),Dépenses!$Q$13,IF(AND(ISNUMBER(Dépenses!$M$14),Dépenses!$M$14&lt;&gt;0,COUNTIF(Dépenses!$M$3:$M$14,"&gt;0")+COUNTIF(Dépenses!$M$3:$M$14,"&lt;0")=18),Dépenses!$Q$14,IF(AND(ISNUMBER(Dépenses!$M$15),Dépenses!$M$15&lt;&gt;0,COUNTIF(Dépenses!$M$3:$M$15,"&gt;0")+COUNTIF(Dépenses!$M$3:$M$15,"&lt;0")=18),Dépenses!$Q$15,IF(AND(ISNUMBER(Dépenses!$M$16),Dépenses!$M$16&lt;&gt;0,COUNTIF(Dépenses!$M$3:$M$16,"&gt;0")+COUNTIF(Dépenses!$M$3:$M$16,"&lt;0")=18),Dépenses!$Q$16,IF(AND(ISNUMBER(Dépenses!$M$17),Dépenses!$M$17&lt;&gt;0,COUNTIF(Dépenses!$M$3:$M$17,"&gt;0")+COUNTIF(Dépenses!$M$3:$M$17,"&lt;0")=18),Dépenses!$Q$17,IF(AND(ISNUMBER(Dépenses!$M$18),Dépenses!$M$18&lt;&gt;0,COUNTIF(Dépenses!$M$3:$M$18,"&gt;0")+COUNTIF(Dépenses!$M$3:$M$18,"&lt;0")=18),Dépenses!$Q$18,IF(AND(ISNUMBER(Dépenses!$M$19),Dépenses!$M$19&lt;&gt;0,COUNTIF(Dépenses!$M$3:$M$19,"&gt;0")+COUNTIF(Dépenses!$M$3:$M$19,"&lt;0")=18),Dépenses!$Q$19,IF(AND(ISNUMBER(Dépenses!$M$20),Dépenses!$M$20&lt;&gt;0,COUNTIF(Dépenses!$M$3:$M$20,"&gt;0")+COUNTIF(Dépenses!$M$3:$M$20,"&lt;0")=18),Dépenses!$Q$20,IF(AND(ISNUMBER(Dépenses!$M$21),Dépenses!$M$21&lt;&gt;0,COUNTIF(Dépenses!$M$3:$M$21,"&gt;0")+COUNTIF(Dépenses!$M$3:$M$21,"&lt;0")=18),Dépenses!$Q$21,IF(AND(ISNUMBER(Dépenses!$M$22),Dépenses!$M$22&lt;&gt;0,COUNTIF(Dépenses!$M$3:$M$22,"&gt;0")+COUNTIF(Dépenses!$M$3:$M$22,"&lt;0")=18),Dépenses!$Q$22,IF(AND(ISNUMBER(Dépenses!$M$23),Dépenses!$M$23&lt;&gt;0,COUNTIF(Dépenses!$M$3:$M$23,"&gt;0")+COUNTIF(Dépenses!$M$3:$M$23,"&lt;0")=18),Dépenses!$Q$23,IF(AND(ISNUMBER(Dépenses!$M$24),Dépenses!$M$24&lt;&gt;0,COUNTIF(Dépenses!$M$3:$M$24,"&gt;0")+COUNTIF(Dépenses!$M$3:$M$24,"&lt;0")=18),Dépenses!$Q$24,IF(AND(ISNUMBER(Dépenses!$M$25),Dépenses!$M$25&lt;&gt;0,COUNTIF(Dépenses!$M$3:$M$25,"&gt;0")+COUNTIF(Dépenses!$M$3:$M$25,"&lt;0")=18),Dépenses!$Q$25,IF(AND(ISNUMBER(Dépenses!$M$26),Dépenses!$M$26&lt;&gt;0,COUNTIF(Dépenses!$M$3:$M$26,"&gt;0")+COUNTIF(Dépenses!$M$3:$M$26,"&lt;0")=18),Dépenses!$Q$26,IF(AND(ISNUMBER(Dépenses!$M$27),Dépenses!$M$27&lt;&gt;0,COUNTIF(Dépenses!$M$3:$M$27,"&gt;0")+COUNTIF(Dépenses!$M$3:$M$27,"&lt;0")=18),Dépenses!$Q$27,IF(AND(ISNUMBER(Dépenses!$M$28),Dépenses!$M$28&lt;&gt;0,COUNTIF(Dépenses!$M$3:$M$28,"&gt;0")+COUNTIF(Dépenses!$M$3:$M$28,"&lt;0")=18),Dépenses!$Q$28,IF(AND(ISNUMBER(Dépenses!$M$29),Dépenses!$M$29&lt;&gt;0,COUNTIF(Dépenses!$M$3:$M$29,"&gt;0")+COUNTIF(Dépenses!$M$3:$M$29,"&lt;0")=18),Dépenses!$Q$29,IF(AND(ISNUMBER(Dépenses!$M$30),Dépenses!$M$30&lt;&gt;0,COUNTIF(Dépenses!$M$3:$M$30,"&gt;0")+COUNTIF(Dépenses!$M$3:$M$30,"&lt;0")=18),Dépenses!$Q$30,IF(AND(ISNUMBER(Dépenses!$M$31),Dépenses!$M$31&lt;&gt;0,COUNTIF(Dépenses!$M$3:$M$31,"&gt;0")+COUNTIF(Dépenses!$M$3:$M$31,"&lt;0")=18),Dépenses!$Q$31,IF(AND(ISNUMBER(Dépenses!$M$32),Dépenses!$M$32&lt;&gt;0,COUNTIF(Dépenses!$M$3:$M$32,"&gt;0")+COUNTIF(Dépenses!$M$3:$M$32,"&lt;0")=18),Dépenses!$Q$32,IF(AND(ISNUMBER(Dépenses!$M$33),Dépenses!$M$33&lt;&gt;0,COUNTIF(Dépenses!$M$3:$M$33,"&gt;0")+COUNTIF(Dépenses!$M$3:$M$33,"&lt;0")=18),Dépenses!$Q$33,IF(AND(ISNUMBER(Dépenses!$M$34),Dépenses!$M$34&lt;&gt;0,COUNTIF(Dépenses!$M$3:$M$34,"&gt;0")+COUNTIF(Dépenses!$M$3:$M$34,"&lt;0")=18),Dépenses!$Q$34,IF(AND(ISNUMBER(Dépenses!$M$35),Dépenses!$M$35&lt;&gt;0,COUNTIF(Dépenses!$M$3:$M$35,"&gt;0")+COUNTIF(Dépenses!$M$3:$M$35,"&lt;0")=18),Dépenses!$Q$35,IF(AND(ISNUMBER(Dépenses!$M$36),Dépenses!$M$36&lt;&gt;0,COUNTIF(Dépenses!$M$3:$M$36,"&gt;0")+COUNTIF(Dépenses!$M$3:$M$36,"&lt;0")=18),Dépenses!$Q$36,IF(AND(ISNUMBER(Dépenses!$M$37),Dépenses!$M$37&lt;&gt;0,COUNTIF(Dépenses!$M$3:$M$37,"&gt;0")+COUNTIF(Dépenses!$M$3:$M$37,"&lt;0")=18),Dépenses!$Q$37,IF(AND(ISNUMBER(Dépenses!$M$38),Dépenses!$M$38&lt;&gt;0,COUNTIF(Dépenses!$M$3:$M$38,"&gt;0")+COUNTIF(Dépenses!$M$3:$M$38,"&lt;0")=18),Dépenses!$Q$38,IF(AND(ISNUMBER(Dépenses!$M$39),Dépenses!$M$39&lt;&gt;0,COUNTIF(Dépenses!$M$3:$M$39,"&gt;0")+COUNTIF(Dépenses!$M$3:$M$39,"&lt;0")=18),Dépenses!$Q$39,IF(AND(ISNUMBER(Dépenses!$M$40),Dépenses!$M$40&lt;&gt;0,COUNTIF(Dépenses!$M$3:$M$40,"&gt;0")+COUNTIF(Dépenses!$M$3:$M$40,"&lt;0")=18),Dépenses!$Q$40,IF(AND(ISNUMBER(Dépenses!$M$41),Dépenses!$M$41&lt;&gt;0,COUNTIF(Dépenses!$M$3:$M$41,"&gt;0")+COUNTIF(Dépenses!$M$3:$M$41,"&lt;0")=18),Dépenses!$Q$41,IF(AND(ISNUMBER(Dépenses!$M$42),Dépenses!$M$42&lt;&gt;0,COUNTIF(Dépenses!$M$3:$M$42,"&gt;0")+COUNTIF(Dépenses!$M$3:$M$42,"&lt;0")=18),Dépenses!$Q$42,IF(AND(ISNUMBER(Dépenses!$M$43),Dépenses!$M$43&lt;&gt;0,COUNTIF(Dépenses!$M$3:$M$43,"&gt;0")+COUNTIF(Dépenses!$M$3:$M$43,"&lt;0")=18),Dépenses!$Q$43,""))))))))))))))))))))))))))))))))))))))))),IF(18=COUNTIF(Dépenses!$M$3:$M$43,"&gt;0")+COUNTIF(Dépenses!$M$3:$M$43,"&lt;0")+1,SUM(Dépenses!$Q$3:$Q$43),IF(18=COUNTIF(Dépenses!$M$3:$M$43,"&gt;0")+COUNTIF(Dépenses!$M$3:$M$43,"&lt;0")+2,Revenus!$J$2-SUM(Dépenses!$Q$3:$Q$43),"")))</f>
        <v/>
      </c>
    </row>
    <row r="27" spans="1:10" ht="21.95" customHeight="1" x14ac:dyDescent="0.25">
      <c r="A27" s="146"/>
      <c r="B27" s="146"/>
      <c r="C27" s="146"/>
      <c r="D27" s="146"/>
      <c r="E27" s="146"/>
      <c r="F27" s="146"/>
      <c r="G27" s="277" t="str">
        <f>IF(19&lt;=COUNTIF(Dépenses!$M$3:$M$43,"&gt;0")+COUNTIF(Dépenses!$M$3:$M$43,"&lt;0"),IF(AND(ISNUMBER(Dépenses!$M$3),Dépenses!$M$3&lt;&gt;0,COUNTIF(Dépenses!$M$3:$M$3,"&gt;0")+COUNTIF(Dépenses!$M$3:$M$3,"&lt;0")=19),Dépenses!$L$3,IF(AND(ISNUMBER(Dépenses!$M$4),Dépenses!$M$4&lt;&gt;0,COUNTIF(Dépenses!$M$3:$M$4,"&gt;0")+COUNTIF(Dépenses!$M$3:$M$4,"&lt;0")=19),Dépenses!$L$4,IF(AND(ISNUMBER(Dépenses!$M$5),Dépenses!$M$5&lt;&gt;0,COUNTIF(Dépenses!$M$3:$M$5,"&gt;0")+COUNTIF(Dépenses!$M$3:$M$5,"&lt;0")=19),Dépenses!$L$5,IF(AND(ISNUMBER(Dépenses!$M$6),Dépenses!$M$6&lt;&gt;0,COUNTIF(Dépenses!$M$3:$M$6,"&gt;0")+COUNTIF(Dépenses!$M$3:$M$6,"&lt;0")=19),Dépenses!$L$6,IF(AND(ISNUMBER(Dépenses!$M$7),Dépenses!$M$7&lt;&gt;0,COUNTIF(Dépenses!$M$3:$M$7,"&gt;0")+COUNTIF(Dépenses!$M$3:$M$7,"&lt;0")=19),Dépenses!$L$7,IF(AND(ISNUMBER(Dépenses!$M$8),Dépenses!$M$8&lt;&gt;0,COUNTIF(Dépenses!$M$3:$M$8,"&gt;0")+COUNTIF(Dépenses!$M$3:$M$8,"&lt;0")=19),Dépenses!$L$8,IF(AND(ISNUMBER(Dépenses!$M$9),Dépenses!$M$9&lt;&gt;0,COUNTIF(Dépenses!$M$3:$M$9,"&gt;0")+COUNTIF(Dépenses!$M$3:$M$9,"&lt;0")=19),Dépenses!$L$9,IF(AND(ISNUMBER(Dépenses!$M$10),Dépenses!$M$10&lt;&gt;0,COUNTIF(Dépenses!$M$3:$M$10,"&gt;0")+COUNTIF(Dépenses!$M$3:$M$10,"&lt;0")=19),Dépenses!$L$10,IF(AND(ISNUMBER(Dépenses!$M$11),Dépenses!$M$11&lt;&gt;0,COUNTIF(Dépenses!$M$3:$M$11,"&gt;0")+COUNTIF(Dépenses!$M$3:$M$11,"&lt;0")=19),Dépenses!$L$11,IF(AND(ISNUMBER(Dépenses!$M$12),Dépenses!$M$12&lt;&gt;0,COUNTIF(Dépenses!$M$3:$M$12,"&gt;0")+COUNTIF(Dépenses!$M$3:$M$12,"&lt;0")=19),Dépenses!$L$12,IF(AND(ISNUMBER(Dépenses!$M$13),Dépenses!$M$13&lt;&gt;0,COUNTIF(Dépenses!$M$3:$M$13,"&gt;0")+COUNTIF(Dépenses!$M$3:$M$13,"&lt;0")=19),Dépenses!$L$13,IF(AND(ISNUMBER(Dépenses!$M$14),Dépenses!$M$14&lt;&gt;0,COUNTIF(Dépenses!$M$3:$M$14,"&gt;0")+COUNTIF(Dépenses!$M$3:$M$14,"&lt;0")=19),Dépenses!$L$14,IF(AND(ISNUMBER(Dépenses!$M$15),Dépenses!$M$15&lt;&gt;0,COUNTIF(Dépenses!$M$3:$M$15,"&gt;0")+COUNTIF(Dépenses!$M$3:$M$15,"&lt;0")=19),Dépenses!$L$15,IF(AND(ISNUMBER(Dépenses!$M$16),Dépenses!$M$16&lt;&gt;0,COUNTIF(Dépenses!$M$3:$M$16,"&gt;0")+COUNTIF(Dépenses!$M$3:$M$16,"&lt;0")=19),Dépenses!$L$16,IF(AND(ISNUMBER(Dépenses!$M$17),Dépenses!$M$17&lt;&gt;0,COUNTIF(Dépenses!$M$3:$M$17,"&gt;0")+COUNTIF(Dépenses!$M$3:$M$17,"&lt;0")=19),Dépenses!$L$17,IF(AND(ISNUMBER(Dépenses!$M$18),Dépenses!$M$18&lt;&gt;0,COUNTIF(Dépenses!$M$3:$M$18,"&gt;0")+COUNTIF(Dépenses!$M$3:$M$18,"&lt;0")=19),Dépenses!$L$18,IF(AND(ISNUMBER(Dépenses!$M$19),Dépenses!$M$19&lt;&gt;0,COUNTIF(Dépenses!$M$3:$M$19,"&gt;0")+COUNTIF(Dépenses!$M$3:$M$19,"&lt;0")=19),Dépenses!$L$19,IF(AND(ISNUMBER(Dépenses!$M$20),Dépenses!$M$20&lt;&gt;0,COUNTIF(Dépenses!$M$3:$M$20,"&gt;0")+COUNTIF(Dépenses!$M$3:$M$20,"&lt;0")=19),Dépenses!$L$20,IF(AND(ISNUMBER(Dépenses!$M$21),Dépenses!$M$21&lt;&gt;0,COUNTIF(Dépenses!$M$3:$M$21,"&gt;0")+COUNTIF(Dépenses!$M$3:$M$21,"&lt;0")=19),Dépenses!$L$21,IF(AND(ISNUMBER(Dépenses!$M$22),Dépenses!$M$22&lt;&gt;0,COUNTIF(Dépenses!$M$3:$M$22,"&gt;0")+COUNTIF(Dépenses!$M$3:$M$22,"&lt;0")=19),Dépenses!$L$22,IF(AND(ISNUMBER(Dépenses!$M$23),Dépenses!$M$23&lt;&gt;0,COUNTIF(Dépenses!$M$3:$M$23,"&gt;0")+COUNTIF(Dépenses!$M$3:$M$23,"&lt;0")=19),Dépenses!$L$23,IF(AND(ISNUMBER(Dépenses!$M$24),Dépenses!$M$24&lt;&gt;0,COUNTIF(Dépenses!$M$3:$M$24,"&gt;0")+COUNTIF(Dépenses!$M$3:$M$24,"&lt;0")=19),Dépenses!$L$24,IF(AND(ISNUMBER(Dépenses!$M$25),Dépenses!$M$25&lt;&gt;0,COUNTIF(Dépenses!$M$3:$M$25,"&gt;0")+COUNTIF(Dépenses!$M$3:$M$25,"&lt;0")=19),Dépenses!$L$25,IF(AND(ISNUMBER(Dépenses!$M$26),Dépenses!$M$26&lt;&gt;0,COUNTIF(Dépenses!$M$3:$M$26,"&gt;0")+COUNTIF(Dépenses!$M$3:$M$26,"&lt;0")=19),Dépenses!$L$26,IF(AND(ISNUMBER(Dépenses!$M$27),Dépenses!$M$27&lt;&gt;0,COUNTIF(Dépenses!$M$3:$M$27,"&gt;0")+COUNTIF(Dépenses!$M$3:$M$27,"&lt;0")=19),Dépenses!$L$27,IF(AND(ISNUMBER(Dépenses!$M$28),Dépenses!$M$28&lt;&gt;0,COUNTIF(Dépenses!$M$3:$M$28,"&gt;0")+COUNTIF(Dépenses!$M$3:$M$28,"&lt;0")=19),Dépenses!$L$28,IF(AND(ISNUMBER(Dépenses!$M$29),Dépenses!$M$29&lt;&gt;0,COUNTIF(Dépenses!$M$3:$M$29,"&gt;0")+COUNTIF(Dépenses!$M$3:$M$29,"&lt;0")=19),Dépenses!$L$29,IF(AND(ISNUMBER(Dépenses!$M$30),Dépenses!$M$30&lt;&gt;0,COUNTIF(Dépenses!$M$3:$M$30,"&gt;0")+COUNTIF(Dépenses!$M$3:$M$30,"&lt;0")=19),Dépenses!$L$30,IF(AND(ISNUMBER(Dépenses!$M$31),Dépenses!$M$31&lt;&gt;0,COUNTIF(Dépenses!$M$3:$M$31,"&gt;0")+COUNTIF(Dépenses!$M$3:$M$31,"&lt;0")=19),Dépenses!$L$31,IF(AND(ISNUMBER(Dépenses!$M$32),Dépenses!$M$32&lt;&gt;0,COUNTIF(Dépenses!$M$3:$M$32,"&gt;0")+COUNTIF(Dépenses!$M$3:$M$32,"&lt;0")=19),Dépenses!$L$32,IF(AND(ISNUMBER(Dépenses!$M$33),Dépenses!$M$33&lt;&gt;0,COUNTIF(Dépenses!$M$3:$M$33,"&gt;0")+COUNTIF(Dépenses!$M$3:$M$33,"&lt;0")=19),Dépenses!$L$33,IF(AND(ISNUMBER(Dépenses!$M$34),Dépenses!$M$34&lt;&gt;0,COUNTIF(Dépenses!$M$3:$M$34,"&gt;0")+COUNTIF(Dépenses!$M$3:$M$34,"&lt;0")=19),Dépenses!$L$34,IF(AND(ISNUMBER(Dépenses!$M$35),Dépenses!$M$35&lt;&gt;0,COUNTIF(Dépenses!$M$3:$M$35,"&gt;0")+COUNTIF(Dépenses!$M$3:$M$35,"&lt;0")=19),Dépenses!$L$35,IF(AND(ISNUMBER(Dépenses!$M$36),Dépenses!$M$36&lt;&gt;0,COUNTIF(Dépenses!$M$3:$M$36,"&gt;0")+COUNTIF(Dépenses!$M$3:$M$36,"&lt;0")=19),Dépenses!$L$36,IF(AND(ISNUMBER(Dépenses!$M$37),Dépenses!$M$37&lt;&gt;0,COUNTIF(Dépenses!$M$3:$M$37,"&gt;0")+COUNTIF(Dépenses!$M$3:$M$37,"&lt;0")=19),Dépenses!$L$37,IF(AND(ISNUMBER(Dépenses!$M$38),Dépenses!$M$38&lt;&gt;0,COUNTIF(Dépenses!$M$3:$M$38,"&gt;0")+COUNTIF(Dépenses!$M$3:$M$38,"&lt;0")=19),Dépenses!$L$38,IF(AND(ISNUMBER(Dépenses!$M$39),Dépenses!$M$39&lt;&gt;0,COUNTIF(Dépenses!$M$3:$M$39,"&gt;0")+COUNTIF(Dépenses!$M$3:$M$39,"&lt;0")=19),Dépenses!$L$39,IF(AND(ISNUMBER(Dépenses!$M$40),Dépenses!$M$40&lt;&gt;0,COUNTIF(Dépenses!$M$3:$M$40,"&gt;0")+COUNTIF(Dépenses!$M$3:$M$40,"&lt;0")=19),Dépenses!$L$40,IF(AND(ISNUMBER(Dépenses!$M$41),Dépenses!$M$41&lt;&gt;0,COUNTIF(Dépenses!$M$3:$M$41,"&gt;0")+COUNTIF(Dépenses!$M$3:$M$41,"&lt;0")=19),Dépenses!$L$41,IF(AND(ISNUMBER(Dépenses!$M$42),Dépenses!$M$42&lt;&gt;0,COUNTIF(Dépenses!$M$3:$M$42,"&gt;0")+COUNTIF(Dépenses!$M$3:$M$42,"&lt;0")=19),Dépenses!$L$42,IF(AND(ISNUMBER(Dépenses!$M$43),Dépenses!$M$43&lt;&gt;0,COUNTIF(Dépenses!$M$3:$M$43,"&gt;0")+COUNTIF(Dépenses!$M$3:$M$43,"&lt;0")=19),Dépenses!$L$43,""))))))))))))))))))))))))))))))))))))))))),IF(19=COUNTIF(Dépenses!$M$3:$M$43,"&gt;0")+COUNTIF(Dépenses!$M$3:$M$43,"&lt;0")+1,"TOTAL DÉPENSES",IF(19=COUNTIF(Dépenses!$M$3:$M$43,"&gt;0")+COUNTIF(Dépenses!$M$3:$M$43,"&lt;0")+2,"BÉNÉFICE (PERTE) NET","")))</f>
        <v/>
      </c>
      <c r="H27" s="310" t="str">
        <f>IF(19&lt;=COUNTIF(Dépenses!$M$3:$M$43,"&gt;0")+COUNTIF(Dépenses!$M$3:$M$43,"&lt;0"),IF(AND(ISNUMBER(Dépenses!$M$3),Dépenses!$M$3&lt;&gt;0,COUNTIF(Dépenses!$M$3:$M$3,"&gt;0")+COUNTIF(Dépenses!$M$3:$M$3,"&lt;0")=19),Dépenses!$M$3,IF(AND(ISNUMBER(Dépenses!$M$4),Dépenses!$M$4&lt;&gt;0,COUNTIF(Dépenses!$M$3:$M$4,"&gt;0")+COUNTIF(Dépenses!$M$3:$M$4,"&lt;0")=19),Dépenses!$M$4,IF(AND(ISNUMBER(Dépenses!$M$5),Dépenses!$M$5&lt;&gt;0,COUNTIF(Dépenses!$M$3:$M$5,"&gt;0")+COUNTIF(Dépenses!$M$3:$M$5,"&lt;0")=19),Dépenses!$M$5,IF(AND(ISNUMBER(Dépenses!$M$6),Dépenses!$M$6&lt;&gt;0,COUNTIF(Dépenses!$M$3:$M$6,"&gt;0")+COUNTIF(Dépenses!$M$3:$M$6,"&lt;0")=19),Dépenses!$M$6,IF(AND(ISNUMBER(Dépenses!$M$7),Dépenses!$M$7&lt;&gt;0,COUNTIF(Dépenses!$M$3:$M$7,"&gt;0")+COUNTIF(Dépenses!$M$3:$M$7,"&lt;0")=19),Dépenses!$M$7,IF(AND(ISNUMBER(Dépenses!$M$8),Dépenses!$M$8&lt;&gt;0,COUNTIF(Dépenses!$M$3:$M$8,"&gt;0")+COUNTIF(Dépenses!$M$3:$M$8,"&lt;0")=19),Dépenses!$M$8,IF(AND(ISNUMBER(Dépenses!$M$9),Dépenses!$M$9&lt;&gt;0,COUNTIF(Dépenses!$M$3:$M$9,"&gt;0")+COUNTIF(Dépenses!$M$3:$M$9,"&lt;0")=19),Dépenses!$M$9,IF(AND(ISNUMBER(Dépenses!$M$10),Dépenses!$M$10&lt;&gt;0,COUNTIF(Dépenses!$M$3:$M$10,"&gt;0")+COUNTIF(Dépenses!$M$3:$M$10,"&lt;0")=19),Dépenses!$M$10,IF(AND(ISNUMBER(Dépenses!$M$11),Dépenses!$M$11&lt;&gt;0,COUNTIF(Dépenses!$M$3:$M$11,"&gt;0")+COUNTIF(Dépenses!$M$3:$M$11,"&lt;0")=19),Dépenses!$M$11,IF(AND(ISNUMBER(Dépenses!$M$12),Dépenses!$M$12&lt;&gt;0,COUNTIF(Dépenses!$M$3:$M$12,"&gt;0")+COUNTIF(Dépenses!$M$3:$M$12,"&lt;0")=19),Dépenses!$M$12,IF(AND(ISNUMBER(Dépenses!$M$13),Dépenses!$M$13&lt;&gt;0,COUNTIF(Dépenses!$M$3:$M$13,"&gt;0")+COUNTIF(Dépenses!$M$3:$M$13,"&lt;0")=19),Dépenses!$M$13,IF(AND(ISNUMBER(Dépenses!$M$14),Dépenses!$M$14&lt;&gt;0,COUNTIF(Dépenses!$M$3:$M$14,"&gt;0")+COUNTIF(Dépenses!$M$3:$M$14,"&lt;0")=19),Dépenses!$M$14,IF(AND(ISNUMBER(Dépenses!$M$15),Dépenses!$M$15&lt;&gt;0,COUNTIF(Dépenses!$M$3:$M$15,"&gt;0")+COUNTIF(Dépenses!$M$3:$M$15,"&lt;0")=19),Dépenses!$M$15,IF(AND(ISNUMBER(Dépenses!$M$16),Dépenses!$M$16&lt;&gt;0,COUNTIF(Dépenses!$M$3:$M$16,"&gt;0")+COUNTIF(Dépenses!$M$3:$M$16,"&lt;0")=19),Dépenses!$M$16,IF(AND(ISNUMBER(Dépenses!$M$17),Dépenses!$M$17&lt;&gt;0,COUNTIF(Dépenses!$M$3:$M$17,"&gt;0")+COUNTIF(Dépenses!$M$3:$M$17,"&lt;0")=19),Dépenses!$M$17,IF(AND(ISNUMBER(Dépenses!$M$18),Dépenses!$M$18&lt;&gt;0,COUNTIF(Dépenses!$M$3:$M$18,"&gt;0")+COUNTIF(Dépenses!$M$3:$M$18,"&lt;0")=19),Dépenses!$M$18,IF(AND(ISNUMBER(Dépenses!$M$19),Dépenses!$M$19&lt;&gt;0,COUNTIF(Dépenses!$M$3:$M$19,"&gt;0")+COUNTIF(Dépenses!$M$3:$M$19,"&lt;0")=19),Dépenses!$M$19,IF(AND(ISNUMBER(Dépenses!$M$20),Dépenses!$M$20&lt;&gt;0,COUNTIF(Dépenses!$M$3:$M$20,"&gt;0")+COUNTIF(Dépenses!$M$3:$M$20,"&lt;0")=19),Dépenses!$M$20,IF(AND(ISNUMBER(Dépenses!$M$21),Dépenses!$M$21&lt;&gt;0,COUNTIF(Dépenses!$M$3:$M$21,"&gt;0")+COUNTIF(Dépenses!$M$3:$M$21,"&lt;0")=19),Dépenses!$M$21,IF(AND(ISNUMBER(Dépenses!$M$22),Dépenses!$M$22&lt;&gt;0,COUNTIF(Dépenses!$M$3:$M$22,"&gt;0")+COUNTIF(Dépenses!$M$3:$M$22,"&lt;0")=19),Dépenses!$M$22,IF(AND(ISNUMBER(Dépenses!$M$23),Dépenses!$M$23&lt;&gt;0,COUNTIF(Dépenses!$M$3:$M$23,"&gt;0")+COUNTIF(Dépenses!$M$3:$M$23,"&lt;0")=19),Dépenses!$M$23,IF(AND(ISNUMBER(Dépenses!$M$24),Dépenses!$M$24&lt;&gt;0,COUNTIF(Dépenses!$M$3:$M$24,"&gt;0")+COUNTIF(Dépenses!$M$3:$M$24,"&lt;0")=19),Dépenses!$M$24,IF(AND(ISNUMBER(Dépenses!$M$25),Dépenses!$M$25&lt;&gt;0,COUNTIF(Dépenses!$M$3:$M$25,"&gt;0")+COUNTIF(Dépenses!$M$3:$M$25,"&lt;0")=19),Dépenses!$M$25,IF(AND(ISNUMBER(Dépenses!$M$26),Dépenses!$M$26&lt;&gt;0,COUNTIF(Dépenses!$M$3:$M$26,"&gt;0")+COUNTIF(Dépenses!$M$3:$M$26,"&lt;0")=19),Dépenses!$M$26,IF(AND(ISNUMBER(Dépenses!$M$27),Dépenses!$M$27&lt;&gt;0,COUNTIF(Dépenses!$M$3:$M$27,"&gt;0")+COUNTIF(Dépenses!$M$3:$M$27,"&lt;0")=19),Dépenses!$M$27,IF(AND(ISNUMBER(Dépenses!$M$28),Dépenses!$M$28&lt;&gt;0,COUNTIF(Dépenses!$M$3:$M$28,"&gt;0")+COUNTIF(Dépenses!$M$3:$M$28,"&lt;0")=19),Dépenses!$M$28,IF(AND(ISNUMBER(Dépenses!$M$29),Dépenses!$M$29&lt;&gt;0,COUNTIF(Dépenses!$M$3:$M$29,"&gt;0")+COUNTIF(Dépenses!$M$3:$M$29,"&lt;0")=19),Dépenses!$M$29,IF(AND(ISNUMBER(Dépenses!$M$30),Dépenses!$M$30&lt;&gt;0,COUNTIF(Dépenses!$M$3:$M$30,"&gt;0")+COUNTIF(Dépenses!$M$3:$M$30,"&lt;0")=19),Dépenses!$M$30,IF(AND(ISNUMBER(Dépenses!$M$31),Dépenses!$M$31&lt;&gt;0,COUNTIF(Dépenses!$M$3:$M$31,"&gt;0")+COUNTIF(Dépenses!$M$3:$M$31,"&lt;0")=19),Dépenses!$M$31,IF(AND(ISNUMBER(Dépenses!$M$32),Dépenses!$M$32&lt;&gt;0,COUNTIF(Dépenses!$M$3:$M$32,"&gt;0")+COUNTIF(Dépenses!$M$3:$M$32,"&lt;0")=19),Dépenses!$M$32,IF(AND(ISNUMBER(Dépenses!$M$33),Dépenses!$M$33&lt;&gt;0,COUNTIF(Dépenses!$M$3:$M$33,"&gt;0")+COUNTIF(Dépenses!$M$3:$M$33,"&lt;0")=19),Dépenses!$M$33,IF(AND(ISNUMBER(Dépenses!$M$34),Dépenses!$M$34&lt;&gt;0,COUNTIF(Dépenses!$M$3:$M$34,"&gt;0")+COUNTIF(Dépenses!$M$3:$M$34,"&lt;0")=19),Dépenses!$M$34,IF(AND(ISNUMBER(Dépenses!$M$35),Dépenses!$M$35&lt;&gt;0,COUNTIF(Dépenses!$M$3:$M$35,"&gt;0")+COUNTIF(Dépenses!$M$3:$M$35,"&lt;0")=19),Dépenses!$M$35,IF(AND(ISNUMBER(Dépenses!$M$36),Dépenses!$M$36&lt;&gt;0,COUNTIF(Dépenses!$M$3:$M$36,"&gt;0")+COUNTIF(Dépenses!$M$3:$M$36,"&lt;0")=19),Dépenses!$M$36,IF(AND(ISNUMBER(Dépenses!$M$37),Dépenses!$M$37&lt;&gt;0,COUNTIF(Dépenses!$M$3:$M$37,"&gt;0")+COUNTIF(Dépenses!$M$3:$M$37,"&lt;0")=19),Dépenses!$M$37,IF(AND(ISNUMBER(Dépenses!$M$38),Dépenses!$M$38&lt;&gt;0,COUNTIF(Dépenses!$M$3:$M$38,"&gt;0")+COUNTIF(Dépenses!$M$3:$M$38,"&lt;0")=19),Dépenses!$M$38,IF(AND(ISNUMBER(Dépenses!$M$39),Dépenses!$M$39&lt;&gt;0,COUNTIF(Dépenses!$M$3:$M$39,"&gt;0")+COUNTIF(Dépenses!$M$3:$M$39,"&lt;0")=19),Dépenses!$M$39,IF(AND(ISNUMBER(Dépenses!$M$40),Dépenses!$M$40&lt;&gt;0,COUNTIF(Dépenses!$M$3:$M$40,"&gt;0")+COUNTIF(Dépenses!$M$3:$M$40,"&lt;0")=19),Dépenses!$M$40,IF(AND(ISNUMBER(Dépenses!$M$41),Dépenses!$M$41&lt;&gt;0,COUNTIF(Dépenses!$M$3:$M$41,"&gt;0")+COUNTIF(Dépenses!$M$3:$M$41,"&lt;0")=19),Dépenses!$M$41,IF(AND(ISNUMBER(Dépenses!$M$42),Dépenses!$M$42&lt;&gt;0,COUNTIF(Dépenses!$M$3:$M$42,"&gt;0")+COUNTIF(Dépenses!$M$3:$M$42,"&lt;0")=19),Dépenses!$M$42,IF(AND(ISNUMBER(Dépenses!$M$43),Dépenses!$M$43&lt;&gt;0,COUNTIF(Dépenses!$M$3:$M$43,"&gt;0")+COUNTIF(Dépenses!$M$3:$M$43,"&lt;0")=19),Dépenses!$M$43,""))))))))))))))))))))))))))))))))))))))))),IF(19=COUNTIF(Dépenses!$M$3:$M$43,"&gt;0")+COUNTIF(Dépenses!$M$3:$M$43,"&lt;0")+1,SUM(Dépenses!$M$3:$M$43),IF(19=COUNTIF(Dépenses!$M$3:$M$43,"&gt;0")+COUNTIF(Dépenses!$M$3:$M$43,"&lt;0")+2,Revenus!$J$2-SUM(Dépenses!$M$3:$M$43),"")))</f>
        <v/>
      </c>
      <c r="I27" s="291" t="str">
        <f>IF(19&lt;=COUNTIF(Dépenses!$M$3:$M$43,"&gt;0")+COUNTIF(Dépenses!$M$3:$M$43,"&lt;0"),IF(AND(ISNUMBER(Dépenses!$M$3),Dépenses!$M$3&lt;&gt;0,COUNTIF(Dépenses!$M$3:$M$3,"&gt;0")+COUNTIF(Dépenses!$M$3:$M$3,"&lt;0")=19),Dépenses!$P$3,IF(AND(ISNUMBER(Dépenses!$M$4),Dépenses!$M$4&lt;&gt;0,COUNTIF(Dépenses!$M$3:$M$4,"&gt;0")+COUNTIF(Dépenses!$M$3:$M$4,"&lt;0")=19),Dépenses!$P$4,IF(AND(ISNUMBER(Dépenses!$M$5),Dépenses!$M$5&lt;&gt;0,COUNTIF(Dépenses!$M$3:$M$5,"&gt;0")+COUNTIF(Dépenses!$M$3:$M$5,"&lt;0")=19),Dépenses!$P$5,IF(AND(ISNUMBER(Dépenses!$M$6),Dépenses!$M$6&lt;&gt;0,COUNTIF(Dépenses!$M$3:$M$6,"&gt;0")+COUNTIF(Dépenses!$M$3:$M$6,"&lt;0")=19),Dépenses!$P$6,IF(AND(ISNUMBER(Dépenses!$M$7),Dépenses!$M$7&lt;&gt;0,COUNTIF(Dépenses!$M$3:$M$7,"&gt;0")+COUNTIF(Dépenses!$M$3:$M$7,"&lt;0")=19),Dépenses!$P$7,IF(AND(ISNUMBER(Dépenses!$M$8),Dépenses!$M$8&lt;&gt;0,COUNTIF(Dépenses!$M$3:$M$8,"&gt;0")+COUNTIF(Dépenses!$M$3:$M$8,"&lt;0")=19),Dépenses!$P$8,IF(AND(ISNUMBER(Dépenses!$M$9),Dépenses!$M$9&lt;&gt;0,COUNTIF(Dépenses!$M$3:$M$9,"&gt;0")+COUNTIF(Dépenses!$M$3:$M$9,"&lt;0")=19),Dépenses!$P$9,IF(AND(ISNUMBER(Dépenses!$M$10),Dépenses!$M$10&lt;&gt;0,COUNTIF(Dépenses!$M$3:$M$10,"&gt;0")+COUNTIF(Dépenses!$M$3:$M$10,"&lt;0")=19),Dépenses!$P$10,IF(AND(ISNUMBER(Dépenses!$M$11),Dépenses!$M$11&lt;&gt;0,COUNTIF(Dépenses!$M$3:$M$11,"&gt;0")+COUNTIF(Dépenses!$M$3:$M$11,"&lt;0")=19),Dépenses!$P$11,IF(AND(ISNUMBER(Dépenses!$M$12),Dépenses!$M$12&lt;&gt;0,COUNTIF(Dépenses!$M$3:$M$12,"&gt;0")+COUNTIF(Dépenses!$M$3:$M$12,"&lt;0")=19),Dépenses!$P$12,IF(AND(ISNUMBER(Dépenses!$M$13),Dépenses!$M$13&lt;&gt;0,COUNTIF(Dépenses!$M$3:$M$13,"&gt;0")+COUNTIF(Dépenses!$M$3:$M$13,"&lt;0")=19),Dépenses!$P$13,IF(AND(ISNUMBER(Dépenses!$M$14),Dépenses!$M$14&lt;&gt;0,COUNTIF(Dépenses!$M$3:$M$14,"&gt;0")+COUNTIF(Dépenses!$M$3:$M$14,"&lt;0")=19),Dépenses!$P$14,IF(AND(ISNUMBER(Dépenses!$M$15),Dépenses!$M$15&lt;&gt;0,COUNTIF(Dépenses!$M$3:$M$15,"&gt;0")+COUNTIF(Dépenses!$M$3:$M$15,"&lt;0")=19),Dépenses!$P$15,IF(AND(ISNUMBER(Dépenses!$M$16),Dépenses!$M$16&lt;&gt;0,COUNTIF(Dépenses!$M$3:$M$16,"&gt;0")+COUNTIF(Dépenses!$M$3:$M$16,"&lt;0")=19),Dépenses!$P$16,IF(AND(ISNUMBER(Dépenses!$M$17),Dépenses!$M$17&lt;&gt;0,COUNTIF(Dépenses!$M$3:$M$17,"&gt;0")+COUNTIF(Dépenses!$M$3:$M$17,"&lt;0")=19),Dépenses!$P$17,IF(AND(ISNUMBER(Dépenses!$M$18),Dépenses!$M$18&lt;&gt;0,COUNTIF(Dépenses!$M$3:$M$18,"&gt;0")+COUNTIF(Dépenses!$M$3:$M$18,"&lt;0")=19),Dépenses!$P$18,IF(AND(ISNUMBER(Dépenses!$M$19),Dépenses!$M$19&lt;&gt;0,COUNTIF(Dépenses!$M$3:$M$19,"&gt;0")+COUNTIF(Dépenses!$M$3:$M$19,"&lt;0")=19),Dépenses!$P$19,IF(AND(ISNUMBER(Dépenses!$M$20),Dépenses!$M$20&lt;&gt;0,COUNTIF(Dépenses!$M$3:$M$20,"&gt;0")+COUNTIF(Dépenses!$M$3:$M$20,"&lt;0")=19),Dépenses!$P$20,IF(AND(ISNUMBER(Dépenses!$M$21),Dépenses!$M$21&lt;&gt;0,COUNTIF(Dépenses!$M$3:$M$21,"&gt;0")+COUNTIF(Dépenses!$M$3:$M$21,"&lt;0")=19),Dépenses!$P$21,IF(AND(ISNUMBER(Dépenses!$M$22),Dépenses!$M$22&lt;&gt;0,COUNTIF(Dépenses!$M$3:$M$22,"&gt;0")+COUNTIF(Dépenses!$M$3:$M$22,"&lt;0")=19),Dépenses!$P$22,IF(AND(ISNUMBER(Dépenses!$M$23),Dépenses!$M$23&lt;&gt;0,COUNTIF(Dépenses!$M$3:$M$23,"&gt;0")+COUNTIF(Dépenses!$M$3:$M$23,"&lt;0")=19),Dépenses!$P$23,IF(AND(ISNUMBER(Dépenses!$M$24),Dépenses!$M$24&lt;&gt;0,COUNTIF(Dépenses!$M$3:$M$24,"&gt;0")+COUNTIF(Dépenses!$M$3:$M$24,"&lt;0")=19),Dépenses!$P$24,IF(AND(ISNUMBER(Dépenses!$M$25),Dépenses!$M$25&lt;&gt;0,COUNTIF(Dépenses!$M$3:$M$25,"&gt;0")+COUNTIF(Dépenses!$M$3:$M$25,"&lt;0")=19),Dépenses!$P$25,IF(AND(ISNUMBER(Dépenses!$M$26),Dépenses!$M$26&lt;&gt;0,COUNTIF(Dépenses!$M$3:$M$26,"&gt;0")+COUNTIF(Dépenses!$M$3:$M$26,"&lt;0")=19),Dépenses!$P$26,IF(AND(ISNUMBER(Dépenses!$M$27),Dépenses!$M$27&lt;&gt;0,COUNTIF(Dépenses!$M$3:$M$27,"&gt;0")+COUNTIF(Dépenses!$M$3:$M$27,"&lt;0")=19),Dépenses!$P$27,IF(AND(ISNUMBER(Dépenses!$M$28),Dépenses!$M$28&lt;&gt;0,COUNTIF(Dépenses!$M$3:$M$28,"&gt;0")+COUNTIF(Dépenses!$M$3:$M$28,"&lt;0")=19),Dépenses!$P$28,IF(AND(ISNUMBER(Dépenses!$M$29),Dépenses!$M$29&lt;&gt;0,COUNTIF(Dépenses!$M$3:$M$29,"&gt;0")+COUNTIF(Dépenses!$M$3:$M$29,"&lt;0")=19),Dépenses!$P$29,IF(AND(ISNUMBER(Dépenses!$M$30),Dépenses!$M$30&lt;&gt;0,COUNTIF(Dépenses!$M$3:$M$30,"&gt;0")+COUNTIF(Dépenses!$M$3:$M$30,"&lt;0")=19),Dépenses!$P$30,IF(AND(ISNUMBER(Dépenses!$M$31),Dépenses!$M$31&lt;&gt;0,COUNTIF(Dépenses!$M$3:$M$31,"&gt;0")+COUNTIF(Dépenses!$M$3:$M$31,"&lt;0")=19),Dépenses!$P$31,IF(AND(ISNUMBER(Dépenses!$M$32),Dépenses!$M$32&lt;&gt;0,COUNTIF(Dépenses!$M$3:$M$32,"&gt;0")+COUNTIF(Dépenses!$M$3:$M$32,"&lt;0")=19),Dépenses!$P$32,IF(AND(ISNUMBER(Dépenses!$M$33),Dépenses!$M$33&lt;&gt;0,COUNTIF(Dépenses!$M$3:$M$33,"&gt;0")+COUNTIF(Dépenses!$M$3:$M$33,"&lt;0")=19),Dépenses!$P$33,IF(AND(ISNUMBER(Dépenses!$M$34),Dépenses!$M$34&lt;&gt;0,COUNTIF(Dépenses!$M$3:$M$34,"&gt;0")+COUNTIF(Dépenses!$M$3:$M$34,"&lt;0")=19),Dépenses!$P$34,IF(AND(ISNUMBER(Dépenses!$M$35),Dépenses!$M$35&lt;&gt;0,COUNTIF(Dépenses!$M$3:$M$35,"&gt;0")+COUNTIF(Dépenses!$M$3:$M$35,"&lt;0")=19),Dépenses!$P$35,IF(AND(ISNUMBER(Dépenses!$M$36),Dépenses!$M$36&lt;&gt;0,COUNTIF(Dépenses!$M$3:$M$36,"&gt;0")+COUNTIF(Dépenses!$M$3:$M$36,"&lt;0")=19),Dépenses!$P$36,IF(AND(ISNUMBER(Dépenses!$M$37),Dépenses!$M$37&lt;&gt;0,COUNTIF(Dépenses!$M$3:$M$37,"&gt;0")+COUNTIF(Dépenses!$M$3:$M$37,"&lt;0")=19),Dépenses!$P$37,IF(AND(ISNUMBER(Dépenses!$M$38),Dépenses!$M$38&lt;&gt;0,COUNTIF(Dépenses!$M$3:$M$38,"&gt;0")+COUNTIF(Dépenses!$M$3:$M$38,"&lt;0")=19),Dépenses!$P$38,IF(AND(ISNUMBER(Dépenses!$M$39),Dépenses!$M$39&lt;&gt;0,COUNTIF(Dépenses!$M$3:$M$39,"&gt;0")+COUNTIF(Dépenses!$M$3:$M$39,"&lt;0")=19),Dépenses!$P$39,IF(AND(ISNUMBER(Dépenses!$M$40),Dépenses!$M$40&lt;&gt;0,COUNTIF(Dépenses!$M$3:$M$40,"&gt;0")+COUNTIF(Dépenses!$M$3:$M$40,"&lt;0")=19),Dépenses!$P$40,IF(AND(ISNUMBER(Dépenses!$M$41),Dépenses!$M$41&lt;&gt;0,COUNTIF(Dépenses!$M$3:$M$41,"&gt;0")+COUNTIF(Dépenses!$M$3:$M$41,"&lt;0")=19),Dépenses!$P$41,IF(AND(ISNUMBER(Dépenses!$M$42),Dépenses!$M$42&lt;&gt;0,COUNTIF(Dépenses!$M$3:$M$42,"&gt;0")+COUNTIF(Dépenses!$M$3:$M$42,"&lt;0")=19),Dépenses!$P$42,IF(AND(ISNUMBER(Dépenses!$M$43),Dépenses!$M$43&lt;&gt;0,COUNTIF(Dépenses!$M$3:$M$43,"&gt;0")+COUNTIF(Dépenses!$M$3:$M$43,"&lt;0")=19),Dépenses!$P$43,""))))))))))))))))))))))))))))))))))))))))),"")</f>
        <v/>
      </c>
      <c r="J27" s="310" t="str">
        <f>IF(19&lt;=COUNTIF(Dépenses!$M$3:$M$43,"&gt;0")+COUNTIF(Dépenses!$M$3:$M$43,"&lt;0"),IF(AND(ISNUMBER(Dépenses!$M$3),Dépenses!$M$3&lt;&gt;0,COUNTIF(Dépenses!$M$3:$M$3,"&gt;0")+COUNTIF(Dépenses!$M$3:$M$3,"&lt;0")=19),Dépenses!$Q$3,IF(AND(ISNUMBER(Dépenses!$M$4),Dépenses!$M$4&lt;&gt;0,COUNTIF(Dépenses!$M$3:$M$4,"&gt;0")+COUNTIF(Dépenses!$M$3:$M$4,"&lt;0")=19),Dépenses!$Q$4,IF(AND(ISNUMBER(Dépenses!$M$5),Dépenses!$M$5&lt;&gt;0,COUNTIF(Dépenses!$M$3:$M$5,"&gt;0")+COUNTIF(Dépenses!$M$3:$M$5,"&lt;0")=19),Dépenses!$Q$5,IF(AND(ISNUMBER(Dépenses!$M$6),Dépenses!$M$6&lt;&gt;0,COUNTIF(Dépenses!$M$3:$M$6,"&gt;0")+COUNTIF(Dépenses!$M$3:$M$6,"&lt;0")=19),Dépenses!$Q$6,IF(AND(ISNUMBER(Dépenses!$M$7),Dépenses!$M$7&lt;&gt;0,COUNTIF(Dépenses!$M$3:$M$7,"&gt;0")+COUNTIF(Dépenses!$M$3:$M$7,"&lt;0")=19),Dépenses!$Q$7,IF(AND(ISNUMBER(Dépenses!$M$8),Dépenses!$M$8&lt;&gt;0,COUNTIF(Dépenses!$M$3:$M$8,"&gt;0")+COUNTIF(Dépenses!$M$3:$M$8,"&lt;0")=19),Dépenses!$Q$8,IF(AND(ISNUMBER(Dépenses!$M$9),Dépenses!$M$9&lt;&gt;0,COUNTIF(Dépenses!$M$3:$M$9,"&gt;0")+COUNTIF(Dépenses!$M$3:$M$9,"&lt;0")=19),Dépenses!$Q$9,IF(AND(ISNUMBER(Dépenses!$M$10),Dépenses!$M$10&lt;&gt;0,COUNTIF(Dépenses!$M$3:$M$10,"&gt;0")+COUNTIF(Dépenses!$M$3:$M$10,"&lt;0")=19),Dépenses!$Q$10,IF(AND(ISNUMBER(Dépenses!$M$11),Dépenses!$M$11&lt;&gt;0,COUNTIF(Dépenses!$M$3:$M$11,"&gt;0")+COUNTIF(Dépenses!$M$3:$M$11,"&lt;0")=19),Dépenses!$Q$11,IF(AND(ISNUMBER(Dépenses!$M$12),Dépenses!$M$12&lt;&gt;0,COUNTIF(Dépenses!$M$3:$M$12,"&gt;0")+COUNTIF(Dépenses!$M$3:$M$12,"&lt;0")=19),Dépenses!$Q$12,IF(AND(ISNUMBER(Dépenses!$M$13),Dépenses!$M$13&lt;&gt;0,COUNTIF(Dépenses!$M$3:$M$13,"&gt;0")+COUNTIF(Dépenses!$M$3:$M$13,"&lt;0")=19),Dépenses!$Q$13,IF(AND(ISNUMBER(Dépenses!$M$14),Dépenses!$M$14&lt;&gt;0,COUNTIF(Dépenses!$M$3:$M$14,"&gt;0")+COUNTIF(Dépenses!$M$3:$M$14,"&lt;0")=19),Dépenses!$Q$14,IF(AND(ISNUMBER(Dépenses!$M$15),Dépenses!$M$15&lt;&gt;0,COUNTIF(Dépenses!$M$3:$M$15,"&gt;0")+COUNTIF(Dépenses!$M$3:$M$15,"&lt;0")=19),Dépenses!$Q$15,IF(AND(ISNUMBER(Dépenses!$M$16),Dépenses!$M$16&lt;&gt;0,COUNTIF(Dépenses!$M$3:$M$16,"&gt;0")+COUNTIF(Dépenses!$M$3:$M$16,"&lt;0")=19),Dépenses!$Q$16,IF(AND(ISNUMBER(Dépenses!$M$17),Dépenses!$M$17&lt;&gt;0,COUNTIF(Dépenses!$M$3:$M$17,"&gt;0")+COUNTIF(Dépenses!$M$3:$M$17,"&lt;0")=19),Dépenses!$Q$17,IF(AND(ISNUMBER(Dépenses!$M$18),Dépenses!$M$18&lt;&gt;0,COUNTIF(Dépenses!$M$3:$M$18,"&gt;0")+COUNTIF(Dépenses!$M$3:$M$18,"&lt;0")=19),Dépenses!$Q$18,IF(AND(ISNUMBER(Dépenses!$M$19),Dépenses!$M$19&lt;&gt;0,COUNTIF(Dépenses!$M$3:$M$19,"&gt;0")+COUNTIF(Dépenses!$M$3:$M$19,"&lt;0")=19),Dépenses!$Q$19,IF(AND(ISNUMBER(Dépenses!$M$20),Dépenses!$M$20&lt;&gt;0,COUNTIF(Dépenses!$M$3:$M$20,"&gt;0")+COUNTIF(Dépenses!$M$3:$M$20,"&lt;0")=19),Dépenses!$Q$20,IF(AND(ISNUMBER(Dépenses!$M$21),Dépenses!$M$21&lt;&gt;0,COUNTIF(Dépenses!$M$3:$M$21,"&gt;0")+COUNTIF(Dépenses!$M$3:$M$21,"&lt;0")=19),Dépenses!$Q$21,IF(AND(ISNUMBER(Dépenses!$M$22),Dépenses!$M$22&lt;&gt;0,COUNTIF(Dépenses!$M$3:$M$22,"&gt;0")+COUNTIF(Dépenses!$M$3:$M$22,"&lt;0")=19),Dépenses!$Q$22,IF(AND(ISNUMBER(Dépenses!$M$23),Dépenses!$M$23&lt;&gt;0,COUNTIF(Dépenses!$M$3:$M$23,"&gt;0")+COUNTIF(Dépenses!$M$3:$M$23,"&lt;0")=19),Dépenses!$Q$23,IF(AND(ISNUMBER(Dépenses!$M$24),Dépenses!$M$24&lt;&gt;0,COUNTIF(Dépenses!$M$3:$M$24,"&gt;0")+COUNTIF(Dépenses!$M$3:$M$24,"&lt;0")=19),Dépenses!$Q$24,IF(AND(ISNUMBER(Dépenses!$M$25),Dépenses!$M$25&lt;&gt;0,COUNTIF(Dépenses!$M$3:$M$25,"&gt;0")+COUNTIF(Dépenses!$M$3:$M$25,"&lt;0")=19),Dépenses!$Q$25,IF(AND(ISNUMBER(Dépenses!$M$26),Dépenses!$M$26&lt;&gt;0,COUNTIF(Dépenses!$M$3:$M$26,"&gt;0")+COUNTIF(Dépenses!$M$3:$M$26,"&lt;0")=19),Dépenses!$Q$26,IF(AND(ISNUMBER(Dépenses!$M$27),Dépenses!$M$27&lt;&gt;0,COUNTIF(Dépenses!$M$3:$M$27,"&gt;0")+COUNTIF(Dépenses!$M$3:$M$27,"&lt;0")=19),Dépenses!$Q$27,IF(AND(ISNUMBER(Dépenses!$M$28),Dépenses!$M$28&lt;&gt;0,COUNTIF(Dépenses!$M$3:$M$28,"&gt;0")+COUNTIF(Dépenses!$M$3:$M$28,"&lt;0")=19),Dépenses!$Q$28,IF(AND(ISNUMBER(Dépenses!$M$29),Dépenses!$M$29&lt;&gt;0,COUNTIF(Dépenses!$M$3:$M$29,"&gt;0")+COUNTIF(Dépenses!$M$3:$M$29,"&lt;0")=19),Dépenses!$Q$29,IF(AND(ISNUMBER(Dépenses!$M$30),Dépenses!$M$30&lt;&gt;0,COUNTIF(Dépenses!$M$3:$M$30,"&gt;0")+COUNTIF(Dépenses!$M$3:$M$30,"&lt;0")=19),Dépenses!$Q$30,IF(AND(ISNUMBER(Dépenses!$M$31),Dépenses!$M$31&lt;&gt;0,COUNTIF(Dépenses!$M$3:$M$31,"&gt;0")+COUNTIF(Dépenses!$M$3:$M$31,"&lt;0")=19),Dépenses!$Q$31,IF(AND(ISNUMBER(Dépenses!$M$32),Dépenses!$M$32&lt;&gt;0,COUNTIF(Dépenses!$M$3:$M$32,"&gt;0")+COUNTIF(Dépenses!$M$3:$M$32,"&lt;0")=19),Dépenses!$Q$32,IF(AND(ISNUMBER(Dépenses!$M$33),Dépenses!$M$33&lt;&gt;0,COUNTIF(Dépenses!$M$3:$M$33,"&gt;0")+COUNTIF(Dépenses!$M$3:$M$33,"&lt;0")=19),Dépenses!$Q$33,IF(AND(ISNUMBER(Dépenses!$M$34),Dépenses!$M$34&lt;&gt;0,COUNTIF(Dépenses!$M$3:$M$34,"&gt;0")+COUNTIF(Dépenses!$M$3:$M$34,"&lt;0")=19),Dépenses!$Q$34,IF(AND(ISNUMBER(Dépenses!$M$35),Dépenses!$M$35&lt;&gt;0,COUNTIF(Dépenses!$M$3:$M$35,"&gt;0")+COUNTIF(Dépenses!$M$3:$M$35,"&lt;0")=19),Dépenses!$Q$35,IF(AND(ISNUMBER(Dépenses!$M$36),Dépenses!$M$36&lt;&gt;0,COUNTIF(Dépenses!$M$3:$M$36,"&gt;0")+COUNTIF(Dépenses!$M$3:$M$36,"&lt;0")=19),Dépenses!$Q$36,IF(AND(ISNUMBER(Dépenses!$M$37),Dépenses!$M$37&lt;&gt;0,COUNTIF(Dépenses!$M$3:$M$37,"&gt;0")+COUNTIF(Dépenses!$M$3:$M$37,"&lt;0")=19),Dépenses!$Q$37,IF(AND(ISNUMBER(Dépenses!$M$38),Dépenses!$M$38&lt;&gt;0,COUNTIF(Dépenses!$M$3:$M$38,"&gt;0")+COUNTIF(Dépenses!$M$3:$M$38,"&lt;0")=19),Dépenses!$Q$38,IF(AND(ISNUMBER(Dépenses!$M$39),Dépenses!$M$39&lt;&gt;0,COUNTIF(Dépenses!$M$3:$M$39,"&gt;0")+COUNTIF(Dépenses!$M$3:$M$39,"&lt;0")=19),Dépenses!$Q$39,IF(AND(ISNUMBER(Dépenses!$M$40),Dépenses!$M$40&lt;&gt;0,COUNTIF(Dépenses!$M$3:$M$40,"&gt;0")+COUNTIF(Dépenses!$M$3:$M$40,"&lt;0")=19),Dépenses!$Q$40,IF(AND(ISNUMBER(Dépenses!$M$41),Dépenses!$M$41&lt;&gt;0,COUNTIF(Dépenses!$M$3:$M$41,"&gt;0")+COUNTIF(Dépenses!$M$3:$M$41,"&lt;0")=19),Dépenses!$Q$41,IF(AND(ISNUMBER(Dépenses!$M$42),Dépenses!$M$42&lt;&gt;0,COUNTIF(Dépenses!$M$3:$M$42,"&gt;0")+COUNTIF(Dépenses!$M$3:$M$42,"&lt;0")=19),Dépenses!$Q$42,IF(AND(ISNUMBER(Dépenses!$M$43),Dépenses!$M$43&lt;&gt;0,COUNTIF(Dépenses!$M$3:$M$43,"&gt;0")+COUNTIF(Dépenses!$M$3:$M$43,"&lt;0")=19),Dépenses!$Q$43,""))))))))))))))))))))))))))))))))))))))))),IF(19=COUNTIF(Dépenses!$M$3:$M$43,"&gt;0")+COUNTIF(Dépenses!$M$3:$M$43,"&lt;0")+1,SUM(Dépenses!$Q$3:$Q$43),IF(19=COUNTIF(Dépenses!$M$3:$M$43,"&gt;0")+COUNTIF(Dépenses!$M$3:$M$43,"&lt;0")+2,Revenus!$J$2-SUM(Dépenses!$Q$3:$Q$43),"")))</f>
        <v/>
      </c>
    </row>
    <row r="28" spans="1:10" ht="21.95" customHeight="1" x14ac:dyDescent="0.25">
      <c r="A28" s="146"/>
      <c r="B28" s="146"/>
      <c r="C28" s="146"/>
      <c r="D28" s="146"/>
      <c r="E28" s="146"/>
      <c r="F28" s="146"/>
      <c r="G28" s="276" t="str">
        <f>IF(20&lt;=COUNTIF(Dépenses!$M$3:$M$43,"&gt;0")+COUNTIF(Dépenses!$M$3:$M$43,"&lt;0"),IF(AND(ISNUMBER(Dépenses!$M$3),Dépenses!$M$3&lt;&gt;0,COUNTIF(Dépenses!$M$3:$M$3,"&gt;0")+COUNTIF(Dépenses!$M$3:$M$3,"&lt;0")=20),Dépenses!$L$3,IF(AND(ISNUMBER(Dépenses!$M$4),Dépenses!$M$4&lt;&gt;0,COUNTIF(Dépenses!$M$3:$M$4,"&gt;0")+COUNTIF(Dépenses!$M$3:$M$4,"&lt;0")=20),Dépenses!$L$4,IF(AND(ISNUMBER(Dépenses!$M$5),Dépenses!$M$5&lt;&gt;0,COUNTIF(Dépenses!$M$3:$M$5,"&gt;0")+COUNTIF(Dépenses!$M$3:$M$5,"&lt;0")=20),Dépenses!$L$5,IF(AND(ISNUMBER(Dépenses!$M$6),Dépenses!$M$6&lt;&gt;0,COUNTIF(Dépenses!$M$3:$M$6,"&gt;0")+COUNTIF(Dépenses!$M$3:$M$6,"&lt;0")=20),Dépenses!$L$6,IF(AND(ISNUMBER(Dépenses!$M$7),Dépenses!$M$7&lt;&gt;0,COUNTIF(Dépenses!$M$3:$M$7,"&gt;0")+COUNTIF(Dépenses!$M$3:$M$7,"&lt;0")=20),Dépenses!$L$7,IF(AND(ISNUMBER(Dépenses!$M$8),Dépenses!$M$8&lt;&gt;0,COUNTIF(Dépenses!$M$3:$M$8,"&gt;0")+COUNTIF(Dépenses!$M$3:$M$8,"&lt;0")=20),Dépenses!$L$8,IF(AND(ISNUMBER(Dépenses!$M$9),Dépenses!$M$9&lt;&gt;0,COUNTIF(Dépenses!$M$3:$M$9,"&gt;0")+COUNTIF(Dépenses!$M$3:$M$9,"&lt;0")=20),Dépenses!$L$9,IF(AND(ISNUMBER(Dépenses!$M$10),Dépenses!$M$10&lt;&gt;0,COUNTIF(Dépenses!$M$3:$M$10,"&gt;0")+COUNTIF(Dépenses!$M$3:$M$10,"&lt;0")=20),Dépenses!$L$10,IF(AND(ISNUMBER(Dépenses!$M$11),Dépenses!$M$11&lt;&gt;0,COUNTIF(Dépenses!$M$3:$M$11,"&gt;0")+COUNTIF(Dépenses!$M$3:$M$11,"&lt;0")=20),Dépenses!$L$11,IF(AND(ISNUMBER(Dépenses!$M$12),Dépenses!$M$12&lt;&gt;0,COUNTIF(Dépenses!$M$3:$M$12,"&gt;0")+COUNTIF(Dépenses!$M$3:$M$12,"&lt;0")=20),Dépenses!$L$12,IF(AND(ISNUMBER(Dépenses!$M$13),Dépenses!$M$13&lt;&gt;0,COUNTIF(Dépenses!$M$3:$M$13,"&gt;0")+COUNTIF(Dépenses!$M$3:$M$13,"&lt;0")=20),Dépenses!$L$13,IF(AND(ISNUMBER(Dépenses!$M$14),Dépenses!$M$14&lt;&gt;0,COUNTIF(Dépenses!$M$3:$M$14,"&gt;0")+COUNTIF(Dépenses!$M$3:$M$14,"&lt;0")=20),Dépenses!$L$14,IF(AND(ISNUMBER(Dépenses!$M$15),Dépenses!$M$15&lt;&gt;0,COUNTIF(Dépenses!$M$3:$M$15,"&gt;0")+COUNTIF(Dépenses!$M$3:$M$15,"&lt;0")=20),Dépenses!$L$15,IF(AND(ISNUMBER(Dépenses!$M$16),Dépenses!$M$16&lt;&gt;0,COUNTIF(Dépenses!$M$3:$M$16,"&gt;0")+COUNTIF(Dépenses!$M$3:$M$16,"&lt;0")=20),Dépenses!$L$16,IF(AND(ISNUMBER(Dépenses!$M$17),Dépenses!$M$17&lt;&gt;0,COUNTIF(Dépenses!$M$3:$M$17,"&gt;0")+COUNTIF(Dépenses!$M$3:$M$17,"&lt;0")=20),Dépenses!$L$17,IF(AND(ISNUMBER(Dépenses!$M$18),Dépenses!$M$18&lt;&gt;0,COUNTIF(Dépenses!$M$3:$M$18,"&gt;0")+COUNTIF(Dépenses!$M$3:$M$18,"&lt;0")=20),Dépenses!$L$18,IF(AND(ISNUMBER(Dépenses!$M$19),Dépenses!$M$19&lt;&gt;0,COUNTIF(Dépenses!$M$3:$M$19,"&gt;0")+COUNTIF(Dépenses!$M$3:$M$19,"&lt;0")=20),Dépenses!$L$19,IF(AND(ISNUMBER(Dépenses!$M$20),Dépenses!$M$20&lt;&gt;0,COUNTIF(Dépenses!$M$3:$M$20,"&gt;0")+COUNTIF(Dépenses!$M$3:$M$20,"&lt;0")=20),Dépenses!$L$20,IF(AND(ISNUMBER(Dépenses!$M$21),Dépenses!$M$21&lt;&gt;0,COUNTIF(Dépenses!$M$3:$M$21,"&gt;0")+COUNTIF(Dépenses!$M$3:$M$21,"&lt;0")=20),Dépenses!$L$21,IF(AND(ISNUMBER(Dépenses!$M$22),Dépenses!$M$22&lt;&gt;0,COUNTIF(Dépenses!$M$3:$M$22,"&gt;0")+COUNTIF(Dépenses!$M$3:$M$22,"&lt;0")=20),Dépenses!$L$22,IF(AND(ISNUMBER(Dépenses!$M$23),Dépenses!$M$23&lt;&gt;0,COUNTIF(Dépenses!$M$3:$M$23,"&gt;0")+COUNTIF(Dépenses!$M$3:$M$23,"&lt;0")=20),Dépenses!$L$23,IF(AND(ISNUMBER(Dépenses!$M$24),Dépenses!$M$24&lt;&gt;0,COUNTIF(Dépenses!$M$3:$M$24,"&gt;0")+COUNTIF(Dépenses!$M$3:$M$24,"&lt;0")=20),Dépenses!$L$24,IF(AND(ISNUMBER(Dépenses!$M$25),Dépenses!$M$25&lt;&gt;0,COUNTIF(Dépenses!$M$3:$M$25,"&gt;0")+COUNTIF(Dépenses!$M$3:$M$25,"&lt;0")=20),Dépenses!$L$25,IF(AND(ISNUMBER(Dépenses!$M$26),Dépenses!$M$26&lt;&gt;0,COUNTIF(Dépenses!$M$3:$M$26,"&gt;0")+COUNTIF(Dépenses!$M$3:$M$26,"&lt;0")=20),Dépenses!$L$26,IF(AND(ISNUMBER(Dépenses!$M$27),Dépenses!$M$27&lt;&gt;0,COUNTIF(Dépenses!$M$3:$M$27,"&gt;0")+COUNTIF(Dépenses!$M$3:$M$27,"&lt;0")=20),Dépenses!$L$27,IF(AND(ISNUMBER(Dépenses!$M$28),Dépenses!$M$28&lt;&gt;0,COUNTIF(Dépenses!$M$3:$M$28,"&gt;0")+COUNTIF(Dépenses!$M$3:$M$28,"&lt;0")=20),Dépenses!$L$28,IF(AND(ISNUMBER(Dépenses!$M$29),Dépenses!$M$29&lt;&gt;0,COUNTIF(Dépenses!$M$3:$M$29,"&gt;0")+COUNTIF(Dépenses!$M$3:$M$29,"&lt;0")=20),Dépenses!$L$29,IF(AND(ISNUMBER(Dépenses!$M$30),Dépenses!$M$30&lt;&gt;0,COUNTIF(Dépenses!$M$3:$M$30,"&gt;0")+COUNTIF(Dépenses!$M$3:$M$30,"&lt;0")=20),Dépenses!$L$30,IF(AND(ISNUMBER(Dépenses!$M$31),Dépenses!$M$31&lt;&gt;0,COUNTIF(Dépenses!$M$3:$M$31,"&gt;0")+COUNTIF(Dépenses!$M$3:$M$31,"&lt;0")=20),Dépenses!$L$31,IF(AND(ISNUMBER(Dépenses!$M$32),Dépenses!$M$32&lt;&gt;0,COUNTIF(Dépenses!$M$3:$M$32,"&gt;0")+COUNTIF(Dépenses!$M$3:$M$32,"&lt;0")=20),Dépenses!$L$32,IF(AND(ISNUMBER(Dépenses!$M$33),Dépenses!$M$33&lt;&gt;0,COUNTIF(Dépenses!$M$3:$M$33,"&gt;0")+COUNTIF(Dépenses!$M$3:$M$33,"&lt;0")=20),Dépenses!$L$33,IF(AND(ISNUMBER(Dépenses!$M$34),Dépenses!$M$34&lt;&gt;0,COUNTIF(Dépenses!$M$3:$M$34,"&gt;0")+COUNTIF(Dépenses!$M$3:$M$34,"&lt;0")=20),Dépenses!$L$34,IF(AND(ISNUMBER(Dépenses!$M$35),Dépenses!$M$35&lt;&gt;0,COUNTIF(Dépenses!$M$3:$M$35,"&gt;0")+COUNTIF(Dépenses!$M$3:$M$35,"&lt;0")=20),Dépenses!$L$35,IF(AND(ISNUMBER(Dépenses!$M$36),Dépenses!$M$36&lt;&gt;0,COUNTIF(Dépenses!$M$3:$M$36,"&gt;0")+COUNTIF(Dépenses!$M$3:$M$36,"&lt;0")=20),Dépenses!$L$36,IF(AND(ISNUMBER(Dépenses!$M$37),Dépenses!$M$37&lt;&gt;0,COUNTIF(Dépenses!$M$3:$M$37,"&gt;0")+COUNTIF(Dépenses!$M$3:$M$37,"&lt;0")=20),Dépenses!$L$37,IF(AND(ISNUMBER(Dépenses!$M$38),Dépenses!$M$38&lt;&gt;0,COUNTIF(Dépenses!$M$3:$M$38,"&gt;0")+COUNTIF(Dépenses!$M$3:$M$38,"&lt;0")=20),Dépenses!$L$38,IF(AND(ISNUMBER(Dépenses!$M$39),Dépenses!$M$39&lt;&gt;0,COUNTIF(Dépenses!$M$3:$M$39,"&gt;0")+COUNTIF(Dépenses!$M$3:$M$39,"&lt;0")=20),Dépenses!$L$39,IF(AND(ISNUMBER(Dépenses!$M$40),Dépenses!$M$40&lt;&gt;0,COUNTIF(Dépenses!$M$3:$M$40,"&gt;0")+COUNTIF(Dépenses!$M$3:$M$40,"&lt;0")=20),Dépenses!$L$40,IF(AND(ISNUMBER(Dépenses!$M$41),Dépenses!$M$41&lt;&gt;0,COUNTIF(Dépenses!$M$3:$M$41,"&gt;0")+COUNTIF(Dépenses!$M$3:$M$41,"&lt;0")=20),Dépenses!$L$41,IF(AND(ISNUMBER(Dépenses!$M$42),Dépenses!$M$42&lt;&gt;0,COUNTIF(Dépenses!$M$3:$M$42,"&gt;0")+COUNTIF(Dépenses!$M$3:$M$42,"&lt;0")=20),Dépenses!$L$42,IF(AND(ISNUMBER(Dépenses!$M$43),Dépenses!$M$43&lt;&gt;0,COUNTIF(Dépenses!$M$3:$M$43,"&gt;0")+COUNTIF(Dépenses!$M$3:$M$43,"&lt;0")=20),Dépenses!$L$43,""))))))))))))))))))))))))))))))))))))))))),IF(20=COUNTIF(Dépenses!$M$3:$M$43,"&gt;0")+COUNTIF(Dépenses!$M$3:$M$43,"&lt;0")+1,"TOTAL DÉPENSES",IF(20=COUNTIF(Dépenses!$M$3:$M$43,"&gt;0")+COUNTIF(Dépenses!$M$3:$M$43,"&lt;0")+2,"BÉNÉFICE (PERTE) NET","")))</f>
        <v/>
      </c>
      <c r="H28" s="310" t="str">
        <f>IF(20&lt;=COUNTIF(Dépenses!$M$3:$M$43,"&gt;0")+COUNTIF(Dépenses!$M$3:$M$43,"&lt;0"),IF(AND(ISNUMBER(Dépenses!$M$3),Dépenses!$M$3&lt;&gt;0,COUNTIF(Dépenses!$M$3:$M$3,"&gt;0")+COUNTIF(Dépenses!$M$3:$M$3,"&lt;0")=20),Dépenses!$M$3,IF(AND(ISNUMBER(Dépenses!$M$4),Dépenses!$M$4&lt;&gt;0,COUNTIF(Dépenses!$M$3:$M$4,"&gt;0")+COUNTIF(Dépenses!$M$3:$M$4,"&lt;0")=20),Dépenses!$M$4,IF(AND(ISNUMBER(Dépenses!$M$5),Dépenses!$M$5&lt;&gt;0,COUNTIF(Dépenses!$M$3:$M$5,"&gt;0")+COUNTIF(Dépenses!$M$3:$M$5,"&lt;0")=20),Dépenses!$M$5,IF(AND(ISNUMBER(Dépenses!$M$6),Dépenses!$M$6&lt;&gt;0,COUNTIF(Dépenses!$M$3:$M$6,"&gt;0")+COUNTIF(Dépenses!$M$3:$M$6,"&lt;0")=20),Dépenses!$M$6,IF(AND(ISNUMBER(Dépenses!$M$7),Dépenses!$M$7&lt;&gt;0,COUNTIF(Dépenses!$M$3:$M$7,"&gt;0")+COUNTIF(Dépenses!$M$3:$M$7,"&lt;0")=20),Dépenses!$M$7,IF(AND(ISNUMBER(Dépenses!$M$8),Dépenses!$M$8&lt;&gt;0,COUNTIF(Dépenses!$M$3:$M$8,"&gt;0")+COUNTIF(Dépenses!$M$3:$M$8,"&lt;0")=20),Dépenses!$M$8,IF(AND(ISNUMBER(Dépenses!$M$9),Dépenses!$M$9&lt;&gt;0,COUNTIF(Dépenses!$M$3:$M$9,"&gt;0")+COUNTIF(Dépenses!$M$3:$M$9,"&lt;0")=20),Dépenses!$M$9,IF(AND(ISNUMBER(Dépenses!$M$10),Dépenses!$M$10&lt;&gt;0,COUNTIF(Dépenses!$M$3:$M$10,"&gt;0")+COUNTIF(Dépenses!$M$3:$M$10,"&lt;0")=20),Dépenses!$M$10,IF(AND(ISNUMBER(Dépenses!$M$11),Dépenses!$M$11&lt;&gt;0,COUNTIF(Dépenses!$M$3:$M$11,"&gt;0")+COUNTIF(Dépenses!$M$3:$M$11,"&lt;0")=20),Dépenses!$M$11,IF(AND(ISNUMBER(Dépenses!$M$12),Dépenses!$M$12&lt;&gt;0,COUNTIF(Dépenses!$M$3:$M$12,"&gt;0")+COUNTIF(Dépenses!$M$3:$M$12,"&lt;0")=20),Dépenses!$M$12,IF(AND(ISNUMBER(Dépenses!$M$13),Dépenses!$M$13&lt;&gt;0,COUNTIF(Dépenses!$M$3:$M$13,"&gt;0")+COUNTIF(Dépenses!$M$3:$M$13,"&lt;0")=20),Dépenses!$M$13,IF(AND(ISNUMBER(Dépenses!$M$14),Dépenses!$M$14&lt;&gt;0,COUNTIF(Dépenses!$M$3:$M$14,"&gt;0")+COUNTIF(Dépenses!$M$3:$M$14,"&lt;0")=20),Dépenses!$M$14,IF(AND(ISNUMBER(Dépenses!$M$15),Dépenses!$M$15&lt;&gt;0,COUNTIF(Dépenses!$M$3:$M$15,"&gt;0")+COUNTIF(Dépenses!$M$3:$M$15,"&lt;0")=20),Dépenses!$M$15,IF(AND(ISNUMBER(Dépenses!$M$16),Dépenses!$M$16&lt;&gt;0,COUNTIF(Dépenses!$M$3:$M$16,"&gt;0")+COUNTIF(Dépenses!$M$3:$M$16,"&lt;0")=20),Dépenses!$M$16,IF(AND(ISNUMBER(Dépenses!$M$17),Dépenses!$M$17&lt;&gt;0,COUNTIF(Dépenses!$M$3:$M$17,"&gt;0")+COUNTIF(Dépenses!$M$3:$M$17,"&lt;0")=20),Dépenses!$M$17,IF(AND(ISNUMBER(Dépenses!$M$18),Dépenses!$M$18&lt;&gt;0,COUNTIF(Dépenses!$M$3:$M$18,"&gt;0")+COUNTIF(Dépenses!$M$3:$M$18,"&lt;0")=20),Dépenses!$M$18,IF(AND(ISNUMBER(Dépenses!$M$19),Dépenses!$M$19&lt;&gt;0,COUNTIF(Dépenses!$M$3:$M$19,"&gt;0")+COUNTIF(Dépenses!$M$3:$M$19,"&lt;0")=20),Dépenses!$M$19,IF(AND(ISNUMBER(Dépenses!$M$20),Dépenses!$M$20&lt;&gt;0,COUNTIF(Dépenses!$M$3:$M$20,"&gt;0")+COUNTIF(Dépenses!$M$3:$M$20,"&lt;0")=20),Dépenses!$M$20,IF(AND(ISNUMBER(Dépenses!$M$21),Dépenses!$M$21&lt;&gt;0,COUNTIF(Dépenses!$M$3:$M$21,"&gt;0")+COUNTIF(Dépenses!$M$3:$M$21,"&lt;0")=20),Dépenses!$M$21,IF(AND(ISNUMBER(Dépenses!$M$22),Dépenses!$M$22&lt;&gt;0,COUNTIF(Dépenses!$M$3:$M$22,"&gt;0")+COUNTIF(Dépenses!$M$3:$M$22,"&lt;0")=20),Dépenses!$M$22,IF(AND(ISNUMBER(Dépenses!$M$23),Dépenses!$M$23&lt;&gt;0,COUNTIF(Dépenses!$M$3:$M$23,"&gt;0")+COUNTIF(Dépenses!$M$3:$M$23,"&lt;0")=20),Dépenses!$M$23,IF(AND(ISNUMBER(Dépenses!$M$24),Dépenses!$M$24&lt;&gt;0,COUNTIF(Dépenses!$M$3:$M$24,"&gt;0")+COUNTIF(Dépenses!$M$3:$M$24,"&lt;0")=20),Dépenses!$M$24,IF(AND(ISNUMBER(Dépenses!$M$25),Dépenses!$M$25&lt;&gt;0,COUNTIF(Dépenses!$M$3:$M$25,"&gt;0")+COUNTIF(Dépenses!$M$3:$M$25,"&lt;0")=20),Dépenses!$M$25,IF(AND(ISNUMBER(Dépenses!$M$26),Dépenses!$M$26&lt;&gt;0,COUNTIF(Dépenses!$M$3:$M$26,"&gt;0")+COUNTIF(Dépenses!$M$3:$M$26,"&lt;0")=20),Dépenses!$M$26,IF(AND(ISNUMBER(Dépenses!$M$27),Dépenses!$M$27&lt;&gt;0,COUNTIF(Dépenses!$M$3:$M$27,"&gt;0")+COUNTIF(Dépenses!$M$3:$M$27,"&lt;0")=20),Dépenses!$M$27,IF(AND(ISNUMBER(Dépenses!$M$28),Dépenses!$M$28&lt;&gt;0,COUNTIF(Dépenses!$M$3:$M$28,"&gt;0")+COUNTIF(Dépenses!$M$3:$M$28,"&lt;0")=20),Dépenses!$M$28,IF(AND(ISNUMBER(Dépenses!$M$29),Dépenses!$M$29&lt;&gt;0,COUNTIF(Dépenses!$M$3:$M$29,"&gt;0")+COUNTIF(Dépenses!$M$3:$M$29,"&lt;0")=20),Dépenses!$M$29,IF(AND(ISNUMBER(Dépenses!$M$30),Dépenses!$M$30&lt;&gt;0,COUNTIF(Dépenses!$M$3:$M$30,"&gt;0")+COUNTIF(Dépenses!$M$3:$M$30,"&lt;0")=20),Dépenses!$M$30,IF(AND(ISNUMBER(Dépenses!$M$31),Dépenses!$M$31&lt;&gt;0,COUNTIF(Dépenses!$M$3:$M$31,"&gt;0")+COUNTIF(Dépenses!$M$3:$M$31,"&lt;0")=20),Dépenses!$M$31,IF(AND(ISNUMBER(Dépenses!$M$32),Dépenses!$M$32&lt;&gt;0,COUNTIF(Dépenses!$M$3:$M$32,"&gt;0")+COUNTIF(Dépenses!$M$3:$M$32,"&lt;0")=20),Dépenses!$M$32,IF(AND(ISNUMBER(Dépenses!$M$33),Dépenses!$M$33&lt;&gt;0,COUNTIF(Dépenses!$M$3:$M$33,"&gt;0")+COUNTIF(Dépenses!$M$3:$M$33,"&lt;0")=20),Dépenses!$M$33,IF(AND(ISNUMBER(Dépenses!$M$34),Dépenses!$M$34&lt;&gt;0,COUNTIF(Dépenses!$M$3:$M$34,"&gt;0")+COUNTIF(Dépenses!$M$3:$M$34,"&lt;0")=20),Dépenses!$M$34,IF(AND(ISNUMBER(Dépenses!$M$35),Dépenses!$M$35&lt;&gt;0,COUNTIF(Dépenses!$M$3:$M$35,"&gt;0")+COUNTIF(Dépenses!$M$3:$M$35,"&lt;0")=20),Dépenses!$M$35,IF(AND(ISNUMBER(Dépenses!$M$36),Dépenses!$M$36&lt;&gt;0,COUNTIF(Dépenses!$M$3:$M$36,"&gt;0")+COUNTIF(Dépenses!$M$3:$M$36,"&lt;0")=20),Dépenses!$M$36,IF(AND(ISNUMBER(Dépenses!$M$37),Dépenses!$M$37&lt;&gt;0,COUNTIF(Dépenses!$M$3:$M$37,"&gt;0")+COUNTIF(Dépenses!$M$3:$M$37,"&lt;0")=20),Dépenses!$M$37,IF(AND(ISNUMBER(Dépenses!$M$38),Dépenses!$M$38&lt;&gt;0,COUNTIF(Dépenses!$M$3:$M$38,"&gt;0")+COUNTIF(Dépenses!$M$3:$M$38,"&lt;0")=20),Dépenses!$M$38,IF(AND(ISNUMBER(Dépenses!$M$39),Dépenses!$M$39&lt;&gt;0,COUNTIF(Dépenses!$M$3:$M$39,"&gt;0")+COUNTIF(Dépenses!$M$3:$M$39,"&lt;0")=20),Dépenses!$M$39,IF(AND(ISNUMBER(Dépenses!$M$40),Dépenses!$M$40&lt;&gt;0,COUNTIF(Dépenses!$M$3:$M$40,"&gt;0")+COUNTIF(Dépenses!$M$3:$M$40,"&lt;0")=20),Dépenses!$M$40,IF(AND(ISNUMBER(Dépenses!$M$41),Dépenses!$M$41&lt;&gt;0,COUNTIF(Dépenses!$M$3:$M$41,"&gt;0")+COUNTIF(Dépenses!$M$3:$M$41,"&lt;0")=20),Dépenses!$M$41,IF(AND(ISNUMBER(Dépenses!$M$42),Dépenses!$M$42&lt;&gt;0,COUNTIF(Dépenses!$M$3:$M$42,"&gt;0")+COUNTIF(Dépenses!$M$3:$M$42,"&lt;0")=20),Dépenses!$M$42,IF(AND(ISNUMBER(Dépenses!$M$43),Dépenses!$M$43&lt;&gt;0,COUNTIF(Dépenses!$M$3:$M$43,"&gt;0")+COUNTIF(Dépenses!$M$3:$M$43,"&lt;0")=20),Dépenses!$M$43,""))))))))))))))))))))))))))))))))))))))))),IF(20=COUNTIF(Dépenses!$M$3:$M$43,"&gt;0")+COUNTIF(Dépenses!$M$3:$M$43,"&lt;0")+1,SUM(Dépenses!$M$3:$M$43),IF(20=COUNTIF(Dépenses!$M$3:$M$43,"&gt;0")+COUNTIF(Dépenses!$M$3:$M$43,"&lt;0")+2,Revenus!$J$2-SUM(Dépenses!$M$3:$M$43),"")))</f>
        <v/>
      </c>
      <c r="I28" s="291" t="str">
        <f>IF(20&lt;=COUNTIF(Dépenses!$M$3:$M$43,"&gt;0")+COUNTIF(Dépenses!$M$3:$M$43,"&lt;0"),IF(AND(ISNUMBER(Dépenses!$M$3),Dépenses!$M$3&lt;&gt;0,COUNTIF(Dépenses!$M$3:$M$3,"&gt;0")+COUNTIF(Dépenses!$M$3:$M$3,"&lt;0")=20),Dépenses!$P$3,IF(AND(ISNUMBER(Dépenses!$M$4),Dépenses!$M$4&lt;&gt;0,COUNTIF(Dépenses!$M$3:$M$4,"&gt;0")+COUNTIF(Dépenses!$M$3:$M$4,"&lt;0")=20),Dépenses!$P$4,IF(AND(ISNUMBER(Dépenses!$M$5),Dépenses!$M$5&lt;&gt;0,COUNTIF(Dépenses!$M$3:$M$5,"&gt;0")+COUNTIF(Dépenses!$M$3:$M$5,"&lt;0")=20),Dépenses!$P$5,IF(AND(ISNUMBER(Dépenses!$M$6),Dépenses!$M$6&lt;&gt;0,COUNTIF(Dépenses!$M$3:$M$6,"&gt;0")+COUNTIF(Dépenses!$M$3:$M$6,"&lt;0")=20),Dépenses!$P$6,IF(AND(ISNUMBER(Dépenses!$M$7),Dépenses!$M$7&lt;&gt;0,COUNTIF(Dépenses!$M$3:$M$7,"&gt;0")+COUNTIF(Dépenses!$M$3:$M$7,"&lt;0")=20),Dépenses!$P$7,IF(AND(ISNUMBER(Dépenses!$M$8),Dépenses!$M$8&lt;&gt;0,COUNTIF(Dépenses!$M$3:$M$8,"&gt;0")+COUNTIF(Dépenses!$M$3:$M$8,"&lt;0")=20),Dépenses!$P$8,IF(AND(ISNUMBER(Dépenses!$M$9),Dépenses!$M$9&lt;&gt;0,COUNTIF(Dépenses!$M$3:$M$9,"&gt;0")+COUNTIF(Dépenses!$M$3:$M$9,"&lt;0")=20),Dépenses!$P$9,IF(AND(ISNUMBER(Dépenses!$M$10),Dépenses!$M$10&lt;&gt;0,COUNTIF(Dépenses!$M$3:$M$10,"&gt;0")+COUNTIF(Dépenses!$M$3:$M$10,"&lt;0")=20),Dépenses!$P$10,IF(AND(ISNUMBER(Dépenses!$M$11),Dépenses!$M$11&lt;&gt;0,COUNTIF(Dépenses!$M$3:$M$11,"&gt;0")+COUNTIF(Dépenses!$M$3:$M$11,"&lt;0")=20),Dépenses!$P$11,IF(AND(ISNUMBER(Dépenses!$M$12),Dépenses!$M$12&lt;&gt;0,COUNTIF(Dépenses!$M$3:$M$12,"&gt;0")+COUNTIF(Dépenses!$M$3:$M$12,"&lt;0")=20),Dépenses!$P$12,IF(AND(ISNUMBER(Dépenses!$M$13),Dépenses!$M$13&lt;&gt;0,COUNTIF(Dépenses!$M$3:$M$13,"&gt;0")+COUNTIF(Dépenses!$M$3:$M$13,"&lt;0")=20),Dépenses!$P$13,IF(AND(ISNUMBER(Dépenses!$M$14),Dépenses!$M$14&lt;&gt;0,COUNTIF(Dépenses!$M$3:$M$14,"&gt;0")+COUNTIF(Dépenses!$M$3:$M$14,"&lt;0")=20),Dépenses!$P$14,IF(AND(ISNUMBER(Dépenses!$M$15),Dépenses!$M$15&lt;&gt;0,COUNTIF(Dépenses!$M$3:$M$15,"&gt;0")+COUNTIF(Dépenses!$M$3:$M$15,"&lt;0")=20),Dépenses!$P$15,IF(AND(ISNUMBER(Dépenses!$M$16),Dépenses!$M$16&lt;&gt;0,COUNTIF(Dépenses!$M$3:$M$16,"&gt;0")+COUNTIF(Dépenses!$M$3:$M$16,"&lt;0")=20),Dépenses!$P$16,IF(AND(ISNUMBER(Dépenses!$M$17),Dépenses!$M$17&lt;&gt;0,COUNTIF(Dépenses!$M$3:$M$17,"&gt;0")+COUNTIF(Dépenses!$M$3:$M$17,"&lt;0")=20),Dépenses!$P$17,IF(AND(ISNUMBER(Dépenses!$M$18),Dépenses!$M$18&lt;&gt;0,COUNTIF(Dépenses!$M$3:$M$18,"&gt;0")+COUNTIF(Dépenses!$M$3:$M$18,"&lt;0")=20),Dépenses!$P$18,IF(AND(ISNUMBER(Dépenses!$M$19),Dépenses!$M$19&lt;&gt;0,COUNTIF(Dépenses!$M$3:$M$19,"&gt;0")+COUNTIF(Dépenses!$M$3:$M$19,"&lt;0")=20),Dépenses!$P$19,IF(AND(ISNUMBER(Dépenses!$M$20),Dépenses!$M$20&lt;&gt;0,COUNTIF(Dépenses!$M$3:$M$20,"&gt;0")+COUNTIF(Dépenses!$M$3:$M$20,"&lt;0")=20),Dépenses!$P$20,IF(AND(ISNUMBER(Dépenses!$M$21),Dépenses!$M$21&lt;&gt;0,COUNTIF(Dépenses!$M$3:$M$21,"&gt;0")+COUNTIF(Dépenses!$M$3:$M$21,"&lt;0")=20),Dépenses!$P$21,IF(AND(ISNUMBER(Dépenses!$M$22),Dépenses!$M$22&lt;&gt;0,COUNTIF(Dépenses!$M$3:$M$22,"&gt;0")+COUNTIF(Dépenses!$M$3:$M$22,"&lt;0")=20),Dépenses!$P$22,IF(AND(ISNUMBER(Dépenses!$M$23),Dépenses!$M$23&lt;&gt;0,COUNTIF(Dépenses!$M$3:$M$23,"&gt;0")+COUNTIF(Dépenses!$M$3:$M$23,"&lt;0")=20),Dépenses!$P$23,IF(AND(ISNUMBER(Dépenses!$M$24),Dépenses!$M$24&lt;&gt;0,COUNTIF(Dépenses!$M$3:$M$24,"&gt;0")+COUNTIF(Dépenses!$M$3:$M$24,"&lt;0")=20),Dépenses!$P$24,IF(AND(ISNUMBER(Dépenses!$M$25),Dépenses!$M$25&lt;&gt;0,COUNTIF(Dépenses!$M$3:$M$25,"&gt;0")+COUNTIF(Dépenses!$M$3:$M$25,"&lt;0")=20),Dépenses!$P$25,IF(AND(ISNUMBER(Dépenses!$M$26),Dépenses!$M$26&lt;&gt;0,COUNTIF(Dépenses!$M$3:$M$26,"&gt;0")+COUNTIF(Dépenses!$M$3:$M$26,"&lt;0")=20),Dépenses!$P$26,IF(AND(ISNUMBER(Dépenses!$M$27),Dépenses!$M$27&lt;&gt;0,COUNTIF(Dépenses!$M$3:$M$27,"&gt;0")+COUNTIF(Dépenses!$M$3:$M$27,"&lt;0")=20),Dépenses!$P$27,IF(AND(ISNUMBER(Dépenses!$M$28),Dépenses!$M$28&lt;&gt;0,COUNTIF(Dépenses!$M$3:$M$28,"&gt;0")+COUNTIF(Dépenses!$M$3:$M$28,"&lt;0")=20),Dépenses!$P$28,IF(AND(ISNUMBER(Dépenses!$M$29),Dépenses!$M$29&lt;&gt;0,COUNTIF(Dépenses!$M$3:$M$29,"&gt;0")+COUNTIF(Dépenses!$M$3:$M$29,"&lt;0")=20),Dépenses!$P$29,IF(AND(ISNUMBER(Dépenses!$M$30),Dépenses!$M$30&lt;&gt;0,COUNTIF(Dépenses!$M$3:$M$30,"&gt;0")+COUNTIF(Dépenses!$M$3:$M$30,"&lt;0")=20),Dépenses!$P$30,IF(AND(ISNUMBER(Dépenses!$M$31),Dépenses!$M$31&lt;&gt;0,COUNTIF(Dépenses!$M$3:$M$31,"&gt;0")+COUNTIF(Dépenses!$M$3:$M$31,"&lt;0")=20),Dépenses!$P$31,IF(AND(ISNUMBER(Dépenses!$M$32),Dépenses!$M$32&lt;&gt;0,COUNTIF(Dépenses!$M$3:$M$32,"&gt;0")+COUNTIF(Dépenses!$M$3:$M$32,"&lt;0")=20),Dépenses!$P$32,IF(AND(ISNUMBER(Dépenses!$M$33),Dépenses!$M$33&lt;&gt;0,COUNTIF(Dépenses!$M$3:$M$33,"&gt;0")+COUNTIF(Dépenses!$M$3:$M$33,"&lt;0")=20),Dépenses!$P$33,IF(AND(ISNUMBER(Dépenses!$M$34),Dépenses!$M$34&lt;&gt;0,COUNTIF(Dépenses!$M$3:$M$34,"&gt;0")+COUNTIF(Dépenses!$M$3:$M$34,"&lt;0")=20),Dépenses!$P$34,IF(AND(ISNUMBER(Dépenses!$M$35),Dépenses!$M$35&lt;&gt;0,COUNTIF(Dépenses!$M$3:$M$35,"&gt;0")+COUNTIF(Dépenses!$M$3:$M$35,"&lt;0")=20),Dépenses!$P$35,IF(AND(ISNUMBER(Dépenses!$M$36),Dépenses!$M$36&lt;&gt;0,COUNTIF(Dépenses!$M$3:$M$36,"&gt;0")+COUNTIF(Dépenses!$M$3:$M$36,"&lt;0")=20),Dépenses!$P$36,IF(AND(ISNUMBER(Dépenses!$M$37),Dépenses!$M$37&lt;&gt;0,COUNTIF(Dépenses!$M$3:$M$37,"&gt;0")+COUNTIF(Dépenses!$M$3:$M$37,"&lt;0")=20),Dépenses!$P$37,IF(AND(ISNUMBER(Dépenses!$M$38),Dépenses!$M$38&lt;&gt;0,COUNTIF(Dépenses!$M$3:$M$38,"&gt;0")+COUNTIF(Dépenses!$M$3:$M$38,"&lt;0")=20),Dépenses!$P$38,IF(AND(ISNUMBER(Dépenses!$M$39),Dépenses!$M$39&lt;&gt;0,COUNTIF(Dépenses!$M$3:$M$39,"&gt;0")+COUNTIF(Dépenses!$M$3:$M$39,"&lt;0")=20),Dépenses!$P$39,IF(AND(ISNUMBER(Dépenses!$M$40),Dépenses!$M$40&lt;&gt;0,COUNTIF(Dépenses!$M$3:$M$40,"&gt;0")+COUNTIF(Dépenses!$M$3:$M$40,"&lt;0")=20),Dépenses!$P$40,IF(AND(ISNUMBER(Dépenses!$M$41),Dépenses!$M$41&lt;&gt;0,COUNTIF(Dépenses!$M$3:$M$41,"&gt;0")+COUNTIF(Dépenses!$M$3:$M$41,"&lt;0")=20),Dépenses!$P$41,IF(AND(ISNUMBER(Dépenses!$M$42),Dépenses!$M$42&lt;&gt;0,COUNTIF(Dépenses!$M$3:$M$42,"&gt;0")+COUNTIF(Dépenses!$M$3:$M$42,"&lt;0")=20),Dépenses!$P$42,IF(AND(ISNUMBER(Dépenses!$M$43),Dépenses!$M$43&lt;&gt;0,COUNTIF(Dépenses!$M$3:$M$43,"&gt;0")+COUNTIF(Dépenses!$M$3:$M$43,"&lt;0")=20),Dépenses!$P$43,""))))))))))))))))))))))))))))))))))))))))),"")</f>
        <v/>
      </c>
      <c r="J28" s="310" t="str">
        <f>IF(20&lt;=COUNTIF(Dépenses!$M$3:$M$43,"&gt;0")+COUNTIF(Dépenses!$M$3:$M$43,"&lt;0"),IF(AND(ISNUMBER(Dépenses!$M$3),Dépenses!$M$3&lt;&gt;0,COUNTIF(Dépenses!$M$3:$M$3,"&gt;0")+COUNTIF(Dépenses!$M$3:$M$3,"&lt;0")=20),Dépenses!$Q$3,IF(AND(ISNUMBER(Dépenses!$M$4),Dépenses!$M$4&lt;&gt;0,COUNTIF(Dépenses!$M$3:$M$4,"&gt;0")+COUNTIF(Dépenses!$M$3:$M$4,"&lt;0")=20),Dépenses!$Q$4,IF(AND(ISNUMBER(Dépenses!$M$5),Dépenses!$M$5&lt;&gt;0,COUNTIF(Dépenses!$M$3:$M$5,"&gt;0")+COUNTIF(Dépenses!$M$3:$M$5,"&lt;0")=20),Dépenses!$Q$5,IF(AND(ISNUMBER(Dépenses!$M$6),Dépenses!$M$6&lt;&gt;0,COUNTIF(Dépenses!$M$3:$M$6,"&gt;0")+COUNTIF(Dépenses!$M$3:$M$6,"&lt;0")=20),Dépenses!$Q$6,IF(AND(ISNUMBER(Dépenses!$M$7),Dépenses!$M$7&lt;&gt;0,COUNTIF(Dépenses!$M$3:$M$7,"&gt;0")+COUNTIF(Dépenses!$M$3:$M$7,"&lt;0")=20),Dépenses!$Q$7,IF(AND(ISNUMBER(Dépenses!$M$8),Dépenses!$M$8&lt;&gt;0,COUNTIF(Dépenses!$M$3:$M$8,"&gt;0")+COUNTIF(Dépenses!$M$3:$M$8,"&lt;0")=20),Dépenses!$Q$8,IF(AND(ISNUMBER(Dépenses!$M$9),Dépenses!$M$9&lt;&gt;0,COUNTIF(Dépenses!$M$3:$M$9,"&gt;0")+COUNTIF(Dépenses!$M$3:$M$9,"&lt;0")=20),Dépenses!$Q$9,IF(AND(ISNUMBER(Dépenses!$M$10),Dépenses!$M$10&lt;&gt;0,COUNTIF(Dépenses!$M$3:$M$10,"&gt;0")+COUNTIF(Dépenses!$M$3:$M$10,"&lt;0")=20),Dépenses!$Q$10,IF(AND(ISNUMBER(Dépenses!$M$11),Dépenses!$M$11&lt;&gt;0,COUNTIF(Dépenses!$M$3:$M$11,"&gt;0")+COUNTIF(Dépenses!$M$3:$M$11,"&lt;0")=20),Dépenses!$Q$11,IF(AND(ISNUMBER(Dépenses!$M$12),Dépenses!$M$12&lt;&gt;0,COUNTIF(Dépenses!$M$3:$M$12,"&gt;0")+COUNTIF(Dépenses!$M$3:$M$12,"&lt;0")=20),Dépenses!$Q$12,IF(AND(ISNUMBER(Dépenses!$M$13),Dépenses!$M$13&lt;&gt;0,COUNTIF(Dépenses!$M$3:$M$13,"&gt;0")+COUNTIF(Dépenses!$M$3:$M$13,"&lt;0")=20),Dépenses!$Q$13,IF(AND(ISNUMBER(Dépenses!$M$14),Dépenses!$M$14&lt;&gt;0,COUNTIF(Dépenses!$M$3:$M$14,"&gt;0")+COUNTIF(Dépenses!$M$3:$M$14,"&lt;0")=20),Dépenses!$Q$14,IF(AND(ISNUMBER(Dépenses!$M$15),Dépenses!$M$15&lt;&gt;0,COUNTIF(Dépenses!$M$3:$M$15,"&gt;0")+COUNTIF(Dépenses!$M$3:$M$15,"&lt;0")=20),Dépenses!$Q$15,IF(AND(ISNUMBER(Dépenses!$M$16),Dépenses!$M$16&lt;&gt;0,COUNTIF(Dépenses!$M$3:$M$16,"&gt;0")+COUNTIF(Dépenses!$M$3:$M$16,"&lt;0")=20),Dépenses!$Q$16,IF(AND(ISNUMBER(Dépenses!$M$17),Dépenses!$M$17&lt;&gt;0,COUNTIF(Dépenses!$M$3:$M$17,"&gt;0")+COUNTIF(Dépenses!$M$3:$M$17,"&lt;0")=20),Dépenses!$Q$17,IF(AND(ISNUMBER(Dépenses!$M$18),Dépenses!$M$18&lt;&gt;0,COUNTIF(Dépenses!$M$3:$M$18,"&gt;0")+COUNTIF(Dépenses!$M$3:$M$18,"&lt;0")=20),Dépenses!$Q$18,IF(AND(ISNUMBER(Dépenses!$M$19),Dépenses!$M$19&lt;&gt;0,COUNTIF(Dépenses!$M$3:$M$19,"&gt;0")+COUNTIF(Dépenses!$M$3:$M$19,"&lt;0")=20),Dépenses!$Q$19,IF(AND(ISNUMBER(Dépenses!$M$20),Dépenses!$M$20&lt;&gt;0,COUNTIF(Dépenses!$M$3:$M$20,"&gt;0")+COUNTIF(Dépenses!$M$3:$M$20,"&lt;0")=20),Dépenses!$Q$20,IF(AND(ISNUMBER(Dépenses!$M$21),Dépenses!$M$21&lt;&gt;0,COUNTIF(Dépenses!$M$3:$M$21,"&gt;0")+COUNTIF(Dépenses!$M$3:$M$21,"&lt;0")=20),Dépenses!$Q$21,IF(AND(ISNUMBER(Dépenses!$M$22),Dépenses!$M$22&lt;&gt;0,COUNTIF(Dépenses!$M$3:$M$22,"&gt;0")+COUNTIF(Dépenses!$M$3:$M$22,"&lt;0")=20),Dépenses!$Q$22,IF(AND(ISNUMBER(Dépenses!$M$23),Dépenses!$M$23&lt;&gt;0,COUNTIF(Dépenses!$M$3:$M$23,"&gt;0")+COUNTIF(Dépenses!$M$3:$M$23,"&lt;0")=20),Dépenses!$Q$23,IF(AND(ISNUMBER(Dépenses!$M$24),Dépenses!$M$24&lt;&gt;0,COUNTIF(Dépenses!$M$3:$M$24,"&gt;0")+COUNTIF(Dépenses!$M$3:$M$24,"&lt;0")=20),Dépenses!$Q$24,IF(AND(ISNUMBER(Dépenses!$M$25),Dépenses!$M$25&lt;&gt;0,COUNTIF(Dépenses!$M$3:$M$25,"&gt;0")+COUNTIF(Dépenses!$M$3:$M$25,"&lt;0")=20),Dépenses!$Q$25,IF(AND(ISNUMBER(Dépenses!$M$26),Dépenses!$M$26&lt;&gt;0,COUNTIF(Dépenses!$M$3:$M$26,"&gt;0")+COUNTIF(Dépenses!$M$3:$M$26,"&lt;0")=20),Dépenses!$Q$26,IF(AND(ISNUMBER(Dépenses!$M$27),Dépenses!$M$27&lt;&gt;0,COUNTIF(Dépenses!$M$3:$M$27,"&gt;0")+COUNTIF(Dépenses!$M$3:$M$27,"&lt;0")=20),Dépenses!$Q$27,IF(AND(ISNUMBER(Dépenses!$M$28),Dépenses!$M$28&lt;&gt;0,COUNTIF(Dépenses!$M$3:$M$28,"&gt;0")+COUNTIF(Dépenses!$M$3:$M$28,"&lt;0")=20),Dépenses!$Q$28,IF(AND(ISNUMBER(Dépenses!$M$29),Dépenses!$M$29&lt;&gt;0,COUNTIF(Dépenses!$M$3:$M$29,"&gt;0")+COUNTIF(Dépenses!$M$3:$M$29,"&lt;0")=20),Dépenses!$Q$29,IF(AND(ISNUMBER(Dépenses!$M$30),Dépenses!$M$30&lt;&gt;0,COUNTIF(Dépenses!$M$3:$M$30,"&gt;0")+COUNTIF(Dépenses!$M$3:$M$30,"&lt;0")=20),Dépenses!$Q$30,IF(AND(ISNUMBER(Dépenses!$M$31),Dépenses!$M$31&lt;&gt;0,COUNTIF(Dépenses!$M$3:$M$31,"&gt;0")+COUNTIF(Dépenses!$M$3:$M$31,"&lt;0")=20),Dépenses!$Q$31,IF(AND(ISNUMBER(Dépenses!$M$32),Dépenses!$M$32&lt;&gt;0,COUNTIF(Dépenses!$M$3:$M$32,"&gt;0")+COUNTIF(Dépenses!$M$3:$M$32,"&lt;0")=20),Dépenses!$Q$32,IF(AND(ISNUMBER(Dépenses!$M$33),Dépenses!$M$33&lt;&gt;0,COUNTIF(Dépenses!$M$3:$M$33,"&gt;0")+COUNTIF(Dépenses!$M$3:$M$33,"&lt;0")=20),Dépenses!$Q$33,IF(AND(ISNUMBER(Dépenses!$M$34),Dépenses!$M$34&lt;&gt;0,COUNTIF(Dépenses!$M$3:$M$34,"&gt;0")+COUNTIF(Dépenses!$M$3:$M$34,"&lt;0")=20),Dépenses!$Q$34,IF(AND(ISNUMBER(Dépenses!$M$35),Dépenses!$M$35&lt;&gt;0,COUNTIF(Dépenses!$M$3:$M$35,"&gt;0")+COUNTIF(Dépenses!$M$3:$M$35,"&lt;0")=20),Dépenses!$Q$35,IF(AND(ISNUMBER(Dépenses!$M$36),Dépenses!$M$36&lt;&gt;0,COUNTIF(Dépenses!$M$3:$M$36,"&gt;0")+COUNTIF(Dépenses!$M$3:$M$36,"&lt;0")=20),Dépenses!$Q$36,IF(AND(ISNUMBER(Dépenses!$M$37),Dépenses!$M$37&lt;&gt;0,COUNTIF(Dépenses!$M$3:$M$37,"&gt;0")+COUNTIF(Dépenses!$M$3:$M$37,"&lt;0")=20),Dépenses!$Q$37,IF(AND(ISNUMBER(Dépenses!$M$38),Dépenses!$M$38&lt;&gt;0,COUNTIF(Dépenses!$M$3:$M$38,"&gt;0")+COUNTIF(Dépenses!$M$3:$M$38,"&lt;0")=20),Dépenses!$Q$38,IF(AND(ISNUMBER(Dépenses!$M$39),Dépenses!$M$39&lt;&gt;0,COUNTIF(Dépenses!$M$3:$M$39,"&gt;0")+COUNTIF(Dépenses!$M$3:$M$39,"&lt;0")=20),Dépenses!$Q$39,IF(AND(ISNUMBER(Dépenses!$M$40),Dépenses!$M$40&lt;&gt;0,COUNTIF(Dépenses!$M$3:$M$40,"&gt;0")+COUNTIF(Dépenses!$M$3:$M$40,"&lt;0")=20),Dépenses!$Q$40,IF(AND(ISNUMBER(Dépenses!$M$41),Dépenses!$M$41&lt;&gt;0,COUNTIF(Dépenses!$M$3:$M$41,"&gt;0")+COUNTIF(Dépenses!$M$3:$M$41,"&lt;0")=20),Dépenses!$Q$41,IF(AND(ISNUMBER(Dépenses!$M$42),Dépenses!$M$42&lt;&gt;0,COUNTIF(Dépenses!$M$3:$M$42,"&gt;0")+COUNTIF(Dépenses!$M$3:$M$42,"&lt;0")=20),Dépenses!$Q$42,IF(AND(ISNUMBER(Dépenses!$M$43),Dépenses!$M$43&lt;&gt;0,COUNTIF(Dépenses!$M$3:$M$43,"&gt;0")+COUNTIF(Dépenses!$M$3:$M$43,"&lt;0")=20),Dépenses!$Q$43,""))))))))))))))))))))))))))))))))))))))))),IF(20=COUNTIF(Dépenses!$M$3:$M$43,"&gt;0")+COUNTIF(Dépenses!$M$3:$M$43,"&lt;0")+1,SUM(Dépenses!$Q$3:$Q$43),IF(20=COUNTIF(Dépenses!$M$3:$M$43,"&gt;0")+COUNTIF(Dépenses!$M$3:$M$43,"&lt;0")+2,Revenus!$J$2-SUM(Dépenses!$Q$3:$Q$43),"")))</f>
        <v/>
      </c>
    </row>
    <row r="29" spans="1:10" x14ac:dyDescent="0.25">
      <c r="A29" s="146"/>
      <c r="B29" s="146"/>
      <c r="C29" s="146"/>
      <c r="D29" s="146"/>
      <c r="E29" s="146"/>
      <c r="F29" s="146"/>
      <c r="G29" s="277" t="str">
        <f>IF(21&lt;=COUNTIF(Dépenses!$M$3:$M$43,"&gt;0")+COUNTIF(Dépenses!$M$3:$M$43,"&lt;0"),IF(AND(ISNUMBER(Dépenses!$M$3),Dépenses!$M$3&lt;&gt;0,COUNTIF(Dépenses!$M$3:$M$3,"&gt;0")+COUNTIF(Dépenses!$M$3:$M$3,"&lt;0")=21),Dépenses!$L$3,IF(AND(ISNUMBER(Dépenses!$M$4),Dépenses!$M$4&lt;&gt;0,COUNTIF(Dépenses!$M$3:$M$4,"&gt;0")+COUNTIF(Dépenses!$M$3:$M$4,"&lt;0")=21),Dépenses!$L$4,IF(AND(ISNUMBER(Dépenses!$M$5),Dépenses!$M$5&lt;&gt;0,COUNTIF(Dépenses!$M$3:$M$5,"&gt;0")+COUNTIF(Dépenses!$M$3:$M$5,"&lt;0")=21),Dépenses!$L$5,IF(AND(ISNUMBER(Dépenses!$M$6),Dépenses!$M$6&lt;&gt;0,COUNTIF(Dépenses!$M$3:$M$6,"&gt;0")+COUNTIF(Dépenses!$M$3:$M$6,"&lt;0")=21),Dépenses!$L$6,IF(AND(ISNUMBER(Dépenses!$M$7),Dépenses!$M$7&lt;&gt;0,COUNTIF(Dépenses!$M$3:$M$7,"&gt;0")+COUNTIF(Dépenses!$M$3:$M$7,"&lt;0")=21),Dépenses!$L$7,IF(AND(ISNUMBER(Dépenses!$M$8),Dépenses!$M$8&lt;&gt;0,COUNTIF(Dépenses!$M$3:$M$8,"&gt;0")+COUNTIF(Dépenses!$M$3:$M$8,"&lt;0")=21),Dépenses!$L$8,IF(AND(ISNUMBER(Dépenses!$M$9),Dépenses!$M$9&lt;&gt;0,COUNTIF(Dépenses!$M$3:$M$9,"&gt;0")+COUNTIF(Dépenses!$M$3:$M$9,"&lt;0")=21),Dépenses!$L$9,IF(AND(ISNUMBER(Dépenses!$M$10),Dépenses!$M$10&lt;&gt;0,COUNTIF(Dépenses!$M$3:$M$10,"&gt;0")+COUNTIF(Dépenses!$M$3:$M$10,"&lt;0")=21),Dépenses!$L$10,IF(AND(ISNUMBER(Dépenses!$M$11),Dépenses!$M$11&lt;&gt;0,COUNTIF(Dépenses!$M$3:$M$11,"&gt;0")+COUNTIF(Dépenses!$M$3:$M$11,"&lt;0")=21),Dépenses!$L$11,IF(AND(ISNUMBER(Dépenses!$M$12),Dépenses!$M$12&lt;&gt;0,COUNTIF(Dépenses!$M$3:$M$12,"&gt;0")+COUNTIF(Dépenses!$M$3:$M$12,"&lt;0")=21),Dépenses!$L$12,IF(AND(ISNUMBER(Dépenses!$M$13),Dépenses!$M$13&lt;&gt;0,COUNTIF(Dépenses!$M$3:$M$13,"&gt;0")+COUNTIF(Dépenses!$M$3:$M$13,"&lt;0")=21),Dépenses!$L$13,IF(AND(ISNUMBER(Dépenses!$M$14),Dépenses!$M$14&lt;&gt;0,COUNTIF(Dépenses!$M$3:$M$14,"&gt;0")+COUNTIF(Dépenses!$M$3:$M$14,"&lt;0")=21),Dépenses!$L$14,IF(AND(ISNUMBER(Dépenses!$M$15),Dépenses!$M$15&lt;&gt;0,COUNTIF(Dépenses!$M$3:$M$15,"&gt;0")+COUNTIF(Dépenses!$M$3:$M$15,"&lt;0")=21),Dépenses!$L$15,IF(AND(ISNUMBER(Dépenses!$M$16),Dépenses!$M$16&lt;&gt;0,COUNTIF(Dépenses!$M$3:$M$16,"&gt;0")+COUNTIF(Dépenses!$M$3:$M$16,"&lt;0")=21),Dépenses!$L$16,IF(AND(ISNUMBER(Dépenses!$M$17),Dépenses!$M$17&lt;&gt;0,COUNTIF(Dépenses!$M$3:$M$17,"&gt;0")+COUNTIF(Dépenses!$M$3:$M$17,"&lt;0")=21),Dépenses!$L$17,IF(AND(ISNUMBER(Dépenses!$M$18),Dépenses!$M$18&lt;&gt;0,COUNTIF(Dépenses!$M$3:$M$18,"&gt;0")+COUNTIF(Dépenses!$M$3:$M$18,"&lt;0")=21),Dépenses!$L$18,IF(AND(ISNUMBER(Dépenses!$M$19),Dépenses!$M$19&lt;&gt;0,COUNTIF(Dépenses!$M$3:$M$19,"&gt;0")+COUNTIF(Dépenses!$M$3:$M$19,"&lt;0")=21),Dépenses!$L$19,IF(AND(ISNUMBER(Dépenses!$M$20),Dépenses!$M$20&lt;&gt;0,COUNTIF(Dépenses!$M$3:$M$20,"&gt;0")+COUNTIF(Dépenses!$M$3:$M$20,"&lt;0")=21),Dépenses!$L$20,IF(AND(ISNUMBER(Dépenses!$M$21),Dépenses!$M$21&lt;&gt;0,COUNTIF(Dépenses!$M$3:$M$21,"&gt;0")+COUNTIF(Dépenses!$M$3:$M$21,"&lt;0")=21),Dépenses!$L$21,IF(AND(ISNUMBER(Dépenses!$M$22),Dépenses!$M$22&lt;&gt;0,COUNTIF(Dépenses!$M$3:$M$22,"&gt;0")+COUNTIF(Dépenses!$M$3:$M$22,"&lt;0")=21),Dépenses!$L$22,IF(AND(ISNUMBER(Dépenses!$M$23),Dépenses!$M$23&lt;&gt;0,COUNTIF(Dépenses!$M$3:$M$23,"&gt;0")+COUNTIF(Dépenses!$M$3:$M$23,"&lt;0")=21),Dépenses!$L$23,IF(AND(ISNUMBER(Dépenses!$M$24),Dépenses!$M$24&lt;&gt;0,COUNTIF(Dépenses!$M$3:$M$24,"&gt;0")+COUNTIF(Dépenses!$M$3:$M$24,"&lt;0")=21),Dépenses!$L$24,IF(AND(ISNUMBER(Dépenses!$M$25),Dépenses!$M$25&lt;&gt;0,COUNTIF(Dépenses!$M$3:$M$25,"&gt;0")+COUNTIF(Dépenses!$M$3:$M$25,"&lt;0")=21),Dépenses!$L$25,IF(AND(ISNUMBER(Dépenses!$M$26),Dépenses!$M$26&lt;&gt;0,COUNTIF(Dépenses!$M$3:$M$26,"&gt;0")+COUNTIF(Dépenses!$M$3:$M$26,"&lt;0")=21),Dépenses!$L$26,IF(AND(ISNUMBER(Dépenses!$M$27),Dépenses!$M$27&lt;&gt;0,COUNTIF(Dépenses!$M$3:$M$27,"&gt;0")+COUNTIF(Dépenses!$M$3:$M$27,"&lt;0")=21),Dépenses!$L$27,IF(AND(ISNUMBER(Dépenses!$M$28),Dépenses!$M$28&lt;&gt;0,COUNTIF(Dépenses!$M$3:$M$28,"&gt;0")+COUNTIF(Dépenses!$M$3:$M$28,"&lt;0")=21),Dépenses!$L$28,IF(AND(ISNUMBER(Dépenses!$M$29),Dépenses!$M$29&lt;&gt;0,COUNTIF(Dépenses!$M$3:$M$29,"&gt;0")+COUNTIF(Dépenses!$M$3:$M$29,"&lt;0")=21),Dépenses!$L$29,IF(AND(ISNUMBER(Dépenses!$M$30),Dépenses!$M$30&lt;&gt;0,COUNTIF(Dépenses!$M$3:$M$30,"&gt;0")+COUNTIF(Dépenses!$M$3:$M$30,"&lt;0")=21),Dépenses!$L$30,IF(AND(ISNUMBER(Dépenses!$M$31),Dépenses!$M$31&lt;&gt;0,COUNTIF(Dépenses!$M$3:$M$31,"&gt;0")+COUNTIF(Dépenses!$M$3:$M$31,"&lt;0")=21),Dépenses!$L$31,IF(AND(ISNUMBER(Dépenses!$M$32),Dépenses!$M$32&lt;&gt;0,COUNTIF(Dépenses!$M$3:$M$32,"&gt;0")+COUNTIF(Dépenses!$M$3:$M$32,"&lt;0")=21),Dépenses!$L$32,IF(AND(ISNUMBER(Dépenses!$M$33),Dépenses!$M$33&lt;&gt;0,COUNTIF(Dépenses!$M$3:$M$33,"&gt;0")+COUNTIF(Dépenses!$M$3:$M$33,"&lt;0")=21),Dépenses!$L$33,IF(AND(ISNUMBER(Dépenses!$M$34),Dépenses!$M$34&lt;&gt;0,COUNTIF(Dépenses!$M$3:$M$34,"&gt;0")+COUNTIF(Dépenses!$M$3:$M$34,"&lt;0")=21),Dépenses!$L$34,IF(AND(ISNUMBER(Dépenses!$M$35),Dépenses!$M$35&lt;&gt;0,COUNTIF(Dépenses!$M$3:$M$35,"&gt;0")+COUNTIF(Dépenses!$M$3:$M$35,"&lt;0")=21),Dépenses!$L$35,IF(AND(ISNUMBER(Dépenses!$M$36),Dépenses!$M$36&lt;&gt;0,COUNTIF(Dépenses!$M$3:$M$36,"&gt;0")+COUNTIF(Dépenses!$M$3:$M$36,"&lt;0")=21),Dépenses!$L$36,IF(AND(ISNUMBER(Dépenses!$M$37),Dépenses!$M$37&lt;&gt;0,COUNTIF(Dépenses!$M$3:$M$37,"&gt;0")+COUNTIF(Dépenses!$M$3:$M$37,"&lt;0")=21),Dépenses!$L$37,IF(AND(ISNUMBER(Dépenses!$M$38),Dépenses!$M$38&lt;&gt;0,COUNTIF(Dépenses!$M$3:$M$38,"&gt;0")+COUNTIF(Dépenses!$M$3:$M$38,"&lt;0")=21),Dépenses!$L$38,IF(AND(ISNUMBER(Dépenses!$M$39),Dépenses!$M$39&lt;&gt;0,COUNTIF(Dépenses!$M$3:$M$39,"&gt;0")+COUNTIF(Dépenses!$M$3:$M$39,"&lt;0")=21),Dépenses!$L$39,IF(AND(ISNUMBER(Dépenses!$M$40),Dépenses!$M$40&lt;&gt;0,COUNTIF(Dépenses!$M$3:$M$40,"&gt;0")+COUNTIF(Dépenses!$M$3:$M$40,"&lt;0")=21),Dépenses!$L$40,IF(AND(ISNUMBER(Dépenses!$M$41),Dépenses!$M$41&lt;&gt;0,COUNTIF(Dépenses!$M$3:$M$41,"&gt;0")+COUNTIF(Dépenses!$M$3:$M$41,"&lt;0")=21),Dépenses!$L$41,IF(AND(ISNUMBER(Dépenses!$M$42),Dépenses!$M$42&lt;&gt;0,COUNTIF(Dépenses!$M$3:$M$42,"&gt;0")+COUNTIF(Dépenses!$M$3:$M$42,"&lt;0")=21),Dépenses!$L$42,IF(AND(ISNUMBER(Dépenses!$M$43),Dépenses!$M$43&lt;&gt;0,COUNTIF(Dépenses!$M$3:$M$43,"&gt;0")+COUNTIF(Dépenses!$M$3:$M$43,"&lt;0")=21),Dépenses!$L$43,""))))))))))))))))))))))))))))))))))))))))),IF(21=COUNTIF(Dépenses!$M$3:$M$43,"&gt;0")+COUNTIF(Dépenses!$M$3:$M$43,"&lt;0")+1,"TOTAL DÉPENSES",IF(21=COUNTIF(Dépenses!$M$3:$M$43,"&gt;0")+COUNTIF(Dépenses!$M$3:$M$43,"&lt;0")+2,"BÉNÉFICE (PERTE) NET","")))</f>
        <v/>
      </c>
      <c r="H29" s="310" t="str">
        <f>IF(21&lt;=COUNTIF(Dépenses!$M$3:$M$43,"&gt;0")+COUNTIF(Dépenses!$M$3:$M$43,"&lt;0"),IF(AND(ISNUMBER(Dépenses!$M$3),Dépenses!$M$3&lt;&gt;0,COUNTIF(Dépenses!$M$3:$M$3,"&gt;0")+COUNTIF(Dépenses!$M$3:$M$3,"&lt;0")=21),Dépenses!$M$3,IF(AND(ISNUMBER(Dépenses!$M$4),Dépenses!$M$4&lt;&gt;0,COUNTIF(Dépenses!$M$3:$M$4,"&gt;0")+COUNTIF(Dépenses!$M$3:$M$4,"&lt;0")=21),Dépenses!$M$4,IF(AND(ISNUMBER(Dépenses!$M$5),Dépenses!$M$5&lt;&gt;0,COUNTIF(Dépenses!$M$3:$M$5,"&gt;0")+COUNTIF(Dépenses!$M$3:$M$5,"&lt;0")=21),Dépenses!$M$5,IF(AND(ISNUMBER(Dépenses!$M$6),Dépenses!$M$6&lt;&gt;0,COUNTIF(Dépenses!$M$3:$M$6,"&gt;0")+COUNTIF(Dépenses!$M$3:$M$6,"&lt;0")=21),Dépenses!$M$6,IF(AND(ISNUMBER(Dépenses!$M$7),Dépenses!$M$7&lt;&gt;0,COUNTIF(Dépenses!$M$3:$M$7,"&gt;0")+COUNTIF(Dépenses!$M$3:$M$7,"&lt;0")=21),Dépenses!$M$7,IF(AND(ISNUMBER(Dépenses!$M$8),Dépenses!$M$8&lt;&gt;0,COUNTIF(Dépenses!$M$3:$M$8,"&gt;0")+COUNTIF(Dépenses!$M$3:$M$8,"&lt;0")=21),Dépenses!$M$8,IF(AND(ISNUMBER(Dépenses!$M$9),Dépenses!$M$9&lt;&gt;0,COUNTIF(Dépenses!$M$3:$M$9,"&gt;0")+COUNTIF(Dépenses!$M$3:$M$9,"&lt;0")=21),Dépenses!$M$9,IF(AND(ISNUMBER(Dépenses!$M$10),Dépenses!$M$10&lt;&gt;0,COUNTIF(Dépenses!$M$3:$M$10,"&gt;0")+COUNTIF(Dépenses!$M$3:$M$10,"&lt;0")=21),Dépenses!$M$10,IF(AND(ISNUMBER(Dépenses!$M$11),Dépenses!$M$11&lt;&gt;0,COUNTIF(Dépenses!$M$3:$M$11,"&gt;0")+COUNTIF(Dépenses!$M$3:$M$11,"&lt;0")=21),Dépenses!$M$11,IF(AND(ISNUMBER(Dépenses!$M$12),Dépenses!$M$12&lt;&gt;0,COUNTIF(Dépenses!$M$3:$M$12,"&gt;0")+COUNTIF(Dépenses!$M$3:$M$12,"&lt;0")=21),Dépenses!$M$12,IF(AND(ISNUMBER(Dépenses!$M$13),Dépenses!$M$13&lt;&gt;0,COUNTIF(Dépenses!$M$3:$M$13,"&gt;0")+COUNTIF(Dépenses!$M$3:$M$13,"&lt;0")=21),Dépenses!$M$13,IF(AND(ISNUMBER(Dépenses!$M$14),Dépenses!$M$14&lt;&gt;0,COUNTIF(Dépenses!$M$3:$M$14,"&gt;0")+COUNTIF(Dépenses!$M$3:$M$14,"&lt;0")=21),Dépenses!$M$14,IF(AND(ISNUMBER(Dépenses!$M$15),Dépenses!$M$15&lt;&gt;0,COUNTIF(Dépenses!$M$3:$M$15,"&gt;0")+COUNTIF(Dépenses!$M$3:$M$15,"&lt;0")=21),Dépenses!$M$15,IF(AND(ISNUMBER(Dépenses!$M$16),Dépenses!$M$16&lt;&gt;0,COUNTIF(Dépenses!$M$3:$M$16,"&gt;0")+COUNTIF(Dépenses!$M$3:$M$16,"&lt;0")=21),Dépenses!$M$16,IF(AND(ISNUMBER(Dépenses!$M$17),Dépenses!$M$17&lt;&gt;0,COUNTIF(Dépenses!$M$3:$M$17,"&gt;0")+COUNTIF(Dépenses!$M$3:$M$17,"&lt;0")=21),Dépenses!$M$17,IF(AND(ISNUMBER(Dépenses!$M$18),Dépenses!$M$18&lt;&gt;0,COUNTIF(Dépenses!$M$3:$M$18,"&gt;0")+COUNTIF(Dépenses!$M$3:$M$18,"&lt;0")=21),Dépenses!$M$18,IF(AND(ISNUMBER(Dépenses!$M$19),Dépenses!$M$19&lt;&gt;0,COUNTIF(Dépenses!$M$3:$M$19,"&gt;0")+COUNTIF(Dépenses!$M$3:$M$19,"&lt;0")=21),Dépenses!$M$19,IF(AND(ISNUMBER(Dépenses!$M$20),Dépenses!$M$20&lt;&gt;0,COUNTIF(Dépenses!$M$3:$M$20,"&gt;0")+COUNTIF(Dépenses!$M$3:$M$20,"&lt;0")=21),Dépenses!$M$20,IF(AND(ISNUMBER(Dépenses!$M$21),Dépenses!$M$21&lt;&gt;0,COUNTIF(Dépenses!$M$3:$M$21,"&gt;0")+COUNTIF(Dépenses!$M$3:$M$21,"&lt;0")=21),Dépenses!$M$21,IF(AND(ISNUMBER(Dépenses!$M$22),Dépenses!$M$22&lt;&gt;0,COUNTIF(Dépenses!$M$3:$M$22,"&gt;0")+COUNTIF(Dépenses!$M$3:$M$22,"&lt;0")=21),Dépenses!$M$22,IF(AND(ISNUMBER(Dépenses!$M$23),Dépenses!$M$23&lt;&gt;0,COUNTIF(Dépenses!$M$3:$M$23,"&gt;0")+COUNTIF(Dépenses!$M$3:$M$23,"&lt;0")=21),Dépenses!$M$23,IF(AND(ISNUMBER(Dépenses!$M$24),Dépenses!$M$24&lt;&gt;0,COUNTIF(Dépenses!$M$3:$M$24,"&gt;0")+COUNTIF(Dépenses!$M$3:$M$24,"&lt;0")=21),Dépenses!$M$24,IF(AND(ISNUMBER(Dépenses!$M$25),Dépenses!$M$25&lt;&gt;0,COUNTIF(Dépenses!$M$3:$M$25,"&gt;0")+COUNTIF(Dépenses!$M$3:$M$25,"&lt;0")=21),Dépenses!$M$25,IF(AND(ISNUMBER(Dépenses!$M$26),Dépenses!$M$26&lt;&gt;0,COUNTIF(Dépenses!$M$3:$M$26,"&gt;0")+COUNTIF(Dépenses!$M$3:$M$26,"&lt;0")=21),Dépenses!$M$26,IF(AND(ISNUMBER(Dépenses!$M$27),Dépenses!$M$27&lt;&gt;0,COUNTIF(Dépenses!$M$3:$M$27,"&gt;0")+COUNTIF(Dépenses!$M$3:$M$27,"&lt;0")=21),Dépenses!$M$27,IF(AND(ISNUMBER(Dépenses!$M$28),Dépenses!$M$28&lt;&gt;0,COUNTIF(Dépenses!$M$3:$M$28,"&gt;0")+COUNTIF(Dépenses!$M$3:$M$28,"&lt;0")=21),Dépenses!$M$28,IF(AND(ISNUMBER(Dépenses!$M$29),Dépenses!$M$29&lt;&gt;0,COUNTIF(Dépenses!$M$3:$M$29,"&gt;0")+COUNTIF(Dépenses!$M$3:$M$29,"&lt;0")=21),Dépenses!$M$29,IF(AND(ISNUMBER(Dépenses!$M$30),Dépenses!$M$30&lt;&gt;0,COUNTIF(Dépenses!$M$3:$M$30,"&gt;0")+COUNTIF(Dépenses!$M$3:$M$30,"&lt;0")=21),Dépenses!$M$30,IF(AND(ISNUMBER(Dépenses!$M$31),Dépenses!$M$31&lt;&gt;0,COUNTIF(Dépenses!$M$3:$M$31,"&gt;0")+COUNTIF(Dépenses!$M$3:$M$31,"&lt;0")=21),Dépenses!$M$31,IF(AND(ISNUMBER(Dépenses!$M$32),Dépenses!$M$32&lt;&gt;0,COUNTIF(Dépenses!$M$3:$M$32,"&gt;0")+COUNTIF(Dépenses!$M$3:$M$32,"&lt;0")=21),Dépenses!$M$32,IF(AND(ISNUMBER(Dépenses!$M$33),Dépenses!$M$33&lt;&gt;0,COUNTIF(Dépenses!$M$3:$M$33,"&gt;0")+COUNTIF(Dépenses!$M$3:$M$33,"&lt;0")=21),Dépenses!$M$33,IF(AND(ISNUMBER(Dépenses!$M$34),Dépenses!$M$34&lt;&gt;0,COUNTIF(Dépenses!$M$3:$M$34,"&gt;0")+COUNTIF(Dépenses!$M$3:$M$34,"&lt;0")=21),Dépenses!$M$34,IF(AND(ISNUMBER(Dépenses!$M$35),Dépenses!$M$35&lt;&gt;0,COUNTIF(Dépenses!$M$3:$M$35,"&gt;0")+COUNTIF(Dépenses!$M$3:$M$35,"&lt;0")=21),Dépenses!$M$35,IF(AND(ISNUMBER(Dépenses!$M$36),Dépenses!$M$36&lt;&gt;0,COUNTIF(Dépenses!$M$3:$M$36,"&gt;0")+COUNTIF(Dépenses!$M$3:$M$36,"&lt;0")=21),Dépenses!$M$36,IF(AND(ISNUMBER(Dépenses!$M$37),Dépenses!$M$37&lt;&gt;0,COUNTIF(Dépenses!$M$3:$M$37,"&gt;0")+COUNTIF(Dépenses!$M$3:$M$37,"&lt;0")=21),Dépenses!$M$37,IF(AND(ISNUMBER(Dépenses!$M$38),Dépenses!$M$38&lt;&gt;0,COUNTIF(Dépenses!$M$3:$M$38,"&gt;0")+COUNTIF(Dépenses!$M$3:$M$38,"&lt;0")=21),Dépenses!$M$38,IF(AND(ISNUMBER(Dépenses!$M$39),Dépenses!$M$39&lt;&gt;0,COUNTIF(Dépenses!$M$3:$M$39,"&gt;0")+COUNTIF(Dépenses!$M$3:$M$39,"&lt;0")=21),Dépenses!$M$39,IF(AND(ISNUMBER(Dépenses!$M$40),Dépenses!$M$40&lt;&gt;0,COUNTIF(Dépenses!$M$3:$M$40,"&gt;0")+COUNTIF(Dépenses!$M$3:$M$40,"&lt;0")=21),Dépenses!$M$40,IF(AND(ISNUMBER(Dépenses!$M$41),Dépenses!$M$41&lt;&gt;0,COUNTIF(Dépenses!$M$3:$M$41,"&gt;0")+COUNTIF(Dépenses!$M$3:$M$41,"&lt;0")=21),Dépenses!$M$41,IF(AND(ISNUMBER(Dépenses!$M$42),Dépenses!$M$42&lt;&gt;0,COUNTIF(Dépenses!$M$3:$M$42,"&gt;0")+COUNTIF(Dépenses!$M$3:$M$42,"&lt;0")=21),Dépenses!$M$42,IF(AND(ISNUMBER(Dépenses!$M$43),Dépenses!$M$43&lt;&gt;0,COUNTIF(Dépenses!$M$3:$M$43,"&gt;0")+COUNTIF(Dépenses!$M$3:$M$43,"&lt;0")=21),Dépenses!$M$43,""))))))))))))))))))))))))))))))))))))))))),IF(21=COUNTIF(Dépenses!$M$3:$M$43,"&gt;0")+COUNTIF(Dépenses!$M$3:$M$43,"&lt;0")+1,SUM(Dépenses!$M$3:$M$43),IF(21=COUNTIF(Dépenses!$M$3:$M$43,"&gt;0")+COUNTIF(Dépenses!$M$3:$M$43,"&lt;0")+2,Revenus!$J$2-SUM(Dépenses!$M$3:$M$43),"")))</f>
        <v/>
      </c>
      <c r="I29" s="291" t="str">
        <f>IF(21&lt;=COUNTIF(Dépenses!$M$3:$M$43,"&gt;0")+COUNTIF(Dépenses!$M$3:$M$43,"&lt;0"),IF(AND(ISNUMBER(Dépenses!$M$3),Dépenses!$M$3&lt;&gt;0,COUNTIF(Dépenses!$M$3:$M$3,"&gt;0")+COUNTIF(Dépenses!$M$3:$M$3,"&lt;0")=21),Dépenses!$P$3,IF(AND(ISNUMBER(Dépenses!$M$4),Dépenses!$M$4&lt;&gt;0,COUNTIF(Dépenses!$M$3:$M$4,"&gt;0")+COUNTIF(Dépenses!$M$3:$M$4,"&lt;0")=21),Dépenses!$P$4,IF(AND(ISNUMBER(Dépenses!$M$5),Dépenses!$M$5&lt;&gt;0,COUNTIF(Dépenses!$M$3:$M$5,"&gt;0")+COUNTIF(Dépenses!$M$3:$M$5,"&lt;0")=21),Dépenses!$P$5,IF(AND(ISNUMBER(Dépenses!$M$6),Dépenses!$M$6&lt;&gt;0,COUNTIF(Dépenses!$M$3:$M$6,"&gt;0")+COUNTIF(Dépenses!$M$3:$M$6,"&lt;0")=21),Dépenses!$P$6,IF(AND(ISNUMBER(Dépenses!$M$7),Dépenses!$M$7&lt;&gt;0,COUNTIF(Dépenses!$M$3:$M$7,"&gt;0")+COUNTIF(Dépenses!$M$3:$M$7,"&lt;0")=21),Dépenses!$P$7,IF(AND(ISNUMBER(Dépenses!$M$8),Dépenses!$M$8&lt;&gt;0,COUNTIF(Dépenses!$M$3:$M$8,"&gt;0")+COUNTIF(Dépenses!$M$3:$M$8,"&lt;0")=21),Dépenses!$P$8,IF(AND(ISNUMBER(Dépenses!$M$9),Dépenses!$M$9&lt;&gt;0,COUNTIF(Dépenses!$M$3:$M$9,"&gt;0")+COUNTIF(Dépenses!$M$3:$M$9,"&lt;0")=21),Dépenses!$P$9,IF(AND(ISNUMBER(Dépenses!$M$10),Dépenses!$M$10&lt;&gt;0,COUNTIF(Dépenses!$M$3:$M$10,"&gt;0")+COUNTIF(Dépenses!$M$3:$M$10,"&lt;0")=21),Dépenses!$P$10,IF(AND(ISNUMBER(Dépenses!$M$11),Dépenses!$M$11&lt;&gt;0,COUNTIF(Dépenses!$M$3:$M$11,"&gt;0")+COUNTIF(Dépenses!$M$3:$M$11,"&lt;0")=21),Dépenses!$P$11,IF(AND(ISNUMBER(Dépenses!$M$12),Dépenses!$M$12&lt;&gt;0,COUNTIF(Dépenses!$M$3:$M$12,"&gt;0")+COUNTIF(Dépenses!$M$3:$M$12,"&lt;0")=21),Dépenses!$P$12,IF(AND(ISNUMBER(Dépenses!$M$13),Dépenses!$M$13&lt;&gt;0,COUNTIF(Dépenses!$M$3:$M$13,"&gt;0")+COUNTIF(Dépenses!$M$3:$M$13,"&lt;0")=21),Dépenses!$P$13,IF(AND(ISNUMBER(Dépenses!$M$14),Dépenses!$M$14&lt;&gt;0,COUNTIF(Dépenses!$M$3:$M$14,"&gt;0")+COUNTIF(Dépenses!$M$3:$M$14,"&lt;0")=21),Dépenses!$P$14,IF(AND(ISNUMBER(Dépenses!$M$15),Dépenses!$M$15&lt;&gt;0,COUNTIF(Dépenses!$M$3:$M$15,"&gt;0")+COUNTIF(Dépenses!$M$3:$M$15,"&lt;0")=21),Dépenses!$P$15,IF(AND(ISNUMBER(Dépenses!$M$16),Dépenses!$M$16&lt;&gt;0,COUNTIF(Dépenses!$M$3:$M$16,"&gt;0")+COUNTIF(Dépenses!$M$3:$M$16,"&lt;0")=21),Dépenses!$P$16,IF(AND(ISNUMBER(Dépenses!$M$17),Dépenses!$M$17&lt;&gt;0,COUNTIF(Dépenses!$M$3:$M$17,"&gt;0")+COUNTIF(Dépenses!$M$3:$M$17,"&lt;0")=21),Dépenses!$P$17,IF(AND(ISNUMBER(Dépenses!$M$18),Dépenses!$M$18&lt;&gt;0,COUNTIF(Dépenses!$M$3:$M$18,"&gt;0")+COUNTIF(Dépenses!$M$3:$M$18,"&lt;0")=21),Dépenses!$P$18,IF(AND(ISNUMBER(Dépenses!$M$19),Dépenses!$M$19&lt;&gt;0,COUNTIF(Dépenses!$M$3:$M$19,"&gt;0")+COUNTIF(Dépenses!$M$3:$M$19,"&lt;0")=21),Dépenses!$P$19,IF(AND(ISNUMBER(Dépenses!$M$20),Dépenses!$M$20&lt;&gt;0,COUNTIF(Dépenses!$M$3:$M$20,"&gt;0")+COUNTIF(Dépenses!$M$3:$M$20,"&lt;0")=21),Dépenses!$P$20,IF(AND(ISNUMBER(Dépenses!$M$21),Dépenses!$M$21&lt;&gt;0,COUNTIF(Dépenses!$M$3:$M$21,"&gt;0")+COUNTIF(Dépenses!$M$3:$M$21,"&lt;0")=21),Dépenses!$P$21,IF(AND(ISNUMBER(Dépenses!$M$22),Dépenses!$M$22&lt;&gt;0,COUNTIF(Dépenses!$M$3:$M$22,"&gt;0")+COUNTIF(Dépenses!$M$3:$M$22,"&lt;0")=21),Dépenses!$P$22,IF(AND(ISNUMBER(Dépenses!$M$23),Dépenses!$M$23&lt;&gt;0,COUNTIF(Dépenses!$M$3:$M$23,"&gt;0")+COUNTIF(Dépenses!$M$3:$M$23,"&lt;0")=21),Dépenses!$P$23,IF(AND(ISNUMBER(Dépenses!$M$24),Dépenses!$M$24&lt;&gt;0,COUNTIF(Dépenses!$M$3:$M$24,"&gt;0")+COUNTIF(Dépenses!$M$3:$M$24,"&lt;0")=21),Dépenses!$P$24,IF(AND(ISNUMBER(Dépenses!$M$25),Dépenses!$M$25&lt;&gt;0,COUNTIF(Dépenses!$M$3:$M$25,"&gt;0")+COUNTIF(Dépenses!$M$3:$M$25,"&lt;0")=21),Dépenses!$P$25,IF(AND(ISNUMBER(Dépenses!$M$26),Dépenses!$M$26&lt;&gt;0,COUNTIF(Dépenses!$M$3:$M$26,"&gt;0")+COUNTIF(Dépenses!$M$3:$M$26,"&lt;0")=21),Dépenses!$P$26,IF(AND(ISNUMBER(Dépenses!$M$27),Dépenses!$M$27&lt;&gt;0,COUNTIF(Dépenses!$M$3:$M$27,"&gt;0")+COUNTIF(Dépenses!$M$3:$M$27,"&lt;0")=21),Dépenses!$P$27,IF(AND(ISNUMBER(Dépenses!$M$28),Dépenses!$M$28&lt;&gt;0,COUNTIF(Dépenses!$M$3:$M$28,"&gt;0")+COUNTIF(Dépenses!$M$3:$M$28,"&lt;0")=21),Dépenses!$P$28,IF(AND(ISNUMBER(Dépenses!$M$29),Dépenses!$M$29&lt;&gt;0,COUNTIF(Dépenses!$M$3:$M$29,"&gt;0")+COUNTIF(Dépenses!$M$3:$M$29,"&lt;0")=21),Dépenses!$P$29,IF(AND(ISNUMBER(Dépenses!$M$30),Dépenses!$M$30&lt;&gt;0,COUNTIF(Dépenses!$M$3:$M$30,"&gt;0")+COUNTIF(Dépenses!$M$3:$M$30,"&lt;0")=21),Dépenses!$P$30,IF(AND(ISNUMBER(Dépenses!$M$31),Dépenses!$M$31&lt;&gt;0,COUNTIF(Dépenses!$M$3:$M$31,"&gt;0")+COUNTIF(Dépenses!$M$3:$M$31,"&lt;0")=21),Dépenses!$P$31,IF(AND(ISNUMBER(Dépenses!$M$32),Dépenses!$M$32&lt;&gt;0,COUNTIF(Dépenses!$M$3:$M$32,"&gt;0")+COUNTIF(Dépenses!$M$3:$M$32,"&lt;0")=21),Dépenses!$P$32,IF(AND(ISNUMBER(Dépenses!$M$33),Dépenses!$M$33&lt;&gt;0,COUNTIF(Dépenses!$M$3:$M$33,"&gt;0")+COUNTIF(Dépenses!$M$3:$M$33,"&lt;0")=21),Dépenses!$P$33,IF(AND(ISNUMBER(Dépenses!$M$34),Dépenses!$M$34&lt;&gt;0,COUNTIF(Dépenses!$M$3:$M$34,"&gt;0")+COUNTIF(Dépenses!$M$3:$M$34,"&lt;0")=21),Dépenses!$P$34,IF(AND(ISNUMBER(Dépenses!$M$35),Dépenses!$M$35&lt;&gt;0,COUNTIF(Dépenses!$M$3:$M$35,"&gt;0")+COUNTIF(Dépenses!$M$3:$M$35,"&lt;0")=21),Dépenses!$P$35,IF(AND(ISNUMBER(Dépenses!$M$36),Dépenses!$M$36&lt;&gt;0,COUNTIF(Dépenses!$M$3:$M$36,"&gt;0")+COUNTIF(Dépenses!$M$3:$M$36,"&lt;0")=21),Dépenses!$P$36,IF(AND(ISNUMBER(Dépenses!$M$37),Dépenses!$M$37&lt;&gt;0,COUNTIF(Dépenses!$M$3:$M$37,"&gt;0")+COUNTIF(Dépenses!$M$3:$M$37,"&lt;0")=21),Dépenses!$P$37,IF(AND(ISNUMBER(Dépenses!$M$38),Dépenses!$M$38&lt;&gt;0,COUNTIF(Dépenses!$M$3:$M$38,"&gt;0")+COUNTIF(Dépenses!$M$3:$M$38,"&lt;0")=21),Dépenses!$P$38,IF(AND(ISNUMBER(Dépenses!$M$39),Dépenses!$M$39&lt;&gt;0,COUNTIF(Dépenses!$M$3:$M$39,"&gt;0")+COUNTIF(Dépenses!$M$3:$M$39,"&lt;0")=21),Dépenses!$P$39,IF(AND(ISNUMBER(Dépenses!$M$40),Dépenses!$M$40&lt;&gt;0,COUNTIF(Dépenses!$M$3:$M$40,"&gt;0")+COUNTIF(Dépenses!$M$3:$M$40,"&lt;0")=21),Dépenses!$P$40,IF(AND(ISNUMBER(Dépenses!$M$41),Dépenses!$M$41&lt;&gt;0,COUNTIF(Dépenses!$M$3:$M$41,"&gt;0")+COUNTIF(Dépenses!$M$3:$M$41,"&lt;0")=21),Dépenses!$P$41,IF(AND(ISNUMBER(Dépenses!$M$42),Dépenses!$M$42&lt;&gt;0,COUNTIF(Dépenses!$M$3:$M$42,"&gt;0")+COUNTIF(Dépenses!$M$3:$M$42,"&lt;0")=21),Dépenses!$P$42,IF(AND(ISNUMBER(Dépenses!$M$43),Dépenses!$M$43&lt;&gt;0,COUNTIF(Dépenses!$M$3:$M$43,"&gt;0")+COUNTIF(Dépenses!$M$3:$M$43,"&lt;0")=21),Dépenses!$P$43,""))))))))))))))))))))))))))))))))))))))))),"")</f>
        <v/>
      </c>
      <c r="J29" s="310" t="str">
        <f>IF(21&lt;=COUNTIF(Dépenses!$M$3:$M$43,"&gt;0")+COUNTIF(Dépenses!$M$3:$M$43,"&lt;0"),IF(AND(ISNUMBER(Dépenses!$M$3),Dépenses!$M$3&lt;&gt;0,COUNTIF(Dépenses!$M$3:$M$3,"&gt;0")+COUNTIF(Dépenses!$M$3:$M$3,"&lt;0")=21),Dépenses!$Q$3,IF(AND(ISNUMBER(Dépenses!$M$4),Dépenses!$M$4&lt;&gt;0,COUNTIF(Dépenses!$M$3:$M$4,"&gt;0")+COUNTIF(Dépenses!$M$3:$M$4,"&lt;0")=21),Dépenses!$Q$4,IF(AND(ISNUMBER(Dépenses!$M$5),Dépenses!$M$5&lt;&gt;0,COUNTIF(Dépenses!$M$3:$M$5,"&gt;0")+COUNTIF(Dépenses!$M$3:$M$5,"&lt;0")=21),Dépenses!$Q$5,IF(AND(ISNUMBER(Dépenses!$M$6),Dépenses!$M$6&lt;&gt;0,COUNTIF(Dépenses!$M$3:$M$6,"&gt;0")+COUNTIF(Dépenses!$M$3:$M$6,"&lt;0")=21),Dépenses!$Q$6,IF(AND(ISNUMBER(Dépenses!$M$7),Dépenses!$M$7&lt;&gt;0,COUNTIF(Dépenses!$M$3:$M$7,"&gt;0")+COUNTIF(Dépenses!$M$3:$M$7,"&lt;0")=21),Dépenses!$Q$7,IF(AND(ISNUMBER(Dépenses!$M$8),Dépenses!$M$8&lt;&gt;0,COUNTIF(Dépenses!$M$3:$M$8,"&gt;0")+COUNTIF(Dépenses!$M$3:$M$8,"&lt;0")=21),Dépenses!$Q$8,IF(AND(ISNUMBER(Dépenses!$M$9),Dépenses!$M$9&lt;&gt;0,COUNTIF(Dépenses!$M$3:$M$9,"&gt;0")+COUNTIF(Dépenses!$M$3:$M$9,"&lt;0")=21),Dépenses!$Q$9,IF(AND(ISNUMBER(Dépenses!$M$10),Dépenses!$M$10&lt;&gt;0,COUNTIF(Dépenses!$M$3:$M$10,"&gt;0")+COUNTIF(Dépenses!$M$3:$M$10,"&lt;0")=21),Dépenses!$Q$10,IF(AND(ISNUMBER(Dépenses!$M$11),Dépenses!$M$11&lt;&gt;0,COUNTIF(Dépenses!$M$3:$M$11,"&gt;0")+COUNTIF(Dépenses!$M$3:$M$11,"&lt;0")=21),Dépenses!$Q$11,IF(AND(ISNUMBER(Dépenses!$M$12),Dépenses!$M$12&lt;&gt;0,COUNTIF(Dépenses!$M$3:$M$12,"&gt;0")+COUNTIF(Dépenses!$M$3:$M$12,"&lt;0")=21),Dépenses!$Q$12,IF(AND(ISNUMBER(Dépenses!$M$13),Dépenses!$M$13&lt;&gt;0,COUNTIF(Dépenses!$M$3:$M$13,"&gt;0")+COUNTIF(Dépenses!$M$3:$M$13,"&lt;0")=21),Dépenses!$Q$13,IF(AND(ISNUMBER(Dépenses!$M$14),Dépenses!$M$14&lt;&gt;0,COUNTIF(Dépenses!$M$3:$M$14,"&gt;0")+COUNTIF(Dépenses!$M$3:$M$14,"&lt;0")=21),Dépenses!$Q$14,IF(AND(ISNUMBER(Dépenses!$M$15),Dépenses!$M$15&lt;&gt;0,COUNTIF(Dépenses!$M$3:$M$15,"&gt;0")+COUNTIF(Dépenses!$M$3:$M$15,"&lt;0")=21),Dépenses!$Q$15,IF(AND(ISNUMBER(Dépenses!$M$16),Dépenses!$M$16&lt;&gt;0,COUNTIF(Dépenses!$M$3:$M$16,"&gt;0")+COUNTIF(Dépenses!$M$3:$M$16,"&lt;0")=21),Dépenses!$Q$16,IF(AND(ISNUMBER(Dépenses!$M$17),Dépenses!$M$17&lt;&gt;0,COUNTIF(Dépenses!$M$3:$M$17,"&gt;0")+COUNTIF(Dépenses!$M$3:$M$17,"&lt;0")=21),Dépenses!$Q$17,IF(AND(ISNUMBER(Dépenses!$M$18),Dépenses!$M$18&lt;&gt;0,COUNTIF(Dépenses!$M$3:$M$18,"&gt;0")+COUNTIF(Dépenses!$M$3:$M$18,"&lt;0")=21),Dépenses!$Q$18,IF(AND(ISNUMBER(Dépenses!$M$19),Dépenses!$M$19&lt;&gt;0,COUNTIF(Dépenses!$M$3:$M$19,"&gt;0")+COUNTIF(Dépenses!$M$3:$M$19,"&lt;0")=21),Dépenses!$Q$19,IF(AND(ISNUMBER(Dépenses!$M$20),Dépenses!$M$20&lt;&gt;0,COUNTIF(Dépenses!$M$3:$M$20,"&gt;0")+COUNTIF(Dépenses!$M$3:$M$20,"&lt;0")=21),Dépenses!$Q$20,IF(AND(ISNUMBER(Dépenses!$M$21),Dépenses!$M$21&lt;&gt;0,COUNTIF(Dépenses!$M$3:$M$21,"&gt;0")+COUNTIF(Dépenses!$M$3:$M$21,"&lt;0")=21),Dépenses!$Q$21,IF(AND(ISNUMBER(Dépenses!$M$22),Dépenses!$M$22&lt;&gt;0,COUNTIF(Dépenses!$M$3:$M$22,"&gt;0")+COUNTIF(Dépenses!$M$3:$M$22,"&lt;0")=21),Dépenses!$Q$22,IF(AND(ISNUMBER(Dépenses!$M$23),Dépenses!$M$23&lt;&gt;0,COUNTIF(Dépenses!$M$3:$M$23,"&gt;0")+COUNTIF(Dépenses!$M$3:$M$23,"&lt;0")=21),Dépenses!$Q$23,IF(AND(ISNUMBER(Dépenses!$M$24),Dépenses!$M$24&lt;&gt;0,COUNTIF(Dépenses!$M$3:$M$24,"&gt;0")+COUNTIF(Dépenses!$M$3:$M$24,"&lt;0")=21),Dépenses!$Q$24,IF(AND(ISNUMBER(Dépenses!$M$25),Dépenses!$M$25&lt;&gt;0,COUNTIF(Dépenses!$M$3:$M$25,"&gt;0")+COUNTIF(Dépenses!$M$3:$M$25,"&lt;0")=21),Dépenses!$Q$25,IF(AND(ISNUMBER(Dépenses!$M$26),Dépenses!$M$26&lt;&gt;0,COUNTIF(Dépenses!$M$3:$M$26,"&gt;0")+COUNTIF(Dépenses!$M$3:$M$26,"&lt;0")=21),Dépenses!$Q$26,IF(AND(ISNUMBER(Dépenses!$M$27),Dépenses!$M$27&lt;&gt;0,COUNTIF(Dépenses!$M$3:$M$27,"&gt;0")+COUNTIF(Dépenses!$M$3:$M$27,"&lt;0")=21),Dépenses!$Q$27,IF(AND(ISNUMBER(Dépenses!$M$28),Dépenses!$M$28&lt;&gt;0,COUNTIF(Dépenses!$M$3:$M$28,"&gt;0")+COUNTIF(Dépenses!$M$3:$M$28,"&lt;0")=21),Dépenses!$Q$28,IF(AND(ISNUMBER(Dépenses!$M$29),Dépenses!$M$29&lt;&gt;0,COUNTIF(Dépenses!$M$3:$M$29,"&gt;0")+COUNTIF(Dépenses!$M$3:$M$29,"&lt;0")=21),Dépenses!$Q$29,IF(AND(ISNUMBER(Dépenses!$M$30),Dépenses!$M$30&lt;&gt;0,COUNTIF(Dépenses!$M$3:$M$30,"&gt;0")+COUNTIF(Dépenses!$M$3:$M$30,"&lt;0")=21),Dépenses!$Q$30,IF(AND(ISNUMBER(Dépenses!$M$31),Dépenses!$M$31&lt;&gt;0,COUNTIF(Dépenses!$M$3:$M$31,"&gt;0")+COUNTIF(Dépenses!$M$3:$M$31,"&lt;0")=21),Dépenses!$Q$31,IF(AND(ISNUMBER(Dépenses!$M$32),Dépenses!$M$32&lt;&gt;0,COUNTIF(Dépenses!$M$3:$M$32,"&gt;0")+COUNTIF(Dépenses!$M$3:$M$32,"&lt;0")=21),Dépenses!$Q$32,IF(AND(ISNUMBER(Dépenses!$M$33),Dépenses!$M$33&lt;&gt;0,COUNTIF(Dépenses!$M$3:$M$33,"&gt;0")+COUNTIF(Dépenses!$M$3:$M$33,"&lt;0")=21),Dépenses!$Q$33,IF(AND(ISNUMBER(Dépenses!$M$34),Dépenses!$M$34&lt;&gt;0,COUNTIF(Dépenses!$M$3:$M$34,"&gt;0")+COUNTIF(Dépenses!$M$3:$M$34,"&lt;0")=21),Dépenses!$Q$34,IF(AND(ISNUMBER(Dépenses!$M$35),Dépenses!$M$35&lt;&gt;0,COUNTIF(Dépenses!$M$3:$M$35,"&gt;0")+COUNTIF(Dépenses!$M$3:$M$35,"&lt;0")=21),Dépenses!$Q$35,IF(AND(ISNUMBER(Dépenses!$M$36),Dépenses!$M$36&lt;&gt;0,COUNTIF(Dépenses!$M$3:$M$36,"&gt;0")+COUNTIF(Dépenses!$M$3:$M$36,"&lt;0")=21),Dépenses!$Q$36,IF(AND(ISNUMBER(Dépenses!$M$37),Dépenses!$M$37&lt;&gt;0,COUNTIF(Dépenses!$M$3:$M$37,"&gt;0")+COUNTIF(Dépenses!$M$3:$M$37,"&lt;0")=21),Dépenses!$Q$37,IF(AND(ISNUMBER(Dépenses!$M$38),Dépenses!$M$38&lt;&gt;0,COUNTIF(Dépenses!$M$3:$M$38,"&gt;0")+COUNTIF(Dépenses!$M$3:$M$38,"&lt;0")=21),Dépenses!$Q$38,IF(AND(ISNUMBER(Dépenses!$M$39),Dépenses!$M$39&lt;&gt;0,COUNTIF(Dépenses!$M$3:$M$39,"&gt;0")+COUNTIF(Dépenses!$M$3:$M$39,"&lt;0")=21),Dépenses!$Q$39,IF(AND(ISNUMBER(Dépenses!$M$40),Dépenses!$M$40&lt;&gt;0,COUNTIF(Dépenses!$M$3:$M$40,"&gt;0")+COUNTIF(Dépenses!$M$3:$M$40,"&lt;0")=21),Dépenses!$Q$40,IF(AND(ISNUMBER(Dépenses!$M$41),Dépenses!$M$41&lt;&gt;0,COUNTIF(Dépenses!$M$3:$M$41,"&gt;0")+COUNTIF(Dépenses!$M$3:$M$41,"&lt;0")=21),Dépenses!$Q$41,IF(AND(ISNUMBER(Dépenses!$M$42),Dépenses!$M$42&lt;&gt;0,COUNTIF(Dépenses!$M$3:$M$42,"&gt;0")+COUNTIF(Dépenses!$M$3:$M$42,"&lt;0")=21),Dépenses!$Q$42,IF(AND(ISNUMBER(Dépenses!$M$43),Dépenses!$M$43&lt;&gt;0,COUNTIF(Dépenses!$M$3:$M$43,"&gt;0")+COUNTIF(Dépenses!$M$3:$M$43,"&lt;0")=21),Dépenses!$Q$43,""))))))))))))))))))))))))))))))))))))))))),IF(21=COUNTIF(Dépenses!$M$3:$M$43,"&gt;0")+COUNTIF(Dépenses!$M$3:$M$43,"&lt;0")+1,SUM(Dépenses!$Q$3:$Q$43),IF(21=COUNTIF(Dépenses!$M$3:$M$43,"&gt;0")+COUNTIF(Dépenses!$M$3:$M$43,"&lt;0")+2,Revenus!$J$2-SUM(Dépenses!$Q$3:$Q$43),"")))</f>
        <v/>
      </c>
    </row>
    <row r="30" spans="1:10" x14ac:dyDescent="0.25">
      <c r="A30" s="146"/>
      <c r="B30" s="146"/>
      <c r="C30" s="146"/>
      <c r="D30" s="146"/>
      <c r="E30" s="146"/>
      <c r="F30" s="146"/>
      <c r="G30" s="276" t="str">
        <f>IF(22&lt;=COUNTIF(Dépenses!$M$3:$M$43,"&gt;0")+COUNTIF(Dépenses!$M$3:$M$43,"&lt;0"),IF(AND(ISNUMBER(Dépenses!$M$3),Dépenses!$M$3&lt;&gt;0,COUNTIF(Dépenses!$M$3:$M$3,"&gt;0")+COUNTIF(Dépenses!$M$3:$M$3,"&lt;0")=22),Dépenses!$L$3,IF(AND(ISNUMBER(Dépenses!$M$4),Dépenses!$M$4&lt;&gt;0,COUNTIF(Dépenses!$M$3:$M$4,"&gt;0")+COUNTIF(Dépenses!$M$3:$M$4,"&lt;0")=22),Dépenses!$L$4,IF(AND(ISNUMBER(Dépenses!$M$5),Dépenses!$M$5&lt;&gt;0,COUNTIF(Dépenses!$M$3:$M$5,"&gt;0")+COUNTIF(Dépenses!$M$3:$M$5,"&lt;0")=22),Dépenses!$L$5,IF(AND(ISNUMBER(Dépenses!$M$6),Dépenses!$M$6&lt;&gt;0,COUNTIF(Dépenses!$M$3:$M$6,"&gt;0")+COUNTIF(Dépenses!$M$3:$M$6,"&lt;0")=22),Dépenses!$L$6,IF(AND(ISNUMBER(Dépenses!$M$7),Dépenses!$M$7&lt;&gt;0,COUNTIF(Dépenses!$M$3:$M$7,"&gt;0")+COUNTIF(Dépenses!$M$3:$M$7,"&lt;0")=22),Dépenses!$L$7,IF(AND(ISNUMBER(Dépenses!$M$8),Dépenses!$M$8&lt;&gt;0,COUNTIF(Dépenses!$M$3:$M$8,"&gt;0")+COUNTIF(Dépenses!$M$3:$M$8,"&lt;0")=22),Dépenses!$L$8,IF(AND(ISNUMBER(Dépenses!$M$9),Dépenses!$M$9&lt;&gt;0,COUNTIF(Dépenses!$M$3:$M$9,"&gt;0")+COUNTIF(Dépenses!$M$3:$M$9,"&lt;0")=22),Dépenses!$L$9,IF(AND(ISNUMBER(Dépenses!$M$10),Dépenses!$M$10&lt;&gt;0,COUNTIF(Dépenses!$M$3:$M$10,"&gt;0")+COUNTIF(Dépenses!$M$3:$M$10,"&lt;0")=22),Dépenses!$L$10,IF(AND(ISNUMBER(Dépenses!$M$11),Dépenses!$M$11&lt;&gt;0,COUNTIF(Dépenses!$M$3:$M$11,"&gt;0")+COUNTIF(Dépenses!$M$3:$M$11,"&lt;0")=22),Dépenses!$L$11,IF(AND(ISNUMBER(Dépenses!$M$12),Dépenses!$M$12&lt;&gt;0,COUNTIF(Dépenses!$M$3:$M$12,"&gt;0")+COUNTIF(Dépenses!$M$3:$M$12,"&lt;0")=22),Dépenses!$L$12,IF(AND(ISNUMBER(Dépenses!$M$13),Dépenses!$M$13&lt;&gt;0,COUNTIF(Dépenses!$M$3:$M$13,"&gt;0")+COUNTIF(Dépenses!$M$3:$M$13,"&lt;0")=22),Dépenses!$L$13,IF(AND(ISNUMBER(Dépenses!$M$14),Dépenses!$M$14&lt;&gt;0,COUNTIF(Dépenses!$M$3:$M$14,"&gt;0")+COUNTIF(Dépenses!$M$3:$M$14,"&lt;0")=22),Dépenses!$L$14,IF(AND(ISNUMBER(Dépenses!$M$15),Dépenses!$M$15&lt;&gt;0,COUNTIF(Dépenses!$M$3:$M$15,"&gt;0")+COUNTIF(Dépenses!$M$3:$M$15,"&lt;0")=22),Dépenses!$L$15,IF(AND(ISNUMBER(Dépenses!$M$16),Dépenses!$M$16&lt;&gt;0,COUNTIF(Dépenses!$M$3:$M$16,"&gt;0")+COUNTIF(Dépenses!$M$3:$M$16,"&lt;0")=22),Dépenses!$L$16,IF(AND(ISNUMBER(Dépenses!$M$17),Dépenses!$M$17&lt;&gt;0,COUNTIF(Dépenses!$M$3:$M$17,"&gt;0")+COUNTIF(Dépenses!$M$3:$M$17,"&lt;0")=22),Dépenses!$L$17,IF(AND(ISNUMBER(Dépenses!$M$18),Dépenses!$M$18&lt;&gt;0,COUNTIF(Dépenses!$M$3:$M$18,"&gt;0")+COUNTIF(Dépenses!$M$3:$M$18,"&lt;0")=22),Dépenses!$L$18,IF(AND(ISNUMBER(Dépenses!$M$19),Dépenses!$M$19&lt;&gt;0,COUNTIF(Dépenses!$M$3:$M$19,"&gt;0")+COUNTIF(Dépenses!$M$3:$M$19,"&lt;0")=22),Dépenses!$L$19,IF(AND(ISNUMBER(Dépenses!$M$20),Dépenses!$M$20&lt;&gt;0,COUNTIF(Dépenses!$M$3:$M$20,"&gt;0")+COUNTIF(Dépenses!$M$3:$M$20,"&lt;0")=22),Dépenses!$L$20,IF(AND(ISNUMBER(Dépenses!$M$21),Dépenses!$M$21&lt;&gt;0,COUNTIF(Dépenses!$M$3:$M$21,"&gt;0")+COUNTIF(Dépenses!$M$3:$M$21,"&lt;0")=22),Dépenses!$L$21,IF(AND(ISNUMBER(Dépenses!$M$22),Dépenses!$M$22&lt;&gt;0,COUNTIF(Dépenses!$M$3:$M$22,"&gt;0")+COUNTIF(Dépenses!$M$3:$M$22,"&lt;0")=22),Dépenses!$L$22,IF(AND(ISNUMBER(Dépenses!$M$23),Dépenses!$M$23&lt;&gt;0,COUNTIF(Dépenses!$M$3:$M$23,"&gt;0")+COUNTIF(Dépenses!$M$3:$M$23,"&lt;0")=22),Dépenses!$L$23,IF(AND(ISNUMBER(Dépenses!$M$24),Dépenses!$M$24&lt;&gt;0,COUNTIF(Dépenses!$M$3:$M$24,"&gt;0")+COUNTIF(Dépenses!$M$3:$M$24,"&lt;0")=22),Dépenses!$L$24,IF(AND(ISNUMBER(Dépenses!$M$25),Dépenses!$M$25&lt;&gt;0,COUNTIF(Dépenses!$M$3:$M$25,"&gt;0")+COUNTIF(Dépenses!$M$3:$M$25,"&lt;0")=22),Dépenses!$L$25,IF(AND(ISNUMBER(Dépenses!$M$26),Dépenses!$M$26&lt;&gt;0,COUNTIF(Dépenses!$M$3:$M$26,"&gt;0")+COUNTIF(Dépenses!$M$3:$M$26,"&lt;0")=22),Dépenses!$L$26,IF(AND(ISNUMBER(Dépenses!$M$27),Dépenses!$M$27&lt;&gt;0,COUNTIF(Dépenses!$M$3:$M$27,"&gt;0")+COUNTIF(Dépenses!$M$3:$M$27,"&lt;0")=22),Dépenses!$L$27,IF(AND(ISNUMBER(Dépenses!$M$28),Dépenses!$M$28&lt;&gt;0,COUNTIF(Dépenses!$M$3:$M$28,"&gt;0")+COUNTIF(Dépenses!$M$3:$M$28,"&lt;0")=22),Dépenses!$L$28,IF(AND(ISNUMBER(Dépenses!$M$29),Dépenses!$M$29&lt;&gt;0,COUNTIF(Dépenses!$M$3:$M$29,"&gt;0")+COUNTIF(Dépenses!$M$3:$M$29,"&lt;0")=22),Dépenses!$L$29,IF(AND(ISNUMBER(Dépenses!$M$30),Dépenses!$M$30&lt;&gt;0,COUNTIF(Dépenses!$M$3:$M$30,"&gt;0")+COUNTIF(Dépenses!$M$3:$M$30,"&lt;0")=22),Dépenses!$L$30,IF(AND(ISNUMBER(Dépenses!$M$31),Dépenses!$M$31&lt;&gt;0,COUNTIF(Dépenses!$M$3:$M$31,"&gt;0")+COUNTIF(Dépenses!$M$3:$M$31,"&lt;0")=22),Dépenses!$L$31,IF(AND(ISNUMBER(Dépenses!$M$32),Dépenses!$M$32&lt;&gt;0,COUNTIF(Dépenses!$M$3:$M$32,"&gt;0")+COUNTIF(Dépenses!$M$3:$M$32,"&lt;0")=22),Dépenses!$L$32,IF(AND(ISNUMBER(Dépenses!$M$33),Dépenses!$M$33&lt;&gt;0,COUNTIF(Dépenses!$M$3:$M$33,"&gt;0")+COUNTIF(Dépenses!$M$3:$M$33,"&lt;0")=22),Dépenses!$L$33,IF(AND(ISNUMBER(Dépenses!$M$34),Dépenses!$M$34&lt;&gt;0,COUNTIF(Dépenses!$M$3:$M$34,"&gt;0")+COUNTIF(Dépenses!$M$3:$M$34,"&lt;0")=22),Dépenses!$L$34,IF(AND(ISNUMBER(Dépenses!$M$35),Dépenses!$M$35&lt;&gt;0,COUNTIF(Dépenses!$M$3:$M$35,"&gt;0")+COUNTIF(Dépenses!$M$3:$M$35,"&lt;0")=22),Dépenses!$L$35,IF(AND(ISNUMBER(Dépenses!$M$36),Dépenses!$M$36&lt;&gt;0,COUNTIF(Dépenses!$M$3:$M$36,"&gt;0")+COUNTIF(Dépenses!$M$3:$M$36,"&lt;0")=22),Dépenses!$L$36,IF(AND(ISNUMBER(Dépenses!$M$37),Dépenses!$M$37&lt;&gt;0,COUNTIF(Dépenses!$M$3:$M$37,"&gt;0")+COUNTIF(Dépenses!$M$3:$M$37,"&lt;0")=22),Dépenses!$L$37,IF(AND(ISNUMBER(Dépenses!$M$38),Dépenses!$M$38&lt;&gt;0,COUNTIF(Dépenses!$M$3:$M$38,"&gt;0")+COUNTIF(Dépenses!$M$3:$M$38,"&lt;0")=22),Dépenses!$L$38,IF(AND(ISNUMBER(Dépenses!$M$39),Dépenses!$M$39&lt;&gt;0,COUNTIF(Dépenses!$M$3:$M$39,"&gt;0")+COUNTIF(Dépenses!$M$3:$M$39,"&lt;0")=22),Dépenses!$L$39,IF(AND(ISNUMBER(Dépenses!$M$40),Dépenses!$M$40&lt;&gt;0,COUNTIF(Dépenses!$M$3:$M$40,"&gt;0")+COUNTIF(Dépenses!$M$3:$M$40,"&lt;0")=22),Dépenses!$L$40,IF(AND(ISNUMBER(Dépenses!$M$41),Dépenses!$M$41&lt;&gt;0,COUNTIF(Dépenses!$M$3:$M$41,"&gt;0")+COUNTIF(Dépenses!$M$3:$M$41,"&lt;0")=22),Dépenses!$L$41,IF(AND(ISNUMBER(Dépenses!$M$42),Dépenses!$M$42&lt;&gt;0,COUNTIF(Dépenses!$M$3:$M$42,"&gt;0")+COUNTIF(Dépenses!$M$3:$M$42,"&lt;0")=22),Dépenses!$L$42,IF(AND(ISNUMBER(Dépenses!$M$43),Dépenses!$M$43&lt;&gt;0,COUNTIF(Dépenses!$M$3:$M$43,"&gt;0")+COUNTIF(Dépenses!$M$3:$M$43,"&lt;0")=22),Dépenses!$L$43,""))))))))))))))))))))))))))))))))))))))))),IF(22=COUNTIF(Dépenses!$M$3:$M$43,"&gt;0")+COUNTIF(Dépenses!$M$3:$M$43,"&lt;0")+1,"TOTAL DÉPENSES",IF(22=COUNTIF(Dépenses!$M$3:$M$43,"&gt;0")+COUNTIF(Dépenses!$M$3:$M$43,"&lt;0")+2,"BÉNÉFICE (PERTE) NET","")))</f>
        <v/>
      </c>
      <c r="H30" s="310" t="str">
        <f>IF(22&lt;=COUNTIF(Dépenses!$M$3:$M$43,"&gt;0")+COUNTIF(Dépenses!$M$3:$M$43,"&lt;0"),IF(AND(ISNUMBER(Dépenses!$M$3),Dépenses!$M$3&lt;&gt;0,COUNTIF(Dépenses!$M$3:$M$3,"&gt;0")+COUNTIF(Dépenses!$M$3:$M$3,"&lt;0")=22),Dépenses!$M$3,IF(AND(ISNUMBER(Dépenses!$M$4),Dépenses!$M$4&lt;&gt;0,COUNTIF(Dépenses!$M$3:$M$4,"&gt;0")+COUNTIF(Dépenses!$M$3:$M$4,"&lt;0")=22),Dépenses!$M$4,IF(AND(ISNUMBER(Dépenses!$M$5),Dépenses!$M$5&lt;&gt;0,COUNTIF(Dépenses!$M$3:$M$5,"&gt;0")+COUNTIF(Dépenses!$M$3:$M$5,"&lt;0")=22),Dépenses!$M$5,IF(AND(ISNUMBER(Dépenses!$M$6),Dépenses!$M$6&lt;&gt;0,COUNTIF(Dépenses!$M$3:$M$6,"&gt;0")+COUNTIF(Dépenses!$M$3:$M$6,"&lt;0")=22),Dépenses!$M$6,IF(AND(ISNUMBER(Dépenses!$M$7),Dépenses!$M$7&lt;&gt;0,COUNTIF(Dépenses!$M$3:$M$7,"&gt;0")+COUNTIF(Dépenses!$M$3:$M$7,"&lt;0")=22),Dépenses!$M$7,IF(AND(ISNUMBER(Dépenses!$M$8),Dépenses!$M$8&lt;&gt;0,COUNTIF(Dépenses!$M$3:$M$8,"&gt;0")+COUNTIF(Dépenses!$M$3:$M$8,"&lt;0")=22),Dépenses!$M$8,IF(AND(ISNUMBER(Dépenses!$M$9),Dépenses!$M$9&lt;&gt;0,COUNTIF(Dépenses!$M$3:$M$9,"&gt;0")+COUNTIF(Dépenses!$M$3:$M$9,"&lt;0")=22),Dépenses!$M$9,IF(AND(ISNUMBER(Dépenses!$M$10),Dépenses!$M$10&lt;&gt;0,COUNTIF(Dépenses!$M$3:$M$10,"&gt;0")+COUNTIF(Dépenses!$M$3:$M$10,"&lt;0")=22),Dépenses!$M$10,IF(AND(ISNUMBER(Dépenses!$M$11),Dépenses!$M$11&lt;&gt;0,COUNTIF(Dépenses!$M$3:$M$11,"&gt;0")+COUNTIF(Dépenses!$M$3:$M$11,"&lt;0")=22),Dépenses!$M$11,IF(AND(ISNUMBER(Dépenses!$M$12),Dépenses!$M$12&lt;&gt;0,COUNTIF(Dépenses!$M$3:$M$12,"&gt;0")+COUNTIF(Dépenses!$M$3:$M$12,"&lt;0")=22),Dépenses!$M$12,IF(AND(ISNUMBER(Dépenses!$M$13),Dépenses!$M$13&lt;&gt;0,COUNTIF(Dépenses!$M$3:$M$13,"&gt;0")+COUNTIF(Dépenses!$M$3:$M$13,"&lt;0")=22),Dépenses!$M$13,IF(AND(ISNUMBER(Dépenses!$M$14),Dépenses!$M$14&lt;&gt;0,COUNTIF(Dépenses!$M$3:$M$14,"&gt;0")+COUNTIF(Dépenses!$M$3:$M$14,"&lt;0")=22),Dépenses!$M$14,IF(AND(ISNUMBER(Dépenses!$M$15),Dépenses!$M$15&lt;&gt;0,COUNTIF(Dépenses!$M$3:$M$15,"&gt;0")+COUNTIF(Dépenses!$M$3:$M$15,"&lt;0")=22),Dépenses!$M$15,IF(AND(ISNUMBER(Dépenses!$M$16),Dépenses!$M$16&lt;&gt;0,COUNTIF(Dépenses!$M$3:$M$16,"&gt;0")+COUNTIF(Dépenses!$M$3:$M$16,"&lt;0")=22),Dépenses!$M$16,IF(AND(ISNUMBER(Dépenses!$M$17),Dépenses!$M$17&lt;&gt;0,COUNTIF(Dépenses!$M$3:$M$17,"&gt;0")+COUNTIF(Dépenses!$M$3:$M$17,"&lt;0")=22),Dépenses!$M$17,IF(AND(ISNUMBER(Dépenses!$M$18),Dépenses!$M$18&lt;&gt;0,COUNTIF(Dépenses!$M$3:$M$18,"&gt;0")+COUNTIF(Dépenses!$M$3:$M$18,"&lt;0")=22),Dépenses!$M$18,IF(AND(ISNUMBER(Dépenses!$M$19),Dépenses!$M$19&lt;&gt;0,COUNTIF(Dépenses!$M$3:$M$19,"&gt;0")+COUNTIF(Dépenses!$M$3:$M$19,"&lt;0")=22),Dépenses!$M$19,IF(AND(ISNUMBER(Dépenses!$M$20),Dépenses!$M$20&lt;&gt;0,COUNTIF(Dépenses!$M$3:$M$20,"&gt;0")+COUNTIF(Dépenses!$M$3:$M$20,"&lt;0")=22),Dépenses!$M$20,IF(AND(ISNUMBER(Dépenses!$M$21),Dépenses!$M$21&lt;&gt;0,COUNTIF(Dépenses!$M$3:$M$21,"&gt;0")+COUNTIF(Dépenses!$M$3:$M$21,"&lt;0")=22),Dépenses!$M$21,IF(AND(ISNUMBER(Dépenses!$M$22),Dépenses!$M$22&lt;&gt;0,COUNTIF(Dépenses!$M$3:$M$22,"&gt;0")+COUNTIF(Dépenses!$M$3:$M$22,"&lt;0")=22),Dépenses!$M$22,IF(AND(ISNUMBER(Dépenses!$M$23),Dépenses!$M$23&lt;&gt;0,COUNTIF(Dépenses!$M$3:$M$23,"&gt;0")+COUNTIF(Dépenses!$M$3:$M$23,"&lt;0")=22),Dépenses!$M$23,IF(AND(ISNUMBER(Dépenses!$M$24),Dépenses!$M$24&lt;&gt;0,COUNTIF(Dépenses!$M$3:$M$24,"&gt;0")+COUNTIF(Dépenses!$M$3:$M$24,"&lt;0")=22),Dépenses!$M$24,IF(AND(ISNUMBER(Dépenses!$M$25),Dépenses!$M$25&lt;&gt;0,COUNTIF(Dépenses!$M$3:$M$25,"&gt;0")+COUNTIF(Dépenses!$M$3:$M$25,"&lt;0")=22),Dépenses!$M$25,IF(AND(ISNUMBER(Dépenses!$M$26),Dépenses!$M$26&lt;&gt;0,COUNTIF(Dépenses!$M$3:$M$26,"&gt;0")+COUNTIF(Dépenses!$M$3:$M$26,"&lt;0")=22),Dépenses!$M$26,IF(AND(ISNUMBER(Dépenses!$M$27),Dépenses!$M$27&lt;&gt;0,COUNTIF(Dépenses!$M$3:$M$27,"&gt;0")+COUNTIF(Dépenses!$M$3:$M$27,"&lt;0")=22),Dépenses!$M$27,IF(AND(ISNUMBER(Dépenses!$M$28),Dépenses!$M$28&lt;&gt;0,COUNTIF(Dépenses!$M$3:$M$28,"&gt;0")+COUNTIF(Dépenses!$M$3:$M$28,"&lt;0")=22),Dépenses!$M$28,IF(AND(ISNUMBER(Dépenses!$M$29),Dépenses!$M$29&lt;&gt;0,COUNTIF(Dépenses!$M$3:$M$29,"&gt;0")+COUNTIF(Dépenses!$M$3:$M$29,"&lt;0")=22),Dépenses!$M$29,IF(AND(ISNUMBER(Dépenses!$M$30),Dépenses!$M$30&lt;&gt;0,COUNTIF(Dépenses!$M$3:$M$30,"&gt;0")+COUNTIF(Dépenses!$M$3:$M$30,"&lt;0")=22),Dépenses!$M$30,IF(AND(ISNUMBER(Dépenses!$M$31),Dépenses!$M$31&lt;&gt;0,COUNTIF(Dépenses!$M$3:$M$31,"&gt;0")+COUNTIF(Dépenses!$M$3:$M$31,"&lt;0")=22),Dépenses!$M$31,IF(AND(ISNUMBER(Dépenses!$M$32),Dépenses!$M$32&lt;&gt;0,COUNTIF(Dépenses!$M$3:$M$32,"&gt;0")+COUNTIF(Dépenses!$M$3:$M$32,"&lt;0")=22),Dépenses!$M$32,IF(AND(ISNUMBER(Dépenses!$M$33),Dépenses!$M$33&lt;&gt;0,COUNTIF(Dépenses!$M$3:$M$33,"&gt;0")+COUNTIF(Dépenses!$M$3:$M$33,"&lt;0")=22),Dépenses!$M$33,IF(AND(ISNUMBER(Dépenses!$M$34),Dépenses!$M$34&lt;&gt;0,COUNTIF(Dépenses!$M$3:$M$34,"&gt;0")+COUNTIF(Dépenses!$M$3:$M$34,"&lt;0")=22),Dépenses!$M$34,IF(AND(ISNUMBER(Dépenses!$M$35),Dépenses!$M$35&lt;&gt;0,COUNTIF(Dépenses!$M$3:$M$35,"&gt;0")+COUNTIF(Dépenses!$M$3:$M$35,"&lt;0")=22),Dépenses!$M$35,IF(AND(ISNUMBER(Dépenses!$M$36),Dépenses!$M$36&lt;&gt;0,COUNTIF(Dépenses!$M$3:$M$36,"&gt;0")+COUNTIF(Dépenses!$M$3:$M$36,"&lt;0")=22),Dépenses!$M$36,IF(AND(ISNUMBER(Dépenses!$M$37),Dépenses!$M$37&lt;&gt;0,COUNTIF(Dépenses!$M$3:$M$37,"&gt;0")+COUNTIF(Dépenses!$M$3:$M$37,"&lt;0")=22),Dépenses!$M$37,IF(AND(ISNUMBER(Dépenses!$M$38),Dépenses!$M$38&lt;&gt;0,COUNTIF(Dépenses!$M$3:$M$38,"&gt;0")+COUNTIF(Dépenses!$M$3:$M$38,"&lt;0")=22),Dépenses!$M$38,IF(AND(ISNUMBER(Dépenses!$M$39),Dépenses!$M$39&lt;&gt;0,COUNTIF(Dépenses!$M$3:$M$39,"&gt;0")+COUNTIF(Dépenses!$M$3:$M$39,"&lt;0")=22),Dépenses!$M$39,IF(AND(ISNUMBER(Dépenses!$M$40),Dépenses!$M$40&lt;&gt;0,COUNTIF(Dépenses!$M$3:$M$40,"&gt;0")+COUNTIF(Dépenses!$M$3:$M$40,"&lt;0")=22),Dépenses!$M$40,IF(AND(ISNUMBER(Dépenses!$M$41),Dépenses!$M$41&lt;&gt;0,COUNTIF(Dépenses!$M$3:$M$41,"&gt;0")+COUNTIF(Dépenses!$M$3:$M$41,"&lt;0")=22),Dépenses!$M$41,IF(AND(ISNUMBER(Dépenses!$M$42),Dépenses!$M$42&lt;&gt;0,COUNTIF(Dépenses!$M$3:$M$42,"&gt;0")+COUNTIF(Dépenses!$M$3:$M$42,"&lt;0")=22),Dépenses!$M$42,IF(AND(ISNUMBER(Dépenses!$M$43),Dépenses!$M$43&lt;&gt;0,COUNTIF(Dépenses!$M$3:$M$43,"&gt;0")+COUNTIF(Dépenses!$M$3:$M$43,"&lt;0")=22),Dépenses!$M$43,""))))))))))))))))))))))))))))))))))))))))),IF(22=COUNTIF(Dépenses!$M$3:$M$43,"&gt;0")+COUNTIF(Dépenses!$M$3:$M$43,"&lt;0")+1,SUM(Dépenses!$M$3:$M$43),IF(22=COUNTIF(Dépenses!$M$3:$M$43,"&gt;0")+COUNTIF(Dépenses!$M$3:$M$43,"&lt;0")+2,Revenus!$J$2-SUM(Dépenses!$M$3:$M$43),"")))</f>
        <v/>
      </c>
      <c r="I30" s="291" t="str">
        <f>IF(22&lt;=COUNTIF(Dépenses!$M$3:$M$43,"&gt;0")+COUNTIF(Dépenses!$M$3:$M$43,"&lt;0"),IF(AND(ISNUMBER(Dépenses!$M$3),Dépenses!$M$3&lt;&gt;0,COUNTIF(Dépenses!$M$3:$M$3,"&gt;0")+COUNTIF(Dépenses!$M$3:$M$3,"&lt;0")=22),Dépenses!$P$3,IF(AND(ISNUMBER(Dépenses!$M$4),Dépenses!$M$4&lt;&gt;0,COUNTIF(Dépenses!$M$3:$M$4,"&gt;0")+COUNTIF(Dépenses!$M$3:$M$4,"&lt;0")=22),Dépenses!$P$4,IF(AND(ISNUMBER(Dépenses!$M$5),Dépenses!$M$5&lt;&gt;0,COUNTIF(Dépenses!$M$3:$M$5,"&gt;0")+COUNTIF(Dépenses!$M$3:$M$5,"&lt;0")=22),Dépenses!$P$5,IF(AND(ISNUMBER(Dépenses!$M$6),Dépenses!$M$6&lt;&gt;0,COUNTIF(Dépenses!$M$3:$M$6,"&gt;0")+COUNTIF(Dépenses!$M$3:$M$6,"&lt;0")=22),Dépenses!$P$6,IF(AND(ISNUMBER(Dépenses!$M$7),Dépenses!$M$7&lt;&gt;0,COUNTIF(Dépenses!$M$3:$M$7,"&gt;0")+COUNTIF(Dépenses!$M$3:$M$7,"&lt;0")=22),Dépenses!$P$7,IF(AND(ISNUMBER(Dépenses!$M$8),Dépenses!$M$8&lt;&gt;0,COUNTIF(Dépenses!$M$3:$M$8,"&gt;0")+COUNTIF(Dépenses!$M$3:$M$8,"&lt;0")=22),Dépenses!$P$8,IF(AND(ISNUMBER(Dépenses!$M$9),Dépenses!$M$9&lt;&gt;0,COUNTIF(Dépenses!$M$3:$M$9,"&gt;0")+COUNTIF(Dépenses!$M$3:$M$9,"&lt;0")=22),Dépenses!$P$9,IF(AND(ISNUMBER(Dépenses!$M$10),Dépenses!$M$10&lt;&gt;0,COUNTIF(Dépenses!$M$3:$M$10,"&gt;0")+COUNTIF(Dépenses!$M$3:$M$10,"&lt;0")=22),Dépenses!$P$10,IF(AND(ISNUMBER(Dépenses!$M$11),Dépenses!$M$11&lt;&gt;0,COUNTIF(Dépenses!$M$3:$M$11,"&gt;0")+COUNTIF(Dépenses!$M$3:$M$11,"&lt;0")=22),Dépenses!$P$11,IF(AND(ISNUMBER(Dépenses!$M$12),Dépenses!$M$12&lt;&gt;0,COUNTIF(Dépenses!$M$3:$M$12,"&gt;0")+COUNTIF(Dépenses!$M$3:$M$12,"&lt;0")=22),Dépenses!$P$12,IF(AND(ISNUMBER(Dépenses!$M$13),Dépenses!$M$13&lt;&gt;0,COUNTIF(Dépenses!$M$3:$M$13,"&gt;0")+COUNTIF(Dépenses!$M$3:$M$13,"&lt;0")=22),Dépenses!$P$13,IF(AND(ISNUMBER(Dépenses!$M$14),Dépenses!$M$14&lt;&gt;0,COUNTIF(Dépenses!$M$3:$M$14,"&gt;0")+COUNTIF(Dépenses!$M$3:$M$14,"&lt;0")=22),Dépenses!$P$14,IF(AND(ISNUMBER(Dépenses!$M$15),Dépenses!$M$15&lt;&gt;0,COUNTIF(Dépenses!$M$3:$M$15,"&gt;0")+COUNTIF(Dépenses!$M$3:$M$15,"&lt;0")=22),Dépenses!$P$15,IF(AND(ISNUMBER(Dépenses!$M$16),Dépenses!$M$16&lt;&gt;0,COUNTIF(Dépenses!$M$3:$M$16,"&gt;0")+COUNTIF(Dépenses!$M$3:$M$16,"&lt;0")=22),Dépenses!$P$16,IF(AND(ISNUMBER(Dépenses!$M$17),Dépenses!$M$17&lt;&gt;0,COUNTIF(Dépenses!$M$3:$M$17,"&gt;0")+COUNTIF(Dépenses!$M$3:$M$17,"&lt;0")=22),Dépenses!$P$17,IF(AND(ISNUMBER(Dépenses!$M$18),Dépenses!$M$18&lt;&gt;0,COUNTIF(Dépenses!$M$3:$M$18,"&gt;0")+COUNTIF(Dépenses!$M$3:$M$18,"&lt;0")=22),Dépenses!$P$18,IF(AND(ISNUMBER(Dépenses!$M$19),Dépenses!$M$19&lt;&gt;0,COUNTIF(Dépenses!$M$3:$M$19,"&gt;0")+COUNTIF(Dépenses!$M$3:$M$19,"&lt;0")=22),Dépenses!$P$19,IF(AND(ISNUMBER(Dépenses!$M$20),Dépenses!$M$20&lt;&gt;0,COUNTIF(Dépenses!$M$3:$M$20,"&gt;0")+COUNTIF(Dépenses!$M$3:$M$20,"&lt;0")=22),Dépenses!$P$20,IF(AND(ISNUMBER(Dépenses!$M$21),Dépenses!$M$21&lt;&gt;0,COUNTIF(Dépenses!$M$3:$M$21,"&gt;0")+COUNTIF(Dépenses!$M$3:$M$21,"&lt;0")=22),Dépenses!$P$21,IF(AND(ISNUMBER(Dépenses!$M$22),Dépenses!$M$22&lt;&gt;0,COUNTIF(Dépenses!$M$3:$M$22,"&gt;0")+COUNTIF(Dépenses!$M$3:$M$22,"&lt;0")=22),Dépenses!$P$22,IF(AND(ISNUMBER(Dépenses!$M$23),Dépenses!$M$23&lt;&gt;0,COUNTIF(Dépenses!$M$3:$M$23,"&gt;0")+COUNTIF(Dépenses!$M$3:$M$23,"&lt;0")=22),Dépenses!$P$23,IF(AND(ISNUMBER(Dépenses!$M$24),Dépenses!$M$24&lt;&gt;0,COUNTIF(Dépenses!$M$3:$M$24,"&gt;0")+COUNTIF(Dépenses!$M$3:$M$24,"&lt;0")=22),Dépenses!$P$24,IF(AND(ISNUMBER(Dépenses!$M$25),Dépenses!$M$25&lt;&gt;0,COUNTIF(Dépenses!$M$3:$M$25,"&gt;0")+COUNTIF(Dépenses!$M$3:$M$25,"&lt;0")=22),Dépenses!$P$25,IF(AND(ISNUMBER(Dépenses!$M$26),Dépenses!$M$26&lt;&gt;0,COUNTIF(Dépenses!$M$3:$M$26,"&gt;0")+COUNTIF(Dépenses!$M$3:$M$26,"&lt;0")=22),Dépenses!$P$26,IF(AND(ISNUMBER(Dépenses!$M$27),Dépenses!$M$27&lt;&gt;0,COUNTIF(Dépenses!$M$3:$M$27,"&gt;0")+COUNTIF(Dépenses!$M$3:$M$27,"&lt;0")=22),Dépenses!$P$27,IF(AND(ISNUMBER(Dépenses!$M$28),Dépenses!$M$28&lt;&gt;0,COUNTIF(Dépenses!$M$3:$M$28,"&gt;0")+COUNTIF(Dépenses!$M$3:$M$28,"&lt;0")=22),Dépenses!$P$28,IF(AND(ISNUMBER(Dépenses!$M$29),Dépenses!$M$29&lt;&gt;0,COUNTIF(Dépenses!$M$3:$M$29,"&gt;0")+COUNTIF(Dépenses!$M$3:$M$29,"&lt;0")=22),Dépenses!$P$29,IF(AND(ISNUMBER(Dépenses!$M$30),Dépenses!$M$30&lt;&gt;0,COUNTIF(Dépenses!$M$3:$M$30,"&gt;0")+COUNTIF(Dépenses!$M$3:$M$30,"&lt;0")=22),Dépenses!$P$30,IF(AND(ISNUMBER(Dépenses!$M$31),Dépenses!$M$31&lt;&gt;0,COUNTIF(Dépenses!$M$3:$M$31,"&gt;0")+COUNTIF(Dépenses!$M$3:$M$31,"&lt;0")=22),Dépenses!$P$31,IF(AND(ISNUMBER(Dépenses!$M$32),Dépenses!$M$32&lt;&gt;0,COUNTIF(Dépenses!$M$3:$M$32,"&gt;0")+COUNTIF(Dépenses!$M$3:$M$32,"&lt;0")=22),Dépenses!$P$32,IF(AND(ISNUMBER(Dépenses!$M$33),Dépenses!$M$33&lt;&gt;0,COUNTIF(Dépenses!$M$3:$M$33,"&gt;0")+COUNTIF(Dépenses!$M$3:$M$33,"&lt;0")=22),Dépenses!$P$33,IF(AND(ISNUMBER(Dépenses!$M$34),Dépenses!$M$34&lt;&gt;0,COUNTIF(Dépenses!$M$3:$M$34,"&gt;0")+COUNTIF(Dépenses!$M$3:$M$34,"&lt;0")=22),Dépenses!$P$34,IF(AND(ISNUMBER(Dépenses!$M$35),Dépenses!$M$35&lt;&gt;0,COUNTIF(Dépenses!$M$3:$M$35,"&gt;0")+COUNTIF(Dépenses!$M$3:$M$35,"&lt;0")=22),Dépenses!$P$35,IF(AND(ISNUMBER(Dépenses!$M$36),Dépenses!$M$36&lt;&gt;0,COUNTIF(Dépenses!$M$3:$M$36,"&gt;0")+COUNTIF(Dépenses!$M$3:$M$36,"&lt;0")=22),Dépenses!$P$36,IF(AND(ISNUMBER(Dépenses!$M$37),Dépenses!$M$37&lt;&gt;0,COUNTIF(Dépenses!$M$3:$M$37,"&gt;0")+COUNTIF(Dépenses!$M$3:$M$37,"&lt;0")=22),Dépenses!$P$37,IF(AND(ISNUMBER(Dépenses!$M$38),Dépenses!$M$38&lt;&gt;0,COUNTIF(Dépenses!$M$3:$M$38,"&gt;0")+COUNTIF(Dépenses!$M$3:$M$38,"&lt;0")=22),Dépenses!$P$38,IF(AND(ISNUMBER(Dépenses!$M$39),Dépenses!$M$39&lt;&gt;0,COUNTIF(Dépenses!$M$3:$M$39,"&gt;0")+COUNTIF(Dépenses!$M$3:$M$39,"&lt;0")=22),Dépenses!$P$39,IF(AND(ISNUMBER(Dépenses!$M$40),Dépenses!$M$40&lt;&gt;0,COUNTIF(Dépenses!$M$3:$M$40,"&gt;0")+COUNTIF(Dépenses!$M$3:$M$40,"&lt;0")=22),Dépenses!$P$40,IF(AND(ISNUMBER(Dépenses!$M$41),Dépenses!$M$41&lt;&gt;0,COUNTIF(Dépenses!$M$3:$M$41,"&gt;0")+COUNTIF(Dépenses!$M$3:$M$41,"&lt;0")=22),Dépenses!$P$41,IF(AND(ISNUMBER(Dépenses!$M$42),Dépenses!$M$42&lt;&gt;0,COUNTIF(Dépenses!$M$3:$M$42,"&gt;0")+COUNTIF(Dépenses!$M$3:$M$42,"&lt;0")=22),Dépenses!$P$42,IF(AND(ISNUMBER(Dépenses!$M$43),Dépenses!$M$43&lt;&gt;0,COUNTIF(Dépenses!$M$3:$M$43,"&gt;0")+COUNTIF(Dépenses!$M$3:$M$43,"&lt;0")=22),Dépenses!$P$43,""))))))))))))))))))))))))))))))))))))))))),"")</f>
        <v/>
      </c>
      <c r="J30" s="310" t="str">
        <f>IF(22&lt;=COUNTIF(Dépenses!$M$3:$M$43,"&gt;0")+COUNTIF(Dépenses!$M$3:$M$43,"&lt;0"),IF(AND(ISNUMBER(Dépenses!$M$3),Dépenses!$M$3&lt;&gt;0,COUNTIF(Dépenses!$M$3:$M$3,"&gt;0")+COUNTIF(Dépenses!$M$3:$M$3,"&lt;0")=22),Dépenses!$Q$3,IF(AND(ISNUMBER(Dépenses!$M$4),Dépenses!$M$4&lt;&gt;0,COUNTIF(Dépenses!$M$3:$M$4,"&gt;0")+COUNTIF(Dépenses!$M$3:$M$4,"&lt;0")=22),Dépenses!$Q$4,IF(AND(ISNUMBER(Dépenses!$M$5),Dépenses!$M$5&lt;&gt;0,COUNTIF(Dépenses!$M$3:$M$5,"&gt;0")+COUNTIF(Dépenses!$M$3:$M$5,"&lt;0")=22),Dépenses!$Q$5,IF(AND(ISNUMBER(Dépenses!$M$6),Dépenses!$M$6&lt;&gt;0,COUNTIF(Dépenses!$M$3:$M$6,"&gt;0")+COUNTIF(Dépenses!$M$3:$M$6,"&lt;0")=22),Dépenses!$Q$6,IF(AND(ISNUMBER(Dépenses!$M$7),Dépenses!$M$7&lt;&gt;0,COUNTIF(Dépenses!$M$3:$M$7,"&gt;0")+COUNTIF(Dépenses!$M$3:$M$7,"&lt;0")=22),Dépenses!$Q$7,IF(AND(ISNUMBER(Dépenses!$M$8),Dépenses!$M$8&lt;&gt;0,COUNTIF(Dépenses!$M$3:$M$8,"&gt;0")+COUNTIF(Dépenses!$M$3:$M$8,"&lt;0")=22),Dépenses!$Q$8,IF(AND(ISNUMBER(Dépenses!$M$9),Dépenses!$M$9&lt;&gt;0,COUNTIF(Dépenses!$M$3:$M$9,"&gt;0")+COUNTIF(Dépenses!$M$3:$M$9,"&lt;0")=22),Dépenses!$Q$9,IF(AND(ISNUMBER(Dépenses!$M$10),Dépenses!$M$10&lt;&gt;0,COUNTIF(Dépenses!$M$3:$M$10,"&gt;0")+COUNTIF(Dépenses!$M$3:$M$10,"&lt;0")=22),Dépenses!$Q$10,IF(AND(ISNUMBER(Dépenses!$M$11),Dépenses!$M$11&lt;&gt;0,COUNTIF(Dépenses!$M$3:$M$11,"&gt;0")+COUNTIF(Dépenses!$M$3:$M$11,"&lt;0")=22),Dépenses!$Q$11,IF(AND(ISNUMBER(Dépenses!$M$12),Dépenses!$M$12&lt;&gt;0,COUNTIF(Dépenses!$M$3:$M$12,"&gt;0")+COUNTIF(Dépenses!$M$3:$M$12,"&lt;0")=22),Dépenses!$Q$12,IF(AND(ISNUMBER(Dépenses!$M$13),Dépenses!$M$13&lt;&gt;0,COUNTIF(Dépenses!$M$3:$M$13,"&gt;0")+COUNTIF(Dépenses!$M$3:$M$13,"&lt;0")=22),Dépenses!$Q$13,IF(AND(ISNUMBER(Dépenses!$M$14),Dépenses!$M$14&lt;&gt;0,COUNTIF(Dépenses!$M$3:$M$14,"&gt;0")+COUNTIF(Dépenses!$M$3:$M$14,"&lt;0")=22),Dépenses!$Q$14,IF(AND(ISNUMBER(Dépenses!$M$15),Dépenses!$M$15&lt;&gt;0,COUNTIF(Dépenses!$M$3:$M$15,"&gt;0")+COUNTIF(Dépenses!$M$3:$M$15,"&lt;0")=22),Dépenses!$Q$15,IF(AND(ISNUMBER(Dépenses!$M$16),Dépenses!$M$16&lt;&gt;0,COUNTIF(Dépenses!$M$3:$M$16,"&gt;0")+COUNTIF(Dépenses!$M$3:$M$16,"&lt;0")=22),Dépenses!$Q$16,IF(AND(ISNUMBER(Dépenses!$M$17),Dépenses!$M$17&lt;&gt;0,COUNTIF(Dépenses!$M$3:$M$17,"&gt;0")+COUNTIF(Dépenses!$M$3:$M$17,"&lt;0")=22),Dépenses!$Q$17,IF(AND(ISNUMBER(Dépenses!$M$18),Dépenses!$M$18&lt;&gt;0,COUNTIF(Dépenses!$M$3:$M$18,"&gt;0")+COUNTIF(Dépenses!$M$3:$M$18,"&lt;0")=22),Dépenses!$Q$18,IF(AND(ISNUMBER(Dépenses!$M$19),Dépenses!$M$19&lt;&gt;0,COUNTIF(Dépenses!$M$3:$M$19,"&gt;0")+COUNTIF(Dépenses!$M$3:$M$19,"&lt;0")=22),Dépenses!$Q$19,IF(AND(ISNUMBER(Dépenses!$M$20),Dépenses!$M$20&lt;&gt;0,COUNTIF(Dépenses!$M$3:$M$20,"&gt;0")+COUNTIF(Dépenses!$M$3:$M$20,"&lt;0")=22),Dépenses!$Q$20,IF(AND(ISNUMBER(Dépenses!$M$21),Dépenses!$M$21&lt;&gt;0,COUNTIF(Dépenses!$M$3:$M$21,"&gt;0")+COUNTIF(Dépenses!$M$3:$M$21,"&lt;0")=22),Dépenses!$Q$21,IF(AND(ISNUMBER(Dépenses!$M$22),Dépenses!$M$22&lt;&gt;0,COUNTIF(Dépenses!$M$3:$M$22,"&gt;0")+COUNTIF(Dépenses!$M$3:$M$22,"&lt;0")=22),Dépenses!$Q$22,IF(AND(ISNUMBER(Dépenses!$M$23),Dépenses!$M$23&lt;&gt;0,COUNTIF(Dépenses!$M$3:$M$23,"&gt;0")+COUNTIF(Dépenses!$M$3:$M$23,"&lt;0")=22),Dépenses!$Q$23,IF(AND(ISNUMBER(Dépenses!$M$24),Dépenses!$M$24&lt;&gt;0,COUNTIF(Dépenses!$M$3:$M$24,"&gt;0")+COUNTIF(Dépenses!$M$3:$M$24,"&lt;0")=22),Dépenses!$Q$24,IF(AND(ISNUMBER(Dépenses!$M$25),Dépenses!$M$25&lt;&gt;0,COUNTIF(Dépenses!$M$3:$M$25,"&gt;0")+COUNTIF(Dépenses!$M$3:$M$25,"&lt;0")=22),Dépenses!$Q$25,IF(AND(ISNUMBER(Dépenses!$M$26),Dépenses!$M$26&lt;&gt;0,COUNTIF(Dépenses!$M$3:$M$26,"&gt;0")+COUNTIF(Dépenses!$M$3:$M$26,"&lt;0")=22),Dépenses!$Q$26,IF(AND(ISNUMBER(Dépenses!$M$27),Dépenses!$M$27&lt;&gt;0,COUNTIF(Dépenses!$M$3:$M$27,"&gt;0")+COUNTIF(Dépenses!$M$3:$M$27,"&lt;0")=22),Dépenses!$Q$27,IF(AND(ISNUMBER(Dépenses!$M$28),Dépenses!$M$28&lt;&gt;0,COUNTIF(Dépenses!$M$3:$M$28,"&gt;0")+COUNTIF(Dépenses!$M$3:$M$28,"&lt;0")=22),Dépenses!$Q$28,IF(AND(ISNUMBER(Dépenses!$M$29),Dépenses!$M$29&lt;&gt;0,COUNTIF(Dépenses!$M$3:$M$29,"&gt;0")+COUNTIF(Dépenses!$M$3:$M$29,"&lt;0")=22),Dépenses!$Q$29,IF(AND(ISNUMBER(Dépenses!$M$30),Dépenses!$M$30&lt;&gt;0,COUNTIF(Dépenses!$M$3:$M$30,"&gt;0")+COUNTIF(Dépenses!$M$3:$M$30,"&lt;0")=22),Dépenses!$Q$30,IF(AND(ISNUMBER(Dépenses!$M$31),Dépenses!$M$31&lt;&gt;0,COUNTIF(Dépenses!$M$3:$M$31,"&gt;0")+COUNTIF(Dépenses!$M$3:$M$31,"&lt;0")=22),Dépenses!$Q$31,IF(AND(ISNUMBER(Dépenses!$M$32),Dépenses!$M$32&lt;&gt;0,COUNTIF(Dépenses!$M$3:$M$32,"&gt;0")+COUNTIF(Dépenses!$M$3:$M$32,"&lt;0")=22),Dépenses!$Q$32,IF(AND(ISNUMBER(Dépenses!$M$33),Dépenses!$M$33&lt;&gt;0,COUNTIF(Dépenses!$M$3:$M$33,"&gt;0")+COUNTIF(Dépenses!$M$3:$M$33,"&lt;0")=22),Dépenses!$Q$33,IF(AND(ISNUMBER(Dépenses!$M$34),Dépenses!$M$34&lt;&gt;0,COUNTIF(Dépenses!$M$3:$M$34,"&gt;0")+COUNTIF(Dépenses!$M$3:$M$34,"&lt;0")=22),Dépenses!$Q$34,IF(AND(ISNUMBER(Dépenses!$M$35),Dépenses!$M$35&lt;&gt;0,COUNTIF(Dépenses!$M$3:$M$35,"&gt;0")+COUNTIF(Dépenses!$M$3:$M$35,"&lt;0")=22),Dépenses!$Q$35,IF(AND(ISNUMBER(Dépenses!$M$36),Dépenses!$M$36&lt;&gt;0,COUNTIF(Dépenses!$M$3:$M$36,"&gt;0")+COUNTIF(Dépenses!$M$3:$M$36,"&lt;0")=22),Dépenses!$Q$36,IF(AND(ISNUMBER(Dépenses!$M$37),Dépenses!$M$37&lt;&gt;0,COUNTIF(Dépenses!$M$3:$M$37,"&gt;0")+COUNTIF(Dépenses!$M$3:$M$37,"&lt;0")=22),Dépenses!$Q$37,IF(AND(ISNUMBER(Dépenses!$M$38),Dépenses!$M$38&lt;&gt;0,COUNTIF(Dépenses!$M$3:$M$38,"&gt;0")+COUNTIF(Dépenses!$M$3:$M$38,"&lt;0")=22),Dépenses!$Q$38,IF(AND(ISNUMBER(Dépenses!$M$39),Dépenses!$M$39&lt;&gt;0,COUNTIF(Dépenses!$M$3:$M$39,"&gt;0")+COUNTIF(Dépenses!$M$3:$M$39,"&lt;0")=22),Dépenses!$Q$39,IF(AND(ISNUMBER(Dépenses!$M$40),Dépenses!$M$40&lt;&gt;0,COUNTIF(Dépenses!$M$3:$M$40,"&gt;0")+COUNTIF(Dépenses!$M$3:$M$40,"&lt;0")=22),Dépenses!$Q$40,IF(AND(ISNUMBER(Dépenses!$M$41),Dépenses!$M$41&lt;&gt;0,COUNTIF(Dépenses!$M$3:$M$41,"&gt;0")+COUNTIF(Dépenses!$M$3:$M$41,"&lt;0")=22),Dépenses!$Q$41,IF(AND(ISNUMBER(Dépenses!$M$42),Dépenses!$M$42&lt;&gt;0,COUNTIF(Dépenses!$M$3:$M$42,"&gt;0")+COUNTIF(Dépenses!$M$3:$M$42,"&lt;0")=22),Dépenses!$Q$42,IF(AND(ISNUMBER(Dépenses!$M$43),Dépenses!$M$43&lt;&gt;0,COUNTIF(Dépenses!$M$3:$M$43,"&gt;0")+COUNTIF(Dépenses!$M$3:$M$43,"&lt;0")=22),Dépenses!$Q$43,""))))))))))))))))))))))))))))))))))))))))),IF(22=COUNTIF(Dépenses!$M$3:$M$43,"&gt;0")+COUNTIF(Dépenses!$M$3:$M$43,"&lt;0")+1,SUM(Dépenses!$Q$3:$Q$43),IF(22=COUNTIF(Dépenses!$M$3:$M$43,"&gt;0")+COUNTIF(Dépenses!$M$3:$M$43,"&lt;0")+2,Revenus!$J$2-SUM(Dépenses!$Q$3:$Q$43),"")))</f>
        <v/>
      </c>
    </row>
    <row r="31" spans="1:10" x14ac:dyDescent="0.25">
      <c r="A31" s="146"/>
      <c r="B31" s="146"/>
      <c r="C31" s="146"/>
      <c r="D31" s="146"/>
      <c r="E31" s="146"/>
      <c r="F31" s="146"/>
      <c r="G31" s="277" t="str">
        <f>IF(23&lt;=COUNTIF(Dépenses!$M$3:$M$43,"&gt;0")+COUNTIF(Dépenses!$M$3:$M$43,"&lt;0"),IF(AND(ISNUMBER(Dépenses!$M$3),Dépenses!$M$3&lt;&gt;0,COUNTIF(Dépenses!$M$3:$M$3,"&gt;0")+COUNTIF(Dépenses!$M$3:$M$3,"&lt;0")=23),Dépenses!$L$3,IF(AND(ISNUMBER(Dépenses!$M$4),Dépenses!$M$4&lt;&gt;0,COUNTIF(Dépenses!$M$3:$M$4,"&gt;0")+COUNTIF(Dépenses!$M$3:$M$4,"&lt;0")=23),Dépenses!$L$4,IF(AND(ISNUMBER(Dépenses!$M$5),Dépenses!$M$5&lt;&gt;0,COUNTIF(Dépenses!$M$3:$M$5,"&gt;0")+COUNTIF(Dépenses!$M$3:$M$5,"&lt;0")=23),Dépenses!$L$5,IF(AND(ISNUMBER(Dépenses!$M$6),Dépenses!$M$6&lt;&gt;0,COUNTIF(Dépenses!$M$3:$M$6,"&gt;0")+COUNTIF(Dépenses!$M$3:$M$6,"&lt;0")=23),Dépenses!$L$6,IF(AND(ISNUMBER(Dépenses!$M$7),Dépenses!$M$7&lt;&gt;0,COUNTIF(Dépenses!$M$3:$M$7,"&gt;0")+COUNTIF(Dépenses!$M$3:$M$7,"&lt;0")=23),Dépenses!$L$7,IF(AND(ISNUMBER(Dépenses!$M$8),Dépenses!$M$8&lt;&gt;0,COUNTIF(Dépenses!$M$3:$M$8,"&gt;0")+COUNTIF(Dépenses!$M$3:$M$8,"&lt;0")=23),Dépenses!$L$8,IF(AND(ISNUMBER(Dépenses!$M$9),Dépenses!$M$9&lt;&gt;0,COUNTIF(Dépenses!$M$3:$M$9,"&gt;0")+COUNTIF(Dépenses!$M$3:$M$9,"&lt;0")=23),Dépenses!$L$9,IF(AND(ISNUMBER(Dépenses!$M$10),Dépenses!$M$10&lt;&gt;0,COUNTIF(Dépenses!$M$3:$M$10,"&gt;0")+COUNTIF(Dépenses!$M$3:$M$10,"&lt;0")=23),Dépenses!$L$10,IF(AND(ISNUMBER(Dépenses!$M$11),Dépenses!$M$11&lt;&gt;0,COUNTIF(Dépenses!$M$3:$M$11,"&gt;0")+COUNTIF(Dépenses!$M$3:$M$11,"&lt;0")=23),Dépenses!$L$11,IF(AND(ISNUMBER(Dépenses!$M$12),Dépenses!$M$12&lt;&gt;0,COUNTIF(Dépenses!$M$3:$M$12,"&gt;0")+COUNTIF(Dépenses!$M$3:$M$12,"&lt;0")=23),Dépenses!$L$12,IF(AND(ISNUMBER(Dépenses!$M$13),Dépenses!$M$13&lt;&gt;0,COUNTIF(Dépenses!$M$3:$M$13,"&gt;0")+COUNTIF(Dépenses!$M$3:$M$13,"&lt;0")=23),Dépenses!$L$13,IF(AND(ISNUMBER(Dépenses!$M$14),Dépenses!$M$14&lt;&gt;0,COUNTIF(Dépenses!$M$3:$M$14,"&gt;0")+COUNTIF(Dépenses!$M$3:$M$14,"&lt;0")=23),Dépenses!$L$14,IF(AND(ISNUMBER(Dépenses!$M$15),Dépenses!$M$15&lt;&gt;0,COUNTIF(Dépenses!$M$3:$M$15,"&gt;0")+COUNTIF(Dépenses!$M$3:$M$15,"&lt;0")=23),Dépenses!$L$15,IF(AND(ISNUMBER(Dépenses!$M$16),Dépenses!$M$16&lt;&gt;0,COUNTIF(Dépenses!$M$3:$M$16,"&gt;0")+COUNTIF(Dépenses!$M$3:$M$16,"&lt;0")=23),Dépenses!$L$16,IF(AND(ISNUMBER(Dépenses!$M$17),Dépenses!$M$17&lt;&gt;0,COUNTIF(Dépenses!$M$3:$M$17,"&gt;0")+COUNTIF(Dépenses!$M$3:$M$17,"&lt;0")=23),Dépenses!$L$17,IF(AND(ISNUMBER(Dépenses!$M$18),Dépenses!$M$18&lt;&gt;0,COUNTIF(Dépenses!$M$3:$M$18,"&gt;0")+COUNTIF(Dépenses!$M$3:$M$18,"&lt;0")=23),Dépenses!$L$18,IF(AND(ISNUMBER(Dépenses!$M$19),Dépenses!$M$19&lt;&gt;0,COUNTIF(Dépenses!$M$3:$M$19,"&gt;0")+COUNTIF(Dépenses!$M$3:$M$19,"&lt;0")=23),Dépenses!$L$19,IF(AND(ISNUMBER(Dépenses!$M$20),Dépenses!$M$20&lt;&gt;0,COUNTIF(Dépenses!$M$3:$M$20,"&gt;0")+COUNTIF(Dépenses!$M$3:$M$20,"&lt;0")=23),Dépenses!$L$20,IF(AND(ISNUMBER(Dépenses!$M$21),Dépenses!$M$21&lt;&gt;0,COUNTIF(Dépenses!$M$3:$M$21,"&gt;0")+COUNTIF(Dépenses!$M$3:$M$21,"&lt;0")=23),Dépenses!$L$21,IF(AND(ISNUMBER(Dépenses!$M$22),Dépenses!$M$22&lt;&gt;0,COUNTIF(Dépenses!$M$3:$M$22,"&gt;0")+COUNTIF(Dépenses!$M$3:$M$22,"&lt;0")=23),Dépenses!$L$22,IF(AND(ISNUMBER(Dépenses!$M$23),Dépenses!$M$23&lt;&gt;0,COUNTIF(Dépenses!$M$3:$M$23,"&gt;0")+COUNTIF(Dépenses!$M$3:$M$23,"&lt;0")=23),Dépenses!$L$23,IF(AND(ISNUMBER(Dépenses!$M$24),Dépenses!$M$24&lt;&gt;0,COUNTIF(Dépenses!$M$3:$M$24,"&gt;0")+COUNTIF(Dépenses!$M$3:$M$24,"&lt;0")=23),Dépenses!$L$24,IF(AND(ISNUMBER(Dépenses!$M$25),Dépenses!$M$25&lt;&gt;0,COUNTIF(Dépenses!$M$3:$M$25,"&gt;0")+COUNTIF(Dépenses!$M$3:$M$25,"&lt;0")=23),Dépenses!$L$25,IF(AND(ISNUMBER(Dépenses!$M$26),Dépenses!$M$26&lt;&gt;0,COUNTIF(Dépenses!$M$3:$M$26,"&gt;0")+COUNTIF(Dépenses!$M$3:$M$26,"&lt;0")=23),Dépenses!$L$26,IF(AND(ISNUMBER(Dépenses!$M$27),Dépenses!$M$27&lt;&gt;0,COUNTIF(Dépenses!$M$3:$M$27,"&gt;0")+COUNTIF(Dépenses!$M$3:$M$27,"&lt;0")=23),Dépenses!$L$27,IF(AND(ISNUMBER(Dépenses!$M$28),Dépenses!$M$28&lt;&gt;0,COUNTIF(Dépenses!$M$3:$M$28,"&gt;0")+COUNTIF(Dépenses!$M$3:$M$28,"&lt;0")=23),Dépenses!$L$28,IF(AND(ISNUMBER(Dépenses!$M$29),Dépenses!$M$29&lt;&gt;0,COUNTIF(Dépenses!$M$3:$M$29,"&gt;0")+COUNTIF(Dépenses!$M$3:$M$29,"&lt;0")=23),Dépenses!$L$29,IF(AND(ISNUMBER(Dépenses!$M$30),Dépenses!$M$30&lt;&gt;0,COUNTIF(Dépenses!$M$3:$M$30,"&gt;0")+COUNTIF(Dépenses!$M$3:$M$30,"&lt;0")=23),Dépenses!$L$30,IF(AND(ISNUMBER(Dépenses!$M$31),Dépenses!$M$31&lt;&gt;0,COUNTIF(Dépenses!$M$3:$M$31,"&gt;0")+COUNTIF(Dépenses!$M$3:$M$31,"&lt;0")=23),Dépenses!$L$31,IF(AND(ISNUMBER(Dépenses!$M$32),Dépenses!$M$32&lt;&gt;0,COUNTIF(Dépenses!$M$3:$M$32,"&gt;0")+COUNTIF(Dépenses!$M$3:$M$32,"&lt;0")=23),Dépenses!$L$32,IF(AND(ISNUMBER(Dépenses!$M$33),Dépenses!$M$33&lt;&gt;0,COUNTIF(Dépenses!$M$3:$M$33,"&gt;0")+COUNTIF(Dépenses!$M$3:$M$33,"&lt;0")=23),Dépenses!$L$33,IF(AND(ISNUMBER(Dépenses!$M$34),Dépenses!$M$34&lt;&gt;0,COUNTIF(Dépenses!$M$3:$M$34,"&gt;0")+COUNTIF(Dépenses!$M$3:$M$34,"&lt;0")=23),Dépenses!$L$34,IF(AND(ISNUMBER(Dépenses!$M$35),Dépenses!$M$35&lt;&gt;0,COUNTIF(Dépenses!$M$3:$M$35,"&gt;0")+COUNTIF(Dépenses!$M$3:$M$35,"&lt;0")=23),Dépenses!$L$35,IF(AND(ISNUMBER(Dépenses!$M$36),Dépenses!$M$36&lt;&gt;0,COUNTIF(Dépenses!$M$3:$M$36,"&gt;0")+COUNTIF(Dépenses!$M$3:$M$36,"&lt;0")=23),Dépenses!$L$36,IF(AND(ISNUMBER(Dépenses!$M$37),Dépenses!$M$37&lt;&gt;0,COUNTIF(Dépenses!$M$3:$M$37,"&gt;0")+COUNTIF(Dépenses!$M$3:$M$37,"&lt;0")=23),Dépenses!$L$37,IF(AND(ISNUMBER(Dépenses!$M$38),Dépenses!$M$38&lt;&gt;0,COUNTIF(Dépenses!$M$3:$M$38,"&gt;0")+COUNTIF(Dépenses!$M$3:$M$38,"&lt;0")=23),Dépenses!$L$38,IF(AND(ISNUMBER(Dépenses!$M$39),Dépenses!$M$39&lt;&gt;0,COUNTIF(Dépenses!$M$3:$M$39,"&gt;0")+COUNTIF(Dépenses!$M$3:$M$39,"&lt;0")=23),Dépenses!$L$39,IF(AND(ISNUMBER(Dépenses!$M$40),Dépenses!$M$40&lt;&gt;0,COUNTIF(Dépenses!$M$3:$M$40,"&gt;0")+COUNTIF(Dépenses!$M$3:$M$40,"&lt;0")=23),Dépenses!$L$40,IF(AND(ISNUMBER(Dépenses!$M$41),Dépenses!$M$41&lt;&gt;0,COUNTIF(Dépenses!$M$3:$M$41,"&gt;0")+COUNTIF(Dépenses!$M$3:$M$41,"&lt;0")=23),Dépenses!$L$41,IF(AND(ISNUMBER(Dépenses!$M$42),Dépenses!$M$42&lt;&gt;0,COUNTIF(Dépenses!$M$3:$M$42,"&gt;0")+COUNTIF(Dépenses!$M$3:$M$42,"&lt;0")=23),Dépenses!$L$42,IF(AND(ISNUMBER(Dépenses!$M$43),Dépenses!$M$43&lt;&gt;0,COUNTIF(Dépenses!$M$3:$M$43,"&gt;0")+COUNTIF(Dépenses!$M$3:$M$43,"&lt;0")=23),Dépenses!$L$43,""))))))))))))))))))))))))))))))))))))))))),IF(23=COUNTIF(Dépenses!$M$3:$M$43,"&gt;0")+COUNTIF(Dépenses!$M$3:$M$43,"&lt;0")+1,"TOTAL DÉPENSES",IF(23=COUNTIF(Dépenses!$M$3:$M$43,"&gt;0")+COUNTIF(Dépenses!$M$3:$M$43,"&lt;0")+2,"BÉNÉFICE (PERTE) NET","")))</f>
        <v/>
      </c>
      <c r="H31" s="310" t="str">
        <f>IF(23&lt;=COUNTIF(Dépenses!$M$3:$M$43,"&gt;0")+COUNTIF(Dépenses!$M$3:$M$43,"&lt;0"),IF(AND(ISNUMBER(Dépenses!$M$3),Dépenses!$M$3&lt;&gt;0,COUNTIF(Dépenses!$M$3:$M$3,"&gt;0")+COUNTIF(Dépenses!$M$3:$M$3,"&lt;0")=23),Dépenses!$M$3,IF(AND(ISNUMBER(Dépenses!$M$4),Dépenses!$M$4&lt;&gt;0,COUNTIF(Dépenses!$M$3:$M$4,"&gt;0")+COUNTIF(Dépenses!$M$3:$M$4,"&lt;0")=23),Dépenses!$M$4,IF(AND(ISNUMBER(Dépenses!$M$5),Dépenses!$M$5&lt;&gt;0,COUNTIF(Dépenses!$M$3:$M$5,"&gt;0")+COUNTIF(Dépenses!$M$3:$M$5,"&lt;0")=23),Dépenses!$M$5,IF(AND(ISNUMBER(Dépenses!$M$6),Dépenses!$M$6&lt;&gt;0,COUNTIF(Dépenses!$M$3:$M$6,"&gt;0")+COUNTIF(Dépenses!$M$3:$M$6,"&lt;0")=23),Dépenses!$M$6,IF(AND(ISNUMBER(Dépenses!$M$7),Dépenses!$M$7&lt;&gt;0,COUNTIF(Dépenses!$M$3:$M$7,"&gt;0")+COUNTIF(Dépenses!$M$3:$M$7,"&lt;0")=23),Dépenses!$M$7,IF(AND(ISNUMBER(Dépenses!$M$8),Dépenses!$M$8&lt;&gt;0,COUNTIF(Dépenses!$M$3:$M$8,"&gt;0")+COUNTIF(Dépenses!$M$3:$M$8,"&lt;0")=23),Dépenses!$M$8,IF(AND(ISNUMBER(Dépenses!$M$9),Dépenses!$M$9&lt;&gt;0,COUNTIF(Dépenses!$M$3:$M$9,"&gt;0")+COUNTIF(Dépenses!$M$3:$M$9,"&lt;0")=23),Dépenses!$M$9,IF(AND(ISNUMBER(Dépenses!$M$10),Dépenses!$M$10&lt;&gt;0,COUNTIF(Dépenses!$M$3:$M$10,"&gt;0")+COUNTIF(Dépenses!$M$3:$M$10,"&lt;0")=23),Dépenses!$M$10,IF(AND(ISNUMBER(Dépenses!$M$11),Dépenses!$M$11&lt;&gt;0,COUNTIF(Dépenses!$M$3:$M$11,"&gt;0")+COUNTIF(Dépenses!$M$3:$M$11,"&lt;0")=23),Dépenses!$M$11,IF(AND(ISNUMBER(Dépenses!$M$12),Dépenses!$M$12&lt;&gt;0,COUNTIF(Dépenses!$M$3:$M$12,"&gt;0")+COUNTIF(Dépenses!$M$3:$M$12,"&lt;0")=23),Dépenses!$M$12,IF(AND(ISNUMBER(Dépenses!$M$13),Dépenses!$M$13&lt;&gt;0,COUNTIF(Dépenses!$M$3:$M$13,"&gt;0")+COUNTIF(Dépenses!$M$3:$M$13,"&lt;0")=23),Dépenses!$M$13,IF(AND(ISNUMBER(Dépenses!$M$14),Dépenses!$M$14&lt;&gt;0,COUNTIF(Dépenses!$M$3:$M$14,"&gt;0")+COUNTIF(Dépenses!$M$3:$M$14,"&lt;0")=23),Dépenses!$M$14,IF(AND(ISNUMBER(Dépenses!$M$15),Dépenses!$M$15&lt;&gt;0,COUNTIF(Dépenses!$M$3:$M$15,"&gt;0")+COUNTIF(Dépenses!$M$3:$M$15,"&lt;0")=23),Dépenses!$M$15,IF(AND(ISNUMBER(Dépenses!$M$16),Dépenses!$M$16&lt;&gt;0,COUNTIF(Dépenses!$M$3:$M$16,"&gt;0")+COUNTIF(Dépenses!$M$3:$M$16,"&lt;0")=23),Dépenses!$M$16,IF(AND(ISNUMBER(Dépenses!$M$17),Dépenses!$M$17&lt;&gt;0,COUNTIF(Dépenses!$M$3:$M$17,"&gt;0")+COUNTIF(Dépenses!$M$3:$M$17,"&lt;0")=23),Dépenses!$M$17,IF(AND(ISNUMBER(Dépenses!$M$18),Dépenses!$M$18&lt;&gt;0,COUNTIF(Dépenses!$M$3:$M$18,"&gt;0")+COUNTIF(Dépenses!$M$3:$M$18,"&lt;0")=23),Dépenses!$M$18,IF(AND(ISNUMBER(Dépenses!$M$19),Dépenses!$M$19&lt;&gt;0,COUNTIF(Dépenses!$M$3:$M$19,"&gt;0")+COUNTIF(Dépenses!$M$3:$M$19,"&lt;0")=23),Dépenses!$M$19,IF(AND(ISNUMBER(Dépenses!$M$20),Dépenses!$M$20&lt;&gt;0,COUNTIF(Dépenses!$M$3:$M$20,"&gt;0")+COUNTIF(Dépenses!$M$3:$M$20,"&lt;0")=23),Dépenses!$M$20,IF(AND(ISNUMBER(Dépenses!$M$21),Dépenses!$M$21&lt;&gt;0,COUNTIF(Dépenses!$M$3:$M$21,"&gt;0")+COUNTIF(Dépenses!$M$3:$M$21,"&lt;0")=23),Dépenses!$M$21,IF(AND(ISNUMBER(Dépenses!$M$22),Dépenses!$M$22&lt;&gt;0,COUNTIF(Dépenses!$M$3:$M$22,"&gt;0")+COUNTIF(Dépenses!$M$3:$M$22,"&lt;0")=23),Dépenses!$M$22,IF(AND(ISNUMBER(Dépenses!$M$23),Dépenses!$M$23&lt;&gt;0,COUNTIF(Dépenses!$M$3:$M$23,"&gt;0")+COUNTIF(Dépenses!$M$3:$M$23,"&lt;0")=23),Dépenses!$M$23,IF(AND(ISNUMBER(Dépenses!$M$24),Dépenses!$M$24&lt;&gt;0,COUNTIF(Dépenses!$M$3:$M$24,"&gt;0")+COUNTIF(Dépenses!$M$3:$M$24,"&lt;0")=23),Dépenses!$M$24,IF(AND(ISNUMBER(Dépenses!$M$25),Dépenses!$M$25&lt;&gt;0,COUNTIF(Dépenses!$M$3:$M$25,"&gt;0")+COUNTIF(Dépenses!$M$3:$M$25,"&lt;0")=23),Dépenses!$M$25,IF(AND(ISNUMBER(Dépenses!$M$26),Dépenses!$M$26&lt;&gt;0,COUNTIF(Dépenses!$M$3:$M$26,"&gt;0")+COUNTIF(Dépenses!$M$3:$M$26,"&lt;0")=23),Dépenses!$M$26,IF(AND(ISNUMBER(Dépenses!$M$27),Dépenses!$M$27&lt;&gt;0,COUNTIF(Dépenses!$M$3:$M$27,"&gt;0")+COUNTIF(Dépenses!$M$3:$M$27,"&lt;0")=23),Dépenses!$M$27,IF(AND(ISNUMBER(Dépenses!$M$28),Dépenses!$M$28&lt;&gt;0,COUNTIF(Dépenses!$M$3:$M$28,"&gt;0")+COUNTIF(Dépenses!$M$3:$M$28,"&lt;0")=23),Dépenses!$M$28,IF(AND(ISNUMBER(Dépenses!$M$29),Dépenses!$M$29&lt;&gt;0,COUNTIF(Dépenses!$M$3:$M$29,"&gt;0")+COUNTIF(Dépenses!$M$3:$M$29,"&lt;0")=23),Dépenses!$M$29,IF(AND(ISNUMBER(Dépenses!$M$30),Dépenses!$M$30&lt;&gt;0,COUNTIF(Dépenses!$M$3:$M$30,"&gt;0")+COUNTIF(Dépenses!$M$3:$M$30,"&lt;0")=23),Dépenses!$M$30,IF(AND(ISNUMBER(Dépenses!$M$31),Dépenses!$M$31&lt;&gt;0,COUNTIF(Dépenses!$M$3:$M$31,"&gt;0")+COUNTIF(Dépenses!$M$3:$M$31,"&lt;0")=23),Dépenses!$M$31,IF(AND(ISNUMBER(Dépenses!$M$32),Dépenses!$M$32&lt;&gt;0,COUNTIF(Dépenses!$M$3:$M$32,"&gt;0")+COUNTIF(Dépenses!$M$3:$M$32,"&lt;0")=23),Dépenses!$M$32,IF(AND(ISNUMBER(Dépenses!$M$33),Dépenses!$M$33&lt;&gt;0,COUNTIF(Dépenses!$M$3:$M$33,"&gt;0")+COUNTIF(Dépenses!$M$3:$M$33,"&lt;0")=23),Dépenses!$M$33,IF(AND(ISNUMBER(Dépenses!$M$34),Dépenses!$M$34&lt;&gt;0,COUNTIF(Dépenses!$M$3:$M$34,"&gt;0")+COUNTIF(Dépenses!$M$3:$M$34,"&lt;0")=23),Dépenses!$M$34,IF(AND(ISNUMBER(Dépenses!$M$35),Dépenses!$M$35&lt;&gt;0,COUNTIF(Dépenses!$M$3:$M$35,"&gt;0")+COUNTIF(Dépenses!$M$3:$M$35,"&lt;0")=23),Dépenses!$M$35,IF(AND(ISNUMBER(Dépenses!$M$36),Dépenses!$M$36&lt;&gt;0,COUNTIF(Dépenses!$M$3:$M$36,"&gt;0")+COUNTIF(Dépenses!$M$3:$M$36,"&lt;0")=23),Dépenses!$M$36,IF(AND(ISNUMBER(Dépenses!$M$37),Dépenses!$M$37&lt;&gt;0,COUNTIF(Dépenses!$M$3:$M$37,"&gt;0")+COUNTIF(Dépenses!$M$3:$M$37,"&lt;0")=23),Dépenses!$M$37,IF(AND(ISNUMBER(Dépenses!$M$38),Dépenses!$M$38&lt;&gt;0,COUNTIF(Dépenses!$M$3:$M$38,"&gt;0")+COUNTIF(Dépenses!$M$3:$M$38,"&lt;0")=23),Dépenses!$M$38,IF(AND(ISNUMBER(Dépenses!$M$39),Dépenses!$M$39&lt;&gt;0,COUNTIF(Dépenses!$M$3:$M$39,"&gt;0")+COUNTIF(Dépenses!$M$3:$M$39,"&lt;0")=23),Dépenses!$M$39,IF(AND(ISNUMBER(Dépenses!$M$40),Dépenses!$M$40&lt;&gt;0,COUNTIF(Dépenses!$M$3:$M$40,"&gt;0")+COUNTIF(Dépenses!$M$3:$M$40,"&lt;0")=23),Dépenses!$M$40,IF(AND(ISNUMBER(Dépenses!$M$41),Dépenses!$M$41&lt;&gt;0,COUNTIF(Dépenses!$M$3:$M$41,"&gt;0")+COUNTIF(Dépenses!$M$3:$M$41,"&lt;0")=23),Dépenses!$M$41,IF(AND(ISNUMBER(Dépenses!$M$42),Dépenses!$M$42&lt;&gt;0,COUNTIF(Dépenses!$M$3:$M$42,"&gt;0")+COUNTIF(Dépenses!$M$3:$M$42,"&lt;0")=23),Dépenses!$M$42,IF(AND(ISNUMBER(Dépenses!$M$43),Dépenses!$M$43&lt;&gt;0,COUNTIF(Dépenses!$M$3:$M$43,"&gt;0")+COUNTIF(Dépenses!$M$3:$M$43,"&lt;0")=23),Dépenses!$M$43,""))))))))))))))))))))))))))))))))))))))))),IF(23=COUNTIF(Dépenses!$M$3:$M$43,"&gt;0")+COUNTIF(Dépenses!$M$3:$M$43,"&lt;0")+1,SUM(Dépenses!$M$3:$M$43),IF(23=COUNTIF(Dépenses!$M$3:$M$43,"&gt;0")+COUNTIF(Dépenses!$M$3:$M$43,"&lt;0")+2,Revenus!$J$2-SUM(Dépenses!$M$3:$M$43),"")))</f>
        <v/>
      </c>
      <c r="I31" s="291" t="str">
        <f>IF(23&lt;=COUNTIF(Dépenses!$M$3:$M$43,"&gt;0")+COUNTIF(Dépenses!$M$3:$M$43,"&lt;0"),IF(AND(ISNUMBER(Dépenses!$M$3),Dépenses!$M$3&lt;&gt;0,COUNTIF(Dépenses!$M$3:$M$3,"&gt;0")+COUNTIF(Dépenses!$M$3:$M$3,"&lt;0")=23),Dépenses!$P$3,IF(AND(ISNUMBER(Dépenses!$M$4),Dépenses!$M$4&lt;&gt;0,COUNTIF(Dépenses!$M$3:$M$4,"&gt;0")+COUNTIF(Dépenses!$M$3:$M$4,"&lt;0")=23),Dépenses!$P$4,IF(AND(ISNUMBER(Dépenses!$M$5),Dépenses!$M$5&lt;&gt;0,COUNTIF(Dépenses!$M$3:$M$5,"&gt;0")+COUNTIF(Dépenses!$M$3:$M$5,"&lt;0")=23),Dépenses!$P$5,IF(AND(ISNUMBER(Dépenses!$M$6),Dépenses!$M$6&lt;&gt;0,COUNTIF(Dépenses!$M$3:$M$6,"&gt;0")+COUNTIF(Dépenses!$M$3:$M$6,"&lt;0")=23),Dépenses!$P$6,IF(AND(ISNUMBER(Dépenses!$M$7),Dépenses!$M$7&lt;&gt;0,COUNTIF(Dépenses!$M$3:$M$7,"&gt;0")+COUNTIF(Dépenses!$M$3:$M$7,"&lt;0")=23),Dépenses!$P$7,IF(AND(ISNUMBER(Dépenses!$M$8),Dépenses!$M$8&lt;&gt;0,COUNTIF(Dépenses!$M$3:$M$8,"&gt;0")+COUNTIF(Dépenses!$M$3:$M$8,"&lt;0")=23),Dépenses!$P$8,IF(AND(ISNUMBER(Dépenses!$M$9),Dépenses!$M$9&lt;&gt;0,COUNTIF(Dépenses!$M$3:$M$9,"&gt;0")+COUNTIF(Dépenses!$M$3:$M$9,"&lt;0")=23),Dépenses!$P$9,IF(AND(ISNUMBER(Dépenses!$M$10),Dépenses!$M$10&lt;&gt;0,COUNTIF(Dépenses!$M$3:$M$10,"&gt;0")+COUNTIF(Dépenses!$M$3:$M$10,"&lt;0")=23),Dépenses!$P$10,IF(AND(ISNUMBER(Dépenses!$M$11),Dépenses!$M$11&lt;&gt;0,COUNTIF(Dépenses!$M$3:$M$11,"&gt;0")+COUNTIF(Dépenses!$M$3:$M$11,"&lt;0")=23),Dépenses!$P$11,IF(AND(ISNUMBER(Dépenses!$M$12),Dépenses!$M$12&lt;&gt;0,COUNTIF(Dépenses!$M$3:$M$12,"&gt;0")+COUNTIF(Dépenses!$M$3:$M$12,"&lt;0")=23),Dépenses!$P$12,IF(AND(ISNUMBER(Dépenses!$M$13),Dépenses!$M$13&lt;&gt;0,COUNTIF(Dépenses!$M$3:$M$13,"&gt;0")+COUNTIF(Dépenses!$M$3:$M$13,"&lt;0")=23),Dépenses!$P$13,IF(AND(ISNUMBER(Dépenses!$M$14),Dépenses!$M$14&lt;&gt;0,COUNTIF(Dépenses!$M$3:$M$14,"&gt;0")+COUNTIF(Dépenses!$M$3:$M$14,"&lt;0")=23),Dépenses!$P$14,IF(AND(ISNUMBER(Dépenses!$M$15),Dépenses!$M$15&lt;&gt;0,COUNTIF(Dépenses!$M$3:$M$15,"&gt;0")+COUNTIF(Dépenses!$M$3:$M$15,"&lt;0")=23),Dépenses!$P$15,IF(AND(ISNUMBER(Dépenses!$M$16),Dépenses!$M$16&lt;&gt;0,COUNTIF(Dépenses!$M$3:$M$16,"&gt;0")+COUNTIF(Dépenses!$M$3:$M$16,"&lt;0")=23),Dépenses!$P$16,IF(AND(ISNUMBER(Dépenses!$M$17),Dépenses!$M$17&lt;&gt;0,COUNTIF(Dépenses!$M$3:$M$17,"&gt;0")+COUNTIF(Dépenses!$M$3:$M$17,"&lt;0")=23),Dépenses!$P$17,IF(AND(ISNUMBER(Dépenses!$M$18),Dépenses!$M$18&lt;&gt;0,COUNTIF(Dépenses!$M$3:$M$18,"&gt;0")+COUNTIF(Dépenses!$M$3:$M$18,"&lt;0")=23),Dépenses!$P$18,IF(AND(ISNUMBER(Dépenses!$M$19),Dépenses!$M$19&lt;&gt;0,COUNTIF(Dépenses!$M$3:$M$19,"&gt;0")+COUNTIF(Dépenses!$M$3:$M$19,"&lt;0")=23),Dépenses!$P$19,IF(AND(ISNUMBER(Dépenses!$M$20),Dépenses!$M$20&lt;&gt;0,COUNTIF(Dépenses!$M$3:$M$20,"&gt;0")+COUNTIF(Dépenses!$M$3:$M$20,"&lt;0")=23),Dépenses!$P$20,IF(AND(ISNUMBER(Dépenses!$M$21),Dépenses!$M$21&lt;&gt;0,COUNTIF(Dépenses!$M$3:$M$21,"&gt;0")+COUNTIF(Dépenses!$M$3:$M$21,"&lt;0")=23),Dépenses!$P$21,IF(AND(ISNUMBER(Dépenses!$M$22),Dépenses!$M$22&lt;&gt;0,COUNTIF(Dépenses!$M$3:$M$22,"&gt;0")+COUNTIF(Dépenses!$M$3:$M$22,"&lt;0")=23),Dépenses!$P$22,IF(AND(ISNUMBER(Dépenses!$M$23),Dépenses!$M$23&lt;&gt;0,COUNTIF(Dépenses!$M$3:$M$23,"&gt;0")+COUNTIF(Dépenses!$M$3:$M$23,"&lt;0")=23),Dépenses!$P$23,IF(AND(ISNUMBER(Dépenses!$M$24),Dépenses!$M$24&lt;&gt;0,COUNTIF(Dépenses!$M$3:$M$24,"&gt;0")+COUNTIF(Dépenses!$M$3:$M$24,"&lt;0")=23),Dépenses!$P$24,IF(AND(ISNUMBER(Dépenses!$M$25),Dépenses!$M$25&lt;&gt;0,COUNTIF(Dépenses!$M$3:$M$25,"&gt;0")+COUNTIF(Dépenses!$M$3:$M$25,"&lt;0")=23),Dépenses!$P$25,IF(AND(ISNUMBER(Dépenses!$M$26),Dépenses!$M$26&lt;&gt;0,COUNTIF(Dépenses!$M$3:$M$26,"&gt;0")+COUNTIF(Dépenses!$M$3:$M$26,"&lt;0")=23),Dépenses!$P$26,IF(AND(ISNUMBER(Dépenses!$M$27),Dépenses!$M$27&lt;&gt;0,COUNTIF(Dépenses!$M$3:$M$27,"&gt;0")+COUNTIF(Dépenses!$M$3:$M$27,"&lt;0")=23),Dépenses!$P$27,IF(AND(ISNUMBER(Dépenses!$M$28),Dépenses!$M$28&lt;&gt;0,COUNTIF(Dépenses!$M$3:$M$28,"&gt;0")+COUNTIF(Dépenses!$M$3:$M$28,"&lt;0")=23),Dépenses!$P$28,IF(AND(ISNUMBER(Dépenses!$M$29),Dépenses!$M$29&lt;&gt;0,COUNTIF(Dépenses!$M$3:$M$29,"&gt;0")+COUNTIF(Dépenses!$M$3:$M$29,"&lt;0")=23),Dépenses!$P$29,IF(AND(ISNUMBER(Dépenses!$M$30),Dépenses!$M$30&lt;&gt;0,COUNTIF(Dépenses!$M$3:$M$30,"&gt;0")+COUNTIF(Dépenses!$M$3:$M$30,"&lt;0")=23),Dépenses!$P$30,IF(AND(ISNUMBER(Dépenses!$M$31),Dépenses!$M$31&lt;&gt;0,COUNTIF(Dépenses!$M$3:$M$31,"&gt;0")+COUNTIF(Dépenses!$M$3:$M$31,"&lt;0")=23),Dépenses!$P$31,IF(AND(ISNUMBER(Dépenses!$M$32),Dépenses!$M$32&lt;&gt;0,COUNTIF(Dépenses!$M$3:$M$32,"&gt;0")+COUNTIF(Dépenses!$M$3:$M$32,"&lt;0")=23),Dépenses!$P$32,IF(AND(ISNUMBER(Dépenses!$M$33),Dépenses!$M$33&lt;&gt;0,COUNTIF(Dépenses!$M$3:$M$33,"&gt;0")+COUNTIF(Dépenses!$M$3:$M$33,"&lt;0")=23),Dépenses!$P$33,IF(AND(ISNUMBER(Dépenses!$M$34),Dépenses!$M$34&lt;&gt;0,COUNTIF(Dépenses!$M$3:$M$34,"&gt;0")+COUNTIF(Dépenses!$M$3:$M$34,"&lt;0")=23),Dépenses!$P$34,IF(AND(ISNUMBER(Dépenses!$M$35),Dépenses!$M$35&lt;&gt;0,COUNTIF(Dépenses!$M$3:$M$35,"&gt;0")+COUNTIF(Dépenses!$M$3:$M$35,"&lt;0")=23),Dépenses!$P$35,IF(AND(ISNUMBER(Dépenses!$M$36),Dépenses!$M$36&lt;&gt;0,COUNTIF(Dépenses!$M$3:$M$36,"&gt;0")+COUNTIF(Dépenses!$M$3:$M$36,"&lt;0")=23),Dépenses!$P$36,IF(AND(ISNUMBER(Dépenses!$M$37),Dépenses!$M$37&lt;&gt;0,COUNTIF(Dépenses!$M$3:$M$37,"&gt;0")+COUNTIF(Dépenses!$M$3:$M$37,"&lt;0")=23),Dépenses!$P$37,IF(AND(ISNUMBER(Dépenses!$M$38),Dépenses!$M$38&lt;&gt;0,COUNTIF(Dépenses!$M$3:$M$38,"&gt;0")+COUNTIF(Dépenses!$M$3:$M$38,"&lt;0")=23),Dépenses!$P$38,IF(AND(ISNUMBER(Dépenses!$M$39),Dépenses!$M$39&lt;&gt;0,COUNTIF(Dépenses!$M$3:$M$39,"&gt;0")+COUNTIF(Dépenses!$M$3:$M$39,"&lt;0")=23),Dépenses!$P$39,IF(AND(ISNUMBER(Dépenses!$M$40),Dépenses!$M$40&lt;&gt;0,COUNTIF(Dépenses!$M$3:$M$40,"&gt;0")+COUNTIF(Dépenses!$M$3:$M$40,"&lt;0")=23),Dépenses!$P$40,IF(AND(ISNUMBER(Dépenses!$M$41),Dépenses!$M$41&lt;&gt;0,COUNTIF(Dépenses!$M$3:$M$41,"&gt;0")+COUNTIF(Dépenses!$M$3:$M$41,"&lt;0")=23),Dépenses!$P$41,IF(AND(ISNUMBER(Dépenses!$M$42),Dépenses!$M$42&lt;&gt;0,COUNTIF(Dépenses!$M$3:$M$42,"&gt;0")+COUNTIF(Dépenses!$M$3:$M$42,"&lt;0")=23),Dépenses!$P$42,IF(AND(ISNUMBER(Dépenses!$M$43),Dépenses!$M$43&lt;&gt;0,COUNTIF(Dépenses!$M$3:$M$43,"&gt;0")+COUNTIF(Dépenses!$M$3:$M$43,"&lt;0")=23),Dépenses!$P$43,""))))))))))))))))))))))))))))))))))))))))),"")</f>
        <v/>
      </c>
      <c r="J31" s="310" t="str">
        <f>IF(23&lt;=COUNTIF(Dépenses!$M$3:$M$43,"&gt;0")+COUNTIF(Dépenses!$M$3:$M$43,"&lt;0"),IF(AND(ISNUMBER(Dépenses!$M$3),Dépenses!$M$3&lt;&gt;0,COUNTIF(Dépenses!$M$3:$M$3,"&gt;0")+COUNTIF(Dépenses!$M$3:$M$3,"&lt;0")=23),Dépenses!$Q$3,IF(AND(ISNUMBER(Dépenses!$M$4),Dépenses!$M$4&lt;&gt;0,COUNTIF(Dépenses!$M$3:$M$4,"&gt;0")+COUNTIF(Dépenses!$M$3:$M$4,"&lt;0")=23),Dépenses!$Q$4,IF(AND(ISNUMBER(Dépenses!$M$5),Dépenses!$M$5&lt;&gt;0,COUNTIF(Dépenses!$M$3:$M$5,"&gt;0")+COUNTIF(Dépenses!$M$3:$M$5,"&lt;0")=23),Dépenses!$Q$5,IF(AND(ISNUMBER(Dépenses!$M$6),Dépenses!$M$6&lt;&gt;0,COUNTIF(Dépenses!$M$3:$M$6,"&gt;0")+COUNTIF(Dépenses!$M$3:$M$6,"&lt;0")=23),Dépenses!$Q$6,IF(AND(ISNUMBER(Dépenses!$M$7),Dépenses!$M$7&lt;&gt;0,COUNTIF(Dépenses!$M$3:$M$7,"&gt;0")+COUNTIF(Dépenses!$M$3:$M$7,"&lt;0")=23),Dépenses!$Q$7,IF(AND(ISNUMBER(Dépenses!$M$8),Dépenses!$M$8&lt;&gt;0,COUNTIF(Dépenses!$M$3:$M$8,"&gt;0")+COUNTIF(Dépenses!$M$3:$M$8,"&lt;0")=23),Dépenses!$Q$8,IF(AND(ISNUMBER(Dépenses!$M$9),Dépenses!$M$9&lt;&gt;0,COUNTIF(Dépenses!$M$3:$M$9,"&gt;0")+COUNTIF(Dépenses!$M$3:$M$9,"&lt;0")=23),Dépenses!$Q$9,IF(AND(ISNUMBER(Dépenses!$M$10),Dépenses!$M$10&lt;&gt;0,COUNTIF(Dépenses!$M$3:$M$10,"&gt;0")+COUNTIF(Dépenses!$M$3:$M$10,"&lt;0")=23),Dépenses!$Q$10,IF(AND(ISNUMBER(Dépenses!$M$11),Dépenses!$M$11&lt;&gt;0,COUNTIF(Dépenses!$M$3:$M$11,"&gt;0")+COUNTIF(Dépenses!$M$3:$M$11,"&lt;0")=23),Dépenses!$Q$11,IF(AND(ISNUMBER(Dépenses!$M$12),Dépenses!$M$12&lt;&gt;0,COUNTIF(Dépenses!$M$3:$M$12,"&gt;0")+COUNTIF(Dépenses!$M$3:$M$12,"&lt;0")=23),Dépenses!$Q$12,IF(AND(ISNUMBER(Dépenses!$M$13),Dépenses!$M$13&lt;&gt;0,COUNTIF(Dépenses!$M$3:$M$13,"&gt;0")+COUNTIF(Dépenses!$M$3:$M$13,"&lt;0")=23),Dépenses!$Q$13,IF(AND(ISNUMBER(Dépenses!$M$14),Dépenses!$M$14&lt;&gt;0,COUNTIF(Dépenses!$M$3:$M$14,"&gt;0")+COUNTIF(Dépenses!$M$3:$M$14,"&lt;0")=23),Dépenses!$Q$14,IF(AND(ISNUMBER(Dépenses!$M$15),Dépenses!$M$15&lt;&gt;0,COUNTIF(Dépenses!$M$3:$M$15,"&gt;0")+COUNTIF(Dépenses!$M$3:$M$15,"&lt;0")=23),Dépenses!$Q$15,IF(AND(ISNUMBER(Dépenses!$M$16),Dépenses!$M$16&lt;&gt;0,COUNTIF(Dépenses!$M$3:$M$16,"&gt;0")+COUNTIF(Dépenses!$M$3:$M$16,"&lt;0")=23),Dépenses!$Q$16,IF(AND(ISNUMBER(Dépenses!$M$17),Dépenses!$M$17&lt;&gt;0,COUNTIF(Dépenses!$M$3:$M$17,"&gt;0")+COUNTIF(Dépenses!$M$3:$M$17,"&lt;0")=23),Dépenses!$Q$17,IF(AND(ISNUMBER(Dépenses!$M$18),Dépenses!$M$18&lt;&gt;0,COUNTIF(Dépenses!$M$3:$M$18,"&gt;0")+COUNTIF(Dépenses!$M$3:$M$18,"&lt;0")=23),Dépenses!$Q$18,IF(AND(ISNUMBER(Dépenses!$M$19),Dépenses!$M$19&lt;&gt;0,COUNTIF(Dépenses!$M$3:$M$19,"&gt;0")+COUNTIF(Dépenses!$M$3:$M$19,"&lt;0")=23),Dépenses!$Q$19,IF(AND(ISNUMBER(Dépenses!$M$20),Dépenses!$M$20&lt;&gt;0,COUNTIF(Dépenses!$M$3:$M$20,"&gt;0")+COUNTIF(Dépenses!$M$3:$M$20,"&lt;0")=23),Dépenses!$Q$20,IF(AND(ISNUMBER(Dépenses!$M$21),Dépenses!$M$21&lt;&gt;0,COUNTIF(Dépenses!$M$3:$M$21,"&gt;0")+COUNTIF(Dépenses!$M$3:$M$21,"&lt;0")=23),Dépenses!$Q$21,IF(AND(ISNUMBER(Dépenses!$M$22),Dépenses!$M$22&lt;&gt;0,COUNTIF(Dépenses!$M$3:$M$22,"&gt;0")+COUNTIF(Dépenses!$M$3:$M$22,"&lt;0")=23),Dépenses!$Q$22,IF(AND(ISNUMBER(Dépenses!$M$23),Dépenses!$M$23&lt;&gt;0,COUNTIF(Dépenses!$M$3:$M$23,"&gt;0")+COUNTIF(Dépenses!$M$3:$M$23,"&lt;0")=23),Dépenses!$Q$23,IF(AND(ISNUMBER(Dépenses!$M$24),Dépenses!$M$24&lt;&gt;0,COUNTIF(Dépenses!$M$3:$M$24,"&gt;0")+COUNTIF(Dépenses!$M$3:$M$24,"&lt;0")=23),Dépenses!$Q$24,IF(AND(ISNUMBER(Dépenses!$M$25),Dépenses!$M$25&lt;&gt;0,COUNTIF(Dépenses!$M$3:$M$25,"&gt;0")+COUNTIF(Dépenses!$M$3:$M$25,"&lt;0")=23),Dépenses!$Q$25,IF(AND(ISNUMBER(Dépenses!$M$26),Dépenses!$M$26&lt;&gt;0,COUNTIF(Dépenses!$M$3:$M$26,"&gt;0")+COUNTIF(Dépenses!$M$3:$M$26,"&lt;0")=23),Dépenses!$Q$26,IF(AND(ISNUMBER(Dépenses!$M$27),Dépenses!$M$27&lt;&gt;0,COUNTIF(Dépenses!$M$3:$M$27,"&gt;0")+COUNTIF(Dépenses!$M$3:$M$27,"&lt;0")=23),Dépenses!$Q$27,IF(AND(ISNUMBER(Dépenses!$M$28),Dépenses!$M$28&lt;&gt;0,COUNTIF(Dépenses!$M$3:$M$28,"&gt;0")+COUNTIF(Dépenses!$M$3:$M$28,"&lt;0")=23),Dépenses!$Q$28,IF(AND(ISNUMBER(Dépenses!$M$29),Dépenses!$M$29&lt;&gt;0,COUNTIF(Dépenses!$M$3:$M$29,"&gt;0")+COUNTIF(Dépenses!$M$3:$M$29,"&lt;0")=23),Dépenses!$Q$29,IF(AND(ISNUMBER(Dépenses!$M$30),Dépenses!$M$30&lt;&gt;0,COUNTIF(Dépenses!$M$3:$M$30,"&gt;0")+COUNTIF(Dépenses!$M$3:$M$30,"&lt;0")=23),Dépenses!$Q$30,IF(AND(ISNUMBER(Dépenses!$M$31),Dépenses!$M$31&lt;&gt;0,COUNTIF(Dépenses!$M$3:$M$31,"&gt;0")+COUNTIF(Dépenses!$M$3:$M$31,"&lt;0")=23),Dépenses!$Q$31,IF(AND(ISNUMBER(Dépenses!$M$32),Dépenses!$M$32&lt;&gt;0,COUNTIF(Dépenses!$M$3:$M$32,"&gt;0")+COUNTIF(Dépenses!$M$3:$M$32,"&lt;0")=23),Dépenses!$Q$32,IF(AND(ISNUMBER(Dépenses!$M$33),Dépenses!$M$33&lt;&gt;0,COUNTIF(Dépenses!$M$3:$M$33,"&gt;0")+COUNTIF(Dépenses!$M$3:$M$33,"&lt;0")=23),Dépenses!$Q$33,IF(AND(ISNUMBER(Dépenses!$M$34),Dépenses!$M$34&lt;&gt;0,COUNTIF(Dépenses!$M$3:$M$34,"&gt;0")+COUNTIF(Dépenses!$M$3:$M$34,"&lt;0")=23),Dépenses!$Q$34,IF(AND(ISNUMBER(Dépenses!$M$35),Dépenses!$M$35&lt;&gt;0,COUNTIF(Dépenses!$M$3:$M$35,"&gt;0")+COUNTIF(Dépenses!$M$3:$M$35,"&lt;0")=23),Dépenses!$Q$35,IF(AND(ISNUMBER(Dépenses!$M$36),Dépenses!$M$36&lt;&gt;0,COUNTIF(Dépenses!$M$3:$M$36,"&gt;0")+COUNTIF(Dépenses!$M$3:$M$36,"&lt;0")=23),Dépenses!$Q$36,IF(AND(ISNUMBER(Dépenses!$M$37),Dépenses!$M$37&lt;&gt;0,COUNTIF(Dépenses!$M$3:$M$37,"&gt;0")+COUNTIF(Dépenses!$M$3:$M$37,"&lt;0")=23),Dépenses!$Q$37,IF(AND(ISNUMBER(Dépenses!$M$38),Dépenses!$M$38&lt;&gt;0,COUNTIF(Dépenses!$M$3:$M$38,"&gt;0")+COUNTIF(Dépenses!$M$3:$M$38,"&lt;0")=23),Dépenses!$Q$38,IF(AND(ISNUMBER(Dépenses!$M$39),Dépenses!$M$39&lt;&gt;0,COUNTIF(Dépenses!$M$3:$M$39,"&gt;0")+COUNTIF(Dépenses!$M$3:$M$39,"&lt;0")=23),Dépenses!$Q$39,IF(AND(ISNUMBER(Dépenses!$M$40),Dépenses!$M$40&lt;&gt;0,COUNTIF(Dépenses!$M$3:$M$40,"&gt;0")+COUNTIF(Dépenses!$M$3:$M$40,"&lt;0")=23),Dépenses!$Q$40,IF(AND(ISNUMBER(Dépenses!$M$41),Dépenses!$M$41&lt;&gt;0,COUNTIF(Dépenses!$M$3:$M$41,"&gt;0")+COUNTIF(Dépenses!$M$3:$M$41,"&lt;0")=23),Dépenses!$Q$41,IF(AND(ISNUMBER(Dépenses!$M$42),Dépenses!$M$42&lt;&gt;0,COUNTIF(Dépenses!$M$3:$M$42,"&gt;0")+COUNTIF(Dépenses!$M$3:$M$42,"&lt;0")=23),Dépenses!$Q$42,IF(AND(ISNUMBER(Dépenses!$M$43),Dépenses!$M$43&lt;&gt;0,COUNTIF(Dépenses!$M$3:$M$43,"&gt;0")+COUNTIF(Dépenses!$M$3:$M$43,"&lt;0")=23),Dépenses!$Q$43,""))))))))))))))))))))))))))))))))))))))))),IF(23=COUNTIF(Dépenses!$M$3:$M$43,"&gt;0")+COUNTIF(Dépenses!$M$3:$M$43,"&lt;0")+1,SUM(Dépenses!$Q$3:$Q$43),IF(23=COUNTIF(Dépenses!$M$3:$M$43,"&gt;0")+COUNTIF(Dépenses!$M$3:$M$43,"&lt;0")+2,Revenus!$J$2-SUM(Dépenses!$Q$3:$Q$43),"")))</f>
        <v/>
      </c>
    </row>
    <row r="32" spans="1:10" x14ac:dyDescent="0.25">
      <c r="A32" s="146"/>
      <c r="B32" s="146"/>
      <c r="C32" s="146"/>
      <c r="D32" s="146"/>
      <c r="E32" s="146"/>
      <c r="F32" s="146"/>
      <c r="G32" s="276" t="str">
        <f>IF(24&lt;=COUNTIF(Dépenses!$M$3:$M$43,"&gt;0")+COUNTIF(Dépenses!$M$3:$M$43,"&lt;0"),IF(AND(ISNUMBER(Dépenses!$M$3),Dépenses!$M$3&lt;&gt;0,COUNTIF(Dépenses!$M$3:$M$3,"&gt;0")+COUNTIF(Dépenses!$M$3:$M$3,"&lt;0")=24),Dépenses!$L$3,IF(AND(ISNUMBER(Dépenses!$M$4),Dépenses!$M$4&lt;&gt;0,COUNTIF(Dépenses!$M$3:$M$4,"&gt;0")+COUNTIF(Dépenses!$M$3:$M$4,"&lt;0")=24),Dépenses!$L$4,IF(AND(ISNUMBER(Dépenses!$M$5),Dépenses!$M$5&lt;&gt;0,COUNTIF(Dépenses!$M$3:$M$5,"&gt;0")+COUNTIF(Dépenses!$M$3:$M$5,"&lt;0")=24),Dépenses!$L$5,IF(AND(ISNUMBER(Dépenses!$M$6),Dépenses!$M$6&lt;&gt;0,COUNTIF(Dépenses!$M$3:$M$6,"&gt;0")+COUNTIF(Dépenses!$M$3:$M$6,"&lt;0")=24),Dépenses!$L$6,IF(AND(ISNUMBER(Dépenses!$M$7),Dépenses!$M$7&lt;&gt;0,COUNTIF(Dépenses!$M$3:$M$7,"&gt;0")+COUNTIF(Dépenses!$M$3:$M$7,"&lt;0")=24),Dépenses!$L$7,IF(AND(ISNUMBER(Dépenses!$M$8),Dépenses!$M$8&lt;&gt;0,COUNTIF(Dépenses!$M$3:$M$8,"&gt;0")+COUNTIF(Dépenses!$M$3:$M$8,"&lt;0")=24),Dépenses!$L$8,IF(AND(ISNUMBER(Dépenses!$M$9),Dépenses!$M$9&lt;&gt;0,COUNTIF(Dépenses!$M$3:$M$9,"&gt;0")+COUNTIF(Dépenses!$M$3:$M$9,"&lt;0")=24),Dépenses!$L$9,IF(AND(ISNUMBER(Dépenses!$M$10),Dépenses!$M$10&lt;&gt;0,COUNTIF(Dépenses!$M$3:$M$10,"&gt;0")+COUNTIF(Dépenses!$M$3:$M$10,"&lt;0")=24),Dépenses!$L$10,IF(AND(ISNUMBER(Dépenses!$M$11),Dépenses!$M$11&lt;&gt;0,COUNTIF(Dépenses!$M$3:$M$11,"&gt;0")+COUNTIF(Dépenses!$M$3:$M$11,"&lt;0")=24),Dépenses!$L$11,IF(AND(ISNUMBER(Dépenses!$M$12),Dépenses!$M$12&lt;&gt;0,COUNTIF(Dépenses!$M$3:$M$12,"&gt;0")+COUNTIF(Dépenses!$M$3:$M$12,"&lt;0")=24),Dépenses!$L$12,IF(AND(ISNUMBER(Dépenses!$M$13),Dépenses!$M$13&lt;&gt;0,COUNTIF(Dépenses!$M$3:$M$13,"&gt;0")+COUNTIF(Dépenses!$M$3:$M$13,"&lt;0")=24),Dépenses!$L$13,IF(AND(ISNUMBER(Dépenses!$M$14),Dépenses!$M$14&lt;&gt;0,COUNTIF(Dépenses!$M$3:$M$14,"&gt;0")+COUNTIF(Dépenses!$M$3:$M$14,"&lt;0")=24),Dépenses!$L$14,IF(AND(ISNUMBER(Dépenses!$M$15),Dépenses!$M$15&lt;&gt;0,COUNTIF(Dépenses!$M$3:$M$15,"&gt;0")+COUNTIF(Dépenses!$M$3:$M$15,"&lt;0")=24),Dépenses!$L$15,IF(AND(ISNUMBER(Dépenses!$M$16),Dépenses!$M$16&lt;&gt;0,COUNTIF(Dépenses!$M$3:$M$16,"&gt;0")+COUNTIF(Dépenses!$M$3:$M$16,"&lt;0")=24),Dépenses!$L$16,IF(AND(ISNUMBER(Dépenses!$M$17),Dépenses!$M$17&lt;&gt;0,COUNTIF(Dépenses!$M$3:$M$17,"&gt;0")+COUNTIF(Dépenses!$M$3:$M$17,"&lt;0")=24),Dépenses!$L$17,IF(AND(ISNUMBER(Dépenses!$M$18),Dépenses!$M$18&lt;&gt;0,COUNTIF(Dépenses!$M$3:$M$18,"&gt;0")+COUNTIF(Dépenses!$M$3:$M$18,"&lt;0")=24),Dépenses!$L$18,IF(AND(ISNUMBER(Dépenses!$M$19),Dépenses!$M$19&lt;&gt;0,COUNTIF(Dépenses!$M$3:$M$19,"&gt;0")+COUNTIF(Dépenses!$M$3:$M$19,"&lt;0")=24),Dépenses!$L$19,IF(AND(ISNUMBER(Dépenses!$M$20),Dépenses!$M$20&lt;&gt;0,COUNTIF(Dépenses!$M$3:$M$20,"&gt;0")+COUNTIF(Dépenses!$M$3:$M$20,"&lt;0")=24),Dépenses!$L$20,IF(AND(ISNUMBER(Dépenses!$M$21),Dépenses!$M$21&lt;&gt;0,COUNTIF(Dépenses!$M$3:$M$21,"&gt;0")+COUNTIF(Dépenses!$M$3:$M$21,"&lt;0")=24),Dépenses!$L$21,IF(AND(ISNUMBER(Dépenses!$M$22),Dépenses!$M$22&lt;&gt;0,COUNTIF(Dépenses!$M$3:$M$22,"&gt;0")+COUNTIF(Dépenses!$M$3:$M$22,"&lt;0")=24),Dépenses!$L$22,IF(AND(ISNUMBER(Dépenses!$M$23),Dépenses!$M$23&lt;&gt;0,COUNTIF(Dépenses!$M$3:$M$23,"&gt;0")+COUNTIF(Dépenses!$M$3:$M$23,"&lt;0")=24),Dépenses!$L$23,IF(AND(ISNUMBER(Dépenses!$M$24),Dépenses!$M$24&lt;&gt;0,COUNTIF(Dépenses!$M$3:$M$24,"&gt;0")+COUNTIF(Dépenses!$M$3:$M$24,"&lt;0")=24),Dépenses!$L$24,IF(AND(ISNUMBER(Dépenses!$M$25),Dépenses!$M$25&lt;&gt;0,COUNTIF(Dépenses!$M$3:$M$25,"&gt;0")+COUNTIF(Dépenses!$M$3:$M$25,"&lt;0")=24),Dépenses!$L$25,IF(AND(ISNUMBER(Dépenses!$M$26),Dépenses!$M$26&lt;&gt;0,COUNTIF(Dépenses!$M$3:$M$26,"&gt;0")+COUNTIF(Dépenses!$M$3:$M$26,"&lt;0")=24),Dépenses!$L$26,IF(AND(ISNUMBER(Dépenses!$M$27),Dépenses!$M$27&lt;&gt;0,COUNTIF(Dépenses!$M$3:$M$27,"&gt;0")+COUNTIF(Dépenses!$M$3:$M$27,"&lt;0")=24),Dépenses!$L$27,IF(AND(ISNUMBER(Dépenses!$M$28),Dépenses!$M$28&lt;&gt;0,COUNTIF(Dépenses!$M$3:$M$28,"&gt;0")+COUNTIF(Dépenses!$M$3:$M$28,"&lt;0")=24),Dépenses!$L$28,IF(AND(ISNUMBER(Dépenses!$M$29),Dépenses!$M$29&lt;&gt;0,COUNTIF(Dépenses!$M$3:$M$29,"&gt;0")+COUNTIF(Dépenses!$M$3:$M$29,"&lt;0")=24),Dépenses!$L$29,IF(AND(ISNUMBER(Dépenses!$M$30),Dépenses!$M$30&lt;&gt;0,COUNTIF(Dépenses!$M$3:$M$30,"&gt;0")+COUNTIF(Dépenses!$M$3:$M$30,"&lt;0")=24),Dépenses!$L$30,IF(AND(ISNUMBER(Dépenses!$M$31),Dépenses!$M$31&lt;&gt;0,COUNTIF(Dépenses!$M$3:$M$31,"&gt;0")+COUNTIF(Dépenses!$M$3:$M$31,"&lt;0")=24),Dépenses!$L$31,IF(AND(ISNUMBER(Dépenses!$M$32),Dépenses!$M$32&lt;&gt;0,COUNTIF(Dépenses!$M$3:$M$32,"&gt;0")+COUNTIF(Dépenses!$M$3:$M$32,"&lt;0")=24),Dépenses!$L$32,IF(AND(ISNUMBER(Dépenses!$M$33),Dépenses!$M$33&lt;&gt;0,COUNTIF(Dépenses!$M$3:$M$33,"&gt;0")+COUNTIF(Dépenses!$M$3:$M$33,"&lt;0")=24),Dépenses!$L$33,IF(AND(ISNUMBER(Dépenses!$M$34),Dépenses!$M$34&lt;&gt;0,COUNTIF(Dépenses!$M$3:$M$34,"&gt;0")+COUNTIF(Dépenses!$M$3:$M$34,"&lt;0")=24),Dépenses!$L$34,IF(AND(ISNUMBER(Dépenses!$M$35),Dépenses!$M$35&lt;&gt;0,COUNTIF(Dépenses!$M$3:$M$35,"&gt;0")+COUNTIF(Dépenses!$M$3:$M$35,"&lt;0")=24),Dépenses!$L$35,IF(AND(ISNUMBER(Dépenses!$M$36),Dépenses!$M$36&lt;&gt;0,COUNTIF(Dépenses!$M$3:$M$36,"&gt;0")+COUNTIF(Dépenses!$M$3:$M$36,"&lt;0")=24),Dépenses!$L$36,IF(AND(ISNUMBER(Dépenses!$M$37),Dépenses!$M$37&lt;&gt;0,COUNTIF(Dépenses!$M$3:$M$37,"&gt;0")+COUNTIF(Dépenses!$M$3:$M$37,"&lt;0")=24),Dépenses!$L$37,IF(AND(ISNUMBER(Dépenses!$M$38),Dépenses!$M$38&lt;&gt;0,COUNTIF(Dépenses!$M$3:$M$38,"&gt;0")+COUNTIF(Dépenses!$M$3:$M$38,"&lt;0")=24),Dépenses!$L$38,IF(AND(ISNUMBER(Dépenses!$M$39),Dépenses!$M$39&lt;&gt;0,COUNTIF(Dépenses!$M$3:$M$39,"&gt;0")+COUNTIF(Dépenses!$M$3:$M$39,"&lt;0")=24),Dépenses!$L$39,IF(AND(ISNUMBER(Dépenses!$M$40),Dépenses!$M$40&lt;&gt;0,COUNTIF(Dépenses!$M$3:$M$40,"&gt;0")+COUNTIF(Dépenses!$M$3:$M$40,"&lt;0")=24),Dépenses!$L$40,IF(AND(ISNUMBER(Dépenses!$M$41),Dépenses!$M$41&lt;&gt;0,COUNTIF(Dépenses!$M$3:$M$41,"&gt;0")+COUNTIF(Dépenses!$M$3:$M$41,"&lt;0")=24),Dépenses!$L$41,IF(AND(ISNUMBER(Dépenses!$M$42),Dépenses!$M$42&lt;&gt;0,COUNTIF(Dépenses!$M$3:$M$42,"&gt;0")+COUNTIF(Dépenses!$M$3:$M$42,"&lt;0")=24),Dépenses!$L$42,IF(AND(ISNUMBER(Dépenses!$M$43),Dépenses!$M$43&lt;&gt;0,COUNTIF(Dépenses!$M$3:$M$43,"&gt;0")+COUNTIF(Dépenses!$M$3:$M$43,"&lt;0")=24),Dépenses!$L$43,""))))))))))))))))))))))))))))))))))))))))),IF(24=COUNTIF(Dépenses!$M$3:$M$43,"&gt;0")+COUNTIF(Dépenses!$M$3:$M$43,"&lt;0")+1,"TOTAL DÉPENSES",IF(24=COUNTIF(Dépenses!$M$3:$M$43,"&gt;0")+COUNTIF(Dépenses!$M$3:$M$43,"&lt;0")+2,"BÉNÉFICE (PERTE) NET","")))</f>
        <v/>
      </c>
      <c r="H32" s="310" t="str">
        <f>IF(24&lt;=COUNTIF(Dépenses!$M$3:$M$43,"&gt;0")+COUNTIF(Dépenses!$M$3:$M$43,"&lt;0"),IF(AND(ISNUMBER(Dépenses!$M$3),Dépenses!$M$3&lt;&gt;0,COUNTIF(Dépenses!$M$3:$M$3,"&gt;0")+COUNTIF(Dépenses!$M$3:$M$3,"&lt;0")=24),Dépenses!$M$3,IF(AND(ISNUMBER(Dépenses!$M$4),Dépenses!$M$4&lt;&gt;0,COUNTIF(Dépenses!$M$3:$M$4,"&gt;0")+COUNTIF(Dépenses!$M$3:$M$4,"&lt;0")=24),Dépenses!$M$4,IF(AND(ISNUMBER(Dépenses!$M$5),Dépenses!$M$5&lt;&gt;0,COUNTIF(Dépenses!$M$3:$M$5,"&gt;0")+COUNTIF(Dépenses!$M$3:$M$5,"&lt;0")=24),Dépenses!$M$5,IF(AND(ISNUMBER(Dépenses!$M$6),Dépenses!$M$6&lt;&gt;0,COUNTIF(Dépenses!$M$3:$M$6,"&gt;0")+COUNTIF(Dépenses!$M$3:$M$6,"&lt;0")=24),Dépenses!$M$6,IF(AND(ISNUMBER(Dépenses!$M$7),Dépenses!$M$7&lt;&gt;0,COUNTIF(Dépenses!$M$3:$M$7,"&gt;0")+COUNTIF(Dépenses!$M$3:$M$7,"&lt;0")=24),Dépenses!$M$7,IF(AND(ISNUMBER(Dépenses!$M$8),Dépenses!$M$8&lt;&gt;0,COUNTIF(Dépenses!$M$3:$M$8,"&gt;0")+COUNTIF(Dépenses!$M$3:$M$8,"&lt;0")=24),Dépenses!$M$8,IF(AND(ISNUMBER(Dépenses!$M$9),Dépenses!$M$9&lt;&gt;0,COUNTIF(Dépenses!$M$3:$M$9,"&gt;0")+COUNTIF(Dépenses!$M$3:$M$9,"&lt;0")=24),Dépenses!$M$9,IF(AND(ISNUMBER(Dépenses!$M$10),Dépenses!$M$10&lt;&gt;0,COUNTIF(Dépenses!$M$3:$M$10,"&gt;0")+COUNTIF(Dépenses!$M$3:$M$10,"&lt;0")=24),Dépenses!$M$10,IF(AND(ISNUMBER(Dépenses!$M$11),Dépenses!$M$11&lt;&gt;0,COUNTIF(Dépenses!$M$3:$M$11,"&gt;0")+COUNTIF(Dépenses!$M$3:$M$11,"&lt;0")=24),Dépenses!$M$11,IF(AND(ISNUMBER(Dépenses!$M$12),Dépenses!$M$12&lt;&gt;0,COUNTIF(Dépenses!$M$3:$M$12,"&gt;0")+COUNTIF(Dépenses!$M$3:$M$12,"&lt;0")=24),Dépenses!$M$12,IF(AND(ISNUMBER(Dépenses!$M$13),Dépenses!$M$13&lt;&gt;0,COUNTIF(Dépenses!$M$3:$M$13,"&gt;0")+COUNTIF(Dépenses!$M$3:$M$13,"&lt;0")=24),Dépenses!$M$13,IF(AND(ISNUMBER(Dépenses!$M$14),Dépenses!$M$14&lt;&gt;0,COUNTIF(Dépenses!$M$3:$M$14,"&gt;0")+COUNTIF(Dépenses!$M$3:$M$14,"&lt;0")=24),Dépenses!$M$14,IF(AND(ISNUMBER(Dépenses!$M$15),Dépenses!$M$15&lt;&gt;0,COUNTIF(Dépenses!$M$3:$M$15,"&gt;0")+COUNTIF(Dépenses!$M$3:$M$15,"&lt;0")=24),Dépenses!$M$15,IF(AND(ISNUMBER(Dépenses!$M$16),Dépenses!$M$16&lt;&gt;0,COUNTIF(Dépenses!$M$3:$M$16,"&gt;0")+COUNTIF(Dépenses!$M$3:$M$16,"&lt;0")=24),Dépenses!$M$16,IF(AND(ISNUMBER(Dépenses!$M$17),Dépenses!$M$17&lt;&gt;0,COUNTIF(Dépenses!$M$3:$M$17,"&gt;0")+COUNTIF(Dépenses!$M$3:$M$17,"&lt;0")=24),Dépenses!$M$17,IF(AND(ISNUMBER(Dépenses!$M$18),Dépenses!$M$18&lt;&gt;0,COUNTIF(Dépenses!$M$3:$M$18,"&gt;0")+COUNTIF(Dépenses!$M$3:$M$18,"&lt;0")=24),Dépenses!$M$18,IF(AND(ISNUMBER(Dépenses!$M$19),Dépenses!$M$19&lt;&gt;0,COUNTIF(Dépenses!$M$3:$M$19,"&gt;0")+COUNTIF(Dépenses!$M$3:$M$19,"&lt;0")=24),Dépenses!$M$19,IF(AND(ISNUMBER(Dépenses!$M$20),Dépenses!$M$20&lt;&gt;0,COUNTIF(Dépenses!$M$3:$M$20,"&gt;0")+COUNTIF(Dépenses!$M$3:$M$20,"&lt;0")=24),Dépenses!$M$20,IF(AND(ISNUMBER(Dépenses!$M$21),Dépenses!$M$21&lt;&gt;0,COUNTIF(Dépenses!$M$3:$M$21,"&gt;0")+COUNTIF(Dépenses!$M$3:$M$21,"&lt;0")=24),Dépenses!$M$21,IF(AND(ISNUMBER(Dépenses!$M$22),Dépenses!$M$22&lt;&gt;0,COUNTIF(Dépenses!$M$3:$M$22,"&gt;0")+COUNTIF(Dépenses!$M$3:$M$22,"&lt;0")=24),Dépenses!$M$22,IF(AND(ISNUMBER(Dépenses!$M$23),Dépenses!$M$23&lt;&gt;0,COUNTIF(Dépenses!$M$3:$M$23,"&gt;0")+COUNTIF(Dépenses!$M$3:$M$23,"&lt;0")=24),Dépenses!$M$23,IF(AND(ISNUMBER(Dépenses!$M$24),Dépenses!$M$24&lt;&gt;0,COUNTIF(Dépenses!$M$3:$M$24,"&gt;0")+COUNTIF(Dépenses!$M$3:$M$24,"&lt;0")=24),Dépenses!$M$24,IF(AND(ISNUMBER(Dépenses!$M$25),Dépenses!$M$25&lt;&gt;0,COUNTIF(Dépenses!$M$3:$M$25,"&gt;0")+COUNTIF(Dépenses!$M$3:$M$25,"&lt;0")=24),Dépenses!$M$25,IF(AND(ISNUMBER(Dépenses!$M$26),Dépenses!$M$26&lt;&gt;0,COUNTIF(Dépenses!$M$3:$M$26,"&gt;0")+COUNTIF(Dépenses!$M$3:$M$26,"&lt;0")=24),Dépenses!$M$26,IF(AND(ISNUMBER(Dépenses!$M$27),Dépenses!$M$27&lt;&gt;0,COUNTIF(Dépenses!$M$3:$M$27,"&gt;0")+COUNTIF(Dépenses!$M$3:$M$27,"&lt;0")=24),Dépenses!$M$27,IF(AND(ISNUMBER(Dépenses!$M$28),Dépenses!$M$28&lt;&gt;0,COUNTIF(Dépenses!$M$3:$M$28,"&gt;0")+COUNTIF(Dépenses!$M$3:$M$28,"&lt;0")=24),Dépenses!$M$28,IF(AND(ISNUMBER(Dépenses!$M$29),Dépenses!$M$29&lt;&gt;0,COUNTIF(Dépenses!$M$3:$M$29,"&gt;0")+COUNTIF(Dépenses!$M$3:$M$29,"&lt;0")=24),Dépenses!$M$29,IF(AND(ISNUMBER(Dépenses!$M$30),Dépenses!$M$30&lt;&gt;0,COUNTIF(Dépenses!$M$3:$M$30,"&gt;0")+COUNTIF(Dépenses!$M$3:$M$30,"&lt;0")=24),Dépenses!$M$30,IF(AND(ISNUMBER(Dépenses!$M$31),Dépenses!$M$31&lt;&gt;0,COUNTIF(Dépenses!$M$3:$M$31,"&gt;0")+COUNTIF(Dépenses!$M$3:$M$31,"&lt;0")=24),Dépenses!$M$31,IF(AND(ISNUMBER(Dépenses!$M$32),Dépenses!$M$32&lt;&gt;0,COUNTIF(Dépenses!$M$3:$M$32,"&gt;0")+COUNTIF(Dépenses!$M$3:$M$32,"&lt;0")=24),Dépenses!$M$32,IF(AND(ISNUMBER(Dépenses!$M$33),Dépenses!$M$33&lt;&gt;0,COUNTIF(Dépenses!$M$3:$M$33,"&gt;0")+COUNTIF(Dépenses!$M$3:$M$33,"&lt;0")=24),Dépenses!$M$33,IF(AND(ISNUMBER(Dépenses!$M$34),Dépenses!$M$34&lt;&gt;0,COUNTIF(Dépenses!$M$3:$M$34,"&gt;0")+COUNTIF(Dépenses!$M$3:$M$34,"&lt;0")=24),Dépenses!$M$34,IF(AND(ISNUMBER(Dépenses!$M$35),Dépenses!$M$35&lt;&gt;0,COUNTIF(Dépenses!$M$3:$M$35,"&gt;0")+COUNTIF(Dépenses!$M$3:$M$35,"&lt;0")=24),Dépenses!$M$35,IF(AND(ISNUMBER(Dépenses!$M$36),Dépenses!$M$36&lt;&gt;0,COUNTIF(Dépenses!$M$3:$M$36,"&gt;0")+COUNTIF(Dépenses!$M$3:$M$36,"&lt;0")=24),Dépenses!$M$36,IF(AND(ISNUMBER(Dépenses!$M$37),Dépenses!$M$37&lt;&gt;0,COUNTIF(Dépenses!$M$3:$M$37,"&gt;0")+COUNTIF(Dépenses!$M$3:$M$37,"&lt;0")=24),Dépenses!$M$37,IF(AND(ISNUMBER(Dépenses!$M$38),Dépenses!$M$38&lt;&gt;0,COUNTIF(Dépenses!$M$3:$M$38,"&gt;0")+COUNTIF(Dépenses!$M$3:$M$38,"&lt;0")=24),Dépenses!$M$38,IF(AND(ISNUMBER(Dépenses!$M$39),Dépenses!$M$39&lt;&gt;0,COUNTIF(Dépenses!$M$3:$M$39,"&gt;0")+COUNTIF(Dépenses!$M$3:$M$39,"&lt;0")=24),Dépenses!$M$39,IF(AND(ISNUMBER(Dépenses!$M$40),Dépenses!$M$40&lt;&gt;0,COUNTIF(Dépenses!$M$3:$M$40,"&gt;0")+COUNTIF(Dépenses!$M$3:$M$40,"&lt;0")=24),Dépenses!$M$40,IF(AND(ISNUMBER(Dépenses!$M$41),Dépenses!$M$41&lt;&gt;0,COUNTIF(Dépenses!$M$3:$M$41,"&gt;0")+COUNTIF(Dépenses!$M$3:$M$41,"&lt;0")=24),Dépenses!$M$41,IF(AND(ISNUMBER(Dépenses!$M$42),Dépenses!$M$42&lt;&gt;0,COUNTIF(Dépenses!$M$3:$M$42,"&gt;0")+COUNTIF(Dépenses!$M$3:$M$42,"&lt;0")=24),Dépenses!$M$42,IF(AND(ISNUMBER(Dépenses!$M$43),Dépenses!$M$43&lt;&gt;0,COUNTIF(Dépenses!$M$3:$M$43,"&gt;0")+COUNTIF(Dépenses!$M$3:$M$43,"&lt;0")=24),Dépenses!$M$43,""))))))))))))))))))))))))))))))))))))))))),IF(24=COUNTIF(Dépenses!$M$3:$M$43,"&gt;0")+COUNTIF(Dépenses!$M$3:$M$43,"&lt;0")+1,SUM(Dépenses!$M$3:$M$43),IF(24=COUNTIF(Dépenses!$M$3:$M$43,"&gt;0")+COUNTIF(Dépenses!$M$3:$M$43,"&lt;0")+2,Revenus!$J$2-SUM(Dépenses!$M$3:$M$43),"")))</f>
        <v/>
      </c>
      <c r="I32" s="291" t="str">
        <f>IF(24&lt;=COUNTIF(Dépenses!$M$3:$M$43,"&gt;0")+COUNTIF(Dépenses!$M$3:$M$43,"&lt;0"),IF(AND(ISNUMBER(Dépenses!$M$3),Dépenses!$M$3&lt;&gt;0,COUNTIF(Dépenses!$M$3:$M$3,"&gt;0")+COUNTIF(Dépenses!$M$3:$M$3,"&lt;0")=24),Dépenses!$P$3,IF(AND(ISNUMBER(Dépenses!$M$4),Dépenses!$M$4&lt;&gt;0,COUNTIF(Dépenses!$M$3:$M$4,"&gt;0")+COUNTIF(Dépenses!$M$3:$M$4,"&lt;0")=24),Dépenses!$P$4,IF(AND(ISNUMBER(Dépenses!$M$5),Dépenses!$M$5&lt;&gt;0,COUNTIF(Dépenses!$M$3:$M$5,"&gt;0")+COUNTIF(Dépenses!$M$3:$M$5,"&lt;0")=24),Dépenses!$P$5,IF(AND(ISNUMBER(Dépenses!$M$6),Dépenses!$M$6&lt;&gt;0,COUNTIF(Dépenses!$M$3:$M$6,"&gt;0")+COUNTIF(Dépenses!$M$3:$M$6,"&lt;0")=24),Dépenses!$P$6,IF(AND(ISNUMBER(Dépenses!$M$7),Dépenses!$M$7&lt;&gt;0,COUNTIF(Dépenses!$M$3:$M$7,"&gt;0")+COUNTIF(Dépenses!$M$3:$M$7,"&lt;0")=24),Dépenses!$P$7,IF(AND(ISNUMBER(Dépenses!$M$8),Dépenses!$M$8&lt;&gt;0,COUNTIF(Dépenses!$M$3:$M$8,"&gt;0")+COUNTIF(Dépenses!$M$3:$M$8,"&lt;0")=24),Dépenses!$P$8,IF(AND(ISNUMBER(Dépenses!$M$9),Dépenses!$M$9&lt;&gt;0,COUNTIF(Dépenses!$M$3:$M$9,"&gt;0")+COUNTIF(Dépenses!$M$3:$M$9,"&lt;0")=24),Dépenses!$P$9,IF(AND(ISNUMBER(Dépenses!$M$10),Dépenses!$M$10&lt;&gt;0,COUNTIF(Dépenses!$M$3:$M$10,"&gt;0")+COUNTIF(Dépenses!$M$3:$M$10,"&lt;0")=24),Dépenses!$P$10,IF(AND(ISNUMBER(Dépenses!$M$11),Dépenses!$M$11&lt;&gt;0,COUNTIF(Dépenses!$M$3:$M$11,"&gt;0")+COUNTIF(Dépenses!$M$3:$M$11,"&lt;0")=24),Dépenses!$P$11,IF(AND(ISNUMBER(Dépenses!$M$12),Dépenses!$M$12&lt;&gt;0,COUNTIF(Dépenses!$M$3:$M$12,"&gt;0")+COUNTIF(Dépenses!$M$3:$M$12,"&lt;0")=24),Dépenses!$P$12,IF(AND(ISNUMBER(Dépenses!$M$13),Dépenses!$M$13&lt;&gt;0,COUNTIF(Dépenses!$M$3:$M$13,"&gt;0")+COUNTIF(Dépenses!$M$3:$M$13,"&lt;0")=24),Dépenses!$P$13,IF(AND(ISNUMBER(Dépenses!$M$14),Dépenses!$M$14&lt;&gt;0,COUNTIF(Dépenses!$M$3:$M$14,"&gt;0")+COUNTIF(Dépenses!$M$3:$M$14,"&lt;0")=24),Dépenses!$P$14,IF(AND(ISNUMBER(Dépenses!$M$15),Dépenses!$M$15&lt;&gt;0,COUNTIF(Dépenses!$M$3:$M$15,"&gt;0")+COUNTIF(Dépenses!$M$3:$M$15,"&lt;0")=24),Dépenses!$P$15,IF(AND(ISNUMBER(Dépenses!$M$16),Dépenses!$M$16&lt;&gt;0,COUNTIF(Dépenses!$M$3:$M$16,"&gt;0")+COUNTIF(Dépenses!$M$3:$M$16,"&lt;0")=24),Dépenses!$P$16,IF(AND(ISNUMBER(Dépenses!$M$17),Dépenses!$M$17&lt;&gt;0,COUNTIF(Dépenses!$M$3:$M$17,"&gt;0")+COUNTIF(Dépenses!$M$3:$M$17,"&lt;0")=24),Dépenses!$P$17,IF(AND(ISNUMBER(Dépenses!$M$18),Dépenses!$M$18&lt;&gt;0,COUNTIF(Dépenses!$M$3:$M$18,"&gt;0")+COUNTIF(Dépenses!$M$3:$M$18,"&lt;0")=24),Dépenses!$P$18,IF(AND(ISNUMBER(Dépenses!$M$19),Dépenses!$M$19&lt;&gt;0,COUNTIF(Dépenses!$M$3:$M$19,"&gt;0")+COUNTIF(Dépenses!$M$3:$M$19,"&lt;0")=24),Dépenses!$P$19,IF(AND(ISNUMBER(Dépenses!$M$20),Dépenses!$M$20&lt;&gt;0,COUNTIF(Dépenses!$M$3:$M$20,"&gt;0")+COUNTIF(Dépenses!$M$3:$M$20,"&lt;0")=24),Dépenses!$P$20,IF(AND(ISNUMBER(Dépenses!$M$21),Dépenses!$M$21&lt;&gt;0,COUNTIF(Dépenses!$M$3:$M$21,"&gt;0")+COUNTIF(Dépenses!$M$3:$M$21,"&lt;0")=24),Dépenses!$P$21,IF(AND(ISNUMBER(Dépenses!$M$22),Dépenses!$M$22&lt;&gt;0,COUNTIF(Dépenses!$M$3:$M$22,"&gt;0")+COUNTIF(Dépenses!$M$3:$M$22,"&lt;0")=24),Dépenses!$P$22,IF(AND(ISNUMBER(Dépenses!$M$23),Dépenses!$M$23&lt;&gt;0,COUNTIF(Dépenses!$M$3:$M$23,"&gt;0")+COUNTIF(Dépenses!$M$3:$M$23,"&lt;0")=24),Dépenses!$P$23,IF(AND(ISNUMBER(Dépenses!$M$24),Dépenses!$M$24&lt;&gt;0,COUNTIF(Dépenses!$M$3:$M$24,"&gt;0")+COUNTIF(Dépenses!$M$3:$M$24,"&lt;0")=24),Dépenses!$P$24,IF(AND(ISNUMBER(Dépenses!$M$25),Dépenses!$M$25&lt;&gt;0,COUNTIF(Dépenses!$M$3:$M$25,"&gt;0")+COUNTIF(Dépenses!$M$3:$M$25,"&lt;0")=24),Dépenses!$P$25,IF(AND(ISNUMBER(Dépenses!$M$26),Dépenses!$M$26&lt;&gt;0,COUNTIF(Dépenses!$M$3:$M$26,"&gt;0")+COUNTIF(Dépenses!$M$3:$M$26,"&lt;0")=24),Dépenses!$P$26,IF(AND(ISNUMBER(Dépenses!$M$27),Dépenses!$M$27&lt;&gt;0,COUNTIF(Dépenses!$M$3:$M$27,"&gt;0")+COUNTIF(Dépenses!$M$3:$M$27,"&lt;0")=24),Dépenses!$P$27,IF(AND(ISNUMBER(Dépenses!$M$28),Dépenses!$M$28&lt;&gt;0,COUNTIF(Dépenses!$M$3:$M$28,"&gt;0")+COUNTIF(Dépenses!$M$3:$M$28,"&lt;0")=24),Dépenses!$P$28,IF(AND(ISNUMBER(Dépenses!$M$29),Dépenses!$M$29&lt;&gt;0,COUNTIF(Dépenses!$M$3:$M$29,"&gt;0")+COUNTIF(Dépenses!$M$3:$M$29,"&lt;0")=24),Dépenses!$P$29,IF(AND(ISNUMBER(Dépenses!$M$30),Dépenses!$M$30&lt;&gt;0,COUNTIF(Dépenses!$M$3:$M$30,"&gt;0")+COUNTIF(Dépenses!$M$3:$M$30,"&lt;0")=24),Dépenses!$P$30,IF(AND(ISNUMBER(Dépenses!$M$31),Dépenses!$M$31&lt;&gt;0,COUNTIF(Dépenses!$M$3:$M$31,"&gt;0")+COUNTIF(Dépenses!$M$3:$M$31,"&lt;0")=24),Dépenses!$P$31,IF(AND(ISNUMBER(Dépenses!$M$32),Dépenses!$M$32&lt;&gt;0,COUNTIF(Dépenses!$M$3:$M$32,"&gt;0")+COUNTIF(Dépenses!$M$3:$M$32,"&lt;0")=24),Dépenses!$P$32,IF(AND(ISNUMBER(Dépenses!$M$33),Dépenses!$M$33&lt;&gt;0,COUNTIF(Dépenses!$M$3:$M$33,"&gt;0")+COUNTIF(Dépenses!$M$3:$M$33,"&lt;0")=24),Dépenses!$P$33,IF(AND(ISNUMBER(Dépenses!$M$34),Dépenses!$M$34&lt;&gt;0,COUNTIF(Dépenses!$M$3:$M$34,"&gt;0")+COUNTIF(Dépenses!$M$3:$M$34,"&lt;0")=24),Dépenses!$P$34,IF(AND(ISNUMBER(Dépenses!$M$35),Dépenses!$M$35&lt;&gt;0,COUNTIF(Dépenses!$M$3:$M$35,"&gt;0")+COUNTIF(Dépenses!$M$3:$M$35,"&lt;0")=24),Dépenses!$P$35,IF(AND(ISNUMBER(Dépenses!$M$36),Dépenses!$M$36&lt;&gt;0,COUNTIF(Dépenses!$M$3:$M$36,"&gt;0")+COUNTIF(Dépenses!$M$3:$M$36,"&lt;0")=24),Dépenses!$P$36,IF(AND(ISNUMBER(Dépenses!$M$37),Dépenses!$M$37&lt;&gt;0,COUNTIF(Dépenses!$M$3:$M$37,"&gt;0")+COUNTIF(Dépenses!$M$3:$M$37,"&lt;0")=24),Dépenses!$P$37,IF(AND(ISNUMBER(Dépenses!$M$38),Dépenses!$M$38&lt;&gt;0,COUNTIF(Dépenses!$M$3:$M$38,"&gt;0")+COUNTIF(Dépenses!$M$3:$M$38,"&lt;0")=24),Dépenses!$P$38,IF(AND(ISNUMBER(Dépenses!$M$39),Dépenses!$M$39&lt;&gt;0,COUNTIF(Dépenses!$M$3:$M$39,"&gt;0")+COUNTIF(Dépenses!$M$3:$M$39,"&lt;0")=24),Dépenses!$P$39,IF(AND(ISNUMBER(Dépenses!$M$40),Dépenses!$M$40&lt;&gt;0,COUNTIF(Dépenses!$M$3:$M$40,"&gt;0")+COUNTIF(Dépenses!$M$3:$M$40,"&lt;0")=24),Dépenses!$P$40,IF(AND(ISNUMBER(Dépenses!$M$41),Dépenses!$M$41&lt;&gt;0,COUNTIF(Dépenses!$M$3:$M$41,"&gt;0")+COUNTIF(Dépenses!$M$3:$M$41,"&lt;0")=24),Dépenses!$P$41,IF(AND(ISNUMBER(Dépenses!$M$42),Dépenses!$M$42&lt;&gt;0,COUNTIF(Dépenses!$M$3:$M$42,"&gt;0")+COUNTIF(Dépenses!$M$3:$M$42,"&lt;0")=24),Dépenses!$P$42,IF(AND(ISNUMBER(Dépenses!$M$43),Dépenses!$M$43&lt;&gt;0,COUNTIF(Dépenses!$M$3:$M$43,"&gt;0")+COUNTIF(Dépenses!$M$3:$M$43,"&lt;0")=24),Dépenses!$P$43,""))))))))))))))))))))))))))))))))))))))))),"")</f>
        <v/>
      </c>
      <c r="J32" s="310" t="str">
        <f>IF(24&lt;=COUNTIF(Dépenses!$M$3:$M$43,"&gt;0")+COUNTIF(Dépenses!$M$3:$M$43,"&lt;0"),IF(AND(ISNUMBER(Dépenses!$M$3),Dépenses!$M$3&lt;&gt;0,COUNTIF(Dépenses!$M$3:$M$3,"&gt;0")+COUNTIF(Dépenses!$M$3:$M$3,"&lt;0")=24),Dépenses!$Q$3,IF(AND(ISNUMBER(Dépenses!$M$4),Dépenses!$M$4&lt;&gt;0,COUNTIF(Dépenses!$M$3:$M$4,"&gt;0")+COUNTIF(Dépenses!$M$3:$M$4,"&lt;0")=24),Dépenses!$Q$4,IF(AND(ISNUMBER(Dépenses!$M$5),Dépenses!$M$5&lt;&gt;0,COUNTIF(Dépenses!$M$3:$M$5,"&gt;0")+COUNTIF(Dépenses!$M$3:$M$5,"&lt;0")=24),Dépenses!$Q$5,IF(AND(ISNUMBER(Dépenses!$M$6),Dépenses!$M$6&lt;&gt;0,COUNTIF(Dépenses!$M$3:$M$6,"&gt;0")+COUNTIF(Dépenses!$M$3:$M$6,"&lt;0")=24),Dépenses!$Q$6,IF(AND(ISNUMBER(Dépenses!$M$7),Dépenses!$M$7&lt;&gt;0,COUNTIF(Dépenses!$M$3:$M$7,"&gt;0")+COUNTIF(Dépenses!$M$3:$M$7,"&lt;0")=24),Dépenses!$Q$7,IF(AND(ISNUMBER(Dépenses!$M$8),Dépenses!$M$8&lt;&gt;0,COUNTIF(Dépenses!$M$3:$M$8,"&gt;0")+COUNTIF(Dépenses!$M$3:$M$8,"&lt;0")=24),Dépenses!$Q$8,IF(AND(ISNUMBER(Dépenses!$M$9),Dépenses!$M$9&lt;&gt;0,COUNTIF(Dépenses!$M$3:$M$9,"&gt;0")+COUNTIF(Dépenses!$M$3:$M$9,"&lt;0")=24),Dépenses!$Q$9,IF(AND(ISNUMBER(Dépenses!$M$10),Dépenses!$M$10&lt;&gt;0,COUNTIF(Dépenses!$M$3:$M$10,"&gt;0")+COUNTIF(Dépenses!$M$3:$M$10,"&lt;0")=24),Dépenses!$Q$10,IF(AND(ISNUMBER(Dépenses!$M$11),Dépenses!$M$11&lt;&gt;0,COUNTIF(Dépenses!$M$3:$M$11,"&gt;0")+COUNTIF(Dépenses!$M$3:$M$11,"&lt;0")=24),Dépenses!$Q$11,IF(AND(ISNUMBER(Dépenses!$M$12),Dépenses!$M$12&lt;&gt;0,COUNTIF(Dépenses!$M$3:$M$12,"&gt;0")+COUNTIF(Dépenses!$M$3:$M$12,"&lt;0")=24),Dépenses!$Q$12,IF(AND(ISNUMBER(Dépenses!$M$13),Dépenses!$M$13&lt;&gt;0,COUNTIF(Dépenses!$M$3:$M$13,"&gt;0")+COUNTIF(Dépenses!$M$3:$M$13,"&lt;0")=24),Dépenses!$Q$13,IF(AND(ISNUMBER(Dépenses!$M$14),Dépenses!$M$14&lt;&gt;0,COUNTIF(Dépenses!$M$3:$M$14,"&gt;0")+COUNTIF(Dépenses!$M$3:$M$14,"&lt;0")=24),Dépenses!$Q$14,IF(AND(ISNUMBER(Dépenses!$M$15),Dépenses!$M$15&lt;&gt;0,COUNTIF(Dépenses!$M$3:$M$15,"&gt;0")+COUNTIF(Dépenses!$M$3:$M$15,"&lt;0")=24),Dépenses!$Q$15,IF(AND(ISNUMBER(Dépenses!$M$16),Dépenses!$M$16&lt;&gt;0,COUNTIF(Dépenses!$M$3:$M$16,"&gt;0")+COUNTIF(Dépenses!$M$3:$M$16,"&lt;0")=24),Dépenses!$Q$16,IF(AND(ISNUMBER(Dépenses!$M$17),Dépenses!$M$17&lt;&gt;0,COUNTIF(Dépenses!$M$3:$M$17,"&gt;0")+COUNTIF(Dépenses!$M$3:$M$17,"&lt;0")=24),Dépenses!$Q$17,IF(AND(ISNUMBER(Dépenses!$M$18),Dépenses!$M$18&lt;&gt;0,COUNTIF(Dépenses!$M$3:$M$18,"&gt;0")+COUNTIF(Dépenses!$M$3:$M$18,"&lt;0")=24),Dépenses!$Q$18,IF(AND(ISNUMBER(Dépenses!$M$19),Dépenses!$M$19&lt;&gt;0,COUNTIF(Dépenses!$M$3:$M$19,"&gt;0")+COUNTIF(Dépenses!$M$3:$M$19,"&lt;0")=24),Dépenses!$Q$19,IF(AND(ISNUMBER(Dépenses!$M$20),Dépenses!$M$20&lt;&gt;0,COUNTIF(Dépenses!$M$3:$M$20,"&gt;0")+COUNTIF(Dépenses!$M$3:$M$20,"&lt;0")=24),Dépenses!$Q$20,IF(AND(ISNUMBER(Dépenses!$M$21),Dépenses!$M$21&lt;&gt;0,COUNTIF(Dépenses!$M$3:$M$21,"&gt;0")+COUNTIF(Dépenses!$M$3:$M$21,"&lt;0")=24),Dépenses!$Q$21,IF(AND(ISNUMBER(Dépenses!$M$22),Dépenses!$M$22&lt;&gt;0,COUNTIF(Dépenses!$M$3:$M$22,"&gt;0")+COUNTIF(Dépenses!$M$3:$M$22,"&lt;0")=24),Dépenses!$Q$22,IF(AND(ISNUMBER(Dépenses!$M$23),Dépenses!$M$23&lt;&gt;0,COUNTIF(Dépenses!$M$3:$M$23,"&gt;0")+COUNTIF(Dépenses!$M$3:$M$23,"&lt;0")=24),Dépenses!$Q$23,IF(AND(ISNUMBER(Dépenses!$M$24),Dépenses!$M$24&lt;&gt;0,COUNTIF(Dépenses!$M$3:$M$24,"&gt;0")+COUNTIF(Dépenses!$M$3:$M$24,"&lt;0")=24),Dépenses!$Q$24,IF(AND(ISNUMBER(Dépenses!$M$25),Dépenses!$M$25&lt;&gt;0,COUNTIF(Dépenses!$M$3:$M$25,"&gt;0")+COUNTIF(Dépenses!$M$3:$M$25,"&lt;0")=24),Dépenses!$Q$25,IF(AND(ISNUMBER(Dépenses!$M$26),Dépenses!$M$26&lt;&gt;0,COUNTIF(Dépenses!$M$3:$M$26,"&gt;0")+COUNTIF(Dépenses!$M$3:$M$26,"&lt;0")=24),Dépenses!$Q$26,IF(AND(ISNUMBER(Dépenses!$M$27),Dépenses!$M$27&lt;&gt;0,COUNTIF(Dépenses!$M$3:$M$27,"&gt;0")+COUNTIF(Dépenses!$M$3:$M$27,"&lt;0")=24),Dépenses!$Q$27,IF(AND(ISNUMBER(Dépenses!$M$28),Dépenses!$M$28&lt;&gt;0,COUNTIF(Dépenses!$M$3:$M$28,"&gt;0")+COUNTIF(Dépenses!$M$3:$M$28,"&lt;0")=24),Dépenses!$Q$28,IF(AND(ISNUMBER(Dépenses!$M$29),Dépenses!$M$29&lt;&gt;0,COUNTIF(Dépenses!$M$3:$M$29,"&gt;0")+COUNTIF(Dépenses!$M$3:$M$29,"&lt;0")=24),Dépenses!$Q$29,IF(AND(ISNUMBER(Dépenses!$M$30),Dépenses!$M$30&lt;&gt;0,COUNTIF(Dépenses!$M$3:$M$30,"&gt;0")+COUNTIF(Dépenses!$M$3:$M$30,"&lt;0")=24),Dépenses!$Q$30,IF(AND(ISNUMBER(Dépenses!$M$31),Dépenses!$M$31&lt;&gt;0,COUNTIF(Dépenses!$M$3:$M$31,"&gt;0")+COUNTIF(Dépenses!$M$3:$M$31,"&lt;0")=24),Dépenses!$Q$31,IF(AND(ISNUMBER(Dépenses!$M$32),Dépenses!$M$32&lt;&gt;0,COUNTIF(Dépenses!$M$3:$M$32,"&gt;0")+COUNTIF(Dépenses!$M$3:$M$32,"&lt;0")=24),Dépenses!$Q$32,IF(AND(ISNUMBER(Dépenses!$M$33),Dépenses!$M$33&lt;&gt;0,COUNTIF(Dépenses!$M$3:$M$33,"&gt;0")+COUNTIF(Dépenses!$M$3:$M$33,"&lt;0")=24),Dépenses!$Q$33,IF(AND(ISNUMBER(Dépenses!$M$34),Dépenses!$M$34&lt;&gt;0,COUNTIF(Dépenses!$M$3:$M$34,"&gt;0")+COUNTIF(Dépenses!$M$3:$M$34,"&lt;0")=24),Dépenses!$Q$34,IF(AND(ISNUMBER(Dépenses!$M$35),Dépenses!$M$35&lt;&gt;0,COUNTIF(Dépenses!$M$3:$M$35,"&gt;0")+COUNTIF(Dépenses!$M$3:$M$35,"&lt;0")=24),Dépenses!$Q$35,IF(AND(ISNUMBER(Dépenses!$M$36),Dépenses!$M$36&lt;&gt;0,COUNTIF(Dépenses!$M$3:$M$36,"&gt;0")+COUNTIF(Dépenses!$M$3:$M$36,"&lt;0")=24),Dépenses!$Q$36,IF(AND(ISNUMBER(Dépenses!$M$37),Dépenses!$M$37&lt;&gt;0,COUNTIF(Dépenses!$M$3:$M$37,"&gt;0")+COUNTIF(Dépenses!$M$3:$M$37,"&lt;0")=24),Dépenses!$Q$37,IF(AND(ISNUMBER(Dépenses!$M$38),Dépenses!$M$38&lt;&gt;0,COUNTIF(Dépenses!$M$3:$M$38,"&gt;0")+COUNTIF(Dépenses!$M$3:$M$38,"&lt;0")=24),Dépenses!$Q$38,IF(AND(ISNUMBER(Dépenses!$M$39),Dépenses!$M$39&lt;&gt;0,COUNTIF(Dépenses!$M$3:$M$39,"&gt;0")+COUNTIF(Dépenses!$M$3:$M$39,"&lt;0")=24),Dépenses!$Q$39,IF(AND(ISNUMBER(Dépenses!$M$40),Dépenses!$M$40&lt;&gt;0,COUNTIF(Dépenses!$M$3:$M$40,"&gt;0")+COUNTIF(Dépenses!$M$3:$M$40,"&lt;0")=24),Dépenses!$Q$40,IF(AND(ISNUMBER(Dépenses!$M$41),Dépenses!$M$41&lt;&gt;0,COUNTIF(Dépenses!$M$3:$M$41,"&gt;0")+COUNTIF(Dépenses!$M$3:$M$41,"&lt;0")=24),Dépenses!$Q$41,IF(AND(ISNUMBER(Dépenses!$M$42),Dépenses!$M$42&lt;&gt;0,COUNTIF(Dépenses!$M$3:$M$42,"&gt;0")+COUNTIF(Dépenses!$M$3:$M$42,"&lt;0")=24),Dépenses!$Q$42,IF(AND(ISNUMBER(Dépenses!$M$43),Dépenses!$M$43&lt;&gt;0,COUNTIF(Dépenses!$M$3:$M$43,"&gt;0")+COUNTIF(Dépenses!$M$3:$M$43,"&lt;0")=24),Dépenses!$Q$43,""))))))))))))))))))))))))))))))))))))))))),IF(24=COUNTIF(Dépenses!$M$3:$M$43,"&gt;0")+COUNTIF(Dépenses!$M$3:$M$43,"&lt;0")+1,SUM(Dépenses!$Q$3:$Q$43),IF(24=COUNTIF(Dépenses!$M$3:$M$43,"&gt;0")+COUNTIF(Dépenses!$M$3:$M$43,"&lt;0")+2,Revenus!$J$2-SUM(Dépenses!$Q$3:$Q$43),"")))</f>
        <v/>
      </c>
    </row>
    <row r="33" spans="1:10" x14ac:dyDescent="0.25">
      <c r="A33" s="146"/>
      <c r="B33" s="146"/>
      <c r="C33" s="146"/>
      <c r="D33" s="146"/>
      <c r="E33" s="146"/>
      <c r="F33" s="146"/>
      <c r="G33" s="277" t="str">
        <f>IF(25&lt;=COUNTIF(Dépenses!$M$3:$M$43,"&gt;0")+COUNTIF(Dépenses!$M$3:$M$43,"&lt;0"),IF(AND(ISNUMBER(Dépenses!$M$3),Dépenses!$M$3&lt;&gt;0,COUNTIF(Dépenses!$M$3:$M$3,"&gt;0")+COUNTIF(Dépenses!$M$3:$M$3,"&lt;0")=25),Dépenses!$L$3,IF(AND(ISNUMBER(Dépenses!$M$4),Dépenses!$M$4&lt;&gt;0,COUNTIF(Dépenses!$M$3:$M$4,"&gt;0")+COUNTIF(Dépenses!$M$3:$M$4,"&lt;0")=25),Dépenses!$L$4,IF(AND(ISNUMBER(Dépenses!$M$5),Dépenses!$M$5&lt;&gt;0,COUNTIF(Dépenses!$M$3:$M$5,"&gt;0")+COUNTIF(Dépenses!$M$3:$M$5,"&lt;0")=25),Dépenses!$L$5,IF(AND(ISNUMBER(Dépenses!$M$6),Dépenses!$M$6&lt;&gt;0,COUNTIF(Dépenses!$M$3:$M$6,"&gt;0")+COUNTIF(Dépenses!$M$3:$M$6,"&lt;0")=25),Dépenses!$L$6,IF(AND(ISNUMBER(Dépenses!$M$7),Dépenses!$M$7&lt;&gt;0,COUNTIF(Dépenses!$M$3:$M$7,"&gt;0")+COUNTIF(Dépenses!$M$3:$M$7,"&lt;0")=25),Dépenses!$L$7,IF(AND(ISNUMBER(Dépenses!$M$8),Dépenses!$M$8&lt;&gt;0,COUNTIF(Dépenses!$M$3:$M$8,"&gt;0")+COUNTIF(Dépenses!$M$3:$M$8,"&lt;0")=25),Dépenses!$L$8,IF(AND(ISNUMBER(Dépenses!$M$9),Dépenses!$M$9&lt;&gt;0,COUNTIF(Dépenses!$M$3:$M$9,"&gt;0")+COUNTIF(Dépenses!$M$3:$M$9,"&lt;0")=25),Dépenses!$L$9,IF(AND(ISNUMBER(Dépenses!$M$10),Dépenses!$M$10&lt;&gt;0,COUNTIF(Dépenses!$M$3:$M$10,"&gt;0")+COUNTIF(Dépenses!$M$3:$M$10,"&lt;0")=25),Dépenses!$L$10,IF(AND(ISNUMBER(Dépenses!$M$11),Dépenses!$M$11&lt;&gt;0,COUNTIF(Dépenses!$M$3:$M$11,"&gt;0")+COUNTIF(Dépenses!$M$3:$M$11,"&lt;0")=25),Dépenses!$L$11,IF(AND(ISNUMBER(Dépenses!$M$12),Dépenses!$M$12&lt;&gt;0,COUNTIF(Dépenses!$M$3:$M$12,"&gt;0")+COUNTIF(Dépenses!$M$3:$M$12,"&lt;0")=25),Dépenses!$L$12,IF(AND(ISNUMBER(Dépenses!$M$13),Dépenses!$M$13&lt;&gt;0,COUNTIF(Dépenses!$M$3:$M$13,"&gt;0")+COUNTIF(Dépenses!$M$3:$M$13,"&lt;0")=25),Dépenses!$L$13,IF(AND(ISNUMBER(Dépenses!$M$14),Dépenses!$M$14&lt;&gt;0,COUNTIF(Dépenses!$M$3:$M$14,"&gt;0")+COUNTIF(Dépenses!$M$3:$M$14,"&lt;0")=25),Dépenses!$L$14,IF(AND(ISNUMBER(Dépenses!$M$15),Dépenses!$M$15&lt;&gt;0,COUNTIF(Dépenses!$M$3:$M$15,"&gt;0")+COUNTIF(Dépenses!$M$3:$M$15,"&lt;0")=25),Dépenses!$L$15,IF(AND(ISNUMBER(Dépenses!$M$16),Dépenses!$M$16&lt;&gt;0,COUNTIF(Dépenses!$M$3:$M$16,"&gt;0")+COUNTIF(Dépenses!$M$3:$M$16,"&lt;0")=25),Dépenses!$L$16,IF(AND(ISNUMBER(Dépenses!$M$17),Dépenses!$M$17&lt;&gt;0,COUNTIF(Dépenses!$M$3:$M$17,"&gt;0")+COUNTIF(Dépenses!$M$3:$M$17,"&lt;0")=25),Dépenses!$L$17,IF(AND(ISNUMBER(Dépenses!$M$18),Dépenses!$M$18&lt;&gt;0,COUNTIF(Dépenses!$M$3:$M$18,"&gt;0")+COUNTIF(Dépenses!$M$3:$M$18,"&lt;0")=25),Dépenses!$L$18,IF(AND(ISNUMBER(Dépenses!$M$19),Dépenses!$M$19&lt;&gt;0,COUNTIF(Dépenses!$M$3:$M$19,"&gt;0")+COUNTIF(Dépenses!$M$3:$M$19,"&lt;0")=25),Dépenses!$L$19,IF(AND(ISNUMBER(Dépenses!$M$20),Dépenses!$M$20&lt;&gt;0,COUNTIF(Dépenses!$M$3:$M$20,"&gt;0")+COUNTIF(Dépenses!$M$3:$M$20,"&lt;0")=25),Dépenses!$L$20,IF(AND(ISNUMBER(Dépenses!$M$21),Dépenses!$M$21&lt;&gt;0,COUNTIF(Dépenses!$M$3:$M$21,"&gt;0")+COUNTIF(Dépenses!$M$3:$M$21,"&lt;0")=25),Dépenses!$L$21,IF(AND(ISNUMBER(Dépenses!$M$22),Dépenses!$M$22&lt;&gt;0,COUNTIF(Dépenses!$M$3:$M$22,"&gt;0")+COUNTIF(Dépenses!$M$3:$M$22,"&lt;0")=25),Dépenses!$L$22,IF(AND(ISNUMBER(Dépenses!$M$23),Dépenses!$M$23&lt;&gt;0,COUNTIF(Dépenses!$M$3:$M$23,"&gt;0")+COUNTIF(Dépenses!$M$3:$M$23,"&lt;0")=25),Dépenses!$L$23,IF(AND(ISNUMBER(Dépenses!$M$24),Dépenses!$M$24&lt;&gt;0,COUNTIF(Dépenses!$M$3:$M$24,"&gt;0")+COUNTIF(Dépenses!$M$3:$M$24,"&lt;0")=25),Dépenses!$L$24,IF(AND(ISNUMBER(Dépenses!$M$25),Dépenses!$M$25&lt;&gt;0,COUNTIF(Dépenses!$M$3:$M$25,"&gt;0")+COUNTIF(Dépenses!$M$3:$M$25,"&lt;0")=25),Dépenses!$L$25,IF(AND(ISNUMBER(Dépenses!$M$26),Dépenses!$M$26&lt;&gt;0,COUNTIF(Dépenses!$M$3:$M$26,"&gt;0")+COUNTIF(Dépenses!$M$3:$M$26,"&lt;0")=25),Dépenses!$L$26,IF(AND(ISNUMBER(Dépenses!$M$27),Dépenses!$M$27&lt;&gt;0,COUNTIF(Dépenses!$M$3:$M$27,"&gt;0")+COUNTIF(Dépenses!$M$3:$M$27,"&lt;0")=25),Dépenses!$L$27,IF(AND(ISNUMBER(Dépenses!$M$28),Dépenses!$M$28&lt;&gt;0,COUNTIF(Dépenses!$M$3:$M$28,"&gt;0")+COUNTIF(Dépenses!$M$3:$M$28,"&lt;0")=25),Dépenses!$L$28,IF(AND(ISNUMBER(Dépenses!$M$29),Dépenses!$M$29&lt;&gt;0,COUNTIF(Dépenses!$M$3:$M$29,"&gt;0")+COUNTIF(Dépenses!$M$3:$M$29,"&lt;0")=25),Dépenses!$L$29,IF(AND(ISNUMBER(Dépenses!$M$30),Dépenses!$M$30&lt;&gt;0,COUNTIF(Dépenses!$M$3:$M$30,"&gt;0")+COUNTIF(Dépenses!$M$3:$M$30,"&lt;0")=25),Dépenses!$L$30,IF(AND(ISNUMBER(Dépenses!$M$31),Dépenses!$M$31&lt;&gt;0,COUNTIF(Dépenses!$M$3:$M$31,"&gt;0")+COUNTIF(Dépenses!$M$3:$M$31,"&lt;0")=25),Dépenses!$L$31,IF(AND(ISNUMBER(Dépenses!$M$32),Dépenses!$M$32&lt;&gt;0,COUNTIF(Dépenses!$M$3:$M$32,"&gt;0")+COUNTIF(Dépenses!$M$3:$M$32,"&lt;0")=25),Dépenses!$L$32,IF(AND(ISNUMBER(Dépenses!$M$33),Dépenses!$M$33&lt;&gt;0,COUNTIF(Dépenses!$M$3:$M$33,"&gt;0")+COUNTIF(Dépenses!$M$3:$M$33,"&lt;0")=25),Dépenses!$L$33,IF(AND(ISNUMBER(Dépenses!$M$34),Dépenses!$M$34&lt;&gt;0,COUNTIF(Dépenses!$M$3:$M$34,"&gt;0")+COUNTIF(Dépenses!$M$3:$M$34,"&lt;0")=25),Dépenses!$L$34,IF(AND(ISNUMBER(Dépenses!$M$35),Dépenses!$M$35&lt;&gt;0,COUNTIF(Dépenses!$M$3:$M$35,"&gt;0")+COUNTIF(Dépenses!$M$3:$M$35,"&lt;0")=25),Dépenses!$L$35,IF(AND(ISNUMBER(Dépenses!$M$36),Dépenses!$M$36&lt;&gt;0,COUNTIF(Dépenses!$M$3:$M$36,"&gt;0")+COUNTIF(Dépenses!$M$3:$M$36,"&lt;0")=25),Dépenses!$L$36,IF(AND(ISNUMBER(Dépenses!$M$37),Dépenses!$M$37&lt;&gt;0,COUNTIF(Dépenses!$M$3:$M$37,"&gt;0")+COUNTIF(Dépenses!$M$3:$M$37,"&lt;0")=25),Dépenses!$L$37,IF(AND(ISNUMBER(Dépenses!$M$38),Dépenses!$M$38&lt;&gt;0,COUNTIF(Dépenses!$M$3:$M$38,"&gt;0")+COUNTIF(Dépenses!$M$3:$M$38,"&lt;0")=25),Dépenses!$L$38,IF(AND(ISNUMBER(Dépenses!$M$39),Dépenses!$M$39&lt;&gt;0,COUNTIF(Dépenses!$M$3:$M$39,"&gt;0")+COUNTIF(Dépenses!$M$3:$M$39,"&lt;0")=25),Dépenses!$L$39,IF(AND(ISNUMBER(Dépenses!$M$40),Dépenses!$M$40&lt;&gt;0,COUNTIF(Dépenses!$M$3:$M$40,"&gt;0")+COUNTIF(Dépenses!$M$3:$M$40,"&lt;0")=25),Dépenses!$L$40,IF(AND(ISNUMBER(Dépenses!$M$41),Dépenses!$M$41&lt;&gt;0,COUNTIF(Dépenses!$M$3:$M$41,"&gt;0")+COUNTIF(Dépenses!$M$3:$M$41,"&lt;0")=25),Dépenses!$L$41,IF(AND(ISNUMBER(Dépenses!$M$42),Dépenses!$M$42&lt;&gt;0,COUNTIF(Dépenses!$M$3:$M$42,"&gt;0")+COUNTIF(Dépenses!$M$3:$M$42,"&lt;0")=25),Dépenses!$L$42,IF(AND(ISNUMBER(Dépenses!$M$43),Dépenses!$M$43&lt;&gt;0,COUNTIF(Dépenses!$M$3:$M$43,"&gt;0")+COUNTIF(Dépenses!$M$3:$M$43,"&lt;0")=25),Dépenses!$L$43,""))))))))))))))))))))))))))))))))))))))))),IF(25=COUNTIF(Dépenses!$M$3:$M$43,"&gt;0")+COUNTIF(Dépenses!$M$3:$M$43,"&lt;0")+1,"TOTAL DÉPENSES",IF(25=COUNTIF(Dépenses!$M$3:$M$43,"&gt;0")+COUNTIF(Dépenses!$M$3:$M$43,"&lt;0")+2,"BÉNÉFICE (PERTE) NET","")))</f>
        <v/>
      </c>
      <c r="H33" s="310" t="str">
        <f>IF(25&lt;=COUNTIF(Dépenses!$M$3:$M$43,"&gt;0")+COUNTIF(Dépenses!$M$3:$M$43,"&lt;0"),IF(AND(ISNUMBER(Dépenses!$M$3),Dépenses!$M$3&lt;&gt;0,COUNTIF(Dépenses!$M$3:$M$3,"&gt;0")+COUNTIF(Dépenses!$M$3:$M$3,"&lt;0")=25),Dépenses!$M$3,IF(AND(ISNUMBER(Dépenses!$M$4),Dépenses!$M$4&lt;&gt;0,COUNTIF(Dépenses!$M$3:$M$4,"&gt;0")+COUNTIF(Dépenses!$M$3:$M$4,"&lt;0")=25),Dépenses!$M$4,IF(AND(ISNUMBER(Dépenses!$M$5),Dépenses!$M$5&lt;&gt;0,COUNTIF(Dépenses!$M$3:$M$5,"&gt;0")+COUNTIF(Dépenses!$M$3:$M$5,"&lt;0")=25),Dépenses!$M$5,IF(AND(ISNUMBER(Dépenses!$M$6),Dépenses!$M$6&lt;&gt;0,COUNTIF(Dépenses!$M$3:$M$6,"&gt;0")+COUNTIF(Dépenses!$M$3:$M$6,"&lt;0")=25),Dépenses!$M$6,IF(AND(ISNUMBER(Dépenses!$M$7),Dépenses!$M$7&lt;&gt;0,COUNTIF(Dépenses!$M$3:$M$7,"&gt;0")+COUNTIF(Dépenses!$M$3:$M$7,"&lt;0")=25),Dépenses!$M$7,IF(AND(ISNUMBER(Dépenses!$M$8),Dépenses!$M$8&lt;&gt;0,COUNTIF(Dépenses!$M$3:$M$8,"&gt;0")+COUNTIF(Dépenses!$M$3:$M$8,"&lt;0")=25),Dépenses!$M$8,IF(AND(ISNUMBER(Dépenses!$M$9),Dépenses!$M$9&lt;&gt;0,COUNTIF(Dépenses!$M$3:$M$9,"&gt;0")+COUNTIF(Dépenses!$M$3:$M$9,"&lt;0")=25),Dépenses!$M$9,IF(AND(ISNUMBER(Dépenses!$M$10),Dépenses!$M$10&lt;&gt;0,COUNTIF(Dépenses!$M$3:$M$10,"&gt;0")+COUNTIF(Dépenses!$M$3:$M$10,"&lt;0")=25),Dépenses!$M$10,IF(AND(ISNUMBER(Dépenses!$M$11),Dépenses!$M$11&lt;&gt;0,COUNTIF(Dépenses!$M$3:$M$11,"&gt;0")+COUNTIF(Dépenses!$M$3:$M$11,"&lt;0")=25),Dépenses!$M$11,IF(AND(ISNUMBER(Dépenses!$M$12),Dépenses!$M$12&lt;&gt;0,COUNTIF(Dépenses!$M$3:$M$12,"&gt;0")+COUNTIF(Dépenses!$M$3:$M$12,"&lt;0")=25),Dépenses!$M$12,IF(AND(ISNUMBER(Dépenses!$M$13),Dépenses!$M$13&lt;&gt;0,COUNTIF(Dépenses!$M$3:$M$13,"&gt;0")+COUNTIF(Dépenses!$M$3:$M$13,"&lt;0")=25),Dépenses!$M$13,IF(AND(ISNUMBER(Dépenses!$M$14),Dépenses!$M$14&lt;&gt;0,COUNTIF(Dépenses!$M$3:$M$14,"&gt;0")+COUNTIF(Dépenses!$M$3:$M$14,"&lt;0")=25),Dépenses!$M$14,IF(AND(ISNUMBER(Dépenses!$M$15),Dépenses!$M$15&lt;&gt;0,COUNTIF(Dépenses!$M$3:$M$15,"&gt;0")+COUNTIF(Dépenses!$M$3:$M$15,"&lt;0")=25),Dépenses!$M$15,IF(AND(ISNUMBER(Dépenses!$M$16),Dépenses!$M$16&lt;&gt;0,COUNTIF(Dépenses!$M$3:$M$16,"&gt;0")+COUNTIF(Dépenses!$M$3:$M$16,"&lt;0")=25),Dépenses!$M$16,IF(AND(ISNUMBER(Dépenses!$M$17),Dépenses!$M$17&lt;&gt;0,COUNTIF(Dépenses!$M$3:$M$17,"&gt;0")+COUNTIF(Dépenses!$M$3:$M$17,"&lt;0")=25),Dépenses!$M$17,IF(AND(ISNUMBER(Dépenses!$M$18),Dépenses!$M$18&lt;&gt;0,COUNTIF(Dépenses!$M$3:$M$18,"&gt;0")+COUNTIF(Dépenses!$M$3:$M$18,"&lt;0")=25),Dépenses!$M$18,IF(AND(ISNUMBER(Dépenses!$M$19),Dépenses!$M$19&lt;&gt;0,COUNTIF(Dépenses!$M$3:$M$19,"&gt;0")+COUNTIF(Dépenses!$M$3:$M$19,"&lt;0")=25),Dépenses!$M$19,IF(AND(ISNUMBER(Dépenses!$M$20),Dépenses!$M$20&lt;&gt;0,COUNTIF(Dépenses!$M$3:$M$20,"&gt;0")+COUNTIF(Dépenses!$M$3:$M$20,"&lt;0")=25),Dépenses!$M$20,IF(AND(ISNUMBER(Dépenses!$M$21),Dépenses!$M$21&lt;&gt;0,COUNTIF(Dépenses!$M$3:$M$21,"&gt;0")+COUNTIF(Dépenses!$M$3:$M$21,"&lt;0")=25),Dépenses!$M$21,IF(AND(ISNUMBER(Dépenses!$M$22),Dépenses!$M$22&lt;&gt;0,COUNTIF(Dépenses!$M$3:$M$22,"&gt;0")+COUNTIF(Dépenses!$M$3:$M$22,"&lt;0")=25),Dépenses!$M$22,IF(AND(ISNUMBER(Dépenses!$M$23),Dépenses!$M$23&lt;&gt;0,COUNTIF(Dépenses!$M$3:$M$23,"&gt;0")+COUNTIF(Dépenses!$M$3:$M$23,"&lt;0")=25),Dépenses!$M$23,IF(AND(ISNUMBER(Dépenses!$M$24),Dépenses!$M$24&lt;&gt;0,COUNTIF(Dépenses!$M$3:$M$24,"&gt;0")+COUNTIF(Dépenses!$M$3:$M$24,"&lt;0")=25),Dépenses!$M$24,IF(AND(ISNUMBER(Dépenses!$M$25),Dépenses!$M$25&lt;&gt;0,COUNTIF(Dépenses!$M$3:$M$25,"&gt;0")+COUNTIF(Dépenses!$M$3:$M$25,"&lt;0")=25),Dépenses!$M$25,IF(AND(ISNUMBER(Dépenses!$M$26),Dépenses!$M$26&lt;&gt;0,COUNTIF(Dépenses!$M$3:$M$26,"&gt;0")+COUNTIF(Dépenses!$M$3:$M$26,"&lt;0")=25),Dépenses!$M$26,IF(AND(ISNUMBER(Dépenses!$M$27),Dépenses!$M$27&lt;&gt;0,COUNTIF(Dépenses!$M$3:$M$27,"&gt;0")+COUNTIF(Dépenses!$M$3:$M$27,"&lt;0")=25),Dépenses!$M$27,IF(AND(ISNUMBER(Dépenses!$M$28),Dépenses!$M$28&lt;&gt;0,COUNTIF(Dépenses!$M$3:$M$28,"&gt;0")+COUNTIF(Dépenses!$M$3:$M$28,"&lt;0")=25),Dépenses!$M$28,IF(AND(ISNUMBER(Dépenses!$M$29),Dépenses!$M$29&lt;&gt;0,COUNTIF(Dépenses!$M$3:$M$29,"&gt;0")+COUNTIF(Dépenses!$M$3:$M$29,"&lt;0")=25),Dépenses!$M$29,IF(AND(ISNUMBER(Dépenses!$M$30),Dépenses!$M$30&lt;&gt;0,COUNTIF(Dépenses!$M$3:$M$30,"&gt;0")+COUNTIF(Dépenses!$M$3:$M$30,"&lt;0")=25),Dépenses!$M$30,IF(AND(ISNUMBER(Dépenses!$M$31),Dépenses!$M$31&lt;&gt;0,COUNTIF(Dépenses!$M$3:$M$31,"&gt;0")+COUNTIF(Dépenses!$M$3:$M$31,"&lt;0")=25),Dépenses!$M$31,IF(AND(ISNUMBER(Dépenses!$M$32),Dépenses!$M$32&lt;&gt;0,COUNTIF(Dépenses!$M$3:$M$32,"&gt;0")+COUNTIF(Dépenses!$M$3:$M$32,"&lt;0")=25),Dépenses!$M$32,IF(AND(ISNUMBER(Dépenses!$M$33),Dépenses!$M$33&lt;&gt;0,COUNTIF(Dépenses!$M$3:$M$33,"&gt;0")+COUNTIF(Dépenses!$M$3:$M$33,"&lt;0")=25),Dépenses!$M$33,IF(AND(ISNUMBER(Dépenses!$M$34),Dépenses!$M$34&lt;&gt;0,COUNTIF(Dépenses!$M$3:$M$34,"&gt;0")+COUNTIF(Dépenses!$M$3:$M$34,"&lt;0")=25),Dépenses!$M$34,IF(AND(ISNUMBER(Dépenses!$M$35),Dépenses!$M$35&lt;&gt;0,COUNTIF(Dépenses!$M$3:$M$35,"&gt;0")+COUNTIF(Dépenses!$M$3:$M$35,"&lt;0")=25),Dépenses!$M$35,IF(AND(ISNUMBER(Dépenses!$M$36),Dépenses!$M$36&lt;&gt;0,COUNTIF(Dépenses!$M$3:$M$36,"&gt;0")+COUNTIF(Dépenses!$M$3:$M$36,"&lt;0")=25),Dépenses!$M$36,IF(AND(ISNUMBER(Dépenses!$M$37),Dépenses!$M$37&lt;&gt;0,COUNTIF(Dépenses!$M$3:$M$37,"&gt;0")+COUNTIF(Dépenses!$M$3:$M$37,"&lt;0")=25),Dépenses!$M$37,IF(AND(ISNUMBER(Dépenses!$M$38),Dépenses!$M$38&lt;&gt;0,COUNTIF(Dépenses!$M$3:$M$38,"&gt;0")+COUNTIF(Dépenses!$M$3:$M$38,"&lt;0")=25),Dépenses!$M$38,IF(AND(ISNUMBER(Dépenses!$M$39),Dépenses!$M$39&lt;&gt;0,COUNTIF(Dépenses!$M$3:$M$39,"&gt;0")+COUNTIF(Dépenses!$M$3:$M$39,"&lt;0")=25),Dépenses!$M$39,IF(AND(ISNUMBER(Dépenses!$M$40),Dépenses!$M$40&lt;&gt;0,COUNTIF(Dépenses!$M$3:$M$40,"&gt;0")+COUNTIF(Dépenses!$M$3:$M$40,"&lt;0")=25),Dépenses!$M$40,IF(AND(ISNUMBER(Dépenses!$M$41),Dépenses!$M$41&lt;&gt;0,COUNTIF(Dépenses!$M$3:$M$41,"&gt;0")+COUNTIF(Dépenses!$M$3:$M$41,"&lt;0")=25),Dépenses!$M$41,IF(AND(ISNUMBER(Dépenses!$M$42),Dépenses!$M$42&lt;&gt;0,COUNTIF(Dépenses!$M$3:$M$42,"&gt;0")+COUNTIF(Dépenses!$M$3:$M$42,"&lt;0")=25),Dépenses!$M$42,IF(AND(ISNUMBER(Dépenses!$M$43),Dépenses!$M$43&lt;&gt;0,COUNTIF(Dépenses!$M$3:$M$43,"&gt;0")+COUNTIF(Dépenses!$M$3:$M$43,"&lt;0")=25),Dépenses!$M$43,""))))))))))))))))))))))))))))))))))))))))),IF(25=COUNTIF(Dépenses!$M$3:$M$43,"&gt;0")+COUNTIF(Dépenses!$M$3:$M$43,"&lt;0")+1,SUM(Dépenses!$M$3:$M$43),IF(25=COUNTIF(Dépenses!$M$3:$M$43,"&gt;0")+COUNTIF(Dépenses!$M$3:$M$43,"&lt;0")+2,Revenus!$J$2-SUM(Dépenses!$M$3:$M$43),"")))</f>
        <v/>
      </c>
      <c r="I33" s="291" t="str">
        <f>IF(25&lt;=COUNTIF(Dépenses!$M$3:$M$43,"&gt;0")+COUNTIF(Dépenses!$M$3:$M$43,"&lt;0"),IF(AND(ISNUMBER(Dépenses!$M$3),Dépenses!$M$3&lt;&gt;0,COUNTIF(Dépenses!$M$3:$M$3,"&gt;0")+COUNTIF(Dépenses!$M$3:$M$3,"&lt;0")=25),Dépenses!$P$3,IF(AND(ISNUMBER(Dépenses!$M$4),Dépenses!$M$4&lt;&gt;0,COUNTIF(Dépenses!$M$3:$M$4,"&gt;0")+COUNTIF(Dépenses!$M$3:$M$4,"&lt;0")=25),Dépenses!$P$4,IF(AND(ISNUMBER(Dépenses!$M$5),Dépenses!$M$5&lt;&gt;0,COUNTIF(Dépenses!$M$3:$M$5,"&gt;0")+COUNTIF(Dépenses!$M$3:$M$5,"&lt;0")=25),Dépenses!$P$5,IF(AND(ISNUMBER(Dépenses!$M$6),Dépenses!$M$6&lt;&gt;0,COUNTIF(Dépenses!$M$3:$M$6,"&gt;0")+COUNTIF(Dépenses!$M$3:$M$6,"&lt;0")=25),Dépenses!$P$6,IF(AND(ISNUMBER(Dépenses!$M$7),Dépenses!$M$7&lt;&gt;0,COUNTIF(Dépenses!$M$3:$M$7,"&gt;0")+COUNTIF(Dépenses!$M$3:$M$7,"&lt;0")=25),Dépenses!$P$7,IF(AND(ISNUMBER(Dépenses!$M$8),Dépenses!$M$8&lt;&gt;0,COUNTIF(Dépenses!$M$3:$M$8,"&gt;0")+COUNTIF(Dépenses!$M$3:$M$8,"&lt;0")=25),Dépenses!$P$8,IF(AND(ISNUMBER(Dépenses!$M$9),Dépenses!$M$9&lt;&gt;0,COUNTIF(Dépenses!$M$3:$M$9,"&gt;0")+COUNTIF(Dépenses!$M$3:$M$9,"&lt;0")=25),Dépenses!$P$9,IF(AND(ISNUMBER(Dépenses!$M$10),Dépenses!$M$10&lt;&gt;0,COUNTIF(Dépenses!$M$3:$M$10,"&gt;0")+COUNTIF(Dépenses!$M$3:$M$10,"&lt;0")=25),Dépenses!$P$10,IF(AND(ISNUMBER(Dépenses!$M$11),Dépenses!$M$11&lt;&gt;0,COUNTIF(Dépenses!$M$3:$M$11,"&gt;0")+COUNTIF(Dépenses!$M$3:$M$11,"&lt;0")=25),Dépenses!$P$11,IF(AND(ISNUMBER(Dépenses!$M$12),Dépenses!$M$12&lt;&gt;0,COUNTIF(Dépenses!$M$3:$M$12,"&gt;0")+COUNTIF(Dépenses!$M$3:$M$12,"&lt;0")=25),Dépenses!$P$12,IF(AND(ISNUMBER(Dépenses!$M$13),Dépenses!$M$13&lt;&gt;0,COUNTIF(Dépenses!$M$3:$M$13,"&gt;0")+COUNTIF(Dépenses!$M$3:$M$13,"&lt;0")=25),Dépenses!$P$13,IF(AND(ISNUMBER(Dépenses!$M$14),Dépenses!$M$14&lt;&gt;0,COUNTIF(Dépenses!$M$3:$M$14,"&gt;0")+COUNTIF(Dépenses!$M$3:$M$14,"&lt;0")=25),Dépenses!$P$14,IF(AND(ISNUMBER(Dépenses!$M$15),Dépenses!$M$15&lt;&gt;0,COUNTIF(Dépenses!$M$3:$M$15,"&gt;0")+COUNTIF(Dépenses!$M$3:$M$15,"&lt;0")=25),Dépenses!$P$15,IF(AND(ISNUMBER(Dépenses!$M$16),Dépenses!$M$16&lt;&gt;0,COUNTIF(Dépenses!$M$3:$M$16,"&gt;0")+COUNTIF(Dépenses!$M$3:$M$16,"&lt;0")=25),Dépenses!$P$16,IF(AND(ISNUMBER(Dépenses!$M$17),Dépenses!$M$17&lt;&gt;0,COUNTIF(Dépenses!$M$3:$M$17,"&gt;0")+COUNTIF(Dépenses!$M$3:$M$17,"&lt;0")=25),Dépenses!$P$17,IF(AND(ISNUMBER(Dépenses!$M$18),Dépenses!$M$18&lt;&gt;0,COUNTIF(Dépenses!$M$3:$M$18,"&gt;0")+COUNTIF(Dépenses!$M$3:$M$18,"&lt;0")=25),Dépenses!$P$18,IF(AND(ISNUMBER(Dépenses!$M$19),Dépenses!$M$19&lt;&gt;0,COUNTIF(Dépenses!$M$3:$M$19,"&gt;0")+COUNTIF(Dépenses!$M$3:$M$19,"&lt;0")=25),Dépenses!$P$19,IF(AND(ISNUMBER(Dépenses!$M$20),Dépenses!$M$20&lt;&gt;0,COUNTIF(Dépenses!$M$3:$M$20,"&gt;0")+COUNTIF(Dépenses!$M$3:$M$20,"&lt;0")=25),Dépenses!$P$20,IF(AND(ISNUMBER(Dépenses!$M$21),Dépenses!$M$21&lt;&gt;0,COUNTIF(Dépenses!$M$3:$M$21,"&gt;0")+COUNTIF(Dépenses!$M$3:$M$21,"&lt;0")=25),Dépenses!$P$21,IF(AND(ISNUMBER(Dépenses!$M$22),Dépenses!$M$22&lt;&gt;0,COUNTIF(Dépenses!$M$3:$M$22,"&gt;0")+COUNTIF(Dépenses!$M$3:$M$22,"&lt;0")=25),Dépenses!$P$22,IF(AND(ISNUMBER(Dépenses!$M$23),Dépenses!$M$23&lt;&gt;0,COUNTIF(Dépenses!$M$3:$M$23,"&gt;0")+COUNTIF(Dépenses!$M$3:$M$23,"&lt;0")=25),Dépenses!$P$23,IF(AND(ISNUMBER(Dépenses!$M$24),Dépenses!$M$24&lt;&gt;0,COUNTIF(Dépenses!$M$3:$M$24,"&gt;0")+COUNTIF(Dépenses!$M$3:$M$24,"&lt;0")=25),Dépenses!$P$24,IF(AND(ISNUMBER(Dépenses!$M$25),Dépenses!$M$25&lt;&gt;0,COUNTIF(Dépenses!$M$3:$M$25,"&gt;0")+COUNTIF(Dépenses!$M$3:$M$25,"&lt;0")=25),Dépenses!$P$25,IF(AND(ISNUMBER(Dépenses!$M$26),Dépenses!$M$26&lt;&gt;0,COUNTIF(Dépenses!$M$3:$M$26,"&gt;0")+COUNTIF(Dépenses!$M$3:$M$26,"&lt;0")=25),Dépenses!$P$26,IF(AND(ISNUMBER(Dépenses!$M$27),Dépenses!$M$27&lt;&gt;0,COUNTIF(Dépenses!$M$3:$M$27,"&gt;0")+COUNTIF(Dépenses!$M$3:$M$27,"&lt;0")=25),Dépenses!$P$27,IF(AND(ISNUMBER(Dépenses!$M$28),Dépenses!$M$28&lt;&gt;0,COUNTIF(Dépenses!$M$3:$M$28,"&gt;0")+COUNTIF(Dépenses!$M$3:$M$28,"&lt;0")=25),Dépenses!$P$28,IF(AND(ISNUMBER(Dépenses!$M$29),Dépenses!$M$29&lt;&gt;0,COUNTIF(Dépenses!$M$3:$M$29,"&gt;0")+COUNTIF(Dépenses!$M$3:$M$29,"&lt;0")=25),Dépenses!$P$29,IF(AND(ISNUMBER(Dépenses!$M$30),Dépenses!$M$30&lt;&gt;0,COUNTIF(Dépenses!$M$3:$M$30,"&gt;0")+COUNTIF(Dépenses!$M$3:$M$30,"&lt;0")=25),Dépenses!$P$30,IF(AND(ISNUMBER(Dépenses!$M$31),Dépenses!$M$31&lt;&gt;0,COUNTIF(Dépenses!$M$3:$M$31,"&gt;0")+COUNTIF(Dépenses!$M$3:$M$31,"&lt;0")=25),Dépenses!$P$31,IF(AND(ISNUMBER(Dépenses!$M$32),Dépenses!$M$32&lt;&gt;0,COUNTIF(Dépenses!$M$3:$M$32,"&gt;0")+COUNTIF(Dépenses!$M$3:$M$32,"&lt;0")=25),Dépenses!$P$32,IF(AND(ISNUMBER(Dépenses!$M$33),Dépenses!$M$33&lt;&gt;0,COUNTIF(Dépenses!$M$3:$M$33,"&gt;0")+COUNTIF(Dépenses!$M$3:$M$33,"&lt;0")=25),Dépenses!$P$33,IF(AND(ISNUMBER(Dépenses!$M$34),Dépenses!$M$34&lt;&gt;0,COUNTIF(Dépenses!$M$3:$M$34,"&gt;0")+COUNTIF(Dépenses!$M$3:$M$34,"&lt;0")=25),Dépenses!$P$34,IF(AND(ISNUMBER(Dépenses!$M$35),Dépenses!$M$35&lt;&gt;0,COUNTIF(Dépenses!$M$3:$M$35,"&gt;0")+COUNTIF(Dépenses!$M$3:$M$35,"&lt;0")=25),Dépenses!$P$35,IF(AND(ISNUMBER(Dépenses!$M$36),Dépenses!$M$36&lt;&gt;0,COUNTIF(Dépenses!$M$3:$M$36,"&gt;0")+COUNTIF(Dépenses!$M$3:$M$36,"&lt;0")=25),Dépenses!$P$36,IF(AND(ISNUMBER(Dépenses!$M$37),Dépenses!$M$37&lt;&gt;0,COUNTIF(Dépenses!$M$3:$M$37,"&gt;0")+COUNTIF(Dépenses!$M$3:$M$37,"&lt;0")=25),Dépenses!$P$37,IF(AND(ISNUMBER(Dépenses!$M$38),Dépenses!$M$38&lt;&gt;0,COUNTIF(Dépenses!$M$3:$M$38,"&gt;0")+COUNTIF(Dépenses!$M$3:$M$38,"&lt;0")=25),Dépenses!$P$38,IF(AND(ISNUMBER(Dépenses!$M$39),Dépenses!$M$39&lt;&gt;0,COUNTIF(Dépenses!$M$3:$M$39,"&gt;0")+COUNTIF(Dépenses!$M$3:$M$39,"&lt;0")=25),Dépenses!$P$39,IF(AND(ISNUMBER(Dépenses!$M$40),Dépenses!$M$40&lt;&gt;0,COUNTIF(Dépenses!$M$3:$M$40,"&gt;0")+COUNTIF(Dépenses!$M$3:$M$40,"&lt;0")=25),Dépenses!$P$40,IF(AND(ISNUMBER(Dépenses!$M$41),Dépenses!$M$41&lt;&gt;0,COUNTIF(Dépenses!$M$3:$M$41,"&gt;0")+COUNTIF(Dépenses!$M$3:$M$41,"&lt;0")=25),Dépenses!$P$41,IF(AND(ISNUMBER(Dépenses!$M$42),Dépenses!$M$42&lt;&gt;0,COUNTIF(Dépenses!$M$3:$M$42,"&gt;0")+COUNTIF(Dépenses!$M$3:$M$42,"&lt;0")=25),Dépenses!$P$42,IF(AND(ISNUMBER(Dépenses!$M$43),Dépenses!$M$43&lt;&gt;0,COUNTIF(Dépenses!$M$3:$M$43,"&gt;0")+COUNTIF(Dépenses!$M$3:$M$43,"&lt;0")=25),Dépenses!$P$43,""))))))))))))))))))))))))))))))))))))))))),"")</f>
        <v/>
      </c>
      <c r="J33" s="310" t="str">
        <f>IF(25&lt;=COUNTIF(Dépenses!$M$3:$M$43,"&gt;0")+COUNTIF(Dépenses!$M$3:$M$43,"&lt;0"),IF(AND(ISNUMBER(Dépenses!$M$3),Dépenses!$M$3&lt;&gt;0,COUNTIF(Dépenses!$M$3:$M$3,"&gt;0")+COUNTIF(Dépenses!$M$3:$M$3,"&lt;0")=25),Dépenses!$Q$3,IF(AND(ISNUMBER(Dépenses!$M$4),Dépenses!$M$4&lt;&gt;0,COUNTIF(Dépenses!$M$3:$M$4,"&gt;0")+COUNTIF(Dépenses!$M$3:$M$4,"&lt;0")=25),Dépenses!$Q$4,IF(AND(ISNUMBER(Dépenses!$M$5),Dépenses!$M$5&lt;&gt;0,COUNTIF(Dépenses!$M$3:$M$5,"&gt;0")+COUNTIF(Dépenses!$M$3:$M$5,"&lt;0")=25),Dépenses!$Q$5,IF(AND(ISNUMBER(Dépenses!$M$6),Dépenses!$M$6&lt;&gt;0,COUNTIF(Dépenses!$M$3:$M$6,"&gt;0")+COUNTIF(Dépenses!$M$3:$M$6,"&lt;0")=25),Dépenses!$Q$6,IF(AND(ISNUMBER(Dépenses!$M$7),Dépenses!$M$7&lt;&gt;0,COUNTIF(Dépenses!$M$3:$M$7,"&gt;0")+COUNTIF(Dépenses!$M$3:$M$7,"&lt;0")=25),Dépenses!$Q$7,IF(AND(ISNUMBER(Dépenses!$M$8),Dépenses!$M$8&lt;&gt;0,COUNTIF(Dépenses!$M$3:$M$8,"&gt;0")+COUNTIF(Dépenses!$M$3:$M$8,"&lt;0")=25),Dépenses!$Q$8,IF(AND(ISNUMBER(Dépenses!$M$9),Dépenses!$M$9&lt;&gt;0,COUNTIF(Dépenses!$M$3:$M$9,"&gt;0")+COUNTIF(Dépenses!$M$3:$M$9,"&lt;0")=25),Dépenses!$Q$9,IF(AND(ISNUMBER(Dépenses!$M$10),Dépenses!$M$10&lt;&gt;0,COUNTIF(Dépenses!$M$3:$M$10,"&gt;0")+COUNTIF(Dépenses!$M$3:$M$10,"&lt;0")=25),Dépenses!$Q$10,IF(AND(ISNUMBER(Dépenses!$M$11),Dépenses!$M$11&lt;&gt;0,COUNTIF(Dépenses!$M$3:$M$11,"&gt;0")+COUNTIF(Dépenses!$M$3:$M$11,"&lt;0")=25),Dépenses!$Q$11,IF(AND(ISNUMBER(Dépenses!$M$12),Dépenses!$M$12&lt;&gt;0,COUNTIF(Dépenses!$M$3:$M$12,"&gt;0")+COUNTIF(Dépenses!$M$3:$M$12,"&lt;0")=25),Dépenses!$Q$12,IF(AND(ISNUMBER(Dépenses!$M$13),Dépenses!$M$13&lt;&gt;0,COUNTIF(Dépenses!$M$3:$M$13,"&gt;0")+COUNTIF(Dépenses!$M$3:$M$13,"&lt;0")=25),Dépenses!$Q$13,IF(AND(ISNUMBER(Dépenses!$M$14),Dépenses!$M$14&lt;&gt;0,COUNTIF(Dépenses!$M$3:$M$14,"&gt;0")+COUNTIF(Dépenses!$M$3:$M$14,"&lt;0")=25),Dépenses!$Q$14,IF(AND(ISNUMBER(Dépenses!$M$15),Dépenses!$M$15&lt;&gt;0,COUNTIF(Dépenses!$M$3:$M$15,"&gt;0")+COUNTIF(Dépenses!$M$3:$M$15,"&lt;0")=25),Dépenses!$Q$15,IF(AND(ISNUMBER(Dépenses!$M$16),Dépenses!$M$16&lt;&gt;0,COUNTIF(Dépenses!$M$3:$M$16,"&gt;0")+COUNTIF(Dépenses!$M$3:$M$16,"&lt;0")=25),Dépenses!$Q$16,IF(AND(ISNUMBER(Dépenses!$M$17),Dépenses!$M$17&lt;&gt;0,COUNTIF(Dépenses!$M$3:$M$17,"&gt;0")+COUNTIF(Dépenses!$M$3:$M$17,"&lt;0")=25),Dépenses!$Q$17,IF(AND(ISNUMBER(Dépenses!$M$18),Dépenses!$M$18&lt;&gt;0,COUNTIF(Dépenses!$M$3:$M$18,"&gt;0")+COUNTIF(Dépenses!$M$3:$M$18,"&lt;0")=25),Dépenses!$Q$18,IF(AND(ISNUMBER(Dépenses!$M$19),Dépenses!$M$19&lt;&gt;0,COUNTIF(Dépenses!$M$3:$M$19,"&gt;0")+COUNTIF(Dépenses!$M$3:$M$19,"&lt;0")=25),Dépenses!$Q$19,IF(AND(ISNUMBER(Dépenses!$M$20),Dépenses!$M$20&lt;&gt;0,COUNTIF(Dépenses!$M$3:$M$20,"&gt;0")+COUNTIF(Dépenses!$M$3:$M$20,"&lt;0")=25),Dépenses!$Q$20,IF(AND(ISNUMBER(Dépenses!$M$21),Dépenses!$M$21&lt;&gt;0,COUNTIF(Dépenses!$M$3:$M$21,"&gt;0")+COUNTIF(Dépenses!$M$3:$M$21,"&lt;0")=25),Dépenses!$Q$21,IF(AND(ISNUMBER(Dépenses!$M$22),Dépenses!$M$22&lt;&gt;0,COUNTIF(Dépenses!$M$3:$M$22,"&gt;0")+COUNTIF(Dépenses!$M$3:$M$22,"&lt;0")=25),Dépenses!$Q$22,IF(AND(ISNUMBER(Dépenses!$M$23),Dépenses!$M$23&lt;&gt;0,COUNTIF(Dépenses!$M$3:$M$23,"&gt;0")+COUNTIF(Dépenses!$M$3:$M$23,"&lt;0")=25),Dépenses!$Q$23,IF(AND(ISNUMBER(Dépenses!$M$24),Dépenses!$M$24&lt;&gt;0,COUNTIF(Dépenses!$M$3:$M$24,"&gt;0")+COUNTIF(Dépenses!$M$3:$M$24,"&lt;0")=25),Dépenses!$Q$24,IF(AND(ISNUMBER(Dépenses!$M$25),Dépenses!$M$25&lt;&gt;0,COUNTIF(Dépenses!$M$3:$M$25,"&gt;0")+COUNTIF(Dépenses!$M$3:$M$25,"&lt;0")=25),Dépenses!$Q$25,IF(AND(ISNUMBER(Dépenses!$M$26),Dépenses!$M$26&lt;&gt;0,COUNTIF(Dépenses!$M$3:$M$26,"&gt;0")+COUNTIF(Dépenses!$M$3:$M$26,"&lt;0")=25),Dépenses!$Q$26,IF(AND(ISNUMBER(Dépenses!$M$27),Dépenses!$M$27&lt;&gt;0,COUNTIF(Dépenses!$M$3:$M$27,"&gt;0")+COUNTIF(Dépenses!$M$3:$M$27,"&lt;0")=25),Dépenses!$Q$27,IF(AND(ISNUMBER(Dépenses!$M$28),Dépenses!$M$28&lt;&gt;0,COUNTIF(Dépenses!$M$3:$M$28,"&gt;0")+COUNTIF(Dépenses!$M$3:$M$28,"&lt;0")=25),Dépenses!$Q$28,IF(AND(ISNUMBER(Dépenses!$M$29),Dépenses!$M$29&lt;&gt;0,COUNTIF(Dépenses!$M$3:$M$29,"&gt;0")+COUNTIF(Dépenses!$M$3:$M$29,"&lt;0")=25),Dépenses!$Q$29,IF(AND(ISNUMBER(Dépenses!$M$30),Dépenses!$M$30&lt;&gt;0,COUNTIF(Dépenses!$M$3:$M$30,"&gt;0")+COUNTIF(Dépenses!$M$3:$M$30,"&lt;0")=25),Dépenses!$Q$30,IF(AND(ISNUMBER(Dépenses!$M$31),Dépenses!$M$31&lt;&gt;0,COUNTIF(Dépenses!$M$3:$M$31,"&gt;0")+COUNTIF(Dépenses!$M$3:$M$31,"&lt;0")=25),Dépenses!$Q$31,IF(AND(ISNUMBER(Dépenses!$M$32),Dépenses!$M$32&lt;&gt;0,COUNTIF(Dépenses!$M$3:$M$32,"&gt;0")+COUNTIF(Dépenses!$M$3:$M$32,"&lt;0")=25),Dépenses!$Q$32,IF(AND(ISNUMBER(Dépenses!$M$33),Dépenses!$M$33&lt;&gt;0,COUNTIF(Dépenses!$M$3:$M$33,"&gt;0")+COUNTIF(Dépenses!$M$3:$M$33,"&lt;0")=25),Dépenses!$Q$33,IF(AND(ISNUMBER(Dépenses!$M$34),Dépenses!$M$34&lt;&gt;0,COUNTIF(Dépenses!$M$3:$M$34,"&gt;0")+COUNTIF(Dépenses!$M$3:$M$34,"&lt;0")=25),Dépenses!$Q$34,IF(AND(ISNUMBER(Dépenses!$M$35),Dépenses!$M$35&lt;&gt;0,COUNTIF(Dépenses!$M$3:$M$35,"&gt;0")+COUNTIF(Dépenses!$M$3:$M$35,"&lt;0")=25),Dépenses!$Q$35,IF(AND(ISNUMBER(Dépenses!$M$36),Dépenses!$M$36&lt;&gt;0,COUNTIF(Dépenses!$M$3:$M$36,"&gt;0")+COUNTIF(Dépenses!$M$3:$M$36,"&lt;0")=25),Dépenses!$Q$36,IF(AND(ISNUMBER(Dépenses!$M$37),Dépenses!$M$37&lt;&gt;0,COUNTIF(Dépenses!$M$3:$M$37,"&gt;0")+COUNTIF(Dépenses!$M$3:$M$37,"&lt;0")=25),Dépenses!$Q$37,IF(AND(ISNUMBER(Dépenses!$M$38),Dépenses!$M$38&lt;&gt;0,COUNTIF(Dépenses!$M$3:$M$38,"&gt;0")+COUNTIF(Dépenses!$M$3:$M$38,"&lt;0")=25),Dépenses!$Q$38,IF(AND(ISNUMBER(Dépenses!$M$39),Dépenses!$M$39&lt;&gt;0,COUNTIF(Dépenses!$M$3:$M$39,"&gt;0")+COUNTIF(Dépenses!$M$3:$M$39,"&lt;0")=25),Dépenses!$Q$39,IF(AND(ISNUMBER(Dépenses!$M$40),Dépenses!$M$40&lt;&gt;0,COUNTIF(Dépenses!$M$3:$M$40,"&gt;0")+COUNTIF(Dépenses!$M$3:$M$40,"&lt;0")=25),Dépenses!$Q$40,IF(AND(ISNUMBER(Dépenses!$M$41),Dépenses!$M$41&lt;&gt;0,COUNTIF(Dépenses!$M$3:$M$41,"&gt;0")+COUNTIF(Dépenses!$M$3:$M$41,"&lt;0")=25),Dépenses!$Q$41,IF(AND(ISNUMBER(Dépenses!$M$42),Dépenses!$M$42&lt;&gt;0,COUNTIF(Dépenses!$M$3:$M$42,"&gt;0")+COUNTIF(Dépenses!$M$3:$M$42,"&lt;0")=25),Dépenses!$Q$42,IF(AND(ISNUMBER(Dépenses!$M$43),Dépenses!$M$43&lt;&gt;0,COUNTIF(Dépenses!$M$3:$M$43,"&gt;0")+COUNTIF(Dépenses!$M$3:$M$43,"&lt;0")=25),Dépenses!$Q$43,""))))))))))))))))))))))))))))))))))))))))),IF(25=COUNTIF(Dépenses!$M$3:$M$43,"&gt;0")+COUNTIF(Dépenses!$M$3:$M$43,"&lt;0")+1,SUM(Dépenses!$Q$3:$Q$43),IF(25=COUNTIF(Dépenses!$M$3:$M$43,"&gt;0")+COUNTIF(Dépenses!$M$3:$M$43,"&lt;0")+2,Revenus!$J$2-SUM(Dépenses!$Q$3:$Q$43),"")))</f>
        <v/>
      </c>
    </row>
    <row r="34" spans="1:10" x14ac:dyDescent="0.25">
      <c r="A34" s="91"/>
      <c r="B34" s="91"/>
      <c r="C34" s="91"/>
      <c r="D34" s="91"/>
      <c r="E34" s="91"/>
      <c r="F34" s="91"/>
      <c r="G34" s="276" t="str">
        <f>IF(26&lt;=COUNTIF(Dépenses!$M$3:$M$43,"&gt;0")+COUNTIF(Dépenses!$M$3:$M$43,"&lt;0"),IF(AND(ISNUMBER(Dépenses!$M$3),Dépenses!$M$3&lt;&gt;0,COUNTIF(Dépenses!$M$3:$M$3,"&gt;0")+COUNTIF(Dépenses!$M$3:$M$3,"&lt;0")=26),Dépenses!$L$3,IF(AND(ISNUMBER(Dépenses!$M$4),Dépenses!$M$4&lt;&gt;0,COUNTIF(Dépenses!$M$3:$M$4,"&gt;0")+COUNTIF(Dépenses!$M$3:$M$4,"&lt;0")=26),Dépenses!$L$4,IF(AND(ISNUMBER(Dépenses!$M$5),Dépenses!$M$5&lt;&gt;0,COUNTIF(Dépenses!$M$3:$M$5,"&gt;0")+COUNTIF(Dépenses!$M$3:$M$5,"&lt;0")=26),Dépenses!$L$5,IF(AND(ISNUMBER(Dépenses!$M$6),Dépenses!$M$6&lt;&gt;0,COUNTIF(Dépenses!$M$3:$M$6,"&gt;0")+COUNTIF(Dépenses!$M$3:$M$6,"&lt;0")=26),Dépenses!$L$6,IF(AND(ISNUMBER(Dépenses!$M$7),Dépenses!$M$7&lt;&gt;0,COUNTIF(Dépenses!$M$3:$M$7,"&gt;0")+COUNTIF(Dépenses!$M$3:$M$7,"&lt;0")=26),Dépenses!$L$7,IF(AND(ISNUMBER(Dépenses!$M$8),Dépenses!$M$8&lt;&gt;0,COUNTIF(Dépenses!$M$3:$M$8,"&gt;0")+COUNTIF(Dépenses!$M$3:$M$8,"&lt;0")=26),Dépenses!$L$8,IF(AND(ISNUMBER(Dépenses!$M$9),Dépenses!$M$9&lt;&gt;0,COUNTIF(Dépenses!$M$3:$M$9,"&gt;0")+COUNTIF(Dépenses!$M$3:$M$9,"&lt;0")=26),Dépenses!$L$9,IF(AND(ISNUMBER(Dépenses!$M$10),Dépenses!$M$10&lt;&gt;0,COUNTIF(Dépenses!$M$3:$M$10,"&gt;0")+COUNTIF(Dépenses!$M$3:$M$10,"&lt;0")=26),Dépenses!$L$10,IF(AND(ISNUMBER(Dépenses!$M$11),Dépenses!$M$11&lt;&gt;0,COUNTIF(Dépenses!$M$3:$M$11,"&gt;0")+COUNTIF(Dépenses!$M$3:$M$11,"&lt;0")=26),Dépenses!$L$11,IF(AND(ISNUMBER(Dépenses!$M$12),Dépenses!$M$12&lt;&gt;0,COUNTIF(Dépenses!$M$3:$M$12,"&gt;0")+COUNTIF(Dépenses!$M$3:$M$12,"&lt;0")=26),Dépenses!$L$12,IF(AND(ISNUMBER(Dépenses!$M$13),Dépenses!$M$13&lt;&gt;0,COUNTIF(Dépenses!$M$3:$M$13,"&gt;0")+COUNTIF(Dépenses!$M$3:$M$13,"&lt;0")=26),Dépenses!$L$13,IF(AND(ISNUMBER(Dépenses!$M$14),Dépenses!$M$14&lt;&gt;0,COUNTIF(Dépenses!$M$3:$M$14,"&gt;0")+COUNTIF(Dépenses!$M$3:$M$14,"&lt;0")=26),Dépenses!$L$14,IF(AND(ISNUMBER(Dépenses!$M$15),Dépenses!$M$15&lt;&gt;0,COUNTIF(Dépenses!$M$3:$M$15,"&gt;0")+COUNTIF(Dépenses!$M$3:$M$15,"&lt;0")=26),Dépenses!$L$15,IF(AND(ISNUMBER(Dépenses!$M$16),Dépenses!$M$16&lt;&gt;0,COUNTIF(Dépenses!$M$3:$M$16,"&gt;0")+COUNTIF(Dépenses!$M$3:$M$16,"&lt;0")=26),Dépenses!$L$16,IF(AND(ISNUMBER(Dépenses!$M$17),Dépenses!$M$17&lt;&gt;0,COUNTIF(Dépenses!$M$3:$M$17,"&gt;0")+COUNTIF(Dépenses!$M$3:$M$17,"&lt;0")=26),Dépenses!$L$17,IF(AND(ISNUMBER(Dépenses!$M$18),Dépenses!$M$18&lt;&gt;0,COUNTIF(Dépenses!$M$3:$M$18,"&gt;0")+COUNTIF(Dépenses!$M$3:$M$18,"&lt;0")=26),Dépenses!$L$18,IF(AND(ISNUMBER(Dépenses!$M$19),Dépenses!$M$19&lt;&gt;0,COUNTIF(Dépenses!$M$3:$M$19,"&gt;0")+COUNTIF(Dépenses!$M$3:$M$19,"&lt;0")=26),Dépenses!$L$19,IF(AND(ISNUMBER(Dépenses!$M$20),Dépenses!$M$20&lt;&gt;0,COUNTIF(Dépenses!$M$3:$M$20,"&gt;0")+COUNTIF(Dépenses!$M$3:$M$20,"&lt;0")=26),Dépenses!$L$20,IF(AND(ISNUMBER(Dépenses!$M$21),Dépenses!$M$21&lt;&gt;0,COUNTIF(Dépenses!$M$3:$M$21,"&gt;0")+COUNTIF(Dépenses!$M$3:$M$21,"&lt;0")=26),Dépenses!$L$21,IF(AND(ISNUMBER(Dépenses!$M$22),Dépenses!$M$22&lt;&gt;0,COUNTIF(Dépenses!$M$3:$M$22,"&gt;0")+COUNTIF(Dépenses!$M$3:$M$22,"&lt;0")=26),Dépenses!$L$22,IF(AND(ISNUMBER(Dépenses!$M$23),Dépenses!$M$23&lt;&gt;0,COUNTIF(Dépenses!$M$3:$M$23,"&gt;0")+COUNTIF(Dépenses!$M$3:$M$23,"&lt;0")=26),Dépenses!$L$23,IF(AND(ISNUMBER(Dépenses!$M$24),Dépenses!$M$24&lt;&gt;0,COUNTIF(Dépenses!$M$3:$M$24,"&gt;0")+COUNTIF(Dépenses!$M$3:$M$24,"&lt;0")=26),Dépenses!$L$24,IF(AND(ISNUMBER(Dépenses!$M$25),Dépenses!$M$25&lt;&gt;0,COUNTIF(Dépenses!$M$3:$M$25,"&gt;0")+COUNTIF(Dépenses!$M$3:$M$25,"&lt;0")=26),Dépenses!$L$25,IF(AND(ISNUMBER(Dépenses!$M$26),Dépenses!$M$26&lt;&gt;0,COUNTIF(Dépenses!$M$3:$M$26,"&gt;0")+COUNTIF(Dépenses!$M$3:$M$26,"&lt;0")=26),Dépenses!$L$26,IF(AND(ISNUMBER(Dépenses!$M$27),Dépenses!$M$27&lt;&gt;0,COUNTIF(Dépenses!$M$3:$M$27,"&gt;0")+COUNTIF(Dépenses!$M$3:$M$27,"&lt;0")=26),Dépenses!$L$27,IF(AND(ISNUMBER(Dépenses!$M$28),Dépenses!$M$28&lt;&gt;0,COUNTIF(Dépenses!$M$3:$M$28,"&gt;0")+COUNTIF(Dépenses!$M$3:$M$28,"&lt;0")=26),Dépenses!$L$28,IF(AND(ISNUMBER(Dépenses!$M$29),Dépenses!$M$29&lt;&gt;0,COUNTIF(Dépenses!$M$3:$M$29,"&gt;0")+COUNTIF(Dépenses!$M$3:$M$29,"&lt;0")=26),Dépenses!$L$29,IF(AND(ISNUMBER(Dépenses!$M$30),Dépenses!$M$30&lt;&gt;0,COUNTIF(Dépenses!$M$3:$M$30,"&gt;0")+COUNTIF(Dépenses!$M$3:$M$30,"&lt;0")=26),Dépenses!$L$30,IF(AND(ISNUMBER(Dépenses!$M$31),Dépenses!$M$31&lt;&gt;0,COUNTIF(Dépenses!$M$3:$M$31,"&gt;0")+COUNTIF(Dépenses!$M$3:$M$31,"&lt;0")=26),Dépenses!$L$31,IF(AND(ISNUMBER(Dépenses!$M$32),Dépenses!$M$32&lt;&gt;0,COUNTIF(Dépenses!$M$3:$M$32,"&gt;0")+COUNTIF(Dépenses!$M$3:$M$32,"&lt;0")=26),Dépenses!$L$32,IF(AND(ISNUMBER(Dépenses!$M$33),Dépenses!$M$33&lt;&gt;0,COUNTIF(Dépenses!$M$3:$M$33,"&gt;0")+COUNTIF(Dépenses!$M$3:$M$33,"&lt;0")=26),Dépenses!$L$33,IF(AND(ISNUMBER(Dépenses!$M$34),Dépenses!$M$34&lt;&gt;0,COUNTIF(Dépenses!$M$3:$M$34,"&gt;0")+COUNTIF(Dépenses!$M$3:$M$34,"&lt;0")=26),Dépenses!$L$34,IF(AND(ISNUMBER(Dépenses!$M$35),Dépenses!$M$35&lt;&gt;0,COUNTIF(Dépenses!$M$3:$M$35,"&gt;0")+COUNTIF(Dépenses!$M$3:$M$35,"&lt;0")=26),Dépenses!$L$35,IF(AND(ISNUMBER(Dépenses!$M$36),Dépenses!$M$36&lt;&gt;0,COUNTIF(Dépenses!$M$3:$M$36,"&gt;0")+COUNTIF(Dépenses!$M$3:$M$36,"&lt;0")=26),Dépenses!$L$36,IF(AND(ISNUMBER(Dépenses!$M$37),Dépenses!$M$37&lt;&gt;0,COUNTIF(Dépenses!$M$3:$M$37,"&gt;0")+COUNTIF(Dépenses!$M$3:$M$37,"&lt;0")=26),Dépenses!$L$37,IF(AND(ISNUMBER(Dépenses!$M$38),Dépenses!$M$38&lt;&gt;0,COUNTIF(Dépenses!$M$3:$M$38,"&gt;0")+COUNTIF(Dépenses!$M$3:$M$38,"&lt;0")=26),Dépenses!$L$38,IF(AND(ISNUMBER(Dépenses!$M$39),Dépenses!$M$39&lt;&gt;0,COUNTIF(Dépenses!$M$3:$M$39,"&gt;0")+COUNTIF(Dépenses!$M$3:$M$39,"&lt;0")=26),Dépenses!$L$39,IF(AND(ISNUMBER(Dépenses!$M$40),Dépenses!$M$40&lt;&gt;0,COUNTIF(Dépenses!$M$3:$M$40,"&gt;0")+COUNTIF(Dépenses!$M$3:$M$40,"&lt;0")=26),Dépenses!$L$40,IF(AND(ISNUMBER(Dépenses!$M$41),Dépenses!$M$41&lt;&gt;0,COUNTIF(Dépenses!$M$3:$M$41,"&gt;0")+COUNTIF(Dépenses!$M$3:$M$41,"&lt;0")=26),Dépenses!$L$41,IF(AND(ISNUMBER(Dépenses!$M$42),Dépenses!$M$42&lt;&gt;0,COUNTIF(Dépenses!$M$3:$M$42,"&gt;0")+COUNTIF(Dépenses!$M$3:$M$42,"&lt;0")=26),Dépenses!$L$42,IF(AND(ISNUMBER(Dépenses!$M$43),Dépenses!$M$43&lt;&gt;0,COUNTIF(Dépenses!$M$3:$M$43,"&gt;0")+COUNTIF(Dépenses!$M$3:$M$43,"&lt;0")=26),Dépenses!$L$43,""))))))))))))))))))))))))))))))))))))))))),IF(26=COUNTIF(Dépenses!$M$3:$M$43,"&gt;0")+COUNTIF(Dépenses!$M$3:$M$43,"&lt;0")+1,"TOTAL DÉPENSES",IF(26=COUNTIF(Dépenses!$M$3:$M$43,"&gt;0")+COUNTIF(Dépenses!$M$3:$M$43,"&lt;0")+2,"BÉNÉFICE (PERTE) NET","")))</f>
        <v/>
      </c>
      <c r="H34" s="310" t="str">
        <f>IF(26&lt;=COUNTIF(Dépenses!$M$3:$M$43,"&gt;0")+COUNTIF(Dépenses!$M$3:$M$43,"&lt;0"),IF(AND(ISNUMBER(Dépenses!$M$3),Dépenses!$M$3&lt;&gt;0,COUNTIF(Dépenses!$M$3:$M$3,"&gt;0")+COUNTIF(Dépenses!$M$3:$M$3,"&lt;0")=26),Dépenses!$M$3,IF(AND(ISNUMBER(Dépenses!$M$4),Dépenses!$M$4&lt;&gt;0,COUNTIF(Dépenses!$M$3:$M$4,"&gt;0")+COUNTIF(Dépenses!$M$3:$M$4,"&lt;0")=26),Dépenses!$M$4,IF(AND(ISNUMBER(Dépenses!$M$5),Dépenses!$M$5&lt;&gt;0,COUNTIF(Dépenses!$M$3:$M$5,"&gt;0")+COUNTIF(Dépenses!$M$3:$M$5,"&lt;0")=26),Dépenses!$M$5,IF(AND(ISNUMBER(Dépenses!$M$6),Dépenses!$M$6&lt;&gt;0,COUNTIF(Dépenses!$M$3:$M$6,"&gt;0")+COUNTIF(Dépenses!$M$3:$M$6,"&lt;0")=26),Dépenses!$M$6,IF(AND(ISNUMBER(Dépenses!$M$7),Dépenses!$M$7&lt;&gt;0,COUNTIF(Dépenses!$M$3:$M$7,"&gt;0")+COUNTIF(Dépenses!$M$3:$M$7,"&lt;0")=26),Dépenses!$M$7,IF(AND(ISNUMBER(Dépenses!$M$8),Dépenses!$M$8&lt;&gt;0,COUNTIF(Dépenses!$M$3:$M$8,"&gt;0")+COUNTIF(Dépenses!$M$3:$M$8,"&lt;0")=26),Dépenses!$M$8,IF(AND(ISNUMBER(Dépenses!$M$9),Dépenses!$M$9&lt;&gt;0,COUNTIF(Dépenses!$M$3:$M$9,"&gt;0")+COUNTIF(Dépenses!$M$3:$M$9,"&lt;0")=26),Dépenses!$M$9,IF(AND(ISNUMBER(Dépenses!$M$10),Dépenses!$M$10&lt;&gt;0,COUNTIF(Dépenses!$M$3:$M$10,"&gt;0")+COUNTIF(Dépenses!$M$3:$M$10,"&lt;0")=26),Dépenses!$M$10,IF(AND(ISNUMBER(Dépenses!$M$11),Dépenses!$M$11&lt;&gt;0,COUNTIF(Dépenses!$M$3:$M$11,"&gt;0")+COUNTIF(Dépenses!$M$3:$M$11,"&lt;0")=26),Dépenses!$M$11,IF(AND(ISNUMBER(Dépenses!$M$12),Dépenses!$M$12&lt;&gt;0,COUNTIF(Dépenses!$M$3:$M$12,"&gt;0")+COUNTIF(Dépenses!$M$3:$M$12,"&lt;0")=26),Dépenses!$M$12,IF(AND(ISNUMBER(Dépenses!$M$13),Dépenses!$M$13&lt;&gt;0,COUNTIF(Dépenses!$M$3:$M$13,"&gt;0")+COUNTIF(Dépenses!$M$3:$M$13,"&lt;0")=26),Dépenses!$M$13,IF(AND(ISNUMBER(Dépenses!$M$14),Dépenses!$M$14&lt;&gt;0,COUNTIF(Dépenses!$M$3:$M$14,"&gt;0")+COUNTIF(Dépenses!$M$3:$M$14,"&lt;0")=26),Dépenses!$M$14,IF(AND(ISNUMBER(Dépenses!$M$15),Dépenses!$M$15&lt;&gt;0,COUNTIF(Dépenses!$M$3:$M$15,"&gt;0")+COUNTIF(Dépenses!$M$3:$M$15,"&lt;0")=26),Dépenses!$M$15,IF(AND(ISNUMBER(Dépenses!$M$16),Dépenses!$M$16&lt;&gt;0,COUNTIF(Dépenses!$M$3:$M$16,"&gt;0")+COUNTIF(Dépenses!$M$3:$M$16,"&lt;0")=26),Dépenses!$M$16,IF(AND(ISNUMBER(Dépenses!$M$17),Dépenses!$M$17&lt;&gt;0,COUNTIF(Dépenses!$M$3:$M$17,"&gt;0")+COUNTIF(Dépenses!$M$3:$M$17,"&lt;0")=26),Dépenses!$M$17,IF(AND(ISNUMBER(Dépenses!$M$18),Dépenses!$M$18&lt;&gt;0,COUNTIF(Dépenses!$M$3:$M$18,"&gt;0")+COUNTIF(Dépenses!$M$3:$M$18,"&lt;0")=26),Dépenses!$M$18,IF(AND(ISNUMBER(Dépenses!$M$19),Dépenses!$M$19&lt;&gt;0,COUNTIF(Dépenses!$M$3:$M$19,"&gt;0")+COUNTIF(Dépenses!$M$3:$M$19,"&lt;0")=26),Dépenses!$M$19,IF(AND(ISNUMBER(Dépenses!$M$20),Dépenses!$M$20&lt;&gt;0,COUNTIF(Dépenses!$M$3:$M$20,"&gt;0")+COUNTIF(Dépenses!$M$3:$M$20,"&lt;0")=26),Dépenses!$M$20,IF(AND(ISNUMBER(Dépenses!$M$21),Dépenses!$M$21&lt;&gt;0,COUNTIF(Dépenses!$M$3:$M$21,"&gt;0")+COUNTIF(Dépenses!$M$3:$M$21,"&lt;0")=26),Dépenses!$M$21,IF(AND(ISNUMBER(Dépenses!$M$22),Dépenses!$M$22&lt;&gt;0,COUNTIF(Dépenses!$M$3:$M$22,"&gt;0")+COUNTIF(Dépenses!$M$3:$M$22,"&lt;0")=26),Dépenses!$M$22,IF(AND(ISNUMBER(Dépenses!$M$23),Dépenses!$M$23&lt;&gt;0,COUNTIF(Dépenses!$M$3:$M$23,"&gt;0")+COUNTIF(Dépenses!$M$3:$M$23,"&lt;0")=26),Dépenses!$M$23,IF(AND(ISNUMBER(Dépenses!$M$24),Dépenses!$M$24&lt;&gt;0,COUNTIF(Dépenses!$M$3:$M$24,"&gt;0")+COUNTIF(Dépenses!$M$3:$M$24,"&lt;0")=26),Dépenses!$M$24,IF(AND(ISNUMBER(Dépenses!$M$25),Dépenses!$M$25&lt;&gt;0,COUNTIF(Dépenses!$M$3:$M$25,"&gt;0")+COUNTIF(Dépenses!$M$3:$M$25,"&lt;0")=26),Dépenses!$M$25,IF(AND(ISNUMBER(Dépenses!$M$26),Dépenses!$M$26&lt;&gt;0,COUNTIF(Dépenses!$M$3:$M$26,"&gt;0")+COUNTIF(Dépenses!$M$3:$M$26,"&lt;0")=26),Dépenses!$M$26,IF(AND(ISNUMBER(Dépenses!$M$27),Dépenses!$M$27&lt;&gt;0,COUNTIF(Dépenses!$M$3:$M$27,"&gt;0")+COUNTIF(Dépenses!$M$3:$M$27,"&lt;0")=26),Dépenses!$M$27,IF(AND(ISNUMBER(Dépenses!$M$28),Dépenses!$M$28&lt;&gt;0,COUNTIF(Dépenses!$M$3:$M$28,"&gt;0")+COUNTIF(Dépenses!$M$3:$M$28,"&lt;0")=26),Dépenses!$M$28,IF(AND(ISNUMBER(Dépenses!$M$29),Dépenses!$M$29&lt;&gt;0,COUNTIF(Dépenses!$M$3:$M$29,"&gt;0")+COUNTIF(Dépenses!$M$3:$M$29,"&lt;0")=26),Dépenses!$M$29,IF(AND(ISNUMBER(Dépenses!$M$30),Dépenses!$M$30&lt;&gt;0,COUNTIF(Dépenses!$M$3:$M$30,"&gt;0")+COUNTIF(Dépenses!$M$3:$M$30,"&lt;0")=26),Dépenses!$M$30,IF(AND(ISNUMBER(Dépenses!$M$31),Dépenses!$M$31&lt;&gt;0,COUNTIF(Dépenses!$M$3:$M$31,"&gt;0")+COUNTIF(Dépenses!$M$3:$M$31,"&lt;0")=26),Dépenses!$M$31,IF(AND(ISNUMBER(Dépenses!$M$32),Dépenses!$M$32&lt;&gt;0,COUNTIF(Dépenses!$M$3:$M$32,"&gt;0")+COUNTIF(Dépenses!$M$3:$M$32,"&lt;0")=26),Dépenses!$M$32,IF(AND(ISNUMBER(Dépenses!$M$33),Dépenses!$M$33&lt;&gt;0,COUNTIF(Dépenses!$M$3:$M$33,"&gt;0")+COUNTIF(Dépenses!$M$3:$M$33,"&lt;0")=26),Dépenses!$M$33,IF(AND(ISNUMBER(Dépenses!$M$34),Dépenses!$M$34&lt;&gt;0,COUNTIF(Dépenses!$M$3:$M$34,"&gt;0")+COUNTIF(Dépenses!$M$3:$M$34,"&lt;0")=26),Dépenses!$M$34,IF(AND(ISNUMBER(Dépenses!$M$35),Dépenses!$M$35&lt;&gt;0,COUNTIF(Dépenses!$M$3:$M$35,"&gt;0")+COUNTIF(Dépenses!$M$3:$M$35,"&lt;0")=26),Dépenses!$M$35,IF(AND(ISNUMBER(Dépenses!$M$36),Dépenses!$M$36&lt;&gt;0,COUNTIF(Dépenses!$M$3:$M$36,"&gt;0")+COUNTIF(Dépenses!$M$3:$M$36,"&lt;0")=26),Dépenses!$M$36,IF(AND(ISNUMBER(Dépenses!$M$37),Dépenses!$M$37&lt;&gt;0,COUNTIF(Dépenses!$M$3:$M$37,"&gt;0")+COUNTIF(Dépenses!$M$3:$M$37,"&lt;0")=26),Dépenses!$M$37,IF(AND(ISNUMBER(Dépenses!$M$38),Dépenses!$M$38&lt;&gt;0,COUNTIF(Dépenses!$M$3:$M$38,"&gt;0")+COUNTIF(Dépenses!$M$3:$M$38,"&lt;0")=26),Dépenses!$M$38,IF(AND(ISNUMBER(Dépenses!$M$39),Dépenses!$M$39&lt;&gt;0,COUNTIF(Dépenses!$M$3:$M$39,"&gt;0")+COUNTIF(Dépenses!$M$3:$M$39,"&lt;0")=26),Dépenses!$M$39,IF(AND(ISNUMBER(Dépenses!$M$40),Dépenses!$M$40&lt;&gt;0,COUNTIF(Dépenses!$M$3:$M$40,"&gt;0")+COUNTIF(Dépenses!$M$3:$M$40,"&lt;0")=26),Dépenses!$M$40,IF(AND(ISNUMBER(Dépenses!$M$41),Dépenses!$M$41&lt;&gt;0,COUNTIF(Dépenses!$M$3:$M$41,"&gt;0")+COUNTIF(Dépenses!$M$3:$M$41,"&lt;0")=26),Dépenses!$M$41,IF(AND(ISNUMBER(Dépenses!$M$42),Dépenses!$M$42&lt;&gt;0,COUNTIF(Dépenses!$M$3:$M$42,"&gt;0")+COUNTIF(Dépenses!$M$3:$M$42,"&lt;0")=26),Dépenses!$M$42,IF(AND(ISNUMBER(Dépenses!$M$43),Dépenses!$M$43&lt;&gt;0,COUNTIF(Dépenses!$M$3:$M$43,"&gt;0")+COUNTIF(Dépenses!$M$3:$M$43,"&lt;0")=26),Dépenses!$M$43,""))))))))))))))))))))))))))))))))))))))))),IF(26=COUNTIF(Dépenses!$M$3:$M$43,"&gt;0")+COUNTIF(Dépenses!$M$3:$M$43,"&lt;0")+1,SUM(Dépenses!$M$3:$M$43),IF(26=COUNTIF(Dépenses!$M$3:$M$43,"&gt;0")+COUNTIF(Dépenses!$M$3:$M$43,"&lt;0")+2,Revenus!$J$2-SUM(Dépenses!$M$3:$M$43),"")))</f>
        <v/>
      </c>
      <c r="I34" s="291" t="str">
        <f>IF(26&lt;=COUNTIF(Dépenses!$M$3:$M$43,"&gt;0")+COUNTIF(Dépenses!$M$3:$M$43,"&lt;0"),IF(AND(ISNUMBER(Dépenses!$M$3),Dépenses!$M$3&lt;&gt;0,COUNTIF(Dépenses!$M$3:$M$3,"&gt;0")+COUNTIF(Dépenses!$M$3:$M$3,"&lt;0")=26),Dépenses!$P$3,IF(AND(ISNUMBER(Dépenses!$M$4),Dépenses!$M$4&lt;&gt;0,COUNTIF(Dépenses!$M$3:$M$4,"&gt;0")+COUNTIF(Dépenses!$M$3:$M$4,"&lt;0")=26),Dépenses!$P$4,IF(AND(ISNUMBER(Dépenses!$M$5),Dépenses!$M$5&lt;&gt;0,COUNTIF(Dépenses!$M$3:$M$5,"&gt;0")+COUNTIF(Dépenses!$M$3:$M$5,"&lt;0")=26),Dépenses!$P$5,IF(AND(ISNUMBER(Dépenses!$M$6),Dépenses!$M$6&lt;&gt;0,COUNTIF(Dépenses!$M$3:$M$6,"&gt;0")+COUNTIF(Dépenses!$M$3:$M$6,"&lt;0")=26),Dépenses!$P$6,IF(AND(ISNUMBER(Dépenses!$M$7),Dépenses!$M$7&lt;&gt;0,COUNTIF(Dépenses!$M$3:$M$7,"&gt;0")+COUNTIF(Dépenses!$M$3:$M$7,"&lt;0")=26),Dépenses!$P$7,IF(AND(ISNUMBER(Dépenses!$M$8),Dépenses!$M$8&lt;&gt;0,COUNTIF(Dépenses!$M$3:$M$8,"&gt;0")+COUNTIF(Dépenses!$M$3:$M$8,"&lt;0")=26),Dépenses!$P$8,IF(AND(ISNUMBER(Dépenses!$M$9),Dépenses!$M$9&lt;&gt;0,COUNTIF(Dépenses!$M$3:$M$9,"&gt;0")+COUNTIF(Dépenses!$M$3:$M$9,"&lt;0")=26),Dépenses!$P$9,IF(AND(ISNUMBER(Dépenses!$M$10),Dépenses!$M$10&lt;&gt;0,COUNTIF(Dépenses!$M$3:$M$10,"&gt;0")+COUNTIF(Dépenses!$M$3:$M$10,"&lt;0")=26),Dépenses!$P$10,IF(AND(ISNUMBER(Dépenses!$M$11),Dépenses!$M$11&lt;&gt;0,COUNTIF(Dépenses!$M$3:$M$11,"&gt;0")+COUNTIF(Dépenses!$M$3:$M$11,"&lt;0")=26),Dépenses!$P$11,IF(AND(ISNUMBER(Dépenses!$M$12),Dépenses!$M$12&lt;&gt;0,COUNTIF(Dépenses!$M$3:$M$12,"&gt;0")+COUNTIF(Dépenses!$M$3:$M$12,"&lt;0")=26),Dépenses!$P$12,IF(AND(ISNUMBER(Dépenses!$M$13),Dépenses!$M$13&lt;&gt;0,COUNTIF(Dépenses!$M$3:$M$13,"&gt;0")+COUNTIF(Dépenses!$M$3:$M$13,"&lt;0")=26),Dépenses!$P$13,IF(AND(ISNUMBER(Dépenses!$M$14),Dépenses!$M$14&lt;&gt;0,COUNTIF(Dépenses!$M$3:$M$14,"&gt;0")+COUNTIF(Dépenses!$M$3:$M$14,"&lt;0")=26),Dépenses!$P$14,IF(AND(ISNUMBER(Dépenses!$M$15),Dépenses!$M$15&lt;&gt;0,COUNTIF(Dépenses!$M$3:$M$15,"&gt;0")+COUNTIF(Dépenses!$M$3:$M$15,"&lt;0")=26),Dépenses!$P$15,IF(AND(ISNUMBER(Dépenses!$M$16),Dépenses!$M$16&lt;&gt;0,COUNTIF(Dépenses!$M$3:$M$16,"&gt;0")+COUNTIF(Dépenses!$M$3:$M$16,"&lt;0")=26),Dépenses!$P$16,IF(AND(ISNUMBER(Dépenses!$M$17),Dépenses!$M$17&lt;&gt;0,COUNTIF(Dépenses!$M$3:$M$17,"&gt;0")+COUNTIF(Dépenses!$M$3:$M$17,"&lt;0")=26),Dépenses!$P$17,IF(AND(ISNUMBER(Dépenses!$M$18),Dépenses!$M$18&lt;&gt;0,COUNTIF(Dépenses!$M$3:$M$18,"&gt;0")+COUNTIF(Dépenses!$M$3:$M$18,"&lt;0")=26),Dépenses!$P$18,IF(AND(ISNUMBER(Dépenses!$M$19),Dépenses!$M$19&lt;&gt;0,COUNTIF(Dépenses!$M$3:$M$19,"&gt;0")+COUNTIF(Dépenses!$M$3:$M$19,"&lt;0")=26),Dépenses!$P$19,IF(AND(ISNUMBER(Dépenses!$M$20),Dépenses!$M$20&lt;&gt;0,COUNTIF(Dépenses!$M$3:$M$20,"&gt;0")+COUNTIF(Dépenses!$M$3:$M$20,"&lt;0")=26),Dépenses!$P$20,IF(AND(ISNUMBER(Dépenses!$M$21),Dépenses!$M$21&lt;&gt;0,COUNTIF(Dépenses!$M$3:$M$21,"&gt;0")+COUNTIF(Dépenses!$M$3:$M$21,"&lt;0")=26),Dépenses!$P$21,IF(AND(ISNUMBER(Dépenses!$M$22),Dépenses!$M$22&lt;&gt;0,COUNTIF(Dépenses!$M$3:$M$22,"&gt;0")+COUNTIF(Dépenses!$M$3:$M$22,"&lt;0")=26),Dépenses!$P$22,IF(AND(ISNUMBER(Dépenses!$M$23),Dépenses!$M$23&lt;&gt;0,COUNTIF(Dépenses!$M$3:$M$23,"&gt;0")+COUNTIF(Dépenses!$M$3:$M$23,"&lt;0")=26),Dépenses!$P$23,IF(AND(ISNUMBER(Dépenses!$M$24),Dépenses!$M$24&lt;&gt;0,COUNTIF(Dépenses!$M$3:$M$24,"&gt;0")+COUNTIF(Dépenses!$M$3:$M$24,"&lt;0")=26),Dépenses!$P$24,IF(AND(ISNUMBER(Dépenses!$M$25),Dépenses!$M$25&lt;&gt;0,COUNTIF(Dépenses!$M$3:$M$25,"&gt;0")+COUNTIF(Dépenses!$M$3:$M$25,"&lt;0")=26),Dépenses!$P$25,IF(AND(ISNUMBER(Dépenses!$M$26),Dépenses!$M$26&lt;&gt;0,COUNTIF(Dépenses!$M$3:$M$26,"&gt;0")+COUNTIF(Dépenses!$M$3:$M$26,"&lt;0")=26),Dépenses!$P$26,IF(AND(ISNUMBER(Dépenses!$M$27),Dépenses!$M$27&lt;&gt;0,COUNTIF(Dépenses!$M$3:$M$27,"&gt;0")+COUNTIF(Dépenses!$M$3:$M$27,"&lt;0")=26),Dépenses!$P$27,IF(AND(ISNUMBER(Dépenses!$M$28),Dépenses!$M$28&lt;&gt;0,COUNTIF(Dépenses!$M$3:$M$28,"&gt;0")+COUNTIF(Dépenses!$M$3:$M$28,"&lt;0")=26),Dépenses!$P$28,IF(AND(ISNUMBER(Dépenses!$M$29),Dépenses!$M$29&lt;&gt;0,COUNTIF(Dépenses!$M$3:$M$29,"&gt;0")+COUNTIF(Dépenses!$M$3:$M$29,"&lt;0")=26),Dépenses!$P$29,IF(AND(ISNUMBER(Dépenses!$M$30),Dépenses!$M$30&lt;&gt;0,COUNTIF(Dépenses!$M$3:$M$30,"&gt;0")+COUNTIF(Dépenses!$M$3:$M$30,"&lt;0")=26),Dépenses!$P$30,IF(AND(ISNUMBER(Dépenses!$M$31),Dépenses!$M$31&lt;&gt;0,COUNTIF(Dépenses!$M$3:$M$31,"&gt;0")+COUNTIF(Dépenses!$M$3:$M$31,"&lt;0")=26),Dépenses!$P$31,IF(AND(ISNUMBER(Dépenses!$M$32),Dépenses!$M$32&lt;&gt;0,COUNTIF(Dépenses!$M$3:$M$32,"&gt;0")+COUNTIF(Dépenses!$M$3:$M$32,"&lt;0")=26),Dépenses!$P$32,IF(AND(ISNUMBER(Dépenses!$M$33),Dépenses!$M$33&lt;&gt;0,COUNTIF(Dépenses!$M$3:$M$33,"&gt;0")+COUNTIF(Dépenses!$M$3:$M$33,"&lt;0")=26),Dépenses!$P$33,IF(AND(ISNUMBER(Dépenses!$M$34),Dépenses!$M$34&lt;&gt;0,COUNTIF(Dépenses!$M$3:$M$34,"&gt;0")+COUNTIF(Dépenses!$M$3:$M$34,"&lt;0")=26),Dépenses!$P$34,IF(AND(ISNUMBER(Dépenses!$M$35),Dépenses!$M$35&lt;&gt;0,COUNTIF(Dépenses!$M$3:$M$35,"&gt;0")+COUNTIF(Dépenses!$M$3:$M$35,"&lt;0")=26),Dépenses!$P$35,IF(AND(ISNUMBER(Dépenses!$M$36),Dépenses!$M$36&lt;&gt;0,COUNTIF(Dépenses!$M$3:$M$36,"&gt;0")+COUNTIF(Dépenses!$M$3:$M$36,"&lt;0")=26),Dépenses!$P$36,IF(AND(ISNUMBER(Dépenses!$M$37),Dépenses!$M$37&lt;&gt;0,COUNTIF(Dépenses!$M$3:$M$37,"&gt;0")+COUNTIF(Dépenses!$M$3:$M$37,"&lt;0")=26),Dépenses!$P$37,IF(AND(ISNUMBER(Dépenses!$M$38),Dépenses!$M$38&lt;&gt;0,COUNTIF(Dépenses!$M$3:$M$38,"&gt;0")+COUNTIF(Dépenses!$M$3:$M$38,"&lt;0")=26),Dépenses!$P$38,IF(AND(ISNUMBER(Dépenses!$M$39),Dépenses!$M$39&lt;&gt;0,COUNTIF(Dépenses!$M$3:$M$39,"&gt;0")+COUNTIF(Dépenses!$M$3:$M$39,"&lt;0")=26),Dépenses!$P$39,IF(AND(ISNUMBER(Dépenses!$M$40),Dépenses!$M$40&lt;&gt;0,COUNTIF(Dépenses!$M$3:$M$40,"&gt;0")+COUNTIF(Dépenses!$M$3:$M$40,"&lt;0")=26),Dépenses!$P$40,IF(AND(ISNUMBER(Dépenses!$M$41),Dépenses!$M$41&lt;&gt;0,COUNTIF(Dépenses!$M$3:$M$41,"&gt;0")+COUNTIF(Dépenses!$M$3:$M$41,"&lt;0")=26),Dépenses!$P$41,IF(AND(ISNUMBER(Dépenses!$M$42),Dépenses!$M$42&lt;&gt;0,COUNTIF(Dépenses!$M$3:$M$42,"&gt;0")+COUNTIF(Dépenses!$M$3:$M$42,"&lt;0")=26),Dépenses!$P$42,IF(AND(ISNUMBER(Dépenses!$M$43),Dépenses!$M$43&lt;&gt;0,COUNTIF(Dépenses!$M$3:$M$43,"&gt;0")+COUNTIF(Dépenses!$M$3:$M$43,"&lt;0")=26),Dépenses!$P$43,""))))))))))))))))))))))))))))))))))))))))),"")</f>
        <v/>
      </c>
      <c r="J34" s="310" t="str">
        <f>IF(26&lt;=COUNTIF(Dépenses!$M$3:$M$43,"&gt;0")+COUNTIF(Dépenses!$M$3:$M$43,"&lt;0"),IF(AND(ISNUMBER(Dépenses!$M$3),Dépenses!$M$3&lt;&gt;0,COUNTIF(Dépenses!$M$3:$M$3,"&gt;0")+COUNTIF(Dépenses!$M$3:$M$3,"&lt;0")=26),Dépenses!$Q$3,IF(AND(ISNUMBER(Dépenses!$M$4),Dépenses!$M$4&lt;&gt;0,COUNTIF(Dépenses!$M$3:$M$4,"&gt;0")+COUNTIF(Dépenses!$M$3:$M$4,"&lt;0")=26),Dépenses!$Q$4,IF(AND(ISNUMBER(Dépenses!$M$5),Dépenses!$M$5&lt;&gt;0,COUNTIF(Dépenses!$M$3:$M$5,"&gt;0")+COUNTIF(Dépenses!$M$3:$M$5,"&lt;0")=26),Dépenses!$Q$5,IF(AND(ISNUMBER(Dépenses!$M$6),Dépenses!$M$6&lt;&gt;0,COUNTIF(Dépenses!$M$3:$M$6,"&gt;0")+COUNTIF(Dépenses!$M$3:$M$6,"&lt;0")=26),Dépenses!$Q$6,IF(AND(ISNUMBER(Dépenses!$M$7),Dépenses!$M$7&lt;&gt;0,COUNTIF(Dépenses!$M$3:$M$7,"&gt;0")+COUNTIF(Dépenses!$M$3:$M$7,"&lt;0")=26),Dépenses!$Q$7,IF(AND(ISNUMBER(Dépenses!$M$8),Dépenses!$M$8&lt;&gt;0,COUNTIF(Dépenses!$M$3:$M$8,"&gt;0")+COUNTIF(Dépenses!$M$3:$M$8,"&lt;0")=26),Dépenses!$Q$8,IF(AND(ISNUMBER(Dépenses!$M$9),Dépenses!$M$9&lt;&gt;0,COUNTIF(Dépenses!$M$3:$M$9,"&gt;0")+COUNTIF(Dépenses!$M$3:$M$9,"&lt;0")=26),Dépenses!$Q$9,IF(AND(ISNUMBER(Dépenses!$M$10),Dépenses!$M$10&lt;&gt;0,COUNTIF(Dépenses!$M$3:$M$10,"&gt;0")+COUNTIF(Dépenses!$M$3:$M$10,"&lt;0")=26),Dépenses!$Q$10,IF(AND(ISNUMBER(Dépenses!$M$11),Dépenses!$M$11&lt;&gt;0,COUNTIF(Dépenses!$M$3:$M$11,"&gt;0")+COUNTIF(Dépenses!$M$3:$M$11,"&lt;0")=26),Dépenses!$Q$11,IF(AND(ISNUMBER(Dépenses!$M$12),Dépenses!$M$12&lt;&gt;0,COUNTIF(Dépenses!$M$3:$M$12,"&gt;0")+COUNTIF(Dépenses!$M$3:$M$12,"&lt;0")=26),Dépenses!$Q$12,IF(AND(ISNUMBER(Dépenses!$M$13),Dépenses!$M$13&lt;&gt;0,COUNTIF(Dépenses!$M$3:$M$13,"&gt;0")+COUNTIF(Dépenses!$M$3:$M$13,"&lt;0")=26),Dépenses!$Q$13,IF(AND(ISNUMBER(Dépenses!$M$14),Dépenses!$M$14&lt;&gt;0,COUNTIF(Dépenses!$M$3:$M$14,"&gt;0")+COUNTIF(Dépenses!$M$3:$M$14,"&lt;0")=26),Dépenses!$Q$14,IF(AND(ISNUMBER(Dépenses!$M$15),Dépenses!$M$15&lt;&gt;0,COUNTIF(Dépenses!$M$3:$M$15,"&gt;0")+COUNTIF(Dépenses!$M$3:$M$15,"&lt;0")=26),Dépenses!$Q$15,IF(AND(ISNUMBER(Dépenses!$M$16),Dépenses!$M$16&lt;&gt;0,COUNTIF(Dépenses!$M$3:$M$16,"&gt;0")+COUNTIF(Dépenses!$M$3:$M$16,"&lt;0")=26),Dépenses!$Q$16,IF(AND(ISNUMBER(Dépenses!$M$17),Dépenses!$M$17&lt;&gt;0,COUNTIF(Dépenses!$M$3:$M$17,"&gt;0")+COUNTIF(Dépenses!$M$3:$M$17,"&lt;0")=26),Dépenses!$Q$17,IF(AND(ISNUMBER(Dépenses!$M$18),Dépenses!$M$18&lt;&gt;0,COUNTIF(Dépenses!$M$3:$M$18,"&gt;0")+COUNTIF(Dépenses!$M$3:$M$18,"&lt;0")=26),Dépenses!$Q$18,IF(AND(ISNUMBER(Dépenses!$M$19),Dépenses!$M$19&lt;&gt;0,COUNTIF(Dépenses!$M$3:$M$19,"&gt;0")+COUNTIF(Dépenses!$M$3:$M$19,"&lt;0")=26),Dépenses!$Q$19,IF(AND(ISNUMBER(Dépenses!$M$20),Dépenses!$M$20&lt;&gt;0,COUNTIF(Dépenses!$M$3:$M$20,"&gt;0")+COUNTIF(Dépenses!$M$3:$M$20,"&lt;0")=26),Dépenses!$Q$20,IF(AND(ISNUMBER(Dépenses!$M$21),Dépenses!$M$21&lt;&gt;0,COUNTIF(Dépenses!$M$3:$M$21,"&gt;0")+COUNTIF(Dépenses!$M$3:$M$21,"&lt;0")=26),Dépenses!$Q$21,IF(AND(ISNUMBER(Dépenses!$M$22),Dépenses!$M$22&lt;&gt;0,COUNTIF(Dépenses!$M$3:$M$22,"&gt;0")+COUNTIF(Dépenses!$M$3:$M$22,"&lt;0")=26),Dépenses!$Q$22,IF(AND(ISNUMBER(Dépenses!$M$23),Dépenses!$M$23&lt;&gt;0,COUNTIF(Dépenses!$M$3:$M$23,"&gt;0")+COUNTIF(Dépenses!$M$3:$M$23,"&lt;0")=26),Dépenses!$Q$23,IF(AND(ISNUMBER(Dépenses!$M$24),Dépenses!$M$24&lt;&gt;0,COUNTIF(Dépenses!$M$3:$M$24,"&gt;0")+COUNTIF(Dépenses!$M$3:$M$24,"&lt;0")=26),Dépenses!$Q$24,IF(AND(ISNUMBER(Dépenses!$M$25),Dépenses!$M$25&lt;&gt;0,COUNTIF(Dépenses!$M$3:$M$25,"&gt;0")+COUNTIF(Dépenses!$M$3:$M$25,"&lt;0")=26),Dépenses!$Q$25,IF(AND(ISNUMBER(Dépenses!$M$26),Dépenses!$M$26&lt;&gt;0,COUNTIF(Dépenses!$M$3:$M$26,"&gt;0")+COUNTIF(Dépenses!$M$3:$M$26,"&lt;0")=26),Dépenses!$Q$26,IF(AND(ISNUMBER(Dépenses!$M$27),Dépenses!$M$27&lt;&gt;0,COUNTIF(Dépenses!$M$3:$M$27,"&gt;0")+COUNTIF(Dépenses!$M$3:$M$27,"&lt;0")=26),Dépenses!$Q$27,IF(AND(ISNUMBER(Dépenses!$M$28),Dépenses!$M$28&lt;&gt;0,COUNTIF(Dépenses!$M$3:$M$28,"&gt;0")+COUNTIF(Dépenses!$M$3:$M$28,"&lt;0")=26),Dépenses!$Q$28,IF(AND(ISNUMBER(Dépenses!$M$29),Dépenses!$M$29&lt;&gt;0,COUNTIF(Dépenses!$M$3:$M$29,"&gt;0")+COUNTIF(Dépenses!$M$3:$M$29,"&lt;0")=26),Dépenses!$Q$29,IF(AND(ISNUMBER(Dépenses!$M$30),Dépenses!$M$30&lt;&gt;0,COUNTIF(Dépenses!$M$3:$M$30,"&gt;0")+COUNTIF(Dépenses!$M$3:$M$30,"&lt;0")=26),Dépenses!$Q$30,IF(AND(ISNUMBER(Dépenses!$M$31),Dépenses!$M$31&lt;&gt;0,COUNTIF(Dépenses!$M$3:$M$31,"&gt;0")+COUNTIF(Dépenses!$M$3:$M$31,"&lt;0")=26),Dépenses!$Q$31,IF(AND(ISNUMBER(Dépenses!$M$32),Dépenses!$M$32&lt;&gt;0,COUNTIF(Dépenses!$M$3:$M$32,"&gt;0")+COUNTIF(Dépenses!$M$3:$M$32,"&lt;0")=26),Dépenses!$Q$32,IF(AND(ISNUMBER(Dépenses!$M$33),Dépenses!$M$33&lt;&gt;0,COUNTIF(Dépenses!$M$3:$M$33,"&gt;0")+COUNTIF(Dépenses!$M$3:$M$33,"&lt;0")=26),Dépenses!$Q$33,IF(AND(ISNUMBER(Dépenses!$M$34),Dépenses!$M$34&lt;&gt;0,COUNTIF(Dépenses!$M$3:$M$34,"&gt;0")+COUNTIF(Dépenses!$M$3:$M$34,"&lt;0")=26),Dépenses!$Q$34,IF(AND(ISNUMBER(Dépenses!$M$35),Dépenses!$M$35&lt;&gt;0,COUNTIF(Dépenses!$M$3:$M$35,"&gt;0")+COUNTIF(Dépenses!$M$3:$M$35,"&lt;0")=26),Dépenses!$Q$35,IF(AND(ISNUMBER(Dépenses!$M$36),Dépenses!$M$36&lt;&gt;0,COUNTIF(Dépenses!$M$3:$M$36,"&gt;0")+COUNTIF(Dépenses!$M$3:$M$36,"&lt;0")=26),Dépenses!$Q$36,IF(AND(ISNUMBER(Dépenses!$M$37),Dépenses!$M$37&lt;&gt;0,COUNTIF(Dépenses!$M$3:$M$37,"&gt;0")+COUNTIF(Dépenses!$M$3:$M$37,"&lt;0")=26),Dépenses!$Q$37,IF(AND(ISNUMBER(Dépenses!$M$38),Dépenses!$M$38&lt;&gt;0,COUNTIF(Dépenses!$M$3:$M$38,"&gt;0")+COUNTIF(Dépenses!$M$3:$M$38,"&lt;0")=26),Dépenses!$Q$38,IF(AND(ISNUMBER(Dépenses!$M$39),Dépenses!$M$39&lt;&gt;0,COUNTIF(Dépenses!$M$3:$M$39,"&gt;0")+COUNTIF(Dépenses!$M$3:$M$39,"&lt;0")=26),Dépenses!$Q$39,IF(AND(ISNUMBER(Dépenses!$M$40),Dépenses!$M$40&lt;&gt;0,COUNTIF(Dépenses!$M$3:$M$40,"&gt;0")+COUNTIF(Dépenses!$M$3:$M$40,"&lt;0")=26),Dépenses!$Q$40,IF(AND(ISNUMBER(Dépenses!$M$41),Dépenses!$M$41&lt;&gt;0,COUNTIF(Dépenses!$M$3:$M$41,"&gt;0")+COUNTIF(Dépenses!$M$3:$M$41,"&lt;0")=26),Dépenses!$Q$41,IF(AND(ISNUMBER(Dépenses!$M$42),Dépenses!$M$42&lt;&gt;0,COUNTIF(Dépenses!$M$3:$M$42,"&gt;0")+COUNTIF(Dépenses!$M$3:$M$42,"&lt;0")=26),Dépenses!$Q$42,IF(AND(ISNUMBER(Dépenses!$M$43),Dépenses!$M$43&lt;&gt;0,COUNTIF(Dépenses!$M$3:$M$43,"&gt;0")+COUNTIF(Dépenses!$M$3:$M$43,"&lt;0")=26),Dépenses!$Q$43,""))))))))))))))))))))))))))))))))))))))))),IF(26=COUNTIF(Dépenses!$M$3:$M$43,"&gt;0")+COUNTIF(Dépenses!$M$3:$M$43,"&lt;0")+1,SUM(Dépenses!$Q$3:$Q$43),IF(26=COUNTIF(Dépenses!$M$3:$M$43,"&gt;0")+COUNTIF(Dépenses!$M$3:$M$43,"&lt;0")+2,Revenus!$J$2-SUM(Dépenses!$Q$3:$Q$43),"")))</f>
        <v/>
      </c>
    </row>
    <row r="35" spans="1:10" x14ac:dyDescent="0.25">
      <c r="A35" s="91"/>
      <c r="B35" s="91"/>
      <c r="C35" s="91"/>
      <c r="D35" s="91"/>
      <c r="E35" s="91"/>
      <c r="F35" s="91"/>
      <c r="G35" s="277" t="str">
        <f>IF(27&lt;=COUNTIF(Dépenses!$M$3:$M$43,"&gt;0")+COUNTIF(Dépenses!$M$3:$M$43,"&lt;0"),IF(AND(ISNUMBER(Dépenses!$M$3),Dépenses!$M$3&lt;&gt;0,COUNTIF(Dépenses!$M$3:$M$3,"&gt;0")+COUNTIF(Dépenses!$M$3:$M$3,"&lt;0")=27),Dépenses!$L$3,IF(AND(ISNUMBER(Dépenses!$M$4),Dépenses!$M$4&lt;&gt;0,COUNTIF(Dépenses!$M$3:$M$4,"&gt;0")+COUNTIF(Dépenses!$M$3:$M$4,"&lt;0")=27),Dépenses!$L$4,IF(AND(ISNUMBER(Dépenses!$M$5),Dépenses!$M$5&lt;&gt;0,COUNTIF(Dépenses!$M$3:$M$5,"&gt;0")+COUNTIF(Dépenses!$M$3:$M$5,"&lt;0")=27),Dépenses!$L$5,IF(AND(ISNUMBER(Dépenses!$M$6),Dépenses!$M$6&lt;&gt;0,COUNTIF(Dépenses!$M$3:$M$6,"&gt;0")+COUNTIF(Dépenses!$M$3:$M$6,"&lt;0")=27),Dépenses!$L$6,IF(AND(ISNUMBER(Dépenses!$M$7),Dépenses!$M$7&lt;&gt;0,COUNTIF(Dépenses!$M$3:$M$7,"&gt;0")+COUNTIF(Dépenses!$M$3:$M$7,"&lt;0")=27),Dépenses!$L$7,IF(AND(ISNUMBER(Dépenses!$M$8),Dépenses!$M$8&lt;&gt;0,COUNTIF(Dépenses!$M$3:$M$8,"&gt;0")+COUNTIF(Dépenses!$M$3:$M$8,"&lt;0")=27),Dépenses!$L$8,IF(AND(ISNUMBER(Dépenses!$M$9),Dépenses!$M$9&lt;&gt;0,COUNTIF(Dépenses!$M$3:$M$9,"&gt;0")+COUNTIF(Dépenses!$M$3:$M$9,"&lt;0")=27),Dépenses!$L$9,IF(AND(ISNUMBER(Dépenses!$M$10),Dépenses!$M$10&lt;&gt;0,COUNTIF(Dépenses!$M$3:$M$10,"&gt;0")+COUNTIF(Dépenses!$M$3:$M$10,"&lt;0")=27),Dépenses!$L$10,IF(AND(ISNUMBER(Dépenses!$M$11),Dépenses!$M$11&lt;&gt;0,COUNTIF(Dépenses!$M$3:$M$11,"&gt;0")+COUNTIF(Dépenses!$M$3:$M$11,"&lt;0")=27),Dépenses!$L$11,IF(AND(ISNUMBER(Dépenses!$M$12),Dépenses!$M$12&lt;&gt;0,COUNTIF(Dépenses!$M$3:$M$12,"&gt;0")+COUNTIF(Dépenses!$M$3:$M$12,"&lt;0")=27),Dépenses!$L$12,IF(AND(ISNUMBER(Dépenses!$M$13),Dépenses!$M$13&lt;&gt;0,COUNTIF(Dépenses!$M$3:$M$13,"&gt;0")+COUNTIF(Dépenses!$M$3:$M$13,"&lt;0")=27),Dépenses!$L$13,IF(AND(ISNUMBER(Dépenses!$M$14),Dépenses!$M$14&lt;&gt;0,COUNTIF(Dépenses!$M$3:$M$14,"&gt;0")+COUNTIF(Dépenses!$M$3:$M$14,"&lt;0")=27),Dépenses!$L$14,IF(AND(ISNUMBER(Dépenses!$M$15),Dépenses!$M$15&lt;&gt;0,COUNTIF(Dépenses!$M$3:$M$15,"&gt;0")+COUNTIF(Dépenses!$M$3:$M$15,"&lt;0")=27),Dépenses!$L$15,IF(AND(ISNUMBER(Dépenses!$M$16),Dépenses!$M$16&lt;&gt;0,COUNTIF(Dépenses!$M$3:$M$16,"&gt;0")+COUNTIF(Dépenses!$M$3:$M$16,"&lt;0")=27),Dépenses!$L$16,IF(AND(ISNUMBER(Dépenses!$M$17),Dépenses!$M$17&lt;&gt;0,COUNTIF(Dépenses!$M$3:$M$17,"&gt;0")+COUNTIF(Dépenses!$M$3:$M$17,"&lt;0")=27),Dépenses!$L$17,IF(AND(ISNUMBER(Dépenses!$M$18),Dépenses!$M$18&lt;&gt;0,COUNTIF(Dépenses!$M$3:$M$18,"&gt;0")+COUNTIF(Dépenses!$M$3:$M$18,"&lt;0")=27),Dépenses!$L$18,IF(AND(ISNUMBER(Dépenses!$M$19),Dépenses!$M$19&lt;&gt;0,COUNTIF(Dépenses!$M$3:$M$19,"&gt;0")+COUNTIF(Dépenses!$M$3:$M$19,"&lt;0")=27),Dépenses!$L$19,IF(AND(ISNUMBER(Dépenses!$M$20),Dépenses!$M$20&lt;&gt;0,COUNTIF(Dépenses!$M$3:$M$20,"&gt;0")+COUNTIF(Dépenses!$M$3:$M$20,"&lt;0")=27),Dépenses!$L$20,IF(AND(ISNUMBER(Dépenses!$M$21),Dépenses!$M$21&lt;&gt;0,COUNTIF(Dépenses!$M$3:$M$21,"&gt;0")+COUNTIF(Dépenses!$M$3:$M$21,"&lt;0")=27),Dépenses!$L$21,IF(AND(ISNUMBER(Dépenses!$M$22),Dépenses!$M$22&lt;&gt;0,COUNTIF(Dépenses!$M$3:$M$22,"&gt;0")+COUNTIF(Dépenses!$M$3:$M$22,"&lt;0")=27),Dépenses!$L$22,IF(AND(ISNUMBER(Dépenses!$M$23),Dépenses!$M$23&lt;&gt;0,COUNTIF(Dépenses!$M$3:$M$23,"&gt;0")+COUNTIF(Dépenses!$M$3:$M$23,"&lt;0")=27),Dépenses!$L$23,IF(AND(ISNUMBER(Dépenses!$M$24),Dépenses!$M$24&lt;&gt;0,COUNTIF(Dépenses!$M$3:$M$24,"&gt;0")+COUNTIF(Dépenses!$M$3:$M$24,"&lt;0")=27),Dépenses!$L$24,IF(AND(ISNUMBER(Dépenses!$M$25),Dépenses!$M$25&lt;&gt;0,COUNTIF(Dépenses!$M$3:$M$25,"&gt;0")+COUNTIF(Dépenses!$M$3:$M$25,"&lt;0")=27),Dépenses!$L$25,IF(AND(ISNUMBER(Dépenses!$M$26),Dépenses!$M$26&lt;&gt;0,COUNTIF(Dépenses!$M$3:$M$26,"&gt;0")+COUNTIF(Dépenses!$M$3:$M$26,"&lt;0")=27),Dépenses!$L$26,IF(AND(ISNUMBER(Dépenses!$M$27),Dépenses!$M$27&lt;&gt;0,COUNTIF(Dépenses!$M$3:$M$27,"&gt;0")+COUNTIF(Dépenses!$M$3:$M$27,"&lt;0")=27),Dépenses!$L$27,IF(AND(ISNUMBER(Dépenses!$M$28),Dépenses!$M$28&lt;&gt;0,COUNTIF(Dépenses!$M$3:$M$28,"&gt;0")+COUNTIF(Dépenses!$M$3:$M$28,"&lt;0")=27),Dépenses!$L$28,IF(AND(ISNUMBER(Dépenses!$M$29),Dépenses!$M$29&lt;&gt;0,COUNTIF(Dépenses!$M$3:$M$29,"&gt;0")+COUNTIF(Dépenses!$M$3:$M$29,"&lt;0")=27),Dépenses!$L$29,IF(AND(ISNUMBER(Dépenses!$M$30),Dépenses!$M$30&lt;&gt;0,COUNTIF(Dépenses!$M$3:$M$30,"&gt;0")+COUNTIF(Dépenses!$M$3:$M$30,"&lt;0")=27),Dépenses!$L$30,IF(AND(ISNUMBER(Dépenses!$M$31),Dépenses!$M$31&lt;&gt;0,COUNTIF(Dépenses!$M$3:$M$31,"&gt;0")+COUNTIF(Dépenses!$M$3:$M$31,"&lt;0")=27),Dépenses!$L$31,IF(AND(ISNUMBER(Dépenses!$M$32),Dépenses!$M$32&lt;&gt;0,COUNTIF(Dépenses!$M$3:$M$32,"&gt;0")+COUNTIF(Dépenses!$M$3:$M$32,"&lt;0")=27),Dépenses!$L$32,IF(AND(ISNUMBER(Dépenses!$M$33),Dépenses!$M$33&lt;&gt;0,COUNTIF(Dépenses!$M$3:$M$33,"&gt;0")+COUNTIF(Dépenses!$M$3:$M$33,"&lt;0")=27),Dépenses!$L$33,IF(AND(ISNUMBER(Dépenses!$M$34),Dépenses!$M$34&lt;&gt;0,COUNTIF(Dépenses!$M$3:$M$34,"&gt;0")+COUNTIF(Dépenses!$M$3:$M$34,"&lt;0")=27),Dépenses!$L$34,IF(AND(ISNUMBER(Dépenses!$M$35),Dépenses!$M$35&lt;&gt;0,COUNTIF(Dépenses!$M$3:$M$35,"&gt;0")+COUNTIF(Dépenses!$M$3:$M$35,"&lt;0")=27),Dépenses!$L$35,IF(AND(ISNUMBER(Dépenses!$M$36),Dépenses!$M$36&lt;&gt;0,COUNTIF(Dépenses!$M$3:$M$36,"&gt;0")+COUNTIF(Dépenses!$M$3:$M$36,"&lt;0")=27),Dépenses!$L$36,IF(AND(ISNUMBER(Dépenses!$M$37),Dépenses!$M$37&lt;&gt;0,COUNTIF(Dépenses!$M$3:$M$37,"&gt;0")+COUNTIF(Dépenses!$M$3:$M$37,"&lt;0")=27),Dépenses!$L$37,IF(AND(ISNUMBER(Dépenses!$M$38),Dépenses!$M$38&lt;&gt;0,COUNTIF(Dépenses!$M$3:$M$38,"&gt;0")+COUNTIF(Dépenses!$M$3:$M$38,"&lt;0")=27),Dépenses!$L$38,IF(AND(ISNUMBER(Dépenses!$M$39),Dépenses!$M$39&lt;&gt;0,COUNTIF(Dépenses!$M$3:$M$39,"&gt;0")+COUNTIF(Dépenses!$M$3:$M$39,"&lt;0")=27),Dépenses!$L$39,IF(AND(ISNUMBER(Dépenses!$M$40),Dépenses!$M$40&lt;&gt;0,COUNTIF(Dépenses!$M$3:$M$40,"&gt;0")+COUNTIF(Dépenses!$M$3:$M$40,"&lt;0")=27),Dépenses!$L$40,IF(AND(ISNUMBER(Dépenses!$M$41),Dépenses!$M$41&lt;&gt;0,COUNTIF(Dépenses!$M$3:$M$41,"&gt;0")+COUNTIF(Dépenses!$M$3:$M$41,"&lt;0")=27),Dépenses!$L$41,IF(AND(ISNUMBER(Dépenses!$M$42),Dépenses!$M$42&lt;&gt;0,COUNTIF(Dépenses!$M$3:$M$42,"&gt;0")+COUNTIF(Dépenses!$M$3:$M$42,"&lt;0")=27),Dépenses!$L$42,IF(AND(ISNUMBER(Dépenses!$M$43),Dépenses!$M$43&lt;&gt;0,COUNTIF(Dépenses!$M$3:$M$43,"&gt;0")+COUNTIF(Dépenses!$M$3:$M$43,"&lt;0")=27),Dépenses!$L$43,""))))))))))))))))))))))))))))))))))))))))),IF(27=COUNTIF(Dépenses!$M$3:$M$43,"&gt;0")+COUNTIF(Dépenses!$M$3:$M$43,"&lt;0")+1,"TOTAL DÉPENSES",IF(27=COUNTIF(Dépenses!$M$3:$M$43,"&gt;0")+COUNTIF(Dépenses!$M$3:$M$43,"&lt;0")+2,"BÉNÉFICE (PERTE) NET","")))</f>
        <v/>
      </c>
      <c r="H35" s="310" t="str">
        <f>IF(27&lt;=COUNTIF(Dépenses!$M$3:$M$43,"&gt;0")+COUNTIF(Dépenses!$M$3:$M$43,"&lt;0"),IF(AND(ISNUMBER(Dépenses!$M$3),Dépenses!$M$3&lt;&gt;0,COUNTIF(Dépenses!$M$3:$M$3,"&gt;0")+COUNTIF(Dépenses!$M$3:$M$3,"&lt;0")=27),Dépenses!$M$3,IF(AND(ISNUMBER(Dépenses!$M$4),Dépenses!$M$4&lt;&gt;0,COUNTIF(Dépenses!$M$3:$M$4,"&gt;0")+COUNTIF(Dépenses!$M$3:$M$4,"&lt;0")=27),Dépenses!$M$4,IF(AND(ISNUMBER(Dépenses!$M$5),Dépenses!$M$5&lt;&gt;0,COUNTIF(Dépenses!$M$3:$M$5,"&gt;0")+COUNTIF(Dépenses!$M$3:$M$5,"&lt;0")=27),Dépenses!$M$5,IF(AND(ISNUMBER(Dépenses!$M$6),Dépenses!$M$6&lt;&gt;0,COUNTIF(Dépenses!$M$3:$M$6,"&gt;0")+COUNTIF(Dépenses!$M$3:$M$6,"&lt;0")=27),Dépenses!$M$6,IF(AND(ISNUMBER(Dépenses!$M$7),Dépenses!$M$7&lt;&gt;0,COUNTIF(Dépenses!$M$3:$M$7,"&gt;0")+COUNTIF(Dépenses!$M$3:$M$7,"&lt;0")=27),Dépenses!$M$7,IF(AND(ISNUMBER(Dépenses!$M$8),Dépenses!$M$8&lt;&gt;0,COUNTIF(Dépenses!$M$3:$M$8,"&gt;0")+COUNTIF(Dépenses!$M$3:$M$8,"&lt;0")=27),Dépenses!$M$8,IF(AND(ISNUMBER(Dépenses!$M$9),Dépenses!$M$9&lt;&gt;0,COUNTIF(Dépenses!$M$3:$M$9,"&gt;0")+COUNTIF(Dépenses!$M$3:$M$9,"&lt;0")=27),Dépenses!$M$9,IF(AND(ISNUMBER(Dépenses!$M$10),Dépenses!$M$10&lt;&gt;0,COUNTIF(Dépenses!$M$3:$M$10,"&gt;0")+COUNTIF(Dépenses!$M$3:$M$10,"&lt;0")=27),Dépenses!$M$10,IF(AND(ISNUMBER(Dépenses!$M$11),Dépenses!$M$11&lt;&gt;0,COUNTIF(Dépenses!$M$3:$M$11,"&gt;0")+COUNTIF(Dépenses!$M$3:$M$11,"&lt;0")=27),Dépenses!$M$11,IF(AND(ISNUMBER(Dépenses!$M$12),Dépenses!$M$12&lt;&gt;0,COUNTIF(Dépenses!$M$3:$M$12,"&gt;0")+COUNTIF(Dépenses!$M$3:$M$12,"&lt;0")=27),Dépenses!$M$12,IF(AND(ISNUMBER(Dépenses!$M$13),Dépenses!$M$13&lt;&gt;0,COUNTIF(Dépenses!$M$3:$M$13,"&gt;0")+COUNTIF(Dépenses!$M$3:$M$13,"&lt;0")=27),Dépenses!$M$13,IF(AND(ISNUMBER(Dépenses!$M$14),Dépenses!$M$14&lt;&gt;0,COUNTIF(Dépenses!$M$3:$M$14,"&gt;0")+COUNTIF(Dépenses!$M$3:$M$14,"&lt;0")=27),Dépenses!$M$14,IF(AND(ISNUMBER(Dépenses!$M$15),Dépenses!$M$15&lt;&gt;0,COUNTIF(Dépenses!$M$3:$M$15,"&gt;0")+COUNTIF(Dépenses!$M$3:$M$15,"&lt;0")=27),Dépenses!$M$15,IF(AND(ISNUMBER(Dépenses!$M$16),Dépenses!$M$16&lt;&gt;0,COUNTIF(Dépenses!$M$3:$M$16,"&gt;0")+COUNTIF(Dépenses!$M$3:$M$16,"&lt;0")=27),Dépenses!$M$16,IF(AND(ISNUMBER(Dépenses!$M$17),Dépenses!$M$17&lt;&gt;0,COUNTIF(Dépenses!$M$3:$M$17,"&gt;0")+COUNTIF(Dépenses!$M$3:$M$17,"&lt;0")=27),Dépenses!$M$17,IF(AND(ISNUMBER(Dépenses!$M$18),Dépenses!$M$18&lt;&gt;0,COUNTIF(Dépenses!$M$3:$M$18,"&gt;0")+COUNTIF(Dépenses!$M$3:$M$18,"&lt;0")=27),Dépenses!$M$18,IF(AND(ISNUMBER(Dépenses!$M$19),Dépenses!$M$19&lt;&gt;0,COUNTIF(Dépenses!$M$3:$M$19,"&gt;0")+COUNTIF(Dépenses!$M$3:$M$19,"&lt;0")=27),Dépenses!$M$19,IF(AND(ISNUMBER(Dépenses!$M$20),Dépenses!$M$20&lt;&gt;0,COUNTIF(Dépenses!$M$3:$M$20,"&gt;0")+COUNTIF(Dépenses!$M$3:$M$20,"&lt;0")=27),Dépenses!$M$20,IF(AND(ISNUMBER(Dépenses!$M$21),Dépenses!$M$21&lt;&gt;0,COUNTIF(Dépenses!$M$3:$M$21,"&gt;0")+COUNTIF(Dépenses!$M$3:$M$21,"&lt;0")=27),Dépenses!$M$21,IF(AND(ISNUMBER(Dépenses!$M$22),Dépenses!$M$22&lt;&gt;0,COUNTIF(Dépenses!$M$3:$M$22,"&gt;0")+COUNTIF(Dépenses!$M$3:$M$22,"&lt;0")=27),Dépenses!$M$22,IF(AND(ISNUMBER(Dépenses!$M$23),Dépenses!$M$23&lt;&gt;0,COUNTIF(Dépenses!$M$3:$M$23,"&gt;0")+COUNTIF(Dépenses!$M$3:$M$23,"&lt;0")=27),Dépenses!$M$23,IF(AND(ISNUMBER(Dépenses!$M$24),Dépenses!$M$24&lt;&gt;0,COUNTIF(Dépenses!$M$3:$M$24,"&gt;0")+COUNTIF(Dépenses!$M$3:$M$24,"&lt;0")=27),Dépenses!$M$24,IF(AND(ISNUMBER(Dépenses!$M$25),Dépenses!$M$25&lt;&gt;0,COUNTIF(Dépenses!$M$3:$M$25,"&gt;0")+COUNTIF(Dépenses!$M$3:$M$25,"&lt;0")=27),Dépenses!$M$25,IF(AND(ISNUMBER(Dépenses!$M$26),Dépenses!$M$26&lt;&gt;0,COUNTIF(Dépenses!$M$3:$M$26,"&gt;0")+COUNTIF(Dépenses!$M$3:$M$26,"&lt;0")=27),Dépenses!$M$26,IF(AND(ISNUMBER(Dépenses!$M$27),Dépenses!$M$27&lt;&gt;0,COUNTIF(Dépenses!$M$3:$M$27,"&gt;0")+COUNTIF(Dépenses!$M$3:$M$27,"&lt;0")=27),Dépenses!$M$27,IF(AND(ISNUMBER(Dépenses!$M$28),Dépenses!$M$28&lt;&gt;0,COUNTIF(Dépenses!$M$3:$M$28,"&gt;0")+COUNTIF(Dépenses!$M$3:$M$28,"&lt;0")=27),Dépenses!$M$28,IF(AND(ISNUMBER(Dépenses!$M$29),Dépenses!$M$29&lt;&gt;0,COUNTIF(Dépenses!$M$3:$M$29,"&gt;0")+COUNTIF(Dépenses!$M$3:$M$29,"&lt;0")=27),Dépenses!$M$29,IF(AND(ISNUMBER(Dépenses!$M$30),Dépenses!$M$30&lt;&gt;0,COUNTIF(Dépenses!$M$3:$M$30,"&gt;0")+COUNTIF(Dépenses!$M$3:$M$30,"&lt;0")=27),Dépenses!$M$30,IF(AND(ISNUMBER(Dépenses!$M$31),Dépenses!$M$31&lt;&gt;0,COUNTIF(Dépenses!$M$3:$M$31,"&gt;0")+COUNTIF(Dépenses!$M$3:$M$31,"&lt;0")=27),Dépenses!$M$31,IF(AND(ISNUMBER(Dépenses!$M$32),Dépenses!$M$32&lt;&gt;0,COUNTIF(Dépenses!$M$3:$M$32,"&gt;0")+COUNTIF(Dépenses!$M$3:$M$32,"&lt;0")=27),Dépenses!$M$32,IF(AND(ISNUMBER(Dépenses!$M$33),Dépenses!$M$33&lt;&gt;0,COUNTIF(Dépenses!$M$3:$M$33,"&gt;0")+COUNTIF(Dépenses!$M$3:$M$33,"&lt;0")=27),Dépenses!$M$33,IF(AND(ISNUMBER(Dépenses!$M$34),Dépenses!$M$34&lt;&gt;0,COUNTIF(Dépenses!$M$3:$M$34,"&gt;0")+COUNTIF(Dépenses!$M$3:$M$34,"&lt;0")=27),Dépenses!$M$34,IF(AND(ISNUMBER(Dépenses!$M$35),Dépenses!$M$35&lt;&gt;0,COUNTIF(Dépenses!$M$3:$M$35,"&gt;0")+COUNTIF(Dépenses!$M$3:$M$35,"&lt;0")=27),Dépenses!$M$35,IF(AND(ISNUMBER(Dépenses!$M$36),Dépenses!$M$36&lt;&gt;0,COUNTIF(Dépenses!$M$3:$M$36,"&gt;0")+COUNTIF(Dépenses!$M$3:$M$36,"&lt;0")=27),Dépenses!$M$36,IF(AND(ISNUMBER(Dépenses!$M$37),Dépenses!$M$37&lt;&gt;0,COUNTIF(Dépenses!$M$3:$M$37,"&gt;0")+COUNTIF(Dépenses!$M$3:$M$37,"&lt;0")=27),Dépenses!$M$37,IF(AND(ISNUMBER(Dépenses!$M$38),Dépenses!$M$38&lt;&gt;0,COUNTIF(Dépenses!$M$3:$M$38,"&gt;0")+COUNTIF(Dépenses!$M$3:$M$38,"&lt;0")=27),Dépenses!$M$38,IF(AND(ISNUMBER(Dépenses!$M$39),Dépenses!$M$39&lt;&gt;0,COUNTIF(Dépenses!$M$3:$M$39,"&gt;0")+COUNTIF(Dépenses!$M$3:$M$39,"&lt;0")=27),Dépenses!$M$39,IF(AND(ISNUMBER(Dépenses!$M$40),Dépenses!$M$40&lt;&gt;0,COUNTIF(Dépenses!$M$3:$M$40,"&gt;0")+COUNTIF(Dépenses!$M$3:$M$40,"&lt;0")=27),Dépenses!$M$40,IF(AND(ISNUMBER(Dépenses!$M$41),Dépenses!$M$41&lt;&gt;0,COUNTIF(Dépenses!$M$3:$M$41,"&gt;0")+COUNTIF(Dépenses!$M$3:$M$41,"&lt;0")=27),Dépenses!$M$41,IF(AND(ISNUMBER(Dépenses!$M$42),Dépenses!$M$42&lt;&gt;0,COUNTIF(Dépenses!$M$3:$M$42,"&gt;0")+COUNTIF(Dépenses!$M$3:$M$42,"&lt;0")=27),Dépenses!$M$42,IF(AND(ISNUMBER(Dépenses!$M$43),Dépenses!$M$43&lt;&gt;0,COUNTIF(Dépenses!$M$3:$M$43,"&gt;0")+COUNTIF(Dépenses!$M$3:$M$43,"&lt;0")=27),Dépenses!$M$43,""))))))))))))))))))))))))))))))))))))))))),IF(27=COUNTIF(Dépenses!$M$3:$M$43,"&gt;0")+COUNTIF(Dépenses!$M$3:$M$43,"&lt;0")+1,SUM(Dépenses!$M$3:$M$43),IF(27=COUNTIF(Dépenses!$M$3:$M$43,"&gt;0")+COUNTIF(Dépenses!$M$3:$M$43,"&lt;0")+2,Revenus!$J$2-SUM(Dépenses!$M$3:$M$43),"")))</f>
        <v/>
      </c>
      <c r="I35" s="291" t="str">
        <f>IF(27&lt;=COUNTIF(Dépenses!$M$3:$M$43,"&gt;0")+COUNTIF(Dépenses!$M$3:$M$43,"&lt;0"),IF(AND(ISNUMBER(Dépenses!$M$3),Dépenses!$M$3&lt;&gt;0,COUNTIF(Dépenses!$M$3:$M$3,"&gt;0")+COUNTIF(Dépenses!$M$3:$M$3,"&lt;0")=27),Dépenses!$P$3,IF(AND(ISNUMBER(Dépenses!$M$4),Dépenses!$M$4&lt;&gt;0,COUNTIF(Dépenses!$M$3:$M$4,"&gt;0")+COUNTIF(Dépenses!$M$3:$M$4,"&lt;0")=27),Dépenses!$P$4,IF(AND(ISNUMBER(Dépenses!$M$5),Dépenses!$M$5&lt;&gt;0,COUNTIF(Dépenses!$M$3:$M$5,"&gt;0")+COUNTIF(Dépenses!$M$3:$M$5,"&lt;0")=27),Dépenses!$P$5,IF(AND(ISNUMBER(Dépenses!$M$6),Dépenses!$M$6&lt;&gt;0,COUNTIF(Dépenses!$M$3:$M$6,"&gt;0")+COUNTIF(Dépenses!$M$3:$M$6,"&lt;0")=27),Dépenses!$P$6,IF(AND(ISNUMBER(Dépenses!$M$7),Dépenses!$M$7&lt;&gt;0,COUNTIF(Dépenses!$M$3:$M$7,"&gt;0")+COUNTIF(Dépenses!$M$3:$M$7,"&lt;0")=27),Dépenses!$P$7,IF(AND(ISNUMBER(Dépenses!$M$8),Dépenses!$M$8&lt;&gt;0,COUNTIF(Dépenses!$M$3:$M$8,"&gt;0")+COUNTIF(Dépenses!$M$3:$M$8,"&lt;0")=27),Dépenses!$P$8,IF(AND(ISNUMBER(Dépenses!$M$9),Dépenses!$M$9&lt;&gt;0,COUNTIF(Dépenses!$M$3:$M$9,"&gt;0")+COUNTIF(Dépenses!$M$3:$M$9,"&lt;0")=27),Dépenses!$P$9,IF(AND(ISNUMBER(Dépenses!$M$10),Dépenses!$M$10&lt;&gt;0,COUNTIF(Dépenses!$M$3:$M$10,"&gt;0")+COUNTIF(Dépenses!$M$3:$M$10,"&lt;0")=27),Dépenses!$P$10,IF(AND(ISNUMBER(Dépenses!$M$11),Dépenses!$M$11&lt;&gt;0,COUNTIF(Dépenses!$M$3:$M$11,"&gt;0")+COUNTIF(Dépenses!$M$3:$M$11,"&lt;0")=27),Dépenses!$P$11,IF(AND(ISNUMBER(Dépenses!$M$12),Dépenses!$M$12&lt;&gt;0,COUNTIF(Dépenses!$M$3:$M$12,"&gt;0")+COUNTIF(Dépenses!$M$3:$M$12,"&lt;0")=27),Dépenses!$P$12,IF(AND(ISNUMBER(Dépenses!$M$13),Dépenses!$M$13&lt;&gt;0,COUNTIF(Dépenses!$M$3:$M$13,"&gt;0")+COUNTIF(Dépenses!$M$3:$M$13,"&lt;0")=27),Dépenses!$P$13,IF(AND(ISNUMBER(Dépenses!$M$14),Dépenses!$M$14&lt;&gt;0,COUNTIF(Dépenses!$M$3:$M$14,"&gt;0")+COUNTIF(Dépenses!$M$3:$M$14,"&lt;0")=27),Dépenses!$P$14,IF(AND(ISNUMBER(Dépenses!$M$15),Dépenses!$M$15&lt;&gt;0,COUNTIF(Dépenses!$M$3:$M$15,"&gt;0")+COUNTIF(Dépenses!$M$3:$M$15,"&lt;0")=27),Dépenses!$P$15,IF(AND(ISNUMBER(Dépenses!$M$16),Dépenses!$M$16&lt;&gt;0,COUNTIF(Dépenses!$M$3:$M$16,"&gt;0")+COUNTIF(Dépenses!$M$3:$M$16,"&lt;0")=27),Dépenses!$P$16,IF(AND(ISNUMBER(Dépenses!$M$17),Dépenses!$M$17&lt;&gt;0,COUNTIF(Dépenses!$M$3:$M$17,"&gt;0")+COUNTIF(Dépenses!$M$3:$M$17,"&lt;0")=27),Dépenses!$P$17,IF(AND(ISNUMBER(Dépenses!$M$18),Dépenses!$M$18&lt;&gt;0,COUNTIF(Dépenses!$M$3:$M$18,"&gt;0")+COUNTIF(Dépenses!$M$3:$M$18,"&lt;0")=27),Dépenses!$P$18,IF(AND(ISNUMBER(Dépenses!$M$19),Dépenses!$M$19&lt;&gt;0,COUNTIF(Dépenses!$M$3:$M$19,"&gt;0")+COUNTIF(Dépenses!$M$3:$M$19,"&lt;0")=27),Dépenses!$P$19,IF(AND(ISNUMBER(Dépenses!$M$20),Dépenses!$M$20&lt;&gt;0,COUNTIF(Dépenses!$M$3:$M$20,"&gt;0")+COUNTIF(Dépenses!$M$3:$M$20,"&lt;0")=27),Dépenses!$P$20,IF(AND(ISNUMBER(Dépenses!$M$21),Dépenses!$M$21&lt;&gt;0,COUNTIF(Dépenses!$M$3:$M$21,"&gt;0")+COUNTIF(Dépenses!$M$3:$M$21,"&lt;0")=27),Dépenses!$P$21,IF(AND(ISNUMBER(Dépenses!$M$22),Dépenses!$M$22&lt;&gt;0,COUNTIF(Dépenses!$M$3:$M$22,"&gt;0")+COUNTIF(Dépenses!$M$3:$M$22,"&lt;0")=27),Dépenses!$P$22,IF(AND(ISNUMBER(Dépenses!$M$23),Dépenses!$M$23&lt;&gt;0,COUNTIF(Dépenses!$M$3:$M$23,"&gt;0")+COUNTIF(Dépenses!$M$3:$M$23,"&lt;0")=27),Dépenses!$P$23,IF(AND(ISNUMBER(Dépenses!$M$24),Dépenses!$M$24&lt;&gt;0,COUNTIF(Dépenses!$M$3:$M$24,"&gt;0")+COUNTIF(Dépenses!$M$3:$M$24,"&lt;0")=27),Dépenses!$P$24,IF(AND(ISNUMBER(Dépenses!$M$25),Dépenses!$M$25&lt;&gt;0,COUNTIF(Dépenses!$M$3:$M$25,"&gt;0")+COUNTIF(Dépenses!$M$3:$M$25,"&lt;0")=27),Dépenses!$P$25,IF(AND(ISNUMBER(Dépenses!$M$26),Dépenses!$M$26&lt;&gt;0,COUNTIF(Dépenses!$M$3:$M$26,"&gt;0")+COUNTIF(Dépenses!$M$3:$M$26,"&lt;0")=27),Dépenses!$P$26,IF(AND(ISNUMBER(Dépenses!$M$27),Dépenses!$M$27&lt;&gt;0,COUNTIF(Dépenses!$M$3:$M$27,"&gt;0")+COUNTIF(Dépenses!$M$3:$M$27,"&lt;0")=27),Dépenses!$P$27,IF(AND(ISNUMBER(Dépenses!$M$28),Dépenses!$M$28&lt;&gt;0,COUNTIF(Dépenses!$M$3:$M$28,"&gt;0")+COUNTIF(Dépenses!$M$3:$M$28,"&lt;0")=27),Dépenses!$P$28,IF(AND(ISNUMBER(Dépenses!$M$29),Dépenses!$M$29&lt;&gt;0,COUNTIF(Dépenses!$M$3:$M$29,"&gt;0")+COUNTIF(Dépenses!$M$3:$M$29,"&lt;0")=27),Dépenses!$P$29,IF(AND(ISNUMBER(Dépenses!$M$30),Dépenses!$M$30&lt;&gt;0,COUNTIF(Dépenses!$M$3:$M$30,"&gt;0")+COUNTIF(Dépenses!$M$3:$M$30,"&lt;0")=27),Dépenses!$P$30,IF(AND(ISNUMBER(Dépenses!$M$31),Dépenses!$M$31&lt;&gt;0,COUNTIF(Dépenses!$M$3:$M$31,"&gt;0")+COUNTIF(Dépenses!$M$3:$M$31,"&lt;0")=27),Dépenses!$P$31,IF(AND(ISNUMBER(Dépenses!$M$32),Dépenses!$M$32&lt;&gt;0,COUNTIF(Dépenses!$M$3:$M$32,"&gt;0")+COUNTIF(Dépenses!$M$3:$M$32,"&lt;0")=27),Dépenses!$P$32,IF(AND(ISNUMBER(Dépenses!$M$33),Dépenses!$M$33&lt;&gt;0,COUNTIF(Dépenses!$M$3:$M$33,"&gt;0")+COUNTIF(Dépenses!$M$3:$M$33,"&lt;0")=27),Dépenses!$P$33,IF(AND(ISNUMBER(Dépenses!$M$34),Dépenses!$M$34&lt;&gt;0,COUNTIF(Dépenses!$M$3:$M$34,"&gt;0")+COUNTIF(Dépenses!$M$3:$M$34,"&lt;0")=27),Dépenses!$P$34,IF(AND(ISNUMBER(Dépenses!$M$35),Dépenses!$M$35&lt;&gt;0,COUNTIF(Dépenses!$M$3:$M$35,"&gt;0")+COUNTIF(Dépenses!$M$3:$M$35,"&lt;0")=27),Dépenses!$P$35,IF(AND(ISNUMBER(Dépenses!$M$36),Dépenses!$M$36&lt;&gt;0,COUNTIF(Dépenses!$M$3:$M$36,"&gt;0")+COUNTIF(Dépenses!$M$3:$M$36,"&lt;0")=27),Dépenses!$P$36,IF(AND(ISNUMBER(Dépenses!$M$37),Dépenses!$M$37&lt;&gt;0,COUNTIF(Dépenses!$M$3:$M$37,"&gt;0")+COUNTIF(Dépenses!$M$3:$M$37,"&lt;0")=27),Dépenses!$P$37,IF(AND(ISNUMBER(Dépenses!$M$38),Dépenses!$M$38&lt;&gt;0,COUNTIF(Dépenses!$M$3:$M$38,"&gt;0")+COUNTIF(Dépenses!$M$3:$M$38,"&lt;0")=27),Dépenses!$P$38,IF(AND(ISNUMBER(Dépenses!$M$39),Dépenses!$M$39&lt;&gt;0,COUNTIF(Dépenses!$M$3:$M$39,"&gt;0")+COUNTIF(Dépenses!$M$3:$M$39,"&lt;0")=27),Dépenses!$P$39,IF(AND(ISNUMBER(Dépenses!$M$40),Dépenses!$M$40&lt;&gt;0,COUNTIF(Dépenses!$M$3:$M$40,"&gt;0")+COUNTIF(Dépenses!$M$3:$M$40,"&lt;0")=27),Dépenses!$P$40,IF(AND(ISNUMBER(Dépenses!$M$41),Dépenses!$M$41&lt;&gt;0,COUNTIF(Dépenses!$M$3:$M$41,"&gt;0")+COUNTIF(Dépenses!$M$3:$M$41,"&lt;0")=27),Dépenses!$P$41,IF(AND(ISNUMBER(Dépenses!$M$42),Dépenses!$M$42&lt;&gt;0,COUNTIF(Dépenses!$M$3:$M$42,"&gt;0")+COUNTIF(Dépenses!$M$3:$M$42,"&lt;0")=27),Dépenses!$P$42,IF(AND(ISNUMBER(Dépenses!$M$43),Dépenses!$M$43&lt;&gt;0,COUNTIF(Dépenses!$M$3:$M$43,"&gt;0")+COUNTIF(Dépenses!$M$3:$M$43,"&lt;0")=27),Dépenses!$P$43,""))))))))))))))))))))))))))))))))))))))))),"")</f>
        <v/>
      </c>
      <c r="J35" s="310" t="str">
        <f>IF(27&lt;=COUNTIF(Dépenses!$M$3:$M$43,"&gt;0")+COUNTIF(Dépenses!$M$3:$M$43,"&lt;0"),IF(AND(ISNUMBER(Dépenses!$M$3),Dépenses!$M$3&lt;&gt;0,COUNTIF(Dépenses!$M$3:$M$3,"&gt;0")+COUNTIF(Dépenses!$M$3:$M$3,"&lt;0")=27),Dépenses!$Q$3,IF(AND(ISNUMBER(Dépenses!$M$4),Dépenses!$M$4&lt;&gt;0,COUNTIF(Dépenses!$M$3:$M$4,"&gt;0")+COUNTIF(Dépenses!$M$3:$M$4,"&lt;0")=27),Dépenses!$Q$4,IF(AND(ISNUMBER(Dépenses!$M$5),Dépenses!$M$5&lt;&gt;0,COUNTIF(Dépenses!$M$3:$M$5,"&gt;0")+COUNTIF(Dépenses!$M$3:$M$5,"&lt;0")=27),Dépenses!$Q$5,IF(AND(ISNUMBER(Dépenses!$M$6),Dépenses!$M$6&lt;&gt;0,COUNTIF(Dépenses!$M$3:$M$6,"&gt;0")+COUNTIF(Dépenses!$M$3:$M$6,"&lt;0")=27),Dépenses!$Q$6,IF(AND(ISNUMBER(Dépenses!$M$7),Dépenses!$M$7&lt;&gt;0,COUNTIF(Dépenses!$M$3:$M$7,"&gt;0")+COUNTIF(Dépenses!$M$3:$M$7,"&lt;0")=27),Dépenses!$Q$7,IF(AND(ISNUMBER(Dépenses!$M$8),Dépenses!$M$8&lt;&gt;0,COUNTIF(Dépenses!$M$3:$M$8,"&gt;0")+COUNTIF(Dépenses!$M$3:$M$8,"&lt;0")=27),Dépenses!$Q$8,IF(AND(ISNUMBER(Dépenses!$M$9),Dépenses!$M$9&lt;&gt;0,COUNTIF(Dépenses!$M$3:$M$9,"&gt;0")+COUNTIF(Dépenses!$M$3:$M$9,"&lt;0")=27),Dépenses!$Q$9,IF(AND(ISNUMBER(Dépenses!$M$10),Dépenses!$M$10&lt;&gt;0,COUNTIF(Dépenses!$M$3:$M$10,"&gt;0")+COUNTIF(Dépenses!$M$3:$M$10,"&lt;0")=27),Dépenses!$Q$10,IF(AND(ISNUMBER(Dépenses!$M$11),Dépenses!$M$11&lt;&gt;0,COUNTIF(Dépenses!$M$3:$M$11,"&gt;0")+COUNTIF(Dépenses!$M$3:$M$11,"&lt;0")=27),Dépenses!$Q$11,IF(AND(ISNUMBER(Dépenses!$M$12),Dépenses!$M$12&lt;&gt;0,COUNTIF(Dépenses!$M$3:$M$12,"&gt;0")+COUNTIF(Dépenses!$M$3:$M$12,"&lt;0")=27),Dépenses!$Q$12,IF(AND(ISNUMBER(Dépenses!$M$13),Dépenses!$M$13&lt;&gt;0,COUNTIF(Dépenses!$M$3:$M$13,"&gt;0")+COUNTIF(Dépenses!$M$3:$M$13,"&lt;0")=27),Dépenses!$Q$13,IF(AND(ISNUMBER(Dépenses!$M$14),Dépenses!$M$14&lt;&gt;0,COUNTIF(Dépenses!$M$3:$M$14,"&gt;0")+COUNTIF(Dépenses!$M$3:$M$14,"&lt;0")=27),Dépenses!$Q$14,IF(AND(ISNUMBER(Dépenses!$M$15),Dépenses!$M$15&lt;&gt;0,COUNTIF(Dépenses!$M$3:$M$15,"&gt;0")+COUNTIF(Dépenses!$M$3:$M$15,"&lt;0")=27),Dépenses!$Q$15,IF(AND(ISNUMBER(Dépenses!$M$16),Dépenses!$M$16&lt;&gt;0,COUNTIF(Dépenses!$M$3:$M$16,"&gt;0")+COUNTIF(Dépenses!$M$3:$M$16,"&lt;0")=27),Dépenses!$Q$16,IF(AND(ISNUMBER(Dépenses!$M$17),Dépenses!$M$17&lt;&gt;0,COUNTIF(Dépenses!$M$3:$M$17,"&gt;0")+COUNTIF(Dépenses!$M$3:$M$17,"&lt;0")=27),Dépenses!$Q$17,IF(AND(ISNUMBER(Dépenses!$M$18),Dépenses!$M$18&lt;&gt;0,COUNTIF(Dépenses!$M$3:$M$18,"&gt;0")+COUNTIF(Dépenses!$M$3:$M$18,"&lt;0")=27),Dépenses!$Q$18,IF(AND(ISNUMBER(Dépenses!$M$19),Dépenses!$M$19&lt;&gt;0,COUNTIF(Dépenses!$M$3:$M$19,"&gt;0")+COUNTIF(Dépenses!$M$3:$M$19,"&lt;0")=27),Dépenses!$Q$19,IF(AND(ISNUMBER(Dépenses!$M$20),Dépenses!$M$20&lt;&gt;0,COUNTIF(Dépenses!$M$3:$M$20,"&gt;0")+COUNTIF(Dépenses!$M$3:$M$20,"&lt;0")=27),Dépenses!$Q$20,IF(AND(ISNUMBER(Dépenses!$M$21),Dépenses!$M$21&lt;&gt;0,COUNTIF(Dépenses!$M$3:$M$21,"&gt;0")+COUNTIF(Dépenses!$M$3:$M$21,"&lt;0")=27),Dépenses!$Q$21,IF(AND(ISNUMBER(Dépenses!$M$22),Dépenses!$M$22&lt;&gt;0,COUNTIF(Dépenses!$M$3:$M$22,"&gt;0")+COUNTIF(Dépenses!$M$3:$M$22,"&lt;0")=27),Dépenses!$Q$22,IF(AND(ISNUMBER(Dépenses!$M$23),Dépenses!$M$23&lt;&gt;0,COUNTIF(Dépenses!$M$3:$M$23,"&gt;0")+COUNTIF(Dépenses!$M$3:$M$23,"&lt;0")=27),Dépenses!$Q$23,IF(AND(ISNUMBER(Dépenses!$M$24),Dépenses!$M$24&lt;&gt;0,COUNTIF(Dépenses!$M$3:$M$24,"&gt;0")+COUNTIF(Dépenses!$M$3:$M$24,"&lt;0")=27),Dépenses!$Q$24,IF(AND(ISNUMBER(Dépenses!$M$25),Dépenses!$M$25&lt;&gt;0,COUNTIF(Dépenses!$M$3:$M$25,"&gt;0")+COUNTIF(Dépenses!$M$3:$M$25,"&lt;0")=27),Dépenses!$Q$25,IF(AND(ISNUMBER(Dépenses!$M$26),Dépenses!$M$26&lt;&gt;0,COUNTIF(Dépenses!$M$3:$M$26,"&gt;0")+COUNTIF(Dépenses!$M$3:$M$26,"&lt;0")=27),Dépenses!$Q$26,IF(AND(ISNUMBER(Dépenses!$M$27),Dépenses!$M$27&lt;&gt;0,COUNTIF(Dépenses!$M$3:$M$27,"&gt;0")+COUNTIF(Dépenses!$M$3:$M$27,"&lt;0")=27),Dépenses!$Q$27,IF(AND(ISNUMBER(Dépenses!$M$28),Dépenses!$M$28&lt;&gt;0,COUNTIF(Dépenses!$M$3:$M$28,"&gt;0")+COUNTIF(Dépenses!$M$3:$M$28,"&lt;0")=27),Dépenses!$Q$28,IF(AND(ISNUMBER(Dépenses!$M$29),Dépenses!$M$29&lt;&gt;0,COUNTIF(Dépenses!$M$3:$M$29,"&gt;0")+COUNTIF(Dépenses!$M$3:$M$29,"&lt;0")=27),Dépenses!$Q$29,IF(AND(ISNUMBER(Dépenses!$M$30),Dépenses!$M$30&lt;&gt;0,COUNTIF(Dépenses!$M$3:$M$30,"&gt;0")+COUNTIF(Dépenses!$M$3:$M$30,"&lt;0")=27),Dépenses!$Q$30,IF(AND(ISNUMBER(Dépenses!$M$31),Dépenses!$M$31&lt;&gt;0,COUNTIF(Dépenses!$M$3:$M$31,"&gt;0")+COUNTIF(Dépenses!$M$3:$M$31,"&lt;0")=27),Dépenses!$Q$31,IF(AND(ISNUMBER(Dépenses!$M$32),Dépenses!$M$32&lt;&gt;0,COUNTIF(Dépenses!$M$3:$M$32,"&gt;0")+COUNTIF(Dépenses!$M$3:$M$32,"&lt;0")=27),Dépenses!$Q$32,IF(AND(ISNUMBER(Dépenses!$M$33),Dépenses!$M$33&lt;&gt;0,COUNTIF(Dépenses!$M$3:$M$33,"&gt;0")+COUNTIF(Dépenses!$M$3:$M$33,"&lt;0")=27),Dépenses!$Q$33,IF(AND(ISNUMBER(Dépenses!$M$34),Dépenses!$M$34&lt;&gt;0,COUNTIF(Dépenses!$M$3:$M$34,"&gt;0")+COUNTIF(Dépenses!$M$3:$M$34,"&lt;0")=27),Dépenses!$Q$34,IF(AND(ISNUMBER(Dépenses!$M$35),Dépenses!$M$35&lt;&gt;0,COUNTIF(Dépenses!$M$3:$M$35,"&gt;0")+COUNTIF(Dépenses!$M$3:$M$35,"&lt;0")=27),Dépenses!$Q$35,IF(AND(ISNUMBER(Dépenses!$M$36),Dépenses!$M$36&lt;&gt;0,COUNTIF(Dépenses!$M$3:$M$36,"&gt;0")+COUNTIF(Dépenses!$M$3:$M$36,"&lt;0")=27),Dépenses!$Q$36,IF(AND(ISNUMBER(Dépenses!$M$37),Dépenses!$M$37&lt;&gt;0,COUNTIF(Dépenses!$M$3:$M$37,"&gt;0")+COUNTIF(Dépenses!$M$3:$M$37,"&lt;0")=27),Dépenses!$Q$37,IF(AND(ISNUMBER(Dépenses!$M$38),Dépenses!$M$38&lt;&gt;0,COUNTIF(Dépenses!$M$3:$M$38,"&gt;0")+COUNTIF(Dépenses!$M$3:$M$38,"&lt;0")=27),Dépenses!$Q$38,IF(AND(ISNUMBER(Dépenses!$M$39),Dépenses!$M$39&lt;&gt;0,COUNTIF(Dépenses!$M$3:$M$39,"&gt;0")+COUNTIF(Dépenses!$M$3:$M$39,"&lt;0")=27),Dépenses!$Q$39,IF(AND(ISNUMBER(Dépenses!$M$40),Dépenses!$M$40&lt;&gt;0,COUNTIF(Dépenses!$M$3:$M$40,"&gt;0")+COUNTIF(Dépenses!$M$3:$M$40,"&lt;0")=27),Dépenses!$Q$40,IF(AND(ISNUMBER(Dépenses!$M$41),Dépenses!$M$41&lt;&gt;0,COUNTIF(Dépenses!$M$3:$M$41,"&gt;0")+COUNTIF(Dépenses!$M$3:$M$41,"&lt;0")=27),Dépenses!$Q$41,IF(AND(ISNUMBER(Dépenses!$M$42),Dépenses!$M$42&lt;&gt;0,COUNTIF(Dépenses!$M$3:$M$42,"&gt;0")+COUNTIF(Dépenses!$M$3:$M$42,"&lt;0")=27),Dépenses!$Q$42,IF(AND(ISNUMBER(Dépenses!$M$43),Dépenses!$M$43&lt;&gt;0,COUNTIF(Dépenses!$M$3:$M$43,"&gt;0")+COUNTIF(Dépenses!$M$3:$M$43,"&lt;0")=27),Dépenses!$Q$43,""))))))))))))))))))))))))))))))))))))))))),IF(27=COUNTIF(Dépenses!$M$3:$M$43,"&gt;0")+COUNTIF(Dépenses!$M$3:$M$43,"&lt;0")+1,SUM(Dépenses!$Q$3:$Q$43),IF(27=COUNTIF(Dépenses!$M$3:$M$43,"&gt;0")+COUNTIF(Dépenses!$M$3:$M$43,"&lt;0")+2,Revenus!$J$2-SUM(Dépenses!$Q$3:$Q$43),"")))</f>
        <v/>
      </c>
    </row>
    <row r="36" spans="1:10" x14ac:dyDescent="0.25">
      <c r="A36" s="91"/>
      <c r="B36" s="91"/>
      <c r="C36" s="91"/>
      <c r="D36" s="91"/>
      <c r="E36" s="91"/>
      <c r="F36" s="91"/>
      <c r="G36" s="276" t="str">
        <f>IF(28&lt;=COUNTIF(Dépenses!$M$3:$M$43,"&gt;0")+COUNTIF(Dépenses!$M$3:$M$43,"&lt;0"),IF(AND(ISNUMBER(Dépenses!$M$3),Dépenses!$M$3&lt;&gt;0,COUNTIF(Dépenses!$M$3:$M$3,"&gt;0")+COUNTIF(Dépenses!$M$3:$M$3,"&lt;0")=28),Dépenses!$L$3,IF(AND(ISNUMBER(Dépenses!$M$4),Dépenses!$M$4&lt;&gt;0,COUNTIF(Dépenses!$M$3:$M$4,"&gt;0")+COUNTIF(Dépenses!$M$3:$M$4,"&lt;0")=28),Dépenses!$L$4,IF(AND(ISNUMBER(Dépenses!$M$5),Dépenses!$M$5&lt;&gt;0,COUNTIF(Dépenses!$M$3:$M$5,"&gt;0")+COUNTIF(Dépenses!$M$3:$M$5,"&lt;0")=28),Dépenses!$L$5,IF(AND(ISNUMBER(Dépenses!$M$6),Dépenses!$M$6&lt;&gt;0,COUNTIF(Dépenses!$M$3:$M$6,"&gt;0")+COUNTIF(Dépenses!$M$3:$M$6,"&lt;0")=28),Dépenses!$L$6,IF(AND(ISNUMBER(Dépenses!$M$7),Dépenses!$M$7&lt;&gt;0,COUNTIF(Dépenses!$M$3:$M$7,"&gt;0")+COUNTIF(Dépenses!$M$3:$M$7,"&lt;0")=28),Dépenses!$L$7,IF(AND(ISNUMBER(Dépenses!$M$8),Dépenses!$M$8&lt;&gt;0,COUNTIF(Dépenses!$M$3:$M$8,"&gt;0")+COUNTIF(Dépenses!$M$3:$M$8,"&lt;0")=28),Dépenses!$L$8,IF(AND(ISNUMBER(Dépenses!$M$9),Dépenses!$M$9&lt;&gt;0,COUNTIF(Dépenses!$M$3:$M$9,"&gt;0")+COUNTIF(Dépenses!$M$3:$M$9,"&lt;0")=28),Dépenses!$L$9,IF(AND(ISNUMBER(Dépenses!$M$10),Dépenses!$M$10&lt;&gt;0,COUNTIF(Dépenses!$M$3:$M$10,"&gt;0")+COUNTIF(Dépenses!$M$3:$M$10,"&lt;0")=28),Dépenses!$L$10,IF(AND(ISNUMBER(Dépenses!$M$11),Dépenses!$M$11&lt;&gt;0,COUNTIF(Dépenses!$M$3:$M$11,"&gt;0")+COUNTIF(Dépenses!$M$3:$M$11,"&lt;0")=28),Dépenses!$L$11,IF(AND(ISNUMBER(Dépenses!$M$12),Dépenses!$M$12&lt;&gt;0,COUNTIF(Dépenses!$M$3:$M$12,"&gt;0")+COUNTIF(Dépenses!$M$3:$M$12,"&lt;0")=28),Dépenses!$L$12,IF(AND(ISNUMBER(Dépenses!$M$13),Dépenses!$M$13&lt;&gt;0,COUNTIF(Dépenses!$M$3:$M$13,"&gt;0")+COUNTIF(Dépenses!$M$3:$M$13,"&lt;0")=28),Dépenses!$L$13,IF(AND(ISNUMBER(Dépenses!$M$14),Dépenses!$M$14&lt;&gt;0,COUNTIF(Dépenses!$M$3:$M$14,"&gt;0")+COUNTIF(Dépenses!$M$3:$M$14,"&lt;0")=28),Dépenses!$L$14,IF(AND(ISNUMBER(Dépenses!$M$15),Dépenses!$M$15&lt;&gt;0,COUNTIF(Dépenses!$M$3:$M$15,"&gt;0")+COUNTIF(Dépenses!$M$3:$M$15,"&lt;0")=28),Dépenses!$L$15,IF(AND(ISNUMBER(Dépenses!$M$16),Dépenses!$M$16&lt;&gt;0,COUNTIF(Dépenses!$M$3:$M$16,"&gt;0")+COUNTIF(Dépenses!$M$3:$M$16,"&lt;0")=28),Dépenses!$L$16,IF(AND(ISNUMBER(Dépenses!$M$17),Dépenses!$M$17&lt;&gt;0,COUNTIF(Dépenses!$M$3:$M$17,"&gt;0")+COUNTIF(Dépenses!$M$3:$M$17,"&lt;0")=28),Dépenses!$L$17,IF(AND(ISNUMBER(Dépenses!$M$18),Dépenses!$M$18&lt;&gt;0,COUNTIF(Dépenses!$M$3:$M$18,"&gt;0")+COUNTIF(Dépenses!$M$3:$M$18,"&lt;0")=28),Dépenses!$L$18,IF(AND(ISNUMBER(Dépenses!$M$19),Dépenses!$M$19&lt;&gt;0,COUNTIF(Dépenses!$M$3:$M$19,"&gt;0")+COUNTIF(Dépenses!$M$3:$M$19,"&lt;0")=28),Dépenses!$L$19,IF(AND(ISNUMBER(Dépenses!$M$20),Dépenses!$M$20&lt;&gt;0,COUNTIF(Dépenses!$M$3:$M$20,"&gt;0")+COUNTIF(Dépenses!$M$3:$M$20,"&lt;0")=28),Dépenses!$L$20,IF(AND(ISNUMBER(Dépenses!$M$21),Dépenses!$M$21&lt;&gt;0,COUNTIF(Dépenses!$M$3:$M$21,"&gt;0")+COUNTIF(Dépenses!$M$3:$M$21,"&lt;0")=28),Dépenses!$L$21,IF(AND(ISNUMBER(Dépenses!$M$22),Dépenses!$M$22&lt;&gt;0,COUNTIF(Dépenses!$M$3:$M$22,"&gt;0")+COUNTIF(Dépenses!$M$3:$M$22,"&lt;0")=28),Dépenses!$L$22,IF(AND(ISNUMBER(Dépenses!$M$23),Dépenses!$M$23&lt;&gt;0,COUNTIF(Dépenses!$M$3:$M$23,"&gt;0")+COUNTIF(Dépenses!$M$3:$M$23,"&lt;0")=28),Dépenses!$L$23,IF(AND(ISNUMBER(Dépenses!$M$24),Dépenses!$M$24&lt;&gt;0,COUNTIF(Dépenses!$M$3:$M$24,"&gt;0")+COUNTIF(Dépenses!$M$3:$M$24,"&lt;0")=28),Dépenses!$L$24,IF(AND(ISNUMBER(Dépenses!$M$25),Dépenses!$M$25&lt;&gt;0,COUNTIF(Dépenses!$M$3:$M$25,"&gt;0")+COUNTIF(Dépenses!$M$3:$M$25,"&lt;0")=28),Dépenses!$L$25,IF(AND(ISNUMBER(Dépenses!$M$26),Dépenses!$M$26&lt;&gt;0,COUNTIF(Dépenses!$M$3:$M$26,"&gt;0")+COUNTIF(Dépenses!$M$3:$M$26,"&lt;0")=28),Dépenses!$L$26,IF(AND(ISNUMBER(Dépenses!$M$27),Dépenses!$M$27&lt;&gt;0,COUNTIF(Dépenses!$M$3:$M$27,"&gt;0")+COUNTIF(Dépenses!$M$3:$M$27,"&lt;0")=28),Dépenses!$L$27,IF(AND(ISNUMBER(Dépenses!$M$28),Dépenses!$M$28&lt;&gt;0,COUNTIF(Dépenses!$M$3:$M$28,"&gt;0")+COUNTIF(Dépenses!$M$3:$M$28,"&lt;0")=28),Dépenses!$L$28,IF(AND(ISNUMBER(Dépenses!$M$29),Dépenses!$M$29&lt;&gt;0,COUNTIF(Dépenses!$M$3:$M$29,"&gt;0")+COUNTIF(Dépenses!$M$3:$M$29,"&lt;0")=28),Dépenses!$L$29,IF(AND(ISNUMBER(Dépenses!$M$30),Dépenses!$M$30&lt;&gt;0,COUNTIF(Dépenses!$M$3:$M$30,"&gt;0")+COUNTIF(Dépenses!$M$3:$M$30,"&lt;0")=28),Dépenses!$L$30,IF(AND(ISNUMBER(Dépenses!$M$31),Dépenses!$M$31&lt;&gt;0,COUNTIF(Dépenses!$M$3:$M$31,"&gt;0")+COUNTIF(Dépenses!$M$3:$M$31,"&lt;0")=28),Dépenses!$L$31,IF(AND(ISNUMBER(Dépenses!$M$32),Dépenses!$M$32&lt;&gt;0,COUNTIF(Dépenses!$M$3:$M$32,"&gt;0")+COUNTIF(Dépenses!$M$3:$M$32,"&lt;0")=28),Dépenses!$L$32,IF(AND(ISNUMBER(Dépenses!$M$33),Dépenses!$M$33&lt;&gt;0,COUNTIF(Dépenses!$M$3:$M$33,"&gt;0")+COUNTIF(Dépenses!$M$3:$M$33,"&lt;0")=28),Dépenses!$L$33,IF(AND(ISNUMBER(Dépenses!$M$34),Dépenses!$M$34&lt;&gt;0,COUNTIF(Dépenses!$M$3:$M$34,"&gt;0")+COUNTIF(Dépenses!$M$3:$M$34,"&lt;0")=28),Dépenses!$L$34,IF(AND(ISNUMBER(Dépenses!$M$35),Dépenses!$M$35&lt;&gt;0,COUNTIF(Dépenses!$M$3:$M$35,"&gt;0")+COUNTIF(Dépenses!$M$3:$M$35,"&lt;0")=28),Dépenses!$L$35,IF(AND(ISNUMBER(Dépenses!$M$36),Dépenses!$M$36&lt;&gt;0,COUNTIF(Dépenses!$M$3:$M$36,"&gt;0")+COUNTIF(Dépenses!$M$3:$M$36,"&lt;0")=28),Dépenses!$L$36,IF(AND(ISNUMBER(Dépenses!$M$37),Dépenses!$M$37&lt;&gt;0,COUNTIF(Dépenses!$M$3:$M$37,"&gt;0")+COUNTIF(Dépenses!$M$3:$M$37,"&lt;0")=28),Dépenses!$L$37,IF(AND(ISNUMBER(Dépenses!$M$38),Dépenses!$M$38&lt;&gt;0,COUNTIF(Dépenses!$M$3:$M$38,"&gt;0")+COUNTIF(Dépenses!$M$3:$M$38,"&lt;0")=28),Dépenses!$L$38,IF(AND(ISNUMBER(Dépenses!$M$39),Dépenses!$M$39&lt;&gt;0,COUNTIF(Dépenses!$M$3:$M$39,"&gt;0")+COUNTIF(Dépenses!$M$3:$M$39,"&lt;0")=28),Dépenses!$L$39,IF(AND(ISNUMBER(Dépenses!$M$40),Dépenses!$M$40&lt;&gt;0,COUNTIF(Dépenses!$M$3:$M$40,"&gt;0")+COUNTIF(Dépenses!$M$3:$M$40,"&lt;0")=28),Dépenses!$L$40,IF(AND(ISNUMBER(Dépenses!$M$41),Dépenses!$M$41&lt;&gt;0,COUNTIF(Dépenses!$M$3:$M$41,"&gt;0")+COUNTIF(Dépenses!$M$3:$M$41,"&lt;0")=28),Dépenses!$L$41,IF(AND(ISNUMBER(Dépenses!$M$42),Dépenses!$M$42&lt;&gt;0,COUNTIF(Dépenses!$M$3:$M$42,"&gt;0")+COUNTIF(Dépenses!$M$3:$M$42,"&lt;0")=28),Dépenses!$L$42,IF(AND(ISNUMBER(Dépenses!$M$43),Dépenses!$M$43&lt;&gt;0,COUNTIF(Dépenses!$M$3:$M$43,"&gt;0")+COUNTIF(Dépenses!$M$3:$M$43,"&lt;0")=28),Dépenses!$L$43,""))))))))))))))))))))))))))))))))))))))))),IF(28=COUNTIF(Dépenses!$M$3:$M$43,"&gt;0")+COUNTIF(Dépenses!$M$3:$M$43,"&lt;0")+1,"TOTAL DÉPENSES",IF(28=COUNTIF(Dépenses!$M$3:$M$43,"&gt;0")+COUNTIF(Dépenses!$M$3:$M$43,"&lt;0")+2,"BÉNÉFICE (PERTE) NET","")))</f>
        <v/>
      </c>
      <c r="H36" s="310" t="str">
        <f>IF(28&lt;=COUNTIF(Dépenses!$M$3:$M$43,"&gt;0")+COUNTIF(Dépenses!$M$3:$M$43,"&lt;0"),IF(AND(ISNUMBER(Dépenses!$M$3),Dépenses!$M$3&lt;&gt;0,COUNTIF(Dépenses!$M$3:$M$3,"&gt;0")+COUNTIF(Dépenses!$M$3:$M$3,"&lt;0")=28),Dépenses!$M$3,IF(AND(ISNUMBER(Dépenses!$M$4),Dépenses!$M$4&lt;&gt;0,COUNTIF(Dépenses!$M$3:$M$4,"&gt;0")+COUNTIF(Dépenses!$M$3:$M$4,"&lt;0")=28),Dépenses!$M$4,IF(AND(ISNUMBER(Dépenses!$M$5),Dépenses!$M$5&lt;&gt;0,COUNTIF(Dépenses!$M$3:$M$5,"&gt;0")+COUNTIF(Dépenses!$M$3:$M$5,"&lt;0")=28),Dépenses!$M$5,IF(AND(ISNUMBER(Dépenses!$M$6),Dépenses!$M$6&lt;&gt;0,COUNTIF(Dépenses!$M$3:$M$6,"&gt;0")+COUNTIF(Dépenses!$M$3:$M$6,"&lt;0")=28),Dépenses!$M$6,IF(AND(ISNUMBER(Dépenses!$M$7),Dépenses!$M$7&lt;&gt;0,COUNTIF(Dépenses!$M$3:$M$7,"&gt;0")+COUNTIF(Dépenses!$M$3:$M$7,"&lt;0")=28),Dépenses!$M$7,IF(AND(ISNUMBER(Dépenses!$M$8),Dépenses!$M$8&lt;&gt;0,COUNTIF(Dépenses!$M$3:$M$8,"&gt;0")+COUNTIF(Dépenses!$M$3:$M$8,"&lt;0")=28),Dépenses!$M$8,IF(AND(ISNUMBER(Dépenses!$M$9),Dépenses!$M$9&lt;&gt;0,COUNTIF(Dépenses!$M$3:$M$9,"&gt;0")+COUNTIF(Dépenses!$M$3:$M$9,"&lt;0")=28),Dépenses!$M$9,IF(AND(ISNUMBER(Dépenses!$M$10),Dépenses!$M$10&lt;&gt;0,COUNTIF(Dépenses!$M$3:$M$10,"&gt;0")+COUNTIF(Dépenses!$M$3:$M$10,"&lt;0")=28),Dépenses!$M$10,IF(AND(ISNUMBER(Dépenses!$M$11),Dépenses!$M$11&lt;&gt;0,COUNTIF(Dépenses!$M$3:$M$11,"&gt;0")+COUNTIF(Dépenses!$M$3:$M$11,"&lt;0")=28),Dépenses!$M$11,IF(AND(ISNUMBER(Dépenses!$M$12),Dépenses!$M$12&lt;&gt;0,COUNTIF(Dépenses!$M$3:$M$12,"&gt;0")+COUNTIF(Dépenses!$M$3:$M$12,"&lt;0")=28),Dépenses!$M$12,IF(AND(ISNUMBER(Dépenses!$M$13),Dépenses!$M$13&lt;&gt;0,COUNTIF(Dépenses!$M$3:$M$13,"&gt;0")+COUNTIF(Dépenses!$M$3:$M$13,"&lt;0")=28),Dépenses!$M$13,IF(AND(ISNUMBER(Dépenses!$M$14),Dépenses!$M$14&lt;&gt;0,COUNTIF(Dépenses!$M$3:$M$14,"&gt;0")+COUNTIF(Dépenses!$M$3:$M$14,"&lt;0")=28),Dépenses!$M$14,IF(AND(ISNUMBER(Dépenses!$M$15),Dépenses!$M$15&lt;&gt;0,COUNTIF(Dépenses!$M$3:$M$15,"&gt;0")+COUNTIF(Dépenses!$M$3:$M$15,"&lt;0")=28),Dépenses!$M$15,IF(AND(ISNUMBER(Dépenses!$M$16),Dépenses!$M$16&lt;&gt;0,COUNTIF(Dépenses!$M$3:$M$16,"&gt;0")+COUNTIF(Dépenses!$M$3:$M$16,"&lt;0")=28),Dépenses!$M$16,IF(AND(ISNUMBER(Dépenses!$M$17),Dépenses!$M$17&lt;&gt;0,COUNTIF(Dépenses!$M$3:$M$17,"&gt;0")+COUNTIF(Dépenses!$M$3:$M$17,"&lt;0")=28),Dépenses!$M$17,IF(AND(ISNUMBER(Dépenses!$M$18),Dépenses!$M$18&lt;&gt;0,COUNTIF(Dépenses!$M$3:$M$18,"&gt;0")+COUNTIF(Dépenses!$M$3:$M$18,"&lt;0")=28),Dépenses!$M$18,IF(AND(ISNUMBER(Dépenses!$M$19),Dépenses!$M$19&lt;&gt;0,COUNTIF(Dépenses!$M$3:$M$19,"&gt;0")+COUNTIF(Dépenses!$M$3:$M$19,"&lt;0")=28),Dépenses!$M$19,IF(AND(ISNUMBER(Dépenses!$M$20),Dépenses!$M$20&lt;&gt;0,COUNTIF(Dépenses!$M$3:$M$20,"&gt;0")+COUNTIF(Dépenses!$M$3:$M$20,"&lt;0")=28),Dépenses!$M$20,IF(AND(ISNUMBER(Dépenses!$M$21),Dépenses!$M$21&lt;&gt;0,COUNTIF(Dépenses!$M$3:$M$21,"&gt;0")+COUNTIF(Dépenses!$M$3:$M$21,"&lt;0")=28),Dépenses!$M$21,IF(AND(ISNUMBER(Dépenses!$M$22),Dépenses!$M$22&lt;&gt;0,COUNTIF(Dépenses!$M$3:$M$22,"&gt;0")+COUNTIF(Dépenses!$M$3:$M$22,"&lt;0")=28),Dépenses!$M$22,IF(AND(ISNUMBER(Dépenses!$M$23),Dépenses!$M$23&lt;&gt;0,COUNTIF(Dépenses!$M$3:$M$23,"&gt;0")+COUNTIF(Dépenses!$M$3:$M$23,"&lt;0")=28),Dépenses!$M$23,IF(AND(ISNUMBER(Dépenses!$M$24),Dépenses!$M$24&lt;&gt;0,COUNTIF(Dépenses!$M$3:$M$24,"&gt;0")+COUNTIF(Dépenses!$M$3:$M$24,"&lt;0")=28),Dépenses!$M$24,IF(AND(ISNUMBER(Dépenses!$M$25),Dépenses!$M$25&lt;&gt;0,COUNTIF(Dépenses!$M$3:$M$25,"&gt;0")+COUNTIF(Dépenses!$M$3:$M$25,"&lt;0")=28),Dépenses!$M$25,IF(AND(ISNUMBER(Dépenses!$M$26),Dépenses!$M$26&lt;&gt;0,COUNTIF(Dépenses!$M$3:$M$26,"&gt;0")+COUNTIF(Dépenses!$M$3:$M$26,"&lt;0")=28),Dépenses!$M$26,IF(AND(ISNUMBER(Dépenses!$M$27),Dépenses!$M$27&lt;&gt;0,COUNTIF(Dépenses!$M$3:$M$27,"&gt;0")+COUNTIF(Dépenses!$M$3:$M$27,"&lt;0")=28),Dépenses!$M$27,IF(AND(ISNUMBER(Dépenses!$M$28),Dépenses!$M$28&lt;&gt;0,COUNTIF(Dépenses!$M$3:$M$28,"&gt;0")+COUNTIF(Dépenses!$M$3:$M$28,"&lt;0")=28),Dépenses!$M$28,IF(AND(ISNUMBER(Dépenses!$M$29),Dépenses!$M$29&lt;&gt;0,COUNTIF(Dépenses!$M$3:$M$29,"&gt;0")+COUNTIF(Dépenses!$M$3:$M$29,"&lt;0")=28),Dépenses!$M$29,IF(AND(ISNUMBER(Dépenses!$M$30),Dépenses!$M$30&lt;&gt;0,COUNTIF(Dépenses!$M$3:$M$30,"&gt;0")+COUNTIF(Dépenses!$M$3:$M$30,"&lt;0")=28),Dépenses!$M$30,IF(AND(ISNUMBER(Dépenses!$M$31),Dépenses!$M$31&lt;&gt;0,COUNTIF(Dépenses!$M$3:$M$31,"&gt;0")+COUNTIF(Dépenses!$M$3:$M$31,"&lt;0")=28),Dépenses!$M$31,IF(AND(ISNUMBER(Dépenses!$M$32),Dépenses!$M$32&lt;&gt;0,COUNTIF(Dépenses!$M$3:$M$32,"&gt;0")+COUNTIF(Dépenses!$M$3:$M$32,"&lt;0")=28),Dépenses!$M$32,IF(AND(ISNUMBER(Dépenses!$M$33),Dépenses!$M$33&lt;&gt;0,COUNTIF(Dépenses!$M$3:$M$33,"&gt;0")+COUNTIF(Dépenses!$M$3:$M$33,"&lt;0")=28),Dépenses!$M$33,IF(AND(ISNUMBER(Dépenses!$M$34),Dépenses!$M$34&lt;&gt;0,COUNTIF(Dépenses!$M$3:$M$34,"&gt;0")+COUNTIF(Dépenses!$M$3:$M$34,"&lt;0")=28),Dépenses!$M$34,IF(AND(ISNUMBER(Dépenses!$M$35),Dépenses!$M$35&lt;&gt;0,COUNTIF(Dépenses!$M$3:$M$35,"&gt;0")+COUNTIF(Dépenses!$M$3:$M$35,"&lt;0")=28),Dépenses!$M$35,IF(AND(ISNUMBER(Dépenses!$M$36),Dépenses!$M$36&lt;&gt;0,COUNTIF(Dépenses!$M$3:$M$36,"&gt;0")+COUNTIF(Dépenses!$M$3:$M$36,"&lt;0")=28),Dépenses!$M$36,IF(AND(ISNUMBER(Dépenses!$M$37),Dépenses!$M$37&lt;&gt;0,COUNTIF(Dépenses!$M$3:$M$37,"&gt;0")+COUNTIF(Dépenses!$M$3:$M$37,"&lt;0")=28),Dépenses!$M$37,IF(AND(ISNUMBER(Dépenses!$M$38),Dépenses!$M$38&lt;&gt;0,COUNTIF(Dépenses!$M$3:$M$38,"&gt;0")+COUNTIF(Dépenses!$M$3:$M$38,"&lt;0")=28),Dépenses!$M$38,IF(AND(ISNUMBER(Dépenses!$M$39),Dépenses!$M$39&lt;&gt;0,COUNTIF(Dépenses!$M$3:$M$39,"&gt;0")+COUNTIF(Dépenses!$M$3:$M$39,"&lt;0")=28),Dépenses!$M$39,IF(AND(ISNUMBER(Dépenses!$M$40),Dépenses!$M$40&lt;&gt;0,COUNTIF(Dépenses!$M$3:$M$40,"&gt;0")+COUNTIF(Dépenses!$M$3:$M$40,"&lt;0")=28),Dépenses!$M$40,IF(AND(ISNUMBER(Dépenses!$M$41),Dépenses!$M$41&lt;&gt;0,COUNTIF(Dépenses!$M$3:$M$41,"&gt;0")+COUNTIF(Dépenses!$M$3:$M$41,"&lt;0")=28),Dépenses!$M$41,IF(AND(ISNUMBER(Dépenses!$M$42),Dépenses!$M$42&lt;&gt;0,COUNTIF(Dépenses!$M$3:$M$42,"&gt;0")+COUNTIF(Dépenses!$M$3:$M$42,"&lt;0")=28),Dépenses!$M$42,IF(AND(ISNUMBER(Dépenses!$M$43),Dépenses!$M$43&lt;&gt;0,COUNTIF(Dépenses!$M$3:$M$43,"&gt;0")+COUNTIF(Dépenses!$M$3:$M$43,"&lt;0")=28),Dépenses!$M$43,""))))))))))))))))))))))))))))))))))))))))),IF(28=COUNTIF(Dépenses!$M$3:$M$43,"&gt;0")+COUNTIF(Dépenses!$M$3:$M$43,"&lt;0")+1,SUM(Dépenses!$M$3:$M$43),IF(28=COUNTIF(Dépenses!$M$3:$M$43,"&gt;0")+COUNTIF(Dépenses!$M$3:$M$43,"&lt;0")+2,Revenus!$J$2-SUM(Dépenses!$M$3:$M$43),"")))</f>
        <v/>
      </c>
      <c r="I36" s="291" t="str">
        <f>IF(28&lt;=COUNTIF(Dépenses!$M$3:$M$43,"&gt;0")+COUNTIF(Dépenses!$M$3:$M$43,"&lt;0"),IF(AND(ISNUMBER(Dépenses!$M$3),Dépenses!$M$3&lt;&gt;0,COUNTIF(Dépenses!$M$3:$M$3,"&gt;0")+COUNTIF(Dépenses!$M$3:$M$3,"&lt;0")=28),Dépenses!$P$3,IF(AND(ISNUMBER(Dépenses!$M$4),Dépenses!$M$4&lt;&gt;0,COUNTIF(Dépenses!$M$3:$M$4,"&gt;0")+COUNTIF(Dépenses!$M$3:$M$4,"&lt;0")=28),Dépenses!$P$4,IF(AND(ISNUMBER(Dépenses!$M$5),Dépenses!$M$5&lt;&gt;0,COUNTIF(Dépenses!$M$3:$M$5,"&gt;0")+COUNTIF(Dépenses!$M$3:$M$5,"&lt;0")=28),Dépenses!$P$5,IF(AND(ISNUMBER(Dépenses!$M$6),Dépenses!$M$6&lt;&gt;0,COUNTIF(Dépenses!$M$3:$M$6,"&gt;0")+COUNTIF(Dépenses!$M$3:$M$6,"&lt;0")=28),Dépenses!$P$6,IF(AND(ISNUMBER(Dépenses!$M$7),Dépenses!$M$7&lt;&gt;0,COUNTIF(Dépenses!$M$3:$M$7,"&gt;0")+COUNTIF(Dépenses!$M$3:$M$7,"&lt;0")=28),Dépenses!$P$7,IF(AND(ISNUMBER(Dépenses!$M$8),Dépenses!$M$8&lt;&gt;0,COUNTIF(Dépenses!$M$3:$M$8,"&gt;0")+COUNTIF(Dépenses!$M$3:$M$8,"&lt;0")=28),Dépenses!$P$8,IF(AND(ISNUMBER(Dépenses!$M$9),Dépenses!$M$9&lt;&gt;0,COUNTIF(Dépenses!$M$3:$M$9,"&gt;0")+COUNTIF(Dépenses!$M$3:$M$9,"&lt;0")=28),Dépenses!$P$9,IF(AND(ISNUMBER(Dépenses!$M$10),Dépenses!$M$10&lt;&gt;0,COUNTIF(Dépenses!$M$3:$M$10,"&gt;0")+COUNTIF(Dépenses!$M$3:$M$10,"&lt;0")=28),Dépenses!$P$10,IF(AND(ISNUMBER(Dépenses!$M$11),Dépenses!$M$11&lt;&gt;0,COUNTIF(Dépenses!$M$3:$M$11,"&gt;0")+COUNTIF(Dépenses!$M$3:$M$11,"&lt;0")=28),Dépenses!$P$11,IF(AND(ISNUMBER(Dépenses!$M$12),Dépenses!$M$12&lt;&gt;0,COUNTIF(Dépenses!$M$3:$M$12,"&gt;0")+COUNTIF(Dépenses!$M$3:$M$12,"&lt;0")=28),Dépenses!$P$12,IF(AND(ISNUMBER(Dépenses!$M$13),Dépenses!$M$13&lt;&gt;0,COUNTIF(Dépenses!$M$3:$M$13,"&gt;0")+COUNTIF(Dépenses!$M$3:$M$13,"&lt;0")=28),Dépenses!$P$13,IF(AND(ISNUMBER(Dépenses!$M$14),Dépenses!$M$14&lt;&gt;0,COUNTIF(Dépenses!$M$3:$M$14,"&gt;0")+COUNTIF(Dépenses!$M$3:$M$14,"&lt;0")=28),Dépenses!$P$14,IF(AND(ISNUMBER(Dépenses!$M$15),Dépenses!$M$15&lt;&gt;0,COUNTIF(Dépenses!$M$3:$M$15,"&gt;0")+COUNTIF(Dépenses!$M$3:$M$15,"&lt;0")=28),Dépenses!$P$15,IF(AND(ISNUMBER(Dépenses!$M$16),Dépenses!$M$16&lt;&gt;0,COUNTIF(Dépenses!$M$3:$M$16,"&gt;0")+COUNTIF(Dépenses!$M$3:$M$16,"&lt;0")=28),Dépenses!$P$16,IF(AND(ISNUMBER(Dépenses!$M$17),Dépenses!$M$17&lt;&gt;0,COUNTIF(Dépenses!$M$3:$M$17,"&gt;0")+COUNTIF(Dépenses!$M$3:$M$17,"&lt;0")=28),Dépenses!$P$17,IF(AND(ISNUMBER(Dépenses!$M$18),Dépenses!$M$18&lt;&gt;0,COUNTIF(Dépenses!$M$3:$M$18,"&gt;0")+COUNTIF(Dépenses!$M$3:$M$18,"&lt;0")=28),Dépenses!$P$18,IF(AND(ISNUMBER(Dépenses!$M$19),Dépenses!$M$19&lt;&gt;0,COUNTIF(Dépenses!$M$3:$M$19,"&gt;0")+COUNTIF(Dépenses!$M$3:$M$19,"&lt;0")=28),Dépenses!$P$19,IF(AND(ISNUMBER(Dépenses!$M$20),Dépenses!$M$20&lt;&gt;0,COUNTIF(Dépenses!$M$3:$M$20,"&gt;0")+COUNTIF(Dépenses!$M$3:$M$20,"&lt;0")=28),Dépenses!$P$20,IF(AND(ISNUMBER(Dépenses!$M$21),Dépenses!$M$21&lt;&gt;0,COUNTIF(Dépenses!$M$3:$M$21,"&gt;0")+COUNTIF(Dépenses!$M$3:$M$21,"&lt;0")=28),Dépenses!$P$21,IF(AND(ISNUMBER(Dépenses!$M$22),Dépenses!$M$22&lt;&gt;0,COUNTIF(Dépenses!$M$3:$M$22,"&gt;0")+COUNTIF(Dépenses!$M$3:$M$22,"&lt;0")=28),Dépenses!$P$22,IF(AND(ISNUMBER(Dépenses!$M$23),Dépenses!$M$23&lt;&gt;0,COUNTIF(Dépenses!$M$3:$M$23,"&gt;0")+COUNTIF(Dépenses!$M$3:$M$23,"&lt;0")=28),Dépenses!$P$23,IF(AND(ISNUMBER(Dépenses!$M$24),Dépenses!$M$24&lt;&gt;0,COUNTIF(Dépenses!$M$3:$M$24,"&gt;0")+COUNTIF(Dépenses!$M$3:$M$24,"&lt;0")=28),Dépenses!$P$24,IF(AND(ISNUMBER(Dépenses!$M$25),Dépenses!$M$25&lt;&gt;0,COUNTIF(Dépenses!$M$3:$M$25,"&gt;0")+COUNTIF(Dépenses!$M$3:$M$25,"&lt;0")=28),Dépenses!$P$25,IF(AND(ISNUMBER(Dépenses!$M$26),Dépenses!$M$26&lt;&gt;0,COUNTIF(Dépenses!$M$3:$M$26,"&gt;0")+COUNTIF(Dépenses!$M$3:$M$26,"&lt;0")=28),Dépenses!$P$26,IF(AND(ISNUMBER(Dépenses!$M$27),Dépenses!$M$27&lt;&gt;0,COUNTIF(Dépenses!$M$3:$M$27,"&gt;0")+COUNTIF(Dépenses!$M$3:$M$27,"&lt;0")=28),Dépenses!$P$27,IF(AND(ISNUMBER(Dépenses!$M$28),Dépenses!$M$28&lt;&gt;0,COUNTIF(Dépenses!$M$3:$M$28,"&gt;0")+COUNTIF(Dépenses!$M$3:$M$28,"&lt;0")=28),Dépenses!$P$28,IF(AND(ISNUMBER(Dépenses!$M$29),Dépenses!$M$29&lt;&gt;0,COUNTIF(Dépenses!$M$3:$M$29,"&gt;0")+COUNTIF(Dépenses!$M$3:$M$29,"&lt;0")=28),Dépenses!$P$29,IF(AND(ISNUMBER(Dépenses!$M$30),Dépenses!$M$30&lt;&gt;0,COUNTIF(Dépenses!$M$3:$M$30,"&gt;0")+COUNTIF(Dépenses!$M$3:$M$30,"&lt;0")=28),Dépenses!$P$30,IF(AND(ISNUMBER(Dépenses!$M$31),Dépenses!$M$31&lt;&gt;0,COUNTIF(Dépenses!$M$3:$M$31,"&gt;0")+COUNTIF(Dépenses!$M$3:$M$31,"&lt;0")=28),Dépenses!$P$31,IF(AND(ISNUMBER(Dépenses!$M$32),Dépenses!$M$32&lt;&gt;0,COUNTIF(Dépenses!$M$3:$M$32,"&gt;0")+COUNTIF(Dépenses!$M$3:$M$32,"&lt;0")=28),Dépenses!$P$32,IF(AND(ISNUMBER(Dépenses!$M$33),Dépenses!$M$33&lt;&gt;0,COUNTIF(Dépenses!$M$3:$M$33,"&gt;0")+COUNTIF(Dépenses!$M$3:$M$33,"&lt;0")=28),Dépenses!$P$33,IF(AND(ISNUMBER(Dépenses!$M$34),Dépenses!$M$34&lt;&gt;0,COUNTIF(Dépenses!$M$3:$M$34,"&gt;0")+COUNTIF(Dépenses!$M$3:$M$34,"&lt;0")=28),Dépenses!$P$34,IF(AND(ISNUMBER(Dépenses!$M$35),Dépenses!$M$35&lt;&gt;0,COUNTIF(Dépenses!$M$3:$M$35,"&gt;0")+COUNTIF(Dépenses!$M$3:$M$35,"&lt;0")=28),Dépenses!$P$35,IF(AND(ISNUMBER(Dépenses!$M$36),Dépenses!$M$36&lt;&gt;0,COUNTIF(Dépenses!$M$3:$M$36,"&gt;0")+COUNTIF(Dépenses!$M$3:$M$36,"&lt;0")=28),Dépenses!$P$36,IF(AND(ISNUMBER(Dépenses!$M$37),Dépenses!$M$37&lt;&gt;0,COUNTIF(Dépenses!$M$3:$M$37,"&gt;0")+COUNTIF(Dépenses!$M$3:$M$37,"&lt;0")=28),Dépenses!$P$37,IF(AND(ISNUMBER(Dépenses!$M$38),Dépenses!$M$38&lt;&gt;0,COUNTIF(Dépenses!$M$3:$M$38,"&gt;0")+COUNTIF(Dépenses!$M$3:$M$38,"&lt;0")=28),Dépenses!$P$38,IF(AND(ISNUMBER(Dépenses!$M$39),Dépenses!$M$39&lt;&gt;0,COUNTIF(Dépenses!$M$3:$M$39,"&gt;0")+COUNTIF(Dépenses!$M$3:$M$39,"&lt;0")=28),Dépenses!$P$39,IF(AND(ISNUMBER(Dépenses!$M$40),Dépenses!$M$40&lt;&gt;0,COUNTIF(Dépenses!$M$3:$M$40,"&gt;0")+COUNTIF(Dépenses!$M$3:$M$40,"&lt;0")=28),Dépenses!$P$40,IF(AND(ISNUMBER(Dépenses!$M$41),Dépenses!$M$41&lt;&gt;0,COUNTIF(Dépenses!$M$3:$M$41,"&gt;0")+COUNTIF(Dépenses!$M$3:$M$41,"&lt;0")=28),Dépenses!$P$41,IF(AND(ISNUMBER(Dépenses!$M$42),Dépenses!$M$42&lt;&gt;0,COUNTIF(Dépenses!$M$3:$M$42,"&gt;0")+COUNTIF(Dépenses!$M$3:$M$42,"&lt;0")=28),Dépenses!$P$42,IF(AND(ISNUMBER(Dépenses!$M$43),Dépenses!$M$43&lt;&gt;0,COUNTIF(Dépenses!$M$3:$M$43,"&gt;0")+COUNTIF(Dépenses!$M$3:$M$43,"&lt;0")=28),Dépenses!$P$43,""))))))))))))))))))))))))))))))))))))))))),"")</f>
        <v/>
      </c>
      <c r="J36" s="310" t="str">
        <f>IF(28&lt;=COUNTIF(Dépenses!$M$3:$M$43,"&gt;0")+COUNTIF(Dépenses!$M$3:$M$43,"&lt;0"),IF(AND(ISNUMBER(Dépenses!$M$3),Dépenses!$M$3&lt;&gt;0,COUNTIF(Dépenses!$M$3:$M$3,"&gt;0")+COUNTIF(Dépenses!$M$3:$M$3,"&lt;0")=28),Dépenses!$Q$3,IF(AND(ISNUMBER(Dépenses!$M$4),Dépenses!$M$4&lt;&gt;0,COUNTIF(Dépenses!$M$3:$M$4,"&gt;0")+COUNTIF(Dépenses!$M$3:$M$4,"&lt;0")=28),Dépenses!$Q$4,IF(AND(ISNUMBER(Dépenses!$M$5),Dépenses!$M$5&lt;&gt;0,COUNTIF(Dépenses!$M$3:$M$5,"&gt;0")+COUNTIF(Dépenses!$M$3:$M$5,"&lt;0")=28),Dépenses!$Q$5,IF(AND(ISNUMBER(Dépenses!$M$6),Dépenses!$M$6&lt;&gt;0,COUNTIF(Dépenses!$M$3:$M$6,"&gt;0")+COUNTIF(Dépenses!$M$3:$M$6,"&lt;0")=28),Dépenses!$Q$6,IF(AND(ISNUMBER(Dépenses!$M$7),Dépenses!$M$7&lt;&gt;0,COUNTIF(Dépenses!$M$3:$M$7,"&gt;0")+COUNTIF(Dépenses!$M$3:$M$7,"&lt;0")=28),Dépenses!$Q$7,IF(AND(ISNUMBER(Dépenses!$M$8),Dépenses!$M$8&lt;&gt;0,COUNTIF(Dépenses!$M$3:$M$8,"&gt;0")+COUNTIF(Dépenses!$M$3:$M$8,"&lt;0")=28),Dépenses!$Q$8,IF(AND(ISNUMBER(Dépenses!$M$9),Dépenses!$M$9&lt;&gt;0,COUNTIF(Dépenses!$M$3:$M$9,"&gt;0")+COUNTIF(Dépenses!$M$3:$M$9,"&lt;0")=28),Dépenses!$Q$9,IF(AND(ISNUMBER(Dépenses!$M$10),Dépenses!$M$10&lt;&gt;0,COUNTIF(Dépenses!$M$3:$M$10,"&gt;0")+COUNTIF(Dépenses!$M$3:$M$10,"&lt;0")=28),Dépenses!$Q$10,IF(AND(ISNUMBER(Dépenses!$M$11),Dépenses!$M$11&lt;&gt;0,COUNTIF(Dépenses!$M$3:$M$11,"&gt;0")+COUNTIF(Dépenses!$M$3:$M$11,"&lt;0")=28),Dépenses!$Q$11,IF(AND(ISNUMBER(Dépenses!$M$12),Dépenses!$M$12&lt;&gt;0,COUNTIF(Dépenses!$M$3:$M$12,"&gt;0")+COUNTIF(Dépenses!$M$3:$M$12,"&lt;0")=28),Dépenses!$Q$12,IF(AND(ISNUMBER(Dépenses!$M$13),Dépenses!$M$13&lt;&gt;0,COUNTIF(Dépenses!$M$3:$M$13,"&gt;0")+COUNTIF(Dépenses!$M$3:$M$13,"&lt;0")=28),Dépenses!$Q$13,IF(AND(ISNUMBER(Dépenses!$M$14),Dépenses!$M$14&lt;&gt;0,COUNTIF(Dépenses!$M$3:$M$14,"&gt;0")+COUNTIF(Dépenses!$M$3:$M$14,"&lt;0")=28),Dépenses!$Q$14,IF(AND(ISNUMBER(Dépenses!$M$15),Dépenses!$M$15&lt;&gt;0,COUNTIF(Dépenses!$M$3:$M$15,"&gt;0")+COUNTIF(Dépenses!$M$3:$M$15,"&lt;0")=28),Dépenses!$Q$15,IF(AND(ISNUMBER(Dépenses!$M$16),Dépenses!$M$16&lt;&gt;0,COUNTIF(Dépenses!$M$3:$M$16,"&gt;0")+COUNTIF(Dépenses!$M$3:$M$16,"&lt;0")=28),Dépenses!$Q$16,IF(AND(ISNUMBER(Dépenses!$M$17),Dépenses!$M$17&lt;&gt;0,COUNTIF(Dépenses!$M$3:$M$17,"&gt;0")+COUNTIF(Dépenses!$M$3:$M$17,"&lt;0")=28),Dépenses!$Q$17,IF(AND(ISNUMBER(Dépenses!$M$18),Dépenses!$M$18&lt;&gt;0,COUNTIF(Dépenses!$M$3:$M$18,"&gt;0")+COUNTIF(Dépenses!$M$3:$M$18,"&lt;0")=28),Dépenses!$Q$18,IF(AND(ISNUMBER(Dépenses!$M$19),Dépenses!$M$19&lt;&gt;0,COUNTIF(Dépenses!$M$3:$M$19,"&gt;0")+COUNTIF(Dépenses!$M$3:$M$19,"&lt;0")=28),Dépenses!$Q$19,IF(AND(ISNUMBER(Dépenses!$M$20),Dépenses!$M$20&lt;&gt;0,COUNTIF(Dépenses!$M$3:$M$20,"&gt;0")+COUNTIF(Dépenses!$M$3:$M$20,"&lt;0")=28),Dépenses!$Q$20,IF(AND(ISNUMBER(Dépenses!$M$21),Dépenses!$M$21&lt;&gt;0,COUNTIF(Dépenses!$M$3:$M$21,"&gt;0")+COUNTIF(Dépenses!$M$3:$M$21,"&lt;0")=28),Dépenses!$Q$21,IF(AND(ISNUMBER(Dépenses!$M$22),Dépenses!$M$22&lt;&gt;0,COUNTIF(Dépenses!$M$3:$M$22,"&gt;0")+COUNTIF(Dépenses!$M$3:$M$22,"&lt;0")=28),Dépenses!$Q$22,IF(AND(ISNUMBER(Dépenses!$M$23),Dépenses!$M$23&lt;&gt;0,COUNTIF(Dépenses!$M$3:$M$23,"&gt;0")+COUNTIF(Dépenses!$M$3:$M$23,"&lt;0")=28),Dépenses!$Q$23,IF(AND(ISNUMBER(Dépenses!$M$24),Dépenses!$M$24&lt;&gt;0,COUNTIF(Dépenses!$M$3:$M$24,"&gt;0")+COUNTIF(Dépenses!$M$3:$M$24,"&lt;0")=28),Dépenses!$Q$24,IF(AND(ISNUMBER(Dépenses!$M$25),Dépenses!$M$25&lt;&gt;0,COUNTIF(Dépenses!$M$3:$M$25,"&gt;0")+COUNTIF(Dépenses!$M$3:$M$25,"&lt;0")=28),Dépenses!$Q$25,IF(AND(ISNUMBER(Dépenses!$M$26),Dépenses!$M$26&lt;&gt;0,COUNTIF(Dépenses!$M$3:$M$26,"&gt;0")+COUNTIF(Dépenses!$M$3:$M$26,"&lt;0")=28),Dépenses!$Q$26,IF(AND(ISNUMBER(Dépenses!$M$27),Dépenses!$M$27&lt;&gt;0,COUNTIF(Dépenses!$M$3:$M$27,"&gt;0")+COUNTIF(Dépenses!$M$3:$M$27,"&lt;0")=28),Dépenses!$Q$27,IF(AND(ISNUMBER(Dépenses!$M$28),Dépenses!$M$28&lt;&gt;0,COUNTIF(Dépenses!$M$3:$M$28,"&gt;0")+COUNTIF(Dépenses!$M$3:$M$28,"&lt;0")=28),Dépenses!$Q$28,IF(AND(ISNUMBER(Dépenses!$M$29),Dépenses!$M$29&lt;&gt;0,COUNTIF(Dépenses!$M$3:$M$29,"&gt;0")+COUNTIF(Dépenses!$M$3:$M$29,"&lt;0")=28),Dépenses!$Q$29,IF(AND(ISNUMBER(Dépenses!$M$30),Dépenses!$M$30&lt;&gt;0,COUNTIF(Dépenses!$M$3:$M$30,"&gt;0")+COUNTIF(Dépenses!$M$3:$M$30,"&lt;0")=28),Dépenses!$Q$30,IF(AND(ISNUMBER(Dépenses!$M$31),Dépenses!$M$31&lt;&gt;0,COUNTIF(Dépenses!$M$3:$M$31,"&gt;0")+COUNTIF(Dépenses!$M$3:$M$31,"&lt;0")=28),Dépenses!$Q$31,IF(AND(ISNUMBER(Dépenses!$M$32),Dépenses!$M$32&lt;&gt;0,COUNTIF(Dépenses!$M$3:$M$32,"&gt;0")+COUNTIF(Dépenses!$M$3:$M$32,"&lt;0")=28),Dépenses!$Q$32,IF(AND(ISNUMBER(Dépenses!$M$33),Dépenses!$M$33&lt;&gt;0,COUNTIF(Dépenses!$M$3:$M$33,"&gt;0")+COUNTIF(Dépenses!$M$3:$M$33,"&lt;0")=28),Dépenses!$Q$33,IF(AND(ISNUMBER(Dépenses!$M$34),Dépenses!$M$34&lt;&gt;0,COUNTIF(Dépenses!$M$3:$M$34,"&gt;0")+COUNTIF(Dépenses!$M$3:$M$34,"&lt;0")=28),Dépenses!$Q$34,IF(AND(ISNUMBER(Dépenses!$M$35),Dépenses!$M$35&lt;&gt;0,COUNTIF(Dépenses!$M$3:$M$35,"&gt;0")+COUNTIF(Dépenses!$M$3:$M$35,"&lt;0")=28),Dépenses!$Q$35,IF(AND(ISNUMBER(Dépenses!$M$36),Dépenses!$M$36&lt;&gt;0,COUNTIF(Dépenses!$M$3:$M$36,"&gt;0")+COUNTIF(Dépenses!$M$3:$M$36,"&lt;0")=28),Dépenses!$Q$36,IF(AND(ISNUMBER(Dépenses!$M$37),Dépenses!$M$37&lt;&gt;0,COUNTIF(Dépenses!$M$3:$M$37,"&gt;0")+COUNTIF(Dépenses!$M$3:$M$37,"&lt;0")=28),Dépenses!$Q$37,IF(AND(ISNUMBER(Dépenses!$M$38),Dépenses!$M$38&lt;&gt;0,COUNTIF(Dépenses!$M$3:$M$38,"&gt;0")+COUNTIF(Dépenses!$M$3:$M$38,"&lt;0")=28),Dépenses!$Q$38,IF(AND(ISNUMBER(Dépenses!$M$39),Dépenses!$M$39&lt;&gt;0,COUNTIF(Dépenses!$M$3:$M$39,"&gt;0")+COUNTIF(Dépenses!$M$3:$M$39,"&lt;0")=28),Dépenses!$Q$39,IF(AND(ISNUMBER(Dépenses!$M$40),Dépenses!$M$40&lt;&gt;0,COUNTIF(Dépenses!$M$3:$M$40,"&gt;0")+COUNTIF(Dépenses!$M$3:$M$40,"&lt;0")=28),Dépenses!$Q$40,IF(AND(ISNUMBER(Dépenses!$M$41),Dépenses!$M$41&lt;&gt;0,COUNTIF(Dépenses!$M$3:$M$41,"&gt;0")+COUNTIF(Dépenses!$M$3:$M$41,"&lt;0")=28),Dépenses!$Q$41,IF(AND(ISNUMBER(Dépenses!$M$42),Dépenses!$M$42&lt;&gt;0,COUNTIF(Dépenses!$M$3:$M$42,"&gt;0")+COUNTIF(Dépenses!$M$3:$M$42,"&lt;0")=28),Dépenses!$Q$42,IF(AND(ISNUMBER(Dépenses!$M$43),Dépenses!$M$43&lt;&gt;0,COUNTIF(Dépenses!$M$3:$M$43,"&gt;0")+COUNTIF(Dépenses!$M$3:$M$43,"&lt;0")=28),Dépenses!$Q$43,""))))))))))))))))))))))))))))))))))))))))),IF(28=COUNTIF(Dépenses!$M$3:$M$43,"&gt;0")+COUNTIF(Dépenses!$M$3:$M$43,"&lt;0")+1,SUM(Dépenses!$Q$3:$Q$43),IF(28=COUNTIF(Dépenses!$M$3:$M$43,"&gt;0")+COUNTIF(Dépenses!$M$3:$M$43,"&lt;0")+2,Revenus!$J$2-SUM(Dépenses!$Q$3:$Q$43),"")))</f>
        <v/>
      </c>
    </row>
    <row r="37" spans="1:10" x14ac:dyDescent="0.25">
      <c r="A37" s="91"/>
      <c r="B37" s="91"/>
      <c r="C37" s="91"/>
      <c r="D37" s="91"/>
      <c r="E37" s="91"/>
      <c r="F37" s="91"/>
      <c r="G37" s="277" t="str">
        <f>IF(29&lt;=COUNTIF(Dépenses!$M$3:$M$43,"&gt;0")+COUNTIF(Dépenses!$M$3:$M$43,"&lt;0"),IF(AND(ISNUMBER(Dépenses!$M$3),Dépenses!$M$3&lt;&gt;0,COUNTIF(Dépenses!$M$3:$M$3,"&gt;0")+COUNTIF(Dépenses!$M$3:$M$3,"&lt;0")=29),Dépenses!$L$3,IF(AND(ISNUMBER(Dépenses!$M$4),Dépenses!$M$4&lt;&gt;0,COUNTIF(Dépenses!$M$3:$M$4,"&gt;0")+COUNTIF(Dépenses!$M$3:$M$4,"&lt;0")=29),Dépenses!$L$4,IF(AND(ISNUMBER(Dépenses!$M$5),Dépenses!$M$5&lt;&gt;0,COUNTIF(Dépenses!$M$3:$M$5,"&gt;0")+COUNTIF(Dépenses!$M$3:$M$5,"&lt;0")=29),Dépenses!$L$5,IF(AND(ISNUMBER(Dépenses!$M$6),Dépenses!$M$6&lt;&gt;0,COUNTIF(Dépenses!$M$3:$M$6,"&gt;0")+COUNTIF(Dépenses!$M$3:$M$6,"&lt;0")=29),Dépenses!$L$6,IF(AND(ISNUMBER(Dépenses!$M$7),Dépenses!$M$7&lt;&gt;0,COUNTIF(Dépenses!$M$3:$M$7,"&gt;0")+COUNTIF(Dépenses!$M$3:$M$7,"&lt;0")=29),Dépenses!$L$7,IF(AND(ISNUMBER(Dépenses!$M$8),Dépenses!$M$8&lt;&gt;0,COUNTIF(Dépenses!$M$3:$M$8,"&gt;0")+COUNTIF(Dépenses!$M$3:$M$8,"&lt;0")=29),Dépenses!$L$8,IF(AND(ISNUMBER(Dépenses!$M$9),Dépenses!$M$9&lt;&gt;0,COUNTIF(Dépenses!$M$3:$M$9,"&gt;0")+COUNTIF(Dépenses!$M$3:$M$9,"&lt;0")=29),Dépenses!$L$9,IF(AND(ISNUMBER(Dépenses!$M$10),Dépenses!$M$10&lt;&gt;0,COUNTIF(Dépenses!$M$3:$M$10,"&gt;0")+COUNTIF(Dépenses!$M$3:$M$10,"&lt;0")=29),Dépenses!$L$10,IF(AND(ISNUMBER(Dépenses!$M$11),Dépenses!$M$11&lt;&gt;0,COUNTIF(Dépenses!$M$3:$M$11,"&gt;0")+COUNTIF(Dépenses!$M$3:$M$11,"&lt;0")=29),Dépenses!$L$11,IF(AND(ISNUMBER(Dépenses!$M$12),Dépenses!$M$12&lt;&gt;0,COUNTIF(Dépenses!$M$3:$M$12,"&gt;0")+COUNTIF(Dépenses!$M$3:$M$12,"&lt;0")=29),Dépenses!$L$12,IF(AND(ISNUMBER(Dépenses!$M$13),Dépenses!$M$13&lt;&gt;0,COUNTIF(Dépenses!$M$3:$M$13,"&gt;0")+COUNTIF(Dépenses!$M$3:$M$13,"&lt;0")=29),Dépenses!$L$13,IF(AND(ISNUMBER(Dépenses!$M$14),Dépenses!$M$14&lt;&gt;0,COUNTIF(Dépenses!$M$3:$M$14,"&gt;0")+COUNTIF(Dépenses!$M$3:$M$14,"&lt;0")=29),Dépenses!$L$14,IF(AND(ISNUMBER(Dépenses!$M$15),Dépenses!$M$15&lt;&gt;0,COUNTIF(Dépenses!$M$3:$M$15,"&gt;0")+COUNTIF(Dépenses!$M$3:$M$15,"&lt;0")=29),Dépenses!$L$15,IF(AND(ISNUMBER(Dépenses!$M$16),Dépenses!$M$16&lt;&gt;0,COUNTIF(Dépenses!$M$3:$M$16,"&gt;0")+COUNTIF(Dépenses!$M$3:$M$16,"&lt;0")=29),Dépenses!$L$16,IF(AND(ISNUMBER(Dépenses!$M$17),Dépenses!$M$17&lt;&gt;0,COUNTIF(Dépenses!$M$3:$M$17,"&gt;0")+COUNTIF(Dépenses!$M$3:$M$17,"&lt;0")=29),Dépenses!$L$17,IF(AND(ISNUMBER(Dépenses!$M$18),Dépenses!$M$18&lt;&gt;0,COUNTIF(Dépenses!$M$3:$M$18,"&gt;0")+COUNTIF(Dépenses!$M$3:$M$18,"&lt;0")=29),Dépenses!$L$18,IF(AND(ISNUMBER(Dépenses!$M$19),Dépenses!$M$19&lt;&gt;0,COUNTIF(Dépenses!$M$3:$M$19,"&gt;0")+COUNTIF(Dépenses!$M$3:$M$19,"&lt;0")=29),Dépenses!$L$19,IF(AND(ISNUMBER(Dépenses!$M$20),Dépenses!$M$20&lt;&gt;0,COUNTIF(Dépenses!$M$3:$M$20,"&gt;0")+COUNTIF(Dépenses!$M$3:$M$20,"&lt;0")=29),Dépenses!$L$20,IF(AND(ISNUMBER(Dépenses!$M$21),Dépenses!$M$21&lt;&gt;0,COUNTIF(Dépenses!$M$3:$M$21,"&gt;0")+COUNTIF(Dépenses!$M$3:$M$21,"&lt;0")=29),Dépenses!$L$21,IF(AND(ISNUMBER(Dépenses!$M$22),Dépenses!$M$22&lt;&gt;0,COUNTIF(Dépenses!$M$3:$M$22,"&gt;0")+COUNTIF(Dépenses!$M$3:$M$22,"&lt;0")=29),Dépenses!$L$22,IF(AND(ISNUMBER(Dépenses!$M$23),Dépenses!$M$23&lt;&gt;0,COUNTIF(Dépenses!$M$3:$M$23,"&gt;0")+COUNTIF(Dépenses!$M$3:$M$23,"&lt;0")=29),Dépenses!$L$23,IF(AND(ISNUMBER(Dépenses!$M$24),Dépenses!$M$24&lt;&gt;0,COUNTIF(Dépenses!$M$3:$M$24,"&gt;0")+COUNTIF(Dépenses!$M$3:$M$24,"&lt;0")=29),Dépenses!$L$24,IF(AND(ISNUMBER(Dépenses!$M$25),Dépenses!$M$25&lt;&gt;0,COUNTIF(Dépenses!$M$3:$M$25,"&gt;0")+COUNTIF(Dépenses!$M$3:$M$25,"&lt;0")=29),Dépenses!$L$25,IF(AND(ISNUMBER(Dépenses!$M$26),Dépenses!$M$26&lt;&gt;0,COUNTIF(Dépenses!$M$3:$M$26,"&gt;0")+COUNTIF(Dépenses!$M$3:$M$26,"&lt;0")=29),Dépenses!$L$26,IF(AND(ISNUMBER(Dépenses!$M$27),Dépenses!$M$27&lt;&gt;0,COUNTIF(Dépenses!$M$3:$M$27,"&gt;0")+COUNTIF(Dépenses!$M$3:$M$27,"&lt;0")=29),Dépenses!$L$27,IF(AND(ISNUMBER(Dépenses!$M$28),Dépenses!$M$28&lt;&gt;0,COUNTIF(Dépenses!$M$3:$M$28,"&gt;0")+COUNTIF(Dépenses!$M$3:$M$28,"&lt;0")=29),Dépenses!$L$28,IF(AND(ISNUMBER(Dépenses!$M$29),Dépenses!$M$29&lt;&gt;0,COUNTIF(Dépenses!$M$3:$M$29,"&gt;0")+COUNTIF(Dépenses!$M$3:$M$29,"&lt;0")=29),Dépenses!$L$29,IF(AND(ISNUMBER(Dépenses!$M$30),Dépenses!$M$30&lt;&gt;0,COUNTIF(Dépenses!$M$3:$M$30,"&gt;0")+COUNTIF(Dépenses!$M$3:$M$30,"&lt;0")=29),Dépenses!$L$30,IF(AND(ISNUMBER(Dépenses!$M$31),Dépenses!$M$31&lt;&gt;0,COUNTIF(Dépenses!$M$3:$M$31,"&gt;0")+COUNTIF(Dépenses!$M$3:$M$31,"&lt;0")=29),Dépenses!$L$31,IF(AND(ISNUMBER(Dépenses!$M$32),Dépenses!$M$32&lt;&gt;0,COUNTIF(Dépenses!$M$3:$M$32,"&gt;0")+COUNTIF(Dépenses!$M$3:$M$32,"&lt;0")=29),Dépenses!$L$32,IF(AND(ISNUMBER(Dépenses!$M$33),Dépenses!$M$33&lt;&gt;0,COUNTIF(Dépenses!$M$3:$M$33,"&gt;0")+COUNTIF(Dépenses!$M$3:$M$33,"&lt;0")=29),Dépenses!$L$33,IF(AND(ISNUMBER(Dépenses!$M$34),Dépenses!$M$34&lt;&gt;0,COUNTIF(Dépenses!$M$3:$M$34,"&gt;0")+COUNTIF(Dépenses!$M$3:$M$34,"&lt;0")=29),Dépenses!$L$34,IF(AND(ISNUMBER(Dépenses!$M$35),Dépenses!$M$35&lt;&gt;0,COUNTIF(Dépenses!$M$3:$M$35,"&gt;0")+COUNTIF(Dépenses!$M$3:$M$35,"&lt;0")=29),Dépenses!$L$35,IF(AND(ISNUMBER(Dépenses!$M$36),Dépenses!$M$36&lt;&gt;0,COUNTIF(Dépenses!$M$3:$M$36,"&gt;0")+COUNTIF(Dépenses!$M$3:$M$36,"&lt;0")=29),Dépenses!$L$36,IF(AND(ISNUMBER(Dépenses!$M$37),Dépenses!$M$37&lt;&gt;0,COUNTIF(Dépenses!$M$3:$M$37,"&gt;0")+COUNTIF(Dépenses!$M$3:$M$37,"&lt;0")=29),Dépenses!$L$37,IF(AND(ISNUMBER(Dépenses!$M$38),Dépenses!$M$38&lt;&gt;0,COUNTIF(Dépenses!$M$3:$M$38,"&gt;0")+COUNTIF(Dépenses!$M$3:$M$38,"&lt;0")=29),Dépenses!$L$38,IF(AND(ISNUMBER(Dépenses!$M$39),Dépenses!$M$39&lt;&gt;0,COUNTIF(Dépenses!$M$3:$M$39,"&gt;0")+COUNTIF(Dépenses!$M$3:$M$39,"&lt;0")=29),Dépenses!$L$39,IF(AND(ISNUMBER(Dépenses!$M$40),Dépenses!$M$40&lt;&gt;0,COUNTIF(Dépenses!$M$3:$M$40,"&gt;0")+COUNTIF(Dépenses!$M$3:$M$40,"&lt;0")=29),Dépenses!$L$40,IF(AND(ISNUMBER(Dépenses!$M$41),Dépenses!$M$41&lt;&gt;0,COUNTIF(Dépenses!$M$3:$M$41,"&gt;0")+COUNTIF(Dépenses!$M$3:$M$41,"&lt;0")=29),Dépenses!$L$41,IF(AND(ISNUMBER(Dépenses!$M$42),Dépenses!$M$42&lt;&gt;0,COUNTIF(Dépenses!$M$3:$M$42,"&gt;0")+COUNTIF(Dépenses!$M$3:$M$42,"&lt;0")=29),Dépenses!$L$42,IF(AND(ISNUMBER(Dépenses!$M$43),Dépenses!$M$43&lt;&gt;0,COUNTIF(Dépenses!$M$3:$M$43,"&gt;0")+COUNTIF(Dépenses!$M$3:$M$43,"&lt;0")=29),Dépenses!$L$43,""))))))))))))))))))))))))))))))))))))))))),IF(29=COUNTIF(Dépenses!$M$3:$M$43,"&gt;0")+COUNTIF(Dépenses!$M$3:$M$43,"&lt;0")+1,"TOTAL DÉPENSES",IF(29=COUNTIF(Dépenses!$M$3:$M$43,"&gt;0")+COUNTIF(Dépenses!$M$3:$M$43,"&lt;0")+2,"BÉNÉFICE (PERTE) NET","")))</f>
        <v/>
      </c>
      <c r="H37" s="310" t="str">
        <f>IF(29&lt;=COUNTIF(Dépenses!$M$3:$M$43,"&gt;0")+COUNTIF(Dépenses!$M$3:$M$43,"&lt;0"),IF(AND(ISNUMBER(Dépenses!$M$3),Dépenses!$M$3&lt;&gt;0,COUNTIF(Dépenses!$M$3:$M$3,"&gt;0")+COUNTIF(Dépenses!$M$3:$M$3,"&lt;0")=29),Dépenses!$M$3,IF(AND(ISNUMBER(Dépenses!$M$4),Dépenses!$M$4&lt;&gt;0,COUNTIF(Dépenses!$M$3:$M$4,"&gt;0")+COUNTIF(Dépenses!$M$3:$M$4,"&lt;0")=29),Dépenses!$M$4,IF(AND(ISNUMBER(Dépenses!$M$5),Dépenses!$M$5&lt;&gt;0,COUNTIF(Dépenses!$M$3:$M$5,"&gt;0")+COUNTIF(Dépenses!$M$3:$M$5,"&lt;0")=29),Dépenses!$M$5,IF(AND(ISNUMBER(Dépenses!$M$6),Dépenses!$M$6&lt;&gt;0,COUNTIF(Dépenses!$M$3:$M$6,"&gt;0")+COUNTIF(Dépenses!$M$3:$M$6,"&lt;0")=29),Dépenses!$M$6,IF(AND(ISNUMBER(Dépenses!$M$7),Dépenses!$M$7&lt;&gt;0,COUNTIF(Dépenses!$M$3:$M$7,"&gt;0")+COUNTIF(Dépenses!$M$3:$M$7,"&lt;0")=29),Dépenses!$M$7,IF(AND(ISNUMBER(Dépenses!$M$8),Dépenses!$M$8&lt;&gt;0,COUNTIF(Dépenses!$M$3:$M$8,"&gt;0")+COUNTIF(Dépenses!$M$3:$M$8,"&lt;0")=29),Dépenses!$M$8,IF(AND(ISNUMBER(Dépenses!$M$9),Dépenses!$M$9&lt;&gt;0,COUNTIF(Dépenses!$M$3:$M$9,"&gt;0")+COUNTIF(Dépenses!$M$3:$M$9,"&lt;0")=29),Dépenses!$M$9,IF(AND(ISNUMBER(Dépenses!$M$10),Dépenses!$M$10&lt;&gt;0,COUNTIF(Dépenses!$M$3:$M$10,"&gt;0")+COUNTIF(Dépenses!$M$3:$M$10,"&lt;0")=29),Dépenses!$M$10,IF(AND(ISNUMBER(Dépenses!$M$11),Dépenses!$M$11&lt;&gt;0,COUNTIF(Dépenses!$M$3:$M$11,"&gt;0")+COUNTIF(Dépenses!$M$3:$M$11,"&lt;0")=29),Dépenses!$M$11,IF(AND(ISNUMBER(Dépenses!$M$12),Dépenses!$M$12&lt;&gt;0,COUNTIF(Dépenses!$M$3:$M$12,"&gt;0")+COUNTIF(Dépenses!$M$3:$M$12,"&lt;0")=29),Dépenses!$M$12,IF(AND(ISNUMBER(Dépenses!$M$13),Dépenses!$M$13&lt;&gt;0,COUNTIF(Dépenses!$M$3:$M$13,"&gt;0")+COUNTIF(Dépenses!$M$3:$M$13,"&lt;0")=29),Dépenses!$M$13,IF(AND(ISNUMBER(Dépenses!$M$14),Dépenses!$M$14&lt;&gt;0,COUNTIF(Dépenses!$M$3:$M$14,"&gt;0")+COUNTIF(Dépenses!$M$3:$M$14,"&lt;0")=29),Dépenses!$M$14,IF(AND(ISNUMBER(Dépenses!$M$15),Dépenses!$M$15&lt;&gt;0,COUNTIF(Dépenses!$M$3:$M$15,"&gt;0")+COUNTIF(Dépenses!$M$3:$M$15,"&lt;0")=29),Dépenses!$M$15,IF(AND(ISNUMBER(Dépenses!$M$16),Dépenses!$M$16&lt;&gt;0,COUNTIF(Dépenses!$M$3:$M$16,"&gt;0")+COUNTIF(Dépenses!$M$3:$M$16,"&lt;0")=29),Dépenses!$M$16,IF(AND(ISNUMBER(Dépenses!$M$17),Dépenses!$M$17&lt;&gt;0,COUNTIF(Dépenses!$M$3:$M$17,"&gt;0")+COUNTIF(Dépenses!$M$3:$M$17,"&lt;0")=29),Dépenses!$M$17,IF(AND(ISNUMBER(Dépenses!$M$18),Dépenses!$M$18&lt;&gt;0,COUNTIF(Dépenses!$M$3:$M$18,"&gt;0")+COUNTIF(Dépenses!$M$3:$M$18,"&lt;0")=29),Dépenses!$M$18,IF(AND(ISNUMBER(Dépenses!$M$19),Dépenses!$M$19&lt;&gt;0,COUNTIF(Dépenses!$M$3:$M$19,"&gt;0")+COUNTIF(Dépenses!$M$3:$M$19,"&lt;0")=29),Dépenses!$M$19,IF(AND(ISNUMBER(Dépenses!$M$20),Dépenses!$M$20&lt;&gt;0,COUNTIF(Dépenses!$M$3:$M$20,"&gt;0")+COUNTIF(Dépenses!$M$3:$M$20,"&lt;0")=29),Dépenses!$M$20,IF(AND(ISNUMBER(Dépenses!$M$21),Dépenses!$M$21&lt;&gt;0,COUNTIF(Dépenses!$M$3:$M$21,"&gt;0")+COUNTIF(Dépenses!$M$3:$M$21,"&lt;0")=29),Dépenses!$M$21,IF(AND(ISNUMBER(Dépenses!$M$22),Dépenses!$M$22&lt;&gt;0,COUNTIF(Dépenses!$M$3:$M$22,"&gt;0")+COUNTIF(Dépenses!$M$3:$M$22,"&lt;0")=29),Dépenses!$M$22,IF(AND(ISNUMBER(Dépenses!$M$23),Dépenses!$M$23&lt;&gt;0,COUNTIF(Dépenses!$M$3:$M$23,"&gt;0")+COUNTIF(Dépenses!$M$3:$M$23,"&lt;0")=29),Dépenses!$M$23,IF(AND(ISNUMBER(Dépenses!$M$24),Dépenses!$M$24&lt;&gt;0,COUNTIF(Dépenses!$M$3:$M$24,"&gt;0")+COUNTIF(Dépenses!$M$3:$M$24,"&lt;0")=29),Dépenses!$M$24,IF(AND(ISNUMBER(Dépenses!$M$25),Dépenses!$M$25&lt;&gt;0,COUNTIF(Dépenses!$M$3:$M$25,"&gt;0")+COUNTIF(Dépenses!$M$3:$M$25,"&lt;0")=29),Dépenses!$M$25,IF(AND(ISNUMBER(Dépenses!$M$26),Dépenses!$M$26&lt;&gt;0,COUNTIF(Dépenses!$M$3:$M$26,"&gt;0")+COUNTIF(Dépenses!$M$3:$M$26,"&lt;0")=29),Dépenses!$M$26,IF(AND(ISNUMBER(Dépenses!$M$27),Dépenses!$M$27&lt;&gt;0,COUNTIF(Dépenses!$M$3:$M$27,"&gt;0")+COUNTIF(Dépenses!$M$3:$M$27,"&lt;0")=29),Dépenses!$M$27,IF(AND(ISNUMBER(Dépenses!$M$28),Dépenses!$M$28&lt;&gt;0,COUNTIF(Dépenses!$M$3:$M$28,"&gt;0")+COUNTIF(Dépenses!$M$3:$M$28,"&lt;0")=29),Dépenses!$M$28,IF(AND(ISNUMBER(Dépenses!$M$29),Dépenses!$M$29&lt;&gt;0,COUNTIF(Dépenses!$M$3:$M$29,"&gt;0")+COUNTIF(Dépenses!$M$3:$M$29,"&lt;0")=29),Dépenses!$M$29,IF(AND(ISNUMBER(Dépenses!$M$30),Dépenses!$M$30&lt;&gt;0,COUNTIF(Dépenses!$M$3:$M$30,"&gt;0")+COUNTIF(Dépenses!$M$3:$M$30,"&lt;0")=29),Dépenses!$M$30,IF(AND(ISNUMBER(Dépenses!$M$31),Dépenses!$M$31&lt;&gt;0,COUNTIF(Dépenses!$M$3:$M$31,"&gt;0")+COUNTIF(Dépenses!$M$3:$M$31,"&lt;0")=29),Dépenses!$M$31,IF(AND(ISNUMBER(Dépenses!$M$32),Dépenses!$M$32&lt;&gt;0,COUNTIF(Dépenses!$M$3:$M$32,"&gt;0")+COUNTIF(Dépenses!$M$3:$M$32,"&lt;0")=29),Dépenses!$M$32,IF(AND(ISNUMBER(Dépenses!$M$33),Dépenses!$M$33&lt;&gt;0,COUNTIF(Dépenses!$M$3:$M$33,"&gt;0")+COUNTIF(Dépenses!$M$3:$M$33,"&lt;0")=29),Dépenses!$M$33,IF(AND(ISNUMBER(Dépenses!$M$34),Dépenses!$M$34&lt;&gt;0,COUNTIF(Dépenses!$M$3:$M$34,"&gt;0")+COUNTIF(Dépenses!$M$3:$M$34,"&lt;0")=29),Dépenses!$M$34,IF(AND(ISNUMBER(Dépenses!$M$35),Dépenses!$M$35&lt;&gt;0,COUNTIF(Dépenses!$M$3:$M$35,"&gt;0")+COUNTIF(Dépenses!$M$3:$M$35,"&lt;0")=29),Dépenses!$M$35,IF(AND(ISNUMBER(Dépenses!$M$36),Dépenses!$M$36&lt;&gt;0,COUNTIF(Dépenses!$M$3:$M$36,"&gt;0")+COUNTIF(Dépenses!$M$3:$M$36,"&lt;0")=29),Dépenses!$M$36,IF(AND(ISNUMBER(Dépenses!$M$37),Dépenses!$M$37&lt;&gt;0,COUNTIF(Dépenses!$M$3:$M$37,"&gt;0")+COUNTIF(Dépenses!$M$3:$M$37,"&lt;0")=29),Dépenses!$M$37,IF(AND(ISNUMBER(Dépenses!$M$38),Dépenses!$M$38&lt;&gt;0,COUNTIF(Dépenses!$M$3:$M$38,"&gt;0")+COUNTIF(Dépenses!$M$3:$M$38,"&lt;0")=29),Dépenses!$M$38,IF(AND(ISNUMBER(Dépenses!$M$39),Dépenses!$M$39&lt;&gt;0,COUNTIF(Dépenses!$M$3:$M$39,"&gt;0")+COUNTIF(Dépenses!$M$3:$M$39,"&lt;0")=29),Dépenses!$M$39,IF(AND(ISNUMBER(Dépenses!$M$40),Dépenses!$M$40&lt;&gt;0,COUNTIF(Dépenses!$M$3:$M$40,"&gt;0")+COUNTIF(Dépenses!$M$3:$M$40,"&lt;0")=29),Dépenses!$M$40,IF(AND(ISNUMBER(Dépenses!$M$41),Dépenses!$M$41&lt;&gt;0,COUNTIF(Dépenses!$M$3:$M$41,"&gt;0")+COUNTIF(Dépenses!$M$3:$M$41,"&lt;0")=29),Dépenses!$M$41,IF(AND(ISNUMBER(Dépenses!$M$42),Dépenses!$M$42&lt;&gt;0,COUNTIF(Dépenses!$M$3:$M$42,"&gt;0")+COUNTIF(Dépenses!$M$3:$M$42,"&lt;0")=29),Dépenses!$M$42,IF(AND(ISNUMBER(Dépenses!$M$43),Dépenses!$M$43&lt;&gt;0,COUNTIF(Dépenses!$M$3:$M$43,"&gt;0")+COUNTIF(Dépenses!$M$3:$M$43,"&lt;0")=29),Dépenses!$M$43,""))))))))))))))))))))))))))))))))))))))))),IF(29=COUNTIF(Dépenses!$M$3:$M$43,"&gt;0")+COUNTIF(Dépenses!$M$3:$M$43,"&lt;0")+1,SUM(Dépenses!$M$3:$M$43),IF(29=COUNTIF(Dépenses!$M$3:$M$43,"&gt;0")+COUNTIF(Dépenses!$M$3:$M$43,"&lt;0")+2,Revenus!$J$2-SUM(Dépenses!$M$3:$M$43),"")))</f>
        <v/>
      </c>
      <c r="I37" s="291" t="str">
        <f>IF(29&lt;=COUNTIF(Dépenses!$M$3:$M$43,"&gt;0")+COUNTIF(Dépenses!$M$3:$M$43,"&lt;0"),IF(AND(ISNUMBER(Dépenses!$M$3),Dépenses!$M$3&lt;&gt;0,COUNTIF(Dépenses!$M$3:$M$3,"&gt;0")+COUNTIF(Dépenses!$M$3:$M$3,"&lt;0")=29),Dépenses!$P$3,IF(AND(ISNUMBER(Dépenses!$M$4),Dépenses!$M$4&lt;&gt;0,COUNTIF(Dépenses!$M$3:$M$4,"&gt;0")+COUNTIF(Dépenses!$M$3:$M$4,"&lt;0")=29),Dépenses!$P$4,IF(AND(ISNUMBER(Dépenses!$M$5),Dépenses!$M$5&lt;&gt;0,COUNTIF(Dépenses!$M$3:$M$5,"&gt;0")+COUNTIF(Dépenses!$M$3:$M$5,"&lt;0")=29),Dépenses!$P$5,IF(AND(ISNUMBER(Dépenses!$M$6),Dépenses!$M$6&lt;&gt;0,COUNTIF(Dépenses!$M$3:$M$6,"&gt;0")+COUNTIF(Dépenses!$M$3:$M$6,"&lt;0")=29),Dépenses!$P$6,IF(AND(ISNUMBER(Dépenses!$M$7),Dépenses!$M$7&lt;&gt;0,COUNTIF(Dépenses!$M$3:$M$7,"&gt;0")+COUNTIF(Dépenses!$M$3:$M$7,"&lt;0")=29),Dépenses!$P$7,IF(AND(ISNUMBER(Dépenses!$M$8),Dépenses!$M$8&lt;&gt;0,COUNTIF(Dépenses!$M$3:$M$8,"&gt;0")+COUNTIF(Dépenses!$M$3:$M$8,"&lt;0")=29),Dépenses!$P$8,IF(AND(ISNUMBER(Dépenses!$M$9),Dépenses!$M$9&lt;&gt;0,COUNTIF(Dépenses!$M$3:$M$9,"&gt;0")+COUNTIF(Dépenses!$M$3:$M$9,"&lt;0")=29),Dépenses!$P$9,IF(AND(ISNUMBER(Dépenses!$M$10),Dépenses!$M$10&lt;&gt;0,COUNTIF(Dépenses!$M$3:$M$10,"&gt;0")+COUNTIF(Dépenses!$M$3:$M$10,"&lt;0")=29),Dépenses!$P$10,IF(AND(ISNUMBER(Dépenses!$M$11),Dépenses!$M$11&lt;&gt;0,COUNTIF(Dépenses!$M$3:$M$11,"&gt;0")+COUNTIF(Dépenses!$M$3:$M$11,"&lt;0")=29),Dépenses!$P$11,IF(AND(ISNUMBER(Dépenses!$M$12),Dépenses!$M$12&lt;&gt;0,COUNTIF(Dépenses!$M$3:$M$12,"&gt;0")+COUNTIF(Dépenses!$M$3:$M$12,"&lt;0")=29),Dépenses!$P$12,IF(AND(ISNUMBER(Dépenses!$M$13),Dépenses!$M$13&lt;&gt;0,COUNTIF(Dépenses!$M$3:$M$13,"&gt;0")+COUNTIF(Dépenses!$M$3:$M$13,"&lt;0")=29),Dépenses!$P$13,IF(AND(ISNUMBER(Dépenses!$M$14),Dépenses!$M$14&lt;&gt;0,COUNTIF(Dépenses!$M$3:$M$14,"&gt;0")+COUNTIF(Dépenses!$M$3:$M$14,"&lt;0")=29),Dépenses!$P$14,IF(AND(ISNUMBER(Dépenses!$M$15),Dépenses!$M$15&lt;&gt;0,COUNTIF(Dépenses!$M$3:$M$15,"&gt;0")+COUNTIF(Dépenses!$M$3:$M$15,"&lt;0")=29),Dépenses!$P$15,IF(AND(ISNUMBER(Dépenses!$M$16),Dépenses!$M$16&lt;&gt;0,COUNTIF(Dépenses!$M$3:$M$16,"&gt;0")+COUNTIF(Dépenses!$M$3:$M$16,"&lt;0")=29),Dépenses!$P$16,IF(AND(ISNUMBER(Dépenses!$M$17),Dépenses!$M$17&lt;&gt;0,COUNTIF(Dépenses!$M$3:$M$17,"&gt;0")+COUNTIF(Dépenses!$M$3:$M$17,"&lt;0")=29),Dépenses!$P$17,IF(AND(ISNUMBER(Dépenses!$M$18),Dépenses!$M$18&lt;&gt;0,COUNTIF(Dépenses!$M$3:$M$18,"&gt;0")+COUNTIF(Dépenses!$M$3:$M$18,"&lt;0")=29),Dépenses!$P$18,IF(AND(ISNUMBER(Dépenses!$M$19),Dépenses!$M$19&lt;&gt;0,COUNTIF(Dépenses!$M$3:$M$19,"&gt;0")+COUNTIF(Dépenses!$M$3:$M$19,"&lt;0")=29),Dépenses!$P$19,IF(AND(ISNUMBER(Dépenses!$M$20),Dépenses!$M$20&lt;&gt;0,COUNTIF(Dépenses!$M$3:$M$20,"&gt;0")+COUNTIF(Dépenses!$M$3:$M$20,"&lt;0")=29),Dépenses!$P$20,IF(AND(ISNUMBER(Dépenses!$M$21),Dépenses!$M$21&lt;&gt;0,COUNTIF(Dépenses!$M$3:$M$21,"&gt;0")+COUNTIF(Dépenses!$M$3:$M$21,"&lt;0")=29),Dépenses!$P$21,IF(AND(ISNUMBER(Dépenses!$M$22),Dépenses!$M$22&lt;&gt;0,COUNTIF(Dépenses!$M$3:$M$22,"&gt;0")+COUNTIF(Dépenses!$M$3:$M$22,"&lt;0")=29),Dépenses!$P$22,IF(AND(ISNUMBER(Dépenses!$M$23),Dépenses!$M$23&lt;&gt;0,COUNTIF(Dépenses!$M$3:$M$23,"&gt;0")+COUNTIF(Dépenses!$M$3:$M$23,"&lt;0")=29),Dépenses!$P$23,IF(AND(ISNUMBER(Dépenses!$M$24),Dépenses!$M$24&lt;&gt;0,COUNTIF(Dépenses!$M$3:$M$24,"&gt;0")+COUNTIF(Dépenses!$M$3:$M$24,"&lt;0")=29),Dépenses!$P$24,IF(AND(ISNUMBER(Dépenses!$M$25),Dépenses!$M$25&lt;&gt;0,COUNTIF(Dépenses!$M$3:$M$25,"&gt;0")+COUNTIF(Dépenses!$M$3:$M$25,"&lt;0")=29),Dépenses!$P$25,IF(AND(ISNUMBER(Dépenses!$M$26),Dépenses!$M$26&lt;&gt;0,COUNTIF(Dépenses!$M$3:$M$26,"&gt;0")+COUNTIF(Dépenses!$M$3:$M$26,"&lt;0")=29),Dépenses!$P$26,IF(AND(ISNUMBER(Dépenses!$M$27),Dépenses!$M$27&lt;&gt;0,COUNTIF(Dépenses!$M$3:$M$27,"&gt;0")+COUNTIF(Dépenses!$M$3:$M$27,"&lt;0")=29),Dépenses!$P$27,IF(AND(ISNUMBER(Dépenses!$M$28),Dépenses!$M$28&lt;&gt;0,COUNTIF(Dépenses!$M$3:$M$28,"&gt;0")+COUNTIF(Dépenses!$M$3:$M$28,"&lt;0")=29),Dépenses!$P$28,IF(AND(ISNUMBER(Dépenses!$M$29),Dépenses!$M$29&lt;&gt;0,COUNTIF(Dépenses!$M$3:$M$29,"&gt;0")+COUNTIF(Dépenses!$M$3:$M$29,"&lt;0")=29),Dépenses!$P$29,IF(AND(ISNUMBER(Dépenses!$M$30),Dépenses!$M$30&lt;&gt;0,COUNTIF(Dépenses!$M$3:$M$30,"&gt;0")+COUNTIF(Dépenses!$M$3:$M$30,"&lt;0")=29),Dépenses!$P$30,IF(AND(ISNUMBER(Dépenses!$M$31),Dépenses!$M$31&lt;&gt;0,COUNTIF(Dépenses!$M$3:$M$31,"&gt;0")+COUNTIF(Dépenses!$M$3:$M$31,"&lt;0")=29),Dépenses!$P$31,IF(AND(ISNUMBER(Dépenses!$M$32),Dépenses!$M$32&lt;&gt;0,COUNTIF(Dépenses!$M$3:$M$32,"&gt;0")+COUNTIF(Dépenses!$M$3:$M$32,"&lt;0")=29),Dépenses!$P$32,IF(AND(ISNUMBER(Dépenses!$M$33),Dépenses!$M$33&lt;&gt;0,COUNTIF(Dépenses!$M$3:$M$33,"&gt;0")+COUNTIF(Dépenses!$M$3:$M$33,"&lt;0")=29),Dépenses!$P$33,IF(AND(ISNUMBER(Dépenses!$M$34),Dépenses!$M$34&lt;&gt;0,COUNTIF(Dépenses!$M$3:$M$34,"&gt;0")+COUNTIF(Dépenses!$M$3:$M$34,"&lt;0")=29),Dépenses!$P$34,IF(AND(ISNUMBER(Dépenses!$M$35),Dépenses!$M$35&lt;&gt;0,COUNTIF(Dépenses!$M$3:$M$35,"&gt;0")+COUNTIF(Dépenses!$M$3:$M$35,"&lt;0")=29),Dépenses!$P$35,IF(AND(ISNUMBER(Dépenses!$M$36),Dépenses!$M$36&lt;&gt;0,COUNTIF(Dépenses!$M$3:$M$36,"&gt;0")+COUNTIF(Dépenses!$M$3:$M$36,"&lt;0")=29),Dépenses!$P$36,IF(AND(ISNUMBER(Dépenses!$M$37),Dépenses!$M$37&lt;&gt;0,COUNTIF(Dépenses!$M$3:$M$37,"&gt;0")+COUNTIF(Dépenses!$M$3:$M$37,"&lt;0")=29),Dépenses!$P$37,IF(AND(ISNUMBER(Dépenses!$M$38),Dépenses!$M$38&lt;&gt;0,COUNTIF(Dépenses!$M$3:$M$38,"&gt;0")+COUNTIF(Dépenses!$M$3:$M$38,"&lt;0")=29),Dépenses!$P$38,IF(AND(ISNUMBER(Dépenses!$M$39),Dépenses!$M$39&lt;&gt;0,COUNTIF(Dépenses!$M$3:$M$39,"&gt;0")+COUNTIF(Dépenses!$M$3:$M$39,"&lt;0")=29),Dépenses!$P$39,IF(AND(ISNUMBER(Dépenses!$M$40),Dépenses!$M$40&lt;&gt;0,COUNTIF(Dépenses!$M$3:$M$40,"&gt;0")+COUNTIF(Dépenses!$M$3:$M$40,"&lt;0")=29),Dépenses!$P$40,IF(AND(ISNUMBER(Dépenses!$M$41),Dépenses!$M$41&lt;&gt;0,COUNTIF(Dépenses!$M$3:$M$41,"&gt;0")+COUNTIF(Dépenses!$M$3:$M$41,"&lt;0")=29),Dépenses!$P$41,IF(AND(ISNUMBER(Dépenses!$M$42),Dépenses!$M$42&lt;&gt;0,COUNTIF(Dépenses!$M$3:$M$42,"&gt;0")+COUNTIF(Dépenses!$M$3:$M$42,"&lt;0")=29),Dépenses!$P$42,IF(AND(ISNUMBER(Dépenses!$M$43),Dépenses!$M$43&lt;&gt;0,COUNTIF(Dépenses!$M$3:$M$43,"&gt;0")+COUNTIF(Dépenses!$M$3:$M$43,"&lt;0")=29),Dépenses!$P$43,""))))))))))))))))))))))))))))))))))))))))),"")</f>
        <v/>
      </c>
      <c r="J37" s="310" t="str">
        <f>IF(29&lt;=COUNTIF(Dépenses!$M$3:$M$43,"&gt;0")+COUNTIF(Dépenses!$M$3:$M$43,"&lt;0"),IF(AND(ISNUMBER(Dépenses!$M$3),Dépenses!$M$3&lt;&gt;0,COUNTIF(Dépenses!$M$3:$M$3,"&gt;0")+COUNTIF(Dépenses!$M$3:$M$3,"&lt;0")=29),Dépenses!$Q$3,IF(AND(ISNUMBER(Dépenses!$M$4),Dépenses!$M$4&lt;&gt;0,COUNTIF(Dépenses!$M$3:$M$4,"&gt;0")+COUNTIF(Dépenses!$M$3:$M$4,"&lt;0")=29),Dépenses!$Q$4,IF(AND(ISNUMBER(Dépenses!$M$5),Dépenses!$M$5&lt;&gt;0,COUNTIF(Dépenses!$M$3:$M$5,"&gt;0")+COUNTIF(Dépenses!$M$3:$M$5,"&lt;0")=29),Dépenses!$Q$5,IF(AND(ISNUMBER(Dépenses!$M$6),Dépenses!$M$6&lt;&gt;0,COUNTIF(Dépenses!$M$3:$M$6,"&gt;0")+COUNTIF(Dépenses!$M$3:$M$6,"&lt;0")=29),Dépenses!$Q$6,IF(AND(ISNUMBER(Dépenses!$M$7),Dépenses!$M$7&lt;&gt;0,COUNTIF(Dépenses!$M$3:$M$7,"&gt;0")+COUNTIF(Dépenses!$M$3:$M$7,"&lt;0")=29),Dépenses!$Q$7,IF(AND(ISNUMBER(Dépenses!$M$8),Dépenses!$M$8&lt;&gt;0,COUNTIF(Dépenses!$M$3:$M$8,"&gt;0")+COUNTIF(Dépenses!$M$3:$M$8,"&lt;0")=29),Dépenses!$Q$8,IF(AND(ISNUMBER(Dépenses!$M$9),Dépenses!$M$9&lt;&gt;0,COUNTIF(Dépenses!$M$3:$M$9,"&gt;0")+COUNTIF(Dépenses!$M$3:$M$9,"&lt;0")=29),Dépenses!$Q$9,IF(AND(ISNUMBER(Dépenses!$M$10),Dépenses!$M$10&lt;&gt;0,COUNTIF(Dépenses!$M$3:$M$10,"&gt;0")+COUNTIF(Dépenses!$M$3:$M$10,"&lt;0")=29),Dépenses!$Q$10,IF(AND(ISNUMBER(Dépenses!$M$11),Dépenses!$M$11&lt;&gt;0,COUNTIF(Dépenses!$M$3:$M$11,"&gt;0")+COUNTIF(Dépenses!$M$3:$M$11,"&lt;0")=29),Dépenses!$Q$11,IF(AND(ISNUMBER(Dépenses!$M$12),Dépenses!$M$12&lt;&gt;0,COUNTIF(Dépenses!$M$3:$M$12,"&gt;0")+COUNTIF(Dépenses!$M$3:$M$12,"&lt;0")=29),Dépenses!$Q$12,IF(AND(ISNUMBER(Dépenses!$M$13),Dépenses!$M$13&lt;&gt;0,COUNTIF(Dépenses!$M$3:$M$13,"&gt;0")+COUNTIF(Dépenses!$M$3:$M$13,"&lt;0")=29),Dépenses!$Q$13,IF(AND(ISNUMBER(Dépenses!$M$14),Dépenses!$M$14&lt;&gt;0,COUNTIF(Dépenses!$M$3:$M$14,"&gt;0")+COUNTIF(Dépenses!$M$3:$M$14,"&lt;0")=29),Dépenses!$Q$14,IF(AND(ISNUMBER(Dépenses!$M$15),Dépenses!$M$15&lt;&gt;0,COUNTIF(Dépenses!$M$3:$M$15,"&gt;0")+COUNTIF(Dépenses!$M$3:$M$15,"&lt;0")=29),Dépenses!$Q$15,IF(AND(ISNUMBER(Dépenses!$M$16),Dépenses!$M$16&lt;&gt;0,COUNTIF(Dépenses!$M$3:$M$16,"&gt;0")+COUNTIF(Dépenses!$M$3:$M$16,"&lt;0")=29),Dépenses!$Q$16,IF(AND(ISNUMBER(Dépenses!$M$17),Dépenses!$M$17&lt;&gt;0,COUNTIF(Dépenses!$M$3:$M$17,"&gt;0")+COUNTIF(Dépenses!$M$3:$M$17,"&lt;0")=29),Dépenses!$Q$17,IF(AND(ISNUMBER(Dépenses!$M$18),Dépenses!$M$18&lt;&gt;0,COUNTIF(Dépenses!$M$3:$M$18,"&gt;0")+COUNTIF(Dépenses!$M$3:$M$18,"&lt;0")=29),Dépenses!$Q$18,IF(AND(ISNUMBER(Dépenses!$M$19),Dépenses!$M$19&lt;&gt;0,COUNTIF(Dépenses!$M$3:$M$19,"&gt;0")+COUNTIF(Dépenses!$M$3:$M$19,"&lt;0")=29),Dépenses!$Q$19,IF(AND(ISNUMBER(Dépenses!$M$20),Dépenses!$M$20&lt;&gt;0,COUNTIF(Dépenses!$M$3:$M$20,"&gt;0")+COUNTIF(Dépenses!$M$3:$M$20,"&lt;0")=29),Dépenses!$Q$20,IF(AND(ISNUMBER(Dépenses!$M$21),Dépenses!$M$21&lt;&gt;0,COUNTIF(Dépenses!$M$3:$M$21,"&gt;0")+COUNTIF(Dépenses!$M$3:$M$21,"&lt;0")=29),Dépenses!$Q$21,IF(AND(ISNUMBER(Dépenses!$M$22),Dépenses!$M$22&lt;&gt;0,COUNTIF(Dépenses!$M$3:$M$22,"&gt;0")+COUNTIF(Dépenses!$M$3:$M$22,"&lt;0")=29),Dépenses!$Q$22,IF(AND(ISNUMBER(Dépenses!$M$23),Dépenses!$M$23&lt;&gt;0,COUNTIF(Dépenses!$M$3:$M$23,"&gt;0")+COUNTIF(Dépenses!$M$3:$M$23,"&lt;0")=29),Dépenses!$Q$23,IF(AND(ISNUMBER(Dépenses!$M$24),Dépenses!$M$24&lt;&gt;0,COUNTIF(Dépenses!$M$3:$M$24,"&gt;0")+COUNTIF(Dépenses!$M$3:$M$24,"&lt;0")=29),Dépenses!$Q$24,IF(AND(ISNUMBER(Dépenses!$M$25),Dépenses!$M$25&lt;&gt;0,COUNTIF(Dépenses!$M$3:$M$25,"&gt;0")+COUNTIF(Dépenses!$M$3:$M$25,"&lt;0")=29),Dépenses!$Q$25,IF(AND(ISNUMBER(Dépenses!$M$26),Dépenses!$M$26&lt;&gt;0,COUNTIF(Dépenses!$M$3:$M$26,"&gt;0")+COUNTIF(Dépenses!$M$3:$M$26,"&lt;0")=29),Dépenses!$Q$26,IF(AND(ISNUMBER(Dépenses!$M$27),Dépenses!$M$27&lt;&gt;0,COUNTIF(Dépenses!$M$3:$M$27,"&gt;0")+COUNTIF(Dépenses!$M$3:$M$27,"&lt;0")=29),Dépenses!$Q$27,IF(AND(ISNUMBER(Dépenses!$M$28),Dépenses!$M$28&lt;&gt;0,COUNTIF(Dépenses!$M$3:$M$28,"&gt;0")+COUNTIF(Dépenses!$M$3:$M$28,"&lt;0")=29),Dépenses!$Q$28,IF(AND(ISNUMBER(Dépenses!$M$29),Dépenses!$M$29&lt;&gt;0,COUNTIF(Dépenses!$M$3:$M$29,"&gt;0")+COUNTIF(Dépenses!$M$3:$M$29,"&lt;0")=29),Dépenses!$Q$29,IF(AND(ISNUMBER(Dépenses!$M$30),Dépenses!$M$30&lt;&gt;0,COUNTIF(Dépenses!$M$3:$M$30,"&gt;0")+COUNTIF(Dépenses!$M$3:$M$30,"&lt;0")=29),Dépenses!$Q$30,IF(AND(ISNUMBER(Dépenses!$M$31),Dépenses!$M$31&lt;&gt;0,COUNTIF(Dépenses!$M$3:$M$31,"&gt;0")+COUNTIF(Dépenses!$M$3:$M$31,"&lt;0")=29),Dépenses!$Q$31,IF(AND(ISNUMBER(Dépenses!$M$32),Dépenses!$M$32&lt;&gt;0,COUNTIF(Dépenses!$M$3:$M$32,"&gt;0")+COUNTIF(Dépenses!$M$3:$M$32,"&lt;0")=29),Dépenses!$Q$32,IF(AND(ISNUMBER(Dépenses!$M$33),Dépenses!$M$33&lt;&gt;0,COUNTIF(Dépenses!$M$3:$M$33,"&gt;0")+COUNTIF(Dépenses!$M$3:$M$33,"&lt;0")=29),Dépenses!$Q$33,IF(AND(ISNUMBER(Dépenses!$M$34),Dépenses!$M$34&lt;&gt;0,COUNTIF(Dépenses!$M$3:$M$34,"&gt;0")+COUNTIF(Dépenses!$M$3:$M$34,"&lt;0")=29),Dépenses!$Q$34,IF(AND(ISNUMBER(Dépenses!$M$35),Dépenses!$M$35&lt;&gt;0,COUNTIF(Dépenses!$M$3:$M$35,"&gt;0")+COUNTIF(Dépenses!$M$3:$M$35,"&lt;0")=29),Dépenses!$Q$35,IF(AND(ISNUMBER(Dépenses!$M$36),Dépenses!$M$36&lt;&gt;0,COUNTIF(Dépenses!$M$3:$M$36,"&gt;0")+COUNTIF(Dépenses!$M$3:$M$36,"&lt;0")=29),Dépenses!$Q$36,IF(AND(ISNUMBER(Dépenses!$M$37),Dépenses!$M$37&lt;&gt;0,COUNTIF(Dépenses!$M$3:$M$37,"&gt;0")+COUNTIF(Dépenses!$M$3:$M$37,"&lt;0")=29),Dépenses!$Q$37,IF(AND(ISNUMBER(Dépenses!$M$38),Dépenses!$M$38&lt;&gt;0,COUNTIF(Dépenses!$M$3:$M$38,"&gt;0")+COUNTIF(Dépenses!$M$3:$M$38,"&lt;0")=29),Dépenses!$Q$38,IF(AND(ISNUMBER(Dépenses!$M$39),Dépenses!$M$39&lt;&gt;0,COUNTIF(Dépenses!$M$3:$M$39,"&gt;0")+COUNTIF(Dépenses!$M$3:$M$39,"&lt;0")=29),Dépenses!$Q$39,IF(AND(ISNUMBER(Dépenses!$M$40),Dépenses!$M$40&lt;&gt;0,COUNTIF(Dépenses!$M$3:$M$40,"&gt;0")+COUNTIF(Dépenses!$M$3:$M$40,"&lt;0")=29),Dépenses!$Q$40,IF(AND(ISNUMBER(Dépenses!$M$41),Dépenses!$M$41&lt;&gt;0,COUNTIF(Dépenses!$M$3:$M$41,"&gt;0")+COUNTIF(Dépenses!$M$3:$M$41,"&lt;0")=29),Dépenses!$Q$41,IF(AND(ISNUMBER(Dépenses!$M$42),Dépenses!$M$42&lt;&gt;0,COUNTIF(Dépenses!$M$3:$M$42,"&gt;0")+COUNTIF(Dépenses!$M$3:$M$42,"&lt;0")=29),Dépenses!$Q$42,IF(AND(ISNUMBER(Dépenses!$M$43),Dépenses!$M$43&lt;&gt;0,COUNTIF(Dépenses!$M$3:$M$43,"&gt;0")+COUNTIF(Dépenses!$M$3:$M$43,"&lt;0")=29),Dépenses!$Q$43,""))))))))))))))))))))))))))))))))))))))))),IF(29=COUNTIF(Dépenses!$M$3:$M$43,"&gt;0")+COUNTIF(Dépenses!$M$3:$M$43,"&lt;0")+1,SUM(Dépenses!$Q$3:$Q$43),IF(29=COUNTIF(Dépenses!$M$3:$M$43,"&gt;0")+COUNTIF(Dépenses!$M$3:$M$43,"&lt;0")+2,Revenus!$J$2-SUM(Dépenses!$Q$3:$Q$43),"")))</f>
        <v/>
      </c>
    </row>
    <row r="38" spans="1:10" x14ac:dyDescent="0.25">
      <c r="A38" s="91"/>
      <c r="B38" s="91"/>
      <c r="C38" s="91"/>
      <c r="D38" s="91"/>
      <c r="E38" s="91"/>
      <c r="F38" s="91"/>
      <c r="G38" s="276" t="str">
        <f>IF(30&lt;=COUNTIF(Dépenses!$M$3:$M$43,"&gt;0")+COUNTIF(Dépenses!$M$3:$M$43,"&lt;0"),IF(AND(ISNUMBER(Dépenses!$M$3),Dépenses!$M$3&lt;&gt;0,COUNTIF(Dépenses!$M$3:$M$3,"&gt;0")+COUNTIF(Dépenses!$M$3:$M$3,"&lt;0")=30),Dépenses!$L$3,IF(AND(ISNUMBER(Dépenses!$M$4),Dépenses!$M$4&lt;&gt;0,COUNTIF(Dépenses!$M$3:$M$4,"&gt;0")+COUNTIF(Dépenses!$M$3:$M$4,"&lt;0")=30),Dépenses!$L$4,IF(AND(ISNUMBER(Dépenses!$M$5),Dépenses!$M$5&lt;&gt;0,COUNTIF(Dépenses!$M$3:$M$5,"&gt;0")+COUNTIF(Dépenses!$M$3:$M$5,"&lt;0")=30),Dépenses!$L$5,IF(AND(ISNUMBER(Dépenses!$M$6),Dépenses!$M$6&lt;&gt;0,COUNTIF(Dépenses!$M$3:$M$6,"&gt;0")+COUNTIF(Dépenses!$M$3:$M$6,"&lt;0")=30),Dépenses!$L$6,IF(AND(ISNUMBER(Dépenses!$M$7),Dépenses!$M$7&lt;&gt;0,COUNTIF(Dépenses!$M$3:$M$7,"&gt;0")+COUNTIF(Dépenses!$M$3:$M$7,"&lt;0")=30),Dépenses!$L$7,IF(AND(ISNUMBER(Dépenses!$M$8),Dépenses!$M$8&lt;&gt;0,COUNTIF(Dépenses!$M$3:$M$8,"&gt;0")+COUNTIF(Dépenses!$M$3:$M$8,"&lt;0")=30),Dépenses!$L$8,IF(AND(ISNUMBER(Dépenses!$M$9),Dépenses!$M$9&lt;&gt;0,COUNTIF(Dépenses!$M$3:$M$9,"&gt;0")+COUNTIF(Dépenses!$M$3:$M$9,"&lt;0")=30),Dépenses!$L$9,IF(AND(ISNUMBER(Dépenses!$M$10),Dépenses!$M$10&lt;&gt;0,COUNTIF(Dépenses!$M$3:$M$10,"&gt;0")+COUNTIF(Dépenses!$M$3:$M$10,"&lt;0")=30),Dépenses!$L$10,IF(AND(ISNUMBER(Dépenses!$M$11),Dépenses!$M$11&lt;&gt;0,COUNTIF(Dépenses!$M$3:$M$11,"&gt;0")+COUNTIF(Dépenses!$M$3:$M$11,"&lt;0")=30),Dépenses!$L$11,IF(AND(ISNUMBER(Dépenses!$M$12),Dépenses!$M$12&lt;&gt;0,COUNTIF(Dépenses!$M$3:$M$12,"&gt;0")+COUNTIF(Dépenses!$M$3:$M$12,"&lt;0")=30),Dépenses!$L$12,IF(AND(ISNUMBER(Dépenses!$M$13),Dépenses!$M$13&lt;&gt;0,COUNTIF(Dépenses!$M$3:$M$13,"&gt;0")+COUNTIF(Dépenses!$M$3:$M$13,"&lt;0")=30),Dépenses!$L$13,IF(AND(ISNUMBER(Dépenses!$M$14),Dépenses!$M$14&lt;&gt;0,COUNTIF(Dépenses!$M$3:$M$14,"&gt;0")+COUNTIF(Dépenses!$M$3:$M$14,"&lt;0")=30),Dépenses!$L$14,IF(AND(ISNUMBER(Dépenses!$M$15),Dépenses!$M$15&lt;&gt;0,COUNTIF(Dépenses!$M$3:$M$15,"&gt;0")+COUNTIF(Dépenses!$M$3:$M$15,"&lt;0")=30),Dépenses!$L$15,IF(AND(ISNUMBER(Dépenses!$M$16),Dépenses!$M$16&lt;&gt;0,COUNTIF(Dépenses!$M$3:$M$16,"&gt;0")+COUNTIF(Dépenses!$M$3:$M$16,"&lt;0")=30),Dépenses!$L$16,IF(AND(ISNUMBER(Dépenses!$M$17),Dépenses!$M$17&lt;&gt;0,COUNTIF(Dépenses!$M$3:$M$17,"&gt;0")+COUNTIF(Dépenses!$M$3:$M$17,"&lt;0")=30),Dépenses!$L$17,IF(AND(ISNUMBER(Dépenses!$M$18),Dépenses!$M$18&lt;&gt;0,COUNTIF(Dépenses!$M$3:$M$18,"&gt;0")+COUNTIF(Dépenses!$M$3:$M$18,"&lt;0")=30),Dépenses!$L$18,IF(AND(ISNUMBER(Dépenses!$M$19),Dépenses!$M$19&lt;&gt;0,COUNTIF(Dépenses!$M$3:$M$19,"&gt;0")+COUNTIF(Dépenses!$M$3:$M$19,"&lt;0")=30),Dépenses!$L$19,IF(AND(ISNUMBER(Dépenses!$M$20),Dépenses!$M$20&lt;&gt;0,COUNTIF(Dépenses!$M$3:$M$20,"&gt;0")+COUNTIF(Dépenses!$M$3:$M$20,"&lt;0")=30),Dépenses!$L$20,IF(AND(ISNUMBER(Dépenses!$M$21),Dépenses!$M$21&lt;&gt;0,COUNTIF(Dépenses!$M$3:$M$21,"&gt;0")+COUNTIF(Dépenses!$M$3:$M$21,"&lt;0")=30),Dépenses!$L$21,IF(AND(ISNUMBER(Dépenses!$M$22),Dépenses!$M$22&lt;&gt;0,COUNTIF(Dépenses!$M$3:$M$22,"&gt;0")+COUNTIF(Dépenses!$M$3:$M$22,"&lt;0")=30),Dépenses!$L$22,IF(AND(ISNUMBER(Dépenses!$M$23),Dépenses!$M$23&lt;&gt;0,COUNTIF(Dépenses!$M$3:$M$23,"&gt;0")+COUNTIF(Dépenses!$M$3:$M$23,"&lt;0")=30),Dépenses!$L$23,IF(AND(ISNUMBER(Dépenses!$M$24),Dépenses!$M$24&lt;&gt;0,COUNTIF(Dépenses!$M$3:$M$24,"&gt;0")+COUNTIF(Dépenses!$M$3:$M$24,"&lt;0")=30),Dépenses!$L$24,IF(AND(ISNUMBER(Dépenses!$M$25),Dépenses!$M$25&lt;&gt;0,COUNTIF(Dépenses!$M$3:$M$25,"&gt;0")+COUNTIF(Dépenses!$M$3:$M$25,"&lt;0")=30),Dépenses!$L$25,IF(AND(ISNUMBER(Dépenses!$M$26),Dépenses!$M$26&lt;&gt;0,COUNTIF(Dépenses!$M$3:$M$26,"&gt;0")+COUNTIF(Dépenses!$M$3:$M$26,"&lt;0")=30),Dépenses!$L$26,IF(AND(ISNUMBER(Dépenses!$M$27),Dépenses!$M$27&lt;&gt;0,COUNTIF(Dépenses!$M$3:$M$27,"&gt;0")+COUNTIF(Dépenses!$M$3:$M$27,"&lt;0")=30),Dépenses!$L$27,IF(AND(ISNUMBER(Dépenses!$M$28),Dépenses!$M$28&lt;&gt;0,COUNTIF(Dépenses!$M$3:$M$28,"&gt;0")+COUNTIF(Dépenses!$M$3:$M$28,"&lt;0")=30),Dépenses!$L$28,IF(AND(ISNUMBER(Dépenses!$M$29),Dépenses!$M$29&lt;&gt;0,COUNTIF(Dépenses!$M$3:$M$29,"&gt;0")+COUNTIF(Dépenses!$M$3:$M$29,"&lt;0")=30),Dépenses!$L$29,IF(AND(ISNUMBER(Dépenses!$M$30),Dépenses!$M$30&lt;&gt;0,COUNTIF(Dépenses!$M$3:$M$30,"&gt;0")+COUNTIF(Dépenses!$M$3:$M$30,"&lt;0")=30),Dépenses!$L$30,IF(AND(ISNUMBER(Dépenses!$M$31),Dépenses!$M$31&lt;&gt;0,COUNTIF(Dépenses!$M$3:$M$31,"&gt;0")+COUNTIF(Dépenses!$M$3:$M$31,"&lt;0")=30),Dépenses!$L$31,IF(AND(ISNUMBER(Dépenses!$M$32),Dépenses!$M$32&lt;&gt;0,COUNTIF(Dépenses!$M$3:$M$32,"&gt;0")+COUNTIF(Dépenses!$M$3:$M$32,"&lt;0")=30),Dépenses!$L$32,IF(AND(ISNUMBER(Dépenses!$M$33),Dépenses!$M$33&lt;&gt;0,COUNTIF(Dépenses!$M$3:$M$33,"&gt;0")+COUNTIF(Dépenses!$M$3:$M$33,"&lt;0")=30),Dépenses!$L$33,IF(AND(ISNUMBER(Dépenses!$M$34),Dépenses!$M$34&lt;&gt;0,COUNTIF(Dépenses!$M$3:$M$34,"&gt;0")+COUNTIF(Dépenses!$M$3:$M$34,"&lt;0")=30),Dépenses!$L$34,IF(AND(ISNUMBER(Dépenses!$M$35),Dépenses!$M$35&lt;&gt;0,COUNTIF(Dépenses!$M$3:$M$35,"&gt;0")+COUNTIF(Dépenses!$M$3:$M$35,"&lt;0")=30),Dépenses!$L$35,IF(AND(ISNUMBER(Dépenses!$M$36),Dépenses!$M$36&lt;&gt;0,COUNTIF(Dépenses!$M$3:$M$36,"&gt;0")+COUNTIF(Dépenses!$M$3:$M$36,"&lt;0")=30),Dépenses!$L$36,IF(AND(ISNUMBER(Dépenses!$M$37),Dépenses!$M$37&lt;&gt;0,COUNTIF(Dépenses!$M$3:$M$37,"&gt;0")+COUNTIF(Dépenses!$M$3:$M$37,"&lt;0")=30),Dépenses!$L$37,IF(AND(ISNUMBER(Dépenses!$M$38),Dépenses!$M$38&lt;&gt;0,COUNTIF(Dépenses!$M$3:$M$38,"&gt;0")+COUNTIF(Dépenses!$M$3:$M$38,"&lt;0")=30),Dépenses!$L$38,IF(AND(ISNUMBER(Dépenses!$M$39),Dépenses!$M$39&lt;&gt;0,COUNTIF(Dépenses!$M$3:$M$39,"&gt;0")+COUNTIF(Dépenses!$M$3:$M$39,"&lt;0")=30),Dépenses!$L$39,IF(AND(ISNUMBER(Dépenses!$M$40),Dépenses!$M$40&lt;&gt;0,COUNTIF(Dépenses!$M$3:$M$40,"&gt;0")+COUNTIF(Dépenses!$M$3:$M$40,"&lt;0")=30),Dépenses!$L$40,IF(AND(ISNUMBER(Dépenses!$M$41),Dépenses!$M$41&lt;&gt;0,COUNTIF(Dépenses!$M$3:$M$41,"&gt;0")+COUNTIF(Dépenses!$M$3:$M$41,"&lt;0")=30),Dépenses!$L$41,IF(AND(ISNUMBER(Dépenses!$M$42),Dépenses!$M$42&lt;&gt;0,COUNTIF(Dépenses!$M$3:$M$42,"&gt;0")+COUNTIF(Dépenses!$M$3:$M$42,"&lt;0")=30),Dépenses!$L$42,IF(AND(ISNUMBER(Dépenses!$M$43),Dépenses!$M$43&lt;&gt;0,COUNTIF(Dépenses!$M$3:$M$43,"&gt;0")+COUNTIF(Dépenses!$M$3:$M$43,"&lt;0")=30),Dépenses!$L$43,""))))))))))))))))))))))))))))))))))))))))),IF(30=COUNTIF(Dépenses!$M$3:$M$43,"&gt;0")+COUNTIF(Dépenses!$M$3:$M$43,"&lt;0")+1,"TOTAL DÉPENSES",IF(30=COUNTIF(Dépenses!$M$3:$M$43,"&gt;0")+COUNTIF(Dépenses!$M$3:$M$43,"&lt;0")+2,"BÉNÉFICE (PERTE) NET","")))</f>
        <v/>
      </c>
      <c r="H38" s="310" t="str">
        <f>IF(30&lt;=COUNTIF(Dépenses!$M$3:$M$43,"&gt;0")+COUNTIF(Dépenses!$M$3:$M$43,"&lt;0"),IF(AND(ISNUMBER(Dépenses!$M$3),Dépenses!$M$3&lt;&gt;0,COUNTIF(Dépenses!$M$3:$M$3,"&gt;0")+COUNTIF(Dépenses!$M$3:$M$3,"&lt;0")=30),Dépenses!$M$3,IF(AND(ISNUMBER(Dépenses!$M$4),Dépenses!$M$4&lt;&gt;0,COUNTIF(Dépenses!$M$3:$M$4,"&gt;0")+COUNTIF(Dépenses!$M$3:$M$4,"&lt;0")=30),Dépenses!$M$4,IF(AND(ISNUMBER(Dépenses!$M$5),Dépenses!$M$5&lt;&gt;0,COUNTIF(Dépenses!$M$3:$M$5,"&gt;0")+COUNTIF(Dépenses!$M$3:$M$5,"&lt;0")=30),Dépenses!$M$5,IF(AND(ISNUMBER(Dépenses!$M$6),Dépenses!$M$6&lt;&gt;0,COUNTIF(Dépenses!$M$3:$M$6,"&gt;0")+COUNTIF(Dépenses!$M$3:$M$6,"&lt;0")=30),Dépenses!$M$6,IF(AND(ISNUMBER(Dépenses!$M$7),Dépenses!$M$7&lt;&gt;0,COUNTIF(Dépenses!$M$3:$M$7,"&gt;0")+COUNTIF(Dépenses!$M$3:$M$7,"&lt;0")=30),Dépenses!$M$7,IF(AND(ISNUMBER(Dépenses!$M$8),Dépenses!$M$8&lt;&gt;0,COUNTIF(Dépenses!$M$3:$M$8,"&gt;0")+COUNTIF(Dépenses!$M$3:$M$8,"&lt;0")=30),Dépenses!$M$8,IF(AND(ISNUMBER(Dépenses!$M$9),Dépenses!$M$9&lt;&gt;0,COUNTIF(Dépenses!$M$3:$M$9,"&gt;0")+COUNTIF(Dépenses!$M$3:$M$9,"&lt;0")=30),Dépenses!$M$9,IF(AND(ISNUMBER(Dépenses!$M$10),Dépenses!$M$10&lt;&gt;0,COUNTIF(Dépenses!$M$3:$M$10,"&gt;0")+COUNTIF(Dépenses!$M$3:$M$10,"&lt;0")=30),Dépenses!$M$10,IF(AND(ISNUMBER(Dépenses!$M$11),Dépenses!$M$11&lt;&gt;0,COUNTIF(Dépenses!$M$3:$M$11,"&gt;0")+COUNTIF(Dépenses!$M$3:$M$11,"&lt;0")=30),Dépenses!$M$11,IF(AND(ISNUMBER(Dépenses!$M$12),Dépenses!$M$12&lt;&gt;0,COUNTIF(Dépenses!$M$3:$M$12,"&gt;0")+COUNTIF(Dépenses!$M$3:$M$12,"&lt;0")=30),Dépenses!$M$12,IF(AND(ISNUMBER(Dépenses!$M$13),Dépenses!$M$13&lt;&gt;0,COUNTIF(Dépenses!$M$3:$M$13,"&gt;0")+COUNTIF(Dépenses!$M$3:$M$13,"&lt;0")=30),Dépenses!$M$13,IF(AND(ISNUMBER(Dépenses!$M$14),Dépenses!$M$14&lt;&gt;0,COUNTIF(Dépenses!$M$3:$M$14,"&gt;0")+COUNTIF(Dépenses!$M$3:$M$14,"&lt;0")=30),Dépenses!$M$14,IF(AND(ISNUMBER(Dépenses!$M$15),Dépenses!$M$15&lt;&gt;0,COUNTIF(Dépenses!$M$3:$M$15,"&gt;0")+COUNTIF(Dépenses!$M$3:$M$15,"&lt;0")=30),Dépenses!$M$15,IF(AND(ISNUMBER(Dépenses!$M$16),Dépenses!$M$16&lt;&gt;0,COUNTIF(Dépenses!$M$3:$M$16,"&gt;0")+COUNTIF(Dépenses!$M$3:$M$16,"&lt;0")=30),Dépenses!$M$16,IF(AND(ISNUMBER(Dépenses!$M$17),Dépenses!$M$17&lt;&gt;0,COUNTIF(Dépenses!$M$3:$M$17,"&gt;0")+COUNTIF(Dépenses!$M$3:$M$17,"&lt;0")=30),Dépenses!$M$17,IF(AND(ISNUMBER(Dépenses!$M$18),Dépenses!$M$18&lt;&gt;0,COUNTIF(Dépenses!$M$3:$M$18,"&gt;0")+COUNTIF(Dépenses!$M$3:$M$18,"&lt;0")=30),Dépenses!$M$18,IF(AND(ISNUMBER(Dépenses!$M$19),Dépenses!$M$19&lt;&gt;0,COUNTIF(Dépenses!$M$3:$M$19,"&gt;0")+COUNTIF(Dépenses!$M$3:$M$19,"&lt;0")=30),Dépenses!$M$19,IF(AND(ISNUMBER(Dépenses!$M$20),Dépenses!$M$20&lt;&gt;0,COUNTIF(Dépenses!$M$3:$M$20,"&gt;0")+COUNTIF(Dépenses!$M$3:$M$20,"&lt;0")=30),Dépenses!$M$20,IF(AND(ISNUMBER(Dépenses!$M$21),Dépenses!$M$21&lt;&gt;0,COUNTIF(Dépenses!$M$3:$M$21,"&gt;0")+COUNTIF(Dépenses!$M$3:$M$21,"&lt;0")=30),Dépenses!$M$21,IF(AND(ISNUMBER(Dépenses!$M$22),Dépenses!$M$22&lt;&gt;0,COUNTIF(Dépenses!$M$3:$M$22,"&gt;0")+COUNTIF(Dépenses!$M$3:$M$22,"&lt;0")=30),Dépenses!$M$22,IF(AND(ISNUMBER(Dépenses!$M$23),Dépenses!$M$23&lt;&gt;0,COUNTIF(Dépenses!$M$3:$M$23,"&gt;0")+COUNTIF(Dépenses!$M$3:$M$23,"&lt;0")=30),Dépenses!$M$23,IF(AND(ISNUMBER(Dépenses!$M$24),Dépenses!$M$24&lt;&gt;0,COUNTIF(Dépenses!$M$3:$M$24,"&gt;0")+COUNTIF(Dépenses!$M$3:$M$24,"&lt;0")=30),Dépenses!$M$24,IF(AND(ISNUMBER(Dépenses!$M$25),Dépenses!$M$25&lt;&gt;0,COUNTIF(Dépenses!$M$3:$M$25,"&gt;0")+COUNTIF(Dépenses!$M$3:$M$25,"&lt;0")=30),Dépenses!$M$25,IF(AND(ISNUMBER(Dépenses!$M$26),Dépenses!$M$26&lt;&gt;0,COUNTIF(Dépenses!$M$3:$M$26,"&gt;0")+COUNTIF(Dépenses!$M$3:$M$26,"&lt;0")=30),Dépenses!$M$26,IF(AND(ISNUMBER(Dépenses!$M$27),Dépenses!$M$27&lt;&gt;0,COUNTIF(Dépenses!$M$3:$M$27,"&gt;0")+COUNTIF(Dépenses!$M$3:$M$27,"&lt;0")=30),Dépenses!$M$27,IF(AND(ISNUMBER(Dépenses!$M$28),Dépenses!$M$28&lt;&gt;0,COUNTIF(Dépenses!$M$3:$M$28,"&gt;0")+COUNTIF(Dépenses!$M$3:$M$28,"&lt;0")=30),Dépenses!$M$28,IF(AND(ISNUMBER(Dépenses!$M$29),Dépenses!$M$29&lt;&gt;0,COUNTIF(Dépenses!$M$3:$M$29,"&gt;0")+COUNTIF(Dépenses!$M$3:$M$29,"&lt;0")=30),Dépenses!$M$29,IF(AND(ISNUMBER(Dépenses!$M$30),Dépenses!$M$30&lt;&gt;0,COUNTIF(Dépenses!$M$3:$M$30,"&gt;0")+COUNTIF(Dépenses!$M$3:$M$30,"&lt;0")=30),Dépenses!$M$30,IF(AND(ISNUMBER(Dépenses!$M$31),Dépenses!$M$31&lt;&gt;0,COUNTIF(Dépenses!$M$3:$M$31,"&gt;0")+COUNTIF(Dépenses!$M$3:$M$31,"&lt;0")=30),Dépenses!$M$31,IF(AND(ISNUMBER(Dépenses!$M$32),Dépenses!$M$32&lt;&gt;0,COUNTIF(Dépenses!$M$3:$M$32,"&gt;0")+COUNTIF(Dépenses!$M$3:$M$32,"&lt;0")=30),Dépenses!$M$32,IF(AND(ISNUMBER(Dépenses!$M$33),Dépenses!$M$33&lt;&gt;0,COUNTIF(Dépenses!$M$3:$M$33,"&gt;0")+COUNTIF(Dépenses!$M$3:$M$33,"&lt;0")=30),Dépenses!$M$33,IF(AND(ISNUMBER(Dépenses!$M$34),Dépenses!$M$34&lt;&gt;0,COUNTIF(Dépenses!$M$3:$M$34,"&gt;0")+COUNTIF(Dépenses!$M$3:$M$34,"&lt;0")=30),Dépenses!$M$34,IF(AND(ISNUMBER(Dépenses!$M$35),Dépenses!$M$35&lt;&gt;0,COUNTIF(Dépenses!$M$3:$M$35,"&gt;0")+COUNTIF(Dépenses!$M$3:$M$35,"&lt;0")=30),Dépenses!$M$35,IF(AND(ISNUMBER(Dépenses!$M$36),Dépenses!$M$36&lt;&gt;0,COUNTIF(Dépenses!$M$3:$M$36,"&gt;0")+COUNTIF(Dépenses!$M$3:$M$36,"&lt;0")=30),Dépenses!$M$36,IF(AND(ISNUMBER(Dépenses!$M$37),Dépenses!$M$37&lt;&gt;0,COUNTIF(Dépenses!$M$3:$M$37,"&gt;0")+COUNTIF(Dépenses!$M$3:$M$37,"&lt;0")=30),Dépenses!$M$37,IF(AND(ISNUMBER(Dépenses!$M$38),Dépenses!$M$38&lt;&gt;0,COUNTIF(Dépenses!$M$3:$M$38,"&gt;0")+COUNTIF(Dépenses!$M$3:$M$38,"&lt;0")=30),Dépenses!$M$38,IF(AND(ISNUMBER(Dépenses!$M$39),Dépenses!$M$39&lt;&gt;0,COUNTIF(Dépenses!$M$3:$M$39,"&gt;0")+COUNTIF(Dépenses!$M$3:$M$39,"&lt;0")=30),Dépenses!$M$39,IF(AND(ISNUMBER(Dépenses!$M$40),Dépenses!$M$40&lt;&gt;0,COUNTIF(Dépenses!$M$3:$M$40,"&gt;0")+COUNTIF(Dépenses!$M$3:$M$40,"&lt;0")=30),Dépenses!$M$40,IF(AND(ISNUMBER(Dépenses!$M$41),Dépenses!$M$41&lt;&gt;0,COUNTIF(Dépenses!$M$3:$M$41,"&gt;0")+COUNTIF(Dépenses!$M$3:$M$41,"&lt;0")=30),Dépenses!$M$41,IF(AND(ISNUMBER(Dépenses!$M$42),Dépenses!$M$42&lt;&gt;0,COUNTIF(Dépenses!$M$3:$M$42,"&gt;0")+COUNTIF(Dépenses!$M$3:$M$42,"&lt;0")=30),Dépenses!$M$42,IF(AND(ISNUMBER(Dépenses!$M$43),Dépenses!$M$43&lt;&gt;0,COUNTIF(Dépenses!$M$3:$M$43,"&gt;0")+COUNTIF(Dépenses!$M$3:$M$43,"&lt;0")=30),Dépenses!$M$43,""))))))))))))))))))))))))))))))))))))))))),IF(30=COUNTIF(Dépenses!$M$3:$M$43,"&gt;0")+COUNTIF(Dépenses!$M$3:$M$43,"&lt;0")+1,SUM(Dépenses!$M$3:$M$43),IF(30=COUNTIF(Dépenses!$M$3:$M$43,"&gt;0")+COUNTIF(Dépenses!$M$3:$M$43,"&lt;0")+2,Revenus!$J$2-SUM(Dépenses!$M$3:$M$43),"")))</f>
        <v/>
      </c>
      <c r="I38" s="291" t="str">
        <f>IF(30&lt;=COUNTIF(Dépenses!$M$3:$M$43,"&gt;0")+COUNTIF(Dépenses!$M$3:$M$43,"&lt;0"),IF(AND(ISNUMBER(Dépenses!$M$3),Dépenses!$M$3&lt;&gt;0,COUNTIF(Dépenses!$M$3:$M$3,"&gt;0")+COUNTIF(Dépenses!$M$3:$M$3,"&lt;0")=30),Dépenses!$P$3,IF(AND(ISNUMBER(Dépenses!$M$4),Dépenses!$M$4&lt;&gt;0,COUNTIF(Dépenses!$M$3:$M$4,"&gt;0")+COUNTIF(Dépenses!$M$3:$M$4,"&lt;0")=30),Dépenses!$P$4,IF(AND(ISNUMBER(Dépenses!$M$5),Dépenses!$M$5&lt;&gt;0,COUNTIF(Dépenses!$M$3:$M$5,"&gt;0")+COUNTIF(Dépenses!$M$3:$M$5,"&lt;0")=30),Dépenses!$P$5,IF(AND(ISNUMBER(Dépenses!$M$6),Dépenses!$M$6&lt;&gt;0,COUNTIF(Dépenses!$M$3:$M$6,"&gt;0")+COUNTIF(Dépenses!$M$3:$M$6,"&lt;0")=30),Dépenses!$P$6,IF(AND(ISNUMBER(Dépenses!$M$7),Dépenses!$M$7&lt;&gt;0,COUNTIF(Dépenses!$M$3:$M$7,"&gt;0")+COUNTIF(Dépenses!$M$3:$M$7,"&lt;0")=30),Dépenses!$P$7,IF(AND(ISNUMBER(Dépenses!$M$8),Dépenses!$M$8&lt;&gt;0,COUNTIF(Dépenses!$M$3:$M$8,"&gt;0")+COUNTIF(Dépenses!$M$3:$M$8,"&lt;0")=30),Dépenses!$P$8,IF(AND(ISNUMBER(Dépenses!$M$9),Dépenses!$M$9&lt;&gt;0,COUNTIF(Dépenses!$M$3:$M$9,"&gt;0")+COUNTIF(Dépenses!$M$3:$M$9,"&lt;0")=30),Dépenses!$P$9,IF(AND(ISNUMBER(Dépenses!$M$10),Dépenses!$M$10&lt;&gt;0,COUNTIF(Dépenses!$M$3:$M$10,"&gt;0")+COUNTIF(Dépenses!$M$3:$M$10,"&lt;0")=30),Dépenses!$P$10,IF(AND(ISNUMBER(Dépenses!$M$11),Dépenses!$M$11&lt;&gt;0,COUNTIF(Dépenses!$M$3:$M$11,"&gt;0")+COUNTIF(Dépenses!$M$3:$M$11,"&lt;0")=30),Dépenses!$P$11,IF(AND(ISNUMBER(Dépenses!$M$12),Dépenses!$M$12&lt;&gt;0,COUNTIF(Dépenses!$M$3:$M$12,"&gt;0")+COUNTIF(Dépenses!$M$3:$M$12,"&lt;0")=30),Dépenses!$P$12,IF(AND(ISNUMBER(Dépenses!$M$13),Dépenses!$M$13&lt;&gt;0,COUNTIF(Dépenses!$M$3:$M$13,"&gt;0")+COUNTIF(Dépenses!$M$3:$M$13,"&lt;0")=30),Dépenses!$P$13,IF(AND(ISNUMBER(Dépenses!$M$14),Dépenses!$M$14&lt;&gt;0,COUNTIF(Dépenses!$M$3:$M$14,"&gt;0")+COUNTIF(Dépenses!$M$3:$M$14,"&lt;0")=30),Dépenses!$P$14,IF(AND(ISNUMBER(Dépenses!$M$15),Dépenses!$M$15&lt;&gt;0,COUNTIF(Dépenses!$M$3:$M$15,"&gt;0")+COUNTIF(Dépenses!$M$3:$M$15,"&lt;0")=30),Dépenses!$P$15,IF(AND(ISNUMBER(Dépenses!$M$16),Dépenses!$M$16&lt;&gt;0,COUNTIF(Dépenses!$M$3:$M$16,"&gt;0")+COUNTIF(Dépenses!$M$3:$M$16,"&lt;0")=30),Dépenses!$P$16,IF(AND(ISNUMBER(Dépenses!$M$17),Dépenses!$M$17&lt;&gt;0,COUNTIF(Dépenses!$M$3:$M$17,"&gt;0")+COUNTIF(Dépenses!$M$3:$M$17,"&lt;0")=30),Dépenses!$P$17,IF(AND(ISNUMBER(Dépenses!$M$18),Dépenses!$M$18&lt;&gt;0,COUNTIF(Dépenses!$M$3:$M$18,"&gt;0")+COUNTIF(Dépenses!$M$3:$M$18,"&lt;0")=30),Dépenses!$P$18,IF(AND(ISNUMBER(Dépenses!$M$19),Dépenses!$M$19&lt;&gt;0,COUNTIF(Dépenses!$M$3:$M$19,"&gt;0")+COUNTIF(Dépenses!$M$3:$M$19,"&lt;0")=30),Dépenses!$P$19,IF(AND(ISNUMBER(Dépenses!$M$20),Dépenses!$M$20&lt;&gt;0,COUNTIF(Dépenses!$M$3:$M$20,"&gt;0")+COUNTIF(Dépenses!$M$3:$M$20,"&lt;0")=30),Dépenses!$P$20,IF(AND(ISNUMBER(Dépenses!$M$21),Dépenses!$M$21&lt;&gt;0,COUNTIF(Dépenses!$M$3:$M$21,"&gt;0")+COUNTIF(Dépenses!$M$3:$M$21,"&lt;0")=30),Dépenses!$P$21,IF(AND(ISNUMBER(Dépenses!$M$22),Dépenses!$M$22&lt;&gt;0,COUNTIF(Dépenses!$M$3:$M$22,"&gt;0")+COUNTIF(Dépenses!$M$3:$M$22,"&lt;0")=30),Dépenses!$P$22,IF(AND(ISNUMBER(Dépenses!$M$23),Dépenses!$M$23&lt;&gt;0,COUNTIF(Dépenses!$M$3:$M$23,"&gt;0")+COUNTIF(Dépenses!$M$3:$M$23,"&lt;0")=30),Dépenses!$P$23,IF(AND(ISNUMBER(Dépenses!$M$24),Dépenses!$M$24&lt;&gt;0,COUNTIF(Dépenses!$M$3:$M$24,"&gt;0")+COUNTIF(Dépenses!$M$3:$M$24,"&lt;0")=30),Dépenses!$P$24,IF(AND(ISNUMBER(Dépenses!$M$25),Dépenses!$M$25&lt;&gt;0,COUNTIF(Dépenses!$M$3:$M$25,"&gt;0")+COUNTIF(Dépenses!$M$3:$M$25,"&lt;0")=30),Dépenses!$P$25,IF(AND(ISNUMBER(Dépenses!$M$26),Dépenses!$M$26&lt;&gt;0,COUNTIF(Dépenses!$M$3:$M$26,"&gt;0")+COUNTIF(Dépenses!$M$3:$M$26,"&lt;0")=30),Dépenses!$P$26,IF(AND(ISNUMBER(Dépenses!$M$27),Dépenses!$M$27&lt;&gt;0,COUNTIF(Dépenses!$M$3:$M$27,"&gt;0")+COUNTIF(Dépenses!$M$3:$M$27,"&lt;0")=30),Dépenses!$P$27,IF(AND(ISNUMBER(Dépenses!$M$28),Dépenses!$M$28&lt;&gt;0,COUNTIF(Dépenses!$M$3:$M$28,"&gt;0")+COUNTIF(Dépenses!$M$3:$M$28,"&lt;0")=30),Dépenses!$P$28,IF(AND(ISNUMBER(Dépenses!$M$29),Dépenses!$M$29&lt;&gt;0,COUNTIF(Dépenses!$M$3:$M$29,"&gt;0")+COUNTIF(Dépenses!$M$3:$M$29,"&lt;0")=30),Dépenses!$P$29,IF(AND(ISNUMBER(Dépenses!$M$30),Dépenses!$M$30&lt;&gt;0,COUNTIF(Dépenses!$M$3:$M$30,"&gt;0")+COUNTIF(Dépenses!$M$3:$M$30,"&lt;0")=30),Dépenses!$P$30,IF(AND(ISNUMBER(Dépenses!$M$31),Dépenses!$M$31&lt;&gt;0,COUNTIF(Dépenses!$M$3:$M$31,"&gt;0")+COUNTIF(Dépenses!$M$3:$M$31,"&lt;0")=30),Dépenses!$P$31,IF(AND(ISNUMBER(Dépenses!$M$32),Dépenses!$M$32&lt;&gt;0,COUNTIF(Dépenses!$M$3:$M$32,"&gt;0")+COUNTIF(Dépenses!$M$3:$M$32,"&lt;0")=30),Dépenses!$P$32,IF(AND(ISNUMBER(Dépenses!$M$33),Dépenses!$M$33&lt;&gt;0,COUNTIF(Dépenses!$M$3:$M$33,"&gt;0")+COUNTIF(Dépenses!$M$3:$M$33,"&lt;0")=30),Dépenses!$P$33,IF(AND(ISNUMBER(Dépenses!$M$34),Dépenses!$M$34&lt;&gt;0,COUNTIF(Dépenses!$M$3:$M$34,"&gt;0")+COUNTIF(Dépenses!$M$3:$M$34,"&lt;0")=30),Dépenses!$P$34,IF(AND(ISNUMBER(Dépenses!$M$35),Dépenses!$M$35&lt;&gt;0,COUNTIF(Dépenses!$M$3:$M$35,"&gt;0")+COUNTIF(Dépenses!$M$3:$M$35,"&lt;0")=30),Dépenses!$P$35,IF(AND(ISNUMBER(Dépenses!$M$36),Dépenses!$M$36&lt;&gt;0,COUNTIF(Dépenses!$M$3:$M$36,"&gt;0")+COUNTIF(Dépenses!$M$3:$M$36,"&lt;0")=30),Dépenses!$P$36,IF(AND(ISNUMBER(Dépenses!$M$37),Dépenses!$M$37&lt;&gt;0,COUNTIF(Dépenses!$M$3:$M$37,"&gt;0")+COUNTIF(Dépenses!$M$3:$M$37,"&lt;0")=30),Dépenses!$P$37,IF(AND(ISNUMBER(Dépenses!$M$38),Dépenses!$M$38&lt;&gt;0,COUNTIF(Dépenses!$M$3:$M$38,"&gt;0")+COUNTIF(Dépenses!$M$3:$M$38,"&lt;0")=30),Dépenses!$P$38,IF(AND(ISNUMBER(Dépenses!$M$39),Dépenses!$M$39&lt;&gt;0,COUNTIF(Dépenses!$M$3:$M$39,"&gt;0")+COUNTIF(Dépenses!$M$3:$M$39,"&lt;0")=30),Dépenses!$P$39,IF(AND(ISNUMBER(Dépenses!$M$40),Dépenses!$M$40&lt;&gt;0,COUNTIF(Dépenses!$M$3:$M$40,"&gt;0")+COUNTIF(Dépenses!$M$3:$M$40,"&lt;0")=30),Dépenses!$P$40,IF(AND(ISNUMBER(Dépenses!$M$41),Dépenses!$M$41&lt;&gt;0,COUNTIF(Dépenses!$M$3:$M$41,"&gt;0")+COUNTIF(Dépenses!$M$3:$M$41,"&lt;0")=30),Dépenses!$P$41,IF(AND(ISNUMBER(Dépenses!$M$42),Dépenses!$M$42&lt;&gt;0,COUNTIF(Dépenses!$M$3:$M$42,"&gt;0")+COUNTIF(Dépenses!$M$3:$M$42,"&lt;0")=30),Dépenses!$P$42,IF(AND(ISNUMBER(Dépenses!$M$43),Dépenses!$M$43&lt;&gt;0,COUNTIF(Dépenses!$M$3:$M$43,"&gt;0")+COUNTIF(Dépenses!$M$3:$M$43,"&lt;0")=30),Dépenses!$P$43,""))))))))))))))))))))))))))))))))))))))))),"")</f>
        <v/>
      </c>
      <c r="J38" s="310" t="str">
        <f>IF(30&lt;=COUNTIF(Dépenses!$M$3:$M$43,"&gt;0")+COUNTIF(Dépenses!$M$3:$M$43,"&lt;0"),IF(AND(ISNUMBER(Dépenses!$M$3),Dépenses!$M$3&lt;&gt;0,COUNTIF(Dépenses!$M$3:$M$3,"&gt;0")+COUNTIF(Dépenses!$M$3:$M$3,"&lt;0")=30),Dépenses!$Q$3,IF(AND(ISNUMBER(Dépenses!$M$4),Dépenses!$M$4&lt;&gt;0,COUNTIF(Dépenses!$M$3:$M$4,"&gt;0")+COUNTIF(Dépenses!$M$3:$M$4,"&lt;0")=30),Dépenses!$Q$4,IF(AND(ISNUMBER(Dépenses!$M$5),Dépenses!$M$5&lt;&gt;0,COUNTIF(Dépenses!$M$3:$M$5,"&gt;0")+COUNTIF(Dépenses!$M$3:$M$5,"&lt;0")=30),Dépenses!$Q$5,IF(AND(ISNUMBER(Dépenses!$M$6),Dépenses!$M$6&lt;&gt;0,COUNTIF(Dépenses!$M$3:$M$6,"&gt;0")+COUNTIF(Dépenses!$M$3:$M$6,"&lt;0")=30),Dépenses!$Q$6,IF(AND(ISNUMBER(Dépenses!$M$7),Dépenses!$M$7&lt;&gt;0,COUNTIF(Dépenses!$M$3:$M$7,"&gt;0")+COUNTIF(Dépenses!$M$3:$M$7,"&lt;0")=30),Dépenses!$Q$7,IF(AND(ISNUMBER(Dépenses!$M$8),Dépenses!$M$8&lt;&gt;0,COUNTIF(Dépenses!$M$3:$M$8,"&gt;0")+COUNTIF(Dépenses!$M$3:$M$8,"&lt;0")=30),Dépenses!$Q$8,IF(AND(ISNUMBER(Dépenses!$M$9),Dépenses!$M$9&lt;&gt;0,COUNTIF(Dépenses!$M$3:$M$9,"&gt;0")+COUNTIF(Dépenses!$M$3:$M$9,"&lt;0")=30),Dépenses!$Q$9,IF(AND(ISNUMBER(Dépenses!$M$10),Dépenses!$M$10&lt;&gt;0,COUNTIF(Dépenses!$M$3:$M$10,"&gt;0")+COUNTIF(Dépenses!$M$3:$M$10,"&lt;0")=30),Dépenses!$Q$10,IF(AND(ISNUMBER(Dépenses!$M$11),Dépenses!$M$11&lt;&gt;0,COUNTIF(Dépenses!$M$3:$M$11,"&gt;0")+COUNTIF(Dépenses!$M$3:$M$11,"&lt;0")=30),Dépenses!$Q$11,IF(AND(ISNUMBER(Dépenses!$M$12),Dépenses!$M$12&lt;&gt;0,COUNTIF(Dépenses!$M$3:$M$12,"&gt;0")+COUNTIF(Dépenses!$M$3:$M$12,"&lt;0")=30),Dépenses!$Q$12,IF(AND(ISNUMBER(Dépenses!$M$13),Dépenses!$M$13&lt;&gt;0,COUNTIF(Dépenses!$M$3:$M$13,"&gt;0")+COUNTIF(Dépenses!$M$3:$M$13,"&lt;0")=30),Dépenses!$Q$13,IF(AND(ISNUMBER(Dépenses!$M$14),Dépenses!$M$14&lt;&gt;0,COUNTIF(Dépenses!$M$3:$M$14,"&gt;0")+COUNTIF(Dépenses!$M$3:$M$14,"&lt;0")=30),Dépenses!$Q$14,IF(AND(ISNUMBER(Dépenses!$M$15),Dépenses!$M$15&lt;&gt;0,COUNTIF(Dépenses!$M$3:$M$15,"&gt;0")+COUNTIF(Dépenses!$M$3:$M$15,"&lt;0")=30),Dépenses!$Q$15,IF(AND(ISNUMBER(Dépenses!$M$16),Dépenses!$M$16&lt;&gt;0,COUNTIF(Dépenses!$M$3:$M$16,"&gt;0")+COUNTIF(Dépenses!$M$3:$M$16,"&lt;0")=30),Dépenses!$Q$16,IF(AND(ISNUMBER(Dépenses!$M$17),Dépenses!$M$17&lt;&gt;0,COUNTIF(Dépenses!$M$3:$M$17,"&gt;0")+COUNTIF(Dépenses!$M$3:$M$17,"&lt;0")=30),Dépenses!$Q$17,IF(AND(ISNUMBER(Dépenses!$M$18),Dépenses!$M$18&lt;&gt;0,COUNTIF(Dépenses!$M$3:$M$18,"&gt;0")+COUNTIF(Dépenses!$M$3:$M$18,"&lt;0")=30),Dépenses!$Q$18,IF(AND(ISNUMBER(Dépenses!$M$19),Dépenses!$M$19&lt;&gt;0,COUNTIF(Dépenses!$M$3:$M$19,"&gt;0")+COUNTIF(Dépenses!$M$3:$M$19,"&lt;0")=30),Dépenses!$Q$19,IF(AND(ISNUMBER(Dépenses!$M$20),Dépenses!$M$20&lt;&gt;0,COUNTIF(Dépenses!$M$3:$M$20,"&gt;0")+COUNTIF(Dépenses!$M$3:$M$20,"&lt;0")=30),Dépenses!$Q$20,IF(AND(ISNUMBER(Dépenses!$M$21),Dépenses!$M$21&lt;&gt;0,COUNTIF(Dépenses!$M$3:$M$21,"&gt;0")+COUNTIF(Dépenses!$M$3:$M$21,"&lt;0")=30),Dépenses!$Q$21,IF(AND(ISNUMBER(Dépenses!$M$22),Dépenses!$M$22&lt;&gt;0,COUNTIF(Dépenses!$M$3:$M$22,"&gt;0")+COUNTIF(Dépenses!$M$3:$M$22,"&lt;0")=30),Dépenses!$Q$22,IF(AND(ISNUMBER(Dépenses!$M$23),Dépenses!$M$23&lt;&gt;0,COUNTIF(Dépenses!$M$3:$M$23,"&gt;0")+COUNTIF(Dépenses!$M$3:$M$23,"&lt;0")=30),Dépenses!$Q$23,IF(AND(ISNUMBER(Dépenses!$M$24),Dépenses!$M$24&lt;&gt;0,COUNTIF(Dépenses!$M$3:$M$24,"&gt;0")+COUNTIF(Dépenses!$M$3:$M$24,"&lt;0")=30),Dépenses!$Q$24,IF(AND(ISNUMBER(Dépenses!$M$25),Dépenses!$M$25&lt;&gt;0,COUNTIF(Dépenses!$M$3:$M$25,"&gt;0")+COUNTIF(Dépenses!$M$3:$M$25,"&lt;0")=30),Dépenses!$Q$25,IF(AND(ISNUMBER(Dépenses!$M$26),Dépenses!$M$26&lt;&gt;0,COUNTIF(Dépenses!$M$3:$M$26,"&gt;0")+COUNTIF(Dépenses!$M$3:$M$26,"&lt;0")=30),Dépenses!$Q$26,IF(AND(ISNUMBER(Dépenses!$M$27),Dépenses!$M$27&lt;&gt;0,COUNTIF(Dépenses!$M$3:$M$27,"&gt;0")+COUNTIF(Dépenses!$M$3:$M$27,"&lt;0")=30),Dépenses!$Q$27,IF(AND(ISNUMBER(Dépenses!$M$28),Dépenses!$M$28&lt;&gt;0,COUNTIF(Dépenses!$M$3:$M$28,"&gt;0")+COUNTIF(Dépenses!$M$3:$M$28,"&lt;0")=30),Dépenses!$Q$28,IF(AND(ISNUMBER(Dépenses!$M$29),Dépenses!$M$29&lt;&gt;0,COUNTIF(Dépenses!$M$3:$M$29,"&gt;0")+COUNTIF(Dépenses!$M$3:$M$29,"&lt;0")=30),Dépenses!$Q$29,IF(AND(ISNUMBER(Dépenses!$M$30),Dépenses!$M$30&lt;&gt;0,COUNTIF(Dépenses!$M$3:$M$30,"&gt;0")+COUNTIF(Dépenses!$M$3:$M$30,"&lt;0")=30),Dépenses!$Q$30,IF(AND(ISNUMBER(Dépenses!$M$31),Dépenses!$M$31&lt;&gt;0,COUNTIF(Dépenses!$M$3:$M$31,"&gt;0")+COUNTIF(Dépenses!$M$3:$M$31,"&lt;0")=30),Dépenses!$Q$31,IF(AND(ISNUMBER(Dépenses!$M$32),Dépenses!$M$32&lt;&gt;0,COUNTIF(Dépenses!$M$3:$M$32,"&gt;0")+COUNTIF(Dépenses!$M$3:$M$32,"&lt;0")=30),Dépenses!$Q$32,IF(AND(ISNUMBER(Dépenses!$M$33),Dépenses!$M$33&lt;&gt;0,COUNTIF(Dépenses!$M$3:$M$33,"&gt;0")+COUNTIF(Dépenses!$M$3:$M$33,"&lt;0")=30),Dépenses!$Q$33,IF(AND(ISNUMBER(Dépenses!$M$34),Dépenses!$M$34&lt;&gt;0,COUNTIF(Dépenses!$M$3:$M$34,"&gt;0")+COUNTIF(Dépenses!$M$3:$M$34,"&lt;0")=30),Dépenses!$Q$34,IF(AND(ISNUMBER(Dépenses!$M$35),Dépenses!$M$35&lt;&gt;0,COUNTIF(Dépenses!$M$3:$M$35,"&gt;0")+COUNTIF(Dépenses!$M$3:$M$35,"&lt;0")=30),Dépenses!$Q$35,IF(AND(ISNUMBER(Dépenses!$M$36),Dépenses!$M$36&lt;&gt;0,COUNTIF(Dépenses!$M$3:$M$36,"&gt;0")+COUNTIF(Dépenses!$M$3:$M$36,"&lt;0")=30),Dépenses!$Q$36,IF(AND(ISNUMBER(Dépenses!$M$37),Dépenses!$M$37&lt;&gt;0,COUNTIF(Dépenses!$M$3:$M$37,"&gt;0")+COUNTIF(Dépenses!$M$3:$M$37,"&lt;0")=30),Dépenses!$Q$37,IF(AND(ISNUMBER(Dépenses!$M$38),Dépenses!$M$38&lt;&gt;0,COUNTIF(Dépenses!$M$3:$M$38,"&gt;0")+COUNTIF(Dépenses!$M$3:$M$38,"&lt;0")=30),Dépenses!$Q$38,IF(AND(ISNUMBER(Dépenses!$M$39),Dépenses!$M$39&lt;&gt;0,COUNTIF(Dépenses!$M$3:$M$39,"&gt;0")+COUNTIF(Dépenses!$M$3:$M$39,"&lt;0")=30),Dépenses!$Q$39,IF(AND(ISNUMBER(Dépenses!$M$40),Dépenses!$M$40&lt;&gt;0,COUNTIF(Dépenses!$M$3:$M$40,"&gt;0")+COUNTIF(Dépenses!$M$3:$M$40,"&lt;0")=30),Dépenses!$Q$40,IF(AND(ISNUMBER(Dépenses!$M$41),Dépenses!$M$41&lt;&gt;0,COUNTIF(Dépenses!$M$3:$M$41,"&gt;0")+COUNTIF(Dépenses!$M$3:$M$41,"&lt;0")=30),Dépenses!$Q$41,IF(AND(ISNUMBER(Dépenses!$M$42),Dépenses!$M$42&lt;&gt;0,COUNTIF(Dépenses!$M$3:$M$42,"&gt;0")+COUNTIF(Dépenses!$M$3:$M$42,"&lt;0")=30),Dépenses!$Q$42,IF(AND(ISNUMBER(Dépenses!$M$43),Dépenses!$M$43&lt;&gt;0,COUNTIF(Dépenses!$M$3:$M$43,"&gt;0")+COUNTIF(Dépenses!$M$3:$M$43,"&lt;0")=30),Dépenses!$Q$43,""))))))))))))))))))))))))))))))))))))))))),IF(30=COUNTIF(Dépenses!$M$3:$M$43,"&gt;0")+COUNTIF(Dépenses!$M$3:$M$43,"&lt;0")+1,SUM(Dépenses!$Q$3:$Q$43),IF(30=COUNTIF(Dépenses!$M$3:$M$43,"&gt;0")+COUNTIF(Dépenses!$M$3:$M$43,"&lt;0")+2,Revenus!$J$2-SUM(Dépenses!$Q$3:$Q$43),"")))</f>
        <v/>
      </c>
    </row>
    <row r="39" spans="1:10" x14ac:dyDescent="0.25">
      <c r="A39" s="91"/>
      <c r="B39" s="91"/>
      <c r="C39" s="91"/>
      <c r="D39" s="91"/>
      <c r="E39" s="91"/>
      <c r="F39" s="91"/>
      <c r="G39" s="277" t="str">
        <f>IF(31&lt;=COUNTIF(Dépenses!$M$3:$M$43,"&gt;0")+COUNTIF(Dépenses!$M$3:$M$43,"&lt;0"),IF(AND(ISNUMBER(Dépenses!$M$3),Dépenses!$M$3&lt;&gt;0,COUNTIF(Dépenses!$M$3:$M$3,"&gt;0")+COUNTIF(Dépenses!$M$3:$M$3,"&lt;0")=31),Dépenses!$L$3,IF(AND(ISNUMBER(Dépenses!$M$4),Dépenses!$M$4&lt;&gt;0,COUNTIF(Dépenses!$M$3:$M$4,"&gt;0")+COUNTIF(Dépenses!$M$3:$M$4,"&lt;0")=31),Dépenses!$L$4,IF(AND(ISNUMBER(Dépenses!$M$5),Dépenses!$M$5&lt;&gt;0,COUNTIF(Dépenses!$M$3:$M$5,"&gt;0")+COUNTIF(Dépenses!$M$3:$M$5,"&lt;0")=31),Dépenses!$L$5,IF(AND(ISNUMBER(Dépenses!$M$6),Dépenses!$M$6&lt;&gt;0,COUNTIF(Dépenses!$M$3:$M$6,"&gt;0")+COUNTIF(Dépenses!$M$3:$M$6,"&lt;0")=31),Dépenses!$L$6,IF(AND(ISNUMBER(Dépenses!$M$7),Dépenses!$M$7&lt;&gt;0,COUNTIF(Dépenses!$M$3:$M$7,"&gt;0")+COUNTIF(Dépenses!$M$3:$M$7,"&lt;0")=31),Dépenses!$L$7,IF(AND(ISNUMBER(Dépenses!$M$8),Dépenses!$M$8&lt;&gt;0,COUNTIF(Dépenses!$M$3:$M$8,"&gt;0")+COUNTIF(Dépenses!$M$3:$M$8,"&lt;0")=31),Dépenses!$L$8,IF(AND(ISNUMBER(Dépenses!$M$9),Dépenses!$M$9&lt;&gt;0,COUNTIF(Dépenses!$M$3:$M$9,"&gt;0")+COUNTIF(Dépenses!$M$3:$M$9,"&lt;0")=31),Dépenses!$L$9,IF(AND(ISNUMBER(Dépenses!$M$10),Dépenses!$M$10&lt;&gt;0,COUNTIF(Dépenses!$M$3:$M$10,"&gt;0")+COUNTIF(Dépenses!$M$3:$M$10,"&lt;0")=31),Dépenses!$L$10,IF(AND(ISNUMBER(Dépenses!$M$11),Dépenses!$M$11&lt;&gt;0,COUNTIF(Dépenses!$M$3:$M$11,"&gt;0")+COUNTIF(Dépenses!$M$3:$M$11,"&lt;0")=31),Dépenses!$L$11,IF(AND(ISNUMBER(Dépenses!$M$12),Dépenses!$M$12&lt;&gt;0,COUNTIF(Dépenses!$M$3:$M$12,"&gt;0")+COUNTIF(Dépenses!$M$3:$M$12,"&lt;0")=31),Dépenses!$L$12,IF(AND(ISNUMBER(Dépenses!$M$13),Dépenses!$M$13&lt;&gt;0,COUNTIF(Dépenses!$M$3:$M$13,"&gt;0")+COUNTIF(Dépenses!$M$3:$M$13,"&lt;0")=31),Dépenses!$L$13,IF(AND(ISNUMBER(Dépenses!$M$14),Dépenses!$M$14&lt;&gt;0,COUNTIF(Dépenses!$M$3:$M$14,"&gt;0")+COUNTIF(Dépenses!$M$3:$M$14,"&lt;0")=31),Dépenses!$L$14,IF(AND(ISNUMBER(Dépenses!$M$15),Dépenses!$M$15&lt;&gt;0,COUNTIF(Dépenses!$M$3:$M$15,"&gt;0")+COUNTIF(Dépenses!$M$3:$M$15,"&lt;0")=31),Dépenses!$L$15,IF(AND(ISNUMBER(Dépenses!$M$16),Dépenses!$M$16&lt;&gt;0,COUNTIF(Dépenses!$M$3:$M$16,"&gt;0")+COUNTIF(Dépenses!$M$3:$M$16,"&lt;0")=31),Dépenses!$L$16,IF(AND(ISNUMBER(Dépenses!$M$17),Dépenses!$M$17&lt;&gt;0,COUNTIF(Dépenses!$M$3:$M$17,"&gt;0")+COUNTIF(Dépenses!$M$3:$M$17,"&lt;0")=31),Dépenses!$L$17,IF(AND(ISNUMBER(Dépenses!$M$18),Dépenses!$M$18&lt;&gt;0,COUNTIF(Dépenses!$M$3:$M$18,"&gt;0")+COUNTIF(Dépenses!$M$3:$M$18,"&lt;0")=31),Dépenses!$L$18,IF(AND(ISNUMBER(Dépenses!$M$19),Dépenses!$M$19&lt;&gt;0,COUNTIF(Dépenses!$M$3:$M$19,"&gt;0")+COUNTIF(Dépenses!$M$3:$M$19,"&lt;0")=31),Dépenses!$L$19,IF(AND(ISNUMBER(Dépenses!$M$20),Dépenses!$M$20&lt;&gt;0,COUNTIF(Dépenses!$M$3:$M$20,"&gt;0")+COUNTIF(Dépenses!$M$3:$M$20,"&lt;0")=31),Dépenses!$L$20,IF(AND(ISNUMBER(Dépenses!$M$21),Dépenses!$M$21&lt;&gt;0,COUNTIF(Dépenses!$M$3:$M$21,"&gt;0")+COUNTIF(Dépenses!$M$3:$M$21,"&lt;0")=31),Dépenses!$L$21,IF(AND(ISNUMBER(Dépenses!$M$22),Dépenses!$M$22&lt;&gt;0,COUNTIF(Dépenses!$M$3:$M$22,"&gt;0")+COUNTIF(Dépenses!$M$3:$M$22,"&lt;0")=31),Dépenses!$L$22,IF(AND(ISNUMBER(Dépenses!$M$23),Dépenses!$M$23&lt;&gt;0,COUNTIF(Dépenses!$M$3:$M$23,"&gt;0")+COUNTIF(Dépenses!$M$3:$M$23,"&lt;0")=31),Dépenses!$L$23,IF(AND(ISNUMBER(Dépenses!$M$24),Dépenses!$M$24&lt;&gt;0,COUNTIF(Dépenses!$M$3:$M$24,"&gt;0")+COUNTIF(Dépenses!$M$3:$M$24,"&lt;0")=31),Dépenses!$L$24,IF(AND(ISNUMBER(Dépenses!$M$25),Dépenses!$M$25&lt;&gt;0,COUNTIF(Dépenses!$M$3:$M$25,"&gt;0")+COUNTIF(Dépenses!$M$3:$M$25,"&lt;0")=31),Dépenses!$L$25,IF(AND(ISNUMBER(Dépenses!$M$26),Dépenses!$M$26&lt;&gt;0,COUNTIF(Dépenses!$M$3:$M$26,"&gt;0")+COUNTIF(Dépenses!$M$3:$M$26,"&lt;0")=31),Dépenses!$L$26,IF(AND(ISNUMBER(Dépenses!$M$27),Dépenses!$M$27&lt;&gt;0,COUNTIF(Dépenses!$M$3:$M$27,"&gt;0")+COUNTIF(Dépenses!$M$3:$M$27,"&lt;0")=31),Dépenses!$L$27,IF(AND(ISNUMBER(Dépenses!$M$28),Dépenses!$M$28&lt;&gt;0,COUNTIF(Dépenses!$M$3:$M$28,"&gt;0")+COUNTIF(Dépenses!$M$3:$M$28,"&lt;0")=31),Dépenses!$L$28,IF(AND(ISNUMBER(Dépenses!$M$29),Dépenses!$M$29&lt;&gt;0,COUNTIF(Dépenses!$M$3:$M$29,"&gt;0")+COUNTIF(Dépenses!$M$3:$M$29,"&lt;0")=31),Dépenses!$L$29,IF(AND(ISNUMBER(Dépenses!$M$30),Dépenses!$M$30&lt;&gt;0,COUNTIF(Dépenses!$M$3:$M$30,"&gt;0")+COUNTIF(Dépenses!$M$3:$M$30,"&lt;0")=31),Dépenses!$L$30,IF(AND(ISNUMBER(Dépenses!$M$31),Dépenses!$M$31&lt;&gt;0,COUNTIF(Dépenses!$M$3:$M$31,"&gt;0")+COUNTIF(Dépenses!$M$3:$M$31,"&lt;0")=31),Dépenses!$L$31,IF(AND(ISNUMBER(Dépenses!$M$32),Dépenses!$M$32&lt;&gt;0,COUNTIF(Dépenses!$M$3:$M$32,"&gt;0")+COUNTIF(Dépenses!$M$3:$M$32,"&lt;0")=31),Dépenses!$L$32,IF(AND(ISNUMBER(Dépenses!$M$33),Dépenses!$M$33&lt;&gt;0,COUNTIF(Dépenses!$M$3:$M$33,"&gt;0")+COUNTIF(Dépenses!$M$3:$M$33,"&lt;0")=31),Dépenses!$L$33,IF(AND(ISNUMBER(Dépenses!$M$34),Dépenses!$M$34&lt;&gt;0,COUNTIF(Dépenses!$M$3:$M$34,"&gt;0")+COUNTIF(Dépenses!$M$3:$M$34,"&lt;0")=31),Dépenses!$L$34,IF(AND(ISNUMBER(Dépenses!$M$35),Dépenses!$M$35&lt;&gt;0,COUNTIF(Dépenses!$M$3:$M$35,"&gt;0")+COUNTIF(Dépenses!$M$3:$M$35,"&lt;0")=31),Dépenses!$L$35,IF(AND(ISNUMBER(Dépenses!$M$36),Dépenses!$M$36&lt;&gt;0,COUNTIF(Dépenses!$M$3:$M$36,"&gt;0")+COUNTIF(Dépenses!$M$3:$M$36,"&lt;0")=31),Dépenses!$L$36,IF(AND(ISNUMBER(Dépenses!$M$37),Dépenses!$M$37&lt;&gt;0,COUNTIF(Dépenses!$M$3:$M$37,"&gt;0")+COUNTIF(Dépenses!$M$3:$M$37,"&lt;0")=31),Dépenses!$L$37,IF(AND(ISNUMBER(Dépenses!$M$38),Dépenses!$M$38&lt;&gt;0,COUNTIF(Dépenses!$M$3:$M$38,"&gt;0")+COUNTIF(Dépenses!$M$3:$M$38,"&lt;0")=31),Dépenses!$L$38,IF(AND(ISNUMBER(Dépenses!$M$39),Dépenses!$M$39&lt;&gt;0,COUNTIF(Dépenses!$M$3:$M$39,"&gt;0")+COUNTIF(Dépenses!$M$3:$M$39,"&lt;0")=31),Dépenses!$L$39,IF(AND(ISNUMBER(Dépenses!$M$40),Dépenses!$M$40&lt;&gt;0,COUNTIF(Dépenses!$M$3:$M$40,"&gt;0")+COUNTIF(Dépenses!$M$3:$M$40,"&lt;0")=31),Dépenses!$L$40,IF(AND(ISNUMBER(Dépenses!$M$41),Dépenses!$M$41&lt;&gt;0,COUNTIF(Dépenses!$M$3:$M$41,"&gt;0")+COUNTIF(Dépenses!$M$3:$M$41,"&lt;0")=31),Dépenses!$L$41,IF(AND(ISNUMBER(Dépenses!$M$42),Dépenses!$M$42&lt;&gt;0,COUNTIF(Dépenses!$M$3:$M$42,"&gt;0")+COUNTIF(Dépenses!$M$3:$M$42,"&lt;0")=31),Dépenses!$L$42,IF(AND(ISNUMBER(Dépenses!$M$43),Dépenses!$M$43&lt;&gt;0,COUNTIF(Dépenses!$M$3:$M$43,"&gt;0")+COUNTIF(Dépenses!$M$3:$M$43,"&lt;0")=31),Dépenses!$L$43,""))))))))))))))))))))))))))))))))))))))))),IF(31=COUNTIF(Dépenses!$M$3:$M$43,"&gt;0")+COUNTIF(Dépenses!$M$3:$M$43,"&lt;0")+1,"TOTAL DÉPENSES",IF(31=COUNTIF(Dépenses!$M$3:$M$43,"&gt;0")+COUNTIF(Dépenses!$M$3:$M$43,"&lt;0")+2,"BÉNÉFICE (PERTE) NET","")))</f>
        <v/>
      </c>
      <c r="H39" s="310" t="str">
        <f>IF(31&lt;=COUNTIF(Dépenses!$M$3:$M$43,"&gt;0")+COUNTIF(Dépenses!$M$3:$M$43,"&lt;0"),IF(AND(ISNUMBER(Dépenses!$M$3),Dépenses!$M$3&lt;&gt;0,COUNTIF(Dépenses!$M$3:$M$3,"&gt;0")+COUNTIF(Dépenses!$M$3:$M$3,"&lt;0")=31),Dépenses!$M$3,IF(AND(ISNUMBER(Dépenses!$M$4),Dépenses!$M$4&lt;&gt;0,COUNTIF(Dépenses!$M$3:$M$4,"&gt;0")+COUNTIF(Dépenses!$M$3:$M$4,"&lt;0")=31),Dépenses!$M$4,IF(AND(ISNUMBER(Dépenses!$M$5),Dépenses!$M$5&lt;&gt;0,COUNTIF(Dépenses!$M$3:$M$5,"&gt;0")+COUNTIF(Dépenses!$M$3:$M$5,"&lt;0")=31),Dépenses!$M$5,IF(AND(ISNUMBER(Dépenses!$M$6),Dépenses!$M$6&lt;&gt;0,COUNTIF(Dépenses!$M$3:$M$6,"&gt;0")+COUNTIF(Dépenses!$M$3:$M$6,"&lt;0")=31),Dépenses!$M$6,IF(AND(ISNUMBER(Dépenses!$M$7),Dépenses!$M$7&lt;&gt;0,COUNTIF(Dépenses!$M$3:$M$7,"&gt;0")+COUNTIF(Dépenses!$M$3:$M$7,"&lt;0")=31),Dépenses!$M$7,IF(AND(ISNUMBER(Dépenses!$M$8),Dépenses!$M$8&lt;&gt;0,COUNTIF(Dépenses!$M$3:$M$8,"&gt;0")+COUNTIF(Dépenses!$M$3:$M$8,"&lt;0")=31),Dépenses!$M$8,IF(AND(ISNUMBER(Dépenses!$M$9),Dépenses!$M$9&lt;&gt;0,COUNTIF(Dépenses!$M$3:$M$9,"&gt;0")+COUNTIF(Dépenses!$M$3:$M$9,"&lt;0")=31),Dépenses!$M$9,IF(AND(ISNUMBER(Dépenses!$M$10),Dépenses!$M$10&lt;&gt;0,COUNTIF(Dépenses!$M$3:$M$10,"&gt;0")+COUNTIF(Dépenses!$M$3:$M$10,"&lt;0")=31),Dépenses!$M$10,IF(AND(ISNUMBER(Dépenses!$M$11),Dépenses!$M$11&lt;&gt;0,COUNTIF(Dépenses!$M$3:$M$11,"&gt;0")+COUNTIF(Dépenses!$M$3:$M$11,"&lt;0")=31),Dépenses!$M$11,IF(AND(ISNUMBER(Dépenses!$M$12),Dépenses!$M$12&lt;&gt;0,COUNTIF(Dépenses!$M$3:$M$12,"&gt;0")+COUNTIF(Dépenses!$M$3:$M$12,"&lt;0")=31),Dépenses!$M$12,IF(AND(ISNUMBER(Dépenses!$M$13),Dépenses!$M$13&lt;&gt;0,COUNTIF(Dépenses!$M$3:$M$13,"&gt;0")+COUNTIF(Dépenses!$M$3:$M$13,"&lt;0")=31),Dépenses!$M$13,IF(AND(ISNUMBER(Dépenses!$M$14),Dépenses!$M$14&lt;&gt;0,COUNTIF(Dépenses!$M$3:$M$14,"&gt;0")+COUNTIF(Dépenses!$M$3:$M$14,"&lt;0")=31),Dépenses!$M$14,IF(AND(ISNUMBER(Dépenses!$M$15),Dépenses!$M$15&lt;&gt;0,COUNTIF(Dépenses!$M$3:$M$15,"&gt;0")+COUNTIF(Dépenses!$M$3:$M$15,"&lt;0")=31),Dépenses!$M$15,IF(AND(ISNUMBER(Dépenses!$M$16),Dépenses!$M$16&lt;&gt;0,COUNTIF(Dépenses!$M$3:$M$16,"&gt;0")+COUNTIF(Dépenses!$M$3:$M$16,"&lt;0")=31),Dépenses!$M$16,IF(AND(ISNUMBER(Dépenses!$M$17),Dépenses!$M$17&lt;&gt;0,COUNTIF(Dépenses!$M$3:$M$17,"&gt;0")+COUNTIF(Dépenses!$M$3:$M$17,"&lt;0")=31),Dépenses!$M$17,IF(AND(ISNUMBER(Dépenses!$M$18),Dépenses!$M$18&lt;&gt;0,COUNTIF(Dépenses!$M$3:$M$18,"&gt;0")+COUNTIF(Dépenses!$M$3:$M$18,"&lt;0")=31),Dépenses!$M$18,IF(AND(ISNUMBER(Dépenses!$M$19),Dépenses!$M$19&lt;&gt;0,COUNTIF(Dépenses!$M$3:$M$19,"&gt;0")+COUNTIF(Dépenses!$M$3:$M$19,"&lt;0")=31),Dépenses!$M$19,IF(AND(ISNUMBER(Dépenses!$M$20),Dépenses!$M$20&lt;&gt;0,COUNTIF(Dépenses!$M$3:$M$20,"&gt;0")+COUNTIF(Dépenses!$M$3:$M$20,"&lt;0")=31),Dépenses!$M$20,IF(AND(ISNUMBER(Dépenses!$M$21),Dépenses!$M$21&lt;&gt;0,COUNTIF(Dépenses!$M$3:$M$21,"&gt;0")+COUNTIF(Dépenses!$M$3:$M$21,"&lt;0")=31),Dépenses!$M$21,IF(AND(ISNUMBER(Dépenses!$M$22),Dépenses!$M$22&lt;&gt;0,COUNTIF(Dépenses!$M$3:$M$22,"&gt;0")+COUNTIF(Dépenses!$M$3:$M$22,"&lt;0")=31),Dépenses!$M$22,IF(AND(ISNUMBER(Dépenses!$M$23),Dépenses!$M$23&lt;&gt;0,COUNTIF(Dépenses!$M$3:$M$23,"&gt;0")+COUNTIF(Dépenses!$M$3:$M$23,"&lt;0")=31),Dépenses!$M$23,IF(AND(ISNUMBER(Dépenses!$M$24),Dépenses!$M$24&lt;&gt;0,COUNTIF(Dépenses!$M$3:$M$24,"&gt;0")+COUNTIF(Dépenses!$M$3:$M$24,"&lt;0")=31),Dépenses!$M$24,IF(AND(ISNUMBER(Dépenses!$M$25),Dépenses!$M$25&lt;&gt;0,COUNTIF(Dépenses!$M$3:$M$25,"&gt;0")+COUNTIF(Dépenses!$M$3:$M$25,"&lt;0")=31),Dépenses!$M$25,IF(AND(ISNUMBER(Dépenses!$M$26),Dépenses!$M$26&lt;&gt;0,COUNTIF(Dépenses!$M$3:$M$26,"&gt;0")+COUNTIF(Dépenses!$M$3:$M$26,"&lt;0")=31),Dépenses!$M$26,IF(AND(ISNUMBER(Dépenses!$M$27),Dépenses!$M$27&lt;&gt;0,COUNTIF(Dépenses!$M$3:$M$27,"&gt;0")+COUNTIF(Dépenses!$M$3:$M$27,"&lt;0")=31),Dépenses!$M$27,IF(AND(ISNUMBER(Dépenses!$M$28),Dépenses!$M$28&lt;&gt;0,COUNTIF(Dépenses!$M$3:$M$28,"&gt;0")+COUNTIF(Dépenses!$M$3:$M$28,"&lt;0")=31),Dépenses!$M$28,IF(AND(ISNUMBER(Dépenses!$M$29),Dépenses!$M$29&lt;&gt;0,COUNTIF(Dépenses!$M$3:$M$29,"&gt;0")+COUNTIF(Dépenses!$M$3:$M$29,"&lt;0")=31),Dépenses!$M$29,IF(AND(ISNUMBER(Dépenses!$M$30),Dépenses!$M$30&lt;&gt;0,COUNTIF(Dépenses!$M$3:$M$30,"&gt;0")+COUNTIF(Dépenses!$M$3:$M$30,"&lt;0")=31),Dépenses!$M$30,IF(AND(ISNUMBER(Dépenses!$M$31),Dépenses!$M$31&lt;&gt;0,COUNTIF(Dépenses!$M$3:$M$31,"&gt;0")+COUNTIF(Dépenses!$M$3:$M$31,"&lt;0")=31),Dépenses!$M$31,IF(AND(ISNUMBER(Dépenses!$M$32),Dépenses!$M$32&lt;&gt;0,COUNTIF(Dépenses!$M$3:$M$32,"&gt;0")+COUNTIF(Dépenses!$M$3:$M$32,"&lt;0")=31),Dépenses!$M$32,IF(AND(ISNUMBER(Dépenses!$M$33),Dépenses!$M$33&lt;&gt;0,COUNTIF(Dépenses!$M$3:$M$33,"&gt;0")+COUNTIF(Dépenses!$M$3:$M$33,"&lt;0")=31),Dépenses!$M$33,IF(AND(ISNUMBER(Dépenses!$M$34),Dépenses!$M$34&lt;&gt;0,COUNTIF(Dépenses!$M$3:$M$34,"&gt;0")+COUNTIF(Dépenses!$M$3:$M$34,"&lt;0")=31),Dépenses!$M$34,IF(AND(ISNUMBER(Dépenses!$M$35),Dépenses!$M$35&lt;&gt;0,COUNTIF(Dépenses!$M$3:$M$35,"&gt;0")+COUNTIF(Dépenses!$M$3:$M$35,"&lt;0")=31),Dépenses!$M$35,IF(AND(ISNUMBER(Dépenses!$M$36),Dépenses!$M$36&lt;&gt;0,COUNTIF(Dépenses!$M$3:$M$36,"&gt;0")+COUNTIF(Dépenses!$M$3:$M$36,"&lt;0")=31),Dépenses!$M$36,IF(AND(ISNUMBER(Dépenses!$M$37),Dépenses!$M$37&lt;&gt;0,COUNTIF(Dépenses!$M$3:$M$37,"&gt;0")+COUNTIF(Dépenses!$M$3:$M$37,"&lt;0")=31),Dépenses!$M$37,IF(AND(ISNUMBER(Dépenses!$M$38),Dépenses!$M$38&lt;&gt;0,COUNTIF(Dépenses!$M$3:$M$38,"&gt;0")+COUNTIF(Dépenses!$M$3:$M$38,"&lt;0")=31),Dépenses!$M$38,IF(AND(ISNUMBER(Dépenses!$M$39),Dépenses!$M$39&lt;&gt;0,COUNTIF(Dépenses!$M$3:$M$39,"&gt;0")+COUNTIF(Dépenses!$M$3:$M$39,"&lt;0")=31),Dépenses!$M$39,IF(AND(ISNUMBER(Dépenses!$M$40),Dépenses!$M$40&lt;&gt;0,COUNTIF(Dépenses!$M$3:$M$40,"&gt;0")+COUNTIF(Dépenses!$M$3:$M$40,"&lt;0")=31),Dépenses!$M$40,IF(AND(ISNUMBER(Dépenses!$M$41),Dépenses!$M$41&lt;&gt;0,COUNTIF(Dépenses!$M$3:$M$41,"&gt;0")+COUNTIF(Dépenses!$M$3:$M$41,"&lt;0")=31),Dépenses!$M$41,IF(AND(ISNUMBER(Dépenses!$M$42),Dépenses!$M$42&lt;&gt;0,COUNTIF(Dépenses!$M$3:$M$42,"&gt;0")+COUNTIF(Dépenses!$M$3:$M$42,"&lt;0")=31),Dépenses!$M$42,IF(AND(ISNUMBER(Dépenses!$M$43),Dépenses!$M$43&lt;&gt;0,COUNTIF(Dépenses!$M$3:$M$43,"&gt;0")+COUNTIF(Dépenses!$M$3:$M$43,"&lt;0")=31),Dépenses!$M$43,""))))))))))))))))))))))))))))))))))))))))),IF(31=COUNTIF(Dépenses!$M$3:$M$43,"&gt;0")+COUNTIF(Dépenses!$M$3:$M$43,"&lt;0")+1,SUM(Dépenses!$M$3:$M$43),IF(31=COUNTIF(Dépenses!$M$3:$M$43,"&gt;0")+COUNTIF(Dépenses!$M$3:$M$43,"&lt;0")+2,Revenus!$J$2-SUM(Dépenses!$M$3:$M$43),"")))</f>
        <v/>
      </c>
      <c r="I39" s="291" t="str">
        <f>IF(31&lt;=COUNTIF(Dépenses!$M$3:$M$43,"&gt;0")+COUNTIF(Dépenses!$M$3:$M$43,"&lt;0"),IF(AND(ISNUMBER(Dépenses!$M$3),Dépenses!$M$3&lt;&gt;0,COUNTIF(Dépenses!$M$3:$M$3,"&gt;0")+COUNTIF(Dépenses!$M$3:$M$3,"&lt;0")=31),Dépenses!$P$3,IF(AND(ISNUMBER(Dépenses!$M$4),Dépenses!$M$4&lt;&gt;0,COUNTIF(Dépenses!$M$3:$M$4,"&gt;0")+COUNTIF(Dépenses!$M$3:$M$4,"&lt;0")=31),Dépenses!$P$4,IF(AND(ISNUMBER(Dépenses!$M$5),Dépenses!$M$5&lt;&gt;0,COUNTIF(Dépenses!$M$3:$M$5,"&gt;0")+COUNTIF(Dépenses!$M$3:$M$5,"&lt;0")=31),Dépenses!$P$5,IF(AND(ISNUMBER(Dépenses!$M$6),Dépenses!$M$6&lt;&gt;0,COUNTIF(Dépenses!$M$3:$M$6,"&gt;0")+COUNTIF(Dépenses!$M$3:$M$6,"&lt;0")=31),Dépenses!$P$6,IF(AND(ISNUMBER(Dépenses!$M$7),Dépenses!$M$7&lt;&gt;0,COUNTIF(Dépenses!$M$3:$M$7,"&gt;0")+COUNTIF(Dépenses!$M$3:$M$7,"&lt;0")=31),Dépenses!$P$7,IF(AND(ISNUMBER(Dépenses!$M$8),Dépenses!$M$8&lt;&gt;0,COUNTIF(Dépenses!$M$3:$M$8,"&gt;0")+COUNTIF(Dépenses!$M$3:$M$8,"&lt;0")=31),Dépenses!$P$8,IF(AND(ISNUMBER(Dépenses!$M$9),Dépenses!$M$9&lt;&gt;0,COUNTIF(Dépenses!$M$3:$M$9,"&gt;0")+COUNTIF(Dépenses!$M$3:$M$9,"&lt;0")=31),Dépenses!$P$9,IF(AND(ISNUMBER(Dépenses!$M$10),Dépenses!$M$10&lt;&gt;0,COUNTIF(Dépenses!$M$3:$M$10,"&gt;0")+COUNTIF(Dépenses!$M$3:$M$10,"&lt;0")=31),Dépenses!$P$10,IF(AND(ISNUMBER(Dépenses!$M$11),Dépenses!$M$11&lt;&gt;0,COUNTIF(Dépenses!$M$3:$M$11,"&gt;0")+COUNTIF(Dépenses!$M$3:$M$11,"&lt;0")=31),Dépenses!$P$11,IF(AND(ISNUMBER(Dépenses!$M$12),Dépenses!$M$12&lt;&gt;0,COUNTIF(Dépenses!$M$3:$M$12,"&gt;0")+COUNTIF(Dépenses!$M$3:$M$12,"&lt;0")=31),Dépenses!$P$12,IF(AND(ISNUMBER(Dépenses!$M$13),Dépenses!$M$13&lt;&gt;0,COUNTIF(Dépenses!$M$3:$M$13,"&gt;0")+COUNTIF(Dépenses!$M$3:$M$13,"&lt;0")=31),Dépenses!$P$13,IF(AND(ISNUMBER(Dépenses!$M$14),Dépenses!$M$14&lt;&gt;0,COUNTIF(Dépenses!$M$3:$M$14,"&gt;0")+COUNTIF(Dépenses!$M$3:$M$14,"&lt;0")=31),Dépenses!$P$14,IF(AND(ISNUMBER(Dépenses!$M$15),Dépenses!$M$15&lt;&gt;0,COUNTIF(Dépenses!$M$3:$M$15,"&gt;0")+COUNTIF(Dépenses!$M$3:$M$15,"&lt;0")=31),Dépenses!$P$15,IF(AND(ISNUMBER(Dépenses!$M$16),Dépenses!$M$16&lt;&gt;0,COUNTIF(Dépenses!$M$3:$M$16,"&gt;0")+COUNTIF(Dépenses!$M$3:$M$16,"&lt;0")=31),Dépenses!$P$16,IF(AND(ISNUMBER(Dépenses!$M$17),Dépenses!$M$17&lt;&gt;0,COUNTIF(Dépenses!$M$3:$M$17,"&gt;0")+COUNTIF(Dépenses!$M$3:$M$17,"&lt;0")=31),Dépenses!$P$17,IF(AND(ISNUMBER(Dépenses!$M$18),Dépenses!$M$18&lt;&gt;0,COUNTIF(Dépenses!$M$3:$M$18,"&gt;0")+COUNTIF(Dépenses!$M$3:$M$18,"&lt;0")=31),Dépenses!$P$18,IF(AND(ISNUMBER(Dépenses!$M$19),Dépenses!$M$19&lt;&gt;0,COUNTIF(Dépenses!$M$3:$M$19,"&gt;0")+COUNTIF(Dépenses!$M$3:$M$19,"&lt;0")=31),Dépenses!$P$19,IF(AND(ISNUMBER(Dépenses!$M$20),Dépenses!$M$20&lt;&gt;0,COUNTIF(Dépenses!$M$3:$M$20,"&gt;0")+COUNTIF(Dépenses!$M$3:$M$20,"&lt;0")=31),Dépenses!$P$20,IF(AND(ISNUMBER(Dépenses!$M$21),Dépenses!$M$21&lt;&gt;0,COUNTIF(Dépenses!$M$3:$M$21,"&gt;0")+COUNTIF(Dépenses!$M$3:$M$21,"&lt;0")=31),Dépenses!$P$21,IF(AND(ISNUMBER(Dépenses!$M$22),Dépenses!$M$22&lt;&gt;0,COUNTIF(Dépenses!$M$3:$M$22,"&gt;0")+COUNTIF(Dépenses!$M$3:$M$22,"&lt;0")=31),Dépenses!$P$22,IF(AND(ISNUMBER(Dépenses!$M$23),Dépenses!$M$23&lt;&gt;0,COUNTIF(Dépenses!$M$3:$M$23,"&gt;0")+COUNTIF(Dépenses!$M$3:$M$23,"&lt;0")=31),Dépenses!$P$23,IF(AND(ISNUMBER(Dépenses!$M$24),Dépenses!$M$24&lt;&gt;0,COUNTIF(Dépenses!$M$3:$M$24,"&gt;0")+COUNTIF(Dépenses!$M$3:$M$24,"&lt;0")=31),Dépenses!$P$24,IF(AND(ISNUMBER(Dépenses!$M$25),Dépenses!$M$25&lt;&gt;0,COUNTIF(Dépenses!$M$3:$M$25,"&gt;0")+COUNTIF(Dépenses!$M$3:$M$25,"&lt;0")=31),Dépenses!$P$25,IF(AND(ISNUMBER(Dépenses!$M$26),Dépenses!$M$26&lt;&gt;0,COUNTIF(Dépenses!$M$3:$M$26,"&gt;0")+COUNTIF(Dépenses!$M$3:$M$26,"&lt;0")=31),Dépenses!$P$26,IF(AND(ISNUMBER(Dépenses!$M$27),Dépenses!$M$27&lt;&gt;0,COUNTIF(Dépenses!$M$3:$M$27,"&gt;0")+COUNTIF(Dépenses!$M$3:$M$27,"&lt;0")=31),Dépenses!$P$27,IF(AND(ISNUMBER(Dépenses!$M$28),Dépenses!$M$28&lt;&gt;0,COUNTIF(Dépenses!$M$3:$M$28,"&gt;0")+COUNTIF(Dépenses!$M$3:$M$28,"&lt;0")=31),Dépenses!$P$28,IF(AND(ISNUMBER(Dépenses!$M$29),Dépenses!$M$29&lt;&gt;0,COUNTIF(Dépenses!$M$3:$M$29,"&gt;0")+COUNTIF(Dépenses!$M$3:$M$29,"&lt;0")=31),Dépenses!$P$29,IF(AND(ISNUMBER(Dépenses!$M$30),Dépenses!$M$30&lt;&gt;0,COUNTIF(Dépenses!$M$3:$M$30,"&gt;0")+COUNTIF(Dépenses!$M$3:$M$30,"&lt;0")=31),Dépenses!$P$30,IF(AND(ISNUMBER(Dépenses!$M$31),Dépenses!$M$31&lt;&gt;0,COUNTIF(Dépenses!$M$3:$M$31,"&gt;0")+COUNTIF(Dépenses!$M$3:$M$31,"&lt;0")=31),Dépenses!$P$31,IF(AND(ISNUMBER(Dépenses!$M$32),Dépenses!$M$32&lt;&gt;0,COUNTIF(Dépenses!$M$3:$M$32,"&gt;0")+COUNTIF(Dépenses!$M$3:$M$32,"&lt;0")=31),Dépenses!$P$32,IF(AND(ISNUMBER(Dépenses!$M$33),Dépenses!$M$33&lt;&gt;0,COUNTIF(Dépenses!$M$3:$M$33,"&gt;0")+COUNTIF(Dépenses!$M$3:$M$33,"&lt;0")=31),Dépenses!$P$33,IF(AND(ISNUMBER(Dépenses!$M$34),Dépenses!$M$34&lt;&gt;0,COUNTIF(Dépenses!$M$3:$M$34,"&gt;0")+COUNTIF(Dépenses!$M$3:$M$34,"&lt;0")=31),Dépenses!$P$34,IF(AND(ISNUMBER(Dépenses!$M$35),Dépenses!$M$35&lt;&gt;0,COUNTIF(Dépenses!$M$3:$M$35,"&gt;0")+COUNTIF(Dépenses!$M$3:$M$35,"&lt;0")=31),Dépenses!$P$35,IF(AND(ISNUMBER(Dépenses!$M$36),Dépenses!$M$36&lt;&gt;0,COUNTIF(Dépenses!$M$3:$M$36,"&gt;0")+COUNTIF(Dépenses!$M$3:$M$36,"&lt;0")=31),Dépenses!$P$36,IF(AND(ISNUMBER(Dépenses!$M$37),Dépenses!$M$37&lt;&gt;0,COUNTIF(Dépenses!$M$3:$M$37,"&gt;0")+COUNTIF(Dépenses!$M$3:$M$37,"&lt;0")=31),Dépenses!$P$37,IF(AND(ISNUMBER(Dépenses!$M$38),Dépenses!$M$38&lt;&gt;0,COUNTIF(Dépenses!$M$3:$M$38,"&gt;0")+COUNTIF(Dépenses!$M$3:$M$38,"&lt;0")=31),Dépenses!$P$38,IF(AND(ISNUMBER(Dépenses!$M$39),Dépenses!$M$39&lt;&gt;0,COUNTIF(Dépenses!$M$3:$M$39,"&gt;0")+COUNTIF(Dépenses!$M$3:$M$39,"&lt;0")=31),Dépenses!$P$39,IF(AND(ISNUMBER(Dépenses!$M$40),Dépenses!$M$40&lt;&gt;0,COUNTIF(Dépenses!$M$3:$M$40,"&gt;0")+COUNTIF(Dépenses!$M$3:$M$40,"&lt;0")=31),Dépenses!$P$40,IF(AND(ISNUMBER(Dépenses!$M$41),Dépenses!$M$41&lt;&gt;0,COUNTIF(Dépenses!$M$3:$M$41,"&gt;0")+COUNTIF(Dépenses!$M$3:$M$41,"&lt;0")=31),Dépenses!$P$41,IF(AND(ISNUMBER(Dépenses!$M$42),Dépenses!$M$42&lt;&gt;0,COUNTIF(Dépenses!$M$3:$M$42,"&gt;0")+COUNTIF(Dépenses!$M$3:$M$42,"&lt;0")=31),Dépenses!$P$42,IF(AND(ISNUMBER(Dépenses!$M$43),Dépenses!$M$43&lt;&gt;0,COUNTIF(Dépenses!$M$3:$M$43,"&gt;0")+COUNTIF(Dépenses!$M$3:$M$43,"&lt;0")=31),Dépenses!$P$43,""))))))))))))))))))))))))))))))))))))))))),"")</f>
        <v/>
      </c>
      <c r="J39" s="310" t="str">
        <f>IF(31&lt;=COUNTIF(Dépenses!$M$3:$M$43,"&gt;0")+COUNTIF(Dépenses!$M$3:$M$43,"&lt;0"),IF(AND(ISNUMBER(Dépenses!$M$3),Dépenses!$M$3&lt;&gt;0,COUNTIF(Dépenses!$M$3:$M$3,"&gt;0")+COUNTIF(Dépenses!$M$3:$M$3,"&lt;0")=31),Dépenses!$Q$3,IF(AND(ISNUMBER(Dépenses!$M$4),Dépenses!$M$4&lt;&gt;0,COUNTIF(Dépenses!$M$3:$M$4,"&gt;0")+COUNTIF(Dépenses!$M$3:$M$4,"&lt;0")=31),Dépenses!$Q$4,IF(AND(ISNUMBER(Dépenses!$M$5),Dépenses!$M$5&lt;&gt;0,COUNTIF(Dépenses!$M$3:$M$5,"&gt;0")+COUNTIF(Dépenses!$M$3:$M$5,"&lt;0")=31),Dépenses!$Q$5,IF(AND(ISNUMBER(Dépenses!$M$6),Dépenses!$M$6&lt;&gt;0,COUNTIF(Dépenses!$M$3:$M$6,"&gt;0")+COUNTIF(Dépenses!$M$3:$M$6,"&lt;0")=31),Dépenses!$Q$6,IF(AND(ISNUMBER(Dépenses!$M$7),Dépenses!$M$7&lt;&gt;0,COUNTIF(Dépenses!$M$3:$M$7,"&gt;0")+COUNTIF(Dépenses!$M$3:$M$7,"&lt;0")=31),Dépenses!$Q$7,IF(AND(ISNUMBER(Dépenses!$M$8),Dépenses!$M$8&lt;&gt;0,COUNTIF(Dépenses!$M$3:$M$8,"&gt;0")+COUNTIF(Dépenses!$M$3:$M$8,"&lt;0")=31),Dépenses!$Q$8,IF(AND(ISNUMBER(Dépenses!$M$9),Dépenses!$M$9&lt;&gt;0,COUNTIF(Dépenses!$M$3:$M$9,"&gt;0")+COUNTIF(Dépenses!$M$3:$M$9,"&lt;0")=31),Dépenses!$Q$9,IF(AND(ISNUMBER(Dépenses!$M$10),Dépenses!$M$10&lt;&gt;0,COUNTIF(Dépenses!$M$3:$M$10,"&gt;0")+COUNTIF(Dépenses!$M$3:$M$10,"&lt;0")=31),Dépenses!$Q$10,IF(AND(ISNUMBER(Dépenses!$M$11),Dépenses!$M$11&lt;&gt;0,COUNTIF(Dépenses!$M$3:$M$11,"&gt;0")+COUNTIF(Dépenses!$M$3:$M$11,"&lt;0")=31),Dépenses!$Q$11,IF(AND(ISNUMBER(Dépenses!$M$12),Dépenses!$M$12&lt;&gt;0,COUNTIF(Dépenses!$M$3:$M$12,"&gt;0")+COUNTIF(Dépenses!$M$3:$M$12,"&lt;0")=31),Dépenses!$Q$12,IF(AND(ISNUMBER(Dépenses!$M$13),Dépenses!$M$13&lt;&gt;0,COUNTIF(Dépenses!$M$3:$M$13,"&gt;0")+COUNTIF(Dépenses!$M$3:$M$13,"&lt;0")=31),Dépenses!$Q$13,IF(AND(ISNUMBER(Dépenses!$M$14),Dépenses!$M$14&lt;&gt;0,COUNTIF(Dépenses!$M$3:$M$14,"&gt;0")+COUNTIF(Dépenses!$M$3:$M$14,"&lt;0")=31),Dépenses!$Q$14,IF(AND(ISNUMBER(Dépenses!$M$15),Dépenses!$M$15&lt;&gt;0,COUNTIF(Dépenses!$M$3:$M$15,"&gt;0")+COUNTIF(Dépenses!$M$3:$M$15,"&lt;0")=31),Dépenses!$Q$15,IF(AND(ISNUMBER(Dépenses!$M$16),Dépenses!$M$16&lt;&gt;0,COUNTIF(Dépenses!$M$3:$M$16,"&gt;0")+COUNTIF(Dépenses!$M$3:$M$16,"&lt;0")=31),Dépenses!$Q$16,IF(AND(ISNUMBER(Dépenses!$M$17),Dépenses!$M$17&lt;&gt;0,COUNTIF(Dépenses!$M$3:$M$17,"&gt;0")+COUNTIF(Dépenses!$M$3:$M$17,"&lt;0")=31),Dépenses!$Q$17,IF(AND(ISNUMBER(Dépenses!$M$18),Dépenses!$M$18&lt;&gt;0,COUNTIF(Dépenses!$M$3:$M$18,"&gt;0")+COUNTIF(Dépenses!$M$3:$M$18,"&lt;0")=31),Dépenses!$Q$18,IF(AND(ISNUMBER(Dépenses!$M$19),Dépenses!$M$19&lt;&gt;0,COUNTIF(Dépenses!$M$3:$M$19,"&gt;0")+COUNTIF(Dépenses!$M$3:$M$19,"&lt;0")=31),Dépenses!$Q$19,IF(AND(ISNUMBER(Dépenses!$M$20),Dépenses!$M$20&lt;&gt;0,COUNTIF(Dépenses!$M$3:$M$20,"&gt;0")+COUNTIF(Dépenses!$M$3:$M$20,"&lt;0")=31),Dépenses!$Q$20,IF(AND(ISNUMBER(Dépenses!$M$21),Dépenses!$M$21&lt;&gt;0,COUNTIF(Dépenses!$M$3:$M$21,"&gt;0")+COUNTIF(Dépenses!$M$3:$M$21,"&lt;0")=31),Dépenses!$Q$21,IF(AND(ISNUMBER(Dépenses!$M$22),Dépenses!$M$22&lt;&gt;0,COUNTIF(Dépenses!$M$3:$M$22,"&gt;0")+COUNTIF(Dépenses!$M$3:$M$22,"&lt;0")=31),Dépenses!$Q$22,IF(AND(ISNUMBER(Dépenses!$M$23),Dépenses!$M$23&lt;&gt;0,COUNTIF(Dépenses!$M$3:$M$23,"&gt;0")+COUNTIF(Dépenses!$M$3:$M$23,"&lt;0")=31),Dépenses!$Q$23,IF(AND(ISNUMBER(Dépenses!$M$24),Dépenses!$M$24&lt;&gt;0,COUNTIF(Dépenses!$M$3:$M$24,"&gt;0")+COUNTIF(Dépenses!$M$3:$M$24,"&lt;0")=31),Dépenses!$Q$24,IF(AND(ISNUMBER(Dépenses!$M$25),Dépenses!$M$25&lt;&gt;0,COUNTIF(Dépenses!$M$3:$M$25,"&gt;0")+COUNTIF(Dépenses!$M$3:$M$25,"&lt;0")=31),Dépenses!$Q$25,IF(AND(ISNUMBER(Dépenses!$M$26),Dépenses!$M$26&lt;&gt;0,COUNTIF(Dépenses!$M$3:$M$26,"&gt;0")+COUNTIF(Dépenses!$M$3:$M$26,"&lt;0")=31),Dépenses!$Q$26,IF(AND(ISNUMBER(Dépenses!$M$27),Dépenses!$M$27&lt;&gt;0,COUNTIF(Dépenses!$M$3:$M$27,"&gt;0")+COUNTIF(Dépenses!$M$3:$M$27,"&lt;0")=31),Dépenses!$Q$27,IF(AND(ISNUMBER(Dépenses!$M$28),Dépenses!$M$28&lt;&gt;0,COUNTIF(Dépenses!$M$3:$M$28,"&gt;0")+COUNTIF(Dépenses!$M$3:$M$28,"&lt;0")=31),Dépenses!$Q$28,IF(AND(ISNUMBER(Dépenses!$M$29),Dépenses!$M$29&lt;&gt;0,COUNTIF(Dépenses!$M$3:$M$29,"&gt;0")+COUNTIF(Dépenses!$M$3:$M$29,"&lt;0")=31),Dépenses!$Q$29,IF(AND(ISNUMBER(Dépenses!$M$30),Dépenses!$M$30&lt;&gt;0,COUNTIF(Dépenses!$M$3:$M$30,"&gt;0")+COUNTIF(Dépenses!$M$3:$M$30,"&lt;0")=31),Dépenses!$Q$30,IF(AND(ISNUMBER(Dépenses!$M$31),Dépenses!$M$31&lt;&gt;0,COUNTIF(Dépenses!$M$3:$M$31,"&gt;0")+COUNTIF(Dépenses!$M$3:$M$31,"&lt;0")=31),Dépenses!$Q$31,IF(AND(ISNUMBER(Dépenses!$M$32),Dépenses!$M$32&lt;&gt;0,COUNTIF(Dépenses!$M$3:$M$32,"&gt;0")+COUNTIF(Dépenses!$M$3:$M$32,"&lt;0")=31),Dépenses!$Q$32,IF(AND(ISNUMBER(Dépenses!$M$33),Dépenses!$M$33&lt;&gt;0,COUNTIF(Dépenses!$M$3:$M$33,"&gt;0")+COUNTIF(Dépenses!$M$3:$M$33,"&lt;0")=31),Dépenses!$Q$33,IF(AND(ISNUMBER(Dépenses!$M$34),Dépenses!$M$34&lt;&gt;0,COUNTIF(Dépenses!$M$3:$M$34,"&gt;0")+COUNTIF(Dépenses!$M$3:$M$34,"&lt;0")=31),Dépenses!$Q$34,IF(AND(ISNUMBER(Dépenses!$M$35),Dépenses!$M$35&lt;&gt;0,COUNTIF(Dépenses!$M$3:$M$35,"&gt;0")+COUNTIF(Dépenses!$M$3:$M$35,"&lt;0")=31),Dépenses!$Q$35,IF(AND(ISNUMBER(Dépenses!$M$36),Dépenses!$M$36&lt;&gt;0,COUNTIF(Dépenses!$M$3:$M$36,"&gt;0")+COUNTIF(Dépenses!$M$3:$M$36,"&lt;0")=31),Dépenses!$Q$36,IF(AND(ISNUMBER(Dépenses!$M$37),Dépenses!$M$37&lt;&gt;0,COUNTIF(Dépenses!$M$3:$M$37,"&gt;0")+COUNTIF(Dépenses!$M$3:$M$37,"&lt;0")=31),Dépenses!$Q$37,IF(AND(ISNUMBER(Dépenses!$M$38),Dépenses!$M$38&lt;&gt;0,COUNTIF(Dépenses!$M$3:$M$38,"&gt;0")+COUNTIF(Dépenses!$M$3:$M$38,"&lt;0")=31),Dépenses!$Q$38,IF(AND(ISNUMBER(Dépenses!$M$39),Dépenses!$M$39&lt;&gt;0,COUNTIF(Dépenses!$M$3:$M$39,"&gt;0")+COUNTIF(Dépenses!$M$3:$M$39,"&lt;0")=31),Dépenses!$Q$39,IF(AND(ISNUMBER(Dépenses!$M$40),Dépenses!$M$40&lt;&gt;0,COUNTIF(Dépenses!$M$3:$M$40,"&gt;0")+COUNTIF(Dépenses!$M$3:$M$40,"&lt;0")=31),Dépenses!$Q$40,IF(AND(ISNUMBER(Dépenses!$M$41),Dépenses!$M$41&lt;&gt;0,COUNTIF(Dépenses!$M$3:$M$41,"&gt;0")+COUNTIF(Dépenses!$M$3:$M$41,"&lt;0")=31),Dépenses!$Q$41,IF(AND(ISNUMBER(Dépenses!$M$42),Dépenses!$M$42&lt;&gt;0,COUNTIF(Dépenses!$M$3:$M$42,"&gt;0")+COUNTIF(Dépenses!$M$3:$M$42,"&lt;0")=31),Dépenses!$Q$42,IF(AND(ISNUMBER(Dépenses!$M$43),Dépenses!$M$43&lt;&gt;0,COUNTIF(Dépenses!$M$3:$M$43,"&gt;0")+COUNTIF(Dépenses!$M$3:$M$43,"&lt;0")=31),Dépenses!$Q$43,""))))))))))))))))))))))))))))))))))))))))),IF(31=COUNTIF(Dépenses!$M$3:$M$43,"&gt;0")+COUNTIF(Dépenses!$M$3:$M$43,"&lt;0")+1,SUM(Dépenses!$Q$3:$Q$43),IF(31=COUNTIF(Dépenses!$M$3:$M$43,"&gt;0")+COUNTIF(Dépenses!$M$3:$M$43,"&lt;0")+2,Revenus!$J$2-SUM(Dépenses!$Q$3:$Q$43),"")))</f>
        <v/>
      </c>
    </row>
    <row r="40" spans="1:10" x14ac:dyDescent="0.25">
      <c r="A40" s="91"/>
      <c r="B40" s="91"/>
      <c r="C40" s="91"/>
      <c r="D40" s="91"/>
      <c r="E40" s="91"/>
      <c r="F40" s="91"/>
      <c r="G40" s="276" t="str">
        <f>IF(32&lt;=COUNTIF(Dépenses!$M$3:$M$43,"&gt;0")+COUNTIF(Dépenses!$M$3:$M$43,"&lt;0"),IF(AND(ISNUMBER(Dépenses!$M$3),Dépenses!$M$3&lt;&gt;0,COUNTIF(Dépenses!$M$3:$M$3,"&gt;0")+COUNTIF(Dépenses!$M$3:$M$3,"&lt;0")=32),Dépenses!$L$3,IF(AND(ISNUMBER(Dépenses!$M$4),Dépenses!$M$4&lt;&gt;0,COUNTIF(Dépenses!$M$3:$M$4,"&gt;0")+COUNTIF(Dépenses!$M$3:$M$4,"&lt;0")=32),Dépenses!$L$4,IF(AND(ISNUMBER(Dépenses!$M$5),Dépenses!$M$5&lt;&gt;0,COUNTIF(Dépenses!$M$3:$M$5,"&gt;0")+COUNTIF(Dépenses!$M$3:$M$5,"&lt;0")=32),Dépenses!$L$5,IF(AND(ISNUMBER(Dépenses!$M$6),Dépenses!$M$6&lt;&gt;0,COUNTIF(Dépenses!$M$3:$M$6,"&gt;0")+COUNTIF(Dépenses!$M$3:$M$6,"&lt;0")=32),Dépenses!$L$6,IF(AND(ISNUMBER(Dépenses!$M$7),Dépenses!$M$7&lt;&gt;0,COUNTIF(Dépenses!$M$3:$M$7,"&gt;0")+COUNTIF(Dépenses!$M$3:$M$7,"&lt;0")=32),Dépenses!$L$7,IF(AND(ISNUMBER(Dépenses!$M$8),Dépenses!$M$8&lt;&gt;0,COUNTIF(Dépenses!$M$3:$M$8,"&gt;0")+COUNTIF(Dépenses!$M$3:$M$8,"&lt;0")=32),Dépenses!$L$8,IF(AND(ISNUMBER(Dépenses!$M$9),Dépenses!$M$9&lt;&gt;0,COUNTIF(Dépenses!$M$3:$M$9,"&gt;0")+COUNTIF(Dépenses!$M$3:$M$9,"&lt;0")=32),Dépenses!$L$9,IF(AND(ISNUMBER(Dépenses!$M$10),Dépenses!$M$10&lt;&gt;0,COUNTIF(Dépenses!$M$3:$M$10,"&gt;0")+COUNTIF(Dépenses!$M$3:$M$10,"&lt;0")=32),Dépenses!$L$10,IF(AND(ISNUMBER(Dépenses!$M$11),Dépenses!$M$11&lt;&gt;0,COUNTIF(Dépenses!$M$3:$M$11,"&gt;0")+COUNTIF(Dépenses!$M$3:$M$11,"&lt;0")=32),Dépenses!$L$11,IF(AND(ISNUMBER(Dépenses!$M$12),Dépenses!$M$12&lt;&gt;0,COUNTIF(Dépenses!$M$3:$M$12,"&gt;0")+COUNTIF(Dépenses!$M$3:$M$12,"&lt;0")=32),Dépenses!$L$12,IF(AND(ISNUMBER(Dépenses!$M$13),Dépenses!$M$13&lt;&gt;0,COUNTIF(Dépenses!$M$3:$M$13,"&gt;0")+COUNTIF(Dépenses!$M$3:$M$13,"&lt;0")=32),Dépenses!$L$13,IF(AND(ISNUMBER(Dépenses!$M$14),Dépenses!$M$14&lt;&gt;0,COUNTIF(Dépenses!$M$3:$M$14,"&gt;0")+COUNTIF(Dépenses!$M$3:$M$14,"&lt;0")=32),Dépenses!$L$14,IF(AND(ISNUMBER(Dépenses!$M$15),Dépenses!$M$15&lt;&gt;0,COUNTIF(Dépenses!$M$3:$M$15,"&gt;0")+COUNTIF(Dépenses!$M$3:$M$15,"&lt;0")=32),Dépenses!$L$15,IF(AND(ISNUMBER(Dépenses!$M$16),Dépenses!$M$16&lt;&gt;0,COUNTIF(Dépenses!$M$3:$M$16,"&gt;0")+COUNTIF(Dépenses!$M$3:$M$16,"&lt;0")=32),Dépenses!$L$16,IF(AND(ISNUMBER(Dépenses!$M$17),Dépenses!$M$17&lt;&gt;0,COUNTIF(Dépenses!$M$3:$M$17,"&gt;0")+COUNTIF(Dépenses!$M$3:$M$17,"&lt;0")=32),Dépenses!$L$17,IF(AND(ISNUMBER(Dépenses!$M$18),Dépenses!$M$18&lt;&gt;0,COUNTIF(Dépenses!$M$3:$M$18,"&gt;0")+COUNTIF(Dépenses!$M$3:$M$18,"&lt;0")=32),Dépenses!$L$18,IF(AND(ISNUMBER(Dépenses!$M$19),Dépenses!$M$19&lt;&gt;0,COUNTIF(Dépenses!$M$3:$M$19,"&gt;0")+COUNTIF(Dépenses!$M$3:$M$19,"&lt;0")=32),Dépenses!$L$19,IF(AND(ISNUMBER(Dépenses!$M$20),Dépenses!$M$20&lt;&gt;0,COUNTIF(Dépenses!$M$3:$M$20,"&gt;0")+COUNTIF(Dépenses!$M$3:$M$20,"&lt;0")=32),Dépenses!$L$20,IF(AND(ISNUMBER(Dépenses!$M$21),Dépenses!$M$21&lt;&gt;0,COUNTIF(Dépenses!$M$3:$M$21,"&gt;0")+COUNTIF(Dépenses!$M$3:$M$21,"&lt;0")=32),Dépenses!$L$21,IF(AND(ISNUMBER(Dépenses!$M$22),Dépenses!$M$22&lt;&gt;0,COUNTIF(Dépenses!$M$3:$M$22,"&gt;0")+COUNTIF(Dépenses!$M$3:$M$22,"&lt;0")=32),Dépenses!$L$22,IF(AND(ISNUMBER(Dépenses!$M$23),Dépenses!$M$23&lt;&gt;0,COUNTIF(Dépenses!$M$3:$M$23,"&gt;0")+COUNTIF(Dépenses!$M$3:$M$23,"&lt;0")=32),Dépenses!$L$23,IF(AND(ISNUMBER(Dépenses!$M$24),Dépenses!$M$24&lt;&gt;0,COUNTIF(Dépenses!$M$3:$M$24,"&gt;0")+COUNTIF(Dépenses!$M$3:$M$24,"&lt;0")=32),Dépenses!$L$24,IF(AND(ISNUMBER(Dépenses!$M$25),Dépenses!$M$25&lt;&gt;0,COUNTIF(Dépenses!$M$3:$M$25,"&gt;0")+COUNTIF(Dépenses!$M$3:$M$25,"&lt;0")=32),Dépenses!$L$25,IF(AND(ISNUMBER(Dépenses!$M$26),Dépenses!$M$26&lt;&gt;0,COUNTIF(Dépenses!$M$3:$M$26,"&gt;0")+COUNTIF(Dépenses!$M$3:$M$26,"&lt;0")=32),Dépenses!$L$26,IF(AND(ISNUMBER(Dépenses!$M$27),Dépenses!$M$27&lt;&gt;0,COUNTIF(Dépenses!$M$3:$M$27,"&gt;0")+COUNTIF(Dépenses!$M$3:$M$27,"&lt;0")=32),Dépenses!$L$27,IF(AND(ISNUMBER(Dépenses!$M$28),Dépenses!$M$28&lt;&gt;0,COUNTIF(Dépenses!$M$3:$M$28,"&gt;0")+COUNTIF(Dépenses!$M$3:$M$28,"&lt;0")=32),Dépenses!$L$28,IF(AND(ISNUMBER(Dépenses!$M$29),Dépenses!$M$29&lt;&gt;0,COUNTIF(Dépenses!$M$3:$M$29,"&gt;0")+COUNTIF(Dépenses!$M$3:$M$29,"&lt;0")=32),Dépenses!$L$29,IF(AND(ISNUMBER(Dépenses!$M$30),Dépenses!$M$30&lt;&gt;0,COUNTIF(Dépenses!$M$3:$M$30,"&gt;0")+COUNTIF(Dépenses!$M$3:$M$30,"&lt;0")=32),Dépenses!$L$30,IF(AND(ISNUMBER(Dépenses!$M$31),Dépenses!$M$31&lt;&gt;0,COUNTIF(Dépenses!$M$3:$M$31,"&gt;0")+COUNTIF(Dépenses!$M$3:$M$31,"&lt;0")=32),Dépenses!$L$31,IF(AND(ISNUMBER(Dépenses!$M$32),Dépenses!$M$32&lt;&gt;0,COUNTIF(Dépenses!$M$3:$M$32,"&gt;0")+COUNTIF(Dépenses!$M$3:$M$32,"&lt;0")=32),Dépenses!$L$32,IF(AND(ISNUMBER(Dépenses!$M$33),Dépenses!$M$33&lt;&gt;0,COUNTIF(Dépenses!$M$3:$M$33,"&gt;0")+COUNTIF(Dépenses!$M$3:$M$33,"&lt;0")=32),Dépenses!$L$33,IF(AND(ISNUMBER(Dépenses!$M$34),Dépenses!$M$34&lt;&gt;0,COUNTIF(Dépenses!$M$3:$M$34,"&gt;0")+COUNTIF(Dépenses!$M$3:$M$34,"&lt;0")=32),Dépenses!$L$34,IF(AND(ISNUMBER(Dépenses!$M$35),Dépenses!$M$35&lt;&gt;0,COUNTIF(Dépenses!$M$3:$M$35,"&gt;0")+COUNTIF(Dépenses!$M$3:$M$35,"&lt;0")=32),Dépenses!$L$35,IF(AND(ISNUMBER(Dépenses!$M$36),Dépenses!$M$36&lt;&gt;0,COUNTIF(Dépenses!$M$3:$M$36,"&gt;0")+COUNTIF(Dépenses!$M$3:$M$36,"&lt;0")=32),Dépenses!$L$36,IF(AND(ISNUMBER(Dépenses!$M$37),Dépenses!$M$37&lt;&gt;0,COUNTIF(Dépenses!$M$3:$M$37,"&gt;0")+COUNTIF(Dépenses!$M$3:$M$37,"&lt;0")=32),Dépenses!$L$37,IF(AND(ISNUMBER(Dépenses!$M$38),Dépenses!$M$38&lt;&gt;0,COUNTIF(Dépenses!$M$3:$M$38,"&gt;0")+COUNTIF(Dépenses!$M$3:$M$38,"&lt;0")=32),Dépenses!$L$38,IF(AND(ISNUMBER(Dépenses!$M$39),Dépenses!$M$39&lt;&gt;0,COUNTIF(Dépenses!$M$3:$M$39,"&gt;0")+COUNTIF(Dépenses!$M$3:$M$39,"&lt;0")=32),Dépenses!$L$39,IF(AND(ISNUMBER(Dépenses!$M$40),Dépenses!$M$40&lt;&gt;0,COUNTIF(Dépenses!$M$3:$M$40,"&gt;0")+COUNTIF(Dépenses!$M$3:$M$40,"&lt;0")=32),Dépenses!$L$40,IF(AND(ISNUMBER(Dépenses!$M$41),Dépenses!$M$41&lt;&gt;0,COUNTIF(Dépenses!$M$3:$M$41,"&gt;0")+COUNTIF(Dépenses!$M$3:$M$41,"&lt;0")=32),Dépenses!$L$41,IF(AND(ISNUMBER(Dépenses!$M$42),Dépenses!$M$42&lt;&gt;0,COUNTIF(Dépenses!$M$3:$M$42,"&gt;0")+COUNTIF(Dépenses!$M$3:$M$42,"&lt;0")=32),Dépenses!$L$42,IF(AND(ISNUMBER(Dépenses!$M$43),Dépenses!$M$43&lt;&gt;0,COUNTIF(Dépenses!$M$3:$M$43,"&gt;0")+COUNTIF(Dépenses!$M$3:$M$43,"&lt;0")=32),Dépenses!$L$43,""))))))))))))))))))))))))))))))))))))))))),IF(32=COUNTIF(Dépenses!$M$3:$M$43,"&gt;0")+COUNTIF(Dépenses!$M$3:$M$43,"&lt;0")+1,"TOTAL DÉPENSES",IF(32=COUNTIF(Dépenses!$M$3:$M$43,"&gt;0")+COUNTIF(Dépenses!$M$3:$M$43,"&lt;0")+2,"BÉNÉFICE (PERTE) NET","")))</f>
        <v/>
      </c>
      <c r="H40" s="310" t="str">
        <f>IF(32&lt;=COUNTIF(Dépenses!$M$3:$M$43,"&gt;0")+COUNTIF(Dépenses!$M$3:$M$43,"&lt;0"),IF(AND(ISNUMBER(Dépenses!$M$3),Dépenses!$M$3&lt;&gt;0,COUNTIF(Dépenses!$M$3:$M$3,"&gt;0")+COUNTIF(Dépenses!$M$3:$M$3,"&lt;0")=32),Dépenses!$M$3,IF(AND(ISNUMBER(Dépenses!$M$4),Dépenses!$M$4&lt;&gt;0,COUNTIF(Dépenses!$M$3:$M$4,"&gt;0")+COUNTIF(Dépenses!$M$3:$M$4,"&lt;0")=32),Dépenses!$M$4,IF(AND(ISNUMBER(Dépenses!$M$5),Dépenses!$M$5&lt;&gt;0,COUNTIF(Dépenses!$M$3:$M$5,"&gt;0")+COUNTIF(Dépenses!$M$3:$M$5,"&lt;0")=32),Dépenses!$M$5,IF(AND(ISNUMBER(Dépenses!$M$6),Dépenses!$M$6&lt;&gt;0,COUNTIF(Dépenses!$M$3:$M$6,"&gt;0")+COUNTIF(Dépenses!$M$3:$M$6,"&lt;0")=32),Dépenses!$M$6,IF(AND(ISNUMBER(Dépenses!$M$7),Dépenses!$M$7&lt;&gt;0,COUNTIF(Dépenses!$M$3:$M$7,"&gt;0")+COUNTIF(Dépenses!$M$3:$M$7,"&lt;0")=32),Dépenses!$M$7,IF(AND(ISNUMBER(Dépenses!$M$8),Dépenses!$M$8&lt;&gt;0,COUNTIF(Dépenses!$M$3:$M$8,"&gt;0")+COUNTIF(Dépenses!$M$3:$M$8,"&lt;0")=32),Dépenses!$M$8,IF(AND(ISNUMBER(Dépenses!$M$9),Dépenses!$M$9&lt;&gt;0,COUNTIF(Dépenses!$M$3:$M$9,"&gt;0")+COUNTIF(Dépenses!$M$3:$M$9,"&lt;0")=32),Dépenses!$M$9,IF(AND(ISNUMBER(Dépenses!$M$10),Dépenses!$M$10&lt;&gt;0,COUNTIF(Dépenses!$M$3:$M$10,"&gt;0")+COUNTIF(Dépenses!$M$3:$M$10,"&lt;0")=32),Dépenses!$M$10,IF(AND(ISNUMBER(Dépenses!$M$11),Dépenses!$M$11&lt;&gt;0,COUNTIF(Dépenses!$M$3:$M$11,"&gt;0")+COUNTIF(Dépenses!$M$3:$M$11,"&lt;0")=32),Dépenses!$M$11,IF(AND(ISNUMBER(Dépenses!$M$12),Dépenses!$M$12&lt;&gt;0,COUNTIF(Dépenses!$M$3:$M$12,"&gt;0")+COUNTIF(Dépenses!$M$3:$M$12,"&lt;0")=32),Dépenses!$M$12,IF(AND(ISNUMBER(Dépenses!$M$13),Dépenses!$M$13&lt;&gt;0,COUNTIF(Dépenses!$M$3:$M$13,"&gt;0")+COUNTIF(Dépenses!$M$3:$M$13,"&lt;0")=32),Dépenses!$M$13,IF(AND(ISNUMBER(Dépenses!$M$14),Dépenses!$M$14&lt;&gt;0,COUNTIF(Dépenses!$M$3:$M$14,"&gt;0")+COUNTIF(Dépenses!$M$3:$M$14,"&lt;0")=32),Dépenses!$M$14,IF(AND(ISNUMBER(Dépenses!$M$15),Dépenses!$M$15&lt;&gt;0,COUNTIF(Dépenses!$M$3:$M$15,"&gt;0")+COUNTIF(Dépenses!$M$3:$M$15,"&lt;0")=32),Dépenses!$M$15,IF(AND(ISNUMBER(Dépenses!$M$16),Dépenses!$M$16&lt;&gt;0,COUNTIF(Dépenses!$M$3:$M$16,"&gt;0")+COUNTIF(Dépenses!$M$3:$M$16,"&lt;0")=32),Dépenses!$M$16,IF(AND(ISNUMBER(Dépenses!$M$17),Dépenses!$M$17&lt;&gt;0,COUNTIF(Dépenses!$M$3:$M$17,"&gt;0")+COUNTIF(Dépenses!$M$3:$M$17,"&lt;0")=32),Dépenses!$M$17,IF(AND(ISNUMBER(Dépenses!$M$18),Dépenses!$M$18&lt;&gt;0,COUNTIF(Dépenses!$M$3:$M$18,"&gt;0")+COUNTIF(Dépenses!$M$3:$M$18,"&lt;0")=32),Dépenses!$M$18,IF(AND(ISNUMBER(Dépenses!$M$19),Dépenses!$M$19&lt;&gt;0,COUNTIF(Dépenses!$M$3:$M$19,"&gt;0")+COUNTIF(Dépenses!$M$3:$M$19,"&lt;0")=32),Dépenses!$M$19,IF(AND(ISNUMBER(Dépenses!$M$20),Dépenses!$M$20&lt;&gt;0,COUNTIF(Dépenses!$M$3:$M$20,"&gt;0")+COUNTIF(Dépenses!$M$3:$M$20,"&lt;0")=32),Dépenses!$M$20,IF(AND(ISNUMBER(Dépenses!$M$21),Dépenses!$M$21&lt;&gt;0,COUNTIF(Dépenses!$M$3:$M$21,"&gt;0")+COUNTIF(Dépenses!$M$3:$M$21,"&lt;0")=32),Dépenses!$M$21,IF(AND(ISNUMBER(Dépenses!$M$22),Dépenses!$M$22&lt;&gt;0,COUNTIF(Dépenses!$M$3:$M$22,"&gt;0")+COUNTIF(Dépenses!$M$3:$M$22,"&lt;0")=32),Dépenses!$M$22,IF(AND(ISNUMBER(Dépenses!$M$23),Dépenses!$M$23&lt;&gt;0,COUNTIF(Dépenses!$M$3:$M$23,"&gt;0")+COUNTIF(Dépenses!$M$3:$M$23,"&lt;0")=32),Dépenses!$M$23,IF(AND(ISNUMBER(Dépenses!$M$24),Dépenses!$M$24&lt;&gt;0,COUNTIF(Dépenses!$M$3:$M$24,"&gt;0")+COUNTIF(Dépenses!$M$3:$M$24,"&lt;0")=32),Dépenses!$M$24,IF(AND(ISNUMBER(Dépenses!$M$25),Dépenses!$M$25&lt;&gt;0,COUNTIF(Dépenses!$M$3:$M$25,"&gt;0")+COUNTIF(Dépenses!$M$3:$M$25,"&lt;0")=32),Dépenses!$M$25,IF(AND(ISNUMBER(Dépenses!$M$26),Dépenses!$M$26&lt;&gt;0,COUNTIF(Dépenses!$M$3:$M$26,"&gt;0")+COUNTIF(Dépenses!$M$3:$M$26,"&lt;0")=32),Dépenses!$M$26,IF(AND(ISNUMBER(Dépenses!$M$27),Dépenses!$M$27&lt;&gt;0,COUNTIF(Dépenses!$M$3:$M$27,"&gt;0")+COUNTIF(Dépenses!$M$3:$M$27,"&lt;0")=32),Dépenses!$M$27,IF(AND(ISNUMBER(Dépenses!$M$28),Dépenses!$M$28&lt;&gt;0,COUNTIF(Dépenses!$M$3:$M$28,"&gt;0")+COUNTIF(Dépenses!$M$3:$M$28,"&lt;0")=32),Dépenses!$M$28,IF(AND(ISNUMBER(Dépenses!$M$29),Dépenses!$M$29&lt;&gt;0,COUNTIF(Dépenses!$M$3:$M$29,"&gt;0")+COUNTIF(Dépenses!$M$3:$M$29,"&lt;0")=32),Dépenses!$M$29,IF(AND(ISNUMBER(Dépenses!$M$30),Dépenses!$M$30&lt;&gt;0,COUNTIF(Dépenses!$M$3:$M$30,"&gt;0")+COUNTIF(Dépenses!$M$3:$M$30,"&lt;0")=32),Dépenses!$M$30,IF(AND(ISNUMBER(Dépenses!$M$31),Dépenses!$M$31&lt;&gt;0,COUNTIF(Dépenses!$M$3:$M$31,"&gt;0")+COUNTIF(Dépenses!$M$3:$M$31,"&lt;0")=32),Dépenses!$M$31,IF(AND(ISNUMBER(Dépenses!$M$32),Dépenses!$M$32&lt;&gt;0,COUNTIF(Dépenses!$M$3:$M$32,"&gt;0")+COUNTIF(Dépenses!$M$3:$M$32,"&lt;0")=32),Dépenses!$M$32,IF(AND(ISNUMBER(Dépenses!$M$33),Dépenses!$M$33&lt;&gt;0,COUNTIF(Dépenses!$M$3:$M$33,"&gt;0")+COUNTIF(Dépenses!$M$3:$M$33,"&lt;0")=32),Dépenses!$M$33,IF(AND(ISNUMBER(Dépenses!$M$34),Dépenses!$M$34&lt;&gt;0,COUNTIF(Dépenses!$M$3:$M$34,"&gt;0")+COUNTIF(Dépenses!$M$3:$M$34,"&lt;0")=32),Dépenses!$M$34,IF(AND(ISNUMBER(Dépenses!$M$35),Dépenses!$M$35&lt;&gt;0,COUNTIF(Dépenses!$M$3:$M$35,"&gt;0")+COUNTIF(Dépenses!$M$3:$M$35,"&lt;0")=32),Dépenses!$M$35,IF(AND(ISNUMBER(Dépenses!$M$36),Dépenses!$M$36&lt;&gt;0,COUNTIF(Dépenses!$M$3:$M$36,"&gt;0")+COUNTIF(Dépenses!$M$3:$M$36,"&lt;0")=32),Dépenses!$M$36,IF(AND(ISNUMBER(Dépenses!$M$37),Dépenses!$M$37&lt;&gt;0,COUNTIF(Dépenses!$M$3:$M$37,"&gt;0")+COUNTIF(Dépenses!$M$3:$M$37,"&lt;0")=32),Dépenses!$M$37,IF(AND(ISNUMBER(Dépenses!$M$38),Dépenses!$M$38&lt;&gt;0,COUNTIF(Dépenses!$M$3:$M$38,"&gt;0")+COUNTIF(Dépenses!$M$3:$M$38,"&lt;0")=32),Dépenses!$M$38,IF(AND(ISNUMBER(Dépenses!$M$39),Dépenses!$M$39&lt;&gt;0,COUNTIF(Dépenses!$M$3:$M$39,"&gt;0")+COUNTIF(Dépenses!$M$3:$M$39,"&lt;0")=32),Dépenses!$M$39,IF(AND(ISNUMBER(Dépenses!$M$40),Dépenses!$M$40&lt;&gt;0,COUNTIF(Dépenses!$M$3:$M$40,"&gt;0")+COUNTIF(Dépenses!$M$3:$M$40,"&lt;0")=32),Dépenses!$M$40,IF(AND(ISNUMBER(Dépenses!$M$41),Dépenses!$M$41&lt;&gt;0,COUNTIF(Dépenses!$M$3:$M$41,"&gt;0")+COUNTIF(Dépenses!$M$3:$M$41,"&lt;0")=32),Dépenses!$M$41,IF(AND(ISNUMBER(Dépenses!$M$42),Dépenses!$M$42&lt;&gt;0,COUNTIF(Dépenses!$M$3:$M$42,"&gt;0")+COUNTIF(Dépenses!$M$3:$M$42,"&lt;0")=32),Dépenses!$M$42,IF(AND(ISNUMBER(Dépenses!$M$43),Dépenses!$M$43&lt;&gt;0,COUNTIF(Dépenses!$M$3:$M$43,"&gt;0")+COUNTIF(Dépenses!$M$3:$M$43,"&lt;0")=32),Dépenses!$M$43,""))))))))))))))))))))))))))))))))))))))))),IF(32=COUNTIF(Dépenses!$M$3:$M$43,"&gt;0")+COUNTIF(Dépenses!$M$3:$M$43,"&lt;0")+1,SUM(Dépenses!$M$3:$M$43),IF(32=COUNTIF(Dépenses!$M$3:$M$43,"&gt;0")+COUNTIF(Dépenses!$M$3:$M$43,"&lt;0")+2,Revenus!$J$2-SUM(Dépenses!$M$3:$M$43),"")))</f>
        <v/>
      </c>
      <c r="I40" s="291" t="str">
        <f>IF(32&lt;=COUNTIF(Dépenses!$M$3:$M$43,"&gt;0")+COUNTIF(Dépenses!$M$3:$M$43,"&lt;0"),IF(AND(ISNUMBER(Dépenses!$M$3),Dépenses!$M$3&lt;&gt;0,COUNTIF(Dépenses!$M$3:$M$3,"&gt;0")+COUNTIF(Dépenses!$M$3:$M$3,"&lt;0")=32),Dépenses!$P$3,IF(AND(ISNUMBER(Dépenses!$M$4),Dépenses!$M$4&lt;&gt;0,COUNTIF(Dépenses!$M$3:$M$4,"&gt;0")+COUNTIF(Dépenses!$M$3:$M$4,"&lt;0")=32),Dépenses!$P$4,IF(AND(ISNUMBER(Dépenses!$M$5),Dépenses!$M$5&lt;&gt;0,COUNTIF(Dépenses!$M$3:$M$5,"&gt;0")+COUNTIF(Dépenses!$M$3:$M$5,"&lt;0")=32),Dépenses!$P$5,IF(AND(ISNUMBER(Dépenses!$M$6),Dépenses!$M$6&lt;&gt;0,COUNTIF(Dépenses!$M$3:$M$6,"&gt;0")+COUNTIF(Dépenses!$M$3:$M$6,"&lt;0")=32),Dépenses!$P$6,IF(AND(ISNUMBER(Dépenses!$M$7),Dépenses!$M$7&lt;&gt;0,COUNTIF(Dépenses!$M$3:$M$7,"&gt;0")+COUNTIF(Dépenses!$M$3:$M$7,"&lt;0")=32),Dépenses!$P$7,IF(AND(ISNUMBER(Dépenses!$M$8),Dépenses!$M$8&lt;&gt;0,COUNTIF(Dépenses!$M$3:$M$8,"&gt;0")+COUNTIF(Dépenses!$M$3:$M$8,"&lt;0")=32),Dépenses!$P$8,IF(AND(ISNUMBER(Dépenses!$M$9),Dépenses!$M$9&lt;&gt;0,COUNTIF(Dépenses!$M$3:$M$9,"&gt;0")+COUNTIF(Dépenses!$M$3:$M$9,"&lt;0")=32),Dépenses!$P$9,IF(AND(ISNUMBER(Dépenses!$M$10),Dépenses!$M$10&lt;&gt;0,COUNTIF(Dépenses!$M$3:$M$10,"&gt;0")+COUNTIF(Dépenses!$M$3:$M$10,"&lt;0")=32),Dépenses!$P$10,IF(AND(ISNUMBER(Dépenses!$M$11),Dépenses!$M$11&lt;&gt;0,COUNTIF(Dépenses!$M$3:$M$11,"&gt;0")+COUNTIF(Dépenses!$M$3:$M$11,"&lt;0")=32),Dépenses!$P$11,IF(AND(ISNUMBER(Dépenses!$M$12),Dépenses!$M$12&lt;&gt;0,COUNTIF(Dépenses!$M$3:$M$12,"&gt;0")+COUNTIF(Dépenses!$M$3:$M$12,"&lt;0")=32),Dépenses!$P$12,IF(AND(ISNUMBER(Dépenses!$M$13),Dépenses!$M$13&lt;&gt;0,COUNTIF(Dépenses!$M$3:$M$13,"&gt;0")+COUNTIF(Dépenses!$M$3:$M$13,"&lt;0")=32),Dépenses!$P$13,IF(AND(ISNUMBER(Dépenses!$M$14),Dépenses!$M$14&lt;&gt;0,COUNTIF(Dépenses!$M$3:$M$14,"&gt;0")+COUNTIF(Dépenses!$M$3:$M$14,"&lt;0")=32),Dépenses!$P$14,IF(AND(ISNUMBER(Dépenses!$M$15),Dépenses!$M$15&lt;&gt;0,COUNTIF(Dépenses!$M$3:$M$15,"&gt;0")+COUNTIF(Dépenses!$M$3:$M$15,"&lt;0")=32),Dépenses!$P$15,IF(AND(ISNUMBER(Dépenses!$M$16),Dépenses!$M$16&lt;&gt;0,COUNTIF(Dépenses!$M$3:$M$16,"&gt;0")+COUNTIF(Dépenses!$M$3:$M$16,"&lt;0")=32),Dépenses!$P$16,IF(AND(ISNUMBER(Dépenses!$M$17),Dépenses!$M$17&lt;&gt;0,COUNTIF(Dépenses!$M$3:$M$17,"&gt;0")+COUNTIF(Dépenses!$M$3:$M$17,"&lt;0")=32),Dépenses!$P$17,IF(AND(ISNUMBER(Dépenses!$M$18),Dépenses!$M$18&lt;&gt;0,COUNTIF(Dépenses!$M$3:$M$18,"&gt;0")+COUNTIF(Dépenses!$M$3:$M$18,"&lt;0")=32),Dépenses!$P$18,IF(AND(ISNUMBER(Dépenses!$M$19),Dépenses!$M$19&lt;&gt;0,COUNTIF(Dépenses!$M$3:$M$19,"&gt;0")+COUNTIF(Dépenses!$M$3:$M$19,"&lt;0")=32),Dépenses!$P$19,IF(AND(ISNUMBER(Dépenses!$M$20),Dépenses!$M$20&lt;&gt;0,COUNTIF(Dépenses!$M$3:$M$20,"&gt;0")+COUNTIF(Dépenses!$M$3:$M$20,"&lt;0")=32),Dépenses!$P$20,IF(AND(ISNUMBER(Dépenses!$M$21),Dépenses!$M$21&lt;&gt;0,COUNTIF(Dépenses!$M$3:$M$21,"&gt;0")+COUNTIF(Dépenses!$M$3:$M$21,"&lt;0")=32),Dépenses!$P$21,IF(AND(ISNUMBER(Dépenses!$M$22),Dépenses!$M$22&lt;&gt;0,COUNTIF(Dépenses!$M$3:$M$22,"&gt;0")+COUNTIF(Dépenses!$M$3:$M$22,"&lt;0")=32),Dépenses!$P$22,IF(AND(ISNUMBER(Dépenses!$M$23),Dépenses!$M$23&lt;&gt;0,COUNTIF(Dépenses!$M$3:$M$23,"&gt;0")+COUNTIF(Dépenses!$M$3:$M$23,"&lt;0")=32),Dépenses!$P$23,IF(AND(ISNUMBER(Dépenses!$M$24),Dépenses!$M$24&lt;&gt;0,COUNTIF(Dépenses!$M$3:$M$24,"&gt;0")+COUNTIF(Dépenses!$M$3:$M$24,"&lt;0")=32),Dépenses!$P$24,IF(AND(ISNUMBER(Dépenses!$M$25),Dépenses!$M$25&lt;&gt;0,COUNTIF(Dépenses!$M$3:$M$25,"&gt;0")+COUNTIF(Dépenses!$M$3:$M$25,"&lt;0")=32),Dépenses!$P$25,IF(AND(ISNUMBER(Dépenses!$M$26),Dépenses!$M$26&lt;&gt;0,COUNTIF(Dépenses!$M$3:$M$26,"&gt;0")+COUNTIF(Dépenses!$M$3:$M$26,"&lt;0")=32),Dépenses!$P$26,IF(AND(ISNUMBER(Dépenses!$M$27),Dépenses!$M$27&lt;&gt;0,COUNTIF(Dépenses!$M$3:$M$27,"&gt;0")+COUNTIF(Dépenses!$M$3:$M$27,"&lt;0")=32),Dépenses!$P$27,IF(AND(ISNUMBER(Dépenses!$M$28),Dépenses!$M$28&lt;&gt;0,COUNTIF(Dépenses!$M$3:$M$28,"&gt;0")+COUNTIF(Dépenses!$M$3:$M$28,"&lt;0")=32),Dépenses!$P$28,IF(AND(ISNUMBER(Dépenses!$M$29),Dépenses!$M$29&lt;&gt;0,COUNTIF(Dépenses!$M$3:$M$29,"&gt;0")+COUNTIF(Dépenses!$M$3:$M$29,"&lt;0")=32),Dépenses!$P$29,IF(AND(ISNUMBER(Dépenses!$M$30),Dépenses!$M$30&lt;&gt;0,COUNTIF(Dépenses!$M$3:$M$30,"&gt;0")+COUNTIF(Dépenses!$M$3:$M$30,"&lt;0")=32),Dépenses!$P$30,IF(AND(ISNUMBER(Dépenses!$M$31),Dépenses!$M$31&lt;&gt;0,COUNTIF(Dépenses!$M$3:$M$31,"&gt;0")+COUNTIF(Dépenses!$M$3:$M$31,"&lt;0")=32),Dépenses!$P$31,IF(AND(ISNUMBER(Dépenses!$M$32),Dépenses!$M$32&lt;&gt;0,COUNTIF(Dépenses!$M$3:$M$32,"&gt;0")+COUNTIF(Dépenses!$M$3:$M$32,"&lt;0")=32),Dépenses!$P$32,IF(AND(ISNUMBER(Dépenses!$M$33),Dépenses!$M$33&lt;&gt;0,COUNTIF(Dépenses!$M$3:$M$33,"&gt;0")+COUNTIF(Dépenses!$M$3:$M$33,"&lt;0")=32),Dépenses!$P$33,IF(AND(ISNUMBER(Dépenses!$M$34),Dépenses!$M$34&lt;&gt;0,COUNTIF(Dépenses!$M$3:$M$34,"&gt;0")+COUNTIF(Dépenses!$M$3:$M$34,"&lt;0")=32),Dépenses!$P$34,IF(AND(ISNUMBER(Dépenses!$M$35),Dépenses!$M$35&lt;&gt;0,COUNTIF(Dépenses!$M$3:$M$35,"&gt;0")+COUNTIF(Dépenses!$M$3:$M$35,"&lt;0")=32),Dépenses!$P$35,IF(AND(ISNUMBER(Dépenses!$M$36),Dépenses!$M$36&lt;&gt;0,COUNTIF(Dépenses!$M$3:$M$36,"&gt;0")+COUNTIF(Dépenses!$M$3:$M$36,"&lt;0")=32),Dépenses!$P$36,IF(AND(ISNUMBER(Dépenses!$M$37),Dépenses!$M$37&lt;&gt;0,COUNTIF(Dépenses!$M$3:$M$37,"&gt;0")+COUNTIF(Dépenses!$M$3:$M$37,"&lt;0")=32),Dépenses!$P$37,IF(AND(ISNUMBER(Dépenses!$M$38),Dépenses!$M$38&lt;&gt;0,COUNTIF(Dépenses!$M$3:$M$38,"&gt;0")+COUNTIF(Dépenses!$M$3:$M$38,"&lt;0")=32),Dépenses!$P$38,IF(AND(ISNUMBER(Dépenses!$M$39),Dépenses!$M$39&lt;&gt;0,COUNTIF(Dépenses!$M$3:$M$39,"&gt;0")+COUNTIF(Dépenses!$M$3:$M$39,"&lt;0")=32),Dépenses!$P$39,IF(AND(ISNUMBER(Dépenses!$M$40),Dépenses!$M$40&lt;&gt;0,COUNTIF(Dépenses!$M$3:$M$40,"&gt;0")+COUNTIF(Dépenses!$M$3:$M$40,"&lt;0")=32),Dépenses!$P$40,IF(AND(ISNUMBER(Dépenses!$M$41),Dépenses!$M$41&lt;&gt;0,COUNTIF(Dépenses!$M$3:$M$41,"&gt;0")+COUNTIF(Dépenses!$M$3:$M$41,"&lt;0")=32),Dépenses!$P$41,IF(AND(ISNUMBER(Dépenses!$M$42),Dépenses!$M$42&lt;&gt;0,COUNTIF(Dépenses!$M$3:$M$42,"&gt;0")+COUNTIF(Dépenses!$M$3:$M$42,"&lt;0")=32),Dépenses!$P$42,IF(AND(ISNUMBER(Dépenses!$M$43),Dépenses!$M$43&lt;&gt;0,COUNTIF(Dépenses!$M$3:$M$43,"&gt;0")+COUNTIF(Dépenses!$M$3:$M$43,"&lt;0")=32),Dépenses!$P$43,""))))))))))))))))))))))))))))))))))))))))),"")</f>
        <v/>
      </c>
      <c r="J40" s="310" t="str">
        <f>IF(32&lt;=COUNTIF(Dépenses!$M$3:$M$43,"&gt;0")+COUNTIF(Dépenses!$M$3:$M$43,"&lt;0"),IF(AND(ISNUMBER(Dépenses!$M$3),Dépenses!$M$3&lt;&gt;0,COUNTIF(Dépenses!$M$3:$M$3,"&gt;0")+COUNTIF(Dépenses!$M$3:$M$3,"&lt;0")=32),Dépenses!$Q$3,IF(AND(ISNUMBER(Dépenses!$M$4),Dépenses!$M$4&lt;&gt;0,COUNTIF(Dépenses!$M$3:$M$4,"&gt;0")+COUNTIF(Dépenses!$M$3:$M$4,"&lt;0")=32),Dépenses!$Q$4,IF(AND(ISNUMBER(Dépenses!$M$5),Dépenses!$M$5&lt;&gt;0,COUNTIF(Dépenses!$M$3:$M$5,"&gt;0")+COUNTIF(Dépenses!$M$3:$M$5,"&lt;0")=32),Dépenses!$Q$5,IF(AND(ISNUMBER(Dépenses!$M$6),Dépenses!$M$6&lt;&gt;0,COUNTIF(Dépenses!$M$3:$M$6,"&gt;0")+COUNTIF(Dépenses!$M$3:$M$6,"&lt;0")=32),Dépenses!$Q$6,IF(AND(ISNUMBER(Dépenses!$M$7),Dépenses!$M$7&lt;&gt;0,COUNTIF(Dépenses!$M$3:$M$7,"&gt;0")+COUNTIF(Dépenses!$M$3:$M$7,"&lt;0")=32),Dépenses!$Q$7,IF(AND(ISNUMBER(Dépenses!$M$8),Dépenses!$M$8&lt;&gt;0,COUNTIF(Dépenses!$M$3:$M$8,"&gt;0")+COUNTIF(Dépenses!$M$3:$M$8,"&lt;0")=32),Dépenses!$Q$8,IF(AND(ISNUMBER(Dépenses!$M$9),Dépenses!$M$9&lt;&gt;0,COUNTIF(Dépenses!$M$3:$M$9,"&gt;0")+COUNTIF(Dépenses!$M$3:$M$9,"&lt;0")=32),Dépenses!$Q$9,IF(AND(ISNUMBER(Dépenses!$M$10),Dépenses!$M$10&lt;&gt;0,COUNTIF(Dépenses!$M$3:$M$10,"&gt;0")+COUNTIF(Dépenses!$M$3:$M$10,"&lt;0")=32),Dépenses!$Q$10,IF(AND(ISNUMBER(Dépenses!$M$11),Dépenses!$M$11&lt;&gt;0,COUNTIF(Dépenses!$M$3:$M$11,"&gt;0")+COUNTIF(Dépenses!$M$3:$M$11,"&lt;0")=32),Dépenses!$Q$11,IF(AND(ISNUMBER(Dépenses!$M$12),Dépenses!$M$12&lt;&gt;0,COUNTIF(Dépenses!$M$3:$M$12,"&gt;0")+COUNTIF(Dépenses!$M$3:$M$12,"&lt;0")=32),Dépenses!$Q$12,IF(AND(ISNUMBER(Dépenses!$M$13),Dépenses!$M$13&lt;&gt;0,COUNTIF(Dépenses!$M$3:$M$13,"&gt;0")+COUNTIF(Dépenses!$M$3:$M$13,"&lt;0")=32),Dépenses!$Q$13,IF(AND(ISNUMBER(Dépenses!$M$14),Dépenses!$M$14&lt;&gt;0,COUNTIF(Dépenses!$M$3:$M$14,"&gt;0")+COUNTIF(Dépenses!$M$3:$M$14,"&lt;0")=32),Dépenses!$Q$14,IF(AND(ISNUMBER(Dépenses!$M$15),Dépenses!$M$15&lt;&gt;0,COUNTIF(Dépenses!$M$3:$M$15,"&gt;0")+COUNTIF(Dépenses!$M$3:$M$15,"&lt;0")=32),Dépenses!$Q$15,IF(AND(ISNUMBER(Dépenses!$M$16),Dépenses!$M$16&lt;&gt;0,COUNTIF(Dépenses!$M$3:$M$16,"&gt;0")+COUNTIF(Dépenses!$M$3:$M$16,"&lt;0")=32),Dépenses!$Q$16,IF(AND(ISNUMBER(Dépenses!$M$17),Dépenses!$M$17&lt;&gt;0,COUNTIF(Dépenses!$M$3:$M$17,"&gt;0")+COUNTIF(Dépenses!$M$3:$M$17,"&lt;0")=32),Dépenses!$Q$17,IF(AND(ISNUMBER(Dépenses!$M$18),Dépenses!$M$18&lt;&gt;0,COUNTIF(Dépenses!$M$3:$M$18,"&gt;0")+COUNTIF(Dépenses!$M$3:$M$18,"&lt;0")=32),Dépenses!$Q$18,IF(AND(ISNUMBER(Dépenses!$M$19),Dépenses!$M$19&lt;&gt;0,COUNTIF(Dépenses!$M$3:$M$19,"&gt;0")+COUNTIF(Dépenses!$M$3:$M$19,"&lt;0")=32),Dépenses!$Q$19,IF(AND(ISNUMBER(Dépenses!$M$20),Dépenses!$M$20&lt;&gt;0,COUNTIF(Dépenses!$M$3:$M$20,"&gt;0")+COUNTIF(Dépenses!$M$3:$M$20,"&lt;0")=32),Dépenses!$Q$20,IF(AND(ISNUMBER(Dépenses!$M$21),Dépenses!$M$21&lt;&gt;0,COUNTIF(Dépenses!$M$3:$M$21,"&gt;0")+COUNTIF(Dépenses!$M$3:$M$21,"&lt;0")=32),Dépenses!$Q$21,IF(AND(ISNUMBER(Dépenses!$M$22),Dépenses!$M$22&lt;&gt;0,COUNTIF(Dépenses!$M$3:$M$22,"&gt;0")+COUNTIF(Dépenses!$M$3:$M$22,"&lt;0")=32),Dépenses!$Q$22,IF(AND(ISNUMBER(Dépenses!$M$23),Dépenses!$M$23&lt;&gt;0,COUNTIF(Dépenses!$M$3:$M$23,"&gt;0")+COUNTIF(Dépenses!$M$3:$M$23,"&lt;0")=32),Dépenses!$Q$23,IF(AND(ISNUMBER(Dépenses!$M$24),Dépenses!$M$24&lt;&gt;0,COUNTIF(Dépenses!$M$3:$M$24,"&gt;0")+COUNTIF(Dépenses!$M$3:$M$24,"&lt;0")=32),Dépenses!$Q$24,IF(AND(ISNUMBER(Dépenses!$M$25),Dépenses!$M$25&lt;&gt;0,COUNTIF(Dépenses!$M$3:$M$25,"&gt;0")+COUNTIF(Dépenses!$M$3:$M$25,"&lt;0")=32),Dépenses!$Q$25,IF(AND(ISNUMBER(Dépenses!$M$26),Dépenses!$M$26&lt;&gt;0,COUNTIF(Dépenses!$M$3:$M$26,"&gt;0")+COUNTIF(Dépenses!$M$3:$M$26,"&lt;0")=32),Dépenses!$Q$26,IF(AND(ISNUMBER(Dépenses!$M$27),Dépenses!$M$27&lt;&gt;0,COUNTIF(Dépenses!$M$3:$M$27,"&gt;0")+COUNTIF(Dépenses!$M$3:$M$27,"&lt;0")=32),Dépenses!$Q$27,IF(AND(ISNUMBER(Dépenses!$M$28),Dépenses!$M$28&lt;&gt;0,COUNTIF(Dépenses!$M$3:$M$28,"&gt;0")+COUNTIF(Dépenses!$M$3:$M$28,"&lt;0")=32),Dépenses!$Q$28,IF(AND(ISNUMBER(Dépenses!$M$29),Dépenses!$M$29&lt;&gt;0,COUNTIF(Dépenses!$M$3:$M$29,"&gt;0")+COUNTIF(Dépenses!$M$3:$M$29,"&lt;0")=32),Dépenses!$Q$29,IF(AND(ISNUMBER(Dépenses!$M$30),Dépenses!$M$30&lt;&gt;0,COUNTIF(Dépenses!$M$3:$M$30,"&gt;0")+COUNTIF(Dépenses!$M$3:$M$30,"&lt;0")=32),Dépenses!$Q$30,IF(AND(ISNUMBER(Dépenses!$M$31),Dépenses!$M$31&lt;&gt;0,COUNTIF(Dépenses!$M$3:$M$31,"&gt;0")+COUNTIF(Dépenses!$M$3:$M$31,"&lt;0")=32),Dépenses!$Q$31,IF(AND(ISNUMBER(Dépenses!$M$32),Dépenses!$M$32&lt;&gt;0,COUNTIF(Dépenses!$M$3:$M$32,"&gt;0")+COUNTIF(Dépenses!$M$3:$M$32,"&lt;0")=32),Dépenses!$Q$32,IF(AND(ISNUMBER(Dépenses!$M$33),Dépenses!$M$33&lt;&gt;0,COUNTIF(Dépenses!$M$3:$M$33,"&gt;0")+COUNTIF(Dépenses!$M$3:$M$33,"&lt;0")=32),Dépenses!$Q$33,IF(AND(ISNUMBER(Dépenses!$M$34),Dépenses!$M$34&lt;&gt;0,COUNTIF(Dépenses!$M$3:$M$34,"&gt;0")+COUNTIF(Dépenses!$M$3:$M$34,"&lt;0")=32),Dépenses!$Q$34,IF(AND(ISNUMBER(Dépenses!$M$35),Dépenses!$M$35&lt;&gt;0,COUNTIF(Dépenses!$M$3:$M$35,"&gt;0")+COUNTIF(Dépenses!$M$3:$M$35,"&lt;0")=32),Dépenses!$Q$35,IF(AND(ISNUMBER(Dépenses!$M$36),Dépenses!$M$36&lt;&gt;0,COUNTIF(Dépenses!$M$3:$M$36,"&gt;0")+COUNTIF(Dépenses!$M$3:$M$36,"&lt;0")=32),Dépenses!$Q$36,IF(AND(ISNUMBER(Dépenses!$M$37),Dépenses!$M$37&lt;&gt;0,COUNTIF(Dépenses!$M$3:$M$37,"&gt;0")+COUNTIF(Dépenses!$M$3:$M$37,"&lt;0")=32),Dépenses!$Q$37,IF(AND(ISNUMBER(Dépenses!$M$38),Dépenses!$M$38&lt;&gt;0,COUNTIF(Dépenses!$M$3:$M$38,"&gt;0")+COUNTIF(Dépenses!$M$3:$M$38,"&lt;0")=32),Dépenses!$Q$38,IF(AND(ISNUMBER(Dépenses!$M$39),Dépenses!$M$39&lt;&gt;0,COUNTIF(Dépenses!$M$3:$M$39,"&gt;0")+COUNTIF(Dépenses!$M$3:$M$39,"&lt;0")=32),Dépenses!$Q$39,IF(AND(ISNUMBER(Dépenses!$M$40),Dépenses!$M$40&lt;&gt;0,COUNTIF(Dépenses!$M$3:$M$40,"&gt;0")+COUNTIF(Dépenses!$M$3:$M$40,"&lt;0")=32),Dépenses!$Q$40,IF(AND(ISNUMBER(Dépenses!$M$41),Dépenses!$M$41&lt;&gt;0,COUNTIF(Dépenses!$M$3:$M$41,"&gt;0")+COUNTIF(Dépenses!$M$3:$M$41,"&lt;0")=32),Dépenses!$Q$41,IF(AND(ISNUMBER(Dépenses!$M$42),Dépenses!$M$42&lt;&gt;0,COUNTIF(Dépenses!$M$3:$M$42,"&gt;0")+COUNTIF(Dépenses!$M$3:$M$42,"&lt;0")=32),Dépenses!$Q$42,IF(AND(ISNUMBER(Dépenses!$M$43),Dépenses!$M$43&lt;&gt;0,COUNTIF(Dépenses!$M$3:$M$43,"&gt;0")+COUNTIF(Dépenses!$M$3:$M$43,"&lt;0")=32),Dépenses!$Q$43,""))))))))))))))))))))))))))))))))))))))))),IF(32=COUNTIF(Dépenses!$M$3:$M$43,"&gt;0")+COUNTIF(Dépenses!$M$3:$M$43,"&lt;0")+1,SUM(Dépenses!$Q$3:$Q$43),IF(32=COUNTIF(Dépenses!$M$3:$M$43,"&gt;0")+COUNTIF(Dépenses!$M$3:$M$43,"&lt;0")+2,Revenus!$J$2-SUM(Dépenses!$Q$3:$Q$43),"")))</f>
        <v/>
      </c>
    </row>
    <row r="41" spans="1:10" x14ac:dyDescent="0.25">
      <c r="A41" s="91"/>
      <c r="B41" s="91"/>
      <c r="C41" s="91"/>
      <c r="D41" s="91"/>
      <c r="E41" s="91"/>
      <c r="F41" s="91"/>
      <c r="G41" s="277" t="str">
        <f>IF(33&lt;=COUNTIF(Dépenses!$M$3:$M$43,"&gt;0")+COUNTIF(Dépenses!$M$3:$M$43,"&lt;0"),IF(AND(ISNUMBER(Dépenses!$M$3),Dépenses!$M$3&lt;&gt;0,COUNTIF(Dépenses!$M$3:$M$3,"&gt;0")+COUNTIF(Dépenses!$M$3:$M$3,"&lt;0")=33),Dépenses!$L$3,IF(AND(ISNUMBER(Dépenses!$M$4),Dépenses!$M$4&lt;&gt;0,COUNTIF(Dépenses!$M$3:$M$4,"&gt;0")+COUNTIF(Dépenses!$M$3:$M$4,"&lt;0")=33),Dépenses!$L$4,IF(AND(ISNUMBER(Dépenses!$M$5),Dépenses!$M$5&lt;&gt;0,COUNTIF(Dépenses!$M$3:$M$5,"&gt;0")+COUNTIF(Dépenses!$M$3:$M$5,"&lt;0")=33),Dépenses!$L$5,IF(AND(ISNUMBER(Dépenses!$M$6),Dépenses!$M$6&lt;&gt;0,COUNTIF(Dépenses!$M$3:$M$6,"&gt;0")+COUNTIF(Dépenses!$M$3:$M$6,"&lt;0")=33),Dépenses!$L$6,IF(AND(ISNUMBER(Dépenses!$M$7),Dépenses!$M$7&lt;&gt;0,COUNTIF(Dépenses!$M$3:$M$7,"&gt;0")+COUNTIF(Dépenses!$M$3:$M$7,"&lt;0")=33),Dépenses!$L$7,IF(AND(ISNUMBER(Dépenses!$M$8),Dépenses!$M$8&lt;&gt;0,COUNTIF(Dépenses!$M$3:$M$8,"&gt;0")+COUNTIF(Dépenses!$M$3:$M$8,"&lt;0")=33),Dépenses!$L$8,IF(AND(ISNUMBER(Dépenses!$M$9),Dépenses!$M$9&lt;&gt;0,COUNTIF(Dépenses!$M$3:$M$9,"&gt;0")+COUNTIF(Dépenses!$M$3:$M$9,"&lt;0")=33),Dépenses!$L$9,IF(AND(ISNUMBER(Dépenses!$M$10),Dépenses!$M$10&lt;&gt;0,COUNTIF(Dépenses!$M$3:$M$10,"&gt;0")+COUNTIF(Dépenses!$M$3:$M$10,"&lt;0")=33),Dépenses!$L$10,IF(AND(ISNUMBER(Dépenses!$M$11),Dépenses!$M$11&lt;&gt;0,COUNTIF(Dépenses!$M$3:$M$11,"&gt;0")+COUNTIF(Dépenses!$M$3:$M$11,"&lt;0")=33),Dépenses!$L$11,IF(AND(ISNUMBER(Dépenses!$M$12),Dépenses!$M$12&lt;&gt;0,COUNTIF(Dépenses!$M$3:$M$12,"&gt;0")+COUNTIF(Dépenses!$M$3:$M$12,"&lt;0")=33),Dépenses!$L$12,IF(AND(ISNUMBER(Dépenses!$M$13),Dépenses!$M$13&lt;&gt;0,COUNTIF(Dépenses!$M$3:$M$13,"&gt;0")+COUNTIF(Dépenses!$M$3:$M$13,"&lt;0")=33),Dépenses!$L$13,IF(AND(ISNUMBER(Dépenses!$M$14),Dépenses!$M$14&lt;&gt;0,COUNTIF(Dépenses!$M$3:$M$14,"&gt;0")+COUNTIF(Dépenses!$M$3:$M$14,"&lt;0")=33),Dépenses!$L$14,IF(AND(ISNUMBER(Dépenses!$M$15),Dépenses!$M$15&lt;&gt;0,COUNTIF(Dépenses!$M$3:$M$15,"&gt;0")+COUNTIF(Dépenses!$M$3:$M$15,"&lt;0")=33),Dépenses!$L$15,IF(AND(ISNUMBER(Dépenses!$M$16),Dépenses!$M$16&lt;&gt;0,COUNTIF(Dépenses!$M$3:$M$16,"&gt;0")+COUNTIF(Dépenses!$M$3:$M$16,"&lt;0")=33),Dépenses!$L$16,IF(AND(ISNUMBER(Dépenses!$M$17),Dépenses!$M$17&lt;&gt;0,COUNTIF(Dépenses!$M$3:$M$17,"&gt;0")+COUNTIF(Dépenses!$M$3:$M$17,"&lt;0")=33),Dépenses!$L$17,IF(AND(ISNUMBER(Dépenses!$M$18),Dépenses!$M$18&lt;&gt;0,COUNTIF(Dépenses!$M$3:$M$18,"&gt;0")+COUNTIF(Dépenses!$M$3:$M$18,"&lt;0")=33),Dépenses!$L$18,IF(AND(ISNUMBER(Dépenses!$M$19),Dépenses!$M$19&lt;&gt;0,COUNTIF(Dépenses!$M$3:$M$19,"&gt;0")+COUNTIF(Dépenses!$M$3:$M$19,"&lt;0")=33),Dépenses!$L$19,IF(AND(ISNUMBER(Dépenses!$M$20),Dépenses!$M$20&lt;&gt;0,COUNTIF(Dépenses!$M$3:$M$20,"&gt;0")+COUNTIF(Dépenses!$M$3:$M$20,"&lt;0")=33),Dépenses!$L$20,IF(AND(ISNUMBER(Dépenses!$M$21),Dépenses!$M$21&lt;&gt;0,COUNTIF(Dépenses!$M$3:$M$21,"&gt;0")+COUNTIF(Dépenses!$M$3:$M$21,"&lt;0")=33),Dépenses!$L$21,IF(AND(ISNUMBER(Dépenses!$M$22),Dépenses!$M$22&lt;&gt;0,COUNTIF(Dépenses!$M$3:$M$22,"&gt;0")+COUNTIF(Dépenses!$M$3:$M$22,"&lt;0")=33),Dépenses!$L$22,IF(AND(ISNUMBER(Dépenses!$M$23),Dépenses!$M$23&lt;&gt;0,COUNTIF(Dépenses!$M$3:$M$23,"&gt;0")+COUNTIF(Dépenses!$M$3:$M$23,"&lt;0")=33),Dépenses!$L$23,IF(AND(ISNUMBER(Dépenses!$M$24),Dépenses!$M$24&lt;&gt;0,COUNTIF(Dépenses!$M$3:$M$24,"&gt;0")+COUNTIF(Dépenses!$M$3:$M$24,"&lt;0")=33),Dépenses!$L$24,IF(AND(ISNUMBER(Dépenses!$M$25),Dépenses!$M$25&lt;&gt;0,COUNTIF(Dépenses!$M$3:$M$25,"&gt;0")+COUNTIF(Dépenses!$M$3:$M$25,"&lt;0")=33),Dépenses!$L$25,IF(AND(ISNUMBER(Dépenses!$M$26),Dépenses!$M$26&lt;&gt;0,COUNTIF(Dépenses!$M$3:$M$26,"&gt;0")+COUNTIF(Dépenses!$M$3:$M$26,"&lt;0")=33),Dépenses!$L$26,IF(AND(ISNUMBER(Dépenses!$M$27),Dépenses!$M$27&lt;&gt;0,COUNTIF(Dépenses!$M$3:$M$27,"&gt;0")+COUNTIF(Dépenses!$M$3:$M$27,"&lt;0")=33),Dépenses!$L$27,IF(AND(ISNUMBER(Dépenses!$M$28),Dépenses!$M$28&lt;&gt;0,COUNTIF(Dépenses!$M$3:$M$28,"&gt;0")+COUNTIF(Dépenses!$M$3:$M$28,"&lt;0")=33),Dépenses!$L$28,IF(AND(ISNUMBER(Dépenses!$M$29),Dépenses!$M$29&lt;&gt;0,COUNTIF(Dépenses!$M$3:$M$29,"&gt;0")+COUNTIF(Dépenses!$M$3:$M$29,"&lt;0")=33),Dépenses!$L$29,IF(AND(ISNUMBER(Dépenses!$M$30),Dépenses!$M$30&lt;&gt;0,COUNTIF(Dépenses!$M$3:$M$30,"&gt;0")+COUNTIF(Dépenses!$M$3:$M$30,"&lt;0")=33),Dépenses!$L$30,IF(AND(ISNUMBER(Dépenses!$M$31),Dépenses!$M$31&lt;&gt;0,COUNTIF(Dépenses!$M$3:$M$31,"&gt;0")+COUNTIF(Dépenses!$M$3:$M$31,"&lt;0")=33),Dépenses!$L$31,IF(AND(ISNUMBER(Dépenses!$M$32),Dépenses!$M$32&lt;&gt;0,COUNTIF(Dépenses!$M$3:$M$32,"&gt;0")+COUNTIF(Dépenses!$M$3:$M$32,"&lt;0")=33),Dépenses!$L$32,IF(AND(ISNUMBER(Dépenses!$M$33),Dépenses!$M$33&lt;&gt;0,COUNTIF(Dépenses!$M$3:$M$33,"&gt;0")+COUNTIF(Dépenses!$M$3:$M$33,"&lt;0")=33),Dépenses!$L$33,IF(AND(ISNUMBER(Dépenses!$M$34),Dépenses!$M$34&lt;&gt;0,COUNTIF(Dépenses!$M$3:$M$34,"&gt;0")+COUNTIF(Dépenses!$M$3:$M$34,"&lt;0")=33),Dépenses!$L$34,IF(AND(ISNUMBER(Dépenses!$M$35),Dépenses!$M$35&lt;&gt;0,COUNTIF(Dépenses!$M$3:$M$35,"&gt;0")+COUNTIF(Dépenses!$M$3:$M$35,"&lt;0")=33),Dépenses!$L$35,IF(AND(ISNUMBER(Dépenses!$M$36),Dépenses!$M$36&lt;&gt;0,COUNTIF(Dépenses!$M$3:$M$36,"&gt;0")+COUNTIF(Dépenses!$M$3:$M$36,"&lt;0")=33),Dépenses!$L$36,IF(AND(ISNUMBER(Dépenses!$M$37),Dépenses!$M$37&lt;&gt;0,COUNTIF(Dépenses!$M$3:$M$37,"&gt;0")+COUNTIF(Dépenses!$M$3:$M$37,"&lt;0")=33),Dépenses!$L$37,IF(AND(ISNUMBER(Dépenses!$M$38),Dépenses!$M$38&lt;&gt;0,COUNTIF(Dépenses!$M$3:$M$38,"&gt;0")+COUNTIF(Dépenses!$M$3:$M$38,"&lt;0")=33),Dépenses!$L$38,IF(AND(ISNUMBER(Dépenses!$M$39),Dépenses!$M$39&lt;&gt;0,COUNTIF(Dépenses!$M$3:$M$39,"&gt;0")+COUNTIF(Dépenses!$M$3:$M$39,"&lt;0")=33),Dépenses!$L$39,IF(AND(ISNUMBER(Dépenses!$M$40),Dépenses!$M$40&lt;&gt;0,COUNTIF(Dépenses!$M$3:$M$40,"&gt;0")+COUNTIF(Dépenses!$M$3:$M$40,"&lt;0")=33),Dépenses!$L$40,IF(AND(ISNUMBER(Dépenses!$M$41),Dépenses!$M$41&lt;&gt;0,COUNTIF(Dépenses!$M$3:$M$41,"&gt;0")+COUNTIF(Dépenses!$M$3:$M$41,"&lt;0")=33),Dépenses!$L$41,IF(AND(ISNUMBER(Dépenses!$M$42),Dépenses!$M$42&lt;&gt;0,COUNTIF(Dépenses!$M$3:$M$42,"&gt;0")+COUNTIF(Dépenses!$M$3:$M$42,"&lt;0")=33),Dépenses!$L$42,IF(AND(ISNUMBER(Dépenses!$M$43),Dépenses!$M$43&lt;&gt;0,COUNTIF(Dépenses!$M$3:$M$43,"&gt;0")+COUNTIF(Dépenses!$M$3:$M$43,"&lt;0")=33),Dépenses!$L$43,""))))))))))))))))))))))))))))))))))))))))),IF(33=COUNTIF(Dépenses!$M$3:$M$43,"&gt;0")+COUNTIF(Dépenses!$M$3:$M$43,"&lt;0")+1,"TOTAL DÉPENSES",IF(33=COUNTIF(Dépenses!$M$3:$M$43,"&gt;0")+COUNTIF(Dépenses!$M$3:$M$43,"&lt;0")+2,"BÉNÉFICE (PERTE) NET","")))</f>
        <v/>
      </c>
      <c r="H41" s="310" t="str">
        <f>IF(33&lt;=COUNTIF(Dépenses!$M$3:$M$43,"&gt;0")+COUNTIF(Dépenses!$M$3:$M$43,"&lt;0"),IF(AND(ISNUMBER(Dépenses!$M$3),Dépenses!$M$3&lt;&gt;0,COUNTIF(Dépenses!$M$3:$M$3,"&gt;0")+COUNTIF(Dépenses!$M$3:$M$3,"&lt;0")=33),Dépenses!$M$3,IF(AND(ISNUMBER(Dépenses!$M$4),Dépenses!$M$4&lt;&gt;0,COUNTIF(Dépenses!$M$3:$M$4,"&gt;0")+COUNTIF(Dépenses!$M$3:$M$4,"&lt;0")=33),Dépenses!$M$4,IF(AND(ISNUMBER(Dépenses!$M$5),Dépenses!$M$5&lt;&gt;0,COUNTIF(Dépenses!$M$3:$M$5,"&gt;0")+COUNTIF(Dépenses!$M$3:$M$5,"&lt;0")=33),Dépenses!$M$5,IF(AND(ISNUMBER(Dépenses!$M$6),Dépenses!$M$6&lt;&gt;0,COUNTIF(Dépenses!$M$3:$M$6,"&gt;0")+COUNTIF(Dépenses!$M$3:$M$6,"&lt;0")=33),Dépenses!$M$6,IF(AND(ISNUMBER(Dépenses!$M$7),Dépenses!$M$7&lt;&gt;0,COUNTIF(Dépenses!$M$3:$M$7,"&gt;0")+COUNTIF(Dépenses!$M$3:$M$7,"&lt;0")=33),Dépenses!$M$7,IF(AND(ISNUMBER(Dépenses!$M$8),Dépenses!$M$8&lt;&gt;0,COUNTIF(Dépenses!$M$3:$M$8,"&gt;0")+COUNTIF(Dépenses!$M$3:$M$8,"&lt;0")=33),Dépenses!$M$8,IF(AND(ISNUMBER(Dépenses!$M$9),Dépenses!$M$9&lt;&gt;0,COUNTIF(Dépenses!$M$3:$M$9,"&gt;0")+COUNTIF(Dépenses!$M$3:$M$9,"&lt;0")=33),Dépenses!$M$9,IF(AND(ISNUMBER(Dépenses!$M$10),Dépenses!$M$10&lt;&gt;0,COUNTIF(Dépenses!$M$3:$M$10,"&gt;0")+COUNTIF(Dépenses!$M$3:$M$10,"&lt;0")=33),Dépenses!$M$10,IF(AND(ISNUMBER(Dépenses!$M$11),Dépenses!$M$11&lt;&gt;0,COUNTIF(Dépenses!$M$3:$M$11,"&gt;0")+COUNTIF(Dépenses!$M$3:$M$11,"&lt;0")=33),Dépenses!$M$11,IF(AND(ISNUMBER(Dépenses!$M$12),Dépenses!$M$12&lt;&gt;0,COUNTIF(Dépenses!$M$3:$M$12,"&gt;0")+COUNTIF(Dépenses!$M$3:$M$12,"&lt;0")=33),Dépenses!$M$12,IF(AND(ISNUMBER(Dépenses!$M$13),Dépenses!$M$13&lt;&gt;0,COUNTIF(Dépenses!$M$3:$M$13,"&gt;0")+COUNTIF(Dépenses!$M$3:$M$13,"&lt;0")=33),Dépenses!$M$13,IF(AND(ISNUMBER(Dépenses!$M$14),Dépenses!$M$14&lt;&gt;0,COUNTIF(Dépenses!$M$3:$M$14,"&gt;0")+COUNTIF(Dépenses!$M$3:$M$14,"&lt;0")=33),Dépenses!$M$14,IF(AND(ISNUMBER(Dépenses!$M$15),Dépenses!$M$15&lt;&gt;0,COUNTIF(Dépenses!$M$3:$M$15,"&gt;0")+COUNTIF(Dépenses!$M$3:$M$15,"&lt;0")=33),Dépenses!$M$15,IF(AND(ISNUMBER(Dépenses!$M$16),Dépenses!$M$16&lt;&gt;0,COUNTIF(Dépenses!$M$3:$M$16,"&gt;0")+COUNTIF(Dépenses!$M$3:$M$16,"&lt;0")=33),Dépenses!$M$16,IF(AND(ISNUMBER(Dépenses!$M$17),Dépenses!$M$17&lt;&gt;0,COUNTIF(Dépenses!$M$3:$M$17,"&gt;0")+COUNTIF(Dépenses!$M$3:$M$17,"&lt;0")=33),Dépenses!$M$17,IF(AND(ISNUMBER(Dépenses!$M$18),Dépenses!$M$18&lt;&gt;0,COUNTIF(Dépenses!$M$3:$M$18,"&gt;0")+COUNTIF(Dépenses!$M$3:$M$18,"&lt;0")=33),Dépenses!$M$18,IF(AND(ISNUMBER(Dépenses!$M$19),Dépenses!$M$19&lt;&gt;0,COUNTIF(Dépenses!$M$3:$M$19,"&gt;0")+COUNTIF(Dépenses!$M$3:$M$19,"&lt;0")=33),Dépenses!$M$19,IF(AND(ISNUMBER(Dépenses!$M$20),Dépenses!$M$20&lt;&gt;0,COUNTIF(Dépenses!$M$3:$M$20,"&gt;0")+COUNTIF(Dépenses!$M$3:$M$20,"&lt;0")=33),Dépenses!$M$20,IF(AND(ISNUMBER(Dépenses!$M$21),Dépenses!$M$21&lt;&gt;0,COUNTIF(Dépenses!$M$3:$M$21,"&gt;0")+COUNTIF(Dépenses!$M$3:$M$21,"&lt;0")=33),Dépenses!$M$21,IF(AND(ISNUMBER(Dépenses!$M$22),Dépenses!$M$22&lt;&gt;0,COUNTIF(Dépenses!$M$3:$M$22,"&gt;0")+COUNTIF(Dépenses!$M$3:$M$22,"&lt;0")=33),Dépenses!$M$22,IF(AND(ISNUMBER(Dépenses!$M$23),Dépenses!$M$23&lt;&gt;0,COUNTIF(Dépenses!$M$3:$M$23,"&gt;0")+COUNTIF(Dépenses!$M$3:$M$23,"&lt;0")=33),Dépenses!$M$23,IF(AND(ISNUMBER(Dépenses!$M$24),Dépenses!$M$24&lt;&gt;0,COUNTIF(Dépenses!$M$3:$M$24,"&gt;0")+COUNTIF(Dépenses!$M$3:$M$24,"&lt;0")=33),Dépenses!$M$24,IF(AND(ISNUMBER(Dépenses!$M$25),Dépenses!$M$25&lt;&gt;0,COUNTIF(Dépenses!$M$3:$M$25,"&gt;0")+COUNTIF(Dépenses!$M$3:$M$25,"&lt;0")=33),Dépenses!$M$25,IF(AND(ISNUMBER(Dépenses!$M$26),Dépenses!$M$26&lt;&gt;0,COUNTIF(Dépenses!$M$3:$M$26,"&gt;0")+COUNTIF(Dépenses!$M$3:$M$26,"&lt;0")=33),Dépenses!$M$26,IF(AND(ISNUMBER(Dépenses!$M$27),Dépenses!$M$27&lt;&gt;0,COUNTIF(Dépenses!$M$3:$M$27,"&gt;0")+COUNTIF(Dépenses!$M$3:$M$27,"&lt;0")=33),Dépenses!$M$27,IF(AND(ISNUMBER(Dépenses!$M$28),Dépenses!$M$28&lt;&gt;0,COUNTIF(Dépenses!$M$3:$M$28,"&gt;0")+COUNTIF(Dépenses!$M$3:$M$28,"&lt;0")=33),Dépenses!$M$28,IF(AND(ISNUMBER(Dépenses!$M$29),Dépenses!$M$29&lt;&gt;0,COUNTIF(Dépenses!$M$3:$M$29,"&gt;0")+COUNTIF(Dépenses!$M$3:$M$29,"&lt;0")=33),Dépenses!$M$29,IF(AND(ISNUMBER(Dépenses!$M$30),Dépenses!$M$30&lt;&gt;0,COUNTIF(Dépenses!$M$3:$M$30,"&gt;0")+COUNTIF(Dépenses!$M$3:$M$30,"&lt;0")=33),Dépenses!$M$30,IF(AND(ISNUMBER(Dépenses!$M$31),Dépenses!$M$31&lt;&gt;0,COUNTIF(Dépenses!$M$3:$M$31,"&gt;0")+COUNTIF(Dépenses!$M$3:$M$31,"&lt;0")=33),Dépenses!$M$31,IF(AND(ISNUMBER(Dépenses!$M$32),Dépenses!$M$32&lt;&gt;0,COUNTIF(Dépenses!$M$3:$M$32,"&gt;0")+COUNTIF(Dépenses!$M$3:$M$32,"&lt;0")=33),Dépenses!$M$32,IF(AND(ISNUMBER(Dépenses!$M$33),Dépenses!$M$33&lt;&gt;0,COUNTIF(Dépenses!$M$3:$M$33,"&gt;0")+COUNTIF(Dépenses!$M$3:$M$33,"&lt;0")=33),Dépenses!$M$33,IF(AND(ISNUMBER(Dépenses!$M$34),Dépenses!$M$34&lt;&gt;0,COUNTIF(Dépenses!$M$3:$M$34,"&gt;0")+COUNTIF(Dépenses!$M$3:$M$34,"&lt;0")=33),Dépenses!$M$34,IF(AND(ISNUMBER(Dépenses!$M$35),Dépenses!$M$35&lt;&gt;0,COUNTIF(Dépenses!$M$3:$M$35,"&gt;0")+COUNTIF(Dépenses!$M$3:$M$35,"&lt;0")=33),Dépenses!$M$35,IF(AND(ISNUMBER(Dépenses!$M$36),Dépenses!$M$36&lt;&gt;0,COUNTIF(Dépenses!$M$3:$M$36,"&gt;0")+COUNTIF(Dépenses!$M$3:$M$36,"&lt;0")=33),Dépenses!$M$36,IF(AND(ISNUMBER(Dépenses!$M$37),Dépenses!$M$37&lt;&gt;0,COUNTIF(Dépenses!$M$3:$M$37,"&gt;0")+COUNTIF(Dépenses!$M$3:$M$37,"&lt;0")=33),Dépenses!$M$37,IF(AND(ISNUMBER(Dépenses!$M$38),Dépenses!$M$38&lt;&gt;0,COUNTIF(Dépenses!$M$3:$M$38,"&gt;0")+COUNTIF(Dépenses!$M$3:$M$38,"&lt;0")=33),Dépenses!$M$38,IF(AND(ISNUMBER(Dépenses!$M$39),Dépenses!$M$39&lt;&gt;0,COUNTIF(Dépenses!$M$3:$M$39,"&gt;0")+COUNTIF(Dépenses!$M$3:$M$39,"&lt;0")=33),Dépenses!$M$39,IF(AND(ISNUMBER(Dépenses!$M$40),Dépenses!$M$40&lt;&gt;0,COUNTIF(Dépenses!$M$3:$M$40,"&gt;0")+COUNTIF(Dépenses!$M$3:$M$40,"&lt;0")=33),Dépenses!$M$40,IF(AND(ISNUMBER(Dépenses!$M$41),Dépenses!$M$41&lt;&gt;0,COUNTIF(Dépenses!$M$3:$M$41,"&gt;0")+COUNTIF(Dépenses!$M$3:$M$41,"&lt;0")=33),Dépenses!$M$41,IF(AND(ISNUMBER(Dépenses!$M$42),Dépenses!$M$42&lt;&gt;0,COUNTIF(Dépenses!$M$3:$M$42,"&gt;0")+COUNTIF(Dépenses!$M$3:$M$42,"&lt;0")=33),Dépenses!$M$42,IF(AND(ISNUMBER(Dépenses!$M$43),Dépenses!$M$43&lt;&gt;0,COUNTIF(Dépenses!$M$3:$M$43,"&gt;0")+COUNTIF(Dépenses!$M$3:$M$43,"&lt;0")=33),Dépenses!$M$43,""))))))))))))))))))))))))))))))))))))))))),IF(33=COUNTIF(Dépenses!$M$3:$M$43,"&gt;0")+COUNTIF(Dépenses!$M$3:$M$43,"&lt;0")+1,SUM(Dépenses!$M$3:$M$43),IF(33=COUNTIF(Dépenses!$M$3:$M$43,"&gt;0")+COUNTIF(Dépenses!$M$3:$M$43,"&lt;0")+2,Revenus!$J$2-SUM(Dépenses!$M$3:$M$43),"")))</f>
        <v/>
      </c>
      <c r="I41" s="291" t="str">
        <f>IF(33&lt;=COUNTIF(Dépenses!$M$3:$M$43,"&gt;0")+COUNTIF(Dépenses!$M$3:$M$43,"&lt;0"),IF(AND(ISNUMBER(Dépenses!$M$3),Dépenses!$M$3&lt;&gt;0,COUNTIF(Dépenses!$M$3:$M$3,"&gt;0")+COUNTIF(Dépenses!$M$3:$M$3,"&lt;0")=33),Dépenses!$P$3,IF(AND(ISNUMBER(Dépenses!$M$4),Dépenses!$M$4&lt;&gt;0,COUNTIF(Dépenses!$M$3:$M$4,"&gt;0")+COUNTIF(Dépenses!$M$3:$M$4,"&lt;0")=33),Dépenses!$P$4,IF(AND(ISNUMBER(Dépenses!$M$5),Dépenses!$M$5&lt;&gt;0,COUNTIF(Dépenses!$M$3:$M$5,"&gt;0")+COUNTIF(Dépenses!$M$3:$M$5,"&lt;0")=33),Dépenses!$P$5,IF(AND(ISNUMBER(Dépenses!$M$6),Dépenses!$M$6&lt;&gt;0,COUNTIF(Dépenses!$M$3:$M$6,"&gt;0")+COUNTIF(Dépenses!$M$3:$M$6,"&lt;0")=33),Dépenses!$P$6,IF(AND(ISNUMBER(Dépenses!$M$7),Dépenses!$M$7&lt;&gt;0,COUNTIF(Dépenses!$M$3:$M$7,"&gt;0")+COUNTIF(Dépenses!$M$3:$M$7,"&lt;0")=33),Dépenses!$P$7,IF(AND(ISNUMBER(Dépenses!$M$8),Dépenses!$M$8&lt;&gt;0,COUNTIF(Dépenses!$M$3:$M$8,"&gt;0")+COUNTIF(Dépenses!$M$3:$M$8,"&lt;0")=33),Dépenses!$P$8,IF(AND(ISNUMBER(Dépenses!$M$9),Dépenses!$M$9&lt;&gt;0,COUNTIF(Dépenses!$M$3:$M$9,"&gt;0")+COUNTIF(Dépenses!$M$3:$M$9,"&lt;0")=33),Dépenses!$P$9,IF(AND(ISNUMBER(Dépenses!$M$10),Dépenses!$M$10&lt;&gt;0,COUNTIF(Dépenses!$M$3:$M$10,"&gt;0")+COUNTIF(Dépenses!$M$3:$M$10,"&lt;0")=33),Dépenses!$P$10,IF(AND(ISNUMBER(Dépenses!$M$11),Dépenses!$M$11&lt;&gt;0,COUNTIF(Dépenses!$M$3:$M$11,"&gt;0")+COUNTIF(Dépenses!$M$3:$M$11,"&lt;0")=33),Dépenses!$P$11,IF(AND(ISNUMBER(Dépenses!$M$12),Dépenses!$M$12&lt;&gt;0,COUNTIF(Dépenses!$M$3:$M$12,"&gt;0")+COUNTIF(Dépenses!$M$3:$M$12,"&lt;0")=33),Dépenses!$P$12,IF(AND(ISNUMBER(Dépenses!$M$13),Dépenses!$M$13&lt;&gt;0,COUNTIF(Dépenses!$M$3:$M$13,"&gt;0")+COUNTIF(Dépenses!$M$3:$M$13,"&lt;0")=33),Dépenses!$P$13,IF(AND(ISNUMBER(Dépenses!$M$14),Dépenses!$M$14&lt;&gt;0,COUNTIF(Dépenses!$M$3:$M$14,"&gt;0")+COUNTIF(Dépenses!$M$3:$M$14,"&lt;0")=33),Dépenses!$P$14,IF(AND(ISNUMBER(Dépenses!$M$15),Dépenses!$M$15&lt;&gt;0,COUNTIF(Dépenses!$M$3:$M$15,"&gt;0")+COUNTIF(Dépenses!$M$3:$M$15,"&lt;0")=33),Dépenses!$P$15,IF(AND(ISNUMBER(Dépenses!$M$16),Dépenses!$M$16&lt;&gt;0,COUNTIF(Dépenses!$M$3:$M$16,"&gt;0")+COUNTIF(Dépenses!$M$3:$M$16,"&lt;0")=33),Dépenses!$P$16,IF(AND(ISNUMBER(Dépenses!$M$17),Dépenses!$M$17&lt;&gt;0,COUNTIF(Dépenses!$M$3:$M$17,"&gt;0")+COUNTIF(Dépenses!$M$3:$M$17,"&lt;0")=33),Dépenses!$P$17,IF(AND(ISNUMBER(Dépenses!$M$18),Dépenses!$M$18&lt;&gt;0,COUNTIF(Dépenses!$M$3:$M$18,"&gt;0")+COUNTIF(Dépenses!$M$3:$M$18,"&lt;0")=33),Dépenses!$P$18,IF(AND(ISNUMBER(Dépenses!$M$19),Dépenses!$M$19&lt;&gt;0,COUNTIF(Dépenses!$M$3:$M$19,"&gt;0")+COUNTIF(Dépenses!$M$3:$M$19,"&lt;0")=33),Dépenses!$P$19,IF(AND(ISNUMBER(Dépenses!$M$20),Dépenses!$M$20&lt;&gt;0,COUNTIF(Dépenses!$M$3:$M$20,"&gt;0")+COUNTIF(Dépenses!$M$3:$M$20,"&lt;0")=33),Dépenses!$P$20,IF(AND(ISNUMBER(Dépenses!$M$21),Dépenses!$M$21&lt;&gt;0,COUNTIF(Dépenses!$M$3:$M$21,"&gt;0")+COUNTIF(Dépenses!$M$3:$M$21,"&lt;0")=33),Dépenses!$P$21,IF(AND(ISNUMBER(Dépenses!$M$22),Dépenses!$M$22&lt;&gt;0,COUNTIF(Dépenses!$M$3:$M$22,"&gt;0")+COUNTIF(Dépenses!$M$3:$M$22,"&lt;0")=33),Dépenses!$P$22,IF(AND(ISNUMBER(Dépenses!$M$23),Dépenses!$M$23&lt;&gt;0,COUNTIF(Dépenses!$M$3:$M$23,"&gt;0")+COUNTIF(Dépenses!$M$3:$M$23,"&lt;0")=33),Dépenses!$P$23,IF(AND(ISNUMBER(Dépenses!$M$24),Dépenses!$M$24&lt;&gt;0,COUNTIF(Dépenses!$M$3:$M$24,"&gt;0")+COUNTIF(Dépenses!$M$3:$M$24,"&lt;0")=33),Dépenses!$P$24,IF(AND(ISNUMBER(Dépenses!$M$25),Dépenses!$M$25&lt;&gt;0,COUNTIF(Dépenses!$M$3:$M$25,"&gt;0")+COUNTIF(Dépenses!$M$3:$M$25,"&lt;0")=33),Dépenses!$P$25,IF(AND(ISNUMBER(Dépenses!$M$26),Dépenses!$M$26&lt;&gt;0,COUNTIF(Dépenses!$M$3:$M$26,"&gt;0")+COUNTIF(Dépenses!$M$3:$M$26,"&lt;0")=33),Dépenses!$P$26,IF(AND(ISNUMBER(Dépenses!$M$27),Dépenses!$M$27&lt;&gt;0,COUNTIF(Dépenses!$M$3:$M$27,"&gt;0")+COUNTIF(Dépenses!$M$3:$M$27,"&lt;0")=33),Dépenses!$P$27,IF(AND(ISNUMBER(Dépenses!$M$28),Dépenses!$M$28&lt;&gt;0,COUNTIF(Dépenses!$M$3:$M$28,"&gt;0")+COUNTIF(Dépenses!$M$3:$M$28,"&lt;0")=33),Dépenses!$P$28,IF(AND(ISNUMBER(Dépenses!$M$29),Dépenses!$M$29&lt;&gt;0,COUNTIF(Dépenses!$M$3:$M$29,"&gt;0")+COUNTIF(Dépenses!$M$3:$M$29,"&lt;0")=33),Dépenses!$P$29,IF(AND(ISNUMBER(Dépenses!$M$30),Dépenses!$M$30&lt;&gt;0,COUNTIF(Dépenses!$M$3:$M$30,"&gt;0")+COUNTIF(Dépenses!$M$3:$M$30,"&lt;0")=33),Dépenses!$P$30,IF(AND(ISNUMBER(Dépenses!$M$31),Dépenses!$M$31&lt;&gt;0,COUNTIF(Dépenses!$M$3:$M$31,"&gt;0")+COUNTIF(Dépenses!$M$3:$M$31,"&lt;0")=33),Dépenses!$P$31,IF(AND(ISNUMBER(Dépenses!$M$32),Dépenses!$M$32&lt;&gt;0,COUNTIF(Dépenses!$M$3:$M$32,"&gt;0")+COUNTIF(Dépenses!$M$3:$M$32,"&lt;0")=33),Dépenses!$P$32,IF(AND(ISNUMBER(Dépenses!$M$33),Dépenses!$M$33&lt;&gt;0,COUNTIF(Dépenses!$M$3:$M$33,"&gt;0")+COUNTIF(Dépenses!$M$3:$M$33,"&lt;0")=33),Dépenses!$P$33,IF(AND(ISNUMBER(Dépenses!$M$34),Dépenses!$M$34&lt;&gt;0,COUNTIF(Dépenses!$M$3:$M$34,"&gt;0")+COUNTIF(Dépenses!$M$3:$M$34,"&lt;0")=33),Dépenses!$P$34,IF(AND(ISNUMBER(Dépenses!$M$35),Dépenses!$M$35&lt;&gt;0,COUNTIF(Dépenses!$M$3:$M$35,"&gt;0")+COUNTIF(Dépenses!$M$3:$M$35,"&lt;0")=33),Dépenses!$P$35,IF(AND(ISNUMBER(Dépenses!$M$36),Dépenses!$M$36&lt;&gt;0,COUNTIF(Dépenses!$M$3:$M$36,"&gt;0")+COUNTIF(Dépenses!$M$3:$M$36,"&lt;0")=33),Dépenses!$P$36,IF(AND(ISNUMBER(Dépenses!$M$37),Dépenses!$M$37&lt;&gt;0,COUNTIF(Dépenses!$M$3:$M$37,"&gt;0")+COUNTIF(Dépenses!$M$3:$M$37,"&lt;0")=33),Dépenses!$P$37,IF(AND(ISNUMBER(Dépenses!$M$38),Dépenses!$M$38&lt;&gt;0,COUNTIF(Dépenses!$M$3:$M$38,"&gt;0")+COUNTIF(Dépenses!$M$3:$M$38,"&lt;0")=33),Dépenses!$P$38,IF(AND(ISNUMBER(Dépenses!$M$39),Dépenses!$M$39&lt;&gt;0,COUNTIF(Dépenses!$M$3:$M$39,"&gt;0")+COUNTIF(Dépenses!$M$3:$M$39,"&lt;0")=33),Dépenses!$P$39,IF(AND(ISNUMBER(Dépenses!$M$40),Dépenses!$M$40&lt;&gt;0,COUNTIF(Dépenses!$M$3:$M$40,"&gt;0")+COUNTIF(Dépenses!$M$3:$M$40,"&lt;0")=33),Dépenses!$P$40,IF(AND(ISNUMBER(Dépenses!$M$41),Dépenses!$M$41&lt;&gt;0,COUNTIF(Dépenses!$M$3:$M$41,"&gt;0")+COUNTIF(Dépenses!$M$3:$M$41,"&lt;0")=33),Dépenses!$P$41,IF(AND(ISNUMBER(Dépenses!$M$42),Dépenses!$M$42&lt;&gt;0,COUNTIF(Dépenses!$M$3:$M$42,"&gt;0")+COUNTIF(Dépenses!$M$3:$M$42,"&lt;0")=33),Dépenses!$P$42,IF(AND(ISNUMBER(Dépenses!$M$43),Dépenses!$M$43&lt;&gt;0,COUNTIF(Dépenses!$M$3:$M$43,"&gt;0")+COUNTIF(Dépenses!$M$3:$M$43,"&lt;0")=33),Dépenses!$P$43,""))))))))))))))))))))))))))))))))))))))))),"")</f>
        <v/>
      </c>
      <c r="J41" s="310" t="str">
        <f>IF(33&lt;=COUNTIF(Dépenses!$M$3:$M$43,"&gt;0")+COUNTIF(Dépenses!$M$3:$M$43,"&lt;0"),IF(AND(ISNUMBER(Dépenses!$M$3),Dépenses!$M$3&lt;&gt;0,COUNTIF(Dépenses!$M$3:$M$3,"&gt;0")+COUNTIF(Dépenses!$M$3:$M$3,"&lt;0")=33),Dépenses!$Q$3,IF(AND(ISNUMBER(Dépenses!$M$4),Dépenses!$M$4&lt;&gt;0,COUNTIF(Dépenses!$M$3:$M$4,"&gt;0")+COUNTIF(Dépenses!$M$3:$M$4,"&lt;0")=33),Dépenses!$Q$4,IF(AND(ISNUMBER(Dépenses!$M$5),Dépenses!$M$5&lt;&gt;0,COUNTIF(Dépenses!$M$3:$M$5,"&gt;0")+COUNTIF(Dépenses!$M$3:$M$5,"&lt;0")=33),Dépenses!$Q$5,IF(AND(ISNUMBER(Dépenses!$M$6),Dépenses!$M$6&lt;&gt;0,COUNTIF(Dépenses!$M$3:$M$6,"&gt;0")+COUNTIF(Dépenses!$M$3:$M$6,"&lt;0")=33),Dépenses!$Q$6,IF(AND(ISNUMBER(Dépenses!$M$7),Dépenses!$M$7&lt;&gt;0,COUNTIF(Dépenses!$M$3:$M$7,"&gt;0")+COUNTIF(Dépenses!$M$3:$M$7,"&lt;0")=33),Dépenses!$Q$7,IF(AND(ISNUMBER(Dépenses!$M$8),Dépenses!$M$8&lt;&gt;0,COUNTIF(Dépenses!$M$3:$M$8,"&gt;0")+COUNTIF(Dépenses!$M$3:$M$8,"&lt;0")=33),Dépenses!$Q$8,IF(AND(ISNUMBER(Dépenses!$M$9),Dépenses!$M$9&lt;&gt;0,COUNTIF(Dépenses!$M$3:$M$9,"&gt;0")+COUNTIF(Dépenses!$M$3:$M$9,"&lt;0")=33),Dépenses!$Q$9,IF(AND(ISNUMBER(Dépenses!$M$10),Dépenses!$M$10&lt;&gt;0,COUNTIF(Dépenses!$M$3:$M$10,"&gt;0")+COUNTIF(Dépenses!$M$3:$M$10,"&lt;0")=33),Dépenses!$Q$10,IF(AND(ISNUMBER(Dépenses!$M$11),Dépenses!$M$11&lt;&gt;0,COUNTIF(Dépenses!$M$3:$M$11,"&gt;0")+COUNTIF(Dépenses!$M$3:$M$11,"&lt;0")=33),Dépenses!$Q$11,IF(AND(ISNUMBER(Dépenses!$M$12),Dépenses!$M$12&lt;&gt;0,COUNTIF(Dépenses!$M$3:$M$12,"&gt;0")+COUNTIF(Dépenses!$M$3:$M$12,"&lt;0")=33),Dépenses!$Q$12,IF(AND(ISNUMBER(Dépenses!$M$13),Dépenses!$M$13&lt;&gt;0,COUNTIF(Dépenses!$M$3:$M$13,"&gt;0")+COUNTIF(Dépenses!$M$3:$M$13,"&lt;0")=33),Dépenses!$Q$13,IF(AND(ISNUMBER(Dépenses!$M$14),Dépenses!$M$14&lt;&gt;0,COUNTIF(Dépenses!$M$3:$M$14,"&gt;0")+COUNTIF(Dépenses!$M$3:$M$14,"&lt;0")=33),Dépenses!$Q$14,IF(AND(ISNUMBER(Dépenses!$M$15),Dépenses!$M$15&lt;&gt;0,COUNTIF(Dépenses!$M$3:$M$15,"&gt;0")+COUNTIF(Dépenses!$M$3:$M$15,"&lt;0")=33),Dépenses!$Q$15,IF(AND(ISNUMBER(Dépenses!$M$16),Dépenses!$M$16&lt;&gt;0,COUNTIF(Dépenses!$M$3:$M$16,"&gt;0")+COUNTIF(Dépenses!$M$3:$M$16,"&lt;0")=33),Dépenses!$Q$16,IF(AND(ISNUMBER(Dépenses!$M$17),Dépenses!$M$17&lt;&gt;0,COUNTIF(Dépenses!$M$3:$M$17,"&gt;0")+COUNTIF(Dépenses!$M$3:$M$17,"&lt;0")=33),Dépenses!$Q$17,IF(AND(ISNUMBER(Dépenses!$M$18),Dépenses!$M$18&lt;&gt;0,COUNTIF(Dépenses!$M$3:$M$18,"&gt;0")+COUNTIF(Dépenses!$M$3:$M$18,"&lt;0")=33),Dépenses!$Q$18,IF(AND(ISNUMBER(Dépenses!$M$19),Dépenses!$M$19&lt;&gt;0,COUNTIF(Dépenses!$M$3:$M$19,"&gt;0")+COUNTIF(Dépenses!$M$3:$M$19,"&lt;0")=33),Dépenses!$Q$19,IF(AND(ISNUMBER(Dépenses!$M$20),Dépenses!$M$20&lt;&gt;0,COUNTIF(Dépenses!$M$3:$M$20,"&gt;0")+COUNTIF(Dépenses!$M$3:$M$20,"&lt;0")=33),Dépenses!$Q$20,IF(AND(ISNUMBER(Dépenses!$M$21),Dépenses!$M$21&lt;&gt;0,COUNTIF(Dépenses!$M$3:$M$21,"&gt;0")+COUNTIF(Dépenses!$M$3:$M$21,"&lt;0")=33),Dépenses!$Q$21,IF(AND(ISNUMBER(Dépenses!$M$22),Dépenses!$M$22&lt;&gt;0,COUNTIF(Dépenses!$M$3:$M$22,"&gt;0")+COUNTIF(Dépenses!$M$3:$M$22,"&lt;0")=33),Dépenses!$Q$22,IF(AND(ISNUMBER(Dépenses!$M$23),Dépenses!$M$23&lt;&gt;0,COUNTIF(Dépenses!$M$3:$M$23,"&gt;0")+COUNTIF(Dépenses!$M$3:$M$23,"&lt;0")=33),Dépenses!$Q$23,IF(AND(ISNUMBER(Dépenses!$M$24),Dépenses!$M$24&lt;&gt;0,COUNTIF(Dépenses!$M$3:$M$24,"&gt;0")+COUNTIF(Dépenses!$M$3:$M$24,"&lt;0")=33),Dépenses!$Q$24,IF(AND(ISNUMBER(Dépenses!$M$25),Dépenses!$M$25&lt;&gt;0,COUNTIF(Dépenses!$M$3:$M$25,"&gt;0")+COUNTIF(Dépenses!$M$3:$M$25,"&lt;0")=33),Dépenses!$Q$25,IF(AND(ISNUMBER(Dépenses!$M$26),Dépenses!$M$26&lt;&gt;0,COUNTIF(Dépenses!$M$3:$M$26,"&gt;0")+COUNTIF(Dépenses!$M$3:$M$26,"&lt;0")=33),Dépenses!$Q$26,IF(AND(ISNUMBER(Dépenses!$M$27),Dépenses!$M$27&lt;&gt;0,COUNTIF(Dépenses!$M$3:$M$27,"&gt;0")+COUNTIF(Dépenses!$M$3:$M$27,"&lt;0")=33),Dépenses!$Q$27,IF(AND(ISNUMBER(Dépenses!$M$28),Dépenses!$M$28&lt;&gt;0,COUNTIF(Dépenses!$M$3:$M$28,"&gt;0")+COUNTIF(Dépenses!$M$3:$M$28,"&lt;0")=33),Dépenses!$Q$28,IF(AND(ISNUMBER(Dépenses!$M$29),Dépenses!$M$29&lt;&gt;0,COUNTIF(Dépenses!$M$3:$M$29,"&gt;0")+COUNTIF(Dépenses!$M$3:$M$29,"&lt;0")=33),Dépenses!$Q$29,IF(AND(ISNUMBER(Dépenses!$M$30),Dépenses!$M$30&lt;&gt;0,COUNTIF(Dépenses!$M$3:$M$30,"&gt;0")+COUNTIF(Dépenses!$M$3:$M$30,"&lt;0")=33),Dépenses!$Q$30,IF(AND(ISNUMBER(Dépenses!$M$31),Dépenses!$M$31&lt;&gt;0,COUNTIF(Dépenses!$M$3:$M$31,"&gt;0")+COUNTIF(Dépenses!$M$3:$M$31,"&lt;0")=33),Dépenses!$Q$31,IF(AND(ISNUMBER(Dépenses!$M$32),Dépenses!$M$32&lt;&gt;0,COUNTIF(Dépenses!$M$3:$M$32,"&gt;0")+COUNTIF(Dépenses!$M$3:$M$32,"&lt;0")=33),Dépenses!$Q$32,IF(AND(ISNUMBER(Dépenses!$M$33),Dépenses!$M$33&lt;&gt;0,COUNTIF(Dépenses!$M$3:$M$33,"&gt;0")+COUNTIF(Dépenses!$M$3:$M$33,"&lt;0")=33),Dépenses!$Q$33,IF(AND(ISNUMBER(Dépenses!$M$34),Dépenses!$M$34&lt;&gt;0,COUNTIF(Dépenses!$M$3:$M$34,"&gt;0")+COUNTIF(Dépenses!$M$3:$M$34,"&lt;0")=33),Dépenses!$Q$34,IF(AND(ISNUMBER(Dépenses!$M$35),Dépenses!$M$35&lt;&gt;0,COUNTIF(Dépenses!$M$3:$M$35,"&gt;0")+COUNTIF(Dépenses!$M$3:$M$35,"&lt;0")=33),Dépenses!$Q$35,IF(AND(ISNUMBER(Dépenses!$M$36),Dépenses!$M$36&lt;&gt;0,COUNTIF(Dépenses!$M$3:$M$36,"&gt;0")+COUNTIF(Dépenses!$M$3:$M$36,"&lt;0")=33),Dépenses!$Q$36,IF(AND(ISNUMBER(Dépenses!$M$37),Dépenses!$M$37&lt;&gt;0,COUNTIF(Dépenses!$M$3:$M$37,"&gt;0")+COUNTIF(Dépenses!$M$3:$M$37,"&lt;0")=33),Dépenses!$Q$37,IF(AND(ISNUMBER(Dépenses!$M$38),Dépenses!$M$38&lt;&gt;0,COUNTIF(Dépenses!$M$3:$M$38,"&gt;0")+COUNTIF(Dépenses!$M$3:$M$38,"&lt;0")=33),Dépenses!$Q$38,IF(AND(ISNUMBER(Dépenses!$M$39),Dépenses!$M$39&lt;&gt;0,COUNTIF(Dépenses!$M$3:$M$39,"&gt;0")+COUNTIF(Dépenses!$M$3:$M$39,"&lt;0")=33),Dépenses!$Q$39,IF(AND(ISNUMBER(Dépenses!$M$40),Dépenses!$M$40&lt;&gt;0,COUNTIF(Dépenses!$M$3:$M$40,"&gt;0")+COUNTIF(Dépenses!$M$3:$M$40,"&lt;0")=33),Dépenses!$Q$40,IF(AND(ISNUMBER(Dépenses!$M$41),Dépenses!$M$41&lt;&gt;0,COUNTIF(Dépenses!$M$3:$M$41,"&gt;0")+COUNTIF(Dépenses!$M$3:$M$41,"&lt;0")=33),Dépenses!$Q$41,IF(AND(ISNUMBER(Dépenses!$M$42),Dépenses!$M$42&lt;&gt;0,COUNTIF(Dépenses!$M$3:$M$42,"&gt;0")+COUNTIF(Dépenses!$M$3:$M$42,"&lt;0")=33),Dépenses!$Q$42,IF(AND(ISNUMBER(Dépenses!$M$43),Dépenses!$M$43&lt;&gt;0,COUNTIF(Dépenses!$M$3:$M$43,"&gt;0")+COUNTIF(Dépenses!$M$3:$M$43,"&lt;0")=33),Dépenses!$Q$43,""))))))))))))))))))))))))))))))))))))))))),IF(33=COUNTIF(Dépenses!$M$3:$M$43,"&gt;0")+COUNTIF(Dépenses!$M$3:$M$43,"&lt;0")+1,SUM(Dépenses!$Q$3:$Q$43),IF(33=COUNTIF(Dépenses!$M$3:$M$43,"&gt;0")+COUNTIF(Dépenses!$M$3:$M$43,"&lt;0")+2,Revenus!$J$2-SUM(Dépenses!$Q$3:$Q$43),"")))</f>
        <v/>
      </c>
    </row>
    <row r="42" spans="1:10" x14ac:dyDescent="0.25">
      <c r="A42" s="91"/>
      <c r="B42" s="91"/>
      <c r="C42" s="91"/>
      <c r="D42" s="91"/>
      <c r="E42" s="91"/>
      <c r="F42" s="91"/>
      <c r="G42" s="276" t="str">
        <f>IF(34&lt;=COUNTIF(Dépenses!$M$3:$M$43,"&gt;0")+COUNTIF(Dépenses!$M$3:$M$43,"&lt;0"),IF(AND(ISNUMBER(Dépenses!$M$3),Dépenses!$M$3&lt;&gt;0,COUNTIF(Dépenses!$M$3:$M$3,"&gt;0")+COUNTIF(Dépenses!$M$3:$M$3,"&lt;0")=34),Dépenses!$L$3,IF(AND(ISNUMBER(Dépenses!$M$4),Dépenses!$M$4&lt;&gt;0,COUNTIF(Dépenses!$M$3:$M$4,"&gt;0")+COUNTIF(Dépenses!$M$3:$M$4,"&lt;0")=34),Dépenses!$L$4,IF(AND(ISNUMBER(Dépenses!$M$5),Dépenses!$M$5&lt;&gt;0,COUNTIF(Dépenses!$M$3:$M$5,"&gt;0")+COUNTIF(Dépenses!$M$3:$M$5,"&lt;0")=34),Dépenses!$L$5,IF(AND(ISNUMBER(Dépenses!$M$6),Dépenses!$M$6&lt;&gt;0,COUNTIF(Dépenses!$M$3:$M$6,"&gt;0")+COUNTIF(Dépenses!$M$3:$M$6,"&lt;0")=34),Dépenses!$L$6,IF(AND(ISNUMBER(Dépenses!$M$7),Dépenses!$M$7&lt;&gt;0,COUNTIF(Dépenses!$M$3:$M$7,"&gt;0")+COUNTIF(Dépenses!$M$3:$M$7,"&lt;0")=34),Dépenses!$L$7,IF(AND(ISNUMBER(Dépenses!$M$8),Dépenses!$M$8&lt;&gt;0,COUNTIF(Dépenses!$M$3:$M$8,"&gt;0")+COUNTIF(Dépenses!$M$3:$M$8,"&lt;0")=34),Dépenses!$L$8,IF(AND(ISNUMBER(Dépenses!$M$9),Dépenses!$M$9&lt;&gt;0,COUNTIF(Dépenses!$M$3:$M$9,"&gt;0")+COUNTIF(Dépenses!$M$3:$M$9,"&lt;0")=34),Dépenses!$L$9,IF(AND(ISNUMBER(Dépenses!$M$10),Dépenses!$M$10&lt;&gt;0,COUNTIF(Dépenses!$M$3:$M$10,"&gt;0")+COUNTIF(Dépenses!$M$3:$M$10,"&lt;0")=34),Dépenses!$L$10,IF(AND(ISNUMBER(Dépenses!$M$11),Dépenses!$M$11&lt;&gt;0,COUNTIF(Dépenses!$M$3:$M$11,"&gt;0")+COUNTIF(Dépenses!$M$3:$M$11,"&lt;0")=34),Dépenses!$L$11,IF(AND(ISNUMBER(Dépenses!$M$12),Dépenses!$M$12&lt;&gt;0,COUNTIF(Dépenses!$M$3:$M$12,"&gt;0")+COUNTIF(Dépenses!$M$3:$M$12,"&lt;0")=34),Dépenses!$L$12,IF(AND(ISNUMBER(Dépenses!$M$13),Dépenses!$M$13&lt;&gt;0,COUNTIF(Dépenses!$M$3:$M$13,"&gt;0")+COUNTIF(Dépenses!$M$3:$M$13,"&lt;0")=34),Dépenses!$L$13,IF(AND(ISNUMBER(Dépenses!$M$14),Dépenses!$M$14&lt;&gt;0,COUNTIF(Dépenses!$M$3:$M$14,"&gt;0")+COUNTIF(Dépenses!$M$3:$M$14,"&lt;0")=34),Dépenses!$L$14,IF(AND(ISNUMBER(Dépenses!$M$15),Dépenses!$M$15&lt;&gt;0,COUNTIF(Dépenses!$M$3:$M$15,"&gt;0")+COUNTIF(Dépenses!$M$3:$M$15,"&lt;0")=34),Dépenses!$L$15,IF(AND(ISNUMBER(Dépenses!$M$16),Dépenses!$M$16&lt;&gt;0,COUNTIF(Dépenses!$M$3:$M$16,"&gt;0")+COUNTIF(Dépenses!$M$3:$M$16,"&lt;0")=34),Dépenses!$L$16,IF(AND(ISNUMBER(Dépenses!$M$17),Dépenses!$M$17&lt;&gt;0,COUNTIF(Dépenses!$M$3:$M$17,"&gt;0")+COUNTIF(Dépenses!$M$3:$M$17,"&lt;0")=34),Dépenses!$L$17,IF(AND(ISNUMBER(Dépenses!$M$18),Dépenses!$M$18&lt;&gt;0,COUNTIF(Dépenses!$M$3:$M$18,"&gt;0")+COUNTIF(Dépenses!$M$3:$M$18,"&lt;0")=34),Dépenses!$L$18,IF(AND(ISNUMBER(Dépenses!$M$19),Dépenses!$M$19&lt;&gt;0,COUNTIF(Dépenses!$M$3:$M$19,"&gt;0")+COUNTIF(Dépenses!$M$3:$M$19,"&lt;0")=34),Dépenses!$L$19,IF(AND(ISNUMBER(Dépenses!$M$20),Dépenses!$M$20&lt;&gt;0,COUNTIF(Dépenses!$M$3:$M$20,"&gt;0")+COUNTIF(Dépenses!$M$3:$M$20,"&lt;0")=34),Dépenses!$L$20,IF(AND(ISNUMBER(Dépenses!$M$21),Dépenses!$M$21&lt;&gt;0,COUNTIF(Dépenses!$M$3:$M$21,"&gt;0")+COUNTIF(Dépenses!$M$3:$M$21,"&lt;0")=34),Dépenses!$L$21,IF(AND(ISNUMBER(Dépenses!$M$22),Dépenses!$M$22&lt;&gt;0,COUNTIF(Dépenses!$M$3:$M$22,"&gt;0")+COUNTIF(Dépenses!$M$3:$M$22,"&lt;0")=34),Dépenses!$L$22,IF(AND(ISNUMBER(Dépenses!$M$23),Dépenses!$M$23&lt;&gt;0,COUNTIF(Dépenses!$M$3:$M$23,"&gt;0")+COUNTIF(Dépenses!$M$3:$M$23,"&lt;0")=34),Dépenses!$L$23,IF(AND(ISNUMBER(Dépenses!$M$24),Dépenses!$M$24&lt;&gt;0,COUNTIF(Dépenses!$M$3:$M$24,"&gt;0")+COUNTIF(Dépenses!$M$3:$M$24,"&lt;0")=34),Dépenses!$L$24,IF(AND(ISNUMBER(Dépenses!$M$25),Dépenses!$M$25&lt;&gt;0,COUNTIF(Dépenses!$M$3:$M$25,"&gt;0")+COUNTIF(Dépenses!$M$3:$M$25,"&lt;0")=34),Dépenses!$L$25,IF(AND(ISNUMBER(Dépenses!$M$26),Dépenses!$M$26&lt;&gt;0,COUNTIF(Dépenses!$M$3:$M$26,"&gt;0")+COUNTIF(Dépenses!$M$3:$M$26,"&lt;0")=34),Dépenses!$L$26,IF(AND(ISNUMBER(Dépenses!$M$27),Dépenses!$M$27&lt;&gt;0,COUNTIF(Dépenses!$M$3:$M$27,"&gt;0")+COUNTIF(Dépenses!$M$3:$M$27,"&lt;0")=34),Dépenses!$L$27,IF(AND(ISNUMBER(Dépenses!$M$28),Dépenses!$M$28&lt;&gt;0,COUNTIF(Dépenses!$M$3:$M$28,"&gt;0")+COUNTIF(Dépenses!$M$3:$M$28,"&lt;0")=34),Dépenses!$L$28,IF(AND(ISNUMBER(Dépenses!$M$29),Dépenses!$M$29&lt;&gt;0,COUNTIF(Dépenses!$M$3:$M$29,"&gt;0")+COUNTIF(Dépenses!$M$3:$M$29,"&lt;0")=34),Dépenses!$L$29,IF(AND(ISNUMBER(Dépenses!$M$30),Dépenses!$M$30&lt;&gt;0,COUNTIF(Dépenses!$M$3:$M$30,"&gt;0")+COUNTIF(Dépenses!$M$3:$M$30,"&lt;0")=34),Dépenses!$L$30,IF(AND(ISNUMBER(Dépenses!$M$31),Dépenses!$M$31&lt;&gt;0,COUNTIF(Dépenses!$M$3:$M$31,"&gt;0")+COUNTIF(Dépenses!$M$3:$M$31,"&lt;0")=34),Dépenses!$L$31,IF(AND(ISNUMBER(Dépenses!$M$32),Dépenses!$M$32&lt;&gt;0,COUNTIF(Dépenses!$M$3:$M$32,"&gt;0")+COUNTIF(Dépenses!$M$3:$M$32,"&lt;0")=34),Dépenses!$L$32,IF(AND(ISNUMBER(Dépenses!$M$33),Dépenses!$M$33&lt;&gt;0,COUNTIF(Dépenses!$M$3:$M$33,"&gt;0")+COUNTIF(Dépenses!$M$3:$M$33,"&lt;0")=34),Dépenses!$L$33,IF(AND(ISNUMBER(Dépenses!$M$34),Dépenses!$M$34&lt;&gt;0,COUNTIF(Dépenses!$M$3:$M$34,"&gt;0")+COUNTIF(Dépenses!$M$3:$M$34,"&lt;0")=34),Dépenses!$L$34,IF(AND(ISNUMBER(Dépenses!$M$35),Dépenses!$M$35&lt;&gt;0,COUNTIF(Dépenses!$M$3:$M$35,"&gt;0")+COUNTIF(Dépenses!$M$3:$M$35,"&lt;0")=34),Dépenses!$L$35,IF(AND(ISNUMBER(Dépenses!$M$36),Dépenses!$M$36&lt;&gt;0,COUNTIF(Dépenses!$M$3:$M$36,"&gt;0")+COUNTIF(Dépenses!$M$3:$M$36,"&lt;0")=34),Dépenses!$L$36,IF(AND(ISNUMBER(Dépenses!$M$37),Dépenses!$M$37&lt;&gt;0,COUNTIF(Dépenses!$M$3:$M$37,"&gt;0")+COUNTIF(Dépenses!$M$3:$M$37,"&lt;0")=34),Dépenses!$L$37,IF(AND(ISNUMBER(Dépenses!$M$38),Dépenses!$M$38&lt;&gt;0,COUNTIF(Dépenses!$M$3:$M$38,"&gt;0")+COUNTIF(Dépenses!$M$3:$M$38,"&lt;0")=34),Dépenses!$L$38,IF(AND(ISNUMBER(Dépenses!$M$39),Dépenses!$M$39&lt;&gt;0,COUNTIF(Dépenses!$M$3:$M$39,"&gt;0")+COUNTIF(Dépenses!$M$3:$M$39,"&lt;0")=34),Dépenses!$L$39,IF(AND(ISNUMBER(Dépenses!$M$40),Dépenses!$M$40&lt;&gt;0,COUNTIF(Dépenses!$M$3:$M$40,"&gt;0")+COUNTIF(Dépenses!$M$3:$M$40,"&lt;0")=34),Dépenses!$L$40,IF(AND(ISNUMBER(Dépenses!$M$41),Dépenses!$M$41&lt;&gt;0,COUNTIF(Dépenses!$M$3:$M$41,"&gt;0")+COUNTIF(Dépenses!$M$3:$M$41,"&lt;0")=34),Dépenses!$L$41,IF(AND(ISNUMBER(Dépenses!$M$42),Dépenses!$M$42&lt;&gt;0,COUNTIF(Dépenses!$M$3:$M$42,"&gt;0")+COUNTIF(Dépenses!$M$3:$M$42,"&lt;0")=34),Dépenses!$L$42,IF(AND(ISNUMBER(Dépenses!$M$43),Dépenses!$M$43&lt;&gt;0,COUNTIF(Dépenses!$M$3:$M$43,"&gt;0")+COUNTIF(Dépenses!$M$3:$M$43,"&lt;0")=34),Dépenses!$L$43,""))))))))))))))))))))))))))))))))))))))))),IF(34=COUNTIF(Dépenses!$M$3:$M$43,"&gt;0")+COUNTIF(Dépenses!$M$3:$M$43,"&lt;0")+1,"TOTAL DÉPENSES",IF(34=COUNTIF(Dépenses!$M$3:$M$43,"&gt;0")+COUNTIF(Dépenses!$M$3:$M$43,"&lt;0")+2,"BÉNÉFICE (PERTE) NET","")))</f>
        <v/>
      </c>
      <c r="H42" s="310" t="str">
        <f>IF(34&lt;=COUNTIF(Dépenses!$M$3:$M$43,"&gt;0")+COUNTIF(Dépenses!$M$3:$M$43,"&lt;0"),IF(AND(ISNUMBER(Dépenses!$M$3),Dépenses!$M$3&lt;&gt;0,COUNTIF(Dépenses!$M$3:$M$3,"&gt;0")+COUNTIF(Dépenses!$M$3:$M$3,"&lt;0")=34),Dépenses!$M$3,IF(AND(ISNUMBER(Dépenses!$M$4),Dépenses!$M$4&lt;&gt;0,COUNTIF(Dépenses!$M$3:$M$4,"&gt;0")+COUNTIF(Dépenses!$M$3:$M$4,"&lt;0")=34),Dépenses!$M$4,IF(AND(ISNUMBER(Dépenses!$M$5),Dépenses!$M$5&lt;&gt;0,COUNTIF(Dépenses!$M$3:$M$5,"&gt;0")+COUNTIF(Dépenses!$M$3:$M$5,"&lt;0")=34),Dépenses!$M$5,IF(AND(ISNUMBER(Dépenses!$M$6),Dépenses!$M$6&lt;&gt;0,COUNTIF(Dépenses!$M$3:$M$6,"&gt;0")+COUNTIF(Dépenses!$M$3:$M$6,"&lt;0")=34),Dépenses!$M$6,IF(AND(ISNUMBER(Dépenses!$M$7),Dépenses!$M$7&lt;&gt;0,COUNTIF(Dépenses!$M$3:$M$7,"&gt;0")+COUNTIF(Dépenses!$M$3:$M$7,"&lt;0")=34),Dépenses!$M$7,IF(AND(ISNUMBER(Dépenses!$M$8),Dépenses!$M$8&lt;&gt;0,COUNTIF(Dépenses!$M$3:$M$8,"&gt;0")+COUNTIF(Dépenses!$M$3:$M$8,"&lt;0")=34),Dépenses!$M$8,IF(AND(ISNUMBER(Dépenses!$M$9),Dépenses!$M$9&lt;&gt;0,COUNTIF(Dépenses!$M$3:$M$9,"&gt;0")+COUNTIF(Dépenses!$M$3:$M$9,"&lt;0")=34),Dépenses!$M$9,IF(AND(ISNUMBER(Dépenses!$M$10),Dépenses!$M$10&lt;&gt;0,COUNTIF(Dépenses!$M$3:$M$10,"&gt;0")+COUNTIF(Dépenses!$M$3:$M$10,"&lt;0")=34),Dépenses!$M$10,IF(AND(ISNUMBER(Dépenses!$M$11),Dépenses!$M$11&lt;&gt;0,COUNTIF(Dépenses!$M$3:$M$11,"&gt;0")+COUNTIF(Dépenses!$M$3:$M$11,"&lt;0")=34),Dépenses!$M$11,IF(AND(ISNUMBER(Dépenses!$M$12),Dépenses!$M$12&lt;&gt;0,COUNTIF(Dépenses!$M$3:$M$12,"&gt;0")+COUNTIF(Dépenses!$M$3:$M$12,"&lt;0")=34),Dépenses!$M$12,IF(AND(ISNUMBER(Dépenses!$M$13),Dépenses!$M$13&lt;&gt;0,COUNTIF(Dépenses!$M$3:$M$13,"&gt;0")+COUNTIF(Dépenses!$M$3:$M$13,"&lt;0")=34),Dépenses!$M$13,IF(AND(ISNUMBER(Dépenses!$M$14),Dépenses!$M$14&lt;&gt;0,COUNTIF(Dépenses!$M$3:$M$14,"&gt;0")+COUNTIF(Dépenses!$M$3:$M$14,"&lt;0")=34),Dépenses!$M$14,IF(AND(ISNUMBER(Dépenses!$M$15),Dépenses!$M$15&lt;&gt;0,COUNTIF(Dépenses!$M$3:$M$15,"&gt;0")+COUNTIF(Dépenses!$M$3:$M$15,"&lt;0")=34),Dépenses!$M$15,IF(AND(ISNUMBER(Dépenses!$M$16),Dépenses!$M$16&lt;&gt;0,COUNTIF(Dépenses!$M$3:$M$16,"&gt;0")+COUNTIF(Dépenses!$M$3:$M$16,"&lt;0")=34),Dépenses!$M$16,IF(AND(ISNUMBER(Dépenses!$M$17),Dépenses!$M$17&lt;&gt;0,COUNTIF(Dépenses!$M$3:$M$17,"&gt;0")+COUNTIF(Dépenses!$M$3:$M$17,"&lt;0")=34),Dépenses!$M$17,IF(AND(ISNUMBER(Dépenses!$M$18),Dépenses!$M$18&lt;&gt;0,COUNTIF(Dépenses!$M$3:$M$18,"&gt;0")+COUNTIF(Dépenses!$M$3:$M$18,"&lt;0")=34),Dépenses!$M$18,IF(AND(ISNUMBER(Dépenses!$M$19),Dépenses!$M$19&lt;&gt;0,COUNTIF(Dépenses!$M$3:$M$19,"&gt;0")+COUNTIF(Dépenses!$M$3:$M$19,"&lt;0")=34),Dépenses!$M$19,IF(AND(ISNUMBER(Dépenses!$M$20),Dépenses!$M$20&lt;&gt;0,COUNTIF(Dépenses!$M$3:$M$20,"&gt;0")+COUNTIF(Dépenses!$M$3:$M$20,"&lt;0")=34),Dépenses!$M$20,IF(AND(ISNUMBER(Dépenses!$M$21),Dépenses!$M$21&lt;&gt;0,COUNTIF(Dépenses!$M$3:$M$21,"&gt;0")+COUNTIF(Dépenses!$M$3:$M$21,"&lt;0")=34),Dépenses!$M$21,IF(AND(ISNUMBER(Dépenses!$M$22),Dépenses!$M$22&lt;&gt;0,COUNTIF(Dépenses!$M$3:$M$22,"&gt;0")+COUNTIF(Dépenses!$M$3:$M$22,"&lt;0")=34),Dépenses!$M$22,IF(AND(ISNUMBER(Dépenses!$M$23),Dépenses!$M$23&lt;&gt;0,COUNTIF(Dépenses!$M$3:$M$23,"&gt;0")+COUNTIF(Dépenses!$M$3:$M$23,"&lt;0")=34),Dépenses!$M$23,IF(AND(ISNUMBER(Dépenses!$M$24),Dépenses!$M$24&lt;&gt;0,COUNTIF(Dépenses!$M$3:$M$24,"&gt;0")+COUNTIF(Dépenses!$M$3:$M$24,"&lt;0")=34),Dépenses!$M$24,IF(AND(ISNUMBER(Dépenses!$M$25),Dépenses!$M$25&lt;&gt;0,COUNTIF(Dépenses!$M$3:$M$25,"&gt;0")+COUNTIF(Dépenses!$M$3:$M$25,"&lt;0")=34),Dépenses!$M$25,IF(AND(ISNUMBER(Dépenses!$M$26),Dépenses!$M$26&lt;&gt;0,COUNTIF(Dépenses!$M$3:$M$26,"&gt;0")+COUNTIF(Dépenses!$M$3:$M$26,"&lt;0")=34),Dépenses!$M$26,IF(AND(ISNUMBER(Dépenses!$M$27),Dépenses!$M$27&lt;&gt;0,COUNTIF(Dépenses!$M$3:$M$27,"&gt;0")+COUNTIF(Dépenses!$M$3:$M$27,"&lt;0")=34),Dépenses!$M$27,IF(AND(ISNUMBER(Dépenses!$M$28),Dépenses!$M$28&lt;&gt;0,COUNTIF(Dépenses!$M$3:$M$28,"&gt;0")+COUNTIF(Dépenses!$M$3:$M$28,"&lt;0")=34),Dépenses!$M$28,IF(AND(ISNUMBER(Dépenses!$M$29),Dépenses!$M$29&lt;&gt;0,COUNTIF(Dépenses!$M$3:$M$29,"&gt;0")+COUNTIF(Dépenses!$M$3:$M$29,"&lt;0")=34),Dépenses!$M$29,IF(AND(ISNUMBER(Dépenses!$M$30),Dépenses!$M$30&lt;&gt;0,COUNTIF(Dépenses!$M$3:$M$30,"&gt;0")+COUNTIF(Dépenses!$M$3:$M$30,"&lt;0")=34),Dépenses!$M$30,IF(AND(ISNUMBER(Dépenses!$M$31),Dépenses!$M$31&lt;&gt;0,COUNTIF(Dépenses!$M$3:$M$31,"&gt;0")+COUNTIF(Dépenses!$M$3:$M$31,"&lt;0")=34),Dépenses!$M$31,IF(AND(ISNUMBER(Dépenses!$M$32),Dépenses!$M$32&lt;&gt;0,COUNTIF(Dépenses!$M$3:$M$32,"&gt;0")+COUNTIF(Dépenses!$M$3:$M$32,"&lt;0")=34),Dépenses!$M$32,IF(AND(ISNUMBER(Dépenses!$M$33),Dépenses!$M$33&lt;&gt;0,COUNTIF(Dépenses!$M$3:$M$33,"&gt;0")+COUNTIF(Dépenses!$M$3:$M$33,"&lt;0")=34),Dépenses!$M$33,IF(AND(ISNUMBER(Dépenses!$M$34),Dépenses!$M$34&lt;&gt;0,COUNTIF(Dépenses!$M$3:$M$34,"&gt;0")+COUNTIF(Dépenses!$M$3:$M$34,"&lt;0")=34),Dépenses!$M$34,IF(AND(ISNUMBER(Dépenses!$M$35),Dépenses!$M$35&lt;&gt;0,COUNTIF(Dépenses!$M$3:$M$35,"&gt;0")+COUNTIF(Dépenses!$M$3:$M$35,"&lt;0")=34),Dépenses!$M$35,IF(AND(ISNUMBER(Dépenses!$M$36),Dépenses!$M$36&lt;&gt;0,COUNTIF(Dépenses!$M$3:$M$36,"&gt;0")+COUNTIF(Dépenses!$M$3:$M$36,"&lt;0")=34),Dépenses!$M$36,IF(AND(ISNUMBER(Dépenses!$M$37),Dépenses!$M$37&lt;&gt;0,COUNTIF(Dépenses!$M$3:$M$37,"&gt;0")+COUNTIF(Dépenses!$M$3:$M$37,"&lt;0")=34),Dépenses!$M$37,IF(AND(ISNUMBER(Dépenses!$M$38),Dépenses!$M$38&lt;&gt;0,COUNTIF(Dépenses!$M$3:$M$38,"&gt;0")+COUNTIF(Dépenses!$M$3:$M$38,"&lt;0")=34),Dépenses!$M$38,IF(AND(ISNUMBER(Dépenses!$M$39),Dépenses!$M$39&lt;&gt;0,COUNTIF(Dépenses!$M$3:$M$39,"&gt;0")+COUNTIF(Dépenses!$M$3:$M$39,"&lt;0")=34),Dépenses!$M$39,IF(AND(ISNUMBER(Dépenses!$M$40),Dépenses!$M$40&lt;&gt;0,COUNTIF(Dépenses!$M$3:$M$40,"&gt;0")+COUNTIF(Dépenses!$M$3:$M$40,"&lt;0")=34),Dépenses!$M$40,IF(AND(ISNUMBER(Dépenses!$M$41),Dépenses!$M$41&lt;&gt;0,COUNTIF(Dépenses!$M$3:$M$41,"&gt;0")+COUNTIF(Dépenses!$M$3:$M$41,"&lt;0")=34),Dépenses!$M$41,IF(AND(ISNUMBER(Dépenses!$M$42),Dépenses!$M$42&lt;&gt;0,COUNTIF(Dépenses!$M$3:$M$42,"&gt;0")+COUNTIF(Dépenses!$M$3:$M$42,"&lt;0")=34),Dépenses!$M$42,IF(AND(ISNUMBER(Dépenses!$M$43),Dépenses!$M$43&lt;&gt;0,COUNTIF(Dépenses!$M$3:$M$43,"&gt;0")+COUNTIF(Dépenses!$M$3:$M$43,"&lt;0")=34),Dépenses!$M$43,""))))))))))))))))))))))))))))))))))))))))),IF(34=COUNTIF(Dépenses!$M$3:$M$43,"&gt;0")+COUNTIF(Dépenses!$M$3:$M$43,"&lt;0")+1,SUM(Dépenses!$M$3:$M$43),IF(34=COUNTIF(Dépenses!$M$3:$M$43,"&gt;0")+COUNTIF(Dépenses!$M$3:$M$43,"&lt;0")+2,Revenus!$J$2-SUM(Dépenses!$M$3:$M$43),"")))</f>
        <v/>
      </c>
      <c r="I42" s="291" t="str">
        <f>IF(34&lt;=COUNTIF(Dépenses!$M$3:$M$43,"&gt;0")+COUNTIF(Dépenses!$M$3:$M$43,"&lt;0"),IF(AND(ISNUMBER(Dépenses!$M$3),Dépenses!$M$3&lt;&gt;0,COUNTIF(Dépenses!$M$3:$M$3,"&gt;0")+COUNTIF(Dépenses!$M$3:$M$3,"&lt;0")=34),Dépenses!$P$3,IF(AND(ISNUMBER(Dépenses!$M$4),Dépenses!$M$4&lt;&gt;0,COUNTIF(Dépenses!$M$3:$M$4,"&gt;0")+COUNTIF(Dépenses!$M$3:$M$4,"&lt;0")=34),Dépenses!$P$4,IF(AND(ISNUMBER(Dépenses!$M$5),Dépenses!$M$5&lt;&gt;0,COUNTIF(Dépenses!$M$3:$M$5,"&gt;0")+COUNTIF(Dépenses!$M$3:$M$5,"&lt;0")=34),Dépenses!$P$5,IF(AND(ISNUMBER(Dépenses!$M$6),Dépenses!$M$6&lt;&gt;0,COUNTIF(Dépenses!$M$3:$M$6,"&gt;0")+COUNTIF(Dépenses!$M$3:$M$6,"&lt;0")=34),Dépenses!$P$6,IF(AND(ISNUMBER(Dépenses!$M$7),Dépenses!$M$7&lt;&gt;0,COUNTIF(Dépenses!$M$3:$M$7,"&gt;0")+COUNTIF(Dépenses!$M$3:$M$7,"&lt;0")=34),Dépenses!$P$7,IF(AND(ISNUMBER(Dépenses!$M$8),Dépenses!$M$8&lt;&gt;0,COUNTIF(Dépenses!$M$3:$M$8,"&gt;0")+COUNTIF(Dépenses!$M$3:$M$8,"&lt;0")=34),Dépenses!$P$8,IF(AND(ISNUMBER(Dépenses!$M$9),Dépenses!$M$9&lt;&gt;0,COUNTIF(Dépenses!$M$3:$M$9,"&gt;0")+COUNTIF(Dépenses!$M$3:$M$9,"&lt;0")=34),Dépenses!$P$9,IF(AND(ISNUMBER(Dépenses!$M$10),Dépenses!$M$10&lt;&gt;0,COUNTIF(Dépenses!$M$3:$M$10,"&gt;0")+COUNTIF(Dépenses!$M$3:$M$10,"&lt;0")=34),Dépenses!$P$10,IF(AND(ISNUMBER(Dépenses!$M$11),Dépenses!$M$11&lt;&gt;0,COUNTIF(Dépenses!$M$3:$M$11,"&gt;0")+COUNTIF(Dépenses!$M$3:$M$11,"&lt;0")=34),Dépenses!$P$11,IF(AND(ISNUMBER(Dépenses!$M$12),Dépenses!$M$12&lt;&gt;0,COUNTIF(Dépenses!$M$3:$M$12,"&gt;0")+COUNTIF(Dépenses!$M$3:$M$12,"&lt;0")=34),Dépenses!$P$12,IF(AND(ISNUMBER(Dépenses!$M$13),Dépenses!$M$13&lt;&gt;0,COUNTIF(Dépenses!$M$3:$M$13,"&gt;0")+COUNTIF(Dépenses!$M$3:$M$13,"&lt;0")=34),Dépenses!$P$13,IF(AND(ISNUMBER(Dépenses!$M$14),Dépenses!$M$14&lt;&gt;0,COUNTIF(Dépenses!$M$3:$M$14,"&gt;0")+COUNTIF(Dépenses!$M$3:$M$14,"&lt;0")=34),Dépenses!$P$14,IF(AND(ISNUMBER(Dépenses!$M$15),Dépenses!$M$15&lt;&gt;0,COUNTIF(Dépenses!$M$3:$M$15,"&gt;0")+COUNTIF(Dépenses!$M$3:$M$15,"&lt;0")=34),Dépenses!$P$15,IF(AND(ISNUMBER(Dépenses!$M$16),Dépenses!$M$16&lt;&gt;0,COUNTIF(Dépenses!$M$3:$M$16,"&gt;0")+COUNTIF(Dépenses!$M$3:$M$16,"&lt;0")=34),Dépenses!$P$16,IF(AND(ISNUMBER(Dépenses!$M$17),Dépenses!$M$17&lt;&gt;0,COUNTIF(Dépenses!$M$3:$M$17,"&gt;0")+COUNTIF(Dépenses!$M$3:$M$17,"&lt;0")=34),Dépenses!$P$17,IF(AND(ISNUMBER(Dépenses!$M$18),Dépenses!$M$18&lt;&gt;0,COUNTIF(Dépenses!$M$3:$M$18,"&gt;0")+COUNTIF(Dépenses!$M$3:$M$18,"&lt;0")=34),Dépenses!$P$18,IF(AND(ISNUMBER(Dépenses!$M$19),Dépenses!$M$19&lt;&gt;0,COUNTIF(Dépenses!$M$3:$M$19,"&gt;0")+COUNTIF(Dépenses!$M$3:$M$19,"&lt;0")=34),Dépenses!$P$19,IF(AND(ISNUMBER(Dépenses!$M$20),Dépenses!$M$20&lt;&gt;0,COUNTIF(Dépenses!$M$3:$M$20,"&gt;0")+COUNTIF(Dépenses!$M$3:$M$20,"&lt;0")=34),Dépenses!$P$20,IF(AND(ISNUMBER(Dépenses!$M$21),Dépenses!$M$21&lt;&gt;0,COUNTIF(Dépenses!$M$3:$M$21,"&gt;0")+COUNTIF(Dépenses!$M$3:$M$21,"&lt;0")=34),Dépenses!$P$21,IF(AND(ISNUMBER(Dépenses!$M$22),Dépenses!$M$22&lt;&gt;0,COUNTIF(Dépenses!$M$3:$M$22,"&gt;0")+COUNTIF(Dépenses!$M$3:$M$22,"&lt;0")=34),Dépenses!$P$22,IF(AND(ISNUMBER(Dépenses!$M$23),Dépenses!$M$23&lt;&gt;0,COUNTIF(Dépenses!$M$3:$M$23,"&gt;0")+COUNTIF(Dépenses!$M$3:$M$23,"&lt;0")=34),Dépenses!$P$23,IF(AND(ISNUMBER(Dépenses!$M$24),Dépenses!$M$24&lt;&gt;0,COUNTIF(Dépenses!$M$3:$M$24,"&gt;0")+COUNTIF(Dépenses!$M$3:$M$24,"&lt;0")=34),Dépenses!$P$24,IF(AND(ISNUMBER(Dépenses!$M$25),Dépenses!$M$25&lt;&gt;0,COUNTIF(Dépenses!$M$3:$M$25,"&gt;0")+COUNTIF(Dépenses!$M$3:$M$25,"&lt;0")=34),Dépenses!$P$25,IF(AND(ISNUMBER(Dépenses!$M$26),Dépenses!$M$26&lt;&gt;0,COUNTIF(Dépenses!$M$3:$M$26,"&gt;0")+COUNTIF(Dépenses!$M$3:$M$26,"&lt;0")=34),Dépenses!$P$26,IF(AND(ISNUMBER(Dépenses!$M$27),Dépenses!$M$27&lt;&gt;0,COUNTIF(Dépenses!$M$3:$M$27,"&gt;0")+COUNTIF(Dépenses!$M$3:$M$27,"&lt;0")=34),Dépenses!$P$27,IF(AND(ISNUMBER(Dépenses!$M$28),Dépenses!$M$28&lt;&gt;0,COUNTIF(Dépenses!$M$3:$M$28,"&gt;0")+COUNTIF(Dépenses!$M$3:$M$28,"&lt;0")=34),Dépenses!$P$28,IF(AND(ISNUMBER(Dépenses!$M$29),Dépenses!$M$29&lt;&gt;0,COUNTIF(Dépenses!$M$3:$M$29,"&gt;0")+COUNTIF(Dépenses!$M$3:$M$29,"&lt;0")=34),Dépenses!$P$29,IF(AND(ISNUMBER(Dépenses!$M$30),Dépenses!$M$30&lt;&gt;0,COUNTIF(Dépenses!$M$3:$M$30,"&gt;0")+COUNTIF(Dépenses!$M$3:$M$30,"&lt;0")=34),Dépenses!$P$30,IF(AND(ISNUMBER(Dépenses!$M$31),Dépenses!$M$31&lt;&gt;0,COUNTIF(Dépenses!$M$3:$M$31,"&gt;0")+COUNTIF(Dépenses!$M$3:$M$31,"&lt;0")=34),Dépenses!$P$31,IF(AND(ISNUMBER(Dépenses!$M$32),Dépenses!$M$32&lt;&gt;0,COUNTIF(Dépenses!$M$3:$M$32,"&gt;0")+COUNTIF(Dépenses!$M$3:$M$32,"&lt;0")=34),Dépenses!$P$32,IF(AND(ISNUMBER(Dépenses!$M$33),Dépenses!$M$33&lt;&gt;0,COUNTIF(Dépenses!$M$3:$M$33,"&gt;0")+COUNTIF(Dépenses!$M$3:$M$33,"&lt;0")=34),Dépenses!$P$33,IF(AND(ISNUMBER(Dépenses!$M$34),Dépenses!$M$34&lt;&gt;0,COUNTIF(Dépenses!$M$3:$M$34,"&gt;0")+COUNTIF(Dépenses!$M$3:$M$34,"&lt;0")=34),Dépenses!$P$34,IF(AND(ISNUMBER(Dépenses!$M$35),Dépenses!$M$35&lt;&gt;0,COUNTIF(Dépenses!$M$3:$M$35,"&gt;0")+COUNTIF(Dépenses!$M$3:$M$35,"&lt;0")=34),Dépenses!$P$35,IF(AND(ISNUMBER(Dépenses!$M$36),Dépenses!$M$36&lt;&gt;0,COUNTIF(Dépenses!$M$3:$M$36,"&gt;0")+COUNTIF(Dépenses!$M$3:$M$36,"&lt;0")=34),Dépenses!$P$36,IF(AND(ISNUMBER(Dépenses!$M$37),Dépenses!$M$37&lt;&gt;0,COUNTIF(Dépenses!$M$3:$M$37,"&gt;0")+COUNTIF(Dépenses!$M$3:$M$37,"&lt;0")=34),Dépenses!$P$37,IF(AND(ISNUMBER(Dépenses!$M$38),Dépenses!$M$38&lt;&gt;0,COUNTIF(Dépenses!$M$3:$M$38,"&gt;0")+COUNTIF(Dépenses!$M$3:$M$38,"&lt;0")=34),Dépenses!$P$38,IF(AND(ISNUMBER(Dépenses!$M$39),Dépenses!$M$39&lt;&gt;0,COUNTIF(Dépenses!$M$3:$M$39,"&gt;0")+COUNTIF(Dépenses!$M$3:$M$39,"&lt;0")=34),Dépenses!$P$39,IF(AND(ISNUMBER(Dépenses!$M$40),Dépenses!$M$40&lt;&gt;0,COUNTIF(Dépenses!$M$3:$M$40,"&gt;0")+COUNTIF(Dépenses!$M$3:$M$40,"&lt;0")=34),Dépenses!$P$40,IF(AND(ISNUMBER(Dépenses!$M$41),Dépenses!$M$41&lt;&gt;0,COUNTIF(Dépenses!$M$3:$M$41,"&gt;0")+COUNTIF(Dépenses!$M$3:$M$41,"&lt;0")=34),Dépenses!$P$41,IF(AND(ISNUMBER(Dépenses!$M$42),Dépenses!$M$42&lt;&gt;0,COUNTIF(Dépenses!$M$3:$M$42,"&gt;0")+COUNTIF(Dépenses!$M$3:$M$42,"&lt;0")=34),Dépenses!$P$42,IF(AND(ISNUMBER(Dépenses!$M$43),Dépenses!$M$43&lt;&gt;0,COUNTIF(Dépenses!$M$3:$M$43,"&gt;0")+COUNTIF(Dépenses!$M$3:$M$43,"&lt;0")=34),Dépenses!$P$43,""))))))))))))))))))))))))))))))))))))))))),"")</f>
        <v/>
      </c>
      <c r="J42" s="310" t="str">
        <f>IF(34&lt;=COUNTIF(Dépenses!$M$3:$M$43,"&gt;0")+COUNTIF(Dépenses!$M$3:$M$43,"&lt;0"),IF(AND(ISNUMBER(Dépenses!$M$3),Dépenses!$M$3&lt;&gt;0,COUNTIF(Dépenses!$M$3:$M$3,"&gt;0")+COUNTIF(Dépenses!$M$3:$M$3,"&lt;0")=34),Dépenses!$Q$3,IF(AND(ISNUMBER(Dépenses!$M$4),Dépenses!$M$4&lt;&gt;0,COUNTIF(Dépenses!$M$3:$M$4,"&gt;0")+COUNTIF(Dépenses!$M$3:$M$4,"&lt;0")=34),Dépenses!$Q$4,IF(AND(ISNUMBER(Dépenses!$M$5),Dépenses!$M$5&lt;&gt;0,COUNTIF(Dépenses!$M$3:$M$5,"&gt;0")+COUNTIF(Dépenses!$M$3:$M$5,"&lt;0")=34),Dépenses!$Q$5,IF(AND(ISNUMBER(Dépenses!$M$6),Dépenses!$M$6&lt;&gt;0,COUNTIF(Dépenses!$M$3:$M$6,"&gt;0")+COUNTIF(Dépenses!$M$3:$M$6,"&lt;0")=34),Dépenses!$Q$6,IF(AND(ISNUMBER(Dépenses!$M$7),Dépenses!$M$7&lt;&gt;0,COUNTIF(Dépenses!$M$3:$M$7,"&gt;0")+COUNTIF(Dépenses!$M$3:$M$7,"&lt;0")=34),Dépenses!$Q$7,IF(AND(ISNUMBER(Dépenses!$M$8),Dépenses!$M$8&lt;&gt;0,COUNTIF(Dépenses!$M$3:$M$8,"&gt;0")+COUNTIF(Dépenses!$M$3:$M$8,"&lt;0")=34),Dépenses!$Q$8,IF(AND(ISNUMBER(Dépenses!$M$9),Dépenses!$M$9&lt;&gt;0,COUNTIF(Dépenses!$M$3:$M$9,"&gt;0")+COUNTIF(Dépenses!$M$3:$M$9,"&lt;0")=34),Dépenses!$Q$9,IF(AND(ISNUMBER(Dépenses!$M$10),Dépenses!$M$10&lt;&gt;0,COUNTIF(Dépenses!$M$3:$M$10,"&gt;0")+COUNTIF(Dépenses!$M$3:$M$10,"&lt;0")=34),Dépenses!$Q$10,IF(AND(ISNUMBER(Dépenses!$M$11),Dépenses!$M$11&lt;&gt;0,COUNTIF(Dépenses!$M$3:$M$11,"&gt;0")+COUNTIF(Dépenses!$M$3:$M$11,"&lt;0")=34),Dépenses!$Q$11,IF(AND(ISNUMBER(Dépenses!$M$12),Dépenses!$M$12&lt;&gt;0,COUNTIF(Dépenses!$M$3:$M$12,"&gt;0")+COUNTIF(Dépenses!$M$3:$M$12,"&lt;0")=34),Dépenses!$Q$12,IF(AND(ISNUMBER(Dépenses!$M$13),Dépenses!$M$13&lt;&gt;0,COUNTIF(Dépenses!$M$3:$M$13,"&gt;0")+COUNTIF(Dépenses!$M$3:$M$13,"&lt;0")=34),Dépenses!$Q$13,IF(AND(ISNUMBER(Dépenses!$M$14),Dépenses!$M$14&lt;&gt;0,COUNTIF(Dépenses!$M$3:$M$14,"&gt;0")+COUNTIF(Dépenses!$M$3:$M$14,"&lt;0")=34),Dépenses!$Q$14,IF(AND(ISNUMBER(Dépenses!$M$15),Dépenses!$M$15&lt;&gt;0,COUNTIF(Dépenses!$M$3:$M$15,"&gt;0")+COUNTIF(Dépenses!$M$3:$M$15,"&lt;0")=34),Dépenses!$Q$15,IF(AND(ISNUMBER(Dépenses!$M$16),Dépenses!$M$16&lt;&gt;0,COUNTIF(Dépenses!$M$3:$M$16,"&gt;0")+COUNTIF(Dépenses!$M$3:$M$16,"&lt;0")=34),Dépenses!$Q$16,IF(AND(ISNUMBER(Dépenses!$M$17),Dépenses!$M$17&lt;&gt;0,COUNTIF(Dépenses!$M$3:$M$17,"&gt;0")+COUNTIF(Dépenses!$M$3:$M$17,"&lt;0")=34),Dépenses!$Q$17,IF(AND(ISNUMBER(Dépenses!$M$18),Dépenses!$M$18&lt;&gt;0,COUNTIF(Dépenses!$M$3:$M$18,"&gt;0")+COUNTIF(Dépenses!$M$3:$M$18,"&lt;0")=34),Dépenses!$Q$18,IF(AND(ISNUMBER(Dépenses!$M$19),Dépenses!$M$19&lt;&gt;0,COUNTIF(Dépenses!$M$3:$M$19,"&gt;0")+COUNTIF(Dépenses!$M$3:$M$19,"&lt;0")=34),Dépenses!$Q$19,IF(AND(ISNUMBER(Dépenses!$M$20),Dépenses!$M$20&lt;&gt;0,COUNTIF(Dépenses!$M$3:$M$20,"&gt;0")+COUNTIF(Dépenses!$M$3:$M$20,"&lt;0")=34),Dépenses!$Q$20,IF(AND(ISNUMBER(Dépenses!$M$21),Dépenses!$M$21&lt;&gt;0,COUNTIF(Dépenses!$M$3:$M$21,"&gt;0")+COUNTIF(Dépenses!$M$3:$M$21,"&lt;0")=34),Dépenses!$Q$21,IF(AND(ISNUMBER(Dépenses!$M$22),Dépenses!$M$22&lt;&gt;0,COUNTIF(Dépenses!$M$3:$M$22,"&gt;0")+COUNTIF(Dépenses!$M$3:$M$22,"&lt;0")=34),Dépenses!$Q$22,IF(AND(ISNUMBER(Dépenses!$M$23),Dépenses!$M$23&lt;&gt;0,COUNTIF(Dépenses!$M$3:$M$23,"&gt;0")+COUNTIF(Dépenses!$M$3:$M$23,"&lt;0")=34),Dépenses!$Q$23,IF(AND(ISNUMBER(Dépenses!$M$24),Dépenses!$M$24&lt;&gt;0,COUNTIF(Dépenses!$M$3:$M$24,"&gt;0")+COUNTIF(Dépenses!$M$3:$M$24,"&lt;0")=34),Dépenses!$Q$24,IF(AND(ISNUMBER(Dépenses!$M$25),Dépenses!$M$25&lt;&gt;0,COUNTIF(Dépenses!$M$3:$M$25,"&gt;0")+COUNTIF(Dépenses!$M$3:$M$25,"&lt;0")=34),Dépenses!$Q$25,IF(AND(ISNUMBER(Dépenses!$M$26),Dépenses!$M$26&lt;&gt;0,COUNTIF(Dépenses!$M$3:$M$26,"&gt;0")+COUNTIF(Dépenses!$M$3:$M$26,"&lt;0")=34),Dépenses!$Q$26,IF(AND(ISNUMBER(Dépenses!$M$27),Dépenses!$M$27&lt;&gt;0,COUNTIF(Dépenses!$M$3:$M$27,"&gt;0")+COUNTIF(Dépenses!$M$3:$M$27,"&lt;0")=34),Dépenses!$Q$27,IF(AND(ISNUMBER(Dépenses!$M$28),Dépenses!$M$28&lt;&gt;0,COUNTIF(Dépenses!$M$3:$M$28,"&gt;0")+COUNTIF(Dépenses!$M$3:$M$28,"&lt;0")=34),Dépenses!$Q$28,IF(AND(ISNUMBER(Dépenses!$M$29),Dépenses!$M$29&lt;&gt;0,COUNTIF(Dépenses!$M$3:$M$29,"&gt;0")+COUNTIF(Dépenses!$M$3:$M$29,"&lt;0")=34),Dépenses!$Q$29,IF(AND(ISNUMBER(Dépenses!$M$30),Dépenses!$M$30&lt;&gt;0,COUNTIF(Dépenses!$M$3:$M$30,"&gt;0")+COUNTIF(Dépenses!$M$3:$M$30,"&lt;0")=34),Dépenses!$Q$30,IF(AND(ISNUMBER(Dépenses!$M$31),Dépenses!$M$31&lt;&gt;0,COUNTIF(Dépenses!$M$3:$M$31,"&gt;0")+COUNTIF(Dépenses!$M$3:$M$31,"&lt;0")=34),Dépenses!$Q$31,IF(AND(ISNUMBER(Dépenses!$M$32),Dépenses!$M$32&lt;&gt;0,COUNTIF(Dépenses!$M$3:$M$32,"&gt;0")+COUNTIF(Dépenses!$M$3:$M$32,"&lt;0")=34),Dépenses!$Q$32,IF(AND(ISNUMBER(Dépenses!$M$33),Dépenses!$M$33&lt;&gt;0,COUNTIF(Dépenses!$M$3:$M$33,"&gt;0")+COUNTIF(Dépenses!$M$3:$M$33,"&lt;0")=34),Dépenses!$Q$33,IF(AND(ISNUMBER(Dépenses!$M$34),Dépenses!$M$34&lt;&gt;0,COUNTIF(Dépenses!$M$3:$M$34,"&gt;0")+COUNTIF(Dépenses!$M$3:$M$34,"&lt;0")=34),Dépenses!$Q$34,IF(AND(ISNUMBER(Dépenses!$M$35),Dépenses!$M$35&lt;&gt;0,COUNTIF(Dépenses!$M$3:$M$35,"&gt;0")+COUNTIF(Dépenses!$M$3:$M$35,"&lt;0")=34),Dépenses!$Q$35,IF(AND(ISNUMBER(Dépenses!$M$36),Dépenses!$M$36&lt;&gt;0,COUNTIF(Dépenses!$M$3:$M$36,"&gt;0")+COUNTIF(Dépenses!$M$3:$M$36,"&lt;0")=34),Dépenses!$Q$36,IF(AND(ISNUMBER(Dépenses!$M$37),Dépenses!$M$37&lt;&gt;0,COUNTIF(Dépenses!$M$3:$M$37,"&gt;0")+COUNTIF(Dépenses!$M$3:$M$37,"&lt;0")=34),Dépenses!$Q$37,IF(AND(ISNUMBER(Dépenses!$M$38),Dépenses!$M$38&lt;&gt;0,COUNTIF(Dépenses!$M$3:$M$38,"&gt;0")+COUNTIF(Dépenses!$M$3:$M$38,"&lt;0")=34),Dépenses!$Q$38,IF(AND(ISNUMBER(Dépenses!$M$39),Dépenses!$M$39&lt;&gt;0,COUNTIF(Dépenses!$M$3:$M$39,"&gt;0")+COUNTIF(Dépenses!$M$3:$M$39,"&lt;0")=34),Dépenses!$Q$39,IF(AND(ISNUMBER(Dépenses!$M$40),Dépenses!$M$40&lt;&gt;0,COUNTIF(Dépenses!$M$3:$M$40,"&gt;0")+COUNTIF(Dépenses!$M$3:$M$40,"&lt;0")=34),Dépenses!$Q$40,IF(AND(ISNUMBER(Dépenses!$M$41),Dépenses!$M$41&lt;&gt;0,COUNTIF(Dépenses!$M$3:$M$41,"&gt;0")+COUNTIF(Dépenses!$M$3:$M$41,"&lt;0")=34),Dépenses!$Q$41,IF(AND(ISNUMBER(Dépenses!$M$42),Dépenses!$M$42&lt;&gt;0,COUNTIF(Dépenses!$M$3:$M$42,"&gt;0")+COUNTIF(Dépenses!$M$3:$M$42,"&lt;0")=34),Dépenses!$Q$42,IF(AND(ISNUMBER(Dépenses!$M$43),Dépenses!$M$43&lt;&gt;0,COUNTIF(Dépenses!$M$3:$M$43,"&gt;0")+COUNTIF(Dépenses!$M$3:$M$43,"&lt;0")=34),Dépenses!$Q$43,""))))))))))))))))))))))))))))))))))))))))),IF(34=COUNTIF(Dépenses!$M$3:$M$43,"&gt;0")+COUNTIF(Dépenses!$M$3:$M$43,"&lt;0")+1,SUM(Dépenses!$Q$3:$Q$43),IF(34=COUNTIF(Dépenses!$M$3:$M$43,"&gt;0")+COUNTIF(Dépenses!$M$3:$M$43,"&lt;0")+2,Revenus!$J$2-SUM(Dépenses!$Q$3:$Q$43),"")))</f>
        <v/>
      </c>
    </row>
    <row r="43" spans="1:10" x14ac:dyDescent="0.25">
      <c r="A43" s="91"/>
      <c r="B43" s="91"/>
      <c r="C43" s="91"/>
      <c r="D43" s="91"/>
      <c r="E43" s="91"/>
      <c r="F43" s="91"/>
      <c r="G43" s="277" t="str">
        <f>IF(35&lt;=COUNTIF(Dépenses!$M$3:$M$43,"&gt;0")+COUNTIF(Dépenses!$M$3:$M$43,"&lt;0"),IF(AND(ISNUMBER(Dépenses!$M$3),Dépenses!$M$3&lt;&gt;0,COUNTIF(Dépenses!$M$3:$M$3,"&gt;0")+COUNTIF(Dépenses!$M$3:$M$3,"&lt;0")=35),Dépenses!$L$3,IF(AND(ISNUMBER(Dépenses!$M$4),Dépenses!$M$4&lt;&gt;0,COUNTIF(Dépenses!$M$3:$M$4,"&gt;0")+COUNTIF(Dépenses!$M$3:$M$4,"&lt;0")=35),Dépenses!$L$4,IF(AND(ISNUMBER(Dépenses!$M$5),Dépenses!$M$5&lt;&gt;0,COUNTIF(Dépenses!$M$3:$M$5,"&gt;0")+COUNTIF(Dépenses!$M$3:$M$5,"&lt;0")=35),Dépenses!$L$5,IF(AND(ISNUMBER(Dépenses!$M$6),Dépenses!$M$6&lt;&gt;0,COUNTIF(Dépenses!$M$3:$M$6,"&gt;0")+COUNTIF(Dépenses!$M$3:$M$6,"&lt;0")=35),Dépenses!$L$6,IF(AND(ISNUMBER(Dépenses!$M$7),Dépenses!$M$7&lt;&gt;0,COUNTIF(Dépenses!$M$3:$M$7,"&gt;0")+COUNTIF(Dépenses!$M$3:$M$7,"&lt;0")=35),Dépenses!$L$7,IF(AND(ISNUMBER(Dépenses!$M$8),Dépenses!$M$8&lt;&gt;0,COUNTIF(Dépenses!$M$3:$M$8,"&gt;0")+COUNTIF(Dépenses!$M$3:$M$8,"&lt;0")=35),Dépenses!$L$8,IF(AND(ISNUMBER(Dépenses!$M$9),Dépenses!$M$9&lt;&gt;0,COUNTIF(Dépenses!$M$3:$M$9,"&gt;0")+COUNTIF(Dépenses!$M$3:$M$9,"&lt;0")=35),Dépenses!$L$9,IF(AND(ISNUMBER(Dépenses!$M$10),Dépenses!$M$10&lt;&gt;0,COUNTIF(Dépenses!$M$3:$M$10,"&gt;0")+COUNTIF(Dépenses!$M$3:$M$10,"&lt;0")=35),Dépenses!$L$10,IF(AND(ISNUMBER(Dépenses!$M$11),Dépenses!$M$11&lt;&gt;0,COUNTIF(Dépenses!$M$3:$M$11,"&gt;0")+COUNTIF(Dépenses!$M$3:$M$11,"&lt;0")=35),Dépenses!$L$11,IF(AND(ISNUMBER(Dépenses!$M$12),Dépenses!$M$12&lt;&gt;0,COUNTIF(Dépenses!$M$3:$M$12,"&gt;0")+COUNTIF(Dépenses!$M$3:$M$12,"&lt;0")=35),Dépenses!$L$12,IF(AND(ISNUMBER(Dépenses!$M$13),Dépenses!$M$13&lt;&gt;0,COUNTIF(Dépenses!$M$3:$M$13,"&gt;0")+COUNTIF(Dépenses!$M$3:$M$13,"&lt;0")=35),Dépenses!$L$13,IF(AND(ISNUMBER(Dépenses!$M$14),Dépenses!$M$14&lt;&gt;0,COUNTIF(Dépenses!$M$3:$M$14,"&gt;0")+COUNTIF(Dépenses!$M$3:$M$14,"&lt;0")=35),Dépenses!$L$14,IF(AND(ISNUMBER(Dépenses!$M$15),Dépenses!$M$15&lt;&gt;0,COUNTIF(Dépenses!$M$3:$M$15,"&gt;0")+COUNTIF(Dépenses!$M$3:$M$15,"&lt;0")=35),Dépenses!$L$15,IF(AND(ISNUMBER(Dépenses!$M$16),Dépenses!$M$16&lt;&gt;0,COUNTIF(Dépenses!$M$3:$M$16,"&gt;0")+COUNTIF(Dépenses!$M$3:$M$16,"&lt;0")=35),Dépenses!$L$16,IF(AND(ISNUMBER(Dépenses!$M$17),Dépenses!$M$17&lt;&gt;0,COUNTIF(Dépenses!$M$3:$M$17,"&gt;0")+COUNTIF(Dépenses!$M$3:$M$17,"&lt;0")=35),Dépenses!$L$17,IF(AND(ISNUMBER(Dépenses!$M$18),Dépenses!$M$18&lt;&gt;0,COUNTIF(Dépenses!$M$3:$M$18,"&gt;0")+COUNTIF(Dépenses!$M$3:$M$18,"&lt;0")=35),Dépenses!$L$18,IF(AND(ISNUMBER(Dépenses!$M$19),Dépenses!$M$19&lt;&gt;0,COUNTIF(Dépenses!$M$3:$M$19,"&gt;0")+COUNTIF(Dépenses!$M$3:$M$19,"&lt;0")=35),Dépenses!$L$19,IF(AND(ISNUMBER(Dépenses!$M$20),Dépenses!$M$20&lt;&gt;0,COUNTIF(Dépenses!$M$3:$M$20,"&gt;0")+COUNTIF(Dépenses!$M$3:$M$20,"&lt;0")=35),Dépenses!$L$20,IF(AND(ISNUMBER(Dépenses!$M$21),Dépenses!$M$21&lt;&gt;0,COUNTIF(Dépenses!$M$3:$M$21,"&gt;0")+COUNTIF(Dépenses!$M$3:$M$21,"&lt;0")=35),Dépenses!$L$21,IF(AND(ISNUMBER(Dépenses!$M$22),Dépenses!$M$22&lt;&gt;0,COUNTIF(Dépenses!$M$3:$M$22,"&gt;0")+COUNTIF(Dépenses!$M$3:$M$22,"&lt;0")=35),Dépenses!$L$22,IF(AND(ISNUMBER(Dépenses!$M$23),Dépenses!$M$23&lt;&gt;0,COUNTIF(Dépenses!$M$3:$M$23,"&gt;0")+COUNTIF(Dépenses!$M$3:$M$23,"&lt;0")=35),Dépenses!$L$23,IF(AND(ISNUMBER(Dépenses!$M$24),Dépenses!$M$24&lt;&gt;0,COUNTIF(Dépenses!$M$3:$M$24,"&gt;0")+COUNTIF(Dépenses!$M$3:$M$24,"&lt;0")=35),Dépenses!$L$24,IF(AND(ISNUMBER(Dépenses!$M$25),Dépenses!$M$25&lt;&gt;0,COUNTIF(Dépenses!$M$3:$M$25,"&gt;0")+COUNTIF(Dépenses!$M$3:$M$25,"&lt;0")=35),Dépenses!$L$25,IF(AND(ISNUMBER(Dépenses!$M$26),Dépenses!$M$26&lt;&gt;0,COUNTIF(Dépenses!$M$3:$M$26,"&gt;0")+COUNTIF(Dépenses!$M$3:$M$26,"&lt;0")=35),Dépenses!$L$26,IF(AND(ISNUMBER(Dépenses!$M$27),Dépenses!$M$27&lt;&gt;0,COUNTIF(Dépenses!$M$3:$M$27,"&gt;0")+COUNTIF(Dépenses!$M$3:$M$27,"&lt;0")=35),Dépenses!$L$27,IF(AND(ISNUMBER(Dépenses!$M$28),Dépenses!$M$28&lt;&gt;0,COUNTIF(Dépenses!$M$3:$M$28,"&gt;0")+COUNTIF(Dépenses!$M$3:$M$28,"&lt;0")=35),Dépenses!$L$28,IF(AND(ISNUMBER(Dépenses!$M$29),Dépenses!$M$29&lt;&gt;0,COUNTIF(Dépenses!$M$3:$M$29,"&gt;0")+COUNTIF(Dépenses!$M$3:$M$29,"&lt;0")=35),Dépenses!$L$29,IF(AND(ISNUMBER(Dépenses!$M$30),Dépenses!$M$30&lt;&gt;0,COUNTIF(Dépenses!$M$3:$M$30,"&gt;0")+COUNTIF(Dépenses!$M$3:$M$30,"&lt;0")=35),Dépenses!$L$30,IF(AND(ISNUMBER(Dépenses!$M$31),Dépenses!$M$31&lt;&gt;0,COUNTIF(Dépenses!$M$3:$M$31,"&gt;0")+COUNTIF(Dépenses!$M$3:$M$31,"&lt;0")=35),Dépenses!$L$31,IF(AND(ISNUMBER(Dépenses!$M$32),Dépenses!$M$32&lt;&gt;0,COUNTIF(Dépenses!$M$3:$M$32,"&gt;0")+COUNTIF(Dépenses!$M$3:$M$32,"&lt;0")=35),Dépenses!$L$32,IF(AND(ISNUMBER(Dépenses!$M$33),Dépenses!$M$33&lt;&gt;0,COUNTIF(Dépenses!$M$3:$M$33,"&gt;0")+COUNTIF(Dépenses!$M$3:$M$33,"&lt;0")=35),Dépenses!$L$33,IF(AND(ISNUMBER(Dépenses!$M$34),Dépenses!$M$34&lt;&gt;0,COUNTIF(Dépenses!$M$3:$M$34,"&gt;0")+COUNTIF(Dépenses!$M$3:$M$34,"&lt;0")=35),Dépenses!$L$34,IF(AND(ISNUMBER(Dépenses!$M$35),Dépenses!$M$35&lt;&gt;0,COUNTIF(Dépenses!$M$3:$M$35,"&gt;0")+COUNTIF(Dépenses!$M$3:$M$35,"&lt;0")=35),Dépenses!$L$35,IF(AND(ISNUMBER(Dépenses!$M$36),Dépenses!$M$36&lt;&gt;0,COUNTIF(Dépenses!$M$3:$M$36,"&gt;0")+COUNTIF(Dépenses!$M$3:$M$36,"&lt;0")=35),Dépenses!$L$36,IF(AND(ISNUMBER(Dépenses!$M$37),Dépenses!$M$37&lt;&gt;0,COUNTIF(Dépenses!$M$3:$M$37,"&gt;0")+COUNTIF(Dépenses!$M$3:$M$37,"&lt;0")=35),Dépenses!$L$37,IF(AND(ISNUMBER(Dépenses!$M$38),Dépenses!$M$38&lt;&gt;0,COUNTIF(Dépenses!$M$3:$M$38,"&gt;0")+COUNTIF(Dépenses!$M$3:$M$38,"&lt;0")=35),Dépenses!$L$38,IF(AND(ISNUMBER(Dépenses!$M$39),Dépenses!$M$39&lt;&gt;0,COUNTIF(Dépenses!$M$3:$M$39,"&gt;0")+COUNTIF(Dépenses!$M$3:$M$39,"&lt;0")=35),Dépenses!$L$39,IF(AND(ISNUMBER(Dépenses!$M$40),Dépenses!$M$40&lt;&gt;0,COUNTIF(Dépenses!$M$3:$M$40,"&gt;0")+COUNTIF(Dépenses!$M$3:$M$40,"&lt;0")=35),Dépenses!$L$40,IF(AND(ISNUMBER(Dépenses!$M$41),Dépenses!$M$41&lt;&gt;0,COUNTIF(Dépenses!$M$3:$M$41,"&gt;0")+COUNTIF(Dépenses!$M$3:$M$41,"&lt;0")=35),Dépenses!$L$41,IF(AND(ISNUMBER(Dépenses!$M$42),Dépenses!$M$42&lt;&gt;0,COUNTIF(Dépenses!$M$3:$M$42,"&gt;0")+COUNTIF(Dépenses!$M$3:$M$42,"&lt;0")=35),Dépenses!$L$42,IF(AND(ISNUMBER(Dépenses!$M$43),Dépenses!$M$43&lt;&gt;0,COUNTIF(Dépenses!$M$3:$M$43,"&gt;0")+COUNTIF(Dépenses!$M$3:$M$43,"&lt;0")=35),Dépenses!$L$43,""))))))))))))))))))))))))))))))))))))))))),IF(35=COUNTIF(Dépenses!$M$3:$M$43,"&gt;0")+COUNTIF(Dépenses!$M$3:$M$43,"&lt;0")+1,"TOTAL DÉPENSES",IF(35=COUNTIF(Dépenses!$M$3:$M$43,"&gt;0")+COUNTIF(Dépenses!$M$3:$M$43,"&lt;0")+2,"BÉNÉFICE (PERTE) NET","")))</f>
        <v/>
      </c>
      <c r="H43" s="310" t="str">
        <f>IF(35&lt;=COUNTIF(Dépenses!$M$3:$M$43,"&gt;0")+COUNTIF(Dépenses!$M$3:$M$43,"&lt;0"),IF(AND(ISNUMBER(Dépenses!$M$3),Dépenses!$M$3&lt;&gt;0,COUNTIF(Dépenses!$M$3:$M$3,"&gt;0")+COUNTIF(Dépenses!$M$3:$M$3,"&lt;0")=35),Dépenses!$M$3,IF(AND(ISNUMBER(Dépenses!$M$4),Dépenses!$M$4&lt;&gt;0,COUNTIF(Dépenses!$M$3:$M$4,"&gt;0")+COUNTIF(Dépenses!$M$3:$M$4,"&lt;0")=35),Dépenses!$M$4,IF(AND(ISNUMBER(Dépenses!$M$5),Dépenses!$M$5&lt;&gt;0,COUNTIF(Dépenses!$M$3:$M$5,"&gt;0")+COUNTIF(Dépenses!$M$3:$M$5,"&lt;0")=35),Dépenses!$M$5,IF(AND(ISNUMBER(Dépenses!$M$6),Dépenses!$M$6&lt;&gt;0,COUNTIF(Dépenses!$M$3:$M$6,"&gt;0")+COUNTIF(Dépenses!$M$3:$M$6,"&lt;0")=35),Dépenses!$M$6,IF(AND(ISNUMBER(Dépenses!$M$7),Dépenses!$M$7&lt;&gt;0,COUNTIF(Dépenses!$M$3:$M$7,"&gt;0")+COUNTIF(Dépenses!$M$3:$M$7,"&lt;0")=35),Dépenses!$M$7,IF(AND(ISNUMBER(Dépenses!$M$8),Dépenses!$M$8&lt;&gt;0,COUNTIF(Dépenses!$M$3:$M$8,"&gt;0")+COUNTIF(Dépenses!$M$3:$M$8,"&lt;0")=35),Dépenses!$M$8,IF(AND(ISNUMBER(Dépenses!$M$9),Dépenses!$M$9&lt;&gt;0,COUNTIF(Dépenses!$M$3:$M$9,"&gt;0")+COUNTIF(Dépenses!$M$3:$M$9,"&lt;0")=35),Dépenses!$M$9,IF(AND(ISNUMBER(Dépenses!$M$10),Dépenses!$M$10&lt;&gt;0,COUNTIF(Dépenses!$M$3:$M$10,"&gt;0")+COUNTIF(Dépenses!$M$3:$M$10,"&lt;0")=35),Dépenses!$M$10,IF(AND(ISNUMBER(Dépenses!$M$11),Dépenses!$M$11&lt;&gt;0,COUNTIF(Dépenses!$M$3:$M$11,"&gt;0")+COUNTIF(Dépenses!$M$3:$M$11,"&lt;0")=35),Dépenses!$M$11,IF(AND(ISNUMBER(Dépenses!$M$12),Dépenses!$M$12&lt;&gt;0,COUNTIF(Dépenses!$M$3:$M$12,"&gt;0")+COUNTIF(Dépenses!$M$3:$M$12,"&lt;0")=35),Dépenses!$M$12,IF(AND(ISNUMBER(Dépenses!$M$13),Dépenses!$M$13&lt;&gt;0,COUNTIF(Dépenses!$M$3:$M$13,"&gt;0")+COUNTIF(Dépenses!$M$3:$M$13,"&lt;0")=35),Dépenses!$M$13,IF(AND(ISNUMBER(Dépenses!$M$14),Dépenses!$M$14&lt;&gt;0,COUNTIF(Dépenses!$M$3:$M$14,"&gt;0")+COUNTIF(Dépenses!$M$3:$M$14,"&lt;0")=35),Dépenses!$M$14,IF(AND(ISNUMBER(Dépenses!$M$15),Dépenses!$M$15&lt;&gt;0,COUNTIF(Dépenses!$M$3:$M$15,"&gt;0")+COUNTIF(Dépenses!$M$3:$M$15,"&lt;0")=35),Dépenses!$M$15,IF(AND(ISNUMBER(Dépenses!$M$16),Dépenses!$M$16&lt;&gt;0,COUNTIF(Dépenses!$M$3:$M$16,"&gt;0")+COUNTIF(Dépenses!$M$3:$M$16,"&lt;0")=35),Dépenses!$M$16,IF(AND(ISNUMBER(Dépenses!$M$17),Dépenses!$M$17&lt;&gt;0,COUNTIF(Dépenses!$M$3:$M$17,"&gt;0")+COUNTIF(Dépenses!$M$3:$M$17,"&lt;0")=35),Dépenses!$M$17,IF(AND(ISNUMBER(Dépenses!$M$18),Dépenses!$M$18&lt;&gt;0,COUNTIF(Dépenses!$M$3:$M$18,"&gt;0")+COUNTIF(Dépenses!$M$3:$M$18,"&lt;0")=35),Dépenses!$M$18,IF(AND(ISNUMBER(Dépenses!$M$19),Dépenses!$M$19&lt;&gt;0,COUNTIF(Dépenses!$M$3:$M$19,"&gt;0")+COUNTIF(Dépenses!$M$3:$M$19,"&lt;0")=35),Dépenses!$M$19,IF(AND(ISNUMBER(Dépenses!$M$20),Dépenses!$M$20&lt;&gt;0,COUNTIF(Dépenses!$M$3:$M$20,"&gt;0")+COUNTIF(Dépenses!$M$3:$M$20,"&lt;0")=35),Dépenses!$M$20,IF(AND(ISNUMBER(Dépenses!$M$21),Dépenses!$M$21&lt;&gt;0,COUNTIF(Dépenses!$M$3:$M$21,"&gt;0")+COUNTIF(Dépenses!$M$3:$M$21,"&lt;0")=35),Dépenses!$M$21,IF(AND(ISNUMBER(Dépenses!$M$22),Dépenses!$M$22&lt;&gt;0,COUNTIF(Dépenses!$M$3:$M$22,"&gt;0")+COUNTIF(Dépenses!$M$3:$M$22,"&lt;0")=35),Dépenses!$M$22,IF(AND(ISNUMBER(Dépenses!$M$23),Dépenses!$M$23&lt;&gt;0,COUNTIF(Dépenses!$M$3:$M$23,"&gt;0")+COUNTIF(Dépenses!$M$3:$M$23,"&lt;0")=35),Dépenses!$M$23,IF(AND(ISNUMBER(Dépenses!$M$24),Dépenses!$M$24&lt;&gt;0,COUNTIF(Dépenses!$M$3:$M$24,"&gt;0")+COUNTIF(Dépenses!$M$3:$M$24,"&lt;0")=35),Dépenses!$M$24,IF(AND(ISNUMBER(Dépenses!$M$25),Dépenses!$M$25&lt;&gt;0,COUNTIF(Dépenses!$M$3:$M$25,"&gt;0")+COUNTIF(Dépenses!$M$3:$M$25,"&lt;0")=35),Dépenses!$M$25,IF(AND(ISNUMBER(Dépenses!$M$26),Dépenses!$M$26&lt;&gt;0,COUNTIF(Dépenses!$M$3:$M$26,"&gt;0")+COUNTIF(Dépenses!$M$3:$M$26,"&lt;0")=35),Dépenses!$M$26,IF(AND(ISNUMBER(Dépenses!$M$27),Dépenses!$M$27&lt;&gt;0,COUNTIF(Dépenses!$M$3:$M$27,"&gt;0")+COUNTIF(Dépenses!$M$3:$M$27,"&lt;0")=35),Dépenses!$M$27,IF(AND(ISNUMBER(Dépenses!$M$28),Dépenses!$M$28&lt;&gt;0,COUNTIF(Dépenses!$M$3:$M$28,"&gt;0")+COUNTIF(Dépenses!$M$3:$M$28,"&lt;0")=35),Dépenses!$M$28,IF(AND(ISNUMBER(Dépenses!$M$29),Dépenses!$M$29&lt;&gt;0,COUNTIF(Dépenses!$M$3:$M$29,"&gt;0")+COUNTIF(Dépenses!$M$3:$M$29,"&lt;0")=35),Dépenses!$M$29,IF(AND(ISNUMBER(Dépenses!$M$30),Dépenses!$M$30&lt;&gt;0,COUNTIF(Dépenses!$M$3:$M$30,"&gt;0")+COUNTIF(Dépenses!$M$3:$M$30,"&lt;0")=35),Dépenses!$M$30,IF(AND(ISNUMBER(Dépenses!$M$31),Dépenses!$M$31&lt;&gt;0,COUNTIF(Dépenses!$M$3:$M$31,"&gt;0")+COUNTIF(Dépenses!$M$3:$M$31,"&lt;0")=35),Dépenses!$M$31,IF(AND(ISNUMBER(Dépenses!$M$32),Dépenses!$M$32&lt;&gt;0,COUNTIF(Dépenses!$M$3:$M$32,"&gt;0")+COUNTIF(Dépenses!$M$3:$M$32,"&lt;0")=35),Dépenses!$M$32,IF(AND(ISNUMBER(Dépenses!$M$33),Dépenses!$M$33&lt;&gt;0,COUNTIF(Dépenses!$M$3:$M$33,"&gt;0")+COUNTIF(Dépenses!$M$3:$M$33,"&lt;0")=35),Dépenses!$M$33,IF(AND(ISNUMBER(Dépenses!$M$34),Dépenses!$M$34&lt;&gt;0,COUNTIF(Dépenses!$M$3:$M$34,"&gt;0")+COUNTIF(Dépenses!$M$3:$M$34,"&lt;0")=35),Dépenses!$M$34,IF(AND(ISNUMBER(Dépenses!$M$35),Dépenses!$M$35&lt;&gt;0,COUNTIF(Dépenses!$M$3:$M$35,"&gt;0")+COUNTIF(Dépenses!$M$3:$M$35,"&lt;0")=35),Dépenses!$M$35,IF(AND(ISNUMBER(Dépenses!$M$36),Dépenses!$M$36&lt;&gt;0,COUNTIF(Dépenses!$M$3:$M$36,"&gt;0")+COUNTIF(Dépenses!$M$3:$M$36,"&lt;0")=35),Dépenses!$M$36,IF(AND(ISNUMBER(Dépenses!$M$37),Dépenses!$M$37&lt;&gt;0,COUNTIF(Dépenses!$M$3:$M$37,"&gt;0")+COUNTIF(Dépenses!$M$3:$M$37,"&lt;0")=35),Dépenses!$M$37,IF(AND(ISNUMBER(Dépenses!$M$38),Dépenses!$M$38&lt;&gt;0,COUNTIF(Dépenses!$M$3:$M$38,"&gt;0")+COUNTIF(Dépenses!$M$3:$M$38,"&lt;0")=35),Dépenses!$M$38,IF(AND(ISNUMBER(Dépenses!$M$39),Dépenses!$M$39&lt;&gt;0,COUNTIF(Dépenses!$M$3:$M$39,"&gt;0")+COUNTIF(Dépenses!$M$3:$M$39,"&lt;0")=35),Dépenses!$M$39,IF(AND(ISNUMBER(Dépenses!$M$40),Dépenses!$M$40&lt;&gt;0,COUNTIF(Dépenses!$M$3:$M$40,"&gt;0")+COUNTIF(Dépenses!$M$3:$M$40,"&lt;0")=35),Dépenses!$M$40,IF(AND(ISNUMBER(Dépenses!$M$41),Dépenses!$M$41&lt;&gt;0,COUNTIF(Dépenses!$M$3:$M$41,"&gt;0")+COUNTIF(Dépenses!$M$3:$M$41,"&lt;0")=35),Dépenses!$M$41,IF(AND(ISNUMBER(Dépenses!$M$42),Dépenses!$M$42&lt;&gt;0,COUNTIF(Dépenses!$M$3:$M$42,"&gt;0")+COUNTIF(Dépenses!$M$3:$M$42,"&lt;0")=35),Dépenses!$M$42,IF(AND(ISNUMBER(Dépenses!$M$43),Dépenses!$M$43&lt;&gt;0,COUNTIF(Dépenses!$M$3:$M$43,"&gt;0")+COUNTIF(Dépenses!$M$3:$M$43,"&lt;0")=35),Dépenses!$M$43,""))))))))))))))))))))))))))))))))))))))))),IF(35=COUNTIF(Dépenses!$M$3:$M$43,"&gt;0")+COUNTIF(Dépenses!$M$3:$M$43,"&lt;0")+1,SUM(Dépenses!$M$3:$M$43),IF(35=COUNTIF(Dépenses!$M$3:$M$43,"&gt;0")+COUNTIF(Dépenses!$M$3:$M$43,"&lt;0")+2,Revenus!$J$2-SUM(Dépenses!$M$3:$M$43),"")))</f>
        <v/>
      </c>
      <c r="I43" s="291" t="str">
        <f>IF(35&lt;=COUNTIF(Dépenses!$M$3:$M$43,"&gt;0")+COUNTIF(Dépenses!$M$3:$M$43,"&lt;0"),IF(AND(ISNUMBER(Dépenses!$M$3),Dépenses!$M$3&lt;&gt;0,COUNTIF(Dépenses!$M$3:$M$3,"&gt;0")+COUNTIF(Dépenses!$M$3:$M$3,"&lt;0")=35),Dépenses!$P$3,IF(AND(ISNUMBER(Dépenses!$M$4),Dépenses!$M$4&lt;&gt;0,COUNTIF(Dépenses!$M$3:$M$4,"&gt;0")+COUNTIF(Dépenses!$M$3:$M$4,"&lt;0")=35),Dépenses!$P$4,IF(AND(ISNUMBER(Dépenses!$M$5),Dépenses!$M$5&lt;&gt;0,COUNTIF(Dépenses!$M$3:$M$5,"&gt;0")+COUNTIF(Dépenses!$M$3:$M$5,"&lt;0")=35),Dépenses!$P$5,IF(AND(ISNUMBER(Dépenses!$M$6),Dépenses!$M$6&lt;&gt;0,COUNTIF(Dépenses!$M$3:$M$6,"&gt;0")+COUNTIF(Dépenses!$M$3:$M$6,"&lt;0")=35),Dépenses!$P$6,IF(AND(ISNUMBER(Dépenses!$M$7),Dépenses!$M$7&lt;&gt;0,COUNTIF(Dépenses!$M$3:$M$7,"&gt;0")+COUNTIF(Dépenses!$M$3:$M$7,"&lt;0")=35),Dépenses!$P$7,IF(AND(ISNUMBER(Dépenses!$M$8),Dépenses!$M$8&lt;&gt;0,COUNTIF(Dépenses!$M$3:$M$8,"&gt;0")+COUNTIF(Dépenses!$M$3:$M$8,"&lt;0")=35),Dépenses!$P$8,IF(AND(ISNUMBER(Dépenses!$M$9),Dépenses!$M$9&lt;&gt;0,COUNTIF(Dépenses!$M$3:$M$9,"&gt;0")+COUNTIF(Dépenses!$M$3:$M$9,"&lt;0")=35),Dépenses!$P$9,IF(AND(ISNUMBER(Dépenses!$M$10),Dépenses!$M$10&lt;&gt;0,COUNTIF(Dépenses!$M$3:$M$10,"&gt;0")+COUNTIF(Dépenses!$M$3:$M$10,"&lt;0")=35),Dépenses!$P$10,IF(AND(ISNUMBER(Dépenses!$M$11),Dépenses!$M$11&lt;&gt;0,COUNTIF(Dépenses!$M$3:$M$11,"&gt;0")+COUNTIF(Dépenses!$M$3:$M$11,"&lt;0")=35),Dépenses!$P$11,IF(AND(ISNUMBER(Dépenses!$M$12),Dépenses!$M$12&lt;&gt;0,COUNTIF(Dépenses!$M$3:$M$12,"&gt;0")+COUNTIF(Dépenses!$M$3:$M$12,"&lt;0")=35),Dépenses!$P$12,IF(AND(ISNUMBER(Dépenses!$M$13),Dépenses!$M$13&lt;&gt;0,COUNTIF(Dépenses!$M$3:$M$13,"&gt;0")+COUNTIF(Dépenses!$M$3:$M$13,"&lt;0")=35),Dépenses!$P$13,IF(AND(ISNUMBER(Dépenses!$M$14),Dépenses!$M$14&lt;&gt;0,COUNTIF(Dépenses!$M$3:$M$14,"&gt;0")+COUNTIF(Dépenses!$M$3:$M$14,"&lt;0")=35),Dépenses!$P$14,IF(AND(ISNUMBER(Dépenses!$M$15),Dépenses!$M$15&lt;&gt;0,COUNTIF(Dépenses!$M$3:$M$15,"&gt;0")+COUNTIF(Dépenses!$M$3:$M$15,"&lt;0")=35),Dépenses!$P$15,IF(AND(ISNUMBER(Dépenses!$M$16),Dépenses!$M$16&lt;&gt;0,COUNTIF(Dépenses!$M$3:$M$16,"&gt;0")+COUNTIF(Dépenses!$M$3:$M$16,"&lt;0")=35),Dépenses!$P$16,IF(AND(ISNUMBER(Dépenses!$M$17),Dépenses!$M$17&lt;&gt;0,COUNTIF(Dépenses!$M$3:$M$17,"&gt;0")+COUNTIF(Dépenses!$M$3:$M$17,"&lt;0")=35),Dépenses!$P$17,IF(AND(ISNUMBER(Dépenses!$M$18),Dépenses!$M$18&lt;&gt;0,COUNTIF(Dépenses!$M$3:$M$18,"&gt;0")+COUNTIF(Dépenses!$M$3:$M$18,"&lt;0")=35),Dépenses!$P$18,IF(AND(ISNUMBER(Dépenses!$M$19),Dépenses!$M$19&lt;&gt;0,COUNTIF(Dépenses!$M$3:$M$19,"&gt;0")+COUNTIF(Dépenses!$M$3:$M$19,"&lt;0")=35),Dépenses!$P$19,IF(AND(ISNUMBER(Dépenses!$M$20),Dépenses!$M$20&lt;&gt;0,COUNTIF(Dépenses!$M$3:$M$20,"&gt;0")+COUNTIF(Dépenses!$M$3:$M$20,"&lt;0")=35),Dépenses!$P$20,IF(AND(ISNUMBER(Dépenses!$M$21),Dépenses!$M$21&lt;&gt;0,COUNTIF(Dépenses!$M$3:$M$21,"&gt;0")+COUNTIF(Dépenses!$M$3:$M$21,"&lt;0")=35),Dépenses!$P$21,IF(AND(ISNUMBER(Dépenses!$M$22),Dépenses!$M$22&lt;&gt;0,COUNTIF(Dépenses!$M$3:$M$22,"&gt;0")+COUNTIF(Dépenses!$M$3:$M$22,"&lt;0")=35),Dépenses!$P$22,IF(AND(ISNUMBER(Dépenses!$M$23),Dépenses!$M$23&lt;&gt;0,COUNTIF(Dépenses!$M$3:$M$23,"&gt;0")+COUNTIF(Dépenses!$M$3:$M$23,"&lt;0")=35),Dépenses!$P$23,IF(AND(ISNUMBER(Dépenses!$M$24),Dépenses!$M$24&lt;&gt;0,COUNTIF(Dépenses!$M$3:$M$24,"&gt;0")+COUNTIF(Dépenses!$M$3:$M$24,"&lt;0")=35),Dépenses!$P$24,IF(AND(ISNUMBER(Dépenses!$M$25),Dépenses!$M$25&lt;&gt;0,COUNTIF(Dépenses!$M$3:$M$25,"&gt;0")+COUNTIF(Dépenses!$M$3:$M$25,"&lt;0")=35),Dépenses!$P$25,IF(AND(ISNUMBER(Dépenses!$M$26),Dépenses!$M$26&lt;&gt;0,COUNTIF(Dépenses!$M$3:$M$26,"&gt;0")+COUNTIF(Dépenses!$M$3:$M$26,"&lt;0")=35),Dépenses!$P$26,IF(AND(ISNUMBER(Dépenses!$M$27),Dépenses!$M$27&lt;&gt;0,COUNTIF(Dépenses!$M$3:$M$27,"&gt;0")+COUNTIF(Dépenses!$M$3:$M$27,"&lt;0")=35),Dépenses!$P$27,IF(AND(ISNUMBER(Dépenses!$M$28),Dépenses!$M$28&lt;&gt;0,COUNTIF(Dépenses!$M$3:$M$28,"&gt;0")+COUNTIF(Dépenses!$M$3:$M$28,"&lt;0")=35),Dépenses!$P$28,IF(AND(ISNUMBER(Dépenses!$M$29),Dépenses!$M$29&lt;&gt;0,COUNTIF(Dépenses!$M$3:$M$29,"&gt;0")+COUNTIF(Dépenses!$M$3:$M$29,"&lt;0")=35),Dépenses!$P$29,IF(AND(ISNUMBER(Dépenses!$M$30),Dépenses!$M$30&lt;&gt;0,COUNTIF(Dépenses!$M$3:$M$30,"&gt;0")+COUNTIF(Dépenses!$M$3:$M$30,"&lt;0")=35),Dépenses!$P$30,IF(AND(ISNUMBER(Dépenses!$M$31),Dépenses!$M$31&lt;&gt;0,COUNTIF(Dépenses!$M$3:$M$31,"&gt;0")+COUNTIF(Dépenses!$M$3:$M$31,"&lt;0")=35),Dépenses!$P$31,IF(AND(ISNUMBER(Dépenses!$M$32),Dépenses!$M$32&lt;&gt;0,COUNTIF(Dépenses!$M$3:$M$32,"&gt;0")+COUNTIF(Dépenses!$M$3:$M$32,"&lt;0")=35),Dépenses!$P$32,IF(AND(ISNUMBER(Dépenses!$M$33),Dépenses!$M$33&lt;&gt;0,COUNTIF(Dépenses!$M$3:$M$33,"&gt;0")+COUNTIF(Dépenses!$M$3:$M$33,"&lt;0")=35),Dépenses!$P$33,IF(AND(ISNUMBER(Dépenses!$M$34),Dépenses!$M$34&lt;&gt;0,COUNTIF(Dépenses!$M$3:$M$34,"&gt;0")+COUNTIF(Dépenses!$M$3:$M$34,"&lt;0")=35),Dépenses!$P$34,IF(AND(ISNUMBER(Dépenses!$M$35),Dépenses!$M$35&lt;&gt;0,COUNTIF(Dépenses!$M$3:$M$35,"&gt;0")+COUNTIF(Dépenses!$M$3:$M$35,"&lt;0")=35),Dépenses!$P$35,IF(AND(ISNUMBER(Dépenses!$M$36),Dépenses!$M$36&lt;&gt;0,COUNTIF(Dépenses!$M$3:$M$36,"&gt;0")+COUNTIF(Dépenses!$M$3:$M$36,"&lt;0")=35),Dépenses!$P$36,IF(AND(ISNUMBER(Dépenses!$M$37),Dépenses!$M$37&lt;&gt;0,COUNTIF(Dépenses!$M$3:$M$37,"&gt;0")+COUNTIF(Dépenses!$M$3:$M$37,"&lt;0")=35),Dépenses!$P$37,IF(AND(ISNUMBER(Dépenses!$M$38),Dépenses!$M$38&lt;&gt;0,COUNTIF(Dépenses!$M$3:$M$38,"&gt;0")+COUNTIF(Dépenses!$M$3:$M$38,"&lt;0")=35),Dépenses!$P$38,IF(AND(ISNUMBER(Dépenses!$M$39),Dépenses!$M$39&lt;&gt;0,COUNTIF(Dépenses!$M$3:$M$39,"&gt;0")+COUNTIF(Dépenses!$M$3:$M$39,"&lt;0")=35),Dépenses!$P$39,IF(AND(ISNUMBER(Dépenses!$M$40),Dépenses!$M$40&lt;&gt;0,COUNTIF(Dépenses!$M$3:$M$40,"&gt;0")+COUNTIF(Dépenses!$M$3:$M$40,"&lt;0")=35),Dépenses!$P$40,IF(AND(ISNUMBER(Dépenses!$M$41),Dépenses!$M$41&lt;&gt;0,COUNTIF(Dépenses!$M$3:$M$41,"&gt;0")+COUNTIF(Dépenses!$M$3:$M$41,"&lt;0")=35),Dépenses!$P$41,IF(AND(ISNUMBER(Dépenses!$M$42),Dépenses!$M$42&lt;&gt;0,COUNTIF(Dépenses!$M$3:$M$42,"&gt;0")+COUNTIF(Dépenses!$M$3:$M$42,"&lt;0")=35),Dépenses!$P$42,IF(AND(ISNUMBER(Dépenses!$M$43),Dépenses!$M$43&lt;&gt;0,COUNTIF(Dépenses!$M$3:$M$43,"&gt;0")+COUNTIF(Dépenses!$M$3:$M$43,"&lt;0")=35),Dépenses!$P$43,""))))))))))))))))))))))))))))))))))))))))),"")</f>
        <v/>
      </c>
      <c r="J43" s="310" t="str">
        <f>IF(35&lt;=COUNTIF(Dépenses!$M$3:$M$43,"&gt;0")+COUNTIF(Dépenses!$M$3:$M$43,"&lt;0"),IF(AND(ISNUMBER(Dépenses!$M$3),Dépenses!$M$3&lt;&gt;0,COUNTIF(Dépenses!$M$3:$M$3,"&gt;0")+COUNTIF(Dépenses!$M$3:$M$3,"&lt;0")=35),Dépenses!$Q$3,IF(AND(ISNUMBER(Dépenses!$M$4),Dépenses!$M$4&lt;&gt;0,COUNTIF(Dépenses!$M$3:$M$4,"&gt;0")+COUNTIF(Dépenses!$M$3:$M$4,"&lt;0")=35),Dépenses!$Q$4,IF(AND(ISNUMBER(Dépenses!$M$5),Dépenses!$M$5&lt;&gt;0,COUNTIF(Dépenses!$M$3:$M$5,"&gt;0")+COUNTIF(Dépenses!$M$3:$M$5,"&lt;0")=35),Dépenses!$Q$5,IF(AND(ISNUMBER(Dépenses!$M$6),Dépenses!$M$6&lt;&gt;0,COUNTIF(Dépenses!$M$3:$M$6,"&gt;0")+COUNTIF(Dépenses!$M$3:$M$6,"&lt;0")=35),Dépenses!$Q$6,IF(AND(ISNUMBER(Dépenses!$M$7),Dépenses!$M$7&lt;&gt;0,COUNTIF(Dépenses!$M$3:$M$7,"&gt;0")+COUNTIF(Dépenses!$M$3:$M$7,"&lt;0")=35),Dépenses!$Q$7,IF(AND(ISNUMBER(Dépenses!$M$8),Dépenses!$M$8&lt;&gt;0,COUNTIF(Dépenses!$M$3:$M$8,"&gt;0")+COUNTIF(Dépenses!$M$3:$M$8,"&lt;0")=35),Dépenses!$Q$8,IF(AND(ISNUMBER(Dépenses!$M$9),Dépenses!$M$9&lt;&gt;0,COUNTIF(Dépenses!$M$3:$M$9,"&gt;0")+COUNTIF(Dépenses!$M$3:$M$9,"&lt;0")=35),Dépenses!$Q$9,IF(AND(ISNUMBER(Dépenses!$M$10),Dépenses!$M$10&lt;&gt;0,COUNTIF(Dépenses!$M$3:$M$10,"&gt;0")+COUNTIF(Dépenses!$M$3:$M$10,"&lt;0")=35),Dépenses!$Q$10,IF(AND(ISNUMBER(Dépenses!$M$11),Dépenses!$M$11&lt;&gt;0,COUNTIF(Dépenses!$M$3:$M$11,"&gt;0")+COUNTIF(Dépenses!$M$3:$M$11,"&lt;0")=35),Dépenses!$Q$11,IF(AND(ISNUMBER(Dépenses!$M$12),Dépenses!$M$12&lt;&gt;0,COUNTIF(Dépenses!$M$3:$M$12,"&gt;0")+COUNTIF(Dépenses!$M$3:$M$12,"&lt;0")=35),Dépenses!$Q$12,IF(AND(ISNUMBER(Dépenses!$M$13),Dépenses!$M$13&lt;&gt;0,COUNTIF(Dépenses!$M$3:$M$13,"&gt;0")+COUNTIF(Dépenses!$M$3:$M$13,"&lt;0")=35),Dépenses!$Q$13,IF(AND(ISNUMBER(Dépenses!$M$14),Dépenses!$M$14&lt;&gt;0,COUNTIF(Dépenses!$M$3:$M$14,"&gt;0")+COUNTIF(Dépenses!$M$3:$M$14,"&lt;0")=35),Dépenses!$Q$14,IF(AND(ISNUMBER(Dépenses!$M$15),Dépenses!$M$15&lt;&gt;0,COUNTIF(Dépenses!$M$3:$M$15,"&gt;0")+COUNTIF(Dépenses!$M$3:$M$15,"&lt;0")=35),Dépenses!$Q$15,IF(AND(ISNUMBER(Dépenses!$M$16),Dépenses!$M$16&lt;&gt;0,COUNTIF(Dépenses!$M$3:$M$16,"&gt;0")+COUNTIF(Dépenses!$M$3:$M$16,"&lt;0")=35),Dépenses!$Q$16,IF(AND(ISNUMBER(Dépenses!$M$17),Dépenses!$M$17&lt;&gt;0,COUNTIF(Dépenses!$M$3:$M$17,"&gt;0")+COUNTIF(Dépenses!$M$3:$M$17,"&lt;0")=35),Dépenses!$Q$17,IF(AND(ISNUMBER(Dépenses!$M$18),Dépenses!$M$18&lt;&gt;0,COUNTIF(Dépenses!$M$3:$M$18,"&gt;0")+COUNTIF(Dépenses!$M$3:$M$18,"&lt;0")=35),Dépenses!$Q$18,IF(AND(ISNUMBER(Dépenses!$M$19),Dépenses!$M$19&lt;&gt;0,COUNTIF(Dépenses!$M$3:$M$19,"&gt;0")+COUNTIF(Dépenses!$M$3:$M$19,"&lt;0")=35),Dépenses!$Q$19,IF(AND(ISNUMBER(Dépenses!$M$20),Dépenses!$M$20&lt;&gt;0,COUNTIF(Dépenses!$M$3:$M$20,"&gt;0")+COUNTIF(Dépenses!$M$3:$M$20,"&lt;0")=35),Dépenses!$Q$20,IF(AND(ISNUMBER(Dépenses!$M$21),Dépenses!$M$21&lt;&gt;0,COUNTIF(Dépenses!$M$3:$M$21,"&gt;0")+COUNTIF(Dépenses!$M$3:$M$21,"&lt;0")=35),Dépenses!$Q$21,IF(AND(ISNUMBER(Dépenses!$M$22),Dépenses!$M$22&lt;&gt;0,COUNTIF(Dépenses!$M$3:$M$22,"&gt;0")+COUNTIF(Dépenses!$M$3:$M$22,"&lt;0")=35),Dépenses!$Q$22,IF(AND(ISNUMBER(Dépenses!$M$23),Dépenses!$M$23&lt;&gt;0,COUNTIF(Dépenses!$M$3:$M$23,"&gt;0")+COUNTIF(Dépenses!$M$3:$M$23,"&lt;0")=35),Dépenses!$Q$23,IF(AND(ISNUMBER(Dépenses!$M$24),Dépenses!$M$24&lt;&gt;0,COUNTIF(Dépenses!$M$3:$M$24,"&gt;0")+COUNTIF(Dépenses!$M$3:$M$24,"&lt;0")=35),Dépenses!$Q$24,IF(AND(ISNUMBER(Dépenses!$M$25),Dépenses!$M$25&lt;&gt;0,COUNTIF(Dépenses!$M$3:$M$25,"&gt;0")+COUNTIF(Dépenses!$M$3:$M$25,"&lt;0")=35),Dépenses!$Q$25,IF(AND(ISNUMBER(Dépenses!$M$26),Dépenses!$M$26&lt;&gt;0,COUNTIF(Dépenses!$M$3:$M$26,"&gt;0")+COUNTIF(Dépenses!$M$3:$M$26,"&lt;0")=35),Dépenses!$Q$26,IF(AND(ISNUMBER(Dépenses!$M$27),Dépenses!$M$27&lt;&gt;0,COUNTIF(Dépenses!$M$3:$M$27,"&gt;0")+COUNTIF(Dépenses!$M$3:$M$27,"&lt;0")=35),Dépenses!$Q$27,IF(AND(ISNUMBER(Dépenses!$M$28),Dépenses!$M$28&lt;&gt;0,COUNTIF(Dépenses!$M$3:$M$28,"&gt;0")+COUNTIF(Dépenses!$M$3:$M$28,"&lt;0")=35),Dépenses!$Q$28,IF(AND(ISNUMBER(Dépenses!$M$29),Dépenses!$M$29&lt;&gt;0,COUNTIF(Dépenses!$M$3:$M$29,"&gt;0")+COUNTIF(Dépenses!$M$3:$M$29,"&lt;0")=35),Dépenses!$Q$29,IF(AND(ISNUMBER(Dépenses!$M$30),Dépenses!$M$30&lt;&gt;0,COUNTIF(Dépenses!$M$3:$M$30,"&gt;0")+COUNTIF(Dépenses!$M$3:$M$30,"&lt;0")=35),Dépenses!$Q$30,IF(AND(ISNUMBER(Dépenses!$M$31),Dépenses!$M$31&lt;&gt;0,COUNTIF(Dépenses!$M$3:$M$31,"&gt;0")+COUNTIF(Dépenses!$M$3:$M$31,"&lt;0")=35),Dépenses!$Q$31,IF(AND(ISNUMBER(Dépenses!$M$32),Dépenses!$M$32&lt;&gt;0,COUNTIF(Dépenses!$M$3:$M$32,"&gt;0")+COUNTIF(Dépenses!$M$3:$M$32,"&lt;0")=35),Dépenses!$Q$32,IF(AND(ISNUMBER(Dépenses!$M$33),Dépenses!$M$33&lt;&gt;0,COUNTIF(Dépenses!$M$3:$M$33,"&gt;0")+COUNTIF(Dépenses!$M$3:$M$33,"&lt;0")=35),Dépenses!$Q$33,IF(AND(ISNUMBER(Dépenses!$M$34),Dépenses!$M$34&lt;&gt;0,COUNTIF(Dépenses!$M$3:$M$34,"&gt;0")+COUNTIF(Dépenses!$M$3:$M$34,"&lt;0")=35),Dépenses!$Q$34,IF(AND(ISNUMBER(Dépenses!$M$35),Dépenses!$M$35&lt;&gt;0,COUNTIF(Dépenses!$M$3:$M$35,"&gt;0")+COUNTIF(Dépenses!$M$3:$M$35,"&lt;0")=35),Dépenses!$Q$35,IF(AND(ISNUMBER(Dépenses!$M$36),Dépenses!$M$36&lt;&gt;0,COUNTIF(Dépenses!$M$3:$M$36,"&gt;0")+COUNTIF(Dépenses!$M$3:$M$36,"&lt;0")=35),Dépenses!$Q$36,IF(AND(ISNUMBER(Dépenses!$M$37),Dépenses!$M$37&lt;&gt;0,COUNTIF(Dépenses!$M$3:$M$37,"&gt;0")+COUNTIF(Dépenses!$M$3:$M$37,"&lt;0")=35),Dépenses!$Q$37,IF(AND(ISNUMBER(Dépenses!$M$38),Dépenses!$M$38&lt;&gt;0,COUNTIF(Dépenses!$M$3:$M$38,"&gt;0")+COUNTIF(Dépenses!$M$3:$M$38,"&lt;0")=35),Dépenses!$Q$38,IF(AND(ISNUMBER(Dépenses!$M$39),Dépenses!$M$39&lt;&gt;0,COUNTIF(Dépenses!$M$3:$M$39,"&gt;0")+COUNTIF(Dépenses!$M$3:$M$39,"&lt;0")=35),Dépenses!$Q$39,IF(AND(ISNUMBER(Dépenses!$M$40),Dépenses!$M$40&lt;&gt;0,COUNTIF(Dépenses!$M$3:$M$40,"&gt;0")+COUNTIF(Dépenses!$M$3:$M$40,"&lt;0")=35),Dépenses!$Q$40,IF(AND(ISNUMBER(Dépenses!$M$41),Dépenses!$M$41&lt;&gt;0,COUNTIF(Dépenses!$M$3:$M$41,"&gt;0")+COUNTIF(Dépenses!$M$3:$M$41,"&lt;0")=35),Dépenses!$Q$41,IF(AND(ISNUMBER(Dépenses!$M$42),Dépenses!$M$42&lt;&gt;0,COUNTIF(Dépenses!$M$3:$M$42,"&gt;0")+COUNTIF(Dépenses!$M$3:$M$42,"&lt;0")=35),Dépenses!$Q$42,IF(AND(ISNUMBER(Dépenses!$M$43),Dépenses!$M$43&lt;&gt;0,COUNTIF(Dépenses!$M$3:$M$43,"&gt;0")+COUNTIF(Dépenses!$M$3:$M$43,"&lt;0")=35),Dépenses!$Q$43,""))))))))))))))))))))))))))))))))))))))))),IF(35=COUNTIF(Dépenses!$M$3:$M$43,"&gt;0")+COUNTIF(Dépenses!$M$3:$M$43,"&lt;0")+1,SUM(Dépenses!$Q$3:$Q$43),IF(35=COUNTIF(Dépenses!$M$3:$M$43,"&gt;0")+COUNTIF(Dépenses!$M$3:$M$43,"&lt;0")+2,Revenus!$J$2-SUM(Dépenses!$Q$3:$Q$43),"")))</f>
        <v/>
      </c>
    </row>
    <row r="44" spans="1:10" x14ac:dyDescent="0.25">
      <c r="A44" s="91"/>
      <c r="B44" s="91"/>
      <c r="C44" s="91"/>
      <c r="D44" s="91"/>
      <c r="E44" s="91"/>
      <c r="F44" s="91"/>
      <c r="G44" s="276" t="str">
        <f>IF(36&lt;=COUNTIF(Dépenses!$M$3:$M$43,"&gt;0")+COUNTIF(Dépenses!$M$3:$M$43,"&lt;0"),IF(AND(ISNUMBER(Dépenses!$M$3),Dépenses!$M$3&lt;&gt;0,COUNTIF(Dépenses!$M$3:$M$3,"&gt;0")+COUNTIF(Dépenses!$M$3:$M$3,"&lt;0")=36),Dépenses!$L$3,IF(AND(ISNUMBER(Dépenses!$M$4),Dépenses!$M$4&lt;&gt;0,COUNTIF(Dépenses!$M$3:$M$4,"&gt;0")+COUNTIF(Dépenses!$M$3:$M$4,"&lt;0")=36),Dépenses!$L$4,IF(AND(ISNUMBER(Dépenses!$M$5),Dépenses!$M$5&lt;&gt;0,COUNTIF(Dépenses!$M$3:$M$5,"&gt;0")+COUNTIF(Dépenses!$M$3:$M$5,"&lt;0")=36),Dépenses!$L$5,IF(AND(ISNUMBER(Dépenses!$M$6),Dépenses!$M$6&lt;&gt;0,COUNTIF(Dépenses!$M$3:$M$6,"&gt;0")+COUNTIF(Dépenses!$M$3:$M$6,"&lt;0")=36),Dépenses!$L$6,IF(AND(ISNUMBER(Dépenses!$M$7),Dépenses!$M$7&lt;&gt;0,COUNTIF(Dépenses!$M$3:$M$7,"&gt;0")+COUNTIF(Dépenses!$M$3:$M$7,"&lt;0")=36),Dépenses!$L$7,IF(AND(ISNUMBER(Dépenses!$M$8),Dépenses!$M$8&lt;&gt;0,COUNTIF(Dépenses!$M$3:$M$8,"&gt;0")+COUNTIF(Dépenses!$M$3:$M$8,"&lt;0")=36),Dépenses!$L$8,IF(AND(ISNUMBER(Dépenses!$M$9),Dépenses!$M$9&lt;&gt;0,COUNTIF(Dépenses!$M$3:$M$9,"&gt;0")+COUNTIF(Dépenses!$M$3:$M$9,"&lt;0")=36),Dépenses!$L$9,IF(AND(ISNUMBER(Dépenses!$M$10),Dépenses!$M$10&lt;&gt;0,COUNTIF(Dépenses!$M$3:$M$10,"&gt;0")+COUNTIF(Dépenses!$M$3:$M$10,"&lt;0")=36),Dépenses!$L$10,IF(AND(ISNUMBER(Dépenses!$M$11),Dépenses!$M$11&lt;&gt;0,COUNTIF(Dépenses!$M$3:$M$11,"&gt;0")+COUNTIF(Dépenses!$M$3:$M$11,"&lt;0")=36),Dépenses!$L$11,IF(AND(ISNUMBER(Dépenses!$M$12),Dépenses!$M$12&lt;&gt;0,COUNTIF(Dépenses!$M$3:$M$12,"&gt;0")+COUNTIF(Dépenses!$M$3:$M$12,"&lt;0")=36),Dépenses!$L$12,IF(AND(ISNUMBER(Dépenses!$M$13),Dépenses!$M$13&lt;&gt;0,COUNTIF(Dépenses!$M$3:$M$13,"&gt;0")+COUNTIF(Dépenses!$M$3:$M$13,"&lt;0")=36),Dépenses!$L$13,IF(AND(ISNUMBER(Dépenses!$M$14),Dépenses!$M$14&lt;&gt;0,COUNTIF(Dépenses!$M$3:$M$14,"&gt;0")+COUNTIF(Dépenses!$M$3:$M$14,"&lt;0")=36),Dépenses!$L$14,IF(AND(ISNUMBER(Dépenses!$M$15),Dépenses!$M$15&lt;&gt;0,COUNTIF(Dépenses!$M$3:$M$15,"&gt;0")+COUNTIF(Dépenses!$M$3:$M$15,"&lt;0")=36),Dépenses!$L$15,IF(AND(ISNUMBER(Dépenses!$M$16),Dépenses!$M$16&lt;&gt;0,COUNTIF(Dépenses!$M$3:$M$16,"&gt;0")+COUNTIF(Dépenses!$M$3:$M$16,"&lt;0")=36),Dépenses!$L$16,IF(AND(ISNUMBER(Dépenses!$M$17),Dépenses!$M$17&lt;&gt;0,COUNTIF(Dépenses!$M$3:$M$17,"&gt;0")+COUNTIF(Dépenses!$M$3:$M$17,"&lt;0")=36),Dépenses!$L$17,IF(AND(ISNUMBER(Dépenses!$M$18),Dépenses!$M$18&lt;&gt;0,COUNTIF(Dépenses!$M$3:$M$18,"&gt;0")+COUNTIF(Dépenses!$M$3:$M$18,"&lt;0")=36),Dépenses!$L$18,IF(AND(ISNUMBER(Dépenses!$M$19),Dépenses!$M$19&lt;&gt;0,COUNTIF(Dépenses!$M$3:$M$19,"&gt;0")+COUNTIF(Dépenses!$M$3:$M$19,"&lt;0")=36),Dépenses!$L$19,IF(AND(ISNUMBER(Dépenses!$M$20),Dépenses!$M$20&lt;&gt;0,COUNTIF(Dépenses!$M$3:$M$20,"&gt;0")+COUNTIF(Dépenses!$M$3:$M$20,"&lt;0")=36),Dépenses!$L$20,IF(AND(ISNUMBER(Dépenses!$M$21),Dépenses!$M$21&lt;&gt;0,COUNTIF(Dépenses!$M$3:$M$21,"&gt;0")+COUNTIF(Dépenses!$M$3:$M$21,"&lt;0")=36),Dépenses!$L$21,IF(AND(ISNUMBER(Dépenses!$M$22),Dépenses!$M$22&lt;&gt;0,COUNTIF(Dépenses!$M$3:$M$22,"&gt;0")+COUNTIF(Dépenses!$M$3:$M$22,"&lt;0")=36),Dépenses!$L$22,IF(AND(ISNUMBER(Dépenses!$M$23),Dépenses!$M$23&lt;&gt;0,COUNTIF(Dépenses!$M$3:$M$23,"&gt;0")+COUNTIF(Dépenses!$M$3:$M$23,"&lt;0")=36),Dépenses!$L$23,IF(AND(ISNUMBER(Dépenses!$M$24),Dépenses!$M$24&lt;&gt;0,COUNTIF(Dépenses!$M$3:$M$24,"&gt;0")+COUNTIF(Dépenses!$M$3:$M$24,"&lt;0")=36),Dépenses!$L$24,IF(AND(ISNUMBER(Dépenses!$M$25),Dépenses!$M$25&lt;&gt;0,COUNTIF(Dépenses!$M$3:$M$25,"&gt;0")+COUNTIF(Dépenses!$M$3:$M$25,"&lt;0")=36),Dépenses!$L$25,IF(AND(ISNUMBER(Dépenses!$M$26),Dépenses!$M$26&lt;&gt;0,COUNTIF(Dépenses!$M$3:$M$26,"&gt;0")+COUNTIF(Dépenses!$M$3:$M$26,"&lt;0")=36),Dépenses!$L$26,IF(AND(ISNUMBER(Dépenses!$M$27),Dépenses!$M$27&lt;&gt;0,COUNTIF(Dépenses!$M$3:$M$27,"&gt;0")+COUNTIF(Dépenses!$M$3:$M$27,"&lt;0")=36),Dépenses!$L$27,IF(AND(ISNUMBER(Dépenses!$M$28),Dépenses!$M$28&lt;&gt;0,COUNTIF(Dépenses!$M$3:$M$28,"&gt;0")+COUNTIF(Dépenses!$M$3:$M$28,"&lt;0")=36),Dépenses!$L$28,IF(AND(ISNUMBER(Dépenses!$M$29),Dépenses!$M$29&lt;&gt;0,COUNTIF(Dépenses!$M$3:$M$29,"&gt;0")+COUNTIF(Dépenses!$M$3:$M$29,"&lt;0")=36),Dépenses!$L$29,IF(AND(ISNUMBER(Dépenses!$M$30),Dépenses!$M$30&lt;&gt;0,COUNTIF(Dépenses!$M$3:$M$30,"&gt;0")+COUNTIF(Dépenses!$M$3:$M$30,"&lt;0")=36),Dépenses!$L$30,IF(AND(ISNUMBER(Dépenses!$M$31),Dépenses!$M$31&lt;&gt;0,COUNTIF(Dépenses!$M$3:$M$31,"&gt;0")+COUNTIF(Dépenses!$M$3:$M$31,"&lt;0")=36),Dépenses!$L$31,IF(AND(ISNUMBER(Dépenses!$M$32),Dépenses!$M$32&lt;&gt;0,COUNTIF(Dépenses!$M$3:$M$32,"&gt;0")+COUNTIF(Dépenses!$M$3:$M$32,"&lt;0")=36),Dépenses!$L$32,IF(AND(ISNUMBER(Dépenses!$M$33),Dépenses!$M$33&lt;&gt;0,COUNTIF(Dépenses!$M$3:$M$33,"&gt;0")+COUNTIF(Dépenses!$M$3:$M$33,"&lt;0")=36),Dépenses!$L$33,IF(AND(ISNUMBER(Dépenses!$M$34),Dépenses!$M$34&lt;&gt;0,COUNTIF(Dépenses!$M$3:$M$34,"&gt;0")+COUNTIF(Dépenses!$M$3:$M$34,"&lt;0")=36),Dépenses!$L$34,IF(AND(ISNUMBER(Dépenses!$M$35),Dépenses!$M$35&lt;&gt;0,COUNTIF(Dépenses!$M$3:$M$35,"&gt;0")+COUNTIF(Dépenses!$M$3:$M$35,"&lt;0")=36),Dépenses!$L$35,IF(AND(ISNUMBER(Dépenses!$M$36),Dépenses!$M$36&lt;&gt;0,COUNTIF(Dépenses!$M$3:$M$36,"&gt;0")+COUNTIF(Dépenses!$M$3:$M$36,"&lt;0")=36),Dépenses!$L$36,IF(AND(ISNUMBER(Dépenses!$M$37),Dépenses!$M$37&lt;&gt;0,COUNTIF(Dépenses!$M$3:$M$37,"&gt;0")+COUNTIF(Dépenses!$M$3:$M$37,"&lt;0")=36),Dépenses!$L$37,IF(AND(ISNUMBER(Dépenses!$M$38),Dépenses!$M$38&lt;&gt;0,COUNTIF(Dépenses!$M$3:$M$38,"&gt;0")+COUNTIF(Dépenses!$M$3:$M$38,"&lt;0")=36),Dépenses!$L$38,IF(AND(ISNUMBER(Dépenses!$M$39),Dépenses!$M$39&lt;&gt;0,COUNTIF(Dépenses!$M$3:$M$39,"&gt;0")+COUNTIF(Dépenses!$M$3:$M$39,"&lt;0")=36),Dépenses!$L$39,IF(AND(ISNUMBER(Dépenses!$M$40),Dépenses!$M$40&lt;&gt;0,COUNTIF(Dépenses!$M$3:$M$40,"&gt;0")+COUNTIF(Dépenses!$M$3:$M$40,"&lt;0")=36),Dépenses!$L$40,IF(AND(ISNUMBER(Dépenses!$M$41),Dépenses!$M$41&lt;&gt;0,COUNTIF(Dépenses!$M$3:$M$41,"&gt;0")+COUNTIF(Dépenses!$M$3:$M$41,"&lt;0")=36),Dépenses!$L$41,IF(AND(ISNUMBER(Dépenses!$M$42),Dépenses!$M$42&lt;&gt;0,COUNTIF(Dépenses!$M$3:$M$42,"&gt;0")+COUNTIF(Dépenses!$M$3:$M$42,"&lt;0")=36),Dépenses!$L$42,IF(AND(ISNUMBER(Dépenses!$M$43),Dépenses!$M$43&lt;&gt;0,COUNTIF(Dépenses!$M$3:$M$43,"&gt;0")+COUNTIF(Dépenses!$M$3:$M$43,"&lt;0")=36),Dépenses!$L$43,""))))))))))))))))))))))))))))))))))))))))),IF(36=COUNTIF(Dépenses!$M$3:$M$43,"&gt;0")+COUNTIF(Dépenses!$M$3:$M$43,"&lt;0")+1,"TOTAL DÉPENSES",IF(36=COUNTIF(Dépenses!$M$3:$M$43,"&gt;0")+COUNTIF(Dépenses!$M$3:$M$43,"&lt;0")+2,"BÉNÉFICE (PERTE) NET","")))</f>
        <v/>
      </c>
      <c r="H44" s="310" t="str">
        <f>IF(36&lt;=COUNTIF(Dépenses!$M$3:$M$43,"&gt;0")+COUNTIF(Dépenses!$M$3:$M$43,"&lt;0"),IF(AND(ISNUMBER(Dépenses!$M$3),Dépenses!$M$3&lt;&gt;0,COUNTIF(Dépenses!$M$3:$M$3,"&gt;0")+COUNTIF(Dépenses!$M$3:$M$3,"&lt;0")=36),Dépenses!$M$3,IF(AND(ISNUMBER(Dépenses!$M$4),Dépenses!$M$4&lt;&gt;0,COUNTIF(Dépenses!$M$3:$M$4,"&gt;0")+COUNTIF(Dépenses!$M$3:$M$4,"&lt;0")=36),Dépenses!$M$4,IF(AND(ISNUMBER(Dépenses!$M$5),Dépenses!$M$5&lt;&gt;0,COUNTIF(Dépenses!$M$3:$M$5,"&gt;0")+COUNTIF(Dépenses!$M$3:$M$5,"&lt;0")=36),Dépenses!$M$5,IF(AND(ISNUMBER(Dépenses!$M$6),Dépenses!$M$6&lt;&gt;0,COUNTIF(Dépenses!$M$3:$M$6,"&gt;0")+COUNTIF(Dépenses!$M$3:$M$6,"&lt;0")=36),Dépenses!$M$6,IF(AND(ISNUMBER(Dépenses!$M$7),Dépenses!$M$7&lt;&gt;0,COUNTIF(Dépenses!$M$3:$M$7,"&gt;0")+COUNTIF(Dépenses!$M$3:$M$7,"&lt;0")=36),Dépenses!$M$7,IF(AND(ISNUMBER(Dépenses!$M$8),Dépenses!$M$8&lt;&gt;0,COUNTIF(Dépenses!$M$3:$M$8,"&gt;0")+COUNTIF(Dépenses!$M$3:$M$8,"&lt;0")=36),Dépenses!$M$8,IF(AND(ISNUMBER(Dépenses!$M$9),Dépenses!$M$9&lt;&gt;0,COUNTIF(Dépenses!$M$3:$M$9,"&gt;0")+COUNTIF(Dépenses!$M$3:$M$9,"&lt;0")=36),Dépenses!$M$9,IF(AND(ISNUMBER(Dépenses!$M$10),Dépenses!$M$10&lt;&gt;0,COUNTIF(Dépenses!$M$3:$M$10,"&gt;0")+COUNTIF(Dépenses!$M$3:$M$10,"&lt;0")=36),Dépenses!$M$10,IF(AND(ISNUMBER(Dépenses!$M$11),Dépenses!$M$11&lt;&gt;0,COUNTIF(Dépenses!$M$3:$M$11,"&gt;0")+COUNTIF(Dépenses!$M$3:$M$11,"&lt;0")=36),Dépenses!$M$11,IF(AND(ISNUMBER(Dépenses!$M$12),Dépenses!$M$12&lt;&gt;0,COUNTIF(Dépenses!$M$3:$M$12,"&gt;0")+COUNTIF(Dépenses!$M$3:$M$12,"&lt;0")=36),Dépenses!$M$12,IF(AND(ISNUMBER(Dépenses!$M$13),Dépenses!$M$13&lt;&gt;0,COUNTIF(Dépenses!$M$3:$M$13,"&gt;0")+COUNTIF(Dépenses!$M$3:$M$13,"&lt;0")=36),Dépenses!$M$13,IF(AND(ISNUMBER(Dépenses!$M$14),Dépenses!$M$14&lt;&gt;0,COUNTIF(Dépenses!$M$3:$M$14,"&gt;0")+COUNTIF(Dépenses!$M$3:$M$14,"&lt;0")=36),Dépenses!$M$14,IF(AND(ISNUMBER(Dépenses!$M$15),Dépenses!$M$15&lt;&gt;0,COUNTIF(Dépenses!$M$3:$M$15,"&gt;0")+COUNTIF(Dépenses!$M$3:$M$15,"&lt;0")=36),Dépenses!$M$15,IF(AND(ISNUMBER(Dépenses!$M$16),Dépenses!$M$16&lt;&gt;0,COUNTIF(Dépenses!$M$3:$M$16,"&gt;0")+COUNTIF(Dépenses!$M$3:$M$16,"&lt;0")=36),Dépenses!$M$16,IF(AND(ISNUMBER(Dépenses!$M$17),Dépenses!$M$17&lt;&gt;0,COUNTIF(Dépenses!$M$3:$M$17,"&gt;0")+COUNTIF(Dépenses!$M$3:$M$17,"&lt;0")=36),Dépenses!$M$17,IF(AND(ISNUMBER(Dépenses!$M$18),Dépenses!$M$18&lt;&gt;0,COUNTIF(Dépenses!$M$3:$M$18,"&gt;0")+COUNTIF(Dépenses!$M$3:$M$18,"&lt;0")=36),Dépenses!$M$18,IF(AND(ISNUMBER(Dépenses!$M$19),Dépenses!$M$19&lt;&gt;0,COUNTIF(Dépenses!$M$3:$M$19,"&gt;0")+COUNTIF(Dépenses!$M$3:$M$19,"&lt;0")=36),Dépenses!$M$19,IF(AND(ISNUMBER(Dépenses!$M$20),Dépenses!$M$20&lt;&gt;0,COUNTIF(Dépenses!$M$3:$M$20,"&gt;0")+COUNTIF(Dépenses!$M$3:$M$20,"&lt;0")=36),Dépenses!$M$20,IF(AND(ISNUMBER(Dépenses!$M$21),Dépenses!$M$21&lt;&gt;0,COUNTIF(Dépenses!$M$3:$M$21,"&gt;0")+COUNTIF(Dépenses!$M$3:$M$21,"&lt;0")=36),Dépenses!$M$21,IF(AND(ISNUMBER(Dépenses!$M$22),Dépenses!$M$22&lt;&gt;0,COUNTIF(Dépenses!$M$3:$M$22,"&gt;0")+COUNTIF(Dépenses!$M$3:$M$22,"&lt;0")=36),Dépenses!$M$22,IF(AND(ISNUMBER(Dépenses!$M$23),Dépenses!$M$23&lt;&gt;0,COUNTIF(Dépenses!$M$3:$M$23,"&gt;0")+COUNTIF(Dépenses!$M$3:$M$23,"&lt;0")=36),Dépenses!$M$23,IF(AND(ISNUMBER(Dépenses!$M$24),Dépenses!$M$24&lt;&gt;0,COUNTIF(Dépenses!$M$3:$M$24,"&gt;0")+COUNTIF(Dépenses!$M$3:$M$24,"&lt;0")=36),Dépenses!$M$24,IF(AND(ISNUMBER(Dépenses!$M$25),Dépenses!$M$25&lt;&gt;0,COUNTIF(Dépenses!$M$3:$M$25,"&gt;0")+COUNTIF(Dépenses!$M$3:$M$25,"&lt;0")=36),Dépenses!$M$25,IF(AND(ISNUMBER(Dépenses!$M$26),Dépenses!$M$26&lt;&gt;0,COUNTIF(Dépenses!$M$3:$M$26,"&gt;0")+COUNTIF(Dépenses!$M$3:$M$26,"&lt;0")=36),Dépenses!$M$26,IF(AND(ISNUMBER(Dépenses!$M$27),Dépenses!$M$27&lt;&gt;0,COUNTIF(Dépenses!$M$3:$M$27,"&gt;0")+COUNTIF(Dépenses!$M$3:$M$27,"&lt;0")=36),Dépenses!$M$27,IF(AND(ISNUMBER(Dépenses!$M$28),Dépenses!$M$28&lt;&gt;0,COUNTIF(Dépenses!$M$3:$M$28,"&gt;0")+COUNTIF(Dépenses!$M$3:$M$28,"&lt;0")=36),Dépenses!$M$28,IF(AND(ISNUMBER(Dépenses!$M$29),Dépenses!$M$29&lt;&gt;0,COUNTIF(Dépenses!$M$3:$M$29,"&gt;0")+COUNTIF(Dépenses!$M$3:$M$29,"&lt;0")=36),Dépenses!$M$29,IF(AND(ISNUMBER(Dépenses!$M$30),Dépenses!$M$30&lt;&gt;0,COUNTIF(Dépenses!$M$3:$M$30,"&gt;0")+COUNTIF(Dépenses!$M$3:$M$30,"&lt;0")=36),Dépenses!$M$30,IF(AND(ISNUMBER(Dépenses!$M$31),Dépenses!$M$31&lt;&gt;0,COUNTIF(Dépenses!$M$3:$M$31,"&gt;0")+COUNTIF(Dépenses!$M$3:$M$31,"&lt;0")=36),Dépenses!$M$31,IF(AND(ISNUMBER(Dépenses!$M$32),Dépenses!$M$32&lt;&gt;0,COUNTIF(Dépenses!$M$3:$M$32,"&gt;0")+COUNTIF(Dépenses!$M$3:$M$32,"&lt;0")=36),Dépenses!$M$32,IF(AND(ISNUMBER(Dépenses!$M$33),Dépenses!$M$33&lt;&gt;0,COUNTIF(Dépenses!$M$3:$M$33,"&gt;0")+COUNTIF(Dépenses!$M$3:$M$33,"&lt;0")=36),Dépenses!$M$33,IF(AND(ISNUMBER(Dépenses!$M$34),Dépenses!$M$34&lt;&gt;0,COUNTIF(Dépenses!$M$3:$M$34,"&gt;0")+COUNTIF(Dépenses!$M$3:$M$34,"&lt;0")=36),Dépenses!$M$34,IF(AND(ISNUMBER(Dépenses!$M$35),Dépenses!$M$35&lt;&gt;0,COUNTIF(Dépenses!$M$3:$M$35,"&gt;0")+COUNTIF(Dépenses!$M$3:$M$35,"&lt;0")=36),Dépenses!$M$35,IF(AND(ISNUMBER(Dépenses!$M$36),Dépenses!$M$36&lt;&gt;0,COUNTIF(Dépenses!$M$3:$M$36,"&gt;0")+COUNTIF(Dépenses!$M$3:$M$36,"&lt;0")=36),Dépenses!$M$36,IF(AND(ISNUMBER(Dépenses!$M$37),Dépenses!$M$37&lt;&gt;0,COUNTIF(Dépenses!$M$3:$M$37,"&gt;0")+COUNTIF(Dépenses!$M$3:$M$37,"&lt;0")=36),Dépenses!$M$37,IF(AND(ISNUMBER(Dépenses!$M$38),Dépenses!$M$38&lt;&gt;0,COUNTIF(Dépenses!$M$3:$M$38,"&gt;0")+COUNTIF(Dépenses!$M$3:$M$38,"&lt;0")=36),Dépenses!$M$38,IF(AND(ISNUMBER(Dépenses!$M$39),Dépenses!$M$39&lt;&gt;0,COUNTIF(Dépenses!$M$3:$M$39,"&gt;0")+COUNTIF(Dépenses!$M$3:$M$39,"&lt;0")=36),Dépenses!$M$39,IF(AND(ISNUMBER(Dépenses!$M$40),Dépenses!$M$40&lt;&gt;0,COUNTIF(Dépenses!$M$3:$M$40,"&gt;0")+COUNTIF(Dépenses!$M$3:$M$40,"&lt;0")=36),Dépenses!$M$40,IF(AND(ISNUMBER(Dépenses!$M$41),Dépenses!$M$41&lt;&gt;0,COUNTIF(Dépenses!$M$3:$M$41,"&gt;0")+COUNTIF(Dépenses!$M$3:$M$41,"&lt;0")=36),Dépenses!$M$41,IF(AND(ISNUMBER(Dépenses!$M$42),Dépenses!$M$42&lt;&gt;0,COUNTIF(Dépenses!$M$3:$M$42,"&gt;0")+COUNTIF(Dépenses!$M$3:$M$42,"&lt;0")=36),Dépenses!$M$42,IF(AND(ISNUMBER(Dépenses!$M$43),Dépenses!$M$43&lt;&gt;0,COUNTIF(Dépenses!$M$3:$M$43,"&gt;0")+COUNTIF(Dépenses!$M$3:$M$43,"&lt;0")=36),Dépenses!$M$43,""))))))))))))))))))))))))))))))))))))))))),IF(36=COUNTIF(Dépenses!$M$3:$M$43,"&gt;0")+COUNTIF(Dépenses!$M$3:$M$43,"&lt;0")+1,SUM(Dépenses!$M$3:$M$43),IF(36=COUNTIF(Dépenses!$M$3:$M$43,"&gt;0")+COUNTIF(Dépenses!$M$3:$M$43,"&lt;0")+2,Revenus!$J$2-SUM(Dépenses!$M$3:$M$43),"")))</f>
        <v/>
      </c>
      <c r="I44" s="291" t="str">
        <f>IF(36&lt;=COUNTIF(Dépenses!$M$3:$M$43,"&gt;0")+COUNTIF(Dépenses!$M$3:$M$43,"&lt;0"),IF(AND(ISNUMBER(Dépenses!$M$3),Dépenses!$M$3&lt;&gt;0,COUNTIF(Dépenses!$M$3:$M$3,"&gt;0")+COUNTIF(Dépenses!$M$3:$M$3,"&lt;0")=36),Dépenses!$P$3,IF(AND(ISNUMBER(Dépenses!$M$4),Dépenses!$M$4&lt;&gt;0,COUNTIF(Dépenses!$M$3:$M$4,"&gt;0")+COUNTIF(Dépenses!$M$3:$M$4,"&lt;0")=36),Dépenses!$P$4,IF(AND(ISNUMBER(Dépenses!$M$5),Dépenses!$M$5&lt;&gt;0,COUNTIF(Dépenses!$M$3:$M$5,"&gt;0")+COUNTIF(Dépenses!$M$3:$M$5,"&lt;0")=36),Dépenses!$P$5,IF(AND(ISNUMBER(Dépenses!$M$6),Dépenses!$M$6&lt;&gt;0,COUNTIF(Dépenses!$M$3:$M$6,"&gt;0")+COUNTIF(Dépenses!$M$3:$M$6,"&lt;0")=36),Dépenses!$P$6,IF(AND(ISNUMBER(Dépenses!$M$7),Dépenses!$M$7&lt;&gt;0,COUNTIF(Dépenses!$M$3:$M$7,"&gt;0")+COUNTIF(Dépenses!$M$3:$M$7,"&lt;0")=36),Dépenses!$P$7,IF(AND(ISNUMBER(Dépenses!$M$8),Dépenses!$M$8&lt;&gt;0,COUNTIF(Dépenses!$M$3:$M$8,"&gt;0")+COUNTIF(Dépenses!$M$3:$M$8,"&lt;0")=36),Dépenses!$P$8,IF(AND(ISNUMBER(Dépenses!$M$9),Dépenses!$M$9&lt;&gt;0,COUNTIF(Dépenses!$M$3:$M$9,"&gt;0")+COUNTIF(Dépenses!$M$3:$M$9,"&lt;0")=36),Dépenses!$P$9,IF(AND(ISNUMBER(Dépenses!$M$10),Dépenses!$M$10&lt;&gt;0,COUNTIF(Dépenses!$M$3:$M$10,"&gt;0")+COUNTIF(Dépenses!$M$3:$M$10,"&lt;0")=36),Dépenses!$P$10,IF(AND(ISNUMBER(Dépenses!$M$11),Dépenses!$M$11&lt;&gt;0,COUNTIF(Dépenses!$M$3:$M$11,"&gt;0")+COUNTIF(Dépenses!$M$3:$M$11,"&lt;0")=36),Dépenses!$P$11,IF(AND(ISNUMBER(Dépenses!$M$12),Dépenses!$M$12&lt;&gt;0,COUNTIF(Dépenses!$M$3:$M$12,"&gt;0")+COUNTIF(Dépenses!$M$3:$M$12,"&lt;0")=36),Dépenses!$P$12,IF(AND(ISNUMBER(Dépenses!$M$13),Dépenses!$M$13&lt;&gt;0,COUNTIF(Dépenses!$M$3:$M$13,"&gt;0")+COUNTIF(Dépenses!$M$3:$M$13,"&lt;0")=36),Dépenses!$P$13,IF(AND(ISNUMBER(Dépenses!$M$14),Dépenses!$M$14&lt;&gt;0,COUNTIF(Dépenses!$M$3:$M$14,"&gt;0")+COUNTIF(Dépenses!$M$3:$M$14,"&lt;0")=36),Dépenses!$P$14,IF(AND(ISNUMBER(Dépenses!$M$15),Dépenses!$M$15&lt;&gt;0,COUNTIF(Dépenses!$M$3:$M$15,"&gt;0")+COUNTIF(Dépenses!$M$3:$M$15,"&lt;0")=36),Dépenses!$P$15,IF(AND(ISNUMBER(Dépenses!$M$16),Dépenses!$M$16&lt;&gt;0,COUNTIF(Dépenses!$M$3:$M$16,"&gt;0")+COUNTIF(Dépenses!$M$3:$M$16,"&lt;0")=36),Dépenses!$P$16,IF(AND(ISNUMBER(Dépenses!$M$17),Dépenses!$M$17&lt;&gt;0,COUNTIF(Dépenses!$M$3:$M$17,"&gt;0")+COUNTIF(Dépenses!$M$3:$M$17,"&lt;0")=36),Dépenses!$P$17,IF(AND(ISNUMBER(Dépenses!$M$18),Dépenses!$M$18&lt;&gt;0,COUNTIF(Dépenses!$M$3:$M$18,"&gt;0")+COUNTIF(Dépenses!$M$3:$M$18,"&lt;0")=36),Dépenses!$P$18,IF(AND(ISNUMBER(Dépenses!$M$19),Dépenses!$M$19&lt;&gt;0,COUNTIF(Dépenses!$M$3:$M$19,"&gt;0")+COUNTIF(Dépenses!$M$3:$M$19,"&lt;0")=36),Dépenses!$P$19,IF(AND(ISNUMBER(Dépenses!$M$20),Dépenses!$M$20&lt;&gt;0,COUNTIF(Dépenses!$M$3:$M$20,"&gt;0")+COUNTIF(Dépenses!$M$3:$M$20,"&lt;0")=36),Dépenses!$P$20,IF(AND(ISNUMBER(Dépenses!$M$21),Dépenses!$M$21&lt;&gt;0,COUNTIF(Dépenses!$M$3:$M$21,"&gt;0")+COUNTIF(Dépenses!$M$3:$M$21,"&lt;0")=36),Dépenses!$P$21,IF(AND(ISNUMBER(Dépenses!$M$22),Dépenses!$M$22&lt;&gt;0,COUNTIF(Dépenses!$M$3:$M$22,"&gt;0")+COUNTIF(Dépenses!$M$3:$M$22,"&lt;0")=36),Dépenses!$P$22,IF(AND(ISNUMBER(Dépenses!$M$23),Dépenses!$M$23&lt;&gt;0,COUNTIF(Dépenses!$M$3:$M$23,"&gt;0")+COUNTIF(Dépenses!$M$3:$M$23,"&lt;0")=36),Dépenses!$P$23,IF(AND(ISNUMBER(Dépenses!$M$24),Dépenses!$M$24&lt;&gt;0,COUNTIF(Dépenses!$M$3:$M$24,"&gt;0")+COUNTIF(Dépenses!$M$3:$M$24,"&lt;0")=36),Dépenses!$P$24,IF(AND(ISNUMBER(Dépenses!$M$25),Dépenses!$M$25&lt;&gt;0,COUNTIF(Dépenses!$M$3:$M$25,"&gt;0")+COUNTIF(Dépenses!$M$3:$M$25,"&lt;0")=36),Dépenses!$P$25,IF(AND(ISNUMBER(Dépenses!$M$26),Dépenses!$M$26&lt;&gt;0,COUNTIF(Dépenses!$M$3:$M$26,"&gt;0")+COUNTIF(Dépenses!$M$3:$M$26,"&lt;0")=36),Dépenses!$P$26,IF(AND(ISNUMBER(Dépenses!$M$27),Dépenses!$M$27&lt;&gt;0,COUNTIF(Dépenses!$M$3:$M$27,"&gt;0")+COUNTIF(Dépenses!$M$3:$M$27,"&lt;0")=36),Dépenses!$P$27,IF(AND(ISNUMBER(Dépenses!$M$28),Dépenses!$M$28&lt;&gt;0,COUNTIF(Dépenses!$M$3:$M$28,"&gt;0")+COUNTIF(Dépenses!$M$3:$M$28,"&lt;0")=36),Dépenses!$P$28,IF(AND(ISNUMBER(Dépenses!$M$29),Dépenses!$M$29&lt;&gt;0,COUNTIF(Dépenses!$M$3:$M$29,"&gt;0")+COUNTIF(Dépenses!$M$3:$M$29,"&lt;0")=36),Dépenses!$P$29,IF(AND(ISNUMBER(Dépenses!$M$30),Dépenses!$M$30&lt;&gt;0,COUNTIF(Dépenses!$M$3:$M$30,"&gt;0")+COUNTIF(Dépenses!$M$3:$M$30,"&lt;0")=36),Dépenses!$P$30,IF(AND(ISNUMBER(Dépenses!$M$31),Dépenses!$M$31&lt;&gt;0,COUNTIF(Dépenses!$M$3:$M$31,"&gt;0")+COUNTIF(Dépenses!$M$3:$M$31,"&lt;0")=36),Dépenses!$P$31,IF(AND(ISNUMBER(Dépenses!$M$32),Dépenses!$M$32&lt;&gt;0,COUNTIF(Dépenses!$M$3:$M$32,"&gt;0")+COUNTIF(Dépenses!$M$3:$M$32,"&lt;0")=36),Dépenses!$P$32,IF(AND(ISNUMBER(Dépenses!$M$33),Dépenses!$M$33&lt;&gt;0,COUNTIF(Dépenses!$M$3:$M$33,"&gt;0")+COUNTIF(Dépenses!$M$3:$M$33,"&lt;0")=36),Dépenses!$P$33,IF(AND(ISNUMBER(Dépenses!$M$34),Dépenses!$M$34&lt;&gt;0,COUNTIF(Dépenses!$M$3:$M$34,"&gt;0")+COUNTIF(Dépenses!$M$3:$M$34,"&lt;0")=36),Dépenses!$P$34,IF(AND(ISNUMBER(Dépenses!$M$35),Dépenses!$M$35&lt;&gt;0,COUNTIF(Dépenses!$M$3:$M$35,"&gt;0")+COUNTIF(Dépenses!$M$3:$M$35,"&lt;0")=36),Dépenses!$P$35,IF(AND(ISNUMBER(Dépenses!$M$36),Dépenses!$M$36&lt;&gt;0,COUNTIF(Dépenses!$M$3:$M$36,"&gt;0")+COUNTIF(Dépenses!$M$3:$M$36,"&lt;0")=36),Dépenses!$P$36,IF(AND(ISNUMBER(Dépenses!$M$37),Dépenses!$M$37&lt;&gt;0,COUNTIF(Dépenses!$M$3:$M$37,"&gt;0")+COUNTIF(Dépenses!$M$3:$M$37,"&lt;0")=36),Dépenses!$P$37,IF(AND(ISNUMBER(Dépenses!$M$38),Dépenses!$M$38&lt;&gt;0,COUNTIF(Dépenses!$M$3:$M$38,"&gt;0")+COUNTIF(Dépenses!$M$3:$M$38,"&lt;0")=36),Dépenses!$P$38,IF(AND(ISNUMBER(Dépenses!$M$39),Dépenses!$M$39&lt;&gt;0,COUNTIF(Dépenses!$M$3:$M$39,"&gt;0")+COUNTIF(Dépenses!$M$3:$M$39,"&lt;0")=36),Dépenses!$P$39,IF(AND(ISNUMBER(Dépenses!$M$40),Dépenses!$M$40&lt;&gt;0,COUNTIF(Dépenses!$M$3:$M$40,"&gt;0")+COUNTIF(Dépenses!$M$3:$M$40,"&lt;0")=36),Dépenses!$P$40,IF(AND(ISNUMBER(Dépenses!$M$41),Dépenses!$M$41&lt;&gt;0,COUNTIF(Dépenses!$M$3:$M$41,"&gt;0")+COUNTIF(Dépenses!$M$3:$M$41,"&lt;0")=36),Dépenses!$P$41,IF(AND(ISNUMBER(Dépenses!$M$42),Dépenses!$M$42&lt;&gt;0,COUNTIF(Dépenses!$M$3:$M$42,"&gt;0")+COUNTIF(Dépenses!$M$3:$M$42,"&lt;0")=36),Dépenses!$P$42,IF(AND(ISNUMBER(Dépenses!$M$43),Dépenses!$M$43&lt;&gt;0,COUNTIF(Dépenses!$M$3:$M$43,"&gt;0")+COUNTIF(Dépenses!$M$3:$M$43,"&lt;0")=36),Dépenses!$P$43,""))))))))))))))))))))))))))))))))))))))))),"")</f>
        <v/>
      </c>
      <c r="J44" s="310" t="str">
        <f>IF(36&lt;=COUNTIF(Dépenses!$M$3:$M$43,"&gt;0")+COUNTIF(Dépenses!$M$3:$M$43,"&lt;0"),IF(AND(ISNUMBER(Dépenses!$M$3),Dépenses!$M$3&lt;&gt;0,COUNTIF(Dépenses!$M$3:$M$3,"&gt;0")+COUNTIF(Dépenses!$M$3:$M$3,"&lt;0")=36),Dépenses!$Q$3,IF(AND(ISNUMBER(Dépenses!$M$4),Dépenses!$M$4&lt;&gt;0,COUNTIF(Dépenses!$M$3:$M$4,"&gt;0")+COUNTIF(Dépenses!$M$3:$M$4,"&lt;0")=36),Dépenses!$Q$4,IF(AND(ISNUMBER(Dépenses!$M$5),Dépenses!$M$5&lt;&gt;0,COUNTIF(Dépenses!$M$3:$M$5,"&gt;0")+COUNTIF(Dépenses!$M$3:$M$5,"&lt;0")=36),Dépenses!$Q$5,IF(AND(ISNUMBER(Dépenses!$M$6),Dépenses!$M$6&lt;&gt;0,COUNTIF(Dépenses!$M$3:$M$6,"&gt;0")+COUNTIF(Dépenses!$M$3:$M$6,"&lt;0")=36),Dépenses!$Q$6,IF(AND(ISNUMBER(Dépenses!$M$7),Dépenses!$M$7&lt;&gt;0,COUNTIF(Dépenses!$M$3:$M$7,"&gt;0")+COUNTIF(Dépenses!$M$3:$M$7,"&lt;0")=36),Dépenses!$Q$7,IF(AND(ISNUMBER(Dépenses!$M$8),Dépenses!$M$8&lt;&gt;0,COUNTIF(Dépenses!$M$3:$M$8,"&gt;0")+COUNTIF(Dépenses!$M$3:$M$8,"&lt;0")=36),Dépenses!$Q$8,IF(AND(ISNUMBER(Dépenses!$M$9),Dépenses!$M$9&lt;&gt;0,COUNTIF(Dépenses!$M$3:$M$9,"&gt;0")+COUNTIF(Dépenses!$M$3:$M$9,"&lt;0")=36),Dépenses!$Q$9,IF(AND(ISNUMBER(Dépenses!$M$10),Dépenses!$M$10&lt;&gt;0,COUNTIF(Dépenses!$M$3:$M$10,"&gt;0")+COUNTIF(Dépenses!$M$3:$M$10,"&lt;0")=36),Dépenses!$Q$10,IF(AND(ISNUMBER(Dépenses!$M$11),Dépenses!$M$11&lt;&gt;0,COUNTIF(Dépenses!$M$3:$M$11,"&gt;0")+COUNTIF(Dépenses!$M$3:$M$11,"&lt;0")=36),Dépenses!$Q$11,IF(AND(ISNUMBER(Dépenses!$M$12),Dépenses!$M$12&lt;&gt;0,COUNTIF(Dépenses!$M$3:$M$12,"&gt;0")+COUNTIF(Dépenses!$M$3:$M$12,"&lt;0")=36),Dépenses!$Q$12,IF(AND(ISNUMBER(Dépenses!$M$13),Dépenses!$M$13&lt;&gt;0,COUNTIF(Dépenses!$M$3:$M$13,"&gt;0")+COUNTIF(Dépenses!$M$3:$M$13,"&lt;0")=36),Dépenses!$Q$13,IF(AND(ISNUMBER(Dépenses!$M$14),Dépenses!$M$14&lt;&gt;0,COUNTIF(Dépenses!$M$3:$M$14,"&gt;0")+COUNTIF(Dépenses!$M$3:$M$14,"&lt;0")=36),Dépenses!$Q$14,IF(AND(ISNUMBER(Dépenses!$M$15),Dépenses!$M$15&lt;&gt;0,COUNTIF(Dépenses!$M$3:$M$15,"&gt;0")+COUNTIF(Dépenses!$M$3:$M$15,"&lt;0")=36),Dépenses!$Q$15,IF(AND(ISNUMBER(Dépenses!$M$16),Dépenses!$M$16&lt;&gt;0,COUNTIF(Dépenses!$M$3:$M$16,"&gt;0")+COUNTIF(Dépenses!$M$3:$M$16,"&lt;0")=36),Dépenses!$Q$16,IF(AND(ISNUMBER(Dépenses!$M$17),Dépenses!$M$17&lt;&gt;0,COUNTIF(Dépenses!$M$3:$M$17,"&gt;0")+COUNTIF(Dépenses!$M$3:$M$17,"&lt;0")=36),Dépenses!$Q$17,IF(AND(ISNUMBER(Dépenses!$M$18),Dépenses!$M$18&lt;&gt;0,COUNTIF(Dépenses!$M$3:$M$18,"&gt;0")+COUNTIF(Dépenses!$M$3:$M$18,"&lt;0")=36),Dépenses!$Q$18,IF(AND(ISNUMBER(Dépenses!$M$19),Dépenses!$M$19&lt;&gt;0,COUNTIF(Dépenses!$M$3:$M$19,"&gt;0")+COUNTIF(Dépenses!$M$3:$M$19,"&lt;0")=36),Dépenses!$Q$19,IF(AND(ISNUMBER(Dépenses!$M$20),Dépenses!$M$20&lt;&gt;0,COUNTIF(Dépenses!$M$3:$M$20,"&gt;0")+COUNTIF(Dépenses!$M$3:$M$20,"&lt;0")=36),Dépenses!$Q$20,IF(AND(ISNUMBER(Dépenses!$M$21),Dépenses!$M$21&lt;&gt;0,COUNTIF(Dépenses!$M$3:$M$21,"&gt;0")+COUNTIF(Dépenses!$M$3:$M$21,"&lt;0")=36),Dépenses!$Q$21,IF(AND(ISNUMBER(Dépenses!$M$22),Dépenses!$M$22&lt;&gt;0,COUNTIF(Dépenses!$M$3:$M$22,"&gt;0")+COUNTIF(Dépenses!$M$3:$M$22,"&lt;0")=36),Dépenses!$Q$22,IF(AND(ISNUMBER(Dépenses!$M$23),Dépenses!$M$23&lt;&gt;0,COUNTIF(Dépenses!$M$3:$M$23,"&gt;0")+COUNTIF(Dépenses!$M$3:$M$23,"&lt;0")=36),Dépenses!$Q$23,IF(AND(ISNUMBER(Dépenses!$M$24),Dépenses!$M$24&lt;&gt;0,COUNTIF(Dépenses!$M$3:$M$24,"&gt;0")+COUNTIF(Dépenses!$M$3:$M$24,"&lt;0")=36),Dépenses!$Q$24,IF(AND(ISNUMBER(Dépenses!$M$25),Dépenses!$M$25&lt;&gt;0,COUNTIF(Dépenses!$M$3:$M$25,"&gt;0")+COUNTIF(Dépenses!$M$3:$M$25,"&lt;0")=36),Dépenses!$Q$25,IF(AND(ISNUMBER(Dépenses!$M$26),Dépenses!$M$26&lt;&gt;0,COUNTIF(Dépenses!$M$3:$M$26,"&gt;0")+COUNTIF(Dépenses!$M$3:$M$26,"&lt;0")=36),Dépenses!$Q$26,IF(AND(ISNUMBER(Dépenses!$M$27),Dépenses!$M$27&lt;&gt;0,COUNTIF(Dépenses!$M$3:$M$27,"&gt;0")+COUNTIF(Dépenses!$M$3:$M$27,"&lt;0")=36),Dépenses!$Q$27,IF(AND(ISNUMBER(Dépenses!$M$28),Dépenses!$M$28&lt;&gt;0,COUNTIF(Dépenses!$M$3:$M$28,"&gt;0")+COUNTIF(Dépenses!$M$3:$M$28,"&lt;0")=36),Dépenses!$Q$28,IF(AND(ISNUMBER(Dépenses!$M$29),Dépenses!$M$29&lt;&gt;0,COUNTIF(Dépenses!$M$3:$M$29,"&gt;0")+COUNTIF(Dépenses!$M$3:$M$29,"&lt;0")=36),Dépenses!$Q$29,IF(AND(ISNUMBER(Dépenses!$M$30),Dépenses!$M$30&lt;&gt;0,COUNTIF(Dépenses!$M$3:$M$30,"&gt;0")+COUNTIF(Dépenses!$M$3:$M$30,"&lt;0")=36),Dépenses!$Q$30,IF(AND(ISNUMBER(Dépenses!$M$31),Dépenses!$M$31&lt;&gt;0,COUNTIF(Dépenses!$M$3:$M$31,"&gt;0")+COUNTIF(Dépenses!$M$3:$M$31,"&lt;0")=36),Dépenses!$Q$31,IF(AND(ISNUMBER(Dépenses!$M$32),Dépenses!$M$32&lt;&gt;0,COUNTIF(Dépenses!$M$3:$M$32,"&gt;0")+COUNTIF(Dépenses!$M$3:$M$32,"&lt;0")=36),Dépenses!$Q$32,IF(AND(ISNUMBER(Dépenses!$M$33),Dépenses!$M$33&lt;&gt;0,COUNTIF(Dépenses!$M$3:$M$33,"&gt;0")+COUNTIF(Dépenses!$M$3:$M$33,"&lt;0")=36),Dépenses!$Q$33,IF(AND(ISNUMBER(Dépenses!$M$34),Dépenses!$M$34&lt;&gt;0,COUNTIF(Dépenses!$M$3:$M$34,"&gt;0")+COUNTIF(Dépenses!$M$3:$M$34,"&lt;0")=36),Dépenses!$Q$34,IF(AND(ISNUMBER(Dépenses!$M$35),Dépenses!$M$35&lt;&gt;0,COUNTIF(Dépenses!$M$3:$M$35,"&gt;0")+COUNTIF(Dépenses!$M$3:$M$35,"&lt;0")=36),Dépenses!$Q$35,IF(AND(ISNUMBER(Dépenses!$M$36),Dépenses!$M$36&lt;&gt;0,COUNTIF(Dépenses!$M$3:$M$36,"&gt;0")+COUNTIF(Dépenses!$M$3:$M$36,"&lt;0")=36),Dépenses!$Q$36,IF(AND(ISNUMBER(Dépenses!$M$37),Dépenses!$M$37&lt;&gt;0,COUNTIF(Dépenses!$M$3:$M$37,"&gt;0")+COUNTIF(Dépenses!$M$3:$M$37,"&lt;0")=36),Dépenses!$Q$37,IF(AND(ISNUMBER(Dépenses!$M$38),Dépenses!$M$38&lt;&gt;0,COUNTIF(Dépenses!$M$3:$M$38,"&gt;0")+COUNTIF(Dépenses!$M$3:$M$38,"&lt;0")=36),Dépenses!$Q$38,IF(AND(ISNUMBER(Dépenses!$M$39),Dépenses!$M$39&lt;&gt;0,COUNTIF(Dépenses!$M$3:$M$39,"&gt;0")+COUNTIF(Dépenses!$M$3:$M$39,"&lt;0")=36),Dépenses!$Q$39,IF(AND(ISNUMBER(Dépenses!$M$40),Dépenses!$M$40&lt;&gt;0,COUNTIF(Dépenses!$M$3:$M$40,"&gt;0")+COUNTIF(Dépenses!$M$3:$M$40,"&lt;0")=36),Dépenses!$Q$40,IF(AND(ISNUMBER(Dépenses!$M$41),Dépenses!$M$41&lt;&gt;0,COUNTIF(Dépenses!$M$3:$M$41,"&gt;0")+COUNTIF(Dépenses!$M$3:$M$41,"&lt;0")=36),Dépenses!$Q$41,IF(AND(ISNUMBER(Dépenses!$M$42),Dépenses!$M$42&lt;&gt;0,COUNTIF(Dépenses!$M$3:$M$42,"&gt;0")+COUNTIF(Dépenses!$M$3:$M$42,"&lt;0")=36),Dépenses!$Q$42,IF(AND(ISNUMBER(Dépenses!$M$43),Dépenses!$M$43&lt;&gt;0,COUNTIF(Dépenses!$M$3:$M$43,"&gt;0")+COUNTIF(Dépenses!$M$3:$M$43,"&lt;0")=36),Dépenses!$Q$43,""))))))))))))))))))))))))))))))))))))))))),IF(36=COUNTIF(Dépenses!$M$3:$M$43,"&gt;0")+COUNTIF(Dépenses!$M$3:$M$43,"&lt;0")+1,SUM(Dépenses!$Q$3:$Q$43),IF(36=COUNTIF(Dépenses!$M$3:$M$43,"&gt;0")+COUNTIF(Dépenses!$M$3:$M$43,"&lt;0")+2,Revenus!$J$2-SUM(Dépenses!$Q$3:$Q$43),"")))</f>
        <v/>
      </c>
    </row>
    <row r="45" spans="1:10" x14ac:dyDescent="0.25">
      <c r="A45" s="91"/>
      <c r="B45" s="91"/>
      <c r="C45" s="91"/>
      <c r="D45" s="91"/>
      <c r="E45" s="91"/>
      <c r="F45" s="91"/>
      <c r="G45" s="277" t="str">
        <f>IF(37&lt;=COUNTIF(Dépenses!$M$3:$M$43,"&gt;0")+COUNTIF(Dépenses!$M$3:$M$43,"&lt;0"),IF(AND(ISNUMBER(Dépenses!$M$3),Dépenses!$M$3&lt;&gt;0,COUNTIF(Dépenses!$M$3:$M$3,"&gt;0")+COUNTIF(Dépenses!$M$3:$M$3,"&lt;0")=37),Dépenses!$L$3,IF(AND(ISNUMBER(Dépenses!$M$4),Dépenses!$M$4&lt;&gt;0,COUNTIF(Dépenses!$M$3:$M$4,"&gt;0")+COUNTIF(Dépenses!$M$3:$M$4,"&lt;0")=37),Dépenses!$L$4,IF(AND(ISNUMBER(Dépenses!$M$5),Dépenses!$M$5&lt;&gt;0,COUNTIF(Dépenses!$M$3:$M$5,"&gt;0")+COUNTIF(Dépenses!$M$3:$M$5,"&lt;0")=37),Dépenses!$L$5,IF(AND(ISNUMBER(Dépenses!$M$6),Dépenses!$M$6&lt;&gt;0,COUNTIF(Dépenses!$M$3:$M$6,"&gt;0")+COUNTIF(Dépenses!$M$3:$M$6,"&lt;0")=37),Dépenses!$L$6,IF(AND(ISNUMBER(Dépenses!$M$7),Dépenses!$M$7&lt;&gt;0,COUNTIF(Dépenses!$M$3:$M$7,"&gt;0")+COUNTIF(Dépenses!$M$3:$M$7,"&lt;0")=37),Dépenses!$L$7,IF(AND(ISNUMBER(Dépenses!$M$8),Dépenses!$M$8&lt;&gt;0,COUNTIF(Dépenses!$M$3:$M$8,"&gt;0")+COUNTIF(Dépenses!$M$3:$M$8,"&lt;0")=37),Dépenses!$L$8,IF(AND(ISNUMBER(Dépenses!$M$9),Dépenses!$M$9&lt;&gt;0,COUNTIF(Dépenses!$M$3:$M$9,"&gt;0")+COUNTIF(Dépenses!$M$3:$M$9,"&lt;0")=37),Dépenses!$L$9,IF(AND(ISNUMBER(Dépenses!$M$10),Dépenses!$M$10&lt;&gt;0,COUNTIF(Dépenses!$M$3:$M$10,"&gt;0")+COUNTIF(Dépenses!$M$3:$M$10,"&lt;0")=37),Dépenses!$L$10,IF(AND(ISNUMBER(Dépenses!$M$11),Dépenses!$M$11&lt;&gt;0,COUNTIF(Dépenses!$M$3:$M$11,"&gt;0")+COUNTIF(Dépenses!$M$3:$M$11,"&lt;0")=37),Dépenses!$L$11,IF(AND(ISNUMBER(Dépenses!$M$12),Dépenses!$M$12&lt;&gt;0,COUNTIF(Dépenses!$M$3:$M$12,"&gt;0")+COUNTIF(Dépenses!$M$3:$M$12,"&lt;0")=37),Dépenses!$L$12,IF(AND(ISNUMBER(Dépenses!$M$13),Dépenses!$M$13&lt;&gt;0,COUNTIF(Dépenses!$M$3:$M$13,"&gt;0")+COUNTIF(Dépenses!$M$3:$M$13,"&lt;0")=37),Dépenses!$L$13,IF(AND(ISNUMBER(Dépenses!$M$14),Dépenses!$M$14&lt;&gt;0,COUNTIF(Dépenses!$M$3:$M$14,"&gt;0")+COUNTIF(Dépenses!$M$3:$M$14,"&lt;0")=37),Dépenses!$L$14,IF(AND(ISNUMBER(Dépenses!$M$15),Dépenses!$M$15&lt;&gt;0,COUNTIF(Dépenses!$M$3:$M$15,"&gt;0")+COUNTIF(Dépenses!$M$3:$M$15,"&lt;0")=37),Dépenses!$L$15,IF(AND(ISNUMBER(Dépenses!$M$16),Dépenses!$M$16&lt;&gt;0,COUNTIF(Dépenses!$M$3:$M$16,"&gt;0")+COUNTIF(Dépenses!$M$3:$M$16,"&lt;0")=37),Dépenses!$L$16,IF(AND(ISNUMBER(Dépenses!$M$17),Dépenses!$M$17&lt;&gt;0,COUNTIF(Dépenses!$M$3:$M$17,"&gt;0")+COUNTIF(Dépenses!$M$3:$M$17,"&lt;0")=37),Dépenses!$L$17,IF(AND(ISNUMBER(Dépenses!$M$18),Dépenses!$M$18&lt;&gt;0,COUNTIF(Dépenses!$M$3:$M$18,"&gt;0")+COUNTIF(Dépenses!$M$3:$M$18,"&lt;0")=37),Dépenses!$L$18,IF(AND(ISNUMBER(Dépenses!$M$19),Dépenses!$M$19&lt;&gt;0,COUNTIF(Dépenses!$M$3:$M$19,"&gt;0")+COUNTIF(Dépenses!$M$3:$M$19,"&lt;0")=37),Dépenses!$L$19,IF(AND(ISNUMBER(Dépenses!$M$20),Dépenses!$M$20&lt;&gt;0,COUNTIF(Dépenses!$M$3:$M$20,"&gt;0")+COUNTIF(Dépenses!$M$3:$M$20,"&lt;0")=37),Dépenses!$L$20,IF(AND(ISNUMBER(Dépenses!$M$21),Dépenses!$M$21&lt;&gt;0,COUNTIF(Dépenses!$M$3:$M$21,"&gt;0")+COUNTIF(Dépenses!$M$3:$M$21,"&lt;0")=37),Dépenses!$L$21,IF(AND(ISNUMBER(Dépenses!$M$22),Dépenses!$M$22&lt;&gt;0,COUNTIF(Dépenses!$M$3:$M$22,"&gt;0")+COUNTIF(Dépenses!$M$3:$M$22,"&lt;0")=37),Dépenses!$L$22,IF(AND(ISNUMBER(Dépenses!$M$23),Dépenses!$M$23&lt;&gt;0,COUNTIF(Dépenses!$M$3:$M$23,"&gt;0")+COUNTIF(Dépenses!$M$3:$M$23,"&lt;0")=37),Dépenses!$L$23,IF(AND(ISNUMBER(Dépenses!$M$24),Dépenses!$M$24&lt;&gt;0,COUNTIF(Dépenses!$M$3:$M$24,"&gt;0")+COUNTIF(Dépenses!$M$3:$M$24,"&lt;0")=37),Dépenses!$L$24,IF(AND(ISNUMBER(Dépenses!$M$25),Dépenses!$M$25&lt;&gt;0,COUNTIF(Dépenses!$M$3:$M$25,"&gt;0")+COUNTIF(Dépenses!$M$3:$M$25,"&lt;0")=37),Dépenses!$L$25,IF(AND(ISNUMBER(Dépenses!$M$26),Dépenses!$M$26&lt;&gt;0,COUNTIF(Dépenses!$M$3:$M$26,"&gt;0")+COUNTIF(Dépenses!$M$3:$M$26,"&lt;0")=37),Dépenses!$L$26,IF(AND(ISNUMBER(Dépenses!$M$27),Dépenses!$M$27&lt;&gt;0,COUNTIF(Dépenses!$M$3:$M$27,"&gt;0")+COUNTIF(Dépenses!$M$3:$M$27,"&lt;0")=37),Dépenses!$L$27,IF(AND(ISNUMBER(Dépenses!$M$28),Dépenses!$M$28&lt;&gt;0,COUNTIF(Dépenses!$M$3:$M$28,"&gt;0")+COUNTIF(Dépenses!$M$3:$M$28,"&lt;0")=37),Dépenses!$L$28,IF(AND(ISNUMBER(Dépenses!$M$29),Dépenses!$M$29&lt;&gt;0,COUNTIF(Dépenses!$M$3:$M$29,"&gt;0")+COUNTIF(Dépenses!$M$3:$M$29,"&lt;0")=37),Dépenses!$L$29,IF(AND(ISNUMBER(Dépenses!$M$30),Dépenses!$M$30&lt;&gt;0,COUNTIF(Dépenses!$M$3:$M$30,"&gt;0")+COUNTIF(Dépenses!$M$3:$M$30,"&lt;0")=37),Dépenses!$L$30,IF(AND(ISNUMBER(Dépenses!$M$31),Dépenses!$M$31&lt;&gt;0,COUNTIF(Dépenses!$M$3:$M$31,"&gt;0")+COUNTIF(Dépenses!$M$3:$M$31,"&lt;0")=37),Dépenses!$L$31,IF(AND(ISNUMBER(Dépenses!$M$32),Dépenses!$M$32&lt;&gt;0,COUNTIF(Dépenses!$M$3:$M$32,"&gt;0")+COUNTIF(Dépenses!$M$3:$M$32,"&lt;0")=37),Dépenses!$L$32,IF(AND(ISNUMBER(Dépenses!$M$33),Dépenses!$M$33&lt;&gt;0,COUNTIF(Dépenses!$M$3:$M$33,"&gt;0")+COUNTIF(Dépenses!$M$3:$M$33,"&lt;0")=37),Dépenses!$L$33,IF(AND(ISNUMBER(Dépenses!$M$34),Dépenses!$M$34&lt;&gt;0,COUNTIF(Dépenses!$M$3:$M$34,"&gt;0")+COUNTIF(Dépenses!$M$3:$M$34,"&lt;0")=37),Dépenses!$L$34,IF(AND(ISNUMBER(Dépenses!$M$35),Dépenses!$M$35&lt;&gt;0,COUNTIF(Dépenses!$M$3:$M$35,"&gt;0")+COUNTIF(Dépenses!$M$3:$M$35,"&lt;0")=37),Dépenses!$L$35,IF(AND(ISNUMBER(Dépenses!$M$36),Dépenses!$M$36&lt;&gt;0,COUNTIF(Dépenses!$M$3:$M$36,"&gt;0")+COUNTIF(Dépenses!$M$3:$M$36,"&lt;0")=37),Dépenses!$L$36,IF(AND(ISNUMBER(Dépenses!$M$37),Dépenses!$M$37&lt;&gt;0,COUNTIF(Dépenses!$M$3:$M$37,"&gt;0")+COUNTIF(Dépenses!$M$3:$M$37,"&lt;0")=37),Dépenses!$L$37,IF(AND(ISNUMBER(Dépenses!$M$38),Dépenses!$M$38&lt;&gt;0,COUNTIF(Dépenses!$M$3:$M$38,"&gt;0")+COUNTIF(Dépenses!$M$3:$M$38,"&lt;0")=37),Dépenses!$L$38,IF(AND(ISNUMBER(Dépenses!$M$39),Dépenses!$M$39&lt;&gt;0,COUNTIF(Dépenses!$M$3:$M$39,"&gt;0")+COUNTIF(Dépenses!$M$3:$M$39,"&lt;0")=37),Dépenses!$L$39,IF(AND(ISNUMBER(Dépenses!$M$40),Dépenses!$M$40&lt;&gt;0,COUNTIF(Dépenses!$M$3:$M$40,"&gt;0")+COUNTIF(Dépenses!$M$3:$M$40,"&lt;0")=37),Dépenses!$L$40,IF(AND(ISNUMBER(Dépenses!$M$41),Dépenses!$M$41&lt;&gt;0,COUNTIF(Dépenses!$M$3:$M$41,"&gt;0")+COUNTIF(Dépenses!$M$3:$M$41,"&lt;0")=37),Dépenses!$L$41,IF(AND(ISNUMBER(Dépenses!$M$42),Dépenses!$M$42&lt;&gt;0,COUNTIF(Dépenses!$M$3:$M$42,"&gt;0")+COUNTIF(Dépenses!$M$3:$M$42,"&lt;0")=37),Dépenses!$L$42,IF(AND(ISNUMBER(Dépenses!$M$43),Dépenses!$M$43&lt;&gt;0,COUNTIF(Dépenses!$M$3:$M$43,"&gt;0")+COUNTIF(Dépenses!$M$3:$M$43,"&lt;0")=37),Dépenses!$L$43,""))))))))))))))))))))))))))))))))))))))))),IF(37=COUNTIF(Dépenses!$M$3:$M$43,"&gt;0")+COUNTIF(Dépenses!$M$3:$M$43,"&lt;0")+1,"TOTAL DÉPENSES",IF(37=COUNTIF(Dépenses!$M$3:$M$43,"&gt;0")+COUNTIF(Dépenses!$M$3:$M$43,"&lt;0")+2,"BÉNÉFICE (PERTE) NET","")))</f>
        <v/>
      </c>
      <c r="H45" s="310" t="str">
        <f>IF(37&lt;=COUNTIF(Dépenses!$M$3:$M$43,"&gt;0")+COUNTIF(Dépenses!$M$3:$M$43,"&lt;0"),IF(AND(ISNUMBER(Dépenses!$M$3),Dépenses!$M$3&lt;&gt;0,COUNTIF(Dépenses!$M$3:$M$3,"&gt;0")+COUNTIF(Dépenses!$M$3:$M$3,"&lt;0")=37),Dépenses!$M$3,IF(AND(ISNUMBER(Dépenses!$M$4),Dépenses!$M$4&lt;&gt;0,COUNTIF(Dépenses!$M$3:$M$4,"&gt;0")+COUNTIF(Dépenses!$M$3:$M$4,"&lt;0")=37),Dépenses!$M$4,IF(AND(ISNUMBER(Dépenses!$M$5),Dépenses!$M$5&lt;&gt;0,COUNTIF(Dépenses!$M$3:$M$5,"&gt;0")+COUNTIF(Dépenses!$M$3:$M$5,"&lt;0")=37),Dépenses!$M$5,IF(AND(ISNUMBER(Dépenses!$M$6),Dépenses!$M$6&lt;&gt;0,COUNTIF(Dépenses!$M$3:$M$6,"&gt;0")+COUNTIF(Dépenses!$M$3:$M$6,"&lt;0")=37),Dépenses!$M$6,IF(AND(ISNUMBER(Dépenses!$M$7),Dépenses!$M$7&lt;&gt;0,COUNTIF(Dépenses!$M$3:$M$7,"&gt;0")+COUNTIF(Dépenses!$M$3:$M$7,"&lt;0")=37),Dépenses!$M$7,IF(AND(ISNUMBER(Dépenses!$M$8),Dépenses!$M$8&lt;&gt;0,COUNTIF(Dépenses!$M$3:$M$8,"&gt;0")+COUNTIF(Dépenses!$M$3:$M$8,"&lt;0")=37),Dépenses!$M$8,IF(AND(ISNUMBER(Dépenses!$M$9),Dépenses!$M$9&lt;&gt;0,COUNTIF(Dépenses!$M$3:$M$9,"&gt;0")+COUNTIF(Dépenses!$M$3:$M$9,"&lt;0")=37),Dépenses!$M$9,IF(AND(ISNUMBER(Dépenses!$M$10),Dépenses!$M$10&lt;&gt;0,COUNTIF(Dépenses!$M$3:$M$10,"&gt;0")+COUNTIF(Dépenses!$M$3:$M$10,"&lt;0")=37),Dépenses!$M$10,IF(AND(ISNUMBER(Dépenses!$M$11),Dépenses!$M$11&lt;&gt;0,COUNTIF(Dépenses!$M$3:$M$11,"&gt;0")+COUNTIF(Dépenses!$M$3:$M$11,"&lt;0")=37),Dépenses!$M$11,IF(AND(ISNUMBER(Dépenses!$M$12),Dépenses!$M$12&lt;&gt;0,COUNTIF(Dépenses!$M$3:$M$12,"&gt;0")+COUNTIF(Dépenses!$M$3:$M$12,"&lt;0")=37),Dépenses!$M$12,IF(AND(ISNUMBER(Dépenses!$M$13),Dépenses!$M$13&lt;&gt;0,COUNTIF(Dépenses!$M$3:$M$13,"&gt;0")+COUNTIF(Dépenses!$M$3:$M$13,"&lt;0")=37),Dépenses!$M$13,IF(AND(ISNUMBER(Dépenses!$M$14),Dépenses!$M$14&lt;&gt;0,COUNTIF(Dépenses!$M$3:$M$14,"&gt;0")+COUNTIF(Dépenses!$M$3:$M$14,"&lt;0")=37),Dépenses!$M$14,IF(AND(ISNUMBER(Dépenses!$M$15),Dépenses!$M$15&lt;&gt;0,COUNTIF(Dépenses!$M$3:$M$15,"&gt;0")+COUNTIF(Dépenses!$M$3:$M$15,"&lt;0")=37),Dépenses!$M$15,IF(AND(ISNUMBER(Dépenses!$M$16),Dépenses!$M$16&lt;&gt;0,COUNTIF(Dépenses!$M$3:$M$16,"&gt;0")+COUNTIF(Dépenses!$M$3:$M$16,"&lt;0")=37),Dépenses!$M$16,IF(AND(ISNUMBER(Dépenses!$M$17),Dépenses!$M$17&lt;&gt;0,COUNTIF(Dépenses!$M$3:$M$17,"&gt;0")+COUNTIF(Dépenses!$M$3:$M$17,"&lt;0")=37),Dépenses!$M$17,IF(AND(ISNUMBER(Dépenses!$M$18),Dépenses!$M$18&lt;&gt;0,COUNTIF(Dépenses!$M$3:$M$18,"&gt;0")+COUNTIF(Dépenses!$M$3:$M$18,"&lt;0")=37),Dépenses!$M$18,IF(AND(ISNUMBER(Dépenses!$M$19),Dépenses!$M$19&lt;&gt;0,COUNTIF(Dépenses!$M$3:$M$19,"&gt;0")+COUNTIF(Dépenses!$M$3:$M$19,"&lt;0")=37),Dépenses!$M$19,IF(AND(ISNUMBER(Dépenses!$M$20),Dépenses!$M$20&lt;&gt;0,COUNTIF(Dépenses!$M$3:$M$20,"&gt;0")+COUNTIF(Dépenses!$M$3:$M$20,"&lt;0")=37),Dépenses!$M$20,IF(AND(ISNUMBER(Dépenses!$M$21),Dépenses!$M$21&lt;&gt;0,COUNTIF(Dépenses!$M$3:$M$21,"&gt;0")+COUNTIF(Dépenses!$M$3:$M$21,"&lt;0")=37),Dépenses!$M$21,IF(AND(ISNUMBER(Dépenses!$M$22),Dépenses!$M$22&lt;&gt;0,COUNTIF(Dépenses!$M$3:$M$22,"&gt;0")+COUNTIF(Dépenses!$M$3:$M$22,"&lt;0")=37),Dépenses!$M$22,IF(AND(ISNUMBER(Dépenses!$M$23),Dépenses!$M$23&lt;&gt;0,COUNTIF(Dépenses!$M$3:$M$23,"&gt;0")+COUNTIF(Dépenses!$M$3:$M$23,"&lt;0")=37),Dépenses!$M$23,IF(AND(ISNUMBER(Dépenses!$M$24),Dépenses!$M$24&lt;&gt;0,COUNTIF(Dépenses!$M$3:$M$24,"&gt;0")+COUNTIF(Dépenses!$M$3:$M$24,"&lt;0")=37),Dépenses!$M$24,IF(AND(ISNUMBER(Dépenses!$M$25),Dépenses!$M$25&lt;&gt;0,COUNTIF(Dépenses!$M$3:$M$25,"&gt;0")+COUNTIF(Dépenses!$M$3:$M$25,"&lt;0")=37),Dépenses!$M$25,IF(AND(ISNUMBER(Dépenses!$M$26),Dépenses!$M$26&lt;&gt;0,COUNTIF(Dépenses!$M$3:$M$26,"&gt;0")+COUNTIF(Dépenses!$M$3:$M$26,"&lt;0")=37),Dépenses!$M$26,IF(AND(ISNUMBER(Dépenses!$M$27),Dépenses!$M$27&lt;&gt;0,COUNTIF(Dépenses!$M$3:$M$27,"&gt;0")+COUNTIF(Dépenses!$M$3:$M$27,"&lt;0")=37),Dépenses!$M$27,IF(AND(ISNUMBER(Dépenses!$M$28),Dépenses!$M$28&lt;&gt;0,COUNTIF(Dépenses!$M$3:$M$28,"&gt;0")+COUNTIF(Dépenses!$M$3:$M$28,"&lt;0")=37),Dépenses!$M$28,IF(AND(ISNUMBER(Dépenses!$M$29),Dépenses!$M$29&lt;&gt;0,COUNTIF(Dépenses!$M$3:$M$29,"&gt;0")+COUNTIF(Dépenses!$M$3:$M$29,"&lt;0")=37),Dépenses!$M$29,IF(AND(ISNUMBER(Dépenses!$M$30),Dépenses!$M$30&lt;&gt;0,COUNTIF(Dépenses!$M$3:$M$30,"&gt;0")+COUNTIF(Dépenses!$M$3:$M$30,"&lt;0")=37),Dépenses!$M$30,IF(AND(ISNUMBER(Dépenses!$M$31),Dépenses!$M$31&lt;&gt;0,COUNTIF(Dépenses!$M$3:$M$31,"&gt;0")+COUNTIF(Dépenses!$M$3:$M$31,"&lt;0")=37),Dépenses!$M$31,IF(AND(ISNUMBER(Dépenses!$M$32),Dépenses!$M$32&lt;&gt;0,COUNTIF(Dépenses!$M$3:$M$32,"&gt;0")+COUNTIF(Dépenses!$M$3:$M$32,"&lt;0")=37),Dépenses!$M$32,IF(AND(ISNUMBER(Dépenses!$M$33),Dépenses!$M$33&lt;&gt;0,COUNTIF(Dépenses!$M$3:$M$33,"&gt;0")+COUNTIF(Dépenses!$M$3:$M$33,"&lt;0")=37),Dépenses!$M$33,IF(AND(ISNUMBER(Dépenses!$M$34),Dépenses!$M$34&lt;&gt;0,COUNTIF(Dépenses!$M$3:$M$34,"&gt;0")+COUNTIF(Dépenses!$M$3:$M$34,"&lt;0")=37),Dépenses!$M$34,IF(AND(ISNUMBER(Dépenses!$M$35),Dépenses!$M$35&lt;&gt;0,COUNTIF(Dépenses!$M$3:$M$35,"&gt;0")+COUNTIF(Dépenses!$M$3:$M$35,"&lt;0")=37),Dépenses!$M$35,IF(AND(ISNUMBER(Dépenses!$M$36),Dépenses!$M$36&lt;&gt;0,COUNTIF(Dépenses!$M$3:$M$36,"&gt;0")+COUNTIF(Dépenses!$M$3:$M$36,"&lt;0")=37),Dépenses!$M$36,IF(AND(ISNUMBER(Dépenses!$M$37),Dépenses!$M$37&lt;&gt;0,COUNTIF(Dépenses!$M$3:$M$37,"&gt;0")+COUNTIF(Dépenses!$M$3:$M$37,"&lt;0")=37),Dépenses!$M$37,IF(AND(ISNUMBER(Dépenses!$M$38),Dépenses!$M$38&lt;&gt;0,COUNTIF(Dépenses!$M$3:$M$38,"&gt;0")+COUNTIF(Dépenses!$M$3:$M$38,"&lt;0")=37),Dépenses!$M$38,IF(AND(ISNUMBER(Dépenses!$M$39),Dépenses!$M$39&lt;&gt;0,COUNTIF(Dépenses!$M$3:$M$39,"&gt;0")+COUNTIF(Dépenses!$M$3:$M$39,"&lt;0")=37),Dépenses!$M$39,IF(AND(ISNUMBER(Dépenses!$M$40),Dépenses!$M$40&lt;&gt;0,COUNTIF(Dépenses!$M$3:$M$40,"&gt;0")+COUNTIF(Dépenses!$M$3:$M$40,"&lt;0")=37),Dépenses!$M$40,IF(AND(ISNUMBER(Dépenses!$M$41),Dépenses!$M$41&lt;&gt;0,COUNTIF(Dépenses!$M$3:$M$41,"&gt;0")+COUNTIF(Dépenses!$M$3:$M$41,"&lt;0")=37),Dépenses!$M$41,IF(AND(ISNUMBER(Dépenses!$M$42),Dépenses!$M$42&lt;&gt;0,COUNTIF(Dépenses!$M$3:$M$42,"&gt;0")+COUNTIF(Dépenses!$M$3:$M$42,"&lt;0")=37),Dépenses!$M$42,IF(AND(ISNUMBER(Dépenses!$M$43),Dépenses!$M$43&lt;&gt;0,COUNTIF(Dépenses!$M$3:$M$43,"&gt;0")+COUNTIF(Dépenses!$M$3:$M$43,"&lt;0")=37),Dépenses!$M$43,""))))))))))))))))))))))))))))))))))))))))),IF(37=COUNTIF(Dépenses!$M$3:$M$43,"&gt;0")+COUNTIF(Dépenses!$M$3:$M$43,"&lt;0")+1,SUM(Dépenses!$M$3:$M$43),IF(37=COUNTIF(Dépenses!$M$3:$M$43,"&gt;0")+COUNTIF(Dépenses!$M$3:$M$43,"&lt;0")+2,Revenus!$J$2-SUM(Dépenses!$M$3:$M$43),"")))</f>
        <v/>
      </c>
      <c r="I45" s="291" t="str">
        <f>IF(37&lt;=COUNTIF(Dépenses!$M$3:$M$43,"&gt;0")+COUNTIF(Dépenses!$M$3:$M$43,"&lt;0"),IF(AND(ISNUMBER(Dépenses!$M$3),Dépenses!$M$3&lt;&gt;0,COUNTIF(Dépenses!$M$3:$M$3,"&gt;0")+COUNTIF(Dépenses!$M$3:$M$3,"&lt;0")=37),Dépenses!$P$3,IF(AND(ISNUMBER(Dépenses!$M$4),Dépenses!$M$4&lt;&gt;0,COUNTIF(Dépenses!$M$3:$M$4,"&gt;0")+COUNTIF(Dépenses!$M$3:$M$4,"&lt;0")=37),Dépenses!$P$4,IF(AND(ISNUMBER(Dépenses!$M$5),Dépenses!$M$5&lt;&gt;0,COUNTIF(Dépenses!$M$3:$M$5,"&gt;0")+COUNTIF(Dépenses!$M$3:$M$5,"&lt;0")=37),Dépenses!$P$5,IF(AND(ISNUMBER(Dépenses!$M$6),Dépenses!$M$6&lt;&gt;0,COUNTIF(Dépenses!$M$3:$M$6,"&gt;0")+COUNTIF(Dépenses!$M$3:$M$6,"&lt;0")=37),Dépenses!$P$6,IF(AND(ISNUMBER(Dépenses!$M$7),Dépenses!$M$7&lt;&gt;0,COUNTIF(Dépenses!$M$3:$M$7,"&gt;0")+COUNTIF(Dépenses!$M$3:$M$7,"&lt;0")=37),Dépenses!$P$7,IF(AND(ISNUMBER(Dépenses!$M$8),Dépenses!$M$8&lt;&gt;0,COUNTIF(Dépenses!$M$3:$M$8,"&gt;0")+COUNTIF(Dépenses!$M$3:$M$8,"&lt;0")=37),Dépenses!$P$8,IF(AND(ISNUMBER(Dépenses!$M$9),Dépenses!$M$9&lt;&gt;0,COUNTIF(Dépenses!$M$3:$M$9,"&gt;0")+COUNTIF(Dépenses!$M$3:$M$9,"&lt;0")=37),Dépenses!$P$9,IF(AND(ISNUMBER(Dépenses!$M$10),Dépenses!$M$10&lt;&gt;0,COUNTIF(Dépenses!$M$3:$M$10,"&gt;0")+COUNTIF(Dépenses!$M$3:$M$10,"&lt;0")=37),Dépenses!$P$10,IF(AND(ISNUMBER(Dépenses!$M$11),Dépenses!$M$11&lt;&gt;0,COUNTIF(Dépenses!$M$3:$M$11,"&gt;0")+COUNTIF(Dépenses!$M$3:$M$11,"&lt;0")=37),Dépenses!$P$11,IF(AND(ISNUMBER(Dépenses!$M$12),Dépenses!$M$12&lt;&gt;0,COUNTIF(Dépenses!$M$3:$M$12,"&gt;0")+COUNTIF(Dépenses!$M$3:$M$12,"&lt;0")=37),Dépenses!$P$12,IF(AND(ISNUMBER(Dépenses!$M$13),Dépenses!$M$13&lt;&gt;0,COUNTIF(Dépenses!$M$3:$M$13,"&gt;0")+COUNTIF(Dépenses!$M$3:$M$13,"&lt;0")=37),Dépenses!$P$13,IF(AND(ISNUMBER(Dépenses!$M$14),Dépenses!$M$14&lt;&gt;0,COUNTIF(Dépenses!$M$3:$M$14,"&gt;0")+COUNTIF(Dépenses!$M$3:$M$14,"&lt;0")=37),Dépenses!$P$14,IF(AND(ISNUMBER(Dépenses!$M$15),Dépenses!$M$15&lt;&gt;0,COUNTIF(Dépenses!$M$3:$M$15,"&gt;0")+COUNTIF(Dépenses!$M$3:$M$15,"&lt;0")=37),Dépenses!$P$15,IF(AND(ISNUMBER(Dépenses!$M$16),Dépenses!$M$16&lt;&gt;0,COUNTIF(Dépenses!$M$3:$M$16,"&gt;0")+COUNTIF(Dépenses!$M$3:$M$16,"&lt;0")=37),Dépenses!$P$16,IF(AND(ISNUMBER(Dépenses!$M$17),Dépenses!$M$17&lt;&gt;0,COUNTIF(Dépenses!$M$3:$M$17,"&gt;0")+COUNTIF(Dépenses!$M$3:$M$17,"&lt;0")=37),Dépenses!$P$17,IF(AND(ISNUMBER(Dépenses!$M$18),Dépenses!$M$18&lt;&gt;0,COUNTIF(Dépenses!$M$3:$M$18,"&gt;0")+COUNTIF(Dépenses!$M$3:$M$18,"&lt;0")=37),Dépenses!$P$18,IF(AND(ISNUMBER(Dépenses!$M$19),Dépenses!$M$19&lt;&gt;0,COUNTIF(Dépenses!$M$3:$M$19,"&gt;0")+COUNTIF(Dépenses!$M$3:$M$19,"&lt;0")=37),Dépenses!$P$19,IF(AND(ISNUMBER(Dépenses!$M$20),Dépenses!$M$20&lt;&gt;0,COUNTIF(Dépenses!$M$3:$M$20,"&gt;0")+COUNTIF(Dépenses!$M$3:$M$20,"&lt;0")=37),Dépenses!$P$20,IF(AND(ISNUMBER(Dépenses!$M$21),Dépenses!$M$21&lt;&gt;0,COUNTIF(Dépenses!$M$3:$M$21,"&gt;0")+COUNTIF(Dépenses!$M$3:$M$21,"&lt;0")=37),Dépenses!$P$21,IF(AND(ISNUMBER(Dépenses!$M$22),Dépenses!$M$22&lt;&gt;0,COUNTIF(Dépenses!$M$3:$M$22,"&gt;0")+COUNTIF(Dépenses!$M$3:$M$22,"&lt;0")=37),Dépenses!$P$22,IF(AND(ISNUMBER(Dépenses!$M$23),Dépenses!$M$23&lt;&gt;0,COUNTIF(Dépenses!$M$3:$M$23,"&gt;0")+COUNTIF(Dépenses!$M$3:$M$23,"&lt;0")=37),Dépenses!$P$23,IF(AND(ISNUMBER(Dépenses!$M$24),Dépenses!$M$24&lt;&gt;0,COUNTIF(Dépenses!$M$3:$M$24,"&gt;0")+COUNTIF(Dépenses!$M$3:$M$24,"&lt;0")=37),Dépenses!$P$24,IF(AND(ISNUMBER(Dépenses!$M$25),Dépenses!$M$25&lt;&gt;0,COUNTIF(Dépenses!$M$3:$M$25,"&gt;0")+COUNTIF(Dépenses!$M$3:$M$25,"&lt;0")=37),Dépenses!$P$25,IF(AND(ISNUMBER(Dépenses!$M$26),Dépenses!$M$26&lt;&gt;0,COUNTIF(Dépenses!$M$3:$M$26,"&gt;0")+COUNTIF(Dépenses!$M$3:$M$26,"&lt;0")=37),Dépenses!$P$26,IF(AND(ISNUMBER(Dépenses!$M$27),Dépenses!$M$27&lt;&gt;0,COUNTIF(Dépenses!$M$3:$M$27,"&gt;0")+COUNTIF(Dépenses!$M$3:$M$27,"&lt;0")=37),Dépenses!$P$27,IF(AND(ISNUMBER(Dépenses!$M$28),Dépenses!$M$28&lt;&gt;0,COUNTIF(Dépenses!$M$3:$M$28,"&gt;0")+COUNTIF(Dépenses!$M$3:$M$28,"&lt;0")=37),Dépenses!$P$28,IF(AND(ISNUMBER(Dépenses!$M$29),Dépenses!$M$29&lt;&gt;0,COUNTIF(Dépenses!$M$3:$M$29,"&gt;0")+COUNTIF(Dépenses!$M$3:$M$29,"&lt;0")=37),Dépenses!$P$29,IF(AND(ISNUMBER(Dépenses!$M$30),Dépenses!$M$30&lt;&gt;0,COUNTIF(Dépenses!$M$3:$M$30,"&gt;0")+COUNTIF(Dépenses!$M$3:$M$30,"&lt;0")=37),Dépenses!$P$30,IF(AND(ISNUMBER(Dépenses!$M$31),Dépenses!$M$31&lt;&gt;0,COUNTIF(Dépenses!$M$3:$M$31,"&gt;0")+COUNTIF(Dépenses!$M$3:$M$31,"&lt;0")=37),Dépenses!$P$31,IF(AND(ISNUMBER(Dépenses!$M$32),Dépenses!$M$32&lt;&gt;0,COUNTIF(Dépenses!$M$3:$M$32,"&gt;0")+COUNTIF(Dépenses!$M$3:$M$32,"&lt;0")=37),Dépenses!$P$32,IF(AND(ISNUMBER(Dépenses!$M$33),Dépenses!$M$33&lt;&gt;0,COUNTIF(Dépenses!$M$3:$M$33,"&gt;0")+COUNTIF(Dépenses!$M$3:$M$33,"&lt;0")=37),Dépenses!$P$33,IF(AND(ISNUMBER(Dépenses!$M$34),Dépenses!$M$34&lt;&gt;0,COUNTIF(Dépenses!$M$3:$M$34,"&gt;0")+COUNTIF(Dépenses!$M$3:$M$34,"&lt;0")=37),Dépenses!$P$34,IF(AND(ISNUMBER(Dépenses!$M$35),Dépenses!$M$35&lt;&gt;0,COUNTIF(Dépenses!$M$3:$M$35,"&gt;0")+COUNTIF(Dépenses!$M$3:$M$35,"&lt;0")=37),Dépenses!$P$35,IF(AND(ISNUMBER(Dépenses!$M$36),Dépenses!$M$36&lt;&gt;0,COUNTIF(Dépenses!$M$3:$M$36,"&gt;0")+COUNTIF(Dépenses!$M$3:$M$36,"&lt;0")=37),Dépenses!$P$36,IF(AND(ISNUMBER(Dépenses!$M$37),Dépenses!$M$37&lt;&gt;0,COUNTIF(Dépenses!$M$3:$M$37,"&gt;0")+COUNTIF(Dépenses!$M$3:$M$37,"&lt;0")=37),Dépenses!$P$37,IF(AND(ISNUMBER(Dépenses!$M$38),Dépenses!$M$38&lt;&gt;0,COUNTIF(Dépenses!$M$3:$M$38,"&gt;0")+COUNTIF(Dépenses!$M$3:$M$38,"&lt;0")=37),Dépenses!$P$38,IF(AND(ISNUMBER(Dépenses!$M$39),Dépenses!$M$39&lt;&gt;0,COUNTIF(Dépenses!$M$3:$M$39,"&gt;0")+COUNTIF(Dépenses!$M$3:$M$39,"&lt;0")=37),Dépenses!$P$39,IF(AND(ISNUMBER(Dépenses!$M$40),Dépenses!$M$40&lt;&gt;0,COUNTIF(Dépenses!$M$3:$M$40,"&gt;0")+COUNTIF(Dépenses!$M$3:$M$40,"&lt;0")=37),Dépenses!$P$40,IF(AND(ISNUMBER(Dépenses!$M$41),Dépenses!$M$41&lt;&gt;0,COUNTIF(Dépenses!$M$3:$M$41,"&gt;0")+COUNTIF(Dépenses!$M$3:$M$41,"&lt;0")=37),Dépenses!$P$41,IF(AND(ISNUMBER(Dépenses!$M$42),Dépenses!$M$42&lt;&gt;0,COUNTIF(Dépenses!$M$3:$M$42,"&gt;0")+COUNTIF(Dépenses!$M$3:$M$42,"&lt;0")=37),Dépenses!$P$42,IF(AND(ISNUMBER(Dépenses!$M$43),Dépenses!$M$43&lt;&gt;0,COUNTIF(Dépenses!$M$3:$M$43,"&gt;0")+COUNTIF(Dépenses!$M$3:$M$43,"&lt;0")=37),Dépenses!$P$43,""))))))))))))))))))))))))))))))))))))))))),"")</f>
        <v/>
      </c>
      <c r="J45" s="310" t="str">
        <f>IF(37&lt;=COUNTIF(Dépenses!$M$3:$M$43,"&gt;0")+COUNTIF(Dépenses!$M$3:$M$43,"&lt;0"),IF(AND(ISNUMBER(Dépenses!$M$3),Dépenses!$M$3&lt;&gt;0,COUNTIF(Dépenses!$M$3:$M$3,"&gt;0")+COUNTIF(Dépenses!$M$3:$M$3,"&lt;0")=37),Dépenses!$Q$3,IF(AND(ISNUMBER(Dépenses!$M$4),Dépenses!$M$4&lt;&gt;0,COUNTIF(Dépenses!$M$3:$M$4,"&gt;0")+COUNTIF(Dépenses!$M$3:$M$4,"&lt;0")=37),Dépenses!$Q$4,IF(AND(ISNUMBER(Dépenses!$M$5),Dépenses!$M$5&lt;&gt;0,COUNTIF(Dépenses!$M$3:$M$5,"&gt;0")+COUNTIF(Dépenses!$M$3:$M$5,"&lt;0")=37),Dépenses!$Q$5,IF(AND(ISNUMBER(Dépenses!$M$6),Dépenses!$M$6&lt;&gt;0,COUNTIF(Dépenses!$M$3:$M$6,"&gt;0")+COUNTIF(Dépenses!$M$3:$M$6,"&lt;0")=37),Dépenses!$Q$6,IF(AND(ISNUMBER(Dépenses!$M$7),Dépenses!$M$7&lt;&gt;0,COUNTIF(Dépenses!$M$3:$M$7,"&gt;0")+COUNTIF(Dépenses!$M$3:$M$7,"&lt;0")=37),Dépenses!$Q$7,IF(AND(ISNUMBER(Dépenses!$M$8),Dépenses!$M$8&lt;&gt;0,COUNTIF(Dépenses!$M$3:$M$8,"&gt;0")+COUNTIF(Dépenses!$M$3:$M$8,"&lt;0")=37),Dépenses!$Q$8,IF(AND(ISNUMBER(Dépenses!$M$9),Dépenses!$M$9&lt;&gt;0,COUNTIF(Dépenses!$M$3:$M$9,"&gt;0")+COUNTIF(Dépenses!$M$3:$M$9,"&lt;0")=37),Dépenses!$Q$9,IF(AND(ISNUMBER(Dépenses!$M$10),Dépenses!$M$10&lt;&gt;0,COUNTIF(Dépenses!$M$3:$M$10,"&gt;0")+COUNTIF(Dépenses!$M$3:$M$10,"&lt;0")=37),Dépenses!$Q$10,IF(AND(ISNUMBER(Dépenses!$M$11),Dépenses!$M$11&lt;&gt;0,COUNTIF(Dépenses!$M$3:$M$11,"&gt;0")+COUNTIF(Dépenses!$M$3:$M$11,"&lt;0")=37),Dépenses!$Q$11,IF(AND(ISNUMBER(Dépenses!$M$12),Dépenses!$M$12&lt;&gt;0,COUNTIF(Dépenses!$M$3:$M$12,"&gt;0")+COUNTIF(Dépenses!$M$3:$M$12,"&lt;0")=37),Dépenses!$Q$12,IF(AND(ISNUMBER(Dépenses!$M$13),Dépenses!$M$13&lt;&gt;0,COUNTIF(Dépenses!$M$3:$M$13,"&gt;0")+COUNTIF(Dépenses!$M$3:$M$13,"&lt;0")=37),Dépenses!$Q$13,IF(AND(ISNUMBER(Dépenses!$M$14),Dépenses!$M$14&lt;&gt;0,COUNTIF(Dépenses!$M$3:$M$14,"&gt;0")+COUNTIF(Dépenses!$M$3:$M$14,"&lt;0")=37),Dépenses!$Q$14,IF(AND(ISNUMBER(Dépenses!$M$15),Dépenses!$M$15&lt;&gt;0,COUNTIF(Dépenses!$M$3:$M$15,"&gt;0")+COUNTIF(Dépenses!$M$3:$M$15,"&lt;0")=37),Dépenses!$Q$15,IF(AND(ISNUMBER(Dépenses!$M$16),Dépenses!$M$16&lt;&gt;0,COUNTIF(Dépenses!$M$3:$M$16,"&gt;0")+COUNTIF(Dépenses!$M$3:$M$16,"&lt;0")=37),Dépenses!$Q$16,IF(AND(ISNUMBER(Dépenses!$M$17),Dépenses!$M$17&lt;&gt;0,COUNTIF(Dépenses!$M$3:$M$17,"&gt;0")+COUNTIF(Dépenses!$M$3:$M$17,"&lt;0")=37),Dépenses!$Q$17,IF(AND(ISNUMBER(Dépenses!$M$18),Dépenses!$M$18&lt;&gt;0,COUNTIF(Dépenses!$M$3:$M$18,"&gt;0")+COUNTIF(Dépenses!$M$3:$M$18,"&lt;0")=37),Dépenses!$Q$18,IF(AND(ISNUMBER(Dépenses!$M$19),Dépenses!$M$19&lt;&gt;0,COUNTIF(Dépenses!$M$3:$M$19,"&gt;0")+COUNTIF(Dépenses!$M$3:$M$19,"&lt;0")=37),Dépenses!$Q$19,IF(AND(ISNUMBER(Dépenses!$M$20),Dépenses!$M$20&lt;&gt;0,COUNTIF(Dépenses!$M$3:$M$20,"&gt;0")+COUNTIF(Dépenses!$M$3:$M$20,"&lt;0")=37),Dépenses!$Q$20,IF(AND(ISNUMBER(Dépenses!$M$21),Dépenses!$M$21&lt;&gt;0,COUNTIF(Dépenses!$M$3:$M$21,"&gt;0")+COUNTIF(Dépenses!$M$3:$M$21,"&lt;0")=37),Dépenses!$Q$21,IF(AND(ISNUMBER(Dépenses!$M$22),Dépenses!$M$22&lt;&gt;0,COUNTIF(Dépenses!$M$3:$M$22,"&gt;0")+COUNTIF(Dépenses!$M$3:$M$22,"&lt;0")=37),Dépenses!$Q$22,IF(AND(ISNUMBER(Dépenses!$M$23),Dépenses!$M$23&lt;&gt;0,COUNTIF(Dépenses!$M$3:$M$23,"&gt;0")+COUNTIF(Dépenses!$M$3:$M$23,"&lt;0")=37),Dépenses!$Q$23,IF(AND(ISNUMBER(Dépenses!$M$24),Dépenses!$M$24&lt;&gt;0,COUNTIF(Dépenses!$M$3:$M$24,"&gt;0")+COUNTIF(Dépenses!$M$3:$M$24,"&lt;0")=37),Dépenses!$Q$24,IF(AND(ISNUMBER(Dépenses!$M$25),Dépenses!$M$25&lt;&gt;0,COUNTIF(Dépenses!$M$3:$M$25,"&gt;0")+COUNTIF(Dépenses!$M$3:$M$25,"&lt;0")=37),Dépenses!$Q$25,IF(AND(ISNUMBER(Dépenses!$M$26),Dépenses!$M$26&lt;&gt;0,COUNTIF(Dépenses!$M$3:$M$26,"&gt;0")+COUNTIF(Dépenses!$M$3:$M$26,"&lt;0")=37),Dépenses!$Q$26,IF(AND(ISNUMBER(Dépenses!$M$27),Dépenses!$M$27&lt;&gt;0,COUNTIF(Dépenses!$M$3:$M$27,"&gt;0")+COUNTIF(Dépenses!$M$3:$M$27,"&lt;0")=37),Dépenses!$Q$27,IF(AND(ISNUMBER(Dépenses!$M$28),Dépenses!$M$28&lt;&gt;0,COUNTIF(Dépenses!$M$3:$M$28,"&gt;0")+COUNTIF(Dépenses!$M$3:$M$28,"&lt;0")=37),Dépenses!$Q$28,IF(AND(ISNUMBER(Dépenses!$M$29),Dépenses!$M$29&lt;&gt;0,COUNTIF(Dépenses!$M$3:$M$29,"&gt;0")+COUNTIF(Dépenses!$M$3:$M$29,"&lt;0")=37),Dépenses!$Q$29,IF(AND(ISNUMBER(Dépenses!$M$30),Dépenses!$M$30&lt;&gt;0,COUNTIF(Dépenses!$M$3:$M$30,"&gt;0")+COUNTIF(Dépenses!$M$3:$M$30,"&lt;0")=37),Dépenses!$Q$30,IF(AND(ISNUMBER(Dépenses!$M$31),Dépenses!$M$31&lt;&gt;0,COUNTIF(Dépenses!$M$3:$M$31,"&gt;0")+COUNTIF(Dépenses!$M$3:$M$31,"&lt;0")=37),Dépenses!$Q$31,IF(AND(ISNUMBER(Dépenses!$M$32),Dépenses!$M$32&lt;&gt;0,COUNTIF(Dépenses!$M$3:$M$32,"&gt;0")+COUNTIF(Dépenses!$M$3:$M$32,"&lt;0")=37),Dépenses!$Q$32,IF(AND(ISNUMBER(Dépenses!$M$33),Dépenses!$M$33&lt;&gt;0,COUNTIF(Dépenses!$M$3:$M$33,"&gt;0")+COUNTIF(Dépenses!$M$3:$M$33,"&lt;0")=37),Dépenses!$Q$33,IF(AND(ISNUMBER(Dépenses!$M$34),Dépenses!$M$34&lt;&gt;0,COUNTIF(Dépenses!$M$3:$M$34,"&gt;0")+COUNTIF(Dépenses!$M$3:$M$34,"&lt;0")=37),Dépenses!$Q$34,IF(AND(ISNUMBER(Dépenses!$M$35),Dépenses!$M$35&lt;&gt;0,COUNTIF(Dépenses!$M$3:$M$35,"&gt;0")+COUNTIF(Dépenses!$M$3:$M$35,"&lt;0")=37),Dépenses!$Q$35,IF(AND(ISNUMBER(Dépenses!$M$36),Dépenses!$M$36&lt;&gt;0,COUNTIF(Dépenses!$M$3:$M$36,"&gt;0")+COUNTIF(Dépenses!$M$3:$M$36,"&lt;0")=37),Dépenses!$Q$36,IF(AND(ISNUMBER(Dépenses!$M$37),Dépenses!$M$37&lt;&gt;0,COUNTIF(Dépenses!$M$3:$M$37,"&gt;0")+COUNTIF(Dépenses!$M$3:$M$37,"&lt;0")=37),Dépenses!$Q$37,IF(AND(ISNUMBER(Dépenses!$M$38),Dépenses!$M$38&lt;&gt;0,COUNTIF(Dépenses!$M$3:$M$38,"&gt;0")+COUNTIF(Dépenses!$M$3:$M$38,"&lt;0")=37),Dépenses!$Q$38,IF(AND(ISNUMBER(Dépenses!$M$39),Dépenses!$M$39&lt;&gt;0,COUNTIF(Dépenses!$M$3:$M$39,"&gt;0")+COUNTIF(Dépenses!$M$3:$M$39,"&lt;0")=37),Dépenses!$Q$39,IF(AND(ISNUMBER(Dépenses!$M$40),Dépenses!$M$40&lt;&gt;0,COUNTIF(Dépenses!$M$3:$M$40,"&gt;0")+COUNTIF(Dépenses!$M$3:$M$40,"&lt;0")=37),Dépenses!$Q$40,IF(AND(ISNUMBER(Dépenses!$M$41),Dépenses!$M$41&lt;&gt;0,COUNTIF(Dépenses!$M$3:$M$41,"&gt;0")+COUNTIF(Dépenses!$M$3:$M$41,"&lt;0")=37),Dépenses!$Q$41,IF(AND(ISNUMBER(Dépenses!$M$42),Dépenses!$M$42&lt;&gt;0,COUNTIF(Dépenses!$M$3:$M$42,"&gt;0")+COUNTIF(Dépenses!$M$3:$M$42,"&lt;0")=37),Dépenses!$Q$42,IF(AND(ISNUMBER(Dépenses!$M$43),Dépenses!$M$43&lt;&gt;0,COUNTIF(Dépenses!$M$3:$M$43,"&gt;0")+COUNTIF(Dépenses!$M$3:$M$43,"&lt;0")=37),Dépenses!$Q$43,""))))))))))))))))))))))))))))))))))))))))),IF(37=COUNTIF(Dépenses!$M$3:$M$43,"&gt;0")+COUNTIF(Dépenses!$M$3:$M$43,"&lt;0")+1,SUM(Dépenses!$Q$3:$Q$43),IF(37=COUNTIF(Dépenses!$M$3:$M$43,"&gt;0")+COUNTIF(Dépenses!$M$3:$M$43,"&lt;0")+2,Revenus!$J$2-SUM(Dépenses!$Q$3:$Q$43),"")))</f>
        <v/>
      </c>
    </row>
    <row r="46" spans="1:10" x14ac:dyDescent="0.25">
      <c r="A46" s="91"/>
      <c r="B46" s="91"/>
      <c r="C46" s="91"/>
      <c r="D46" s="91"/>
      <c r="E46" s="91"/>
      <c r="F46" s="91"/>
      <c r="G46" s="276" t="str">
        <f>IF(38&lt;=COUNTIF(Dépenses!$M$3:$M$43,"&gt;0")+COUNTIF(Dépenses!$M$3:$M$43,"&lt;0"),IF(AND(ISNUMBER(Dépenses!$M$3),Dépenses!$M$3&lt;&gt;0,COUNTIF(Dépenses!$M$3:$M$3,"&gt;0")+COUNTIF(Dépenses!$M$3:$M$3,"&lt;0")=38),Dépenses!$L$3,IF(AND(ISNUMBER(Dépenses!$M$4),Dépenses!$M$4&lt;&gt;0,COUNTIF(Dépenses!$M$3:$M$4,"&gt;0")+COUNTIF(Dépenses!$M$3:$M$4,"&lt;0")=38),Dépenses!$L$4,IF(AND(ISNUMBER(Dépenses!$M$5),Dépenses!$M$5&lt;&gt;0,COUNTIF(Dépenses!$M$3:$M$5,"&gt;0")+COUNTIF(Dépenses!$M$3:$M$5,"&lt;0")=38),Dépenses!$L$5,IF(AND(ISNUMBER(Dépenses!$M$6),Dépenses!$M$6&lt;&gt;0,COUNTIF(Dépenses!$M$3:$M$6,"&gt;0")+COUNTIF(Dépenses!$M$3:$M$6,"&lt;0")=38),Dépenses!$L$6,IF(AND(ISNUMBER(Dépenses!$M$7),Dépenses!$M$7&lt;&gt;0,COUNTIF(Dépenses!$M$3:$M$7,"&gt;0")+COUNTIF(Dépenses!$M$3:$M$7,"&lt;0")=38),Dépenses!$L$7,IF(AND(ISNUMBER(Dépenses!$M$8),Dépenses!$M$8&lt;&gt;0,COUNTIF(Dépenses!$M$3:$M$8,"&gt;0")+COUNTIF(Dépenses!$M$3:$M$8,"&lt;0")=38),Dépenses!$L$8,IF(AND(ISNUMBER(Dépenses!$M$9),Dépenses!$M$9&lt;&gt;0,COUNTIF(Dépenses!$M$3:$M$9,"&gt;0")+COUNTIF(Dépenses!$M$3:$M$9,"&lt;0")=38),Dépenses!$L$9,IF(AND(ISNUMBER(Dépenses!$M$10),Dépenses!$M$10&lt;&gt;0,COUNTIF(Dépenses!$M$3:$M$10,"&gt;0")+COUNTIF(Dépenses!$M$3:$M$10,"&lt;0")=38),Dépenses!$L$10,IF(AND(ISNUMBER(Dépenses!$M$11),Dépenses!$M$11&lt;&gt;0,COUNTIF(Dépenses!$M$3:$M$11,"&gt;0")+COUNTIF(Dépenses!$M$3:$M$11,"&lt;0")=38),Dépenses!$L$11,IF(AND(ISNUMBER(Dépenses!$M$12),Dépenses!$M$12&lt;&gt;0,COUNTIF(Dépenses!$M$3:$M$12,"&gt;0")+COUNTIF(Dépenses!$M$3:$M$12,"&lt;0")=38),Dépenses!$L$12,IF(AND(ISNUMBER(Dépenses!$M$13),Dépenses!$M$13&lt;&gt;0,COUNTIF(Dépenses!$M$3:$M$13,"&gt;0")+COUNTIF(Dépenses!$M$3:$M$13,"&lt;0")=38),Dépenses!$L$13,IF(AND(ISNUMBER(Dépenses!$M$14),Dépenses!$M$14&lt;&gt;0,COUNTIF(Dépenses!$M$3:$M$14,"&gt;0")+COUNTIF(Dépenses!$M$3:$M$14,"&lt;0")=38),Dépenses!$L$14,IF(AND(ISNUMBER(Dépenses!$M$15),Dépenses!$M$15&lt;&gt;0,COUNTIF(Dépenses!$M$3:$M$15,"&gt;0")+COUNTIF(Dépenses!$M$3:$M$15,"&lt;0")=38),Dépenses!$L$15,IF(AND(ISNUMBER(Dépenses!$M$16),Dépenses!$M$16&lt;&gt;0,COUNTIF(Dépenses!$M$3:$M$16,"&gt;0")+COUNTIF(Dépenses!$M$3:$M$16,"&lt;0")=38),Dépenses!$L$16,IF(AND(ISNUMBER(Dépenses!$M$17),Dépenses!$M$17&lt;&gt;0,COUNTIF(Dépenses!$M$3:$M$17,"&gt;0")+COUNTIF(Dépenses!$M$3:$M$17,"&lt;0")=38),Dépenses!$L$17,IF(AND(ISNUMBER(Dépenses!$M$18),Dépenses!$M$18&lt;&gt;0,COUNTIF(Dépenses!$M$3:$M$18,"&gt;0")+COUNTIF(Dépenses!$M$3:$M$18,"&lt;0")=38),Dépenses!$L$18,IF(AND(ISNUMBER(Dépenses!$M$19),Dépenses!$M$19&lt;&gt;0,COUNTIF(Dépenses!$M$3:$M$19,"&gt;0")+COUNTIF(Dépenses!$M$3:$M$19,"&lt;0")=38),Dépenses!$L$19,IF(AND(ISNUMBER(Dépenses!$M$20),Dépenses!$M$20&lt;&gt;0,COUNTIF(Dépenses!$M$3:$M$20,"&gt;0")+COUNTIF(Dépenses!$M$3:$M$20,"&lt;0")=38),Dépenses!$L$20,IF(AND(ISNUMBER(Dépenses!$M$21),Dépenses!$M$21&lt;&gt;0,COUNTIF(Dépenses!$M$3:$M$21,"&gt;0")+COUNTIF(Dépenses!$M$3:$M$21,"&lt;0")=38),Dépenses!$L$21,IF(AND(ISNUMBER(Dépenses!$M$22),Dépenses!$M$22&lt;&gt;0,COUNTIF(Dépenses!$M$3:$M$22,"&gt;0")+COUNTIF(Dépenses!$M$3:$M$22,"&lt;0")=38),Dépenses!$L$22,IF(AND(ISNUMBER(Dépenses!$M$23),Dépenses!$M$23&lt;&gt;0,COUNTIF(Dépenses!$M$3:$M$23,"&gt;0")+COUNTIF(Dépenses!$M$3:$M$23,"&lt;0")=38),Dépenses!$L$23,IF(AND(ISNUMBER(Dépenses!$M$24),Dépenses!$M$24&lt;&gt;0,COUNTIF(Dépenses!$M$3:$M$24,"&gt;0")+COUNTIF(Dépenses!$M$3:$M$24,"&lt;0")=38),Dépenses!$L$24,IF(AND(ISNUMBER(Dépenses!$M$25),Dépenses!$M$25&lt;&gt;0,COUNTIF(Dépenses!$M$3:$M$25,"&gt;0")+COUNTIF(Dépenses!$M$3:$M$25,"&lt;0")=38),Dépenses!$L$25,IF(AND(ISNUMBER(Dépenses!$M$26),Dépenses!$M$26&lt;&gt;0,COUNTIF(Dépenses!$M$3:$M$26,"&gt;0")+COUNTIF(Dépenses!$M$3:$M$26,"&lt;0")=38),Dépenses!$L$26,IF(AND(ISNUMBER(Dépenses!$M$27),Dépenses!$M$27&lt;&gt;0,COUNTIF(Dépenses!$M$3:$M$27,"&gt;0")+COUNTIF(Dépenses!$M$3:$M$27,"&lt;0")=38),Dépenses!$L$27,IF(AND(ISNUMBER(Dépenses!$M$28),Dépenses!$M$28&lt;&gt;0,COUNTIF(Dépenses!$M$3:$M$28,"&gt;0")+COUNTIF(Dépenses!$M$3:$M$28,"&lt;0")=38),Dépenses!$L$28,IF(AND(ISNUMBER(Dépenses!$M$29),Dépenses!$M$29&lt;&gt;0,COUNTIF(Dépenses!$M$3:$M$29,"&gt;0")+COUNTIF(Dépenses!$M$3:$M$29,"&lt;0")=38),Dépenses!$L$29,IF(AND(ISNUMBER(Dépenses!$M$30),Dépenses!$M$30&lt;&gt;0,COUNTIF(Dépenses!$M$3:$M$30,"&gt;0")+COUNTIF(Dépenses!$M$3:$M$30,"&lt;0")=38),Dépenses!$L$30,IF(AND(ISNUMBER(Dépenses!$M$31),Dépenses!$M$31&lt;&gt;0,COUNTIF(Dépenses!$M$3:$M$31,"&gt;0")+COUNTIF(Dépenses!$M$3:$M$31,"&lt;0")=38),Dépenses!$L$31,IF(AND(ISNUMBER(Dépenses!$M$32),Dépenses!$M$32&lt;&gt;0,COUNTIF(Dépenses!$M$3:$M$32,"&gt;0")+COUNTIF(Dépenses!$M$3:$M$32,"&lt;0")=38),Dépenses!$L$32,IF(AND(ISNUMBER(Dépenses!$M$33),Dépenses!$M$33&lt;&gt;0,COUNTIF(Dépenses!$M$3:$M$33,"&gt;0")+COUNTIF(Dépenses!$M$3:$M$33,"&lt;0")=38),Dépenses!$L$33,IF(AND(ISNUMBER(Dépenses!$M$34),Dépenses!$M$34&lt;&gt;0,COUNTIF(Dépenses!$M$3:$M$34,"&gt;0")+COUNTIF(Dépenses!$M$3:$M$34,"&lt;0")=38),Dépenses!$L$34,IF(AND(ISNUMBER(Dépenses!$M$35),Dépenses!$M$35&lt;&gt;0,COUNTIF(Dépenses!$M$3:$M$35,"&gt;0")+COUNTIF(Dépenses!$M$3:$M$35,"&lt;0")=38),Dépenses!$L$35,IF(AND(ISNUMBER(Dépenses!$M$36),Dépenses!$M$36&lt;&gt;0,COUNTIF(Dépenses!$M$3:$M$36,"&gt;0")+COUNTIF(Dépenses!$M$3:$M$36,"&lt;0")=38),Dépenses!$L$36,IF(AND(ISNUMBER(Dépenses!$M$37),Dépenses!$M$37&lt;&gt;0,COUNTIF(Dépenses!$M$3:$M$37,"&gt;0")+COUNTIF(Dépenses!$M$3:$M$37,"&lt;0")=38),Dépenses!$L$37,IF(AND(ISNUMBER(Dépenses!$M$38),Dépenses!$M$38&lt;&gt;0,COUNTIF(Dépenses!$M$3:$M$38,"&gt;0")+COUNTIF(Dépenses!$M$3:$M$38,"&lt;0")=38),Dépenses!$L$38,IF(AND(ISNUMBER(Dépenses!$M$39),Dépenses!$M$39&lt;&gt;0,COUNTIF(Dépenses!$M$3:$M$39,"&gt;0")+COUNTIF(Dépenses!$M$3:$M$39,"&lt;0")=38),Dépenses!$L$39,IF(AND(ISNUMBER(Dépenses!$M$40),Dépenses!$M$40&lt;&gt;0,COUNTIF(Dépenses!$M$3:$M$40,"&gt;0")+COUNTIF(Dépenses!$M$3:$M$40,"&lt;0")=38),Dépenses!$L$40,IF(AND(ISNUMBER(Dépenses!$M$41),Dépenses!$M$41&lt;&gt;0,COUNTIF(Dépenses!$M$3:$M$41,"&gt;0")+COUNTIF(Dépenses!$M$3:$M$41,"&lt;0")=38),Dépenses!$L$41,IF(AND(ISNUMBER(Dépenses!$M$42),Dépenses!$M$42&lt;&gt;0,COUNTIF(Dépenses!$M$3:$M$42,"&gt;0")+COUNTIF(Dépenses!$M$3:$M$42,"&lt;0")=38),Dépenses!$L$42,IF(AND(ISNUMBER(Dépenses!$M$43),Dépenses!$M$43&lt;&gt;0,COUNTIF(Dépenses!$M$3:$M$43,"&gt;0")+COUNTIF(Dépenses!$M$3:$M$43,"&lt;0")=38),Dépenses!$L$43,""))))))))))))))))))))))))))))))))))))))))),IF(38=COUNTIF(Dépenses!$M$3:$M$43,"&gt;0")+COUNTIF(Dépenses!$M$3:$M$43,"&lt;0")+1,"TOTAL DÉPENSES",IF(38=COUNTIF(Dépenses!$M$3:$M$43,"&gt;0")+COUNTIF(Dépenses!$M$3:$M$43,"&lt;0")+2,"BÉNÉFICE (PERTE) NET","")))</f>
        <v/>
      </c>
      <c r="H46" s="310" t="str">
        <f>IF(38&lt;=COUNTIF(Dépenses!$M$3:$M$43,"&gt;0")+COUNTIF(Dépenses!$M$3:$M$43,"&lt;0"),IF(AND(ISNUMBER(Dépenses!$M$3),Dépenses!$M$3&lt;&gt;0,COUNTIF(Dépenses!$M$3:$M$3,"&gt;0")+COUNTIF(Dépenses!$M$3:$M$3,"&lt;0")=38),Dépenses!$M$3,IF(AND(ISNUMBER(Dépenses!$M$4),Dépenses!$M$4&lt;&gt;0,COUNTIF(Dépenses!$M$3:$M$4,"&gt;0")+COUNTIF(Dépenses!$M$3:$M$4,"&lt;0")=38),Dépenses!$M$4,IF(AND(ISNUMBER(Dépenses!$M$5),Dépenses!$M$5&lt;&gt;0,COUNTIF(Dépenses!$M$3:$M$5,"&gt;0")+COUNTIF(Dépenses!$M$3:$M$5,"&lt;0")=38),Dépenses!$M$5,IF(AND(ISNUMBER(Dépenses!$M$6),Dépenses!$M$6&lt;&gt;0,COUNTIF(Dépenses!$M$3:$M$6,"&gt;0")+COUNTIF(Dépenses!$M$3:$M$6,"&lt;0")=38),Dépenses!$M$6,IF(AND(ISNUMBER(Dépenses!$M$7),Dépenses!$M$7&lt;&gt;0,COUNTIF(Dépenses!$M$3:$M$7,"&gt;0")+COUNTIF(Dépenses!$M$3:$M$7,"&lt;0")=38),Dépenses!$M$7,IF(AND(ISNUMBER(Dépenses!$M$8),Dépenses!$M$8&lt;&gt;0,COUNTIF(Dépenses!$M$3:$M$8,"&gt;0")+COUNTIF(Dépenses!$M$3:$M$8,"&lt;0")=38),Dépenses!$M$8,IF(AND(ISNUMBER(Dépenses!$M$9),Dépenses!$M$9&lt;&gt;0,COUNTIF(Dépenses!$M$3:$M$9,"&gt;0")+COUNTIF(Dépenses!$M$3:$M$9,"&lt;0")=38),Dépenses!$M$9,IF(AND(ISNUMBER(Dépenses!$M$10),Dépenses!$M$10&lt;&gt;0,COUNTIF(Dépenses!$M$3:$M$10,"&gt;0")+COUNTIF(Dépenses!$M$3:$M$10,"&lt;0")=38),Dépenses!$M$10,IF(AND(ISNUMBER(Dépenses!$M$11),Dépenses!$M$11&lt;&gt;0,COUNTIF(Dépenses!$M$3:$M$11,"&gt;0")+COUNTIF(Dépenses!$M$3:$M$11,"&lt;0")=38),Dépenses!$M$11,IF(AND(ISNUMBER(Dépenses!$M$12),Dépenses!$M$12&lt;&gt;0,COUNTIF(Dépenses!$M$3:$M$12,"&gt;0")+COUNTIF(Dépenses!$M$3:$M$12,"&lt;0")=38),Dépenses!$M$12,IF(AND(ISNUMBER(Dépenses!$M$13),Dépenses!$M$13&lt;&gt;0,COUNTIF(Dépenses!$M$3:$M$13,"&gt;0")+COUNTIF(Dépenses!$M$3:$M$13,"&lt;0")=38),Dépenses!$M$13,IF(AND(ISNUMBER(Dépenses!$M$14),Dépenses!$M$14&lt;&gt;0,COUNTIF(Dépenses!$M$3:$M$14,"&gt;0")+COUNTIF(Dépenses!$M$3:$M$14,"&lt;0")=38),Dépenses!$M$14,IF(AND(ISNUMBER(Dépenses!$M$15),Dépenses!$M$15&lt;&gt;0,COUNTIF(Dépenses!$M$3:$M$15,"&gt;0")+COUNTIF(Dépenses!$M$3:$M$15,"&lt;0")=38),Dépenses!$M$15,IF(AND(ISNUMBER(Dépenses!$M$16),Dépenses!$M$16&lt;&gt;0,COUNTIF(Dépenses!$M$3:$M$16,"&gt;0")+COUNTIF(Dépenses!$M$3:$M$16,"&lt;0")=38),Dépenses!$M$16,IF(AND(ISNUMBER(Dépenses!$M$17),Dépenses!$M$17&lt;&gt;0,COUNTIF(Dépenses!$M$3:$M$17,"&gt;0")+COUNTIF(Dépenses!$M$3:$M$17,"&lt;0")=38),Dépenses!$M$17,IF(AND(ISNUMBER(Dépenses!$M$18),Dépenses!$M$18&lt;&gt;0,COUNTIF(Dépenses!$M$3:$M$18,"&gt;0")+COUNTIF(Dépenses!$M$3:$M$18,"&lt;0")=38),Dépenses!$M$18,IF(AND(ISNUMBER(Dépenses!$M$19),Dépenses!$M$19&lt;&gt;0,COUNTIF(Dépenses!$M$3:$M$19,"&gt;0")+COUNTIF(Dépenses!$M$3:$M$19,"&lt;0")=38),Dépenses!$M$19,IF(AND(ISNUMBER(Dépenses!$M$20),Dépenses!$M$20&lt;&gt;0,COUNTIF(Dépenses!$M$3:$M$20,"&gt;0")+COUNTIF(Dépenses!$M$3:$M$20,"&lt;0")=38),Dépenses!$M$20,IF(AND(ISNUMBER(Dépenses!$M$21),Dépenses!$M$21&lt;&gt;0,COUNTIF(Dépenses!$M$3:$M$21,"&gt;0")+COUNTIF(Dépenses!$M$3:$M$21,"&lt;0")=38),Dépenses!$M$21,IF(AND(ISNUMBER(Dépenses!$M$22),Dépenses!$M$22&lt;&gt;0,COUNTIF(Dépenses!$M$3:$M$22,"&gt;0")+COUNTIF(Dépenses!$M$3:$M$22,"&lt;0")=38),Dépenses!$M$22,IF(AND(ISNUMBER(Dépenses!$M$23),Dépenses!$M$23&lt;&gt;0,COUNTIF(Dépenses!$M$3:$M$23,"&gt;0")+COUNTIF(Dépenses!$M$3:$M$23,"&lt;0")=38),Dépenses!$M$23,IF(AND(ISNUMBER(Dépenses!$M$24),Dépenses!$M$24&lt;&gt;0,COUNTIF(Dépenses!$M$3:$M$24,"&gt;0")+COUNTIF(Dépenses!$M$3:$M$24,"&lt;0")=38),Dépenses!$M$24,IF(AND(ISNUMBER(Dépenses!$M$25),Dépenses!$M$25&lt;&gt;0,COUNTIF(Dépenses!$M$3:$M$25,"&gt;0")+COUNTIF(Dépenses!$M$3:$M$25,"&lt;0")=38),Dépenses!$M$25,IF(AND(ISNUMBER(Dépenses!$M$26),Dépenses!$M$26&lt;&gt;0,COUNTIF(Dépenses!$M$3:$M$26,"&gt;0")+COUNTIF(Dépenses!$M$3:$M$26,"&lt;0")=38),Dépenses!$M$26,IF(AND(ISNUMBER(Dépenses!$M$27),Dépenses!$M$27&lt;&gt;0,COUNTIF(Dépenses!$M$3:$M$27,"&gt;0")+COUNTIF(Dépenses!$M$3:$M$27,"&lt;0")=38),Dépenses!$M$27,IF(AND(ISNUMBER(Dépenses!$M$28),Dépenses!$M$28&lt;&gt;0,COUNTIF(Dépenses!$M$3:$M$28,"&gt;0")+COUNTIF(Dépenses!$M$3:$M$28,"&lt;0")=38),Dépenses!$M$28,IF(AND(ISNUMBER(Dépenses!$M$29),Dépenses!$M$29&lt;&gt;0,COUNTIF(Dépenses!$M$3:$M$29,"&gt;0")+COUNTIF(Dépenses!$M$3:$M$29,"&lt;0")=38),Dépenses!$M$29,IF(AND(ISNUMBER(Dépenses!$M$30),Dépenses!$M$30&lt;&gt;0,COUNTIF(Dépenses!$M$3:$M$30,"&gt;0")+COUNTIF(Dépenses!$M$3:$M$30,"&lt;0")=38),Dépenses!$M$30,IF(AND(ISNUMBER(Dépenses!$M$31),Dépenses!$M$31&lt;&gt;0,COUNTIF(Dépenses!$M$3:$M$31,"&gt;0")+COUNTIF(Dépenses!$M$3:$M$31,"&lt;0")=38),Dépenses!$M$31,IF(AND(ISNUMBER(Dépenses!$M$32),Dépenses!$M$32&lt;&gt;0,COUNTIF(Dépenses!$M$3:$M$32,"&gt;0")+COUNTIF(Dépenses!$M$3:$M$32,"&lt;0")=38),Dépenses!$M$32,IF(AND(ISNUMBER(Dépenses!$M$33),Dépenses!$M$33&lt;&gt;0,COUNTIF(Dépenses!$M$3:$M$33,"&gt;0")+COUNTIF(Dépenses!$M$3:$M$33,"&lt;0")=38),Dépenses!$M$33,IF(AND(ISNUMBER(Dépenses!$M$34),Dépenses!$M$34&lt;&gt;0,COUNTIF(Dépenses!$M$3:$M$34,"&gt;0")+COUNTIF(Dépenses!$M$3:$M$34,"&lt;0")=38),Dépenses!$M$34,IF(AND(ISNUMBER(Dépenses!$M$35),Dépenses!$M$35&lt;&gt;0,COUNTIF(Dépenses!$M$3:$M$35,"&gt;0")+COUNTIF(Dépenses!$M$3:$M$35,"&lt;0")=38),Dépenses!$M$35,IF(AND(ISNUMBER(Dépenses!$M$36),Dépenses!$M$36&lt;&gt;0,COUNTIF(Dépenses!$M$3:$M$36,"&gt;0")+COUNTIF(Dépenses!$M$3:$M$36,"&lt;0")=38),Dépenses!$M$36,IF(AND(ISNUMBER(Dépenses!$M$37),Dépenses!$M$37&lt;&gt;0,COUNTIF(Dépenses!$M$3:$M$37,"&gt;0")+COUNTIF(Dépenses!$M$3:$M$37,"&lt;0")=38),Dépenses!$M$37,IF(AND(ISNUMBER(Dépenses!$M$38),Dépenses!$M$38&lt;&gt;0,COUNTIF(Dépenses!$M$3:$M$38,"&gt;0")+COUNTIF(Dépenses!$M$3:$M$38,"&lt;0")=38),Dépenses!$M$38,IF(AND(ISNUMBER(Dépenses!$M$39),Dépenses!$M$39&lt;&gt;0,COUNTIF(Dépenses!$M$3:$M$39,"&gt;0")+COUNTIF(Dépenses!$M$3:$M$39,"&lt;0")=38),Dépenses!$M$39,IF(AND(ISNUMBER(Dépenses!$M$40),Dépenses!$M$40&lt;&gt;0,COUNTIF(Dépenses!$M$3:$M$40,"&gt;0")+COUNTIF(Dépenses!$M$3:$M$40,"&lt;0")=38),Dépenses!$M$40,IF(AND(ISNUMBER(Dépenses!$M$41),Dépenses!$M$41&lt;&gt;0,COUNTIF(Dépenses!$M$3:$M$41,"&gt;0")+COUNTIF(Dépenses!$M$3:$M$41,"&lt;0")=38),Dépenses!$M$41,IF(AND(ISNUMBER(Dépenses!$M$42),Dépenses!$M$42&lt;&gt;0,COUNTIF(Dépenses!$M$3:$M$42,"&gt;0")+COUNTIF(Dépenses!$M$3:$M$42,"&lt;0")=38),Dépenses!$M$42,IF(AND(ISNUMBER(Dépenses!$M$43),Dépenses!$M$43&lt;&gt;0,COUNTIF(Dépenses!$M$3:$M$43,"&gt;0")+COUNTIF(Dépenses!$M$3:$M$43,"&lt;0")=38),Dépenses!$M$43,""))))))))))))))))))))))))))))))))))))))))),IF(38=COUNTIF(Dépenses!$M$3:$M$43,"&gt;0")+COUNTIF(Dépenses!$M$3:$M$43,"&lt;0")+1,SUM(Dépenses!$M$3:$M$43),IF(38=COUNTIF(Dépenses!$M$3:$M$43,"&gt;0")+COUNTIF(Dépenses!$M$3:$M$43,"&lt;0")+2,Revenus!$J$2-SUM(Dépenses!$M$3:$M$43),"")))</f>
        <v/>
      </c>
      <c r="I46" s="291" t="str">
        <f>IF(38&lt;=COUNTIF(Dépenses!$M$3:$M$43,"&gt;0")+COUNTIF(Dépenses!$M$3:$M$43,"&lt;0"),IF(AND(ISNUMBER(Dépenses!$M$3),Dépenses!$M$3&lt;&gt;0,COUNTIF(Dépenses!$M$3:$M$3,"&gt;0")+COUNTIF(Dépenses!$M$3:$M$3,"&lt;0")=38),Dépenses!$P$3,IF(AND(ISNUMBER(Dépenses!$M$4),Dépenses!$M$4&lt;&gt;0,COUNTIF(Dépenses!$M$3:$M$4,"&gt;0")+COUNTIF(Dépenses!$M$3:$M$4,"&lt;0")=38),Dépenses!$P$4,IF(AND(ISNUMBER(Dépenses!$M$5),Dépenses!$M$5&lt;&gt;0,COUNTIF(Dépenses!$M$3:$M$5,"&gt;0")+COUNTIF(Dépenses!$M$3:$M$5,"&lt;0")=38),Dépenses!$P$5,IF(AND(ISNUMBER(Dépenses!$M$6),Dépenses!$M$6&lt;&gt;0,COUNTIF(Dépenses!$M$3:$M$6,"&gt;0")+COUNTIF(Dépenses!$M$3:$M$6,"&lt;0")=38),Dépenses!$P$6,IF(AND(ISNUMBER(Dépenses!$M$7),Dépenses!$M$7&lt;&gt;0,COUNTIF(Dépenses!$M$3:$M$7,"&gt;0")+COUNTIF(Dépenses!$M$3:$M$7,"&lt;0")=38),Dépenses!$P$7,IF(AND(ISNUMBER(Dépenses!$M$8),Dépenses!$M$8&lt;&gt;0,COUNTIF(Dépenses!$M$3:$M$8,"&gt;0")+COUNTIF(Dépenses!$M$3:$M$8,"&lt;0")=38),Dépenses!$P$8,IF(AND(ISNUMBER(Dépenses!$M$9),Dépenses!$M$9&lt;&gt;0,COUNTIF(Dépenses!$M$3:$M$9,"&gt;0")+COUNTIF(Dépenses!$M$3:$M$9,"&lt;0")=38),Dépenses!$P$9,IF(AND(ISNUMBER(Dépenses!$M$10),Dépenses!$M$10&lt;&gt;0,COUNTIF(Dépenses!$M$3:$M$10,"&gt;0")+COUNTIF(Dépenses!$M$3:$M$10,"&lt;0")=38),Dépenses!$P$10,IF(AND(ISNUMBER(Dépenses!$M$11),Dépenses!$M$11&lt;&gt;0,COUNTIF(Dépenses!$M$3:$M$11,"&gt;0")+COUNTIF(Dépenses!$M$3:$M$11,"&lt;0")=38),Dépenses!$P$11,IF(AND(ISNUMBER(Dépenses!$M$12),Dépenses!$M$12&lt;&gt;0,COUNTIF(Dépenses!$M$3:$M$12,"&gt;0")+COUNTIF(Dépenses!$M$3:$M$12,"&lt;0")=38),Dépenses!$P$12,IF(AND(ISNUMBER(Dépenses!$M$13),Dépenses!$M$13&lt;&gt;0,COUNTIF(Dépenses!$M$3:$M$13,"&gt;0")+COUNTIF(Dépenses!$M$3:$M$13,"&lt;0")=38),Dépenses!$P$13,IF(AND(ISNUMBER(Dépenses!$M$14),Dépenses!$M$14&lt;&gt;0,COUNTIF(Dépenses!$M$3:$M$14,"&gt;0")+COUNTIF(Dépenses!$M$3:$M$14,"&lt;0")=38),Dépenses!$P$14,IF(AND(ISNUMBER(Dépenses!$M$15),Dépenses!$M$15&lt;&gt;0,COUNTIF(Dépenses!$M$3:$M$15,"&gt;0")+COUNTIF(Dépenses!$M$3:$M$15,"&lt;0")=38),Dépenses!$P$15,IF(AND(ISNUMBER(Dépenses!$M$16),Dépenses!$M$16&lt;&gt;0,COUNTIF(Dépenses!$M$3:$M$16,"&gt;0")+COUNTIF(Dépenses!$M$3:$M$16,"&lt;0")=38),Dépenses!$P$16,IF(AND(ISNUMBER(Dépenses!$M$17),Dépenses!$M$17&lt;&gt;0,COUNTIF(Dépenses!$M$3:$M$17,"&gt;0")+COUNTIF(Dépenses!$M$3:$M$17,"&lt;0")=38),Dépenses!$P$17,IF(AND(ISNUMBER(Dépenses!$M$18),Dépenses!$M$18&lt;&gt;0,COUNTIF(Dépenses!$M$3:$M$18,"&gt;0")+COUNTIF(Dépenses!$M$3:$M$18,"&lt;0")=38),Dépenses!$P$18,IF(AND(ISNUMBER(Dépenses!$M$19),Dépenses!$M$19&lt;&gt;0,COUNTIF(Dépenses!$M$3:$M$19,"&gt;0")+COUNTIF(Dépenses!$M$3:$M$19,"&lt;0")=38),Dépenses!$P$19,IF(AND(ISNUMBER(Dépenses!$M$20),Dépenses!$M$20&lt;&gt;0,COUNTIF(Dépenses!$M$3:$M$20,"&gt;0")+COUNTIF(Dépenses!$M$3:$M$20,"&lt;0")=38),Dépenses!$P$20,IF(AND(ISNUMBER(Dépenses!$M$21),Dépenses!$M$21&lt;&gt;0,COUNTIF(Dépenses!$M$3:$M$21,"&gt;0")+COUNTIF(Dépenses!$M$3:$M$21,"&lt;0")=38),Dépenses!$P$21,IF(AND(ISNUMBER(Dépenses!$M$22),Dépenses!$M$22&lt;&gt;0,COUNTIF(Dépenses!$M$3:$M$22,"&gt;0")+COUNTIF(Dépenses!$M$3:$M$22,"&lt;0")=38),Dépenses!$P$22,IF(AND(ISNUMBER(Dépenses!$M$23),Dépenses!$M$23&lt;&gt;0,COUNTIF(Dépenses!$M$3:$M$23,"&gt;0")+COUNTIF(Dépenses!$M$3:$M$23,"&lt;0")=38),Dépenses!$P$23,IF(AND(ISNUMBER(Dépenses!$M$24),Dépenses!$M$24&lt;&gt;0,COUNTIF(Dépenses!$M$3:$M$24,"&gt;0")+COUNTIF(Dépenses!$M$3:$M$24,"&lt;0")=38),Dépenses!$P$24,IF(AND(ISNUMBER(Dépenses!$M$25),Dépenses!$M$25&lt;&gt;0,COUNTIF(Dépenses!$M$3:$M$25,"&gt;0")+COUNTIF(Dépenses!$M$3:$M$25,"&lt;0")=38),Dépenses!$P$25,IF(AND(ISNUMBER(Dépenses!$M$26),Dépenses!$M$26&lt;&gt;0,COUNTIF(Dépenses!$M$3:$M$26,"&gt;0")+COUNTIF(Dépenses!$M$3:$M$26,"&lt;0")=38),Dépenses!$P$26,IF(AND(ISNUMBER(Dépenses!$M$27),Dépenses!$M$27&lt;&gt;0,COUNTIF(Dépenses!$M$3:$M$27,"&gt;0")+COUNTIF(Dépenses!$M$3:$M$27,"&lt;0")=38),Dépenses!$P$27,IF(AND(ISNUMBER(Dépenses!$M$28),Dépenses!$M$28&lt;&gt;0,COUNTIF(Dépenses!$M$3:$M$28,"&gt;0")+COUNTIF(Dépenses!$M$3:$M$28,"&lt;0")=38),Dépenses!$P$28,IF(AND(ISNUMBER(Dépenses!$M$29),Dépenses!$M$29&lt;&gt;0,COUNTIF(Dépenses!$M$3:$M$29,"&gt;0")+COUNTIF(Dépenses!$M$3:$M$29,"&lt;0")=38),Dépenses!$P$29,IF(AND(ISNUMBER(Dépenses!$M$30),Dépenses!$M$30&lt;&gt;0,COUNTIF(Dépenses!$M$3:$M$30,"&gt;0")+COUNTIF(Dépenses!$M$3:$M$30,"&lt;0")=38),Dépenses!$P$30,IF(AND(ISNUMBER(Dépenses!$M$31),Dépenses!$M$31&lt;&gt;0,COUNTIF(Dépenses!$M$3:$M$31,"&gt;0")+COUNTIF(Dépenses!$M$3:$M$31,"&lt;0")=38),Dépenses!$P$31,IF(AND(ISNUMBER(Dépenses!$M$32),Dépenses!$M$32&lt;&gt;0,COUNTIF(Dépenses!$M$3:$M$32,"&gt;0")+COUNTIF(Dépenses!$M$3:$M$32,"&lt;0")=38),Dépenses!$P$32,IF(AND(ISNUMBER(Dépenses!$M$33),Dépenses!$M$33&lt;&gt;0,COUNTIF(Dépenses!$M$3:$M$33,"&gt;0")+COUNTIF(Dépenses!$M$3:$M$33,"&lt;0")=38),Dépenses!$P$33,IF(AND(ISNUMBER(Dépenses!$M$34),Dépenses!$M$34&lt;&gt;0,COUNTIF(Dépenses!$M$3:$M$34,"&gt;0")+COUNTIF(Dépenses!$M$3:$M$34,"&lt;0")=38),Dépenses!$P$34,IF(AND(ISNUMBER(Dépenses!$M$35),Dépenses!$M$35&lt;&gt;0,COUNTIF(Dépenses!$M$3:$M$35,"&gt;0")+COUNTIF(Dépenses!$M$3:$M$35,"&lt;0")=38),Dépenses!$P$35,IF(AND(ISNUMBER(Dépenses!$M$36),Dépenses!$M$36&lt;&gt;0,COUNTIF(Dépenses!$M$3:$M$36,"&gt;0")+COUNTIF(Dépenses!$M$3:$M$36,"&lt;0")=38),Dépenses!$P$36,IF(AND(ISNUMBER(Dépenses!$M$37),Dépenses!$M$37&lt;&gt;0,COUNTIF(Dépenses!$M$3:$M$37,"&gt;0")+COUNTIF(Dépenses!$M$3:$M$37,"&lt;0")=38),Dépenses!$P$37,IF(AND(ISNUMBER(Dépenses!$M$38),Dépenses!$M$38&lt;&gt;0,COUNTIF(Dépenses!$M$3:$M$38,"&gt;0")+COUNTIF(Dépenses!$M$3:$M$38,"&lt;0")=38),Dépenses!$P$38,IF(AND(ISNUMBER(Dépenses!$M$39),Dépenses!$M$39&lt;&gt;0,COUNTIF(Dépenses!$M$3:$M$39,"&gt;0")+COUNTIF(Dépenses!$M$3:$M$39,"&lt;0")=38),Dépenses!$P$39,IF(AND(ISNUMBER(Dépenses!$M$40),Dépenses!$M$40&lt;&gt;0,COUNTIF(Dépenses!$M$3:$M$40,"&gt;0")+COUNTIF(Dépenses!$M$3:$M$40,"&lt;0")=38),Dépenses!$P$40,IF(AND(ISNUMBER(Dépenses!$M$41),Dépenses!$M$41&lt;&gt;0,COUNTIF(Dépenses!$M$3:$M$41,"&gt;0")+COUNTIF(Dépenses!$M$3:$M$41,"&lt;0")=38),Dépenses!$P$41,IF(AND(ISNUMBER(Dépenses!$M$42),Dépenses!$M$42&lt;&gt;0,COUNTIF(Dépenses!$M$3:$M$42,"&gt;0")+COUNTIF(Dépenses!$M$3:$M$42,"&lt;0")=38),Dépenses!$P$42,IF(AND(ISNUMBER(Dépenses!$M$43),Dépenses!$M$43&lt;&gt;0,COUNTIF(Dépenses!$M$3:$M$43,"&gt;0")+COUNTIF(Dépenses!$M$3:$M$43,"&lt;0")=38),Dépenses!$P$43,""))))))))))))))))))))))))))))))))))))))))),"")</f>
        <v/>
      </c>
      <c r="J46" s="310" t="str">
        <f>IF(38&lt;=COUNTIF(Dépenses!$M$3:$M$43,"&gt;0")+COUNTIF(Dépenses!$M$3:$M$43,"&lt;0"),IF(AND(ISNUMBER(Dépenses!$M$3),Dépenses!$M$3&lt;&gt;0,COUNTIF(Dépenses!$M$3:$M$3,"&gt;0")+COUNTIF(Dépenses!$M$3:$M$3,"&lt;0")=38),Dépenses!$Q$3,IF(AND(ISNUMBER(Dépenses!$M$4),Dépenses!$M$4&lt;&gt;0,COUNTIF(Dépenses!$M$3:$M$4,"&gt;0")+COUNTIF(Dépenses!$M$3:$M$4,"&lt;0")=38),Dépenses!$Q$4,IF(AND(ISNUMBER(Dépenses!$M$5),Dépenses!$M$5&lt;&gt;0,COUNTIF(Dépenses!$M$3:$M$5,"&gt;0")+COUNTIF(Dépenses!$M$3:$M$5,"&lt;0")=38),Dépenses!$Q$5,IF(AND(ISNUMBER(Dépenses!$M$6),Dépenses!$M$6&lt;&gt;0,COUNTIF(Dépenses!$M$3:$M$6,"&gt;0")+COUNTIF(Dépenses!$M$3:$M$6,"&lt;0")=38),Dépenses!$Q$6,IF(AND(ISNUMBER(Dépenses!$M$7),Dépenses!$M$7&lt;&gt;0,COUNTIF(Dépenses!$M$3:$M$7,"&gt;0")+COUNTIF(Dépenses!$M$3:$M$7,"&lt;0")=38),Dépenses!$Q$7,IF(AND(ISNUMBER(Dépenses!$M$8),Dépenses!$M$8&lt;&gt;0,COUNTIF(Dépenses!$M$3:$M$8,"&gt;0")+COUNTIF(Dépenses!$M$3:$M$8,"&lt;0")=38),Dépenses!$Q$8,IF(AND(ISNUMBER(Dépenses!$M$9),Dépenses!$M$9&lt;&gt;0,COUNTIF(Dépenses!$M$3:$M$9,"&gt;0")+COUNTIF(Dépenses!$M$3:$M$9,"&lt;0")=38),Dépenses!$Q$9,IF(AND(ISNUMBER(Dépenses!$M$10),Dépenses!$M$10&lt;&gt;0,COUNTIF(Dépenses!$M$3:$M$10,"&gt;0")+COUNTIF(Dépenses!$M$3:$M$10,"&lt;0")=38),Dépenses!$Q$10,IF(AND(ISNUMBER(Dépenses!$M$11),Dépenses!$M$11&lt;&gt;0,COUNTIF(Dépenses!$M$3:$M$11,"&gt;0")+COUNTIF(Dépenses!$M$3:$M$11,"&lt;0")=38),Dépenses!$Q$11,IF(AND(ISNUMBER(Dépenses!$M$12),Dépenses!$M$12&lt;&gt;0,COUNTIF(Dépenses!$M$3:$M$12,"&gt;0")+COUNTIF(Dépenses!$M$3:$M$12,"&lt;0")=38),Dépenses!$Q$12,IF(AND(ISNUMBER(Dépenses!$M$13),Dépenses!$M$13&lt;&gt;0,COUNTIF(Dépenses!$M$3:$M$13,"&gt;0")+COUNTIF(Dépenses!$M$3:$M$13,"&lt;0")=38),Dépenses!$Q$13,IF(AND(ISNUMBER(Dépenses!$M$14),Dépenses!$M$14&lt;&gt;0,COUNTIF(Dépenses!$M$3:$M$14,"&gt;0")+COUNTIF(Dépenses!$M$3:$M$14,"&lt;0")=38),Dépenses!$Q$14,IF(AND(ISNUMBER(Dépenses!$M$15),Dépenses!$M$15&lt;&gt;0,COUNTIF(Dépenses!$M$3:$M$15,"&gt;0")+COUNTIF(Dépenses!$M$3:$M$15,"&lt;0")=38),Dépenses!$Q$15,IF(AND(ISNUMBER(Dépenses!$M$16),Dépenses!$M$16&lt;&gt;0,COUNTIF(Dépenses!$M$3:$M$16,"&gt;0")+COUNTIF(Dépenses!$M$3:$M$16,"&lt;0")=38),Dépenses!$Q$16,IF(AND(ISNUMBER(Dépenses!$M$17),Dépenses!$M$17&lt;&gt;0,COUNTIF(Dépenses!$M$3:$M$17,"&gt;0")+COUNTIF(Dépenses!$M$3:$M$17,"&lt;0")=38),Dépenses!$Q$17,IF(AND(ISNUMBER(Dépenses!$M$18),Dépenses!$M$18&lt;&gt;0,COUNTIF(Dépenses!$M$3:$M$18,"&gt;0")+COUNTIF(Dépenses!$M$3:$M$18,"&lt;0")=38),Dépenses!$Q$18,IF(AND(ISNUMBER(Dépenses!$M$19),Dépenses!$M$19&lt;&gt;0,COUNTIF(Dépenses!$M$3:$M$19,"&gt;0")+COUNTIF(Dépenses!$M$3:$M$19,"&lt;0")=38),Dépenses!$Q$19,IF(AND(ISNUMBER(Dépenses!$M$20),Dépenses!$M$20&lt;&gt;0,COUNTIF(Dépenses!$M$3:$M$20,"&gt;0")+COUNTIF(Dépenses!$M$3:$M$20,"&lt;0")=38),Dépenses!$Q$20,IF(AND(ISNUMBER(Dépenses!$M$21),Dépenses!$M$21&lt;&gt;0,COUNTIF(Dépenses!$M$3:$M$21,"&gt;0")+COUNTIF(Dépenses!$M$3:$M$21,"&lt;0")=38),Dépenses!$Q$21,IF(AND(ISNUMBER(Dépenses!$M$22),Dépenses!$M$22&lt;&gt;0,COUNTIF(Dépenses!$M$3:$M$22,"&gt;0")+COUNTIF(Dépenses!$M$3:$M$22,"&lt;0")=38),Dépenses!$Q$22,IF(AND(ISNUMBER(Dépenses!$M$23),Dépenses!$M$23&lt;&gt;0,COUNTIF(Dépenses!$M$3:$M$23,"&gt;0")+COUNTIF(Dépenses!$M$3:$M$23,"&lt;0")=38),Dépenses!$Q$23,IF(AND(ISNUMBER(Dépenses!$M$24),Dépenses!$M$24&lt;&gt;0,COUNTIF(Dépenses!$M$3:$M$24,"&gt;0")+COUNTIF(Dépenses!$M$3:$M$24,"&lt;0")=38),Dépenses!$Q$24,IF(AND(ISNUMBER(Dépenses!$M$25),Dépenses!$M$25&lt;&gt;0,COUNTIF(Dépenses!$M$3:$M$25,"&gt;0")+COUNTIF(Dépenses!$M$3:$M$25,"&lt;0")=38),Dépenses!$Q$25,IF(AND(ISNUMBER(Dépenses!$M$26),Dépenses!$M$26&lt;&gt;0,COUNTIF(Dépenses!$M$3:$M$26,"&gt;0")+COUNTIF(Dépenses!$M$3:$M$26,"&lt;0")=38),Dépenses!$Q$26,IF(AND(ISNUMBER(Dépenses!$M$27),Dépenses!$M$27&lt;&gt;0,COUNTIF(Dépenses!$M$3:$M$27,"&gt;0")+COUNTIF(Dépenses!$M$3:$M$27,"&lt;0")=38),Dépenses!$Q$27,IF(AND(ISNUMBER(Dépenses!$M$28),Dépenses!$M$28&lt;&gt;0,COUNTIF(Dépenses!$M$3:$M$28,"&gt;0")+COUNTIF(Dépenses!$M$3:$M$28,"&lt;0")=38),Dépenses!$Q$28,IF(AND(ISNUMBER(Dépenses!$M$29),Dépenses!$M$29&lt;&gt;0,COUNTIF(Dépenses!$M$3:$M$29,"&gt;0")+COUNTIF(Dépenses!$M$3:$M$29,"&lt;0")=38),Dépenses!$Q$29,IF(AND(ISNUMBER(Dépenses!$M$30),Dépenses!$M$30&lt;&gt;0,COUNTIF(Dépenses!$M$3:$M$30,"&gt;0")+COUNTIF(Dépenses!$M$3:$M$30,"&lt;0")=38),Dépenses!$Q$30,IF(AND(ISNUMBER(Dépenses!$M$31),Dépenses!$M$31&lt;&gt;0,COUNTIF(Dépenses!$M$3:$M$31,"&gt;0")+COUNTIF(Dépenses!$M$3:$M$31,"&lt;0")=38),Dépenses!$Q$31,IF(AND(ISNUMBER(Dépenses!$M$32),Dépenses!$M$32&lt;&gt;0,COUNTIF(Dépenses!$M$3:$M$32,"&gt;0")+COUNTIF(Dépenses!$M$3:$M$32,"&lt;0")=38),Dépenses!$Q$32,IF(AND(ISNUMBER(Dépenses!$M$33),Dépenses!$M$33&lt;&gt;0,COUNTIF(Dépenses!$M$3:$M$33,"&gt;0")+COUNTIF(Dépenses!$M$3:$M$33,"&lt;0")=38),Dépenses!$Q$33,IF(AND(ISNUMBER(Dépenses!$M$34),Dépenses!$M$34&lt;&gt;0,COUNTIF(Dépenses!$M$3:$M$34,"&gt;0")+COUNTIF(Dépenses!$M$3:$M$34,"&lt;0")=38),Dépenses!$Q$34,IF(AND(ISNUMBER(Dépenses!$M$35),Dépenses!$M$35&lt;&gt;0,COUNTIF(Dépenses!$M$3:$M$35,"&gt;0")+COUNTIF(Dépenses!$M$3:$M$35,"&lt;0")=38),Dépenses!$Q$35,IF(AND(ISNUMBER(Dépenses!$M$36),Dépenses!$M$36&lt;&gt;0,COUNTIF(Dépenses!$M$3:$M$36,"&gt;0")+COUNTIF(Dépenses!$M$3:$M$36,"&lt;0")=38),Dépenses!$Q$36,IF(AND(ISNUMBER(Dépenses!$M$37),Dépenses!$M$37&lt;&gt;0,COUNTIF(Dépenses!$M$3:$M$37,"&gt;0")+COUNTIF(Dépenses!$M$3:$M$37,"&lt;0")=38),Dépenses!$Q$37,IF(AND(ISNUMBER(Dépenses!$M$38),Dépenses!$M$38&lt;&gt;0,COUNTIF(Dépenses!$M$3:$M$38,"&gt;0")+COUNTIF(Dépenses!$M$3:$M$38,"&lt;0")=38),Dépenses!$Q$38,IF(AND(ISNUMBER(Dépenses!$M$39),Dépenses!$M$39&lt;&gt;0,COUNTIF(Dépenses!$M$3:$M$39,"&gt;0")+COUNTIF(Dépenses!$M$3:$M$39,"&lt;0")=38),Dépenses!$Q$39,IF(AND(ISNUMBER(Dépenses!$M$40),Dépenses!$M$40&lt;&gt;0,COUNTIF(Dépenses!$M$3:$M$40,"&gt;0")+COUNTIF(Dépenses!$M$3:$M$40,"&lt;0")=38),Dépenses!$Q$40,IF(AND(ISNUMBER(Dépenses!$M$41),Dépenses!$M$41&lt;&gt;0,COUNTIF(Dépenses!$M$3:$M$41,"&gt;0")+COUNTIF(Dépenses!$M$3:$M$41,"&lt;0")=38),Dépenses!$Q$41,IF(AND(ISNUMBER(Dépenses!$M$42),Dépenses!$M$42&lt;&gt;0,COUNTIF(Dépenses!$M$3:$M$42,"&gt;0")+COUNTIF(Dépenses!$M$3:$M$42,"&lt;0")=38),Dépenses!$Q$42,IF(AND(ISNUMBER(Dépenses!$M$43),Dépenses!$M$43&lt;&gt;0,COUNTIF(Dépenses!$M$3:$M$43,"&gt;0")+COUNTIF(Dépenses!$M$3:$M$43,"&lt;0")=38),Dépenses!$Q$43,""))))))))))))))))))))))))))))))))))))))))),IF(38=COUNTIF(Dépenses!$M$3:$M$43,"&gt;0")+COUNTIF(Dépenses!$M$3:$M$43,"&lt;0")+1,SUM(Dépenses!$Q$3:$Q$43),IF(38=COUNTIF(Dépenses!$M$3:$M$43,"&gt;0")+COUNTIF(Dépenses!$M$3:$M$43,"&lt;0")+2,Revenus!$J$2-SUM(Dépenses!$Q$3:$Q$43),"")))</f>
        <v/>
      </c>
    </row>
    <row r="47" spans="1:10" x14ac:dyDescent="0.25">
      <c r="A47" s="91"/>
      <c r="B47" s="91"/>
      <c r="C47" s="91"/>
      <c r="D47" s="91"/>
      <c r="E47" s="91"/>
      <c r="F47" s="91"/>
      <c r="G47" s="277" t="str">
        <f>IF(39&lt;=COUNTIF(Dépenses!$M$3:$M$43,"&gt;0")+COUNTIF(Dépenses!$M$3:$M$43,"&lt;0"),IF(AND(ISNUMBER(Dépenses!$M$3),Dépenses!$M$3&lt;&gt;0,COUNTIF(Dépenses!$M$3:$M$3,"&gt;0")+COUNTIF(Dépenses!$M$3:$M$3,"&lt;0")=39),Dépenses!$L$3,IF(AND(ISNUMBER(Dépenses!$M$4),Dépenses!$M$4&lt;&gt;0,COUNTIF(Dépenses!$M$3:$M$4,"&gt;0")+COUNTIF(Dépenses!$M$3:$M$4,"&lt;0")=39),Dépenses!$L$4,IF(AND(ISNUMBER(Dépenses!$M$5),Dépenses!$M$5&lt;&gt;0,COUNTIF(Dépenses!$M$3:$M$5,"&gt;0")+COUNTIF(Dépenses!$M$3:$M$5,"&lt;0")=39),Dépenses!$L$5,IF(AND(ISNUMBER(Dépenses!$M$6),Dépenses!$M$6&lt;&gt;0,COUNTIF(Dépenses!$M$3:$M$6,"&gt;0")+COUNTIF(Dépenses!$M$3:$M$6,"&lt;0")=39),Dépenses!$L$6,IF(AND(ISNUMBER(Dépenses!$M$7),Dépenses!$M$7&lt;&gt;0,COUNTIF(Dépenses!$M$3:$M$7,"&gt;0")+COUNTIF(Dépenses!$M$3:$M$7,"&lt;0")=39),Dépenses!$L$7,IF(AND(ISNUMBER(Dépenses!$M$8),Dépenses!$M$8&lt;&gt;0,COUNTIF(Dépenses!$M$3:$M$8,"&gt;0")+COUNTIF(Dépenses!$M$3:$M$8,"&lt;0")=39),Dépenses!$L$8,IF(AND(ISNUMBER(Dépenses!$M$9),Dépenses!$M$9&lt;&gt;0,COUNTIF(Dépenses!$M$3:$M$9,"&gt;0")+COUNTIF(Dépenses!$M$3:$M$9,"&lt;0")=39),Dépenses!$L$9,IF(AND(ISNUMBER(Dépenses!$M$10),Dépenses!$M$10&lt;&gt;0,COUNTIF(Dépenses!$M$3:$M$10,"&gt;0")+COUNTIF(Dépenses!$M$3:$M$10,"&lt;0")=39),Dépenses!$L$10,IF(AND(ISNUMBER(Dépenses!$M$11),Dépenses!$M$11&lt;&gt;0,COUNTIF(Dépenses!$M$3:$M$11,"&gt;0")+COUNTIF(Dépenses!$M$3:$M$11,"&lt;0")=39),Dépenses!$L$11,IF(AND(ISNUMBER(Dépenses!$M$12),Dépenses!$M$12&lt;&gt;0,COUNTIF(Dépenses!$M$3:$M$12,"&gt;0")+COUNTIF(Dépenses!$M$3:$M$12,"&lt;0")=39),Dépenses!$L$12,IF(AND(ISNUMBER(Dépenses!$M$13),Dépenses!$M$13&lt;&gt;0,COUNTIF(Dépenses!$M$3:$M$13,"&gt;0")+COUNTIF(Dépenses!$M$3:$M$13,"&lt;0")=39),Dépenses!$L$13,IF(AND(ISNUMBER(Dépenses!$M$14),Dépenses!$M$14&lt;&gt;0,COUNTIF(Dépenses!$M$3:$M$14,"&gt;0")+COUNTIF(Dépenses!$M$3:$M$14,"&lt;0")=39),Dépenses!$L$14,IF(AND(ISNUMBER(Dépenses!$M$15),Dépenses!$M$15&lt;&gt;0,COUNTIF(Dépenses!$M$3:$M$15,"&gt;0")+COUNTIF(Dépenses!$M$3:$M$15,"&lt;0")=39),Dépenses!$L$15,IF(AND(ISNUMBER(Dépenses!$M$16),Dépenses!$M$16&lt;&gt;0,COUNTIF(Dépenses!$M$3:$M$16,"&gt;0")+COUNTIF(Dépenses!$M$3:$M$16,"&lt;0")=39),Dépenses!$L$16,IF(AND(ISNUMBER(Dépenses!$M$17),Dépenses!$M$17&lt;&gt;0,COUNTIF(Dépenses!$M$3:$M$17,"&gt;0")+COUNTIF(Dépenses!$M$3:$M$17,"&lt;0")=39),Dépenses!$L$17,IF(AND(ISNUMBER(Dépenses!$M$18),Dépenses!$M$18&lt;&gt;0,COUNTIF(Dépenses!$M$3:$M$18,"&gt;0")+COUNTIF(Dépenses!$M$3:$M$18,"&lt;0")=39),Dépenses!$L$18,IF(AND(ISNUMBER(Dépenses!$M$19),Dépenses!$M$19&lt;&gt;0,COUNTIF(Dépenses!$M$3:$M$19,"&gt;0")+COUNTIF(Dépenses!$M$3:$M$19,"&lt;0")=39),Dépenses!$L$19,IF(AND(ISNUMBER(Dépenses!$M$20),Dépenses!$M$20&lt;&gt;0,COUNTIF(Dépenses!$M$3:$M$20,"&gt;0")+COUNTIF(Dépenses!$M$3:$M$20,"&lt;0")=39),Dépenses!$L$20,IF(AND(ISNUMBER(Dépenses!$M$21),Dépenses!$M$21&lt;&gt;0,COUNTIF(Dépenses!$M$3:$M$21,"&gt;0")+COUNTIF(Dépenses!$M$3:$M$21,"&lt;0")=39),Dépenses!$L$21,IF(AND(ISNUMBER(Dépenses!$M$22),Dépenses!$M$22&lt;&gt;0,COUNTIF(Dépenses!$M$3:$M$22,"&gt;0")+COUNTIF(Dépenses!$M$3:$M$22,"&lt;0")=39),Dépenses!$L$22,IF(AND(ISNUMBER(Dépenses!$M$23),Dépenses!$M$23&lt;&gt;0,COUNTIF(Dépenses!$M$3:$M$23,"&gt;0")+COUNTIF(Dépenses!$M$3:$M$23,"&lt;0")=39),Dépenses!$L$23,IF(AND(ISNUMBER(Dépenses!$M$24),Dépenses!$M$24&lt;&gt;0,COUNTIF(Dépenses!$M$3:$M$24,"&gt;0")+COUNTIF(Dépenses!$M$3:$M$24,"&lt;0")=39),Dépenses!$L$24,IF(AND(ISNUMBER(Dépenses!$M$25),Dépenses!$M$25&lt;&gt;0,COUNTIF(Dépenses!$M$3:$M$25,"&gt;0")+COUNTIF(Dépenses!$M$3:$M$25,"&lt;0")=39),Dépenses!$L$25,IF(AND(ISNUMBER(Dépenses!$M$26),Dépenses!$M$26&lt;&gt;0,COUNTIF(Dépenses!$M$3:$M$26,"&gt;0")+COUNTIF(Dépenses!$M$3:$M$26,"&lt;0")=39),Dépenses!$L$26,IF(AND(ISNUMBER(Dépenses!$M$27),Dépenses!$M$27&lt;&gt;0,COUNTIF(Dépenses!$M$3:$M$27,"&gt;0")+COUNTIF(Dépenses!$M$3:$M$27,"&lt;0")=39),Dépenses!$L$27,IF(AND(ISNUMBER(Dépenses!$M$28),Dépenses!$M$28&lt;&gt;0,COUNTIF(Dépenses!$M$3:$M$28,"&gt;0")+COUNTIF(Dépenses!$M$3:$M$28,"&lt;0")=39),Dépenses!$L$28,IF(AND(ISNUMBER(Dépenses!$M$29),Dépenses!$M$29&lt;&gt;0,COUNTIF(Dépenses!$M$3:$M$29,"&gt;0")+COUNTIF(Dépenses!$M$3:$M$29,"&lt;0")=39),Dépenses!$L$29,IF(AND(ISNUMBER(Dépenses!$M$30),Dépenses!$M$30&lt;&gt;0,COUNTIF(Dépenses!$M$3:$M$30,"&gt;0")+COUNTIF(Dépenses!$M$3:$M$30,"&lt;0")=39),Dépenses!$L$30,IF(AND(ISNUMBER(Dépenses!$M$31),Dépenses!$M$31&lt;&gt;0,COUNTIF(Dépenses!$M$3:$M$31,"&gt;0")+COUNTIF(Dépenses!$M$3:$M$31,"&lt;0")=39),Dépenses!$L$31,IF(AND(ISNUMBER(Dépenses!$M$32),Dépenses!$M$32&lt;&gt;0,COUNTIF(Dépenses!$M$3:$M$32,"&gt;0")+COUNTIF(Dépenses!$M$3:$M$32,"&lt;0")=39),Dépenses!$L$32,IF(AND(ISNUMBER(Dépenses!$M$33),Dépenses!$M$33&lt;&gt;0,COUNTIF(Dépenses!$M$3:$M$33,"&gt;0")+COUNTIF(Dépenses!$M$3:$M$33,"&lt;0")=39),Dépenses!$L$33,IF(AND(ISNUMBER(Dépenses!$M$34),Dépenses!$M$34&lt;&gt;0,COUNTIF(Dépenses!$M$3:$M$34,"&gt;0")+COUNTIF(Dépenses!$M$3:$M$34,"&lt;0")=39),Dépenses!$L$34,IF(AND(ISNUMBER(Dépenses!$M$35),Dépenses!$M$35&lt;&gt;0,COUNTIF(Dépenses!$M$3:$M$35,"&gt;0")+COUNTIF(Dépenses!$M$3:$M$35,"&lt;0")=39),Dépenses!$L$35,IF(AND(ISNUMBER(Dépenses!$M$36),Dépenses!$M$36&lt;&gt;0,COUNTIF(Dépenses!$M$3:$M$36,"&gt;0")+COUNTIF(Dépenses!$M$3:$M$36,"&lt;0")=39),Dépenses!$L$36,IF(AND(ISNUMBER(Dépenses!$M$37),Dépenses!$M$37&lt;&gt;0,COUNTIF(Dépenses!$M$3:$M$37,"&gt;0")+COUNTIF(Dépenses!$M$3:$M$37,"&lt;0")=39),Dépenses!$L$37,IF(AND(ISNUMBER(Dépenses!$M$38),Dépenses!$M$38&lt;&gt;0,COUNTIF(Dépenses!$M$3:$M$38,"&gt;0")+COUNTIF(Dépenses!$M$3:$M$38,"&lt;0")=39),Dépenses!$L$38,IF(AND(ISNUMBER(Dépenses!$M$39),Dépenses!$M$39&lt;&gt;0,COUNTIF(Dépenses!$M$3:$M$39,"&gt;0")+COUNTIF(Dépenses!$M$3:$M$39,"&lt;0")=39),Dépenses!$L$39,IF(AND(ISNUMBER(Dépenses!$M$40),Dépenses!$M$40&lt;&gt;0,COUNTIF(Dépenses!$M$3:$M$40,"&gt;0")+COUNTIF(Dépenses!$M$3:$M$40,"&lt;0")=39),Dépenses!$L$40,IF(AND(ISNUMBER(Dépenses!$M$41),Dépenses!$M$41&lt;&gt;0,COUNTIF(Dépenses!$M$3:$M$41,"&gt;0")+COUNTIF(Dépenses!$M$3:$M$41,"&lt;0")=39),Dépenses!$L$41,IF(AND(ISNUMBER(Dépenses!$M$42),Dépenses!$M$42&lt;&gt;0,COUNTIF(Dépenses!$M$3:$M$42,"&gt;0")+COUNTIF(Dépenses!$M$3:$M$42,"&lt;0")=39),Dépenses!$L$42,IF(AND(ISNUMBER(Dépenses!$M$43),Dépenses!$M$43&lt;&gt;0,COUNTIF(Dépenses!$M$3:$M$43,"&gt;0")+COUNTIF(Dépenses!$M$3:$M$43,"&lt;0")=39),Dépenses!$L$43,""))))))))))))))))))))))))))))))))))))))))),IF(39=COUNTIF(Dépenses!$M$3:$M$43,"&gt;0")+COUNTIF(Dépenses!$M$3:$M$43,"&lt;0")+1,"TOTAL DÉPENSES",IF(39=COUNTIF(Dépenses!$M$3:$M$43,"&gt;0")+COUNTIF(Dépenses!$M$3:$M$43,"&lt;0")+2,"BÉNÉFICE (PERTE) NET","")))</f>
        <v/>
      </c>
      <c r="H47" s="310" t="str">
        <f>IF(39&lt;=COUNTIF(Dépenses!$M$3:$M$43,"&gt;0")+COUNTIF(Dépenses!$M$3:$M$43,"&lt;0"),IF(AND(ISNUMBER(Dépenses!$M$3),Dépenses!$M$3&lt;&gt;0,COUNTIF(Dépenses!$M$3:$M$3,"&gt;0")+COUNTIF(Dépenses!$M$3:$M$3,"&lt;0")=39),Dépenses!$M$3,IF(AND(ISNUMBER(Dépenses!$M$4),Dépenses!$M$4&lt;&gt;0,COUNTIF(Dépenses!$M$3:$M$4,"&gt;0")+COUNTIF(Dépenses!$M$3:$M$4,"&lt;0")=39),Dépenses!$M$4,IF(AND(ISNUMBER(Dépenses!$M$5),Dépenses!$M$5&lt;&gt;0,COUNTIF(Dépenses!$M$3:$M$5,"&gt;0")+COUNTIF(Dépenses!$M$3:$M$5,"&lt;0")=39),Dépenses!$M$5,IF(AND(ISNUMBER(Dépenses!$M$6),Dépenses!$M$6&lt;&gt;0,COUNTIF(Dépenses!$M$3:$M$6,"&gt;0")+COUNTIF(Dépenses!$M$3:$M$6,"&lt;0")=39),Dépenses!$M$6,IF(AND(ISNUMBER(Dépenses!$M$7),Dépenses!$M$7&lt;&gt;0,COUNTIF(Dépenses!$M$3:$M$7,"&gt;0")+COUNTIF(Dépenses!$M$3:$M$7,"&lt;0")=39),Dépenses!$M$7,IF(AND(ISNUMBER(Dépenses!$M$8),Dépenses!$M$8&lt;&gt;0,COUNTIF(Dépenses!$M$3:$M$8,"&gt;0")+COUNTIF(Dépenses!$M$3:$M$8,"&lt;0")=39),Dépenses!$M$8,IF(AND(ISNUMBER(Dépenses!$M$9),Dépenses!$M$9&lt;&gt;0,COUNTIF(Dépenses!$M$3:$M$9,"&gt;0")+COUNTIF(Dépenses!$M$3:$M$9,"&lt;0")=39),Dépenses!$M$9,IF(AND(ISNUMBER(Dépenses!$M$10),Dépenses!$M$10&lt;&gt;0,COUNTIF(Dépenses!$M$3:$M$10,"&gt;0")+COUNTIF(Dépenses!$M$3:$M$10,"&lt;0")=39),Dépenses!$M$10,IF(AND(ISNUMBER(Dépenses!$M$11),Dépenses!$M$11&lt;&gt;0,COUNTIF(Dépenses!$M$3:$M$11,"&gt;0")+COUNTIF(Dépenses!$M$3:$M$11,"&lt;0")=39),Dépenses!$M$11,IF(AND(ISNUMBER(Dépenses!$M$12),Dépenses!$M$12&lt;&gt;0,COUNTIF(Dépenses!$M$3:$M$12,"&gt;0")+COUNTIF(Dépenses!$M$3:$M$12,"&lt;0")=39),Dépenses!$M$12,IF(AND(ISNUMBER(Dépenses!$M$13),Dépenses!$M$13&lt;&gt;0,COUNTIF(Dépenses!$M$3:$M$13,"&gt;0")+COUNTIF(Dépenses!$M$3:$M$13,"&lt;0")=39),Dépenses!$M$13,IF(AND(ISNUMBER(Dépenses!$M$14),Dépenses!$M$14&lt;&gt;0,COUNTIF(Dépenses!$M$3:$M$14,"&gt;0")+COUNTIF(Dépenses!$M$3:$M$14,"&lt;0")=39),Dépenses!$M$14,IF(AND(ISNUMBER(Dépenses!$M$15),Dépenses!$M$15&lt;&gt;0,COUNTIF(Dépenses!$M$3:$M$15,"&gt;0")+COUNTIF(Dépenses!$M$3:$M$15,"&lt;0")=39),Dépenses!$M$15,IF(AND(ISNUMBER(Dépenses!$M$16),Dépenses!$M$16&lt;&gt;0,COUNTIF(Dépenses!$M$3:$M$16,"&gt;0")+COUNTIF(Dépenses!$M$3:$M$16,"&lt;0")=39),Dépenses!$M$16,IF(AND(ISNUMBER(Dépenses!$M$17),Dépenses!$M$17&lt;&gt;0,COUNTIF(Dépenses!$M$3:$M$17,"&gt;0")+COUNTIF(Dépenses!$M$3:$M$17,"&lt;0")=39),Dépenses!$M$17,IF(AND(ISNUMBER(Dépenses!$M$18),Dépenses!$M$18&lt;&gt;0,COUNTIF(Dépenses!$M$3:$M$18,"&gt;0")+COUNTIF(Dépenses!$M$3:$M$18,"&lt;0")=39),Dépenses!$M$18,IF(AND(ISNUMBER(Dépenses!$M$19),Dépenses!$M$19&lt;&gt;0,COUNTIF(Dépenses!$M$3:$M$19,"&gt;0")+COUNTIF(Dépenses!$M$3:$M$19,"&lt;0")=39),Dépenses!$M$19,IF(AND(ISNUMBER(Dépenses!$M$20),Dépenses!$M$20&lt;&gt;0,COUNTIF(Dépenses!$M$3:$M$20,"&gt;0")+COUNTIF(Dépenses!$M$3:$M$20,"&lt;0")=39),Dépenses!$M$20,IF(AND(ISNUMBER(Dépenses!$M$21),Dépenses!$M$21&lt;&gt;0,COUNTIF(Dépenses!$M$3:$M$21,"&gt;0")+COUNTIF(Dépenses!$M$3:$M$21,"&lt;0")=39),Dépenses!$M$21,IF(AND(ISNUMBER(Dépenses!$M$22),Dépenses!$M$22&lt;&gt;0,COUNTIF(Dépenses!$M$3:$M$22,"&gt;0")+COUNTIF(Dépenses!$M$3:$M$22,"&lt;0")=39),Dépenses!$M$22,IF(AND(ISNUMBER(Dépenses!$M$23),Dépenses!$M$23&lt;&gt;0,COUNTIF(Dépenses!$M$3:$M$23,"&gt;0")+COUNTIF(Dépenses!$M$3:$M$23,"&lt;0")=39),Dépenses!$M$23,IF(AND(ISNUMBER(Dépenses!$M$24),Dépenses!$M$24&lt;&gt;0,COUNTIF(Dépenses!$M$3:$M$24,"&gt;0")+COUNTIF(Dépenses!$M$3:$M$24,"&lt;0")=39),Dépenses!$M$24,IF(AND(ISNUMBER(Dépenses!$M$25),Dépenses!$M$25&lt;&gt;0,COUNTIF(Dépenses!$M$3:$M$25,"&gt;0")+COUNTIF(Dépenses!$M$3:$M$25,"&lt;0")=39),Dépenses!$M$25,IF(AND(ISNUMBER(Dépenses!$M$26),Dépenses!$M$26&lt;&gt;0,COUNTIF(Dépenses!$M$3:$M$26,"&gt;0")+COUNTIF(Dépenses!$M$3:$M$26,"&lt;0")=39),Dépenses!$M$26,IF(AND(ISNUMBER(Dépenses!$M$27),Dépenses!$M$27&lt;&gt;0,COUNTIF(Dépenses!$M$3:$M$27,"&gt;0")+COUNTIF(Dépenses!$M$3:$M$27,"&lt;0")=39),Dépenses!$M$27,IF(AND(ISNUMBER(Dépenses!$M$28),Dépenses!$M$28&lt;&gt;0,COUNTIF(Dépenses!$M$3:$M$28,"&gt;0")+COUNTIF(Dépenses!$M$3:$M$28,"&lt;0")=39),Dépenses!$M$28,IF(AND(ISNUMBER(Dépenses!$M$29),Dépenses!$M$29&lt;&gt;0,COUNTIF(Dépenses!$M$3:$M$29,"&gt;0")+COUNTIF(Dépenses!$M$3:$M$29,"&lt;0")=39),Dépenses!$M$29,IF(AND(ISNUMBER(Dépenses!$M$30),Dépenses!$M$30&lt;&gt;0,COUNTIF(Dépenses!$M$3:$M$30,"&gt;0")+COUNTIF(Dépenses!$M$3:$M$30,"&lt;0")=39),Dépenses!$M$30,IF(AND(ISNUMBER(Dépenses!$M$31),Dépenses!$M$31&lt;&gt;0,COUNTIF(Dépenses!$M$3:$M$31,"&gt;0")+COUNTIF(Dépenses!$M$3:$M$31,"&lt;0")=39),Dépenses!$M$31,IF(AND(ISNUMBER(Dépenses!$M$32),Dépenses!$M$32&lt;&gt;0,COUNTIF(Dépenses!$M$3:$M$32,"&gt;0")+COUNTIF(Dépenses!$M$3:$M$32,"&lt;0")=39),Dépenses!$M$32,IF(AND(ISNUMBER(Dépenses!$M$33),Dépenses!$M$33&lt;&gt;0,COUNTIF(Dépenses!$M$3:$M$33,"&gt;0")+COUNTIF(Dépenses!$M$3:$M$33,"&lt;0")=39),Dépenses!$M$33,IF(AND(ISNUMBER(Dépenses!$M$34),Dépenses!$M$34&lt;&gt;0,COUNTIF(Dépenses!$M$3:$M$34,"&gt;0")+COUNTIF(Dépenses!$M$3:$M$34,"&lt;0")=39),Dépenses!$M$34,IF(AND(ISNUMBER(Dépenses!$M$35),Dépenses!$M$35&lt;&gt;0,COUNTIF(Dépenses!$M$3:$M$35,"&gt;0")+COUNTIF(Dépenses!$M$3:$M$35,"&lt;0")=39),Dépenses!$M$35,IF(AND(ISNUMBER(Dépenses!$M$36),Dépenses!$M$36&lt;&gt;0,COUNTIF(Dépenses!$M$3:$M$36,"&gt;0")+COUNTIF(Dépenses!$M$3:$M$36,"&lt;0")=39),Dépenses!$M$36,IF(AND(ISNUMBER(Dépenses!$M$37),Dépenses!$M$37&lt;&gt;0,COUNTIF(Dépenses!$M$3:$M$37,"&gt;0")+COUNTIF(Dépenses!$M$3:$M$37,"&lt;0")=39),Dépenses!$M$37,IF(AND(ISNUMBER(Dépenses!$M$38),Dépenses!$M$38&lt;&gt;0,COUNTIF(Dépenses!$M$3:$M$38,"&gt;0")+COUNTIF(Dépenses!$M$3:$M$38,"&lt;0")=39),Dépenses!$M$38,IF(AND(ISNUMBER(Dépenses!$M$39),Dépenses!$M$39&lt;&gt;0,COUNTIF(Dépenses!$M$3:$M$39,"&gt;0")+COUNTIF(Dépenses!$M$3:$M$39,"&lt;0")=39),Dépenses!$M$39,IF(AND(ISNUMBER(Dépenses!$M$40),Dépenses!$M$40&lt;&gt;0,COUNTIF(Dépenses!$M$3:$M$40,"&gt;0")+COUNTIF(Dépenses!$M$3:$M$40,"&lt;0")=39),Dépenses!$M$40,IF(AND(ISNUMBER(Dépenses!$M$41),Dépenses!$M$41&lt;&gt;0,COUNTIF(Dépenses!$M$3:$M$41,"&gt;0")+COUNTIF(Dépenses!$M$3:$M$41,"&lt;0")=39),Dépenses!$M$41,IF(AND(ISNUMBER(Dépenses!$M$42),Dépenses!$M$42&lt;&gt;0,COUNTIF(Dépenses!$M$3:$M$42,"&gt;0")+COUNTIF(Dépenses!$M$3:$M$42,"&lt;0")=39),Dépenses!$M$42,IF(AND(ISNUMBER(Dépenses!$M$43),Dépenses!$M$43&lt;&gt;0,COUNTIF(Dépenses!$M$3:$M$43,"&gt;0")+COUNTIF(Dépenses!$M$3:$M$43,"&lt;0")=39),Dépenses!$M$43,""))))))))))))))))))))))))))))))))))))))))),IF(39=COUNTIF(Dépenses!$M$3:$M$43,"&gt;0")+COUNTIF(Dépenses!$M$3:$M$43,"&lt;0")+1,SUM(Dépenses!$M$3:$M$43),IF(39=COUNTIF(Dépenses!$M$3:$M$43,"&gt;0")+COUNTIF(Dépenses!$M$3:$M$43,"&lt;0")+2,Revenus!$J$2-SUM(Dépenses!$M$3:$M$43),"")))</f>
        <v/>
      </c>
      <c r="I47" s="291" t="str">
        <f>IF(39&lt;=COUNTIF(Dépenses!$M$3:$M$43,"&gt;0")+COUNTIF(Dépenses!$M$3:$M$43,"&lt;0"),IF(AND(ISNUMBER(Dépenses!$M$3),Dépenses!$M$3&lt;&gt;0,COUNTIF(Dépenses!$M$3:$M$3,"&gt;0")+COUNTIF(Dépenses!$M$3:$M$3,"&lt;0")=39),Dépenses!$P$3,IF(AND(ISNUMBER(Dépenses!$M$4),Dépenses!$M$4&lt;&gt;0,COUNTIF(Dépenses!$M$3:$M$4,"&gt;0")+COUNTIF(Dépenses!$M$3:$M$4,"&lt;0")=39),Dépenses!$P$4,IF(AND(ISNUMBER(Dépenses!$M$5),Dépenses!$M$5&lt;&gt;0,COUNTIF(Dépenses!$M$3:$M$5,"&gt;0")+COUNTIF(Dépenses!$M$3:$M$5,"&lt;0")=39),Dépenses!$P$5,IF(AND(ISNUMBER(Dépenses!$M$6),Dépenses!$M$6&lt;&gt;0,COUNTIF(Dépenses!$M$3:$M$6,"&gt;0")+COUNTIF(Dépenses!$M$3:$M$6,"&lt;0")=39),Dépenses!$P$6,IF(AND(ISNUMBER(Dépenses!$M$7),Dépenses!$M$7&lt;&gt;0,COUNTIF(Dépenses!$M$3:$M$7,"&gt;0")+COUNTIF(Dépenses!$M$3:$M$7,"&lt;0")=39),Dépenses!$P$7,IF(AND(ISNUMBER(Dépenses!$M$8),Dépenses!$M$8&lt;&gt;0,COUNTIF(Dépenses!$M$3:$M$8,"&gt;0")+COUNTIF(Dépenses!$M$3:$M$8,"&lt;0")=39),Dépenses!$P$8,IF(AND(ISNUMBER(Dépenses!$M$9),Dépenses!$M$9&lt;&gt;0,COUNTIF(Dépenses!$M$3:$M$9,"&gt;0")+COUNTIF(Dépenses!$M$3:$M$9,"&lt;0")=39),Dépenses!$P$9,IF(AND(ISNUMBER(Dépenses!$M$10),Dépenses!$M$10&lt;&gt;0,COUNTIF(Dépenses!$M$3:$M$10,"&gt;0")+COUNTIF(Dépenses!$M$3:$M$10,"&lt;0")=39),Dépenses!$P$10,IF(AND(ISNUMBER(Dépenses!$M$11),Dépenses!$M$11&lt;&gt;0,COUNTIF(Dépenses!$M$3:$M$11,"&gt;0")+COUNTIF(Dépenses!$M$3:$M$11,"&lt;0")=39),Dépenses!$P$11,IF(AND(ISNUMBER(Dépenses!$M$12),Dépenses!$M$12&lt;&gt;0,COUNTIF(Dépenses!$M$3:$M$12,"&gt;0")+COUNTIF(Dépenses!$M$3:$M$12,"&lt;0")=39),Dépenses!$P$12,IF(AND(ISNUMBER(Dépenses!$M$13),Dépenses!$M$13&lt;&gt;0,COUNTIF(Dépenses!$M$3:$M$13,"&gt;0")+COUNTIF(Dépenses!$M$3:$M$13,"&lt;0")=39),Dépenses!$P$13,IF(AND(ISNUMBER(Dépenses!$M$14),Dépenses!$M$14&lt;&gt;0,COUNTIF(Dépenses!$M$3:$M$14,"&gt;0")+COUNTIF(Dépenses!$M$3:$M$14,"&lt;0")=39),Dépenses!$P$14,IF(AND(ISNUMBER(Dépenses!$M$15),Dépenses!$M$15&lt;&gt;0,COUNTIF(Dépenses!$M$3:$M$15,"&gt;0")+COUNTIF(Dépenses!$M$3:$M$15,"&lt;0")=39),Dépenses!$P$15,IF(AND(ISNUMBER(Dépenses!$M$16),Dépenses!$M$16&lt;&gt;0,COUNTIF(Dépenses!$M$3:$M$16,"&gt;0")+COUNTIF(Dépenses!$M$3:$M$16,"&lt;0")=39),Dépenses!$P$16,IF(AND(ISNUMBER(Dépenses!$M$17),Dépenses!$M$17&lt;&gt;0,COUNTIF(Dépenses!$M$3:$M$17,"&gt;0")+COUNTIF(Dépenses!$M$3:$M$17,"&lt;0")=39),Dépenses!$P$17,IF(AND(ISNUMBER(Dépenses!$M$18),Dépenses!$M$18&lt;&gt;0,COUNTIF(Dépenses!$M$3:$M$18,"&gt;0")+COUNTIF(Dépenses!$M$3:$M$18,"&lt;0")=39),Dépenses!$P$18,IF(AND(ISNUMBER(Dépenses!$M$19),Dépenses!$M$19&lt;&gt;0,COUNTIF(Dépenses!$M$3:$M$19,"&gt;0")+COUNTIF(Dépenses!$M$3:$M$19,"&lt;0")=39),Dépenses!$P$19,IF(AND(ISNUMBER(Dépenses!$M$20),Dépenses!$M$20&lt;&gt;0,COUNTIF(Dépenses!$M$3:$M$20,"&gt;0")+COUNTIF(Dépenses!$M$3:$M$20,"&lt;0")=39),Dépenses!$P$20,IF(AND(ISNUMBER(Dépenses!$M$21),Dépenses!$M$21&lt;&gt;0,COUNTIF(Dépenses!$M$3:$M$21,"&gt;0")+COUNTIF(Dépenses!$M$3:$M$21,"&lt;0")=39),Dépenses!$P$21,IF(AND(ISNUMBER(Dépenses!$M$22),Dépenses!$M$22&lt;&gt;0,COUNTIF(Dépenses!$M$3:$M$22,"&gt;0")+COUNTIF(Dépenses!$M$3:$M$22,"&lt;0")=39),Dépenses!$P$22,IF(AND(ISNUMBER(Dépenses!$M$23),Dépenses!$M$23&lt;&gt;0,COUNTIF(Dépenses!$M$3:$M$23,"&gt;0")+COUNTIF(Dépenses!$M$3:$M$23,"&lt;0")=39),Dépenses!$P$23,IF(AND(ISNUMBER(Dépenses!$M$24),Dépenses!$M$24&lt;&gt;0,COUNTIF(Dépenses!$M$3:$M$24,"&gt;0")+COUNTIF(Dépenses!$M$3:$M$24,"&lt;0")=39),Dépenses!$P$24,IF(AND(ISNUMBER(Dépenses!$M$25),Dépenses!$M$25&lt;&gt;0,COUNTIF(Dépenses!$M$3:$M$25,"&gt;0")+COUNTIF(Dépenses!$M$3:$M$25,"&lt;0")=39),Dépenses!$P$25,IF(AND(ISNUMBER(Dépenses!$M$26),Dépenses!$M$26&lt;&gt;0,COUNTIF(Dépenses!$M$3:$M$26,"&gt;0")+COUNTIF(Dépenses!$M$3:$M$26,"&lt;0")=39),Dépenses!$P$26,IF(AND(ISNUMBER(Dépenses!$M$27),Dépenses!$M$27&lt;&gt;0,COUNTIF(Dépenses!$M$3:$M$27,"&gt;0")+COUNTIF(Dépenses!$M$3:$M$27,"&lt;0")=39),Dépenses!$P$27,IF(AND(ISNUMBER(Dépenses!$M$28),Dépenses!$M$28&lt;&gt;0,COUNTIF(Dépenses!$M$3:$M$28,"&gt;0")+COUNTIF(Dépenses!$M$3:$M$28,"&lt;0")=39),Dépenses!$P$28,IF(AND(ISNUMBER(Dépenses!$M$29),Dépenses!$M$29&lt;&gt;0,COUNTIF(Dépenses!$M$3:$M$29,"&gt;0")+COUNTIF(Dépenses!$M$3:$M$29,"&lt;0")=39),Dépenses!$P$29,IF(AND(ISNUMBER(Dépenses!$M$30),Dépenses!$M$30&lt;&gt;0,COUNTIF(Dépenses!$M$3:$M$30,"&gt;0")+COUNTIF(Dépenses!$M$3:$M$30,"&lt;0")=39),Dépenses!$P$30,IF(AND(ISNUMBER(Dépenses!$M$31),Dépenses!$M$31&lt;&gt;0,COUNTIF(Dépenses!$M$3:$M$31,"&gt;0")+COUNTIF(Dépenses!$M$3:$M$31,"&lt;0")=39),Dépenses!$P$31,IF(AND(ISNUMBER(Dépenses!$M$32),Dépenses!$M$32&lt;&gt;0,COUNTIF(Dépenses!$M$3:$M$32,"&gt;0")+COUNTIF(Dépenses!$M$3:$M$32,"&lt;0")=39),Dépenses!$P$32,IF(AND(ISNUMBER(Dépenses!$M$33),Dépenses!$M$33&lt;&gt;0,COUNTIF(Dépenses!$M$3:$M$33,"&gt;0")+COUNTIF(Dépenses!$M$3:$M$33,"&lt;0")=39),Dépenses!$P$33,IF(AND(ISNUMBER(Dépenses!$M$34),Dépenses!$M$34&lt;&gt;0,COUNTIF(Dépenses!$M$3:$M$34,"&gt;0")+COUNTIF(Dépenses!$M$3:$M$34,"&lt;0")=39),Dépenses!$P$34,IF(AND(ISNUMBER(Dépenses!$M$35),Dépenses!$M$35&lt;&gt;0,COUNTIF(Dépenses!$M$3:$M$35,"&gt;0")+COUNTIF(Dépenses!$M$3:$M$35,"&lt;0")=39),Dépenses!$P$35,IF(AND(ISNUMBER(Dépenses!$M$36),Dépenses!$M$36&lt;&gt;0,COUNTIF(Dépenses!$M$3:$M$36,"&gt;0")+COUNTIF(Dépenses!$M$3:$M$36,"&lt;0")=39),Dépenses!$P$36,IF(AND(ISNUMBER(Dépenses!$M$37),Dépenses!$M$37&lt;&gt;0,COUNTIF(Dépenses!$M$3:$M$37,"&gt;0")+COUNTIF(Dépenses!$M$3:$M$37,"&lt;0")=39),Dépenses!$P$37,IF(AND(ISNUMBER(Dépenses!$M$38),Dépenses!$M$38&lt;&gt;0,COUNTIF(Dépenses!$M$3:$M$38,"&gt;0")+COUNTIF(Dépenses!$M$3:$M$38,"&lt;0")=39),Dépenses!$P$38,IF(AND(ISNUMBER(Dépenses!$M$39),Dépenses!$M$39&lt;&gt;0,COUNTIF(Dépenses!$M$3:$M$39,"&gt;0")+COUNTIF(Dépenses!$M$3:$M$39,"&lt;0")=39),Dépenses!$P$39,IF(AND(ISNUMBER(Dépenses!$M$40),Dépenses!$M$40&lt;&gt;0,COUNTIF(Dépenses!$M$3:$M$40,"&gt;0")+COUNTIF(Dépenses!$M$3:$M$40,"&lt;0")=39),Dépenses!$P$40,IF(AND(ISNUMBER(Dépenses!$M$41),Dépenses!$M$41&lt;&gt;0,COUNTIF(Dépenses!$M$3:$M$41,"&gt;0")+COUNTIF(Dépenses!$M$3:$M$41,"&lt;0")=39),Dépenses!$P$41,IF(AND(ISNUMBER(Dépenses!$M$42),Dépenses!$M$42&lt;&gt;0,COUNTIF(Dépenses!$M$3:$M$42,"&gt;0")+COUNTIF(Dépenses!$M$3:$M$42,"&lt;0")=39),Dépenses!$P$42,IF(AND(ISNUMBER(Dépenses!$M$43),Dépenses!$M$43&lt;&gt;0,COUNTIF(Dépenses!$M$3:$M$43,"&gt;0")+COUNTIF(Dépenses!$M$3:$M$43,"&lt;0")=39),Dépenses!$P$43,""))))))))))))))))))))))))))))))))))))))))),"")</f>
        <v/>
      </c>
      <c r="J47" s="310" t="str">
        <f>IF(39&lt;=COUNTIF(Dépenses!$M$3:$M$43,"&gt;0")+COUNTIF(Dépenses!$M$3:$M$43,"&lt;0"),IF(AND(ISNUMBER(Dépenses!$M$3),Dépenses!$M$3&lt;&gt;0,COUNTIF(Dépenses!$M$3:$M$3,"&gt;0")+COUNTIF(Dépenses!$M$3:$M$3,"&lt;0")=39),Dépenses!$Q$3,IF(AND(ISNUMBER(Dépenses!$M$4),Dépenses!$M$4&lt;&gt;0,COUNTIF(Dépenses!$M$3:$M$4,"&gt;0")+COUNTIF(Dépenses!$M$3:$M$4,"&lt;0")=39),Dépenses!$Q$4,IF(AND(ISNUMBER(Dépenses!$M$5),Dépenses!$M$5&lt;&gt;0,COUNTIF(Dépenses!$M$3:$M$5,"&gt;0")+COUNTIF(Dépenses!$M$3:$M$5,"&lt;0")=39),Dépenses!$Q$5,IF(AND(ISNUMBER(Dépenses!$M$6),Dépenses!$M$6&lt;&gt;0,COUNTIF(Dépenses!$M$3:$M$6,"&gt;0")+COUNTIF(Dépenses!$M$3:$M$6,"&lt;0")=39),Dépenses!$Q$6,IF(AND(ISNUMBER(Dépenses!$M$7),Dépenses!$M$7&lt;&gt;0,COUNTIF(Dépenses!$M$3:$M$7,"&gt;0")+COUNTIF(Dépenses!$M$3:$M$7,"&lt;0")=39),Dépenses!$Q$7,IF(AND(ISNUMBER(Dépenses!$M$8),Dépenses!$M$8&lt;&gt;0,COUNTIF(Dépenses!$M$3:$M$8,"&gt;0")+COUNTIF(Dépenses!$M$3:$M$8,"&lt;0")=39),Dépenses!$Q$8,IF(AND(ISNUMBER(Dépenses!$M$9),Dépenses!$M$9&lt;&gt;0,COUNTIF(Dépenses!$M$3:$M$9,"&gt;0")+COUNTIF(Dépenses!$M$3:$M$9,"&lt;0")=39),Dépenses!$Q$9,IF(AND(ISNUMBER(Dépenses!$M$10),Dépenses!$M$10&lt;&gt;0,COUNTIF(Dépenses!$M$3:$M$10,"&gt;0")+COUNTIF(Dépenses!$M$3:$M$10,"&lt;0")=39),Dépenses!$Q$10,IF(AND(ISNUMBER(Dépenses!$M$11),Dépenses!$M$11&lt;&gt;0,COUNTIF(Dépenses!$M$3:$M$11,"&gt;0")+COUNTIF(Dépenses!$M$3:$M$11,"&lt;0")=39),Dépenses!$Q$11,IF(AND(ISNUMBER(Dépenses!$M$12),Dépenses!$M$12&lt;&gt;0,COUNTIF(Dépenses!$M$3:$M$12,"&gt;0")+COUNTIF(Dépenses!$M$3:$M$12,"&lt;0")=39),Dépenses!$Q$12,IF(AND(ISNUMBER(Dépenses!$M$13),Dépenses!$M$13&lt;&gt;0,COUNTIF(Dépenses!$M$3:$M$13,"&gt;0")+COUNTIF(Dépenses!$M$3:$M$13,"&lt;0")=39),Dépenses!$Q$13,IF(AND(ISNUMBER(Dépenses!$M$14),Dépenses!$M$14&lt;&gt;0,COUNTIF(Dépenses!$M$3:$M$14,"&gt;0")+COUNTIF(Dépenses!$M$3:$M$14,"&lt;0")=39),Dépenses!$Q$14,IF(AND(ISNUMBER(Dépenses!$M$15),Dépenses!$M$15&lt;&gt;0,COUNTIF(Dépenses!$M$3:$M$15,"&gt;0")+COUNTIF(Dépenses!$M$3:$M$15,"&lt;0")=39),Dépenses!$Q$15,IF(AND(ISNUMBER(Dépenses!$M$16),Dépenses!$M$16&lt;&gt;0,COUNTIF(Dépenses!$M$3:$M$16,"&gt;0")+COUNTIF(Dépenses!$M$3:$M$16,"&lt;0")=39),Dépenses!$Q$16,IF(AND(ISNUMBER(Dépenses!$M$17),Dépenses!$M$17&lt;&gt;0,COUNTIF(Dépenses!$M$3:$M$17,"&gt;0")+COUNTIF(Dépenses!$M$3:$M$17,"&lt;0")=39),Dépenses!$Q$17,IF(AND(ISNUMBER(Dépenses!$M$18),Dépenses!$M$18&lt;&gt;0,COUNTIF(Dépenses!$M$3:$M$18,"&gt;0")+COUNTIF(Dépenses!$M$3:$M$18,"&lt;0")=39),Dépenses!$Q$18,IF(AND(ISNUMBER(Dépenses!$M$19),Dépenses!$M$19&lt;&gt;0,COUNTIF(Dépenses!$M$3:$M$19,"&gt;0")+COUNTIF(Dépenses!$M$3:$M$19,"&lt;0")=39),Dépenses!$Q$19,IF(AND(ISNUMBER(Dépenses!$M$20),Dépenses!$M$20&lt;&gt;0,COUNTIF(Dépenses!$M$3:$M$20,"&gt;0")+COUNTIF(Dépenses!$M$3:$M$20,"&lt;0")=39),Dépenses!$Q$20,IF(AND(ISNUMBER(Dépenses!$M$21),Dépenses!$M$21&lt;&gt;0,COUNTIF(Dépenses!$M$3:$M$21,"&gt;0")+COUNTIF(Dépenses!$M$3:$M$21,"&lt;0")=39),Dépenses!$Q$21,IF(AND(ISNUMBER(Dépenses!$M$22),Dépenses!$M$22&lt;&gt;0,COUNTIF(Dépenses!$M$3:$M$22,"&gt;0")+COUNTIF(Dépenses!$M$3:$M$22,"&lt;0")=39),Dépenses!$Q$22,IF(AND(ISNUMBER(Dépenses!$M$23),Dépenses!$M$23&lt;&gt;0,COUNTIF(Dépenses!$M$3:$M$23,"&gt;0")+COUNTIF(Dépenses!$M$3:$M$23,"&lt;0")=39),Dépenses!$Q$23,IF(AND(ISNUMBER(Dépenses!$M$24),Dépenses!$M$24&lt;&gt;0,COUNTIF(Dépenses!$M$3:$M$24,"&gt;0")+COUNTIF(Dépenses!$M$3:$M$24,"&lt;0")=39),Dépenses!$Q$24,IF(AND(ISNUMBER(Dépenses!$M$25),Dépenses!$M$25&lt;&gt;0,COUNTIF(Dépenses!$M$3:$M$25,"&gt;0")+COUNTIF(Dépenses!$M$3:$M$25,"&lt;0")=39),Dépenses!$Q$25,IF(AND(ISNUMBER(Dépenses!$M$26),Dépenses!$M$26&lt;&gt;0,COUNTIF(Dépenses!$M$3:$M$26,"&gt;0")+COUNTIF(Dépenses!$M$3:$M$26,"&lt;0")=39),Dépenses!$Q$26,IF(AND(ISNUMBER(Dépenses!$M$27),Dépenses!$M$27&lt;&gt;0,COUNTIF(Dépenses!$M$3:$M$27,"&gt;0")+COUNTIF(Dépenses!$M$3:$M$27,"&lt;0")=39),Dépenses!$Q$27,IF(AND(ISNUMBER(Dépenses!$M$28),Dépenses!$M$28&lt;&gt;0,COUNTIF(Dépenses!$M$3:$M$28,"&gt;0")+COUNTIF(Dépenses!$M$3:$M$28,"&lt;0")=39),Dépenses!$Q$28,IF(AND(ISNUMBER(Dépenses!$M$29),Dépenses!$M$29&lt;&gt;0,COUNTIF(Dépenses!$M$3:$M$29,"&gt;0")+COUNTIF(Dépenses!$M$3:$M$29,"&lt;0")=39),Dépenses!$Q$29,IF(AND(ISNUMBER(Dépenses!$M$30),Dépenses!$M$30&lt;&gt;0,COUNTIF(Dépenses!$M$3:$M$30,"&gt;0")+COUNTIF(Dépenses!$M$3:$M$30,"&lt;0")=39),Dépenses!$Q$30,IF(AND(ISNUMBER(Dépenses!$M$31),Dépenses!$M$31&lt;&gt;0,COUNTIF(Dépenses!$M$3:$M$31,"&gt;0")+COUNTIF(Dépenses!$M$3:$M$31,"&lt;0")=39),Dépenses!$Q$31,IF(AND(ISNUMBER(Dépenses!$M$32),Dépenses!$M$32&lt;&gt;0,COUNTIF(Dépenses!$M$3:$M$32,"&gt;0")+COUNTIF(Dépenses!$M$3:$M$32,"&lt;0")=39),Dépenses!$Q$32,IF(AND(ISNUMBER(Dépenses!$M$33),Dépenses!$M$33&lt;&gt;0,COUNTIF(Dépenses!$M$3:$M$33,"&gt;0")+COUNTIF(Dépenses!$M$3:$M$33,"&lt;0")=39),Dépenses!$Q$33,IF(AND(ISNUMBER(Dépenses!$M$34),Dépenses!$M$34&lt;&gt;0,COUNTIF(Dépenses!$M$3:$M$34,"&gt;0")+COUNTIF(Dépenses!$M$3:$M$34,"&lt;0")=39),Dépenses!$Q$34,IF(AND(ISNUMBER(Dépenses!$M$35),Dépenses!$M$35&lt;&gt;0,COUNTIF(Dépenses!$M$3:$M$35,"&gt;0")+COUNTIF(Dépenses!$M$3:$M$35,"&lt;0")=39),Dépenses!$Q$35,IF(AND(ISNUMBER(Dépenses!$M$36),Dépenses!$M$36&lt;&gt;0,COUNTIF(Dépenses!$M$3:$M$36,"&gt;0")+COUNTIF(Dépenses!$M$3:$M$36,"&lt;0")=39),Dépenses!$Q$36,IF(AND(ISNUMBER(Dépenses!$M$37),Dépenses!$M$37&lt;&gt;0,COUNTIF(Dépenses!$M$3:$M$37,"&gt;0")+COUNTIF(Dépenses!$M$3:$M$37,"&lt;0")=39),Dépenses!$Q$37,IF(AND(ISNUMBER(Dépenses!$M$38),Dépenses!$M$38&lt;&gt;0,COUNTIF(Dépenses!$M$3:$M$38,"&gt;0")+COUNTIF(Dépenses!$M$3:$M$38,"&lt;0")=39),Dépenses!$Q$38,IF(AND(ISNUMBER(Dépenses!$M$39),Dépenses!$M$39&lt;&gt;0,COUNTIF(Dépenses!$M$3:$M$39,"&gt;0")+COUNTIF(Dépenses!$M$3:$M$39,"&lt;0")=39),Dépenses!$Q$39,IF(AND(ISNUMBER(Dépenses!$M$40),Dépenses!$M$40&lt;&gt;0,COUNTIF(Dépenses!$M$3:$M$40,"&gt;0")+COUNTIF(Dépenses!$M$3:$M$40,"&lt;0")=39),Dépenses!$Q$40,IF(AND(ISNUMBER(Dépenses!$M$41),Dépenses!$M$41&lt;&gt;0,COUNTIF(Dépenses!$M$3:$M$41,"&gt;0")+COUNTIF(Dépenses!$M$3:$M$41,"&lt;0")=39),Dépenses!$Q$41,IF(AND(ISNUMBER(Dépenses!$M$42),Dépenses!$M$42&lt;&gt;0,COUNTIF(Dépenses!$M$3:$M$42,"&gt;0")+COUNTIF(Dépenses!$M$3:$M$42,"&lt;0")=39),Dépenses!$Q$42,IF(AND(ISNUMBER(Dépenses!$M$43),Dépenses!$M$43&lt;&gt;0,COUNTIF(Dépenses!$M$3:$M$43,"&gt;0")+COUNTIF(Dépenses!$M$3:$M$43,"&lt;0")=39),Dépenses!$Q$43,""))))))))))))))))))))))))))))))))))))))))),IF(39=COUNTIF(Dépenses!$M$3:$M$43,"&gt;0")+COUNTIF(Dépenses!$M$3:$M$43,"&lt;0")+1,SUM(Dépenses!$Q$3:$Q$43),IF(39=COUNTIF(Dépenses!$M$3:$M$43,"&gt;0")+COUNTIF(Dépenses!$M$3:$M$43,"&lt;0")+2,Revenus!$J$2-SUM(Dépenses!$Q$3:$Q$43),"")))</f>
        <v/>
      </c>
    </row>
    <row r="48" spans="1:10" x14ac:dyDescent="0.25">
      <c r="A48" s="91"/>
      <c r="B48" s="91"/>
      <c r="C48" s="91"/>
      <c r="D48" s="91"/>
      <c r="E48" s="91"/>
      <c r="F48" s="91"/>
      <c r="G48" s="276" t="str">
        <f>IF(40&lt;=COUNTIF(Dépenses!$M$3:$M$43,"&gt;0")+COUNTIF(Dépenses!$M$3:$M$43,"&lt;0"),IF(AND(ISNUMBER(Dépenses!$M$3),Dépenses!$M$3&lt;&gt;0,COUNTIF(Dépenses!$M$3:$M$3,"&gt;0")+COUNTIF(Dépenses!$M$3:$M$3,"&lt;0")=40),Dépenses!$L$3,IF(AND(ISNUMBER(Dépenses!$M$4),Dépenses!$M$4&lt;&gt;0,COUNTIF(Dépenses!$M$3:$M$4,"&gt;0")+COUNTIF(Dépenses!$M$3:$M$4,"&lt;0")=40),Dépenses!$L$4,IF(AND(ISNUMBER(Dépenses!$M$5),Dépenses!$M$5&lt;&gt;0,COUNTIF(Dépenses!$M$3:$M$5,"&gt;0")+COUNTIF(Dépenses!$M$3:$M$5,"&lt;0")=40),Dépenses!$L$5,IF(AND(ISNUMBER(Dépenses!$M$6),Dépenses!$M$6&lt;&gt;0,COUNTIF(Dépenses!$M$3:$M$6,"&gt;0")+COUNTIF(Dépenses!$M$3:$M$6,"&lt;0")=40),Dépenses!$L$6,IF(AND(ISNUMBER(Dépenses!$M$7),Dépenses!$M$7&lt;&gt;0,COUNTIF(Dépenses!$M$3:$M$7,"&gt;0")+COUNTIF(Dépenses!$M$3:$M$7,"&lt;0")=40),Dépenses!$L$7,IF(AND(ISNUMBER(Dépenses!$M$8),Dépenses!$M$8&lt;&gt;0,COUNTIF(Dépenses!$M$3:$M$8,"&gt;0")+COUNTIF(Dépenses!$M$3:$M$8,"&lt;0")=40),Dépenses!$L$8,IF(AND(ISNUMBER(Dépenses!$M$9),Dépenses!$M$9&lt;&gt;0,COUNTIF(Dépenses!$M$3:$M$9,"&gt;0")+COUNTIF(Dépenses!$M$3:$M$9,"&lt;0")=40),Dépenses!$L$9,IF(AND(ISNUMBER(Dépenses!$M$10),Dépenses!$M$10&lt;&gt;0,COUNTIF(Dépenses!$M$3:$M$10,"&gt;0")+COUNTIF(Dépenses!$M$3:$M$10,"&lt;0")=40),Dépenses!$L$10,IF(AND(ISNUMBER(Dépenses!$M$11),Dépenses!$M$11&lt;&gt;0,COUNTIF(Dépenses!$M$3:$M$11,"&gt;0")+COUNTIF(Dépenses!$M$3:$M$11,"&lt;0")=40),Dépenses!$L$11,IF(AND(ISNUMBER(Dépenses!$M$12),Dépenses!$M$12&lt;&gt;0,COUNTIF(Dépenses!$M$3:$M$12,"&gt;0")+COUNTIF(Dépenses!$M$3:$M$12,"&lt;0")=40),Dépenses!$L$12,IF(AND(ISNUMBER(Dépenses!$M$13),Dépenses!$M$13&lt;&gt;0,COUNTIF(Dépenses!$M$3:$M$13,"&gt;0")+COUNTIF(Dépenses!$M$3:$M$13,"&lt;0")=40),Dépenses!$L$13,IF(AND(ISNUMBER(Dépenses!$M$14),Dépenses!$M$14&lt;&gt;0,COUNTIF(Dépenses!$M$3:$M$14,"&gt;0")+COUNTIF(Dépenses!$M$3:$M$14,"&lt;0")=40),Dépenses!$L$14,IF(AND(ISNUMBER(Dépenses!$M$15),Dépenses!$M$15&lt;&gt;0,COUNTIF(Dépenses!$M$3:$M$15,"&gt;0")+COUNTIF(Dépenses!$M$3:$M$15,"&lt;0")=40),Dépenses!$L$15,IF(AND(ISNUMBER(Dépenses!$M$16),Dépenses!$M$16&lt;&gt;0,COUNTIF(Dépenses!$M$3:$M$16,"&gt;0")+COUNTIF(Dépenses!$M$3:$M$16,"&lt;0")=40),Dépenses!$L$16,IF(AND(ISNUMBER(Dépenses!$M$17),Dépenses!$M$17&lt;&gt;0,COUNTIF(Dépenses!$M$3:$M$17,"&gt;0")+COUNTIF(Dépenses!$M$3:$M$17,"&lt;0")=40),Dépenses!$L$17,IF(AND(ISNUMBER(Dépenses!$M$18),Dépenses!$M$18&lt;&gt;0,COUNTIF(Dépenses!$M$3:$M$18,"&gt;0")+COUNTIF(Dépenses!$M$3:$M$18,"&lt;0")=40),Dépenses!$L$18,IF(AND(ISNUMBER(Dépenses!$M$19),Dépenses!$M$19&lt;&gt;0,COUNTIF(Dépenses!$M$3:$M$19,"&gt;0")+COUNTIF(Dépenses!$M$3:$M$19,"&lt;0")=40),Dépenses!$L$19,IF(AND(ISNUMBER(Dépenses!$M$20),Dépenses!$M$20&lt;&gt;0,COUNTIF(Dépenses!$M$3:$M$20,"&gt;0")+COUNTIF(Dépenses!$M$3:$M$20,"&lt;0")=40),Dépenses!$L$20,IF(AND(ISNUMBER(Dépenses!$M$21),Dépenses!$M$21&lt;&gt;0,COUNTIF(Dépenses!$M$3:$M$21,"&gt;0")+COUNTIF(Dépenses!$M$3:$M$21,"&lt;0")=40),Dépenses!$L$21,IF(AND(ISNUMBER(Dépenses!$M$22),Dépenses!$M$22&lt;&gt;0,COUNTIF(Dépenses!$M$3:$M$22,"&gt;0")+COUNTIF(Dépenses!$M$3:$M$22,"&lt;0")=40),Dépenses!$L$22,IF(AND(ISNUMBER(Dépenses!$M$23),Dépenses!$M$23&lt;&gt;0,COUNTIF(Dépenses!$M$3:$M$23,"&gt;0")+COUNTIF(Dépenses!$M$3:$M$23,"&lt;0")=40),Dépenses!$L$23,IF(AND(ISNUMBER(Dépenses!$M$24),Dépenses!$M$24&lt;&gt;0,COUNTIF(Dépenses!$M$3:$M$24,"&gt;0")+COUNTIF(Dépenses!$M$3:$M$24,"&lt;0")=40),Dépenses!$L$24,IF(AND(ISNUMBER(Dépenses!$M$25),Dépenses!$M$25&lt;&gt;0,COUNTIF(Dépenses!$M$3:$M$25,"&gt;0")+COUNTIF(Dépenses!$M$3:$M$25,"&lt;0")=40),Dépenses!$L$25,IF(AND(ISNUMBER(Dépenses!$M$26),Dépenses!$M$26&lt;&gt;0,COUNTIF(Dépenses!$M$3:$M$26,"&gt;0")+COUNTIF(Dépenses!$M$3:$M$26,"&lt;0")=40),Dépenses!$L$26,IF(AND(ISNUMBER(Dépenses!$M$27),Dépenses!$M$27&lt;&gt;0,COUNTIF(Dépenses!$M$3:$M$27,"&gt;0")+COUNTIF(Dépenses!$M$3:$M$27,"&lt;0")=40),Dépenses!$L$27,IF(AND(ISNUMBER(Dépenses!$M$28),Dépenses!$M$28&lt;&gt;0,COUNTIF(Dépenses!$M$3:$M$28,"&gt;0")+COUNTIF(Dépenses!$M$3:$M$28,"&lt;0")=40),Dépenses!$L$28,IF(AND(ISNUMBER(Dépenses!$M$29),Dépenses!$M$29&lt;&gt;0,COUNTIF(Dépenses!$M$3:$M$29,"&gt;0")+COUNTIF(Dépenses!$M$3:$M$29,"&lt;0")=40),Dépenses!$L$29,IF(AND(ISNUMBER(Dépenses!$M$30),Dépenses!$M$30&lt;&gt;0,COUNTIF(Dépenses!$M$3:$M$30,"&gt;0")+COUNTIF(Dépenses!$M$3:$M$30,"&lt;0")=40),Dépenses!$L$30,IF(AND(ISNUMBER(Dépenses!$M$31),Dépenses!$M$31&lt;&gt;0,COUNTIF(Dépenses!$M$3:$M$31,"&gt;0")+COUNTIF(Dépenses!$M$3:$M$31,"&lt;0")=40),Dépenses!$L$31,IF(AND(ISNUMBER(Dépenses!$M$32),Dépenses!$M$32&lt;&gt;0,COUNTIF(Dépenses!$M$3:$M$32,"&gt;0")+COUNTIF(Dépenses!$M$3:$M$32,"&lt;0")=40),Dépenses!$L$32,IF(AND(ISNUMBER(Dépenses!$M$33),Dépenses!$M$33&lt;&gt;0,COUNTIF(Dépenses!$M$3:$M$33,"&gt;0")+COUNTIF(Dépenses!$M$3:$M$33,"&lt;0")=40),Dépenses!$L$33,IF(AND(ISNUMBER(Dépenses!$M$34),Dépenses!$M$34&lt;&gt;0,COUNTIF(Dépenses!$M$3:$M$34,"&gt;0")+COUNTIF(Dépenses!$M$3:$M$34,"&lt;0")=40),Dépenses!$L$34,IF(AND(ISNUMBER(Dépenses!$M$35),Dépenses!$M$35&lt;&gt;0,COUNTIF(Dépenses!$M$3:$M$35,"&gt;0")+COUNTIF(Dépenses!$M$3:$M$35,"&lt;0")=40),Dépenses!$L$35,IF(AND(ISNUMBER(Dépenses!$M$36),Dépenses!$M$36&lt;&gt;0,COUNTIF(Dépenses!$M$3:$M$36,"&gt;0")+COUNTIF(Dépenses!$M$3:$M$36,"&lt;0")=40),Dépenses!$L$36,IF(AND(ISNUMBER(Dépenses!$M$37),Dépenses!$M$37&lt;&gt;0,COUNTIF(Dépenses!$M$3:$M$37,"&gt;0")+COUNTIF(Dépenses!$M$3:$M$37,"&lt;0")=40),Dépenses!$L$37,IF(AND(ISNUMBER(Dépenses!$M$38),Dépenses!$M$38&lt;&gt;0,COUNTIF(Dépenses!$M$3:$M$38,"&gt;0")+COUNTIF(Dépenses!$M$3:$M$38,"&lt;0")=40),Dépenses!$L$38,IF(AND(ISNUMBER(Dépenses!$M$39),Dépenses!$M$39&lt;&gt;0,COUNTIF(Dépenses!$M$3:$M$39,"&gt;0")+COUNTIF(Dépenses!$M$3:$M$39,"&lt;0")=40),Dépenses!$L$39,IF(AND(ISNUMBER(Dépenses!$M$40),Dépenses!$M$40&lt;&gt;0,COUNTIF(Dépenses!$M$3:$M$40,"&gt;0")+COUNTIF(Dépenses!$M$3:$M$40,"&lt;0")=40),Dépenses!$L$40,IF(AND(ISNUMBER(Dépenses!$M$41),Dépenses!$M$41&lt;&gt;0,COUNTIF(Dépenses!$M$3:$M$41,"&gt;0")+COUNTIF(Dépenses!$M$3:$M$41,"&lt;0")=40),Dépenses!$L$41,IF(AND(ISNUMBER(Dépenses!$M$42),Dépenses!$M$42&lt;&gt;0,COUNTIF(Dépenses!$M$3:$M$42,"&gt;0")+COUNTIF(Dépenses!$M$3:$M$42,"&lt;0")=40),Dépenses!$L$42,IF(AND(ISNUMBER(Dépenses!$M$43),Dépenses!$M$43&lt;&gt;0,COUNTIF(Dépenses!$M$3:$M$43,"&gt;0")+COUNTIF(Dépenses!$M$3:$M$43,"&lt;0")=40),Dépenses!$L$43,""))))))))))))))))))))))))))))))))))))))))),IF(40=COUNTIF(Dépenses!$M$3:$M$43,"&gt;0")+COUNTIF(Dépenses!$M$3:$M$43,"&lt;0")+1,"TOTAL DÉPENSES",IF(40=COUNTIF(Dépenses!$M$3:$M$43,"&gt;0")+COUNTIF(Dépenses!$M$3:$M$43,"&lt;0")+2,"BÉNÉFICE (PERTE) NET","")))</f>
        <v/>
      </c>
      <c r="H48" s="310" t="str">
        <f>IF(40&lt;=COUNTIF(Dépenses!$M$3:$M$43,"&gt;0")+COUNTIF(Dépenses!$M$3:$M$43,"&lt;0"),IF(AND(ISNUMBER(Dépenses!$M$3),Dépenses!$M$3&lt;&gt;0,COUNTIF(Dépenses!$M$3:$M$3,"&gt;0")+COUNTIF(Dépenses!$M$3:$M$3,"&lt;0")=40),Dépenses!$M$3,IF(AND(ISNUMBER(Dépenses!$M$4),Dépenses!$M$4&lt;&gt;0,COUNTIF(Dépenses!$M$3:$M$4,"&gt;0")+COUNTIF(Dépenses!$M$3:$M$4,"&lt;0")=40),Dépenses!$M$4,IF(AND(ISNUMBER(Dépenses!$M$5),Dépenses!$M$5&lt;&gt;0,COUNTIF(Dépenses!$M$3:$M$5,"&gt;0")+COUNTIF(Dépenses!$M$3:$M$5,"&lt;0")=40),Dépenses!$M$5,IF(AND(ISNUMBER(Dépenses!$M$6),Dépenses!$M$6&lt;&gt;0,COUNTIF(Dépenses!$M$3:$M$6,"&gt;0")+COUNTIF(Dépenses!$M$3:$M$6,"&lt;0")=40),Dépenses!$M$6,IF(AND(ISNUMBER(Dépenses!$M$7),Dépenses!$M$7&lt;&gt;0,COUNTIF(Dépenses!$M$3:$M$7,"&gt;0")+COUNTIF(Dépenses!$M$3:$M$7,"&lt;0")=40),Dépenses!$M$7,IF(AND(ISNUMBER(Dépenses!$M$8),Dépenses!$M$8&lt;&gt;0,COUNTIF(Dépenses!$M$3:$M$8,"&gt;0")+COUNTIF(Dépenses!$M$3:$M$8,"&lt;0")=40),Dépenses!$M$8,IF(AND(ISNUMBER(Dépenses!$M$9),Dépenses!$M$9&lt;&gt;0,COUNTIF(Dépenses!$M$3:$M$9,"&gt;0")+COUNTIF(Dépenses!$M$3:$M$9,"&lt;0")=40),Dépenses!$M$9,IF(AND(ISNUMBER(Dépenses!$M$10),Dépenses!$M$10&lt;&gt;0,COUNTIF(Dépenses!$M$3:$M$10,"&gt;0")+COUNTIF(Dépenses!$M$3:$M$10,"&lt;0")=40),Dépenses!$M$10,IF(AND(ISNUMBER(Dépenses!$M$11),Dépenses!$M$11&lt;&gt;0,COUNTIF(Dépenses!$M$3:$M$11,"&gt;0")+COUNTIF(Dépenses!$M$3:$M$11,"&lt;0")=40),Dépenses!$M$11,IF(AND(ISNUMBER(Dépenses!$M$12),Dépenses!$M$12&lt;&gt;0,COUNTIF(Dépenses!$M$3:$M$12,"&gt;0")+COUNTIF(Dépenses!$M$3:$M$12,"&lt;0")=40),Dépenses!$M$12,IF(AND(ISNUMBER(Dépenses!$M$13),Dépenses!$M$13&lt;&gt;0,COUNTIF(Dépenses!$M$3:$M$13,"&gt;0")+COUNTIF(Dépenses!$M$3:$M$13,"&lt;0")=40),Dépenses!$M$13,IF(AND(ISNUMBER(Dépenses!$M$14),Dépenses!$M$14&lt;&gt;0,COUNTIF(Dépenses!$M$3:$M$14,"&gt;0")+COUNTIF(Dépenses!$M$3:$M$14,"&lt;0")=40),Dépenses!$M$14,IF(AND(ISNUMBER(Dépenses!$M$15),Dépenses!$M$15&lt;&gt;0,COUNTIF(Dépenses!$M$3:$M$15,"&gt;0")+COUNTIF(Dépenses!$M$3:$M$15,"&lt;0")=40),Dépenses!$M$15,IF(AND(ISNUMBER(Dépenses!$M$16),Dépenses!$M$16&lt;&gt;0,COUNTIF(Dépenses!$M$3:$M$16,"&gt;0")+COUNTIF(Dépenses!$M$3:$M$16,"&lt;0")=40),Dépenses!$M$16,IF(AND(ISNUMBER(Dépenses!$M$17),Dépenses!$M$17&lt;&gt;0,COUNTIF(Dépenses!$M$3:$M$17,"&gt;0")+COUNTIF(Dépenses!$M$3:$M$17,"&lt;0")=40),Dépenses!$M$17,IF(AND(ISNUMBER(Dépenses!$M$18),Dépenses!$M$18&lt;&gt;0,COUNTIF(Dépenses!$M$3:$M$18,"&gt;0")+COUNTIF(Dépenses!$M$3:$M$18,"&lt;0")=40),Dépenses!$M$18,IF(AND(ISNUMBER(Dépenses!$M$19),Dépenses!$M$19&lt;&gt;0,COUNTIF(Dépenses!$M$3:$M$19,"&gt;0")+COUNTIF(Dépenses!$M$3:$M$19,"&lt;0")=40),Dépenses!$M$19,IF(AND(ISNUMBER(Dépenses!$M$20),Dépenses!$M$20&lt;&gt;0,COUNTIF(Dépenses!$M$3:$M$20,"&gt;0")+COUNTIF(Dépenses!$M$3:$M$20,"&lt;0")=40),Dépenses!$M$20,IF(AND(ISNUMBER(Dépenses!$M$21),Dépenses!$M$21&lt;&gt;0,COUNTIF(Dépenses!$M$3:$M$21,"&gt;0")+COUNTIF(Dépenses!$M$3:$M$21,"&lt;0")=40),Dépenses!$M$21,IF(AND(ISNUMBER(Dépenses!$M$22),Dépenses!$M$22&lt;&gt;0,COUNTIF(Dépenses!$M$3:$M$22,"&gt;0")+COUNTIF(Dépenses!$M$3:$M$22,"&lt;0")=40),Dépenses!$M$22,IF(AND(ISNUMBER(Dépenses!$M$23),Dépenses!$M$23&lt;&gt;0,COUNTIF(Dépenses!$M$3:$M$23,"&gt;0")+COUNTIF(Dépenses!$M$3:$M$23,"&lt;0")=40),Dépenses!$M$23,IF(AND(ISNUMBER(Dépenses!$M$24),Dépenses!$M$24&lt;&gt;0,COUNTIF(Dépenses!$M$3:$M$24,"&gt;0")+COUNTIF(Dépenses!$M$3:$M$24,"&lt;0")=40),Dépenses!$M$24,IF(AND(ISNUMBER(Dépenses!$M$25),Dépenses!$M$25&lt;&gt;0,COUNTIF(Dépenses!$M$3:$M$25,"&gt;0")+COUNTIF(Dépenses!$M$3:$M$25,"&lt;0")=40),Dépenses!$M$25,IF(AND(ISNUMBER(Dépenses!$M$26),Dépenses!$M$26&lt;&gt;0,COUNTIF(Dépenses!$M$3:$M$26,"&gt;0")+COUNTIF(Dépenses!$M$3:$M$26,"&lt;0")=40),Dépenses!$M$26,IF(AND(ISNUMBER(Dépenses!$M$27),Dépenses!$M$27&lt;&gt;0,COUNTIF(Dépenses!$M$3:$M$27,"&gt;0")+COUNTIF(Dépenses!$M$3:$M$27,"&lt;0")=40),Dépenses!$M$27,IF(AND(ISNUMBER(Dépenses!$M$28),Dépenses!$M$28&lt;&gt;0,COUNTIF(Dépenses!$M$3:$M$28,"&gt;0")+COUNTIF(Dépenses!$M$3:$M$28,"&lt;0")=40),Dépenses!$M$28,IF(AND(ISNUMBER(Dépenses!$M$29),Dépenses!$M$29&lt;&gt;0,COUNTIF(Dépenses!$M$3:$M$29,"&gt;0")+COUNTIF(Dépenses!$M$3:$M$29,"&lt;0")=40),Dépenses!$M$29,IF(AND(ISNUMBER(Dépenses!$M$30),Dépenses!$M$30&lt;&gt;0,COUNTIF(Dépenses!$M$3:$M$30,"&gt;0")+COUNTIF(Dépenses!$M$3:$M$30,"&lt;0")=40),Dépenses!$M$30,IF(AND(ISNUMBER(Dépenses!$M$31),Dépenses!$M$31&lt;&gt;0,COUNTIF(Dépenses!$M$3:$M$31,"&gt;0")+COUNTIF(Dépenses!$M$3:$M$31,"&lt;0")=40),Dépenses!$M$31,IF(AND(ISNUMBER(Dépenses!$M$32),Dépenses!$M$32&lt;&gt;0,COUNTIF(Dépenses!$M$3:$M$32,"&gt;0")+COUNTIF(Dépenses!$M$3:$M$32,"&lt;0")=40),Dépenses!$M$32,IF(AND(ISNUMBER(Dépenses!$M$33),Dépenses!$M$33&lt;&gt;0,COUNTIF(Dépenses!$M$3:$M$33,"&gt;0")+COUNTIF(Dépenses!$M$3:$M$33,"&lt;0")=40),Dépenses!$M$33,IF(AND(ISNUMBER(Dépenses!$M$34),Dépenses!$M$34&lt;&gt;0,COUNTIF(Dépenses!$M$3:$M$34,"&gt;0")+COUNTIF(Dépenses!$M$3:$M$34,"&lt;0")=40),Dépenses!$M$34,IF(AND(ISNUMBER(Dépenses!$M$35),Dépenses!$M$35&lt;&gt;0,COUNTIF(Dépenses!$M$3:$M$35,"&gt;0")+COUNTIF(Dépenses!$M$3:$M$35,"&lt;0")=40),Dépenses!$M$35,IF(AND(ISNUMBER(Dépenses!$M$36),Dépenses!$M$36&lt;&gt;0,COUNTIF(Dépenses!$M$3:$M$36,"&gt;0")+COUNTIF(Dépenses!$M$3:$M$36,"&lt;0")=40),Dépenses!$M$36,IF(AND(ISNUMBER(Dépenses!$M$37),Dépenses!$M$37&lt;&gt;0,COUNTIF(Dépenses!$M$3:$M$37,"&gt;0")+COUNTIF(Dépenses!$M$3:$M$37,"&lt;0")=40),Dépenses!$M$37,IF(AND(ISNUMBER(Dépenses!$M$38),Dépenses!$M$38&lt;&gt;0,COUNTIF(Dépenses!$M$3:$M$38,"&gt;0")+COUNTIF(Dépenses!$M$3:$M$38,"&lt;0")=40),Dépenses!$M$38,IF(AND(ISNUMBER(Dépenses!$M$39),Dépenses!$M$39&lt;&gt;0,COUNTIF(Dépenses!$M$3:$M$39,"&gt;0")+COUNTIF(Dépenses!$M$3:$M$39,"&lt;0")=40),Dépenses!$M$39,IF(AND(ISNUMBER(Dépenses!$M$40),Dépenses!$M$40&lt;&gt;0,COUNTIF(Dépenses!$M$3:$M$40,"&gt;0")+COUNTIF(Dépenses!$M$3:$M$40,"&lt;0")=40),Dépenses!$M$40,IF(AND(ISNUMBER(Dépenses!$M$41),Dépenses!$M$41&lt;&gt;0,COUNTIF(Dépenses!$M$3:$M$41,"&gt;0")+COUNTIF(Dépenses!$M$3:$M$41,"&lt;0")=40),Dépenses!$M$41,IF(AND(ISNUMBER(Dépenses!$M$42),Dépenses!$M$42&lt;&gt;0,COUNTIF(Dépenses!$M$3:$M$42,"&gt;0")+COUNTIF(Dépenses!$M$3:$M$42,"&lt;0")=40),Dépenses!$M$42,IF(AND(ISNUMBER(Dépenses!$M$43),Dépenses!$M$43&lt;&gt;0,COUNTIF(Dépenses!$M$3:$M$43,"&gt;0")+COUNTIF(Dépenses!$M$3:$M$43,"&lt;0")=40),Dépenses!$M$43,""))))))))))))))))))))))))))))))))))))))))),IF(40=COUNTIF(Dépenses!$M$3:$M$43,"&gt;0")+COUNTIF(Dépenses!$M$3:$M$43,"&lt;0")+1,SUM(Dépenses!$M$3:$M$43),IF(40=COUNTIF(Dépenses!$M$3:$M$43,"&gt;0")+COUNTIF(Dépenses!$M$3:$M$43,"&lt;0")+2,Revenus!$J$2-SUM(Dépenses!$M$3:$M$43),"")))</f>
        <v/>
      </c>
      <c r="I48" s="291" t="str">
        <f>IF(40&lt;=COUNTIF(Dépenses!$M$3:$M$43,"&gt;0")+COUNTIF(Dépenses!$M$3:$M$43,"&lt;0"),IF(AND(ISNUMBER(Dépenses!$M$3),Dépenses!$M$3&lt;&gt;0,COUNTIF(Dépenses!$M$3:$M$3,"&gt;0")+COUNTIF(Dépenses!$M$3:$M$3,"&lt;0")=40),Dépenses!$P$3,IF(AND(ISNUMBER(Dépenses!$M$4),Dépenses!$M$4&lt;&gt;0,COUNTIF(Dépenses!$M$3:$M$4,"&gt;0")+COUNTIF(Dépenses!$M$3:$M$4,"&lt;0")=40),Dépenses!$P$4,IF(AND(ISNUMBER(Dépenses!$M$5),Dépenses!$M$5&lt;&gt;0,COUNTIF(Dépenses!$M$3:$M$5,"&gt;0")+COUNTIF(Dépenses!$M$3:$M$5,"&lt;0")=40),Dépenses!$P$5,IF(AND(ISNUMBER(Dépenses!$M$6),Dépenses!$M$6&lt;&gt;0,COUNTIF(Dépenses!$M$3:$M$6,"&gt;0")+COUNTIF(Dépenses!$M$3:$M$6,"&lt;0")=40),Dépenses!$P$6,IF(AND(ISNUMBER(Dépenses!$M$7),Dépenses!$M$7&lt;&gt;0,COUNTIF(Dépenses!$M$3:$M$7,"&gt;0")+COUNTIF(Dépenses!$M$3:$M$7,"&lt;0")=40),Dépenses!$P$7,IF(AND(ISNUMBER(Dépenses!$M$8),Dépenses!$M$8&lt;&gt;0,COUNTIF(Dépenses!$M$3:$M$8,"&gt;0")+COUNTIF(Dépenses!$M$3:$M$8,"&lt;0")=40),Dépenses!$P$8,IF(AND(ISNUMBER(Dépenses!$M$9),Dépenses!$M$9&lt;&gt;0,COUNTIF(Dépenses!$M$3:$M$9,"&gt;0")+COUNTIF(Dépenses!$M$3:$M$9,"&lt;0")=40),Dépenses!$P$9,IF(AND(ISNUMBER(Dépenses!$M$10),Dépenses!$M$10&lt;&gt;0,COUNTIF(Dépenses!$M$3:$M$10,"&gt;0")+COUNTIF(Dépenses!$M$3:$M$10,"&lt;0")=40),Dépenses!$P$10,IF(AND(ISNUMBER(Dépenses!$M$11),Dépenses!$M$11&lt;&gt;0,COUNTIF(Dépenses!$M$3:$M$11,"&gt;0")+COUNTIF(Dépenses!$M$3:$M$11,"&lt;0")=40),Dépenses!$P$11,IF(AND(ISNUMBER(Dépenses!$M$12),Dépenses!$M$12&lt;&gt;0,COUNTIF(Dépenses!$M$3:$M$12,"&gt;0")+COUNTIF(Dépenses!$M$3:$M$12,"&lt;0")=40),Dépenses!$P$12,IF(AND(ISNUMBER(Dépenses!$M$13),Dépenses!$M$13&lt;&gt;0,COUNTIF(Dépenses!$M$3:$M$13,"&gt;0")+COUNTIF(Dépenses!$M$3:$M$13,"&lt;0")=40),Dépenses!$P$13,IF(AND(ISNUMBER(Dépenses!$M$14),Dépenses!$M$14&lt;&gt;0,COUNTIF(Dépenses!$M$3:$M$14,"&gt;0")+COUNTIF(Dépenses!$M$3:$M$14,"&lt;0")=40),Dépenses!$P$14,IF(AND(ISNUMBER(Dépenses!$M$15),Dépenses!$M$15&lt;&gt;0,COUNTIF(Dépenses!$M$3:$M$15,"&gt;0")+COUNTIF(Dépenses!$M$3:$M$15,"&lt;0")=40),Dépenses!$P$15,IF(AND(ISNUMBER(Dépenses!$M$16),Dépenses!$M$16&lt;&gt;0,COUNTIF(Dépenses!$M$3:$M$16,"&gt;0")+COUNTIF(Dépenses!$M$3:$M$16,"&lt;0")=40),Dépenses!$P$16,IF(AND(ISNUMBER(Dépenses!$M$17),Dépenses!$M$17&lt;&gt;0,COUNTIF(Dépenses!$M$3:$M$17,"&gt;0")+COUNTIF(Dépenses!$M$3:$M$17,"&lt;0")=40),Dépenses!$P$17,IF(AND(ISNUMBER(Dépenses!$M$18),Dépenses!$M$18&lt;&gt;0,COUNTIF(Dépenses!$M$3:$M$18,"&gt;0")+COUNTIF(Dépenses!$M$3:$M$18,"&lt;0")=40),Dépenses!$P$18,IF(AND(ISNUMBER(Dépenses!$M$19),Dépenses!$M$19&lt;&gt;0,COUNTIF(Dépenses!$M$3:$M$19,"&gt;0")+COUNTIF(Dépenses!$M$3:$M$19,"&lt;0")=40),Dépenses!$P$19,IF(AND(ISNUMBER(Dépenses!$M$20),Dépenses!$M$20&lt;&gt;0,COUNTIF(Dépenses!$M$3:$M$20,"&gt;0")+COUNTIF(Dépenses!$M$3:$M$20,"&lt;0")=40),Dépenses!$P$20,IF(AND(ISNUMBER(Dépenses!$M$21),Dépenses!$M$21&lt;&gt;0,COUNTIF(Dépenses!$M$3:$M$21,"&gt;0")+COUNTIF(Dépenses!$M$3:$M$21,"&lt;0")=40),Dépenses!$P$21,IF(AND(ISNUMBER(Dépenses!$M$22),Dépenses!$M$22&lt;&gt;0,COUNTIF(Dépenses!$M$3:$M$22,"&gt;0")+COUNTIF(Dépenses!$M$3:$M$22,"&lt;0")=40),Dépenses!$P$22,IF(AND(ISNUMBER(Dépenses!$M$23),Dépenses!$M$23&lt;&gt;0,COUNTIF(Dépenses!$M$3:$M$23,"&gt;0")+COUNTIF(Dépenses!$M$3:$M$23,"&lt;0")=40),Dépenses!$P$23,IF(AND(ISNUMBER(Dépenses!$M$24),Dépenses!$M$24&lt;&gt;0,COUNTIF(Dépenses!$M$3:$M$24,"&gt;0")+COUNTIF(Dépenses!$M$3:$M$24,"&lt;0")=40),Dépenses!$P$24,IF(AND(ISNUMBER(Dépenses!$M$25),Dépenses!$M$25&lt;&gt;0,COUNTIF(Dépenses!$M$3:$M$25,"&gt;0")+COUNTIF(Dépenses!$M$3:$M$25,"&lt;0")=40),Dépenses!$P$25,IF(AND(ISNUMBER(Dépenses!$M$26),Dépenses!$M$26&lt;&gt;0,COUNTIF(Dépenses!$M$3:$M$26,"&gt;0")+COUNTIF(Dépenses!$M$3:$M$26,"&lt;0")=40),Dépenses!$P$26,IF(AND(ISNUMBER(Dépenses!$M$27),Dépenses!$M$27&lt;&gt;0,COUNTIF(Dépenses!$M$3:$M$27,"&gt;0")+COUNTIF(Dépenses!$M$3:$M$27,"&lt;0")=40),Dépenses!$P$27,IF(AND(ISNUMBER(Dépenses!$M$28),Dépenses!$M$28&lt;&gt;0,COUNTIF(Dépenses!$M$3:$M$28,"&gt;0")+COUNTIF(Dépenses!$M$3:$M$28,"&lt;0")=40),Dépenses!$P$28,IF(AND(ISNUMBER(Dépenses!$M$29),Dépenses!$M$29&lt;&gt;0,COUNTIF(Dépenses!$M$3:$M$29,"&gt;0")+COUNTIF(Dépenses!$M$3:$M$29,"&lt;0")=40),Dépenses!$P$29,IF(AND(ISNUMBER(Dépenses!$M$30),Dépenses!$M$30&lt;&gt;0,COUNTIF(Dépenses!$M$3:$M$30,"&gt;0")+COUNTIF(Dépenses!$M$3:$M$30,"&lt;0")=40),Dépenses!$P$30,IF(AND(ISNUMBER(Dépenses!$M$31),Dépenses!$M$31&lt;&gt;0,COUNTIF(Dépenses!$M$3:$M$31,"&gt;0")+COUNTIF(Dépenses!$M$3:$M$31,"&lt;0")=40),Dépenses!$P$31,IF(AND(ISNUMBER(Dépenses!$M$32),Dépenses!$M$32&lt;&gt;0,COUNTIF(Dépenses!$M$3:$M$32,"&gt;0")+COUNTIF(Dépenses!$M$3:$M$32,"&lt;0")=40),Dépenses!$P$32,IF(AND(ISNUMBER(Dépenses!$M$33),Dépenses!$M$33&lt;&gt;0,COUNTIF(Dépenses!$M$3:$M$33,"&gt;0")+COUNTIF(Dépenses!$M$3:$M$33,"&lt;0")=40),Dépenses!$P$33,IF(AND(ISNUMBER(Dépenses!$M$34),Dépenses!$M$34&lt;&gt;0,COUNTIF(Dépenses!$M$3:$M$34,"&gt;0")+COUNTIF(Dépenses!$M$3:$M$34,"&lt;0")=40),Dépenses!$P$34,IF(AND(ISNUMBER(Dépenses!$M$35),Dépenses!$M$35&lt;&gt;0,COUNTIF(Dépenses!$M$3:$M$35,"&gt;0")+COUNTIF(Dépenses!$M$3:$M$35,"&lt;0")=40),Dépenses!$P$35,IF(AND(ISNUMBER(Dépenses!$M$36),Dépenses!$M$36&lt;&gt;0,COUNTIF(Dépenses!$M$3:$M$36,"&gt;0")+COUNTIF(Dépenses!$M$3:$M$36,"&lt;0")=40),Dépenses!$P$36,IF(AND(ISNUMBER(Dépenses!$M$37),Dépenses!$M$37&lt;&gt;0,COUNTIF(Dépenses!$M$3:$M$37,"&gt;0")+COUNTIF(Dépenses!$M$3:$M$37,"&lt;0")=40),Dépenses!$P$37,IF(AND(ISNUMBER(Dépenses!$M$38),Dépenses!$M$38&lt;&gt;0,COUNTIF(Dépenses!$M$3:$M$38,"&gt;0")+COUNTIF(Dépenses!$M$3:$M$38,"&lt;0")=40),Dépenses!$P$38,IF(AND(ISNUMBER(Dépenses!$M$39),Dépenses!$M$39&lt;&gt;0,COUNTIF(Dépenses!$M$3:$M$39,"&gt;0")+COUNTIF(Dépenses!$M$3:$M$39,"&lt;0")=40),Dépenses!$P$39,IF(AND(ISNUMBER(Dépenses!$M$40),Dépenses!$M$40&lt;&gt;0,COUNTIF(Dépenses!$M$3:$M$40,"&gt;0")+COUNTIF(Dépenses!$M$3:$M$40,"&lt;0")=40),Dépenses!$P$40,IF(AND(ISNUMBER(Dépenses!$M$41),Dépenses!$M$41&lt;&gt;0,COUNTIF(Dépenses!$M$3:$M$41,"&gt;0")+COUNTIF(Dépenses!$M$3:$M$41,"&lt;0")=40),Dépenses!$P$41,IF(AND(ISNUMBER(Dépenses!$M$42),Dépenses!$M$42&lt;&gt;0,COUNTIF(Dépenses!$M$3:$M$42,"&gt;0")+COUNTIF(Dépenses!$M$3:$M$42,"&lt;0")=40),Dépenses!$P$42,IF(AND(ISNUMBER(Dépenses!$M$43),Dépenses!$M$43&lt;&gt;0,COUNTIF(Dépenses!$M$3:$M$43,"&gt;0")+COUNTIF(Dépenses!$M$3:$M$43,"&lt;0")=40),Dépenses!$P$43,""))))))))))))))))))))))))))))))))))))))))),"")</f>
        <v/>
      </c>
      <c r="J48" s="310" t="str">
        <f>IF(40&lt;=COUNTIF(Dépenses!$M$3:$M$43,"&gt;0")+COUNTIF(Dépenses!$M$3:$M$43,"&lt;0"),IF(AND(ISNUMBER(Dépenses!$M$3),Dépenses!$M$3&lt;&gt;0,COUNTIF(Dépenses!$M$3:$M$3,"&gt;0")+COUNTIF(Dépenses!$M$3:$M$3,"&lt;0")=40),Dépenses!$Q$3,IF(AND(ISNUMBER(Dépenses!$M$4),Dépenses!$M$4&lt;&gt;0,COUNTIF(Dépenses!$M$3:$M$4,"&gt;0")+COUNTIF(Dépenses!$M$3:$M$4,"&lt;0")=40),Dépenses!$Q$4,IF(AND(ISNUMBER(Dépenses!$M$5),Dépenses!$M$5&lt;&gt;0,COUNTIF(Dépenses!$M$3:$M$5,"&gt;0")+COUNTIF(Dépenses!$M$3:$M$5,"&lt;0")=40),Dépenses!$Q$5,IF(AND(ISNUMBER(Dépenses!$M$6),Dépenses!$M$6&lt;&gt;0,COUNTIF(Dépenses!$M$3:$M$6,"&gt;0")+COUNTIF(Dépenses!$M$3:$M$6,"&lt;0")=40),Dépenses!$Q$6,IF(AND(ISNUMBER(Dépenses!$M$7),Dépenses!$M$7&lt;&gt;0,COUNTIF(Dépenses!$M$3:$M$7,"&gt;0")+COUNTIF(Dépenses!$M$3:$M$7,"&lt;0")=40),Dépenses!$Q$7,IF(AND(ISNUMBER(Dépenses!$M$8),Dépenses!$M$8&lt;&gt;0,COUNTIF(Dépenses!$M$3:$M$8,"&gt;0")+COUNTIF(Dépenses!$M$3:$M$8,"&lt;0")=40),Dépenses!$Q$8,IF(AND(ISNUMBER(Dépenses!$M$9),Dépenses!$M$9&lt;&gt;0,COUNTIF(Dépenses!$M$3:$M$9,"&gt;0")+COUNTIF(Dépenses!$M$3:$M$9,"&lt;0")=40),Dépenses!$Q$9,IF(AND(ISNUMBER(Dépenses!$M$10),Dépenses!$M$10&lt;&gt;0,COUNTIF(Dépenses!$M$3:$M$10,"&gt;0")+COUNTIF(Dépenses!$M$3:$M$10,"&lt;0")=40),Dépenses!$Q$10,IF(AND(ISNUMBER(Dépenses!$M$11),Dépenses!$M$11&lt;&gt;0,COUNTIF(Dépenses!$M$3:$M$11,"&gt;0")+COUNTIF(Dépenses!$M$3:$M$11,"&lt;0")=40),Dépenses!$Q$11,IF(AND(ISNUMBER(Dépenses!$M$12),Dépenses!$M$12&lt;&gt;0,COUNTIF(Dépenses!$M$3:$M$12,"&gt;0")+COUNTIF(Dépenses!$M$3:$M$12,"&lt;0")=40),Dépenses!$Q$12,IF(AND(ISNUMBER(Dépenses!$M$13),Dépenses!$M$13&lt;&gt;0,COUNTIF(Dépenses!$M$3:$M$13,"&gt;0")+COUNTIF(Dépenses!$M$3:$M$13,"&lt;0")=40),Dépenses!$Q$13,IF(AND(ISNUMBER(Dépenses!$M$14),Dépenses!$M$14&lt;&gt;0,COUNTIF(Dépenses!$M$3:$M$14,"&gt;0")+COUNTIF(Dépenses!$M$3:$M$14,"&lt;0")=40),Dépenses!$Q$14,IF(AND(ISNUMBER(Dépenses!$M$15),Dépenses!$M$15&lt;&gt;0,COUNTIF(Dépenses!$M$3:$M$15,"&gt;0")+COUNTIF(Dépenses!$M$3:$M$15,"&lt;0")=40),Dépenses!$Q$15,IF(AND(ISNUMBER(Dépenses!$M$16),Dépenses!$M$16&lt;&gt;0,COUNTIF(Dépenses!$M$3:$M$16,"&gt;0")+COUNTIF(Dépenses!$M$3:$M$16,"&lt;0")=40),Dépenses!$Q$16,IF(AND(ISNUMBER(Dépenses!$M$17),Dépenses!$M$17&lt;&gt;0,COUNTIF(Dépenses!$M$3:$M$17,"&gt;0")+COUNTIF(Dépenses!$M$3:$M$17,"&lt;0")=40),Dépenses!$Q$17,IF(AND(ISNUMBER(Dépenses!$M$18),Dépenses!$M$18&lt;&gt;0,COUNTIF(Dépenses!$M$3:$M$18,"&gt;0")+COUNTIF(Dépenses!$M$3:$M$18,"&lt;0")=40),Dépenses!$Q$18,IF(AND(ISNUMBER(Dépenses!$M$19),Dépenses!$M$19&lt;&gt;0,COUNTIF(Dépenses!$M$3:$M$19,"&gt;0")+COUNTIF(Dépenses!$M$3:$M$19,"&lt;0")=40),Dépenses!$Q$19,IF(AND(ISNUMBER(Dépenses!$M$20),Dépenses!$M$20&lt;&gt;0,COUNTIF(Dépenses!$M$3:$M$20,"&gt;0")+COUNTIF(Dépenses!$M$3:$M$20,"&lt;0")=40),Dépenses!$Q$20,IF(AND(ISNUMBER(Dépenses!$M$21),Dépenses!$M$21&lt;&gt;0,COUNTIF(Dépenses!$M$3:$M$21,"&gt;0")+COUNTIF(Dépenses!$M$3:$M$21,"&lt;0")=40),Dépenses!$Q$21,IF(AND(ISNUMBER(Dépenses!$M$22),Dépenses!$M$22&lt;&gt;0,COUNTIF(Dépenses!$M$3:$M$22,"&gt;0")+COUNTIF(Dépenses!$M$3:$M$22,"&lt;0")=40),Dépenses!$Q$22,IF(AND(ISNUMBER(Dépenses!$M$23),Dépenses!$M$23&lt;&gt;0,COUNTIF(Dépenses!$M$3:$M$23,"&gt;0")+COUNTIF(Dépenses!$M$3:$M$23,"&lt;0")=40),Dépenses!$Q$23,IF(AND(ISNUMBER(Dépenses!$M$24),Dépenses!$M$24&lt;&gt;0,COUNTIF(Dépenses!$M$3:$M$24,"&gt;0")+COUNTIF(Dépenses!$M$3:$M$24,"&lt;0")=40),Dépenses!$Q$24,IF(AND(ISNUMBER(Dépenses!$M$25),Dépenses!$M$25&lt;&gt;0,COUNTIF(Dépenses!$M$3:$M$25,"&gt;0")+COUNTIF(Dépenses!$M$3:$M$25,"&lt;0")=40),Dépenses!$Q$25,IF(AND(ISNUMBER(Dépenses!$M$26),Dépenses!$M$26&lt;&gt;0,COUNTIF(Dépenses!$M$3:$M$26,"&gt;0")+COUNTIF(Dépenses!$M$3:$M$26,"&lt;0")=40),Dépenses!$Q$26,IF(AND(ISNUMBER(Dépenses!$M$27),Dépenses!$M$27&lt;&gt;0,COUNTIF(Dépenses!$M$3:$M$27,"&gt;0")+COUNTIF(Dépenses!$M$3:$M$27,"&lt;0")=40),Dépenses!$Q$27,IF(AND(ISNUMBER(Dépenses!$M$28),Dépenses!$M$28&lt;&gt;0,COUNTIF(Dépenses!$M$3:$M$28,"&gt;0")+COUNTIF(Dépenses!$M$3:$M$28,"&lt;0")=40),Dépenses!$Q$28,IF(AND(ISNUMBER(Dépenses!$M$29),Dépenses!$M$29&lt;&gt;0,COUNTIF(Dépenses!$M$3:$M$29,"&gt;0")+COUNTIF(Dépenses!$M$3:$M$29,"&lt;0")=40),Dépenses!$Q$29,IF(AND(ISNUMBER(Dépenses!$M$30),Dépenses!$M$30&lt;&gt;0,COUNTIF(Dépenses!$M$3:$M$30,"&gt;0")+COUNTIF(Dépenses!$M$3:$M$30,"&lt;0")=40),Dépenses!$Q$30,IF(AND(ISNUMBER(Dépenses!$M$31),Dépenses!$M$31&lt;&gt;0,COUNTIF(Dépenses!$M$3:$M$31,"&gt;0")+COUNTIF(Dépenses!$M$3:$M$31,"&lt;0")=40),Dépenses!$Q$31,IF(AND(ISNUMBER(Dépenses!$M$32),Dépenses!$M$32&lt;&gt;0,COUNTIF(Dépenses!$M$3:$M$32,"&gt;0")+COUNTIF(Dépenses!$M$3:$M$32,"&lt;0")=40),Dépenses!$Q$32,IF(AND(ISNUMBER(Dépenses!$M$33),Dépenses!$M$33&lt;&gt;0,COUNTIF(Dépenses!$M$3:$M$33,"&gt;0")+COUNTIF(Dépenses!$M$3:$M$33,"&lt;0")=40),Dépenses!$Q$33,IF(AND(ISNUMBER(Dépenses!$M$34),Dépenses!$M$34&lt;&gt;0,COUNTIF(Dépenses!$M$3:$M$34,"&gt;0")+COUNTIF(Dépenses!$M$3:$M$34,"&lt;0")=40),Dépenses!$Q$34,IF(AND(ISNUMBER(Dépenses!$M$35),Dépenses!$M$35&lt;&gt;0,COUNTIF(Dépenses!$M$3:$M$35,"&gt;0")+COUNTIF(Dépenses!$M$3:$M$35,"&lt;0")=40),Dépenses!$Q$35,IF(AND(ISNUMBER(Dépenses!$M$36),Dépenses!$M$36&lt;&gt;0,COUNTIF(Dépenses!$M$3:$M$36,"&gt;0")+COUNTIF(Dépenses!$M$3:$M$36,"&lt;0")=40),Dépenses!$Q$36,IF(AND(ISNUMBER(Dépenses!$M$37),Dépenses!$M$37&lt;&gt;0,COUNTIF(Dépenses!$M$3:$M$37,"&gt;0")+COUNTIF(Dépenses!$M$3:$M$37,"&lt;0")=40),Dépenses!$Q$37,IF(AND(ISNUMBER(Dépenses!$M$38),Dépenses!$M$38&lt;&gt;0,COUNTIF(Dépenses!$M$3:$M$38,"&gt;0")+COUNTIF(Dépenses!$M$3:$M$38,"&lt;0")=40),Dépenses!$Q$38,IF(AND(ISNUMBER(Dépenses!$M$39),Dépenses!$M$39&lt;&gt;0,COUNTIF(Dépenses!$M$3:$M$39,"&gt;0")+COUNTIF(Dépenses!$M$3:$M$39,"&lt;0")=40),Dépenses!$Q$39,IF(AND(ISNUMBER(Dépenses!$M$40),Dépenses!$M$40&lt;&gt;0,COUNTIF(Dépenses!$M$3:$M$40,"&gt;0")+COUNTIF(Dépenses!$M$3:$M$40,"&lt;0")=40),Dépenses!$Q$40,IF(AND(ISNUMBER(Dépenses!$M$41),Dépenses!$M$41&lt;&gt;0,COUNTIF(Dépenses!$M$3:$M$41,"&gt;0")+COUNTIF(Dépenses!$M$3:$M$41,"&lt;0")=40),Dépenses!$Q$41,IF(AND(ISNUMBER(Dépenses!$M$42),Dépenses!$M$42&lt;&gt;0,COUNTIF(Dépenses!$M$3:$M$42,"&gt;0")+COUNTIF(Dépenses!$M$3:$M$42,"&lt;0")=40),Dépenses!$Q$42,IF(AND(ISNUMBER(Dépenses!$M$43),Dépenses!$M$43&lt;&gt;0,COUNTIF(Dépenses!$M$3:$M$43,"&gt;0")+COUNTIF(Dépenses!$M$3:$M$43,"&lt;0")=40),Dépenses!$Q$43,""))))))))))))))))))))))))))))))))))))))))),IF(40=COUNTIF(Dépenses!$M$3:$M$43,"&gt;0")+COUNTIF(Dépenses!$M$3:$M$43,"&lt;0")+1,SUM(Dépenses!$Q$3:$Q$43),IF(40=COUNTIF(Dépenses!$M$3:$M$43,"&gt;0")+COUNTIF(Dépenses!$M$3:$M$43,"&lt;0")+2,Revenus!$J$2-SUM(Dépenses!$Q$3:$Q$43),"")))</f>
        <v/>
      </c>
    </row>
    <row r="49" spans="1:10" x14ac:dyDescent="0.25">
      <c r="A49" s="91"/>
      <c r="B49" s="91"/>
      <c r="C49" s="91"/>
      <c r="D49" s="91"/>
      <c r="E49" s="91"/>
      <c r="F49" s="91"/>
      <c r="G49" s="277" t="str">
        <f>IF(41&lt;=COUNTIF(Dépenses!$M$3:$M$43,"&gt;0")+COUNTIF(Dépenses!$M$3:$M$43,"&lt;0"),IF(AND(ISNUMBER(Dépenses!$M$3),Dépenses!$M$3&lt;&gt;0,COUNTIF(Dépenses!$M$3:$M$3,"&gt;0")+COUNTIF(Dépenses!$M$3:$M$3,"&lt;0")=41),Dépenses!$L$3,IF(AND(ISNUMBER(Dépenses!$M$4),Dépenses!$M$4&lt;&gt;0,COUNTIF(Dépenses!$M$3:$M$4,"&gt;0")+COUNTIF(Dépenses!$M$3:$M$4,"&lt;0")=41),Dépenses!$L$4,IF(AND(ISNUMBER(Dépenses!$M$5),Dépenses!$M$5&lt;&gt;0,COUNTIF(Dépenses!$M$3:$M$5,"&gt;0")+COUNTIF(Dépenses!$M$3:$M$5,"&lt;0")=41),Dépenses!$L$5,IF(AND(ISNUMBER(Dépenses!$M$6),Dépenses!$M$6&lt;&gt;0,COUNTIF(Dépenses!$M$3:$M$6,"&gt;0")+COUNTIF(Dépenses!$M$3:$M$6,"&lt;0")=41),Dépenses!$L$6,IF(AND(ISNUMBER(Dépenses!$M$7),Dépenses!$M$7&lt;&gt;0,COUNTIF(Dépenses!$M$3:$M$7,"&gt;0")+COUNTIF(Dépenses!$M$3:$M$7,"&lt;0")=41),Dépenses!$L$7,IF(AND(ISNUMBER(Dépenses!$M$8),Dépenses!$M$8&lt;&gt;0,COUNTIF(Dépenses!$M$3:$M$8,"&gt;0")+COUNTIF(Dépenses!$M$3:$M$8,"&lt;0")=41),Dépenses!$L$8,IF(AND(ISNUMBER(Dépenses!$M$9),Dépenses!$M$9&lt;&gt;0,COUNTIF(Dépenses!$M$3:$M$9,"&gt;0")+COUNTIF(Dépenses!$M$3:$M$9,"&lt;0")=41),Dépenses!$L$9,IF(AND(ISNUMBER(Dépenses!$M$10),Dépenses!$M$10&lt;&gt;0,COUNTIF(Dépenses!$M$3:$M$10,"&gt;0")+COUNTIF(Dépenses!$M$3:$M$10,"&lt;0")=41),Dépenses!$L$10,IF(AND(ISNUMBER(Dépenses!$M$11),Dépenses!$M$11&lt;&gt;0,COUNTIF(Dépenses!$M$3:$M$11,"&gt;0")+COUNTIF(Dépenses!$M$3:$M$11,"&lt;0")=41),Dépenses!$L$11,IF(AND(ISNUMBER(Dépenses!$M$12),Dépenses!$M$12&lt;&gt;0,COUNTIF(Dépenses!$M$3:$M$12,"&gt;0")+COUNTIF(Dépenses!$M$3:$M$12,"&lt;0")=41),Dépenses!$L$12,IF(AND(ISNUMBER(Dépenses!$M$13),Dépenses!$M$13&lt;&gt;0,COUNTIF(Dépenses!$M$3:$M$13,"&gt;0")+COUNTIF(Dépenses!$M$3:$M$13,"&lt;0")=41),Dépenses!$L$13,IF(AND(ISNUMBER(Dépenses!$M$14),Dépenses!$M$14&lt;&gt;0,COUNTIF(Dépenses!$M$3:$M$14,"&gt;0")+COUNTIF(Dépenses!$M$3:$M$14,"&lt;0")=41),Dépenses!$L$14,IF(AND(ISNUMBER(Dépenses!$M$15),Dépenses!$M$15&lt;&gt;0,COUNTIF(Dépenses!$M$3:$M$15,"&gt;0")+COUNTIF(Dépenses!$M$3:$M$15,"&lt;0")=41),Dépenses!$L$15,IF(AND(ISNUMBER(Dépenses!$M$16),Dépenses!$M$16&lt;&gt;0,COUNTIF(Dépenses!$M$3:$M$16,"&gt;0")+COUNTIF(Dépenses!$M$3:$M$16,"&lt;0")=41),Dépenses!$L$16,IF(AND(ISNUMBER(Dépenses!$M$17),Dépenses!$M$17&lt;&gt;0,COUNTIF(Dépenses!$M$3:$M$17,"&gt;0")+COUNTIF(Dépenses!$M$3:$M$17,"&lt;0")=41),Dépenses!$L$17,IF(AND(ISNUMBER(Dépenses!$M$18),Dépenses!$M$18&lt;&gt;0,COUNTIF(Dépenses!$M$3:$M$18,"&gt;0")+COUNTIF(Dépenses!$M$3:$M$18,"&lt;0")=41),Dépenses!$L$18,IF(AND(ISNUMBER(Dépenses!$M$19),Dépenses!$M$19&lt;&gt;0,COUNTIF(Dépenses!$M$3:$M$19,"&gt;0")+COUNTIF(Dépenses!$M$3:$M$19,"&lt;0")=41),Dépenses!$L$19,IF(AND(ISNUMBER(Dépenses!$M$20),Dépenses!$M$20&lt;&gt;0,COUNTIF(Dépenses!$M$3:$M$20,"&gt;0")+COUNTIF(Dépenses!$M$3:$M$20,"&lt;0")=41),Dépenses!$L$20,IF(AND(ISNUMBER(Dépenses!$M$21),Dépenses!$M$21&lt;&gt;0,COUNTIF(Dépenses!$M$3:$M$21,"&gt;0")+COUNTIF(Dépenses!$M$3:$M$21,"&lt;0")=41),Dépenses!$L$21,IF(AND(ISNUMBER(Dépenses!$M$22),Dépenses!$M$22&lt;&gt;0,COUNTIF(Dépenses!$M$3:$M$22,"&gt;0")+COUNTIF(Dépenses!$M$3:$M$22,"&lt;0")=41),Dépenses!$L$22,IF(AND(ISNUMBER(Dépenses!$M$23),Dépenses!$M$23&lt;&gt;0,COUNTIF(Dépenses!$M$3:$M$23,"&gt;0")+COUNTIF(Dépenses!$M$3:$M$23,"&lt;0")=41),Dépenses!$L$23,IF(AND(ISNUMBER(Dépenses!$M$24),Dépenses!$M$24&lt;&gt;0,COUNTIF(Dépenses!$M$3:$M$24,"&gt;0")+COUNTIF(Dépenses!$M$3:$M$24,"&lt;0")=41),Dépenses!$L$24,IF(AND(ISNUMBER(Dépenses!$M$25),Dépenses!$M$25&lt;&gt;0,COUNTIF(Dépenses!$M$3:$M$25,"&gt;0")+COUNTIF(Dépenses!$M$3:$M$25,"&lt;0")=41),Dépenses!$L$25,IF(AND(ISNUMBER(Dépenses!$M$26),Dépenses!$M$26&lt;&gt;0,COUNTIF(Dépenses!$M$3:$M$26,"&gt;0")+COUNTIF(Dépenses!$M$3:$M$26,"&lt;0")=41),Dépenses!$L$26,IF(AND(ISNUMBER(Dépenses!$M$27),Dépenses!$M$27&lt;&gt;0,COUNTIF(Dépenses!$M$3:$M$27,"&gt;0")+COUNTIF(Dépenses!$M$3:$M$27,"&lt;0")=41),Dépenses!$L$27,IF(AND(ISNUMBER(Dépenses!$M$28),Dépenses!$M$28&lt;&gt;0,COUNTIF(Dépenses!$M$3:$M$28,"&gt;0")+COUNTIF(Dépenses!$M$3:$M$28,"&lt;0")=41),Dépenses!$L$28,IF(AND(ISNUMBER(Dépenses!$M$29),Dépenses!$M$29&lt;&gt;0,COUNTIF(Dépenses!$M$3:$M$29,"&gt;0")+COUNTIF(Dépenses!$M$3:$M$29,"&lt;0")=41),Dépenses!$L$29,IF(AND(ISNUMBER(Dépenses!$M$30),Dépenses!$M$30&lt;&gt;0,COUNTIF(Dépenses!$M$3:$M$30,"&gt;0")+COUNTIF(Dépenses!$M$3:$M$30,"&lt;0")=41),Dépenses!$L$30,IF(AND(ISNUMBER(Dépenses!$M$31),Dépenses!$M$31&lt;&gt;0,COUNTIF(Dépenses!$M$3:$M$31,"&gt;0")+COUNTIF(Dépenses!$M$3:$M$31,"&lt;0")=41),Dépenses!$L$31,IF(AND(ISNUMBER(Dépenses!$M$32),Dépenses!$M$32&lt;&gt;0,COUNTIF(Dépenses!$M$3:$M$32,"&gt;0")+COUNTIF(Dépenses!$M$3:$M$32,"&lt;0")=41),Dépenses!$L$32,IF(AND(ISNUMBER(Dépenses!$M$33),Dépenses!$M$33&lt;&gt;0,COUNTIF(Dépenses!$M$3:$M$33,"&gt;0")+COUNTIF(Dépenses!$M$3:$M$33,"&lt;0")=41),Dépenses!$L$33,IF(AND(ISNUMBER(Dépenses!$M$34),Dépenses!$M$34&lt;&gt;0,COUNTIF(Dépenses!$M$3:$M$34,"&gt;0")+COUNTIF(Dépenses!$M$3:$M$34,"&lt;0")=41),Dépenses!$L$34,IF(AND(ISNUMBER(Dépenses!$M$35),Dépenses!$M$35&lt;&gt;0,COUNTIF(Dépenses!$M$3:$M$35,"&gt;0")+COUNTIF(Dépenses!$M$3:$M$35,"&lt;0")=41),Dépenses!$L$35,IF(AND(ISNUMBER(Dépenses!$M$36),Dépenses!$M$36&lt;&gt;0,COUNTIF(Dépenses!$M$3:$M$36,"&gt;0")+COUNTIF(Dépenses!$M$3:$M$36,"&lt;0")=41),Dépenses!$L$36,IF(AND(ISNUMBER(Dépenses!$M$37),Dépenses!$M$37&lt;&gt;0,COUNTIF(Dépenses!$M$3:$M$37,"&gt;0")+COUNTIF(Dépenses!$M$3:$M$37,"&lt;0")=41),Dépenses!$L$37,IF(AND(ISNUMBER(Dépenses!$M$38),Dépenses!$M$38&lt;&gt;0,COUNTIF(Dépenses!$M$3:$M$38,"&gt;0")+COUNTIF(Dépenses!$M$3:$M$38,"&lt;0")=41),Dépenses!$L$38,IF(AND(ISNUMBER(Dépenses!$M$39),Dépenses!$M$39&lt;&gt;0,COUNTIF(Dépenses!$M$3:$M$39,"&gt;0")+COUNTIF(Dépenses!$M$3:$M$39,"&lt;0")=41),Dépenses!$L$39,IF(AND(ISNUMBER(Dépenses!$M$40),Dépenses!$M$40&lt;&gt;0,COUNTIF(Dépenses!$M$3:$M$40,"&gt;0")+COUNTIF(Dépenses!$M$3:$M$40,"&lt;0")=41),Dépenses!$L$40,IF(AND(ISNUMBER(Dépenses!$M$41),Dépenses!$M$41&lt;&gt;0,COUNTIF(Dépenses!$M$3:$M$41,"&gt;0")+COUNTIF(Dépenses!$M$3:$M$41,"&lt;0")=41),Dépenses!$L$41,IF(AND(ISNUMBER(Dépenses!$M$42),Dépenses!$M$42&lt;&gt;0,COUNTIF(Dépenses!$M$3:$M$42,"&gt;0")+COUNTIF(Dépenses!$M$3:$M$42,"&lt;0")=41),Dépenses!$L$42,IF(AND(ISNUMBER(Dépenses!$M$43),Dépenses!$M$43&lt;&gt;0,COUNTIF(Dépenses!$M$3:$M$43,"&gt;0")+COUNTIF(Dépenses!$M$3:$M$43,"&lt;0")=41),Dépenses!$L$43,""))))))))))))))))))))))))))))))))))))))))),IF(41=COUNTIF(Dépenses!$M$3:$M$43,"&gt;0")+COUNTIF(Dépenses!$M$3:$M$43,"&lt;0")+1,"TOTAL DÉPENSES",IF(41=COUNTIF(Dépenses!$M$3:$M$43,"&gt;0")+COUNTIF(Dépenses!$M$3:$M$43,"&lt;0")+2,"BÉNÉFICE (PERTE) NET","")))</f>
        <v/>
      </c>
      <c r="H49" s="303" t="str">
        <f>IF(41&lt;=COUNTIF(Dépenses!$M$3:$M$43,"&gt;0")+COUNTIF(Dépenses!$M$3:$M$43,"&lt;0"),IF(AND(ISNUMBER(Dépenses!$M$3),Dépenses!$M$3&lt;&gt;0,COUNTIF(Dépenses!$M$3:$M$3,"&gt;0")+COUNTIF(Dépenses!$M$3:$M$3,"&lt;0")=41),Dépenses!$M$3,IF(AND(ISNUMBER(Dépenses!$M$4),Dépenses!$M$4&lt;&gt;0,COUNTIF(Dépenses!$M$3:$M$4,"&gt;0")+COUNTIF(Dépenses!$M$3:$M$4,"&lt;0")=41),Dépenses!$M$4,IF(AND(ISNUMBER(Dépenses!$M$5),Dépenses!$M$5&lt;&gt;0,COUNTIF(Dépenses!$M$3:$M$5,"&gt;0")+COUNTIF(Dépenses!$M$3:$M$5,"&lt;0")=41),Dépenses!$M$5,IF(AND(ISNUMBER(Dépenses!$M$6),Dépenses!$M$6&lt;&gt;0,COUNTIF(Dépenses!$M$3:$M$6,"&gt;0")+COUNTIF(Dépenses!$M$3:$M$6,"&lt;0")=41),Dépenses!$M$6,IF(AND(ISNUMBER(Dépenses!$M$7),Dépenses!$M$7&lt;&gt;0,COUNTIF(Dépenses!$M$3:$M$7,"&gt;0")+COUNTIF(Dépenses!$M$3:$M$7,"&lt;0")=41),Dépenses!$M$7,IF(AND(ISNUMBER(Dépenses!$M$8),Dépenses!$M$8&lt;&gt;0,COUNTIF(Dépenses!$M$3:$M$8,"&gt;0")+COUNTIF(Dépenses!$M$3:$M$8,"&lt;0")=41),Dépenses!$M$8,IF(AND(ISNUMBER(Dépenses!$M$9),Dépenses!$M$9&lt;&gt;0,COUNTIF(Dépenses!$M$3:$M$9,"&gt;0")+COUNTIF(Dépenses!$M$3:$M$9,"&lt;0")=41),Dépenses!$M$9,IF(AND(ISNUMBER(Dépenses!$M$10),Dépenses!$M$10&lt;&gt;0,COUNTIF(Dépenses!$M$3:$M$10,"&gt;0")+COUNTIF(Dépenses!$M$3:$M$10,"&lt;0")=41),Dépenses!$M$10,IF(AND(ISNUMBER(Dépenses!$M$11),Dépenses!$M$11&lt;&gt;0,COUNTIF(Dépenses!$M$3:$M$11,"&gt;0")+COUNTIF(Dépenses!$M$3:$M$11,"&lt;0")=41),Dépenses!$M$11,IF(AND(ISNUMBER(Dépenses!$M$12),Dépenses!$M$12&lt;&gt;0,COUNTIF(Dépenses!$M$3:$M$12,"&gt;0")+COUNTIF(Dépenses!$M$3:$M$12,"&lt;0")=41),Dépenses!$M$12,IF(AND(ISNUMBER(Dépenses!$M$13),Dépenses!$M$13&lt;&gt;0,COUNTIF(Dépenses!$M$3:$M$13,"&gt;0")+COUNTIF(Dépenses!$M$3:$M$13,"&lt;0")=41),Dépenses!$M$13,IF(AND(ISNUMBER(Dépenses!$M$14),Dépenses!$M$14&lt;&gt;0,COUNTIF(Dépenses!$M$3:$M$14,"&gt;0")+COUNTIF(Dépenses!$M$3:$M$14,"&lt;0")=41),Dépenses!$M$14,IF(AND(ISNUMBER(Dépenses!$M$15),Dépenses!$M$15&lt;&gt;0,COUNTIF(Dépenses!$M$3:$M$15,"&gt;0")+COUNTIF(Dépenses!$M$3:$M$15,"&lt;0")=41),Dépenses!$M$15,IF(AND(ISNUMBER(Dépenses!$M$16),Dépenses!$M$16&lt;&gt;0,COUNTIF(Dépenses!$M$3:$M$16,"&gt;0")+COUNTIF(Dépenses!$M$3:$M$16,"&lt;0")=41),Dépenses!$M$16,IF(AND(ISNUMBER(Dépenses!$M$17),Dépenses!$M$17&lt;&gt;0,COUNTIF(Dépenses!$M$3:$M$17,"&gt;0")+COUNTIF(Dépenses!$M$3:$M$17,"&lt;0")=41),Dépenses!$M$17,IF(AND(ISNUMBER(Dépenses!$M$18),Dépenses!$M$18&lt;&gt;0,COUNTIF(Dépenses!$M$3:$M$18,"&gt;0")+COUNTIF(Dépenses!$M$3:$M$18,"&lt;0")=41),Dépenses!$M$18,IF(AND(ISNUMBER(Dépenses!$M$19),Dépenses!$M$19&lt;&gt;0,COUNTIF(Dépenses!$M$3:$M$19,"&gt;0")+COUNTIF(Dépenses!$M$3:$M$19,"&lt;0")=41),Dépenses!$M$19,IF(AND(ISNUMBER(Dépenses!$M$20),Dépenses!$M$20&lt;&gt;0,COUNTIF(Dépenses!$M$3:$M$20,"&gt;0")+COUNTIF(Dépenses!$M$3:$M$20,"&lt;0")=41),Dépenses!$M$20,IF(AND(ISNUMBER(Dépenses!$M$21),Dépenses!$M$21&lt;&gt;0,COUNTIF(Dépenses!$M$3:$M$21,"&gt;0")+COUNTIF(Dépenses!$M$3:$M$21,"&lt;0")=41),Dépenses!$M$21,IF(AND(ISNUMBER(Dépenses!$M$22),Dépenses!$M$22&lt;&gt;0,COUNTIF(Dépenses!$M$3:$M$22,"&gt;0")+COUNTIF(Dépenses!$M$3:$M$22,"&lt;0")=41),Dépenses!$M$22,IF(AND(ISNUMBER(Dépenses!$M$23),Dépenses!$M$23&lt;&gt;0,COUNTIF(Dépenses!$M$3:$M$23,"&gt;0")+COUNTIF(Dépenses!$M$3:$M$23,"&lt;0")=41),Dépenses!$M$23,IF(AND(ISNUMBER(Dépenses!$M$24),Dépenses!$M$24&lt;&gt;0,COUNTIF(Dépenses!$M$3:$M$24,"&gt;0")+COUNTIF(Dépenses!$M$3:$M$24,"&lt;0")=41),Dépenses!$M$24,IF(AND(ISNUMBER(Dépenses!$M$25),Dépenses!$M$25&lt;&gt;0,COUNTIF(Dépenses!$M$3:$M$25,"&gt;0")+COUNTIF(Dépenses!$M$3:$M$25,"&lt;0")=41),Dépenses!$M$25,IF(AND(ISNUMBER(Dépenses!$M$26),Dépenses!$M$26&lt;&gt;0,COUNTIF(Dépenses!$M$3:$M$26,"&gt;0")+COUNTIF(Dépenses!$M$3:$M$26,"&lt;0")=41),Dépenses!$M$26,IF(AND(ISNUMBER(Dépenses!$M$27),Dépenses!$M$27&lt;&gt;0,COUNTIF(Dépenses!$M$3:$M$27,"&gt;0")+COUNTIF(Dépenses!$M$3:$M$27,"&lt;0")=41),Dépenses!$M$27,IF(AND(ISNUMBER(Dépenses!$M$28),Dépenses!$M$28&lt;&gt;0,COUNTIF(Dépenses!$M$3:$M$28,"&gt;0")+COUNTIF(Dépenses!$M$3:$M$28,"&lt;0")=41),Dépenses!$M$28,IF(AND(ISNUMBER(Dépenses!$M$29),Dépenses!$M$29&lt;&gt;0,COUNTIF(Dépenses!$M$3:$M$29,"&gt;0")+COUNTIF(Dépenses!$M$3:$M$29,"&lt;0")=41),Dépenses!$M$29,IF(AND(ISNUMBER(Dépenses!$M$30),Dépenses!$M$30&lt;&gt;0,COUNTIF(Dépenses!$M$3:$M$30,"&gt;0")+COUNTIF(Dépenses!$M$3:$M$30,"&lt;0")=41),Dépenses!$M$30,IF(AND(ISNUMBER(Dépenses!$M$31),Dépenses!$M$31&lt;&gt;0,COUNTIF(Dépenses!$M$3:$M$31,"&gt;0")+COUNTIF(Dépenses!$M$3:$M$31,"&lt;0")=41),Dépenses!$M$31,IF(AND(ISNUMBER(Dépenses!$M$32),Dépenses!$M$32&lt;&gt;0,COUNTIF(Dépenses!$M$3:$M$32,"&gt;0")+COUNTIF(Dépenses!$M$3:$M$32,"&lt;0")=41),Dépenses!$M$32,IF(AND(ISNUMBER(Dépenses!$M$33),Dépenses!$M$33&lt;&gt;0,COUNTIF(Dépenses!$M$3:$M$33,"&gt;0")+COUNTIF(Dépenses!$M$3:$M$33,"&lt;0")=41),Dépenses!$M$33,IF(AND(ISNUMBER(Dépenses!$M$34),Dépenses!$M$34&lt;&gt;0,COUNTIF(Dépenses!$M$3:$M$34,"&gt;0")+COUNTIF(Dépenses!$M$3:$M$34,"&lt;0")=41),Dépenses!$M$34,IF(AND(ISNUMBER(Dépenses!$M$35),Dépenses!$M$35&lt;&gt;0,COUNTIF(Dépenses!$M$3:$M$35,"&gt;0")+COUNTIF(Dépenses!$M$3:$M$35,"&lt;0")=41),Dépenses!$M$35,IF(AND(ISNUMBER(Dépenses!$M$36),Dépenses!$M$36&lt;&gt;0,COUNTIF(Dépenses!$M$3:$M$36,"&gt;0")+COUNTIF(Dépenses!$M$3:$M$36,"&lt;0")=41),Dépenses!$M$36,IF(AND(ISNUMBER(Dépenses!$M$37),Dépenses!$M$37&lt;&gt;0,COUNTIF(Dépenses!$M$3:$M$37,"&gt;0")+COUNTIF(Dépenses!$M$3:$M$37,"&lt;0")=41),Dépenses!$M$37,IF(AND(ISNUMBER(Dépenses!$M$38),Dépenses!$M$38&lt;&gt;0,COUNTIF(Dépenses!$M$3:$M$38,"&gt;0")+COUNTIF(Dépenses!$M$3:$M$38,"&lt;0")=41),Dépenses!$M$38,IF(AND(ISNUMBER(Dépenses!$M$39),Dépenses!$M$39&lt;&gt;0,COUNTIF(Dépenses!$M$3:$M$39,"&gt;0")+COUNTIF(Dépenses!$M$3:$M$39,"&lt;0")=41),Dépenses!$M$39,IF(AND(ISNUMBER(Dépenses!$M$40),Dépenses!$M$40&lt;&gt;0,COUNTIF(Dépenses!$M$3:$M$40,"&gt;0")+COUNTIF(Dépenses!$M$3:$M$40,"&lt;0")=41),Dépenses!$M$40,IF(AND(ISNUMBER(Dépenses!$M$41),Dépenses!$M$41&lt;&gt;0,COUNTIF(Dépenses!$M$3:$M$41,"&gt;0")+COUNTIF(Dépenses!$M$3:$M$41,"&lt;0")=41),Dépenses!$M$41,IF(AND(ISNUMBER(Dépenses!$M$42),Dépenses!$M$42&lt;&gt;0,COUNTIF(Dépenses!$M$3:$M$42,"&gt;0")+COUNTIF(Dépenses!$M$3:$M$42,"&lt;0")=41),Dépenses!$M$42,IF(AND(ISNUMBER(Dépenses!$M$43),Dépenses!$M$43&lt;&gt;0,COUNTIF(Dépenses!$M$3:$M$43,"&gt;0")+COUNTIF(Dépenses!$M$3:$M$43,"&lt;0")=41),Dépenses!$M$43,""))))))))))))))))))))))))))))))))))))))))),IF(41=COUNTIF(Dépenses!$M$3:$M$43,"&gt;0")+COUNTIF(Dépenses!$M$3:$M$43,"&lt;0")+1,SUM(Dépenses!$M$3:$M$43),IF(41=COUNTIF(Dépenses!$M$3:$M$43,"&gt;0")+COUNTIF(Dépenses!$M$3:$M$43,"&lt;0")+2,Revenus!$J$2-SUM(Dépenses!$M$3:$M$43),"")))</f>
        <v/>
      </c>
      <c r="I49" s="291" t="str">
        <f>IF(41&lt;=COUNTIF(Dépenses!$M$3:$M$43,"&gt;0")+COUNTIF(Dépenses!$M$3:$M$43,"&lt;0"),IF(AND(ISNUMBER(Dépenses!$M$3),Dépenses!$M$3&lt;&gt;0,COUNTIF(Dépenses!$M$3:$M$3,"&gt;0")+COUNTIF(Dépenses!$M$3:$M$3,"&lt;0")=41),Dépenses!$P$3,IF(AND(ISNUMBER(Dépenses!$M$4),Dépenses!$M$4&lt;&gt;0,COUNTIF(Dépenses!$M$3:$M$4,"&gt;0")+COUNTIF(Dépenses!$M$3:$M$4,"&lt;0")=41),Dépenses!$P$4,IF(AND(ISNUMBER(Dépenses!$M$5),Dépenses!$M$5&lt;&gt;0,COUNTIF(Dépenses!$M$3:$M$5,"&gt;0")+COUNTIF(Dépenses!$M$3:$M$5,"&lt;0")=41),Dépenses!$P$5,IF(AND(ISNUMBER(Dépenses!$M$6),Dépenses!$M$6&lt;&gt;0,COUNTIF(Dépenses!$M$3:$M$6,"&gt;0")+COUNTIF(Dépenses!$M$3:$M$6,"&lt;0")=41),Dépenses!$P$6,IF(AND(ISNUMBER(Dépenses!$M$7),Dépenses!$M$7&lt;&gt;0,COUNTIF(Dépenses!$M$3:$M$7,"&gt;0")+COUNTIF(Dépenses!$M$3:$M$7,"&lt;0")=41),Dépenses!$P$7,IF(AND(ISNUMBER(Dépenses!$M$8),Dépenses!$M$8&lt;&gt;0,COUNTIF(Dépenses!$M$3:$M$8,"&gt;0")+COUNTIF(Dépenses!$M$3:$M$8,"&lt;0")=41),Dépenses!$P$8,IF(AND(ISNUMBER(Dépenses!$M$9),Dépenses!$M$9&lt;&gt;0,COUNTIF(Dépenses!$M$3:$M$9,"&gt;0")+COUNTIF(Dépenses!$M$3:$M$9,"&lt;0")=41),Dépenses!$P$9,IF(AND(ISNUMBER(Dépenses!$M$10),Dépenses!$M$10&lt;&gt;0,COUNTIF(Dépenses!$M$3:$M$10,"&gt;0")+COUNTIF(Dépenses!$M$3:$M$10,"&lt;0")=41),Dépenses!$P$10,IF(AND(ISNUMBER(Dépenses!$M$11),Dépenses!$M$11&lt;&gt;0,COUNTIF(Dépenses!$M$3:$M$11,"&gt;0")+COUNTIF(Dépenses!$M$3:$M$11,"&lt;0")=41),Dépenses!$P$11,IF(AND(ISNUMBER(Dépenses!$M$12),Dépenses!$M$12&lt;&gt;0,COUNTIF(Dépenses!$M$3:$M$12,"&gt;0")+COUNTIF(Dépenses!$M$3:$M$12,"&lt;0")=41),Dépenses!$P$12,IF(AND(ISNUMBER(Dépenses!$M$13),Dépenses!$M$13&lt;&gt;0,COUNTIF(Dépenses!$M$3:$M$13,"&gt;0")+COUNTIF(Dépenses!$M$3:$M$13,"&lt;0")=41),Dépenses!$P$13,IF(AND(ISNUMBER(Dépenses!$M$14),Dépenses!$M$14&lt;&gt;0,COUNTIF(Dépenses!$M$3:$M$14,"&gt;0")+COUNTIF(Dépenses!$M$3:$M$14,"&lt;0")=41),Dépenses!$P$14,IF(AND(ISNUMBER(Dépenses!$M$15),Dépenses!$M$15&lt;&gt;0,COUNTIF(Dépenses!$M$3:$M$15,"&gt;0")+COUNTIF(Dépenses!$M$3:$M$15,"&lt;0")=41),Dépenses!$P$15,IF(AND(ISNUMBER(Dépenses!$M$16),Dépenses!$M$16&lt;&gt;0,COUNTIF(Dépenses!$M$3:$M$16,"&gt;0")+COUNTIF(Dépenses!$M$3:$M$16,"&lt;0")=41),Dépenses!$P$16,IF(AND(ISNUMBER(Dépenses!$M$17),Dépenses!$M$17&lt;&gt;0,COUNTIF(Dépenses!$M$3:$M$17,"&gt;0")+COUNTIF(Dépenses!$M$3:$M$17,"&lt;0")=41),Dépenses!$P$17,IF(AND(ISNUMBER(Dépenses!$M$18),Dépenses!$M$18&lt;&gt;0,COUNTIF(Dépenses!$M$3:$M$18,"&gt;0")+COUNTIF(Dépenses!$M$3:$M$18,"&lt;0")=41),Dépenses!$P$18,IF(AND(ISNUMBER(Dépenses!$M$19),Dépenses!$M$19&lt;&gt;0,COUNTIF(Dépenses!$M$3:$M$19,"&gt;0")+COUNTIF(Dépenses!$M$3:$M$19,"&lt;0")=41),Dépenses!$P$19,IF(AND(ISNUMBER(Dépenses!$M$20),Dépenses!$M$20&lt;&gt;0,COUNTIF(Dépenses!$M$3:$M$20,"&gt;0")+COUNTIF(Dépenses!$M$3:$M$20,"&lt;0")=41),Dépenses!$P$20,IF(AND(ISNUMBER(Dépenses!$M$21),Dépenses!$M$21&lt;&gt;0,COUNTIF(Dépenses!$M$3:$M$21,"&gt;0")+COUNTIF(Dépenses!$M$3:$M$21,"&lt;0")=41),Dépenses!$P$21,IF(AND(ISNUMBER(Dépenses!$M$22),Dépenses!$M$22&lt;&gt;0,COUNTIF(Dépenses!$M$3:$M$22,"&gt;0")+COUNTIF(Dépenses!$M$3:$M$22,"&lt;0")=41),Dépenses!$P$22,IF(AND(ISNUMBER(Dépenses!$M$23),Dépenses!$M$23&lt;&gt;0,COUNTIF(Dépenses!$M$3:$M$23,"&gt;0")+COUNTIF(Dépenses!$M$3:$M$23,"&lt;0")=41),Dépenses!$P$23,IF(AND(ISNUMBER(Dépenses!$M$24),Dépenses!$M$24&lt;&gt;0,COUNTIF(Dépenses!$M$3:$M$24,"&gt;0")+COUNTIF(Dépenses!$M$3:$M$24,"&lt;0")=41),Dépenses!$P$24,IF(AND(ISNUMBER(Dépenses!$M$25),Dépenses!$M$25&lt;&gt;0,COUNTIF(Dépenses!$M$3:$M$25,"&gt;0")+COUNTIF(Dépenses!$M$3:$M$25,"&lt;0")=41),Dépenses!$P$25,IF(AND(ISNUMBER(Dépenses!$M$26),Dépenses!$M$26&lt;&gt;0,COUNTIF(Dépenses!$M$3:$M$26,"&gt;0")+COUNTIF(Dépenses!$M$3:$M$26,"&lt;0")=41),Dépenses!$P$26,IF(AND(ISNUMBER(Dépenses!$M$27),Dépenses!$M$27&lt;&gt;0,COUNTIF(Dépenses!$M$3:$M$27,"&gt;0")+COUNTIF(Dépenses!$M$3:$M$27,"&lt;0")=41),Dépenses!$P$27,IF(AND(ISNUMBER(Dépenses!$M$28),Dépenses!$M$28&lt;&gt;0,COUNTIF(Dépenses!$M$3:$M$28,"&gt;0")+COUNTIF(Dépenses!$M$3:$M$28,"&lt;0")=41),Dépenses!$P$28,IF(AND(ISNUMBER(Dépenses!$M$29),Dépenses!$M$29&lt;&gt;0,COUNTIF(Dépenses!$M$3:$M$29,"&gt;0")+COUNTIF(Dépenses!$M$3:$M$29,"&lt;0")=41),Dépenses!$P$29,IF(AND(ISNUMBER(Dépenses!$M$30),Dépenses!$M$30&lt;&gt;0,COUNTIF(Dépenses!$M$3:$M$30,"&gt;0")+COUNTIF(Dépenses!$M$3:$M$30,"&lt;0")=41),Dépenses!$P$30,IF(AND(ISNUMBER(Dépenses!$M$31),Dépenses!$M$31&lt;&gt;0,COUNTIF(Dépenses!$M$3:$M$31,"&gt;0")+COUNTIF(Dépenses!$M$3:$M$31,"&lt;0")=41),Dépenses!$P$31,IF(AND(ISNUMBER(Dépenses!$M$32),Dépenses!$M$32&lt;&gt;0,COUNTIF(Dépenses!$M$3:$M$32,"&gt;0")+COUNTIF(Dépenses!$M$3:$M$32,"&lt;0")=41),Dépenses!$P$32,IF(AND(ISNUMBER(Dépenses!$M$33),Dépenses!$M$33&lt;&gt;0,COUNTIF(Dépenses!$M$3:$M$33,"&gt;0")+COUNTIF(Dépenses!$M$3:$M$33,"&lt;0")=41),Dépenses!$P$33,IF(AND(ISNUMBER(Dépenses!$M$34),Dépenses!$M$34&lt;&gt;0,COUNTIF(Dépenses!$M$3:$M$34,"&gt;0")+COUNTIF(Dépenses!$M$3:$M$34,"&lt;0")=41),Dépenses!$P$34,IF(AND(ISNUMBER(Dépenses!$M$35),Dépenses!$M$35&lt;&gt;0,COUNTIF(Dépenses!$M$3:$M$35,"&gt;0")+COUNTIF(Dépenses!$M$3:$M$35,"&lt;0")=41),Dépenses!$P$35,IF(AND(ISNUMBER(Dépenses!$M$36),Dépenses!$M$36&lt;&gt;0,COUNTIF(Dépenses!$M$3:$M$36,"&gt;0")+COUNTIF(Dépenses!$M$3:$M$36,"&lt;0")=41),Dépenses!$P$36,IF(AND(ISNUMBER(Dépenses!$M$37),Dépenses!$M$37&lt;&gt;0,COUNTIF(Dépenses!$M$3:$M$37,"&gt;0")+COUNTIF(Dépenses!$M$3:$M$37,"&lt;0")=41),Dépenses!$P$37,IF(AND(ISNUMBER(Dépenses!$M$38),Dépenses!$M$38&lt;&gt;0,COUNTIF(Dépenses!$M$3:$M$38,"&gt;0")+COUNTIF(Dépenses!$M$3:$M$38,"&lt;0")=41),Dépenses!$P$38,IF(AND(ISNUMBER(Dépenses!$M$39),Dépenses!$M$39&lt;&gt;0,COUNTIF(Dépenses!$M$3:$M$39,"&gt;0")+COUNTIF(Dépenses!$M$3:$M$39,"&lt;0")=41),Dépenses!$P$39,IF(AND(ISNUMBER(Dépenses!$M$40),Dépenses!$M$40&lt;&gt;0,COUNTIF(Dépenses!$M$3:$M$40,"&gt;0")+COUNTIF(Dépenses!$M$3:$M$40,"&lt;0")=41),Dépenses!$P$40,IF(AND(ISNUMBER(Dépenses!$M$41),Dépenses!$M$41&lt;&gt;0,COUNTIF(Dépenses!$M$3:$M$41,"&gt;0")+COUNTIF(Dépenses!$M$3:$M$41,"&lt;0")=41),Dépenses!$P$41,IF(AND(ISNUMBER(Dépenses!$M$42),Dépenses!$M$42&lt;&gt;0,COUNTIF(Dépenses!$M$3:$M$42,"&gt;0")+COUNTIF(Dépenses!$M$3:$M$42,"&lt;0")=41),Dépenses!$P$42,IF(AND(ISNUMBER(Dépenses!$M$43),Dépenses!$M$43&lt;&gt;0,COUNTIF(Dépenses!$M$3:$M$43,"&gt;0")+COUNTIF(Dépenses!$M$3:$M$43,"&lt;0")=41),Dépenses!$P$43,""))))))))))))))))))))))))))))))))))))))))),"")</f>
        <v/>
      </c>
      <c r="J49" s="303" t="str">
        <f>IF(41&lt;=COUNTIF(Dépenses!$M$3:$M$43,"&gt;0")+COUNTIF(Dépenses!$M$3:$M$43,"&lt;0"),IF(AND(ISNUMBER(Dépenses!$M$3),Dépenses!$M$3&lt;&gt;0,COUNTIF(Dépenses!$M$3:$M$3,"&gt;0")+COUNTIF(Dépenses!$M$3:$M$3,"&lt;0")=41),Dépenses!$Q$3,IF(AND(ISNUMBER(Dépenses!$M$4),Dépenses!$M$4&lt;&gt;0,COUNTIF(Dépenses!$M$3:$M$4,"&gt;0")+COUNTIF(Dépenses!$M$3:$M$4,"&lt;0")=41),Dépenses!$Q$4,IF(AND(ISNUMBER(Dépenses!$M$5),Dépenses!$M$5&lt;&gt;0,COUNTIF(Dépenses!$M$3:$M$5,"&gt;0")+COUNTIF(Dépenses!$M$3:$M$5,"&lt;0")=41),Dépenses!$Q$5,IF(AND(ISNUMBER(Dépenses!$M$6),Dépenses!$M$6&lt;&gt;0,COUNTIF(Dépenses!$M$3:$M$6,"&gt;0")+COUNTIF(Dépenses!$M$3:$M$6,"&lt;0")=41),Dépenses!$Q$6,IF(AND(ISNUMBER(Dépenses!$M$7),Dépenses!$M$7&lt;&gt;0,COUNTIF(Dépenses!$M$3:$M$7,"&gt;0")+COUNTIF(Dépenses!$M$3:$M$7,"&lt;0")=41),Dépenses!$Q$7,IF(AND(ISNUMBER(Dépenses!$M$8),Dépenses!$M$8&lt;&gt;0,COUNTIF(Dépenses!$M$3:$M$8,"&gt;0")+COUNTIF(Dépenses!$M$3:$M$8,"&lt;0")=41),Dépenses!$Q$8,IF(AND(ISNUMBER(Dépenses!$M$9),Dépenses!$M$9&lt;&gt;0,COUNTIF(Dépenses!$M$3:$M$9,"&gt;0")+COUNTIF(Dépenses!$M$3:$M$9,"&lt;0")=41),Dépenses!$Q$9,IF(AND(ISNUMBER(Dépenses!$M$10),Dépenses!$M$10&lt;&gt;0,COUNTIF(Dépenses!$M$3:$M$10,"&gt;0")+COUNTIF(Dépenses!$M$3:$M$10,"&lt;0")=41),Dépenses!$Q$10,IF(AND(ISNUMBER(Dépenses!$M$11),Dépenses!$M$11&lt;&gt;0,COUNTIF(Dépenses!$M$3:$M$11,"&gt;0")+COUNTIF(Dépenses!$M$3:$M$11,"&lt;0")=41),Dépenses!$Q$11,IF(AND(ISNUMBER(Dépenses!$M$12),Dépenses!$M$12&lt;&gt;0,COUNTIF(Dépenses!$M$3:$M$12,"&gt;0")+COUNTIF(Dépenses!$M$3:$M$12,"&lt;0")=41),Dépenses!$Q$12,IF(AND(ISNUMBER(Dépenses!$M$13),Dépenses!$M$13&lt;&gt;0,COUNTIF(Dépenses!$M$3:$M$13,"&gt;0")+COUNTIF(Dépenses!$M$3:$M$13,"&lt;0")=41),Dépenses!$Q$13,IF(AND(ISNUMBER(Dépenses!$M$14),Dépenses!$M$14&lt;&gt;0,COUNTIF(Dépenses!$M$3:$M$14,"&gt;0")+COUNTIF(Dépenses!$M$3:$M$14,"&lt;0")=41),Dépenses!$Q$14,IF(AND(ISNUMBER(Dépenses!$M$15),Dépenses!$M$15&lt;&gt;0,COUNTIF(Dépenses!$M$3:$M$15,"&gt;0")+COUNTIF(Dépenses!$M$3:$M$15,"&lt;0")=41),Dépenses!$Q$15,IF(AND(ISNUMBER(Dépenses!$M$16),Dépenses!$M$16&lt;&gt;0,COUNTIF(Dépenses!$M$3:$M$16,"&gt;0")+COUNTIF(Dépenses!$M$3:$M$16,"&lt;0")=41),Dépenses!$Q$16,IF(AND(ISNUMBER(Dépenses!$M$17),Dépenses!$M$17&lt;&gt;0,COUNTIF(Dépenses!$M$3:$M$17,"&gt;0")+COUNTIF(Dépenses!$M$3:$M$17,"&lt;0")=41),Dépenses!$Q$17,IF(AND(ISNUMBER(Dépenses!$M$18),Dépenses!$M$18&lt;&gt;0,COUNTIF(Dépenses!$M$3:$M$18,"&gt;0")+COUNTIF(Dépenses!$M$3:$M$18,"&lt;0")=41),Dépenses!$Q$18,IF(AND(ISNUMBER(Dépenses!$M$19),Dépenses!$M$19&lt;&gt;0,COUNTIF(Dépenses!$M$3:$M$19,"&gt;0")+COUNTIF(Dépenses!$M$3:$M$19,"&lt;0")=41),Dépenses!$Q$19,IF(AND(ISNUMBER(Dépenses!$M$20),Dépenses!$M$20&lt;&gt;0,COUNTIF(Dépenses!$M$3:$M$20,"&gt;0")+COUNTIF(Dépenses!$M$3:$M$20,"&lt;0")=41),Dépenses!$Q$20,IF(AND(ISNUMBER(Dépenses!$M$21),Dépenses!$M$21&lt;&gt;0,COUNTIF(Dépenses!$M$3:$M$21,"&gt;0")+COUNTIF(Dépenses!$M$3:$M$21,"&lt;0")=41),Dépenses!$Q$21,IF(AND(ISNUMBER(Dépenses!$M$22),Dépenses!$M$22&lt;&gt;0,COUNTIF(Dépenses!$M$3:$M$22,"&gt;0")+COUNTIF(Dépenses!$M$3:$M$22,"&lt;0")=41),Dépenses!$Q$22,IF(AND(ISNUMBER(Dépenses!$M$23),Dépenses!$M$23&lt;&gt;0,COUNTIF(Dépenses!$M$3:$M$23,"&gt;0")+COUNTIF(Dépenses!$M$3:$M$23,"&lt;0")=41),Dépenses!$Q$23,IF(AND(ISNUMBER(Dépenses!$M$24),Dépenses!$M$24&lt;&gt;0,COUNTIF(Dépenses!$M$3:$M$24,"&gt;0")+COUNTIF(Dépenses!$M$3:$M$24,"&lt;0")=41),Dépenses!$Q$24,IF(AND(ISNUMBER(Dépenses!$M$25),Dépenses!$M$25&lt;&gt;0,COUNTIF(Dépenses!$M$3:$M$25,"&gt;0")+COUNTIF(Dépenses!$M$3:$M$25,"&lt;0")=41),Dépenses!$Q$25,IF(AND(ISNUMBER(Dépenses!$M$26),Dépenses!$M$26&lt;&gt;0,COUNTIF(Dépenses!$M$3:$M$26,"&gt;0")+COUNTIF(Dépenses!$M$3:$M$26,"&lt;0")=41),Dépenses!$Q$26,IF(AND(ISNUMBER(Dépenses!$M$27),Dépenses!$M$27&lt;&gt;0,COUNTIF(Dépenses!$M$3:$M$27,"&gt;0")+COUNTIF(Dépenses!$M$3:$M$27,"&lt;0")=41),Dépenses!$Q$27,IF(AND(ISNUMBER(Dépenses!$M$28),Dépenses!$M$28&lt;&gt;0,COUNTIF(Dépenses!$M$3:$M$28,"&gt;0")+COUNTIF(Dépenses!$M$3:$M$28,"&lt;0")=41),Dépenses!$Q$28,IF(AND(ISNUMBER(Dépenses!$M$29),Dépenses!$M$29&lt;&gt;0,COUNTIF(Dépenses!$M$3:$M$29,"&gt;0")+COUNTIF(Dépenses!$M$3:$M$29,"&lt;0")=41),Dépenses!$Q$29,IF(AND(ISNUMBER(Dépenses!$M$30),Dépenses!$M$30&lt;&gt;0,COUNTIF(Dépenses!$M$3:$M$30,"&gt;0")+COUNTIF(Dépenses!$M$3:$M$30,"&lt;0")=41),Dépenses!$Q$30,IF(AND(ISNUMBER(Dépenses!$M$31),Dépenses!$M$31&lt;&gt;0,COUNTIF(Dépenses!$M$3:$M$31,"&gt;0")+COUNTIF(Dépenses!$M$3:$M$31,"&lt;0")=41),Dépenses!$Q$31,IF(AND(ISNUMBER(Dépenses!$M$32),Dépenses!$M$32&lt;&gt;0,COUNTIF(Dépenses!$M$3:$M$32,"&gt;0")+COUNTIF(Dépenses!$M$3:$M$32,"&lt;0")=41),Dépenses!$Q$32,IF(AND(ISNUMBER(Dépenses!$M$33),Dépenses!$M$33&lt;&gt;0,COUNTIF(Dépenses!$M$3:$M$33,"&gt;0")+COUNTIF(Dépenses!$M$3:$M$33,"&lt;0")=41),Dépenses!$Q$33,IF(AND(ISNUMBER(Dépenses!$M$34),Dépenses!$M$34&lt;&gt;0,COUNTIF(Dépenses!$M$3:$M$34,"&gt;0")+COUNTIF(Dépenses!$M$3:$M$34,"&lt;0")=41),Dépenses!$Q$34,IF(AND(ISNUMBER(Dépenses!$M$35),Dépenses!$M$35&lt;&gt;0,COUNTIF(Dépenses!$M$3:$M$35,"&gt;0")+COUNTIF(Dépenses!$M$3:$M$35,"&lt;0")=41),Dépenses!$Q$35,IF(AND(ISNUMBER(Dépenses!$M$36),Dépenses!$M$36&lt;&gt;0,COUNTIF(Dépenses!$M$3:$M$36,"&gt;0")+COUNTIF(Dépenses!$M$3:$M$36,"&lt;0")=41),Dépenses!$Q$36,IF(AND(ISNUMBER(Dépenses!$M$37),Dépenses!$M$37&lt;&gt;0,COUNTIF(Dépenses!$M$3:$M$37,"&gt;0")+COUNTIF(Dépenses!$M$3:$M$37,"&lt;0")=41),Dépenses!$Q$37,IF(AND(ISNUMBER(Dépenses!$M$38),Dépenses!$M$38&lt;&gt;0,COUNTIF(Dépenses!$M$3:$M$38,"&gt;0")+COUNTIF(Dépenses!$M$3:$M$38,"&lt;0")=41),Dépenses!$Q$38,IF(AND(ISNUMBER(Dépenses!$M$39),Dépenses!$M$39&lt;&gt;0,COUNTIF(Dépenses!$M$3:$M$39,"&gt;0")+COUNTIF(Dépenses!$M$3:$M$39,"&lt;0")=41),Dépenses!$Q$39,IF(AND(ISNUMBER(Dépenses!$M$40),Dépenses!$M$40&lt;&gt;0,COUNTIF(Dépenses!$M$3:$M$40,"&gt;0")+COUNTIF(Dépenses!$M$3:$M$40,"&lt;0")=41),Dépenses!$Q$40,IF(AND(ISNUMBER(Dépenses!$M$41),Dépenses!$M$41&lt;&gt;0,COUNTIF(Dépenses!$M$3:$M$41,"&gt;0")+COUNTIF(Dépenses!$M$3:$M$41,"&lt;0")=41),Dépenses!$Q$41,IF(AND(ISNUMBER(Dépenses!$M$42),Dépenses!$M$42&lt;&gt;0,COUNTIF(Dépenses!$M$3:$M$42,"&gt;0")+COUNTIF(Dépenses!$M$3:$M$42,"&lt;0")=41),Dépenses!$Q$42,IF(AND(ISNUMBER(Dépenses!$M$43),Dépenses!$M$43&lt;&gt;0,COUNTIF(Dépenses!$M$3:$M$43,"&gt;0")+COUNTIF(Dépenses!$M$3:$M$43,"&lt;0")=41),Dépenses!$Q$43,""))))))))))))))))))))))))))))))))))))))))),IF(41=COUNTIF(Dépenses!$M$3:$M$43,"&gt;0")+COUNTIF(Dépenses!$M$3:$M$43,"&lt;0")+1,SUM(Dépenses!$Q$3:$Q$43),IF(41=COUNTIF(Dépenses!$M$3:$M$43,"&gt;0")+COUNTIF(Dépenses!$M$3:$M$43,"&lt;0")+2,Revenus!$J$2-SUM(Dépenses!$Q$3:$Q$43),"")))</f>
        <v/>
      </c>
    </row>
    <row r="50" spans="1:10" x14ac:dyDescent="0.25">
      <c r="A50" s="91"/>
      <c r="B50" s="91"/>
      <c r="C50" s="91"/>
      <c r="D50" s="91"/>
      <c r="E50" s="91"/>
      <c r="F50" s="91"/>
      <c r="G50" s="276" t="str">
        <f>IF(42&lt;=COUNTIF(Dépenses!$M$3:$M$43,"&gt;0")+COUNTIF(Dépenses!$M$3:$M$43,"&lt;0"),IF(AND(ISNUMBER(Dépenses!$M$3),Dépenses!$M$3&lt;&gt;0,COUNTIF(Dépenses!$M$3:$M$3,"&gt;0")+COUNTIF(Dépenses!$M$3:$M$3,"&lt;0")=42),Dépenses!$L$3,IF(AND(ISNUMBER(Dépenses!$M$4),Dépenses!$M$4&lt;&gt;0,COUNTIF(Dépenses!$M$3:$M$4,"&gt;0")+COUNTIF(Dépenses!$M$3:$M$4,"&lt;0")=42),Dépenses!$L$4,IF(AND(ISNUMBER(Dépenses!$M$5),Dépenses!$M$5&lt;&gt;0,COUNTIF(Dépenses!$M$3:$M$5,"&gt;0")+COUNTIF(Dépenses!$M$3:$M$5,"&lt;0")=42),Dépenses!$L$5,IF(AND(ISNUMBER(Dépenses!$M$6),Dépenses!$M$6&lt;&gt;0,COUNTIF(Dépenses!$M$3:$M$6,"&gt;0")+COUNTIF(Dépenses!$M$3:$M$6,"&lt;0")=42),Dépenses!$L$6,IF(AND(ISNUMBER(Dépenses!$M$7),Dépenses!$M$7&lt;&gt;0,COUNTIF(Dépenses!$M$3:$M$7,"&gt;0")+COUNTIF(Dépenses!$M$3:$M$7,"&lt;0")=42),Dépenses!$L$7,IF(AND(ISNUMBER(Dépenses!$M$8),Dépenses!$M$8&lt;&gt;0,COUNTIF(Dépenses!$M$3:$M$8,"&gt;0")+COUNTIF(Dépenses!$M$3:$M$8,"&lt;0")=42),Dépenses!$L$8,IF(AND(ISNUMBER(Dépenses!$M$9),Dépenses!$M$9&lt;&gt;0,COUNTIF(Dépenses!$M$3:$M$9,"&gt;0")+COUNTIF(Dépenses!$M$3:$M$9,"&lt;0")=42),Dépenses!$L$9,IF(AND(ISNUMBER(Dépenses!$M$10),Dépenses!$M$10&lt;&gt;0,COUNTIF(Dépenses!$M$3:$M$10,"&gt;0")+COUNTIF(Dépenses!$M$3:$M$10,"&lt;0")=42),Dépenses!$L$10,IF(AND(ISNUMBER(Dépenses!$M$11),Dépenses!$M$11&lt;&gt;0,COUNTIF(Dépenses!$M$3:$M$11,"&gt;0")+COUNTIF(Dépenses!$M$3:$M$11,"&lt;0")=42),Dépenses!$L$11,IF(AND(ISNUMBER(Dépenses!$M$12),Dépenses!$M$12&lt;&gt;0,COUNTIF(Dépenses!$M$3:$M$12,"&gt;0")+COUNTIF(Dépenses!$M$3:$M$12,"&lt;0")=42),Dépenses!$L$12,IF(AND(ISNUMBER(Dépenses!$M$13),Dépenses!$M$13&lt;&gt;0,COUNTIF(Dépenses!$M$3:$M$13,"&gt;0")+COUNTIF(Dépenses!$M$3:$M$13,"&lt;0")=42),Dépenses!$L$13,IF(AND(ISNUMBER(Dépenses!$M$14),Dépenses!$M$14&lt;&gt;0,COUNTIF(Dépenses!$M$3:$M$14,"&gt;0")+COUNTIF(Dépenses!$M$3:$M$14,"&lt;0")=42),Dépenses!$L$14,IF(AND(ISNUMBER(Dépenses!$M$15),Dépenses!$M$15&lt;&gt;0,COUNTIF(Dépenses!$M$3:$M$15,"&gt;0")+COUNTIF(Dépenses!$M$3:$M$15,"&lt;0")=42),Dépenses!$L$15,IF(AND(ISNUMBER(Dépenses!$M$16),Dépenses!$M$16&lt;&gt;0,COUNTIF(Dépenses!$M$3:$M$16,"&gt;0")+COUNTIF(Dépenses!$M$3:$M$16,"&lt;0")=42),Dépenses!$L$16,IF(AND(ISNUMBER(Dépenses!$M$17),Dépenses!$M$17&lt;&gt;0,COUNTIF(Dépenses!$M$3:$M$17,"&gt;0")+COUNTIF(Dépenses!$M$3:$M$17,"&lt;0")=42),Dépenses!$L$17,IF(AND(ISNUMBER(Dépenses!$M$18),Dépenses!$M$18&lt;&gt;0,COUNTIF(Dépenses!$M$3:$M$18,"&gt;0")+COUNTIF(Dépenses!$M$3:$M$18,"&lt;0")=42),Dépenses!$L$18,IF(AND(ISNUMBER(Dépenses!$M$19),Dépenses!$M$19&lt;&gt;0,COUNTIF(Dépenses!$M$3:$M$19,"&gt;0")+COUNTIF(Dépenses!$M$3:$M$19,"&lt;0")=42),Dépenses!$L$19,IF(AND(ISNUMBER(Dépenses!$M$20),Dépenses!$M$20&lt;&gt;0,COUNTIF(Dépenses!$M$3:$M$20,"&gt;0")+COUNTIF(Dépenses!$M$3:$M$20,"&lt;0")=42),Dépenses!$L$20,IF(AND(ISNUMBER(Dépenses!$M$21),Dépenses!$M$21&lt;&gt;0,COUNTIF(Dépenses!$M$3:$M$21,"&gt;0")+COUNTIF(Dépenses!$M$3:$M$21,"&lt;0")=42),Dépenses!$L$21,IF(AND(ISNUMBER(Dépenses!$M$22),Dépenses!$M$22&lt;&gt;0,COUNTIF(Dépenses!$M$3:$M$22,"&gt;0")+COUNTIF(Dépenses!$M$3:$M$22,"&lt;0")=42),Dépenses!$L$22,IF(AND(ISNUMBER(Dépenses!$M$23),Dépenses!$M$23&lt;&gt;0,COUNTIF(Dépenses!$M$3:$M$23,"&gt;0")+COUNTIF(Dépenses!$M$3:$M$23,"&lt;0")=42),Dépenses!$L$23,IF(AND(ISNUMBER(Dépenses!$M$24),Dépenses!$M$24&lt;&gt;0,COUNTIF(Dépenses!$M$3:$M$24,"&gt;0")+COUNTIF(Dépenses!$M$3:$M$24,"&lt;0")=42),Dépenses!$L$24,IF(AND(ISNUMBER(Dépenses!$M$25),Dépenses!$M$25&lt;&gt;0,COUNTIF(Dépenses!$M$3:$M$25,"&gt;0")+COUNTIF(Dépenses!$M$3:$M$25,"&lt;0")=42),Dépenses!$L$25,IF(AND(ISNUMBER(Dépenses!$M$26),Dépenses!$M$26&lt;&gt;0,COUNTIF(Dépenses!$M$3:$M$26,"&gt;0")+COUNTIF(Dépenses!$M$3:$M$26,"&lt;0")=42),Dépenses!$L$26,IF(AND(ISNUMBER(Dépenses!$M$27),Dépenses!$M$27&lt;&gt;0,COUNTIF(Dépenses!$M$3:$M$27,"&gt;0")+COUNTIF(Dépenses!$M$3:$M$27,"&lt;0")=42),Dépenses!$L$27,IF(AND(ISNUMBER(Dépenses!$M$28),Dépenses!$M$28&lt;&gt;0,COUNTIF(Dépenses!$M$3:$M$28,"&gt;0")+COUNTIF(Dépenses!$M$3:$M$28,"&lt;0")=42),Dépenses!$L$28,IF(AND(ISNUMBER(Dépenses!$M$29),Dépenses!$M$29&lt;&gt;0,COUNTIF(Dépenses!$M$3:$M$29,"&gt;0")+COUNTIF(Dépenses!$M$3:$M$29,"&lt;0")=42),Dépenses!$L$29,IF(AND(ISNUMBER(Dépenses!$M$30),Dépenses!$M$30&lt;&gt;0,COUNTIF(Dépenses!$M$3:$M$30,"&gt;0")+COUNTIF(Dépenses!$M$3:$M$30,"&lt;0")=42),Dépenses!$L$30,IF(AND(ISNUMBER(Dépenses!$M$31),Dépenses!$M$31&lt;&gt;0,COUNTIF(Dépenses!$M$3:$M$31,"&gt;0")+COUNTIF(Dépenses!$M$3:$M$31,"&lt;0")=42),Dépenses!$L$31,IF(AND(ISNUMBER(Dépenses!$M$32),Dépenses!$M$32&lt;&gt;0,COUNTIF(Dépenses!$M$3:$M$32,"&gt;0")+COUNTIF(Dépenses!$M$3:$M$32,"&lt;0")=42),Dépenses!$L$32,IF(AND(ISNUMBER(Dépenses!$M$33),Dépenses!$M$33&lt;&gt;0,COUNTIF(Dépenses!$M$3:$M$33,"&gt;0")+COUNTIF(Dépenses!$M$3:$M$33,"&lt;0")=42),Dépenses!$L$33,IF(AND(ISNUMBER(Dépenses!$M$34),Dépenses!$M$34&lt;&gt;0,COUNTIF(Dépenses!$M$3:$M$34,"&gt;0")+COUNTIF(Dépenses!$M$3:$M$34,"&lt;0")=42),Dépenses!$L$34,IF(AND(ISNUMBER(Dépenses!$M$35),Dépenses!$M$35&lt;&gt;0,COUNTIF(Dépenses!$M$3:$M$35,"&gt;0")+COUNTIF(Dépenses!$M$3:$M$35,"&lt;0")=42),Dépenses!$L$35,IF(AND(ISNUMBER(Dépenses!$M$36),Dépenses!$M$36&lt;&gt;0,COUNTIF(Dépenses!$M$3:$M$36,"&gt;0")+COUNTIF(Dépenses!$M$3:$M$36,"&lt;0")=42),Dépenses!$L$36,IF(AND(ISNUMBER(Dépenses!$M$37),Dépenses!$M$37&lt;&gt;0,COUNTIF(Dépenses!$M$3:$M$37,"&gt;0")+COUNTIF(Dépenses!$M$3:$M$37,"&lt;0")=42),Dépenses!$L$37,IF(AND(ISNUMBER(Dépenses!$M$38),Dépenses!$M$38&lt;&gt;0,COUNTIF(Dépenses!$M$3:$M$38,"&gt;0")+COUNTIF(Dépenses!$M$3:$M$38,"&lt;0")=42),Dépenses!$L$38,IF(AND(ISNUMBER(Dépenses!$M$39),Dépenses!$M$39&lt;&gt;0,COUNTIF(Dépenses!$M$3:$M$39,"&gt;0")+COUNTIF(Dépenses!$M$3:$M$39,"&lt;0")=42),Dépenses!$L$39,IF(AND(ISNUMBER(Dépenses!$M$40),Dépenses!$M$40&lt;&gt;0,COUNTIF(Dépenses!$M$3:$M$40,"&gt;0")+COUNTIF(Dépenses!$M$3:$M$40,"&lt;0")=42),Dépenses!$L$40,IF(AND(ISNUMBER(Dépenses!$M$41),Dépenses!$M$41&lt;&gt;0,COUNTIF(Dépenses!$M$3:$M$41,"&gt;0")+COUNTIF(Dépenses!$M$3:$M$41,"&lt;0")=42),Dépenses!$L$41,IF(AND(ISNUMBER(Dépenses!$M$42),Dépenses!$M$42&lt;&gt;0,COUNTIF(Dépenses!$M$3:$M$42,"&gt;0")+COUNTIF(Dépenses!$M$3:$M$42,"&lt;0")=42),Dépenses!$L$42,IF(AND(ISNUMBER(Dépenses!$M$43),Dépenses!$M$43&lt;&gt;0,COUNTIF(Dépenses!$M$3:$M$43,"&gt;0")+COUNTIF(Dépenses!$M$3:$M$43,"&lt;0")=42),Dépenses!$L$43,""))))))))))))))))))))))))))))))))))))))))),IF(42=COUNTIF(Dépenses!$M$3:$M$43,"&gt;0")+COUNTIF(Dépenses!$M$3:$M$43,"&lt;0")+1,"TOTAL DÉPENSES",IF(42=COUNTIF(Dépenses!$M$3:$M$43,"&gt;0")+COUNTIF(Dépenses!$M$3:$M$43,"&lt;0")+2,"BÉNÉFICE (PERTE) NET","")))</f>
        <v/>
      </c>
      <c r="H50" s="303" t="str">
        <f>IF(42&lt;=COUNTIF(Dépenses!$M$3:$M$43,"&gt;0")+COUNTIF(Dépenses!$M$3:$M$43,"&lt;0"),IF(AND(ISNUMBER(Dépenses!$M$3),Dépenses!$M$3&lt;&gt;0,COUNTIF(Dépenses!$M$3:$M$3,"&gt;0")+COUNTIF(Dépenses!$M$3:$M$3,"&lt;0")=42),Dépenses!$M$3,IF(AND(ISNUMBER(Dépenses!$M$4),Dépenses!$M$4&lt;&gt;0,COUNTIF(Dépenses!$M$3:$M$4,"&gt;0")+COUNTIF(Dépenses!$M$3:$M$4,"&lt;0")=42),Dépenses!$M$4,IF(AND(ISNUMBER(Dépenses!$M$5),Dépenses!$M$5&lt;&gt;0,COUNTIF(Dépenses!$M$3:$M$5,"&gt;0")+COUNTIF(Dépenses!$M$3:$M$5,"&lt;0")=42),Dépenses!$M$5,IF(AND(ISNUMBER(Dépenses!$M$6),Dépenses!$M$6&lt;&gt;0,COUNTIF(Dépenses!$M$3:$M$6,"&gt;0")+COUNTIF(Dépenses!$M$3:$M$6,"&lt;0")=42),Dépenses!$M$6,IF(AND(ISNUMBER(Dépenses!$M$7),Dépenses!$M$7&lt;&gt;0,COUNTIF(Dépenses!$M$3:$M$7,"&gt;0")+COUNTIF(Dépenses!$M$3:$M$7,"&lt;0")=42),Dépenses!$M$7,IF(AND(ISNUMBER(Dépenses!$M$8),Dépenses!$M$8&lt;&gt;0,COUNTIF(Dépenses!$M$3:$M$8,"&gt;0")+COUNTIF(Dépenses!$M$3:$M$8,"&lt;0")=42),Dépenses!$M$8,IF(AND(ISNUMBER(Dépenses!$M$9),Dépenses!$M$9&lt;&gt;0,COUNTIF(Dépenses!$M$3:$M$9,"&gt;0")+COUNTIF(Dépenses!$M$3:$M$9,"&lt;0")=42),Dépenses!$M$9,IF(AND(ISNUMBER(Dépenses!$M$10),Dépenses!$M$10&lt;&gt;0,COUNTIF(Dépenses!$M$3:$M$10,"&gt;0")+COUNTIF(Dépenses!$M$3:$M$10,"&lt;0")=42),Dépenses!$M$10,IF(AND(ISNUMBER(Dépenses!$M$11),Dépenses!$M$11&lt;&gt;0,COUNTIF(Dépenses!$M$3:$M$11,"&gt;0")+COUNTIF(Dépenses!$M$3:$M$11,"&lt;0")=42),Dépenses!$M$11,IF(AND(ISNUMBER(Dépenses!$M$12),Dépenses!$M$12&lt;&gt;0,COUNTIF(Dépenses!$M$3:$M$12,"&gt;0")+COUNTIF(Dépenses!$M$3:$M$12,"&lt;0")=42),Dépenses!$M$12,IF(AND(ISNUMBER(Dépenses!$M$13),Dépenses!$M$13&lt;&gt;0,COUNTIF(Dépenses!$M$3:$M$13,"&gt;0")+COUNTIF(Dépenses!$M$3:$M$13,"&lt;0")=42),Dépenses!$M$13,IF(AND(ISNUMBER(Dépenses!$M$14),Dépenses!$M$14&lt;&gt;0,COUNTIF(Dépenses!$M$3:$M$14,"&gt;0")+COUNTIF(Dépenses!$M$3:$M$14,"&lt;0")=42),Dépenses!$M$14,IF(AND(ISNUMBER(Dépenses!$M$15),Dépenses!$M$15&lt;&gt;0,COUNTIF(Dépenses!$M$3:$M$15,"&gt;0")+COUNTIF(Dépenses!$M$3:$M$15,"&lt;0")=42),Dépenses!$M$15,IF(AND(ISNUMBER(Dépenses!$M$16),Dépenses!$M$16&lt;&gt;0,COUNTIF(Dépenses!$M$3:$M$16,"&gt;0")+COUNTIF(Dépenses!$M$3:$M$16,"&lt;0")=42),Dépenses!$M$16,IF(AND(ISNUMBER(Dépenses!$M$17),Dépenses!$M$17&lt;&gt;0,COUNTIF(Dépenses!$M$3:$M$17,"&gt;0")+COUNTIF(Dépenses!$M$3:$M$17,"&lt;0")=42),Dépenses!$M$17,IF(AND(ISNUMBER(Dépenses!$M$18),Dépenses!$M$18&lt;&gt;0,COUNTIF(Dépenses!$M$3:$M$18,"&gt;0")+COUNTIF(Dépenses!$M$3:$M$18,"&lt;0")=42),Dépenses!$M$18,IF(AND(ISNUMBER(Dépenses!$M$19),Dépenses!$M$19&lt;&gt;0,COUNTIF(Dépenses!$M$3:$M$19,"&gt;0")+COUNTIF(Dépenses!$M$3:$M$19,"&lt;0")=42),Dépenses!$M$19,IF(AND(ISNUMBER(Dépenses!$M$20),Dépenses!$M$20&lt;&gt;0,COUNTIF(Dépenses!$M$3:$M$20,"&gt;0")+COUNTIF(Dépenses!$M$3:$M$20,"&lt;0")=42),Dépenses!$M$20,IF(AND(ISNUMBER(Dépenses!$M$21),Dépenses!$M$21&lt;&gt;0,COUNTIF(Dépenses!$M$3:$M$21,"&gt;0")+COUNTIF(Dépenses!$M$3:$M$21,"&lt;0")=42),Dépenses!$M$21,IF(AND(ISNUMBER(Dépenses!$M$22),Dépenses!$M$22&lt;&gt;0,COUNTIF(Dépenses!$M$3:$M$22,"&gt;0")+COUNTIF(Dépenses!$M$3:$M$22,"&lt;0")=42),Dépenses!$M$22,IF(AND(ISNUMBER(Dépenses!$M$23),Dépenses!$M$23&lt;&gt;0,COUNTIF(Dépenses!$M$3:$M$23,"&gt;0")+COUNTIF(Dépenses!$M$3:$M$23,"&lt;0")=42),Dépenses!$M$23,IF(AND(ISNUMBER(Dépenses!$M$24),Dépenses!$M$24&lt;&gt;0,COUNTIF(Dépenses!$M$3:$M$24,"&gt;0")+COUNTIF(Dépenses!$M$3:$M$24,"&lt;0")=42),Dépenses!$M$24,IF(AND(ISNUMBER(Dépenses!$M$25),Dépenses!$M$25&lt;&gt;0,COUNTIF(Dépenses!$M$3:$M$25,"&gt;0")+COUNTIF(Dépenses!$M$3:$M$25,"&lt;0")=42),Dépenses!$M$25,IF(AND(ISNUMBER(Dépenses!$M$26),Dépenses!$M$26&lt;&gt;0,COUNTIF(Dépenses!$M$3:$M$26,"&gt;0")+COUNTIF(Dépenses!$M$3:$M$26,"&lt;0")=42),Dépenses!$M$26,IF(AND(ISNUMBER(Dépenses!$M$27),Dépenses!$M$27&lt;&gt;0,COUNTIF(Dépenses!$M$3:$M$27,"&gt;0")+COUNTIF(Dépenses!$M$3:$M$27,"&lt;0")=42),Dépenses!$M$27,IF(AND(ISNUMBER(Dépenses!$M$28),Dépenses!$M$28&lt;&gt;0,COUNTIF(Dépenses!$M$3:$M$28,"&gt;0")+COUNTIF(Dépenses!$M$3:$M$28,"&lt;0")=42),Dépenses!$M$28,IF(AND(ISNUMBER(Dépenses!$M$29),Dépenses!$M$29&lt;&gt;0,COUNTIF(Dépenses!$M$3:$M$29,"&gt;0")+COUNTIF(Dépenses!$M$3:$M$29,"&lt;0")=42),Dépenses!$M$29,IF(AND(ISNUMBER(Dépenses!$M$30),Dépenses!$M$30&lt;&gt;0,COUNTIF(Dépenses!$M$3:$M$30,"&gt;0")+COUNTIF(Dépenses!$M$3:$M$30,"&lt;0")=42),Dépenses!$M$30,IF(AND(ISNUMBER(Dépenses!$M$31),Dépenses!$M$31&lt;&gt;0,COUNTIF(Dépenses!$M$3:$M$31,"&gt;0")+COUNTIF(Dépenses!$M$3:$M$31,"&lt;0")=42),Dépenses!$M$31,IF(AND(ISNUMBER(Dépenses!$M$32),Dépenses!$M$32&lt;&gt;0,COUNTIF(Dépenses!$M$3:$M$32,"&gt;0")+COUNTIF(Dépenses!$M$3:$M$32,"&lt;0")=42),Dépenses!$M$32,IF(AND(ISNUMBER(Dépenses!$M$33),Dépenses!$M$33&lt;&gt;0,COUNTIF(Dépenses!$M$3:$M$33,"&gt;0")+COUNTIF(Dépenses!$M$3:$M$33,"&lt;0")=42),Dépenses!$M$33,IF(AND(ISNUMBER(Dépenses!$M$34),Dépenses!$M$34&lt;&gt;0,COUNTIF(Dépenses!$M$3:$M$34,"&gt;0")+COUNTIF(Dépenses!$M$3:$M$34,"&lt;0")=42),Dépenses!$M$34,IF(AND(ISNUMBER(Dépenses!$M$35),Dépenses!$M$35&lt;&gt;0,COUNTIF(Dépenses!$M$3:$M$35,"&gt;0")+COUNTIF(Dépenses!$M$3:$M$35,"&lt;0")=42),Dépenses!$M$35,IF(AND(ISNUMBER(Dépenses!$M$36),Dépenses!$M$36&lt;&gt;0,COUNTIF(Dépenses!$M$3:$M$36,"&gt;0")+COUNTIF(Dépenses!$M$3:$M$36,"&lt;0")=42),Dépenses!$M$36,IF(AND(ISNUMBER(Dépenses!$M$37),Dépenses!$M$37&lt;&gt;0,COUNTIF(Dépenses!$M$3:$M$37,"&gt;0")+COUNTIF(Dépenses!$M$3:$M$37,"&lt;0")=42),Dépenses!$M$37,IF(AND(ISNUMBER(Dépenses!$M$38),Dépenses!$M$38&lt;&gt;0,COUNTIF(Dépenses!$M$3:$M$38,"&gt;0")+COUNTIF(Dépenses!$M$3:$M$38,"&lt;0")=42),Dépenses!$M$38,IF(AND(ISNUMBER(Dépenses!$M$39),Dépenses!$M$39&lt;&gt;0,COUNTIF(Dépenses!$M$3:$M$39,"&gt;0")+COUNTIF(Dépenses!$M$3:$M$39,"&lt;0")=42),Dépenses!$M$39,IF(AND(ISNUMBER(Dépenses!$M$40),Dépenses!$M$40&lt;&gt;0,COUNTIF(Dépenses!$M$3:$M$40,"&gt;0")+COUNTIF(Dépenses!$M$3:$M$40,"&lt;0")=42),Dépenses!$M$40,IF(AND(ISNUMBER(Dépenses!$M$41),Dépenses!$M$41&lt;&gt;0,COUNTIF(Dépenses!$M$3:$M$41,"&gt;0")+COUNTIF(Dépenses!$M$3:$M$41,"&lt;0")=42),Dépenses!$M$41,IF(AND(ISNUMBER(Dépenses!$M$42),Dépenses!$M$42&lt;&gt;0,COUNTIF(Dépenses!$M$3:$M$42,"&gt;0")+COUNTIF(Dépenses!$M$3:$M$42,"&lt;0")=42),Dépenses!$M$42,IF(AND(ISNUMBER(Dépenses!$M$43),Dépenses!$M$43&lt;&gt;0,COUNTIF(Dépenses!$M$3:$M$43,"&gt;0")+COUNTIF(Dépenses!$M$3:$M$43,"&lt;0")=42),Dépenses!$M$43,""))))))))))))))))))))))))))))))))))))))))),IF(42=COUNTIF(Dépenses!$M$3:$M$43,"&gt;0")+COUNTIF(Dépenses!$M$3:$M$43,"&lt;0")+1,SUM(Dépenses!$M$3:$M$43),IF(42=COUNTIF(Dépenses!$M$3:$M$43,"&gt;0")+COUNTIF(Dépenses!$M$3:$M$43,"&lt;0")+2,Revenus!$J$2-SUM(Dépenses!$M$3:$M$43),"")))</f>
        <v/>
      </c>
      <c r="I50" s="291" t="str">
        <f>IF(42&lt;=COUNTIF(Dépenses!$M$3:$M$43,"&gt;0")+COUNTIF(Dépenses!$M$3:$M$43,"&lt;0"),IF(AND(ISNUMBER(Dépenses!$M$3),Dépenses!$M$3&lt;&gt;0,COUNTIF(Dépenses!$M$3:$M$3,"&gt;0")+COUNTIF(Dépenses!$M$3:$M$3,"&lt;0")=42),Dépenses!$P$3,IF(AND(ISNUMBER(Dépenses!$M$4),Dépenses!$M$4&lt;&gt;0,COUNTIF(Dépenses!$M$3:$M$4,"&gt;0")+COUNTIF(Dépenses!$M$3:$M$4,"&lt;0")=42),Dépenses!$P$4,IF(AND(ISNUMBER(Dépenses!$M$5),Dépenses!$M$5&lt;&gt;0,COUNTIF(Dépenses!$M$3:$M$5,"&gt;0")+COUNTIF(Dépenses!$M$3:$M$5,"&lt;0")=42),Dépenses!$P$5,IF(AND(ISNUMBER(Dépenses!$M$6),Dépenses!$M$6&lt;&gt;0,COUNTIF(Dépenses!$M$3:$M$6,"&gt;0")+COUNTIF(Dépenses!$M$3:$M$6,"&lt;0")=42),Dépenses!$P$6,IF(AND(ISNUMBER(Dépenses!$M$7),Dépenses!$M$7&lt;&gt;0,COUNTIF(Dépenses!$M$3:$M$7,"&gt;0")+COUNTIF(Dépenses!$M$3:$M$7,"&lt;0")=42),Dépenses!$P$7,IF(AND(ISNUMBER(Dépenses!$M$8),Dépenses!$M$8&lt;&gt;0,COUNTIF(Dépenses!$M$3:$M$8,"&gt;0")+COUNTIF(Dépenses!$M$3:$M$8,"&lt;0")=42),Dépenses!$P$8,IF(AND(ISNUMBER(Dépenses!$M$9),Dépenses!$M$9&lt;&gt;0,COUNTIF(Dépenses!$M$3:$M$9,"&gt;0")+COUNTIF(Dépenses!$M$3:$M$9,"&lt;0")=42),Dépenses!$P$9,IF(AND(ISNUMBER(Dépenses!$M$10),Dépenses!$M$10&lt;&gt;0,COUNTIF(Dépenses!$M$3:$M$10,"&gt;0")+COUNTIF(Dépenses!$M$3:$M$10,"&lt;0")=42),Dépenses!$P$10,IF(AND(ISNUMBER(Dépenses!$M$11),Dépenses!$M$11&lt;&gt;0,COUNTIF(Dépenses!$M$3:$M$11,"&gt;0")+COUNTIF(Dépenses!$M$3:$M$11,"&lt;0")=42),Dépenses!$P$11,IF(AND(ISNUMBER(Dépenses!$M$12),Dépenses!$M$12&lt;&gt;0,COUNTIF(Dépenses!$M$3:$M$12,"&gt;0")+COUNTIF(Dépenses!$M$3:$M$12,"&lt;0")=42),Dépenses!$P$12,IF(AND(ISNUMBER(Dépenses!$M$13),Dépenses!$M$13&lt;&gt;0,COUNTIF(Dépenses!$M$3:$M$13,"&gt;0")+COUNTIF(Dépenses!$M$3:$M$13,"&lt;0")=42),Dépenses!$P$13,IF(AND(ISNUMBER(Dépenses!$M$14),Dépenses!$M$14&lt;&gt;0,COUNTIF(Dépenses!$M$3:$M$14,"&gt;0")+COUNTIF(Dépenses!$M$3:$M$14,"&lt;0")=42),Dépenses!$P$14,IF(AND(ISNUMBER(Dépenses!$M$15),Dépenses!$M$15&lt;&gt;0,COUNTIF(Dépenses!$M$3:$M$15,"&gt;0")+COUNTIF(Dépenses!$M$3:$M$15,"&lt;0")=42),Dépenses!$P$15,IF(AND(ISNUMBER(Dépenses!$M$16),Dépenses!$M$16&lt;&gt;0,COUNTIF(Dépenses!$M$3:$M$16,"&gt;0")+COUNTIF(Dépenses!$M$3:$M$16,"&lt;0")=42),Dépenses!$P$16,IF(AND(ISNUMBER(Dépenses!$M$17),Dépenses!$M$17&lt;&gt;0,COUNTIF(Dépenses!$M$3:$M$17,"&gt;0")+COUNTIF(Dépenses!$M$3:$M$17,"&lt;0")=42),Dépenses!$P$17,IF(AND(ISNUMBER(Dépenses!$M$18),Dépenses!$M$18&lt;&gt;0,COUNTIF(Dépenses!$M$3:$M$18,"&gt;0")+COUNTIF(Dépenses!$M$3:$M$18,"&lt;0")=42),Dépenses!$P$18,IF(AND(ISNUMBER(Dépenses!$M$19),Dépenses!$M$19&lt;&gt;0,COUNTIF(Dépenses!$M$3:$M$19,"&gt;0")+COUNTIF(Dépenses!$M$3:$M$19,"&lt;0")=42),Dépenses!$P$19,IF(AND(ISNUMBER(Dépenses!$M$20),Dépenses!$M$20&lt;&gt;0,COUNTIF(Dépenses!$M$3:$M$20,"&gt;0")+COUNTIF(Dépenses!$M$3:$M$20,"&lt;0")=42),Dépenses!$P$20,IF(AND(ISNUMBER(Dépenses!$M$21),Dépenses!$M$21&lt;&gt;0,COUNTIF(Dépenses!$M$3:$M$21,"&gt;0")+COUNTIF(Dépenses!$M$3:$M$21,"&lt;0")=42),Dépenses!$P$21,IF(AND(ISNUMBER(Dépenses!$M$22),Dépenses!$M$22&lt;&gt;0,COUNTIF(Dépenses!$M$3:$M$22,"&gt;0")+COUNTIF(Dépenses!$M$3:$M$22,"&lt;0")=42),Dépenses!$P$22,IF(AND(ISNUMBER(Dépenses!$M$23),Dépenses!$M$23&lt;&gt;0,COUNTIF(Dépenses!$M$3:$M$23,"&gt;0")+COUNTIF(Dépenses!$M$3:$M$23,"&lt;0")=42),Dépenses!$P$23,IF(AND(ISNUMBER(Dépenses!$M$24),Dépenses!$M$24&lt;&gt;0,COUNTIF(Dépenses!$M$3:$M$24,"&gt;0")+COUNTIF(Dépenses!$M$3:$M$24,"&lt;0")=42),Dépenses!$P$24,IF(AND(ISNUMBER(Dépenses!$M$25),Dépenses!$M$25&lt;&gt;0,COUNTIF(Dépenses!$M$3:$M$25,"&gt;0")+COUNTIF(Dépenses!$M$3:$M$25,"&lt;0")=42),Dépenses!$P$25,IF(AND(ISNUMBER(Dépenses!$M$26),Dépenses!$M$26&lt;&gt;0,COUNTIF(Dépenses!$M$3:$M$26,"&gt;0")+COUNTIF(Dépenses!$M$3:$M$26,"&lt;0")=42),Dépenses!$P$26,IF(AND(ISNUMBER(Dépenses!$M$27),Dépenses!$M$27&lt;&gt;0,COUNTIF(Dépenses!$M$3:$M$27,"&gt;0")+COUNTIF(Dépenses!$M$3:$M$27,"&lt;0")=42),Dépenses!$P$27,IF(AND(ISNUMBER(Dépenses!$M$28),Dépenses!$M$28&lt;&gt;0,COUNTIF(Dépenses!$M$3:$M$28,"&gt;0")+COUNTIF(Dépenses!$M$3:$M$28,"&lt;0")=42),Dépenses!$P$28,IF(AND(ISNUMBER(Dépenses!$M$29),Dépenses!$M$29&lt;&gt;0,COUNTIF(Dépenses!$M$3:$M$29,"&gt;0")+COUNTIF(Dépenses!$M$3:$M$29,"&lt;0")=42),Dépenses!$P$29,IF(AND(ISNUMBER(Dépenses!$M$30),Dépenses!$M$30&lt;&gt;0,COUNTIF(Dépenses!$M$3:$M$30,"&gt;0")+COUNTIF(Dépenses!$M$3:$M$30,"&lt;0")=42),Dépenses!$P$30,IF(AND(ISNUMBER(Dépenses!$M$31),Dépenses!$M$31&lt;&gt;0,COUNTIF(Dépenses!$M$3:$M$31,"&gt;0")+COUNTIF(Dépenses!$M$3:$M$31,"&lt;0")=42),Dépenses!$P$31,IF(AND(ISNUMBER(Dépenses!$M$32),Dépenses!$M$32&lt;&gt;0,COUNTIF(Dépenses!$M$3:$M$32,"&gt;0")+COUNTIF(Dépenses!$M$3:$M$32,"&lt;0")=42),Dépenses!$P$32,IF(AND(ISNUMBER(Dépenses!$M$33),Dépenses!$M$33&lt;&gt;0,COUNTIF(Dépenses!$M$3:$M$33,"&gt;0")+COUNTIF(Dépenses!$M$3:$M$33,"&lt;0")=42),Dépenses!$P$33,IF(AND(ISNUMBER(Dépenses!$M$34),Dépenses!$M$34&lt;&gt;0,COUNTIF(Dépenses!$M$3:$M$34,"&gt;0")+COUNTIF(Dépenses!$M$3:$M$34,"&lt;0")=42),Dépenses!$P$34,IF(AND(ISNUMBER(Dépenses!$M$35),Dépenses!$M$35&lt;&gt;0,COUNTIF(Dépenses!$M$3:$M$35,"&gt;0")+COUNTIF(Dépenses!$M$3:$M$35,"&lt;0")=42),Dépenses!$P$35,IF(AND(ISNUMBER(Dépenses!$M$36),Dépenses!$M$36&lt;&gt;0,COUNTIF(Dépenses!$M$3:$M$36,"&gt;0")+COUNTIF(Dépenses!$M$3:$M$36,"&lt;0")=42),Dépenses!$P$36,IF(AND(ISNUMBER(Dépenses!$M$37),Dépenses!$M$37&lt;&gt;0,COUNTIF(Dépenses!$M$3:$M$37,"&gt;0")+COUNTIF(Dépenses!$M$3:$M$37,"&lt;0")=42),Dépenses!$P$37,IF(AND(ISNUMBER(Dépenses!$M$38),Dépenses!$M$38&lt;&gt;0,COUNTIF(Dépenses!$M$3:$M$38,"&gt;0")+COUNTIF(Dépenses!$M$3:$M$38,"&lt;0")=42),Dépenses!$P$38,IF(AND(ISNUMBER(Dépenses!$M$39),Dépenses!$M$39&lt;&gt;0,COUNTIF(Dépenses!$M$3:$M$39,"&gt;0")+COUNTIF(Dépenses!$M$3:$M$39,"&lt;0")=42),Dépenses!$P$39,IF(AND(ISNUMBER(Dépenses!$M$40),Dépenses!$M$40&lt;&gt;0,COUNTIF(Dépenses!$M$3:$M$40,"&gt;0")+COUNTIF(Dépenses!$M$3:$M$40,"&lt;0")=42),Dépenses!$P$40,IF(AND(ISNUMBER(Dépenses!$M$41),Dépenses!$M$41&lt;&gt;0,COUNTIF(Dépenses!$M$3:$M$41,"&gt;0")+COUNTIF(Dépenses!$M$3:$M$41,"&lt;0")=42),Dépenses!$P$41,IF(AND(ISNUMBER(Dépenses!$M$42),Dépenses!$M$42&lt;&gt;0,COUNTIF(Dépenses!$M$3:$M$42,"&gt;0")+COUNTIF(Dépenses!$M$3:$M$42,"&lt;0")=42),Dépenses!$P$42,IF(AND(ISNUMBER(Dépenses!$M$43),Dépenses!$M$43&lt;&gt;0,COUNTIF(Dépenses!$M$3:$M$43,"&gt;0")+COUNTIF(Dépenses!$M$3:$M$43,"&lt;0")=42),Dépenses!$P$43,""))))))))))))))))))))))))))))))))))))))))),"")</f>
        <v/>
      </c>
      <c r="J50" s="303" t="str">
        <f>IF(42&lt;=COUNTIF(Dépenses!$M$3:$M$43,"&gt;0")+COUNTIF(Dépenses!$M$3:$M$43,"&lt;0"),IF(AND(ISNUMBER(Dépenses!$M$3),Dépenses!$M$3&lt;&gt;0,COUNTIF(Dépenses!$M$3:$M$3,"&gt;0")+COUNTIF(Dépenses!$M$3:$M$3,"&lt;0")=42),Dépenses!$Q$3,IF(AND(ISNUMBER(Dépenses!$M$4),Dépenses!$M$4&lt;&gt;0,COUNTIF(Dépenses!$M$3:$M$4,"&gt;0")+COUNTIF(Dépenses!$M$3:$M$4,"&lt;0")=42),Dépenses!$Q$4,IF(AND(ISNUMBER(Dépenses!$M$5),Dépenses!$M$5&lt;&gt;0,COUNTIF(Dépenses!$M$3:$M$5,"&gt;0")+COUNTIF(Dépenses!$M$3:$M$5,"&lt;0")=42),Dépenses!$Q$5,IF(AND(ISNUMBER(Dépenses!$M$6),Dépenses!$M$6&lt;&gt;0,COUNTIF(Dépenses!$M$3:$M$6,"&gt;0")+COUNTIF(Dépenses!$M$3:$M$6,"&lt;0")=42),Dépenses!$Q$6,IF(AND(ISNUMBER(Dépenses!$M$7),Dépenses!$M$7&lt;&gt;0,COUNTIF(Dépenses!$M$3:$M$7,"&gt;0")+COUNTIF(Dépenses!$M$3:$M$7,"&lt;0")=42),Dépenses!$Q$7,IF(AND(ISNUMBER(Dépenses!$M$8),Dépenses!$M$8&lt;&gt;0,COUNTIF(Dépenses!$M$3:$M$8,"&gt;0")+COUNTIF(Dépenses!$M$3:$M$8,"&lt;0")=42),Dépenses!$Q$8,IF(AND(ISNUMBER(Dépenses!$M$9),Dépenses!$M$9&lt;&gt;0,COUNTIF(Dépenses!$M$3:$M$9,"&gt;0")+COUNTIF(Dépenses!$M$3:$M$9,"&lt;0")=42),Dépenses!$Q$9,IF(AND(ISNUMBER(Dépenses!$M$10),Dépenses!$M$10&lt;&gt;0,COUNTIF(Dépenses!$M$3:$M$10,"&gt;0")+COUNTIF(Dépenses!$M$3:$M$10,"&lt;0")=42),Dépenses!$Q$10,IF(AND(ISNUMBER(Dépenses!$M$11),Dépenses!$M$11&lt;&gt;0,COUNTIF(Dépenses!$M$3:$M$11,"&gt;0")+COUNTIF(Dépenses!$M$3:$M$11,"&lt;0")=42),Dépenses!$Q$11,IF(AND(ISNUMBER(Dépenses!$M$12),Dépenses!$M$12&lt;&gt;0,COUNTIF(Dépenses!$M$3:$M$12,"&gt;0")+COUNTIF(Dépenses!$M$3:$M$12,"&lt;0")=42),Dépenses!$Q$12,IF(AND(ISNUMBER(Dépenses!$M$13),Dépenses!$M$13&lt;&gt;0,COUNTIF(Dépenses!$M$3:$M$13,"&gt;0")+COUNTIF(Dépenses!$M$3:$M$13,"&lt;0")=42),Dépenses!$Q$13,IF(AND(ISNUMBER(Dépenses!$M$14),Dépenses!$M$14&lt;&gt;0,COUNTIF(Dépenses!$M$3:$M$14,"&gt;0")+COUNTIF(Dépenses!$M$3:$M$14,"&lt;0")=42),Dépenses!$Q$14,IF(AND(ISNUMBER(Dépenses!$M$15),Dépenses!$M$15&lt;&gt;0,COUNTIF(Dépenses!$M$3:$M$15,"&gt;0")+COUNTIF(Dépenses!$M$3:$M$15,"&lt;0")=42),Dépenses!$Q$15,IF(AND(ISNUMBER(Dépenses!$M$16),Dépenses!$M$16&lt;&gt;0,COUNTIF(Dépenses!$M$3:$M$16,"&gt;0")+COUNTIF(Dépenses!$M$3:$M$16,"&lt;0")=42),Dépenses!$Q$16,IF(AND(ISNUMBER(Dépenses!$M$17),Dépenses!$M$17&lt;&gt;0,COUNTIF(Dépenses!$M$3:$M$17,"&gt;0")+COUNTIF(Dépenses!$M$3:$M$17,"&lt;0")=42),Dépenses!$Q$17,IF(AND(ISNUMBER(Dépenses!$M$18),Dépenses!$M$18&lt;&gt;0,COUNTIF(Dépenses!$M$3:$M$18,"&gt;0")+COUNTIF(Dépenses!$M$3:$M$18,"&lt;0")=42),Dépenses!$Q$18,IF(AND(ISNUMBER(Dépenses!$M$19),Dépenses!$M$19&lt;&gt;0,COUNTIF(Dépenses!$M$3:$M$19,"&gt;0")+COUNTIF(Dépenses!$M$3:$M$19,"&lt;0")=42),Dépenses!$Q$19,IF(AND(ISNUMBER(Dépenses!$M$20),Dépenses!$M$20&lt;&gt;0,COUNTIF(Dépenses!$M$3:$M$20,"&gt;0")+COUNTIF(Dépenses!$M$3:$M$20,"&lt;0")=42),Dépenses!$Q$20,IF(AND(ISNUMBER(Dépenses!$M$21),Dépenses!$M$21&lt;&gt;0,COUNTIF(Dépenses!$M$3:$M$21,"&gt;0")+COUNTIF(Dépenses!$M$3:$M$21,"&lt;0")=42),Dépenses!$Q$21,IF(AND(ISNUMBER(Dépenses!$M$22),Dépenses!$M$22&lt;&gt;0,COUNTIF(Dépenses!$M$3:$M$22,"&gt;0")+COUNTIF(Dépenses!$M$3:$M$22,"&lt;0")=42),Dépenses!$Q$22,IF(AND(ISNUMBER(Dépenses!$M$23),Dépenses!$M$23&lt;&gt;0,COUNTIF(Dépenses!$M$3:$M$23,"&gt;0")+COUNTIF(Dépenses!$M$3:$M$23,"&lt;0")=42),Dépenses!$Q$23,IF(AND(ISNUMBER(Dépenses!$M$24),Dépenses!$M$24&lt;&gt;0,COUNTIF(Dépenses!$M$3:$M$24,"&gt;0")+COUNTIF(Dépenses!$M$3:$M$24,"&lt;0")=42),Dépenses!$Q$24,IF(AND(ISNUMBER(Dépenses!$M$25),Dépenses!$M$25&lt;&gt;0,COUNTIF(Dépenses!$M$3:$M$25,"&gt;0")+COUNTIF(Dépenses!$M$3:$M$25,"&lt;0")=42),Dépenses!$Q$25,IF(AND(ISNUMBER(Dépenses!$M$26),Dépenses!$M$26&lt;&gt;0,COUNTIF(Dépenses!$M$3:$M$26,"&gt;0")+COUNTIF(Dépenses!$M$3:$M$26,"&lt;0")=42),Dépenses!$Q$26,IF(AND(ISNUMBER(Dépenses!$M$27),Dépenses!$M$27&lt;&gt;0,COUNTIF(Dépenses!$M$3:$M$27,"&gt;0")+COUNTIF(Dépenses!$M$3:$M$27,"&lt;0")=42),Dépenses!$Q$27,IF(AND(ISNUMBER(Dépenses!$M$28),Dépenses!$M$28&lt;&gt;0,COUNTIF(Dépenses!$M$3:$M$28,"&gt;0")+COUNTIF(Dépenses!$M$3:$M$28,"&lt;0")=42),Dépenses!$Q$28,IF(AND(ISNUMBER(Dépenses!$M$29),Dépenses!$M$29&lt;&gt;0,COUNTIF(Dépenses!$M$3:$M$29,"&gt;0")+COUNTIF(Dépenses!$M$3:$M$29,"&lt;0")=42),Dépenses!$Q$29,IF(AND(ISNUMBER(Dépenses!$M$30),Dépenses!$M$30&lt;&gt;0,COUNTIF(Dépenses!$M$3:$M$30,"&gt;0")+COUNTIF(Dépenses!$M$3:$M$30,"&lt;0")=42),Dépenses!$Q$30,IF(AND(ISNUMBER(Dépenses!$M$31),Dépenses!$M$31&lt;&gt;0,COUNTIF(Dépenses!$M$3:$M$31,"&gt;0")+COUNTIF(Dépenses!$M$3:$M$31,"&lt;0")=42),Dépenses!$Q$31,IF(AND(ISNUMBER(Dépenses!$M$32),Dépenses!$M$32&lt;&gt;0,COUNTIF(Dépenses!$M$3:$M$32,"&gt;0")+COUNTIF(Dépenses!$M$3:$M$32,"&lt;0")=42),Dépenses!$Q$32,IF(AND(ISNUMBER(Dépenses!$M$33),Dépenses!$M$33&lt;&gt;0,COUNTIF(Dépenses!$M$3:$M$33,"&gt;0")+COUNTIF(Dépenses!$M$3:$M$33,"&lt;0")=42),Dépenses!$Q$33,IF(AND(ISNUMBER(Dépenses!$M$34),Dépenses!$M$34&lt;&gt;0,COUNTIF(Dépenses!$M$3:$M$34,"&gt;0")+COUNTIF(Dépenses!$M$3:$M$34,"&lt;0")=42),Dépenses!$Q$34,IF(AND(ISNUMBER(Dépenses!$M$35),Dépenses!$M$35&lt;&gt;0,COUNTIF(Dépenses!$M$3:$M$35,"&gt;0")+COUNTIF(Dépenses!$M$3:$M$35,"&lt;0")=42),Dépenses!$Q$35,IF(AND(ISNUMBER(Dépenses!$M$36),Dépenses!$M$36&lt;&gt;0,COUNTIF(Dépenses!$M$3:$M$36,"&gt;0")+COUNTIF(Dépenses!$M$3:$M$36,"&lt;0")=42),Dépenses!$Q$36,IF(AND(ISNUMBER(Dépenses!$M$37),Dépenses!$M$37&lt;&gt;0,COUNTIF(Dépenses!$M$3:$M$37,"&gt;0")+COUNTIF(Dépenses!$M$3:$M$37,"&lt;0")=42),Dépenses!$Q$37,IF(AND(ISNUMBER(Dépenses!$M$38),Dépenses!$M$38&lt;&gt;0,COUNTIF(Dépenses!$M$3:$M$38,"&gt;0")+COUNTIF(Dépenses!$M$3:$M$38,"&lt;0")=42),Dépenses!$Q$38,IF(AND(ISNUMBER(Dépenses!$M$39),Dépenses!$M$39&lt;&gt;0,COUNTIF(Dépenses!$M$3:$M$39,"&gt;0")+COUNTIF(Dépenses!$M$3:$M$39,"&lt;0")=42),Dépenses!$Q$39,IF(AND(ISNUMBER(Dépenses!$M$40),Dépenses!$M$40&lt;&gt;0,COUNTIF(Dépenses!$M$3:$M$40,"&gt;0")+COUNTIF(Dépenses!$M$3:$M$40,"&lt;0")=42),Dépenses!$Q$40,IF(AND(ISNUMBER(Dépenses!$M$41),Dépenses!$M$41&lt;&gt;0,COUNTIF(Dépenses!$M$3:$M$41,"&gt;0")+COUNTIF(Dépenses!$M$3:$M$41,"&lt;0")=42),Dépenses!$Q$41,IF(AND(ISNUMBER(Dépenses!$M$42),Dépenses!$M$42&lt;&gt;0,COUNTIF(Dépenses!$M$3:$M$42,"&gt;0")+COUNTIF(Dépenses!$M$3:$M$42,"&lt;0")=42),Dépenses!$Q$42,IF(AND(ISNUMBER(Dépenses!$M$43),Dépenses!$M$43&lt;&gt;0,COUNTIF(Dépenses!$M$3:$M$43,"&gt;0")+COUNTIF(Dépenses!$M$3:$M$43,"&lt;0")=42),Dépenses!$Q$43,""))))))))))))))))))))))))))))))))))))))))),IF(42=COUNTIF(Dépenses!$M$3:$M$43,"&gt;0")+COUNTIF(Dépenses!$M$3:$M$43,"&lt;0")+1,SUM(Dépenses!$Q$3:$Q$43),IF(42=COUNTIF(Dépenses!$M$3:$M$43,"&gt;0")+COUNTIF(Dépenses!$M$3:$M$43,"&lt;0")+2,Revenus!$J$2-SUM(Dépenses!$Q$3:$Q$43),"")))</f>
        <v/>
      </c>
    </row>
    <row r="51" spans="1:10" x14ac:dyDescent="0.25">
      <c r="A51" s="91"/>
      <c r="B51" s="91"/>
      <c r="C51" s="91"/>
      <c r="D51" s="91"/>
      <c r="E51" s="91"/>
      <c r="F51" s="91"/>
      <c r="G51" s="277" t="str">
        <f>IF(43&lt;=COUNTIF(Dépenses!$M$3:$M$43,"&gt;0")+COUNTIF(Dépenses!$M$3:$M$43,"&lt;0"),IF(AND(ISNUMBER(Dépenses!$M$3),Dépenses!$M$3&lt;&gt;0,COUNTIF(Dépenses!$M$3:$M$3,"&gt;0")+COUNTIF(Dépenses!$M$3:$M$3,"&lt;0")=43),Dépenses!$L$3,IF(AND(ISNUMBER(Dépenses!$M$4),Dépenses!$M$4&lt;&gt;0,COUNTIF(Dépenses!$M$3:$M$4,"&gt;0")+COUNTIF(Dépenses!$M$3:$M$4,"&lt;0")=43),Dépenses!$L$4,IF(AND(ISNUMBER(Dépenses!$M$5),Dépenses!$M$5&lt;&gt;0,COUNTIF(Dépenses!$M$3:$M$5,"&gt;0")+COUNTIF(Dépenses!$M$3:$M$5,"&lt;0")=43),Dépenses!$L$5,IF(AND(ISNUMBER(Dépenses!$M$6),Dépenses!$M$6&lt;&gt;0,COUNTIF(Dépenses!$M$3:$M$6,"&gt;0")+COUNTIF(Dépenses!$M$3:$M$6,"&lt;0")=43),Dépenses!$L$6,IF(AND(ISNUMBER(Dépenses!$M$7),Dépenses!$M$7&lt;&gt;0,COUNTIF(Dépenses!$M$3:$M$7,"&gt;0")+COUNTIF(Dépenses!$M$3:$M$7,"&lt;0")=43),Dépenses!$L$7,IF(AND(ISNUMBER(Dépenses!$M$8),Dépenses!$M$8&lt;&gt;0,COUNTIF(Dépenses!$M$3:$M$8,"&gt;0")+COUNTIF(Dépenses!$M$3:$M$8,"&lt;0")=43),Dépenses!$L$8,IF(AND(ISNUMBER(Dépenses!$M$9),Dépenses!$M$9&lt;&gt;0,COUNTIF(Dépenses!$M$3:$M$9,"&gt;0")+COUNTIF(Dépenses!$M$3:$M$9,"&lt;0")=43),Dépenses!$L$9,IF(AND(ISNUMBER(Dépenses!$M$10),Dépenses!$M$10&lt;&gt;0,COUNTIF(Dépenses!$M$3:$M$10,"&gt;0")+COUNTIF(Dépenses!$M$3:$M$10,"&lt;0")=43),Dépenses!$L$10,IF(AND(ISNUMBER(Dépenses!$M$11),Dépenses!$M$11&lt;&gt;0,COUNTIF(Dépenses!$M$3:$M$11,"&gt;0")+COUNTIF(Dépenses!$M$3:$M$11,"&lt;0")=43),Dépenses!$L$11,IF(AND(ISNUMBER(Dépenses!$M$12),Dépenses!$M$12&lt;&gt;0,COUNTIF(Dépenses!$M$3:$M$12,"&gt;0")+COUNTIF(Dépenses!$M$3:$M$12,"&lt;0")=43),Dépenses!$L$12,IF(AND(ISNUMBER(Dépenses!$M$13),Dépenses!$M$13&lt;&gt;0,COUNTIF(Dépenses!$M$3:$M$13,"&gt;0")+COUNTIF(Dépenses!$M$3:$M$13,"&lt;0")=43),Dépenses!$L$13,IF(AND(ISNUMBER(Dépenses!$M$14),Dépenses!$M$14&lt;&gt;0,COUNTIF(Dépenses!$M$3:$M$14,"&gt;0")+COUNTIF(Dépenses!$M$3:$M$14,"&lt;0")=43),Dépenses!$L$14,IF(AND(ISNUMBER(Dépenses!$M$15),Dépenses!$M$15&lt;&gt;0,COUNTIF(Dépenses!$M$3:$M$15,"&gt;0")+COUNTIF(Dépenses!$M$3:$M$15,"&lt;0")=43),Dépenses!$L$15,IF(AND(ISNUMBER(Dépenses!$M$16),Dépenses!$M$16&lt;&gt;0,COUNTIF(Dépenses!$M$3:$M$16,"&gt;0")+COUNTIF(Dépenses!$M$3:$M$16,"&lt;0")=43),Dépenses!$L$16,IF(AND(ISNUMBER(Dépenses!$M$17),Dépenses!$M$17&lt;&gt;0,COUNTIF(Dépenses!$M$3:$M$17,"&gt;0")+COUNTIF(Dépenses!$M$3:$M$17,"&lt;0")=43),Dépenses!$L$17,IF(AND(ISNUMBER(Dépenses!$M$18),Dépenses!$M$18&lt;&gt;0,COUNTIF(Dépenses!$M$3:$M$18,"&gt;0")+COUNTIF(Dépenses!$M$3:$M$18,"&lt;0")=43),Dépenses!$L$18,IF(AND(ISNUMBER(Dépenses!$M$19),Dépenses!$M$19&lt;&gt;0,COUNTIF(Dépenses!$M$3:$M$19,"&gt;0")+COUNTIF(Dépenses!$M$3:$M$19,"&lt;0")=43),Dépenses!$L$19,IF(AND(ISNUMBER(Dépenses!$M$20),Dépenses!$M$20&lt;&gt;0,COUNTIF(Dépenses!$M$3:$M$20,"&gt;0")+COUNTIF(Dépenses!$M$3:$M$20,"&lt;0")=43),Dépenses!$L$20,IF(AND(ISNUMBER(Dépenses!$M$21),Dépenses!$M$21&lt;&gt;0,COUNTIF(Dépenses!$M$3:$M$21,"&gt;0")+COUNTIF(Dépenses!$M$3:$M$21,"&lt;0")=43),Dépenses!$L$21,IF(AND(ISNUMBER(Dépenses!$M$22),Dépenses!$M$22&lt;&gt;0,COUNTIF(Dépenses!$M$3:$M$22,"&gt;0")+COUNTIF(Dépenses!$M$3:$M$22,"&lt;0")=43),Dépenses!$L$22,IF(AND(ISNUMBER(Dépenses!$M$23),Dépenses!$M$23&lt;&gt;0,COUNTIF(Dépenses!$M$3:$M$23,"&gt;0")+COUNTIF(Dépenses!$M$3:$M$23,"&lt;0")=43),Dépenses!$L$23,IF(AND(ISNUMBER(Dépenses!$M$24),Dépenses!$M$24&lt;&gt;0,COUNTIF(Dépenses!$M$3:$M$24,"&gt;0")+COUNTIF(Dépenses!$M$3:$M$24,"&lt;0")=43),Dépenses!$L$24,IF(AND(ISNUMBER(Dépenses!$M$25),Dépenses!$M$25&lt;&gt;0,COUNTIF(Dépenses!$M$3:$M$25,"&gt;0")+COUNTIF(Dépenses!$M$3:$M$25,"&lt;0")=43),Dépenses!$L$25,IF(AND(ISNUMBER(Dépenses!$M$26),Dépenses!$M$26&lt;&gt;0,COUNTIF(Dépenses!$M$3:$M$26,"&gt;0")+COUNTIF(Dépenses!$M$3:$M$26,"&lt;0")=43),Dépenses!$L$26,IF(AND(ISNUMBER(Dépenses!$M$27),Dépenses!$M$27&lt;&gt;0,COUNTIF(Dépenses!$M$3:$M$27,"&gt;0")+COUNTIF(Dépenses!$M$3:$M$27,"&lt;0")=43),Dépenses!$L$27,IF(AND(ISNUMBER(Dépenses!$M$28),Dépenses!$M$28&lt;&gt;0,COUNTIF(Dépenses!$M$3:$M$28,"&gt;0")+COUNTIF(Dépenses!$M$3:$M$28,"&lt;0")=43),Dépenses!$L$28,IF(AND(ISNUMBER(Dépenses!$M$29),Dépenses!$M$29&lt;&gt;0,COUNTIF(Dépenses!$M$3:$M$29,"&gt;0")+COUNTIF(Dépenses!$M$3:$M$29,"&lt;0")=43),Dépenses!$L$29,IF(AND(ISNUMBER(Dépenses!$M$30),Dépenses!$M$30&lt;&gt;0,COUNTIF(Dépenses!$M$3:$M$30,"&gt;0")+COUNTIF(Dépenses!$M$3:$M$30,"&lt;0")=43),Dépenses!$L$30,IF(AND(ISNUMBER(Dépenses!$M$31),Dépenses!$M$31&lt;&gt;0,COUNTIF(Dépenses!$M$3:$M$31,"&gt;0")+COUNTIF(Dépenses!$M$3:$M$31,"&lt;0")=43),Dépenses!$L$31,IF(AND(ISNUMBER(Dépenses!$M$32),Dépenses!$M$32&lt;&gt;0,COUNTIF(Dépenses!$M$3:$M$32,"&gt;0")+COUNTIF(Dépenses!$M$3:$M$32,"&lt;0")=43),Dépenses!$L$32,IF(AND(ISNUMBER(Dépenses!$M$33),Dépenses!$M$33&lt;&gt;0,COUNTIF(Dépenses!$M$3:$M$33,"&gt;0")+COUNTIF(Dépenses!$M$3:$M$33,"&lt;0")=43),Dépenses!$L$33,IF(AND(ISNUMBER(Dépenses!$M$34),Dépenses!$M$34&lt;&gt;0,COUNTIF(Dépenses!$M$3:$M$34,"&gt;0")+COUNTIF(Dépenses!$M$3:$M$34,"&lt;0")=43),Dépenses!$L$34,IF(AND(ISNUMBER(Dépenses!$M$35),Dépenses!$M$35&lt;&gt;0,COUNTIF(Dépenses!$M$3:$M$35,"&gt;0")+COUNTIF(Dépenses!$M$3:$M$35,"&lt;0")=43),Dépenses!$L$35,IF(AND(ISNUMBER(Dépenses!$M$36),Dépenses!$M$36&lt;&gt;0,COUNTIF(Dépenses!$M$3:$M$36,"&gt;0")+COUNTIF(Dépenses!$M$3:$M$36,"&lt;0")=43),Dépenses!$L$36,IF(AND(ISNUMBER(Dépenses!$M$37),Dépenses!$M$37&lt;&gt;0,COUNTIF(Dépenses!$M$3:$M$37,"&gt;0")+COUNTIF(Dépenses!$M$3:$M$37,"&lt;0")=43),Dépenses!$L$37,IF(AND(ISNUMBER(Dépenses!$M$38),Dépenses!$M$38&lt;&gt;0,COUNTIF(Dépenses!$M$3:$M$38,"&gt;0")+COUNTIF(Dépenses!$M$3:$M$38,"&lt;0")=43),Dépenses!$L$38,IF(AND(ISNUMBER(Dépenses!$M$39),Dépenses!$M$39&lt;&gt;0,COUNTIF(Dépenses!$M$3:$M$39,"&gt;0")+COUNTIF(Dépenses!$M$3:$M$39,"&lt;0")=43),Dépenses!$L$39,IF(AND(ISNUMBER(Dépenses!$M$40),Dépenses!$M$40&lt;&gt;0,COUNTIF(Dépenses!$M$3:$M$40,"&gt;0")+COUNTIF(Dépenses!$M$3:$M$40,"&lt;0")=43),Dépenses!$L$40,IF(AND(ISNUMBER(Dépenses!$M$41),Dépenses!$M$41&lt;&gt;0,COUNTIF(Dépenses!$M$3:$M$41,"&gt;0")+COUNTIF(Dépenses!$M$3:$M$41,"&lt;0")=43),Dépenses!$L$41,IF(AND(ISNUMBER(Dépenses!$M$42),Dépenses!$M$42&lt;&gt;0,COUNTIF(Dépenses!$M$3:$M$42,"&gt;0")+COUNTIF(Dépenses!$M$3:$M$42,"&lt;0")=43),Dépenses!$L$42,IF(AND(ISNUMBER(Dépenses!$M$43),Dépenses!$M$43&lt;&gt;0,COUNTIF(Dépenses!$M$3:$M$43,"&gt;0")+COUNTIF(Dépenses!$M$3:$M$43,"&lt;0")=43),Dépenses!$L$43,""))))))))))))))))))))))))))))))))))))))))),IF(43=COUNTIF(Dépenses!$M$3:$M$43,"&gt;0")+COUNTIF(Dépenses!$M$3:$M$43,"&lt;0")+1,"TOTAL DÉPENSES",IF(43=COUNTIF(Dépenses!$M$3:$M$43,"&gt;0")+COUNTIF(Dépenses!$M$3:$M$43,"&lt;0")+2,"BÉNÉFICE (PERTE) NET","")))</f>
        <v/>
      </c>
      <c r="H51" s="244" t="str">
        <f>IF(43&lt;=COUNTIF(Dépenses!$M$3:$M$43,"&gt;0")+COUNTIF(Dépenses!$M$3:$M$43,"&lt;0"),IF(AND(ISNUMBER(Dépenses!$M$3),Dépenses!$M$3&lt;&gt;0,COUNTIF(Dépenses!$M$3:$M$3,"&gt;0")+COUNTIF(Dépenses!$M$3:$M$3,"&lt;0")=43),Dépenses!$M$3,IF(AND(ISNUMBER(Dépenses!$M$4),Dépenses!$M$4&lt;&gt;0,COUNTIF(Dépenses!$M$3:$M$4,"&gt;0")+COUNTIF(Dépenses!$M$3:$M$4,"&lt;0")=43),Dépenses!$M$4,IF(AND(ISNUMBER(Dépenses!$M$5),Dépenses!$M$5&lt;&gt;0,COUNTIF(Dépenses!$M$3:$M$5,"&gt;0")+COUNTIF(Dépenses!$M$3:$M$5,"&lt;0")=43),Dépenses!$M$5,IF(AND(ISNUMBER(Dépenses!$M$6),Dépenses!$M$6&lt;&gt;0,COUNTIF(Dépenses!$M$3:$M$6,"&gt;0")+COUNTIF(Dépenses!$M$3:$M$6,"&lt;0")=43),Dépenses!$M$6,IF(AND(ISNUMBER(Dépenses!$M$7),Dépenses!$M$7&lt;&gt;0,COUNTIF(Dépenses!$M$3:$M$7,"&gt;0")+COUNTIF(Dépenses!$M$3:$M$7,"&lt;0")=43),Dépenses!$M$7,IF(AND(ISNUMBER(Dépenses!$M$8),Dépenses!$M$8&lt;&gt;0,COUNTIF(Dépenses!$M$3:$M$8,"&gt;0")+COUNTIF(Dépenses!$M$3:$M$8,"&lt;0")=43),Dépenses!$M$8,IF(AND(ISNUMBER(Dépenses!$M$9),Dépenses!$M$9&lt;&gt;0,COUNTIF(Dépenses!$M$3:$M$9,"&gt;0")+COUNTIF(Dépenses!$M$3:$M$9,"&lt;0")=43),Dépenses!$M$9,IF(AND(ISNUMBER(Dépenses!$M$10),Dépenses!$M$10&lt;&gt;0,COUNTIF(Dépenses!$M$3:$M$10,"&gt;0")+COUNTIF(Dépenses!$M$3:$M$10,"&lt;0")=43),Dépenses!$M$10,IF(AND(ISNUMBER(Dépenses!$M$11),Dépenses!$M$11&lt;&gt;0,COUNTIF(Dépenses!$M$3:$M$11,"&gt;0")+COUNTIF(Dépenses!$M$3:$M$11,"&lt;0")=43),Dépenses!$M$11,IF(AND(ISNUMBER(Dépenses!$M$12),Dépenses!$M$12&lt;&gt;0,COUNTIF(Dépenses!$M$3:$M$12,"&gt;0")+COUNTIF(Dépenses!$M$3:$M$12,"&lt;0")=43),Dépenses!$M$12,IF(AND(ISNUMBER(Dépenses!$M$13),Dépenses!$M$13&lt;&gt;0,COUNTIF(Dépenses!$M$3:$M$13,"&gt;0")+COUNTIF(Dépenses!$M$3:$M$13,"&lt;0")=43),Dépenses!$M$13,IF(AND(ISNUMBER(Dépenses!$M$14),Dépenses!$M$14&lt;&gt;0,COUNTIF(Dépenses!$M$3:$M$14,"&gt;0")+COUNTIF(Dépenses!$M$3:$M$14,"&lt;0")=43),Dépenses!$M$14,IF(AND(ISNUMBER(Dépenses!$M$15),Dépenses!$M$15&lt;&gt;0,COUNTIF(Dépenses!$M$3:$M$15,"&gt;0")+COUNTIF(Dépenses!$M$3:$M$15,"&lt;0")=43),Dépenses!$M$15,IF(AND(ISNUMBER(Dépenses!$M$16),Dépenses!$M$16&lt;&gt;0,COUNTIF(Dépenses!$M$3:$M$16,"&gt;0")+COUNTIF(Dépenses!$M$3:$M$16,"&lt;0")=43),Dépenses!$M$16,IF(AND(ISNUMBER(Dépenses!$M$17),Dépenses!$M$17&lt;&gt;0,COUNTIF(Dépenses!$M$3:$M$17,"&gt;0")+COUNTIF(Dépenses!$M$3:$M$17,"&lt;0")=43),Dépenses!$M$17,IF(AND(ISNUMBER(Dépenses!$M$18),Dépenses!$M$18&lt;&gt;0,COUNTIF(Dépenses!$M$3:$M$18,"&gt;0")+COUNTIF(Dépenses!$M$3:$M$18,"&lt;0")=43),Dépenses!$M$18,IF(AND(ISNUMBER(Dépenses!$M$19),Dépenses!$M$19&lt;&gt;0,COUNTIF(Dépenses!$M$3:$M$19,"&gt;0")+COUNTIF(Dépenses!$M$3:$M$19,"&lt;0")=43),Dépenses!$M$19,IF(AND(ISNUMBER(Dépenses!$M$20),Dépenses!$M$20&lt;&gt;0,COUNTIF(Dépenses!$M$3:$M$20,"&gt;0")+COUNTIF(Dépenses!$M$3:$M$20,"&lt;0")=43),Dépenses!$M$20,IF(AND(ISNUMBER(Dépenses!$M$21),Dépenses!$M$21&lt;&gt;0,COUNTIF(Dépenses!$M$3:$M$21,"&gt;0")+COUNTIF(Dépenses!$M$3:$M$21,"&lt;0")=43),Dépenses!$M$21,IF(AND(ISNUMBER(Dépenses!$M$22),Dépenses!$M$22&lt;&gt;0,COUNTIF(Dépenses!$M$3:$M$22,"&gt;0")+COUNTIF(Dépenses!$M$3:$M$22,"&lt;0")=43),Dépenses!$M$22,IF(AND(ISNUMBER(Dépenses!$M$23),Dépenses!$M$23&lt;&gt;0,COUNTIF(Dépenses!$M$3:$M$23,"&gt;0")+COUNTIF(Dépenses!$M$3:$M$23,"&lt;0")=43),Dépenses!$M$23,IF(AND(ISNUMBER(Dépenses!$M$24),Dépenses!$M$24&lt;&gt;0,COUNTIF(Dépenses!$M$3:$M$24,"&gt;0")+COUNTIF(Dépenses!$M$3:$M$24,"&lt;0")=43),Dépenses!$M$24,IF(AND(ISNUMBER(Dépenses!$M$25),Dépenses!$M$25&lt;&gt;0,COUNTIF(Dépenses!$M$3:$M$25,"&gt;0")+COUNTIF(Dépenses!$M$3:$M$25,"&lt;0")=43),Dépenses!$M$25,IF(AND(ISNUMBER(Dépenses!$M$26),Dépenses!$M$26&lt;&gt;0,COUNTIF(Dépenses!$M$3:$M$26,"&gt;0")+COUNTIF(Dépenses!$M$3:$M$26,"&lt;0")=43),Dépenses!$M$26,IF(AND(ISNUMBER(Dépenses!$M$27),Dépenses!$M$27&lt;&gt;0,COUNTIF(Dépenses!$M$3:$M$27,"&gt;0")+COUNTIF(Dépenses!$M$3:$M$27,"&lt;0")=43),Dépenses!$M$27,IF(AND(ISNUMBER(Dépenses!$M$28),Dépenses!$M$28&lt;&gt;0,COUNTIF(Dépenses!$M$3:$M$28,"&gt;0")+COUNTIF(Dépenses!$M$3:$M$28,"&lt;0")=43),Dépenses!$M$28,IF(AND(ISNUMBER(Dépenses!$M$29),Dépenses!$M$29&lt;&gt;0,COUNTIF(Dépenses!$M$3:$M$29,"&gt;0")+COUNTIF(Dépenses!$M$3:$M$29,"&lt;0")=43),Dépenses!$M$29,IF(AND(ISNUMBER(Dépenses!$M$30),Dépenses!$M$30&lt;&gt;0,COUNTIF(Dépenses!$M$3:$M$30,"&gt;0")+COUNTIF(Dépenses!$M$3:$M$30,"&lt;0")=43),Dépenses!$M$30,IF(AND(ISNUMBER(Dépenses!$M$31),Dépenses!$M$31&lt;&gt;0,COUNTIF(Dépenses!$M$3:$M$31,"&gt;0")+COUNTIF(Dépenses!$M$3:$M$31,"&lt;0")=43),Dépenses!$M$31,IF(AND(ISNUMBER(Dépenses!$M$32),Dépenses!$M$32&lt;&gt;0,COUNTIF(Dépenses!$M$3:$M$32,"&gt;0")+COUNTIF(Dépenses!$M$3:$M$32,"&lt;0")=43),Dépenses!$M$32,IF(AND(ISNUMBER(Dépenses!$M$33),Dépenses!$M$33&lt;&gt;0,COUNTIF(Dépenses!$M$3:$M$33,"&gt;0")+COUNTIF(Dépenses!$M$3:$M$33,"&lt;0")=43),Dépenses!$M$33,IF(AND(ISNUMBER(Dépenses!$M$34),Dépenses!$M$34&lt;&gt;0,COUNTIF(Dépenses!$M$3:$M$34,"&gt;0")+COUNTIF(Dépenses!$M$3:$M$34,"&lt;0")=43),Dépenses!$M$34,IF(AND(ISNUMBER(Dépenses!$M$35),Dépenses!$M$35&lt;&gt;0,COUNTIF(Dépenses!$M$3:$M$35,"&gt;0")+COUNTIF(Dépenses!$M$3:$M$35,"&lt;0")=43),Dépenses!$M$35,IF(AND(ISNUMBER(Dépenses!$M$36),Dépenses!$M$36&lt;&gt;0,COUNTIF(Dépenses!$M$3:$M$36,"&gt;0")+COUNTIF(Dépenses!$M$3:$M$36,"&lt;0")=43),Dépenses!$M$36,IF(AND(ISNUMBER(Dépenses!$M$37),Dépenses!$M$37&lt;&gt;0,COUNTIF(Dépenses!$M$3:$M$37,"&gt;0")+COUNTIF(Dépenses!$M$3:$M$37,"&lt;0")=43),Dépenses!$M$37,IF(AND(ISNUMBER(Dépenses!$M$38),Dépenses!$M$38&lt;&gt;0,COUNTIF(Dépenses!$M$3:$M$38,"&gt;0")+COUNTIF(Dépenses!$M$3:$M$38,"&lt;0")=43),Dépenses!$M$38,IF(AND(ISNUMBER(Dépenses!$M$39),Dépenses!$M$39&lt;&gt;0,COUNTIF(Dépenses!$M$3:$M$39,"&gt;0")+COUNTIF(Dépenses!$M$3:$M$39,"&lt;0")=43),Dépenses!$M$39,IF(AND(ISNUMBER(Dépenses!$M$40),Dépenses!$M$40&lt;&gt;0,COUNTIF(Dépenses!$M$3:$M$40,"&gt;0")+COUNTIF(Dépenses!$M$3:$M$40,"&lt;0")=43),Dépenses!$M$40,IF(AND(ISNUMBER(Dépenses!$M$41),Dépenses!$M$41&lt;&gt;0,COUNTIF(Dépenses!$M$3:$M$41,"&gt;0")+COUNTIF(Dépenses!$M$3:$M$41,"&lt;0")=43),Dépenses!$M$41,IF(AND(ISNUMBER(Dépenses!$M$42),Dépenses!$M$42&lt;&gt;0,COUNTIF(Dépenses!$M$3:$M$42,"&gt;0")+COUNTIF(Dépenses!$M$3:$M$42,"&lt;0")=43),Dépenses!$M$42,IF(AND(ISNUMBER(Dépenses!$M$43),Dépenses!$M$43&lt;&gt;0,COUNTIF(Dépenses!$M$3:$M$43,"&gt;0")+COUNTIF(Dépenses!$M$3:$M$43,"&lt;0")=43),Dépenses!$M$43,""))))))))))))))))))))))))))))))))))))))))),IF(43=COUNTIF(Dépenses!$M$3:$M$43,"&gt;0")+COUNTIF(Dépenses!$M$3:$M$43,"&lt;0")+1,SUM(Dépenses!$M$3:$M$43),IF(43=COUNTIF(Dépenses!$M$3:$M$43,"&gt;0")+COUNTIF(Dépenses!$M$3:$M$43,"&lt;0")+2,Revenus!$J$2-SUM(Dépenses!$M$3:$M$43),"")))</f>
        <v/>
      </c>
      <c r="I51" s="291" t="str">
        <f>IF(43&lt;=COUNTIF(Dépenses!$M$3:$M$43,"&gt;0")+COUNTIF(Dépenses!$M$3:$M$43,"&lt;0"),IF(AND(ISNUMBER(Dépenses!$M$3),Dépenses!$M$3&lt;&gt;0,COUNTIF(Dépenses!$M$3:$M$3,"&gt;0")+COUNTIF(Dépenses!$M$3:$M$3,"&lt;0")=43),Dépenses!$P$3,IF(AND(ISNUMBER(Dépenses!$M$4),Dépenses!$M$4&lt;&gt;0,COUNTIF(Dépenses!$M$3:$M$4,"&gt;0")+COUNTIF(Dépenses!$M$3:$M$4,"&lt;0")=43),Dépenses!$P$4,IF(AND(ISNUMBER(Dépenses!$M$5),Dépenses!$M$5&lt;&gt;0,COUNTIF(Dépenses!$M$3:$M$5,"&gt;0")+COUNTIF(Dépenses!$M$3:$M$5,"&lt;0")=43),Dépenses!$P$5,IF(AND(ISNUMBER(Dépenses!$M$6),Dépenses!$M$6&lt;&gt;0,COUNTIF(Dépenses!$M$3:$M$6,"&gt;0")+COUNTIF(Dépenses!$M$3:$M$6,"&lt;0")=43),Dépenses!$P$6,IF(AND(ISNUMBER(Dépenses!$M$7),Dépenses!$M$7&lt;&gt;0,COUNTIF(Dépenses!$M$3:$M$7,"&gt;0")+COUNTIF(Dépenses!$M$3:$M$7,"&lt;0")=43),Dépenses!$P$7,IF(AND(ISNUMBER(Dépenses!$M$8),Dépenses!$M$8&lt;&gt;0,COUNTIF(Dépenses!$M$3:$M$8,"&gt;0")+COUNTIF(Dépenses!$M$3:$M$8,"&lt;0")=43),Dépenses!$P$8,IF(AND(ISNUMBER(Dépenses!$M$9),Dépenses!$M$9&lt;&gt;0,COUNTIF(Dépenses!$M$3:$M$9,"&gt;0")+COUNTIF(Dépenses!$M$3:$M$9,"&lt;0")=43),Dépenses!$P$9,IF(AND(ISNUMBER(Dépenses!$M$10),Dépenses!$M$10&lt;&gt;0,COUNTIF(Dépenses!$M$3:$M$10,"&gt;0")+COUNTIF(Dépenses!$M$3:$M$10,"&lt;0")=43),Dépenses!$P$10,IF(AND(ISNUMBER(Dépenses!$M$11),Dépenses!$M$11&lt;&gt;0,COUNTIF(Dépenses!$M$3:$M$11,"&gt;0")+COUNTIF(Dépenses!$M$3:$M$11,"&lt;0")=43),Dépenses!$P$11,IF(AND(ISNUMBER(Dépenses!$M$12),Dépenses!$M$12&lt;&gt;0,COUNTIF(Dépenses!$M$3:$M$12,"&gt;0")+COUNTIF(Dépenses!$M$3:$M$12,"&lt;0")=43),Dépenses!$P$12,IF(AND(ISNUMBER(Dépenses!$M$13),Dépenses!$M$13&lt;&gt;0,COUNTIF(Dépenses!$M$3:$M$13,"&gt;0")+COUNTIF(Dépenses!$M$3:$M$13,"&lt;0")=43),Dépenses!$P$13,IF(AND(ISNUMBER(Dépenses!$M$14),Dépenses!$M$14&lt;&gt;0,COUNTIF(Dépenses!$M$3:$M$14,"&gt;0")+COUNTIF(Dépenses!$M$3:$M$14,"&lt;0")=43),Dépenses!$P$14,IF(AND(ISNUMBER(Dépenses!$M$15),Dépenses!$M$15&lt;&gt;0,COUNTIF(Dépenses!$M$3:$M$15,"&gt;0")+COUNTIF(Dépenses!$M$3:$M$15,"&lt;0")=43),Dépenses!$P$15,IF(AND(ISNUMBER(Dépenses!$M$16),Dépenses!$M$16&lt;&gt;0,COUNTIF(Dépenses!$M$3:$M$16,"&gt;0")+COUNTIF(Dépenses!$M$3:$M$16,"&lt;0")=43),Dépenses!$P$16,IF(AND(ISNUMBER(Dépenses!$M$17),Dépenses!$M$17&lt;&gt;0,COUNTIF(Dépenses!$M$3:$M$17,"&gt;0")+COUNTIF(Dépenses!$M$3:$M$17,"&lt;0")=43),Dépenses!$P$17,IF(AND(ISNUMBER(Dépenses!$M$18),Dépenses!$M$18&lt;&gt;0,COUNTIF(Dépenses!$M$3:$M$18,"&gt;0")+COUNTIF(Dépenses!$M$3:$M$18,"&lt;0")=43),Dépenses!$P$18,IF(AND(ISNUMBER(Dépenses!$M$19),Dépenses!$M$19&lt;&gt;0,COUNTIF(Dépenses!$M$3:$M$19,"&gt;0")+COUNTIF(Dépenses!$M$3:$M$19,"&lt;0")=43),Dépenses!$P$19,IF(AND(ISNUMBER(Dépenses!$M$20),Dépenses!$M$20&lt;&gt;0,COUNTIF(Dépenses!$M$3:$M$20,"&gt;0")+COUNTIF(Dépenses!$M$3:$M$20,"&lt;0")=43),Dépenses!$P$20,IF(AND(ISNUMBER(Dépenses!$M$21),Dépenses!$M$21&lt;&gt;0,COUNTIF(Dépenses!$M$3:$M$21,"&gt;0")+COUNTIF(Dépenses!$M$3:$M$21,"&lt;0")=43),Dépenses!$P$21,IF(AND(ISNUMBER(Dépenses!$M$22),Dépenses!$M$22&lt;&gt;0,COUNTIF(Dépenses!$M$3:$M$22,"&gt;0")+COUNTIF(Dépenses!$M$3:$M$22,"&lt;0")=43),Dépenses!$P$22,IF(AND(ISNUMBER(Dépenses!$M$23),Dépenses!$M$23&lt;&gt;0,COUNTIF(Dépenses!$M$3:$M$23,"&gt;0")+COUNTIF(Dépenses!$M$3:$M$23,"&lt;0")=43),Dépenses!$P$23,IF(AND(ISNUMBER(Dépenses!$M$24),Dépenses!$M$24&lt;&gt;0,COUNTIF(Dépenses!$M$3:$M$24,"&gt;0")+COUNTIF(Dépenses!$M$3:$M$24,"&lt;0")=43),Dépenses!$P$24,IF(AND(ISNUMBER(Dépenses!$M$25),Dépenses!$M$25&lt;&gt;0,COUNTIF(Dépenses!$M$3:$M$25,"&gt;0")+COUNTIF(Dépenses!$M$3:$M$25,"&lt;0")=43),Dépenses!$P$25,IF(AND(ISNUMBER(Dépenses!$M$26),Dépenses!$M$26&lt;&gt;0,COUNTIF(Dépenses!$M$3:$M$26,"&gt;0")+COUNTIF(Dépenses!$M$3:$M$26,"&lt;0")=43),Dépenses!$P$26,IF(AND(ISNUMBER(Dépenses!$M$27),Dépenses!$M$27&lt;&gt;0,COUNTIF(Dépenses!$M$3:$M$27,"&gt;0")+COUNTIF(Dépenses!$M$3:$M$27,"&lt;0")=43),Dépenses!$P$27,IF(AND(ISNUMBER(Dépenses!$M$28),Dépenses!$M$28&lt;&gt;0,COUNTIF(Dépenses!$M$3:$M$28,"&gt;0")+COUNTIF(Dépenses!$M$3:$M$28,"&lt;0")=43),Dépenses!$P$28,IF(AND(ISNUMBER(Dépenses!$M$29),Dépenses!$M$29&lt;&gt;0,COUNTIF(Dépenses!$M$3:$M$29,"&gt;0")+COUNTIF(Dépenses!$M$3:$M$29,"&lt;0")=43),Dépenses!$P$29,IF(AND(ISNUMBER(Dépenses!$M$30),Dépenses!$M$30&lt;&gt;0,COUNTIF(Dépenses!$M$3:$M$30,"&gt;0")+COUNTIF(Dépenses!$M$3:$M$30,"&lt;0")=43),Dépenses!$P$30,IF(AND(ISNUMBER(Dépenses!$M$31),Dépenses!$M$31&lt;&gt;0,COUNTIF(Dépenses!$M$3:$M$31,"&gt;0")+COUNTIF(Dépenses!$M$3:$M$31,"&lt;0")=43),Dépenses!$P$31,IF(AND(ISNUMBER(Dépenses!$M$32),Dépenses!$M$32&lt;&gt;0,COUNTIF(Dépenses!$M$3:$M$32,"&gt;0")+COUNTIF(Dépenses!$M$3:$M$32,"&lt;0")=43),Dépenses!$P$32,IF(AND(ISNUMBER(Dépenses!$M$33),Dépenses!$M$33&lt;&gt;0,COUNTIF(Dépenses!$M$3:$M$33,"&gt;0")+COUNTIF(Dépenses!$M$3:$M$33,"&lt;0")=43),Dépenses!$P$33,IF(AND(ISNUMBER(Dépenses!$M$34),Dépenses!$M$34&lt;&gt;0,COUNTIF(Dépenses!$M$3:$M$34,"&gt;0")+COUNTIF(Dépenses!$M$3:$M$34,"&lt;0")=43),Dépenses!$P$34,IF(AND(ISNUMBER(Dépenses!$M$35),Dépenses!$M$35&lt;&gt;0,COUNTIF(Dépenses!$M$3:$M$35,"&gt;0")+COUNTIF(Dépenses!$M$3:$M$35,"&lt;0")=43),Dépenses!$P$35,IF(AND(ISNUMBER(Dépenses!$M$36),Dépenses!$M$36&lt;&gt;0,COUNTIF(Dépenses!$M$3:$M$36,"&gt;0")+COUNTIF(Dépenses!$M$3:$M$36,"&lt;0")=43),Dépenses!$P$36,IF(AND(ISNUMBER(Dépenses!$M$37),Dépenses!$M$37&lt;&gt;0,COUNTIF(Dépenses!$M$3:$M$37,"&gt;0")+COUNTIF(Dépenses!$M$3:$M$37,"&lt;0")=43),Dépenses!$P$37,IF(AND(ISNUMBER(Dépenses!$M$38),Dépenses!$M$38&lt;&gt;0,COUNTIF(Dépenses!$M$3:$M$38,"&gt;0")+COUNTIF(Dépenses!$M$3:$M$38,"&lt;0")=43),Dépenses!$P$38,IF(AND(ISNUMBER(Dépenses!$M$39),Dépenses!$M$39&lt;&gt;0,COUNTIF(Dépenses!$M$3:$M$39,"&gt;0")+COUNTIF(Dépenses!$M$3:$M$39,"&lt;0")=43),Dépenses!$P$39,IF(AND(ISNUMBER(Dépenses!$M$40),Dépenses!$M$40&lt;&gt;0,COUNTIF(Dépenses!$M$3:$M$40,"&gt;0")+COUNTIF(Dépenses!$M$3:$M$40,"&lt;0")=43),Dépenses!$P$40,IF(AND(ISNUMBER(Dépenses!$M$41),Dépenses!$M$41&lt;&gt;0,COUNTIF(Dépenses!$M$3:$M$41,"&gt;0")+COUNTIF(Dépenses!$M$3:$M$41,"&lt;0")=43),Dépenses!$P$41,IF(AND(ISNUMBER(Dépenses!$M$42),Dépenses!$M$42&lt;&gt;0,COUNTIF(Dépenses!$M$3:$M$42,"&gt;0")+COUNTIF(Dépenses!$M$3:$M$42,"&lt;0")=43),Dépenses!$P$42,IF(AND(ISNUMBER(Dépenses!$M$43),Dépenses!$M$43&lt;&gt;0,COUNTIF(Dépenses!$M$3:$M$43,"&gt;0")+COUNTIF(Dépenses!$M$3:$M$43,"&lt;0")=43),Dépenses!$P$43,""))))))))))))))))))))))))))))))))))))))))),"")</f>
        <v/>
      </c>
      <c r="J51" s="244" t="str">
        <f>IF(43&lt;=COUNTIF(Dépenses!$M$3:$M$43,"&gt;0")+COUNTIF(Dépenses!$M$3:$M$43,"&lt;0"),IF(AND(ISNUMBER(Dépenses!$M$3),Dépenses!$M$3&lt;&gt;0,COUNTIF(Dépenses!$M$3:$M$3,"&gt;0")+COUNTIF(Dépenses!$M$3:$M$3,"&lt;0")=43),Dépenses!$Q$3,IF(AND(ISNUMBER(Dépenses!$M$4),Dépenses!$M$4&lt;&gt;0,COUNTIF(Dépenses!$M$3:$M$4,"&gt;0")+COUNTIF(Dépenses!$M$3:$M$4,"&lt;0")=43),Dépenses!$Q$4,IF(AND(ISNUMBER(Dépenses!$M$5),Dépenses!$M$5&lt;&gt;0,COUNTIF(Dépenses!$M$3:$M$5,"&gt;0")+COUNTIF(Dépenses!$M$3:$M$5,"&lt;0")=43),Dépenses!$Q$5,IF(AND(ISNUMBER(Dépenses!$M$6),Dépenses!$M$6&lt;&gt;0,COUNTIF(Dépenses!$M$3:$M$6,"&gt;0")+COUNTIF(Dépenses!$M$3:$M$6,"&lt;0")=43),Dépenses!$Q$6,IF(AND(ISNUMBER(Dépenses!$M$7),Dépenses!$M$7&lt;&gt;0,COUNTIF(Dépenses!$M$3:$M$7,"&gt;0")+COUNTIF(Dépenses!$M$3:$M$7,"&lt;0")=43),Dépenses!$Q$7,IF(AND(ISNUMBER(Dépenses!$M$8),Dépenses!$M$8&lt;&gt;0,COUNTIF(Dépenses!$M$3:$M$8,"&gt;0")+COUNTIF(Dépenses!$M$3:$M$8,"&lt;0")=43),Dépenses!$Q$8,IF(AND(ISNUMBER(Dépenses!$M$9),Dépenses!$M$9&lt;&gt;0,COUNTIF(Dépenses!$M$3:$M$9,"&gt;0")+COUNTIF(Dépenses!$M$3:$M$9,"&lt;0")=43),Dépenses!$Q$9,IF(AND(ISNUMBER(Dépenses!$M$10),Dépenses!$M$10&lt;&gt;0,COUNTIF(Dépenses!$M$3:$M$10,"&gt;0")+COUNTIF(Dépenses!$M$3:$M$10,"&lt;0")=43),Dépenses!$Q$10,IF(AND(ISNUMBER(Dépenses!$M$11),Dépenses!$M$11&lt;&gt;0,COUNTIF(Dépenses!$M$3:$M$11,"&gt;0")+COUNTIF(Dépenses!$M$3:$M$11,"&lt;0")=43),Dépenses!$Q$11,IF(AND(ISNUMBER(Dépenses!$M$12),Dépenses!$M$12&lt;&gt;0,COUNTIF(Dépenses!$M$3:$M$12,"&gt;0")+COUNTIF(Dépenses!$M$3:$M$12,"&lt;0")=43),Dépenses!$Q$12,IF(AND(ISNUMBER(Dépenses!$M$13),Dépenses!$M$13&lt;&gt;0,COUNTIF(Dépenses!$M$3:$M$13,"&gt;0")+COUNTIF(Dépenses!$M$3:$M$13,"&lt;0")=43),Dépenses!$Q$13,IF(AND(ISNUMBER(Dépenses!$M$14),Dépenses!$M$14&lt;&gt;0,COUNTIF(Dépenses!$M$3:$M$14,"&gt;0")+COUNTIF(Dépenses!$M$3:$M$14,"&lt;0")=43),Dépenses!$Q$14,IF(AND(ISNUMBER(Dépenses!$M$15),Dépenses!$M$15&lt;&gt;0,COUNTIF(Dépenses!$M$3:$M$15,"&gt;0")+COUNTIF(Dépenses!$M$3:$M$15,"&lt;0")=43),Dépenses!$Q$15,IF(AND(ISNUMBER(Dépenses!$M$16),Dépenses!$M$16&lt;&gt;0,COUNTIF(Dépenses!$M$3:$M$16,"&gt;0")+COUNTIF(Dépenses!$M$3:$M$16,"&lt;0")=43),Dépenses!$Q$16,IF(AND(ISNUMBER(Dépenses!$M$17),Dépenses!$M$17&lt;&gt;0,COUNTIF(Dépenses!$M$3:$M$17,"&gt;0")+COUNTIF(Dépenses!$M$3:$M$17,"&lt;0")=43),Dépenses!$Q$17,IF(AND(ISNUMBER(Dépenses!$M$18),Dépenses!$M$18&lt;&gt;0,COUNTIF(Dépenses!$M$3:$M$18,"&gt;0")+COUNTIF(Dépenses!$M$3:$M$18,"&lt;0")=43),Dépenses!$Q$18,IF(AND(ISNUMBER(Dépenses!$M$19),Dépenses!$M$19&lt;&gt;0,COUNTIF(Dépenses!$M$3:$M$19,"&gt;0")+COUNTIF(Dépenses!$M$3:$M$19,"&lt;0")=43),Dépenses!$Q$19,IF(AND(ISNUMBER(Dépenses!$M$20),Dépenses!$M$20&lt;&gt;0,COUNTIF(Dépenses!$M$3:$M$20,"&gt;0")+COUNTIF(Dépenses!$M$3:$M$20,"&lt;0")=43),Dépenses!$Q$20,IF(AND(ISNUMBER(Dépenses!$M$21),Dépenses!$M$21&lt;&gt;0,COUNTIF(Dépenses!$M$3:$M$21,"&gt;0")+COUNTIF(Dépenses!$M$3:$M$21,"&lt;0")=43),Dépenses!$Q$21,IF(AND(ISNUMBER(Dépenses!$M$22),Dépenses!$M$22&lt;&gt;0,COUNTIF(Dépenses!$M$3:$M$22,"&gt;0")+COUNTIF(Dépenses!$M$3:$M$22,"&lt;0")=43),Dépenses!$Q$22,IF(AND(ISNUMBER(Dépenses!$M$23),Dépenses!$M$23&lt;&gt;0,COUNTIF(Dépenses!$M$3:$M$23,"&gt;0")+COUNTIF(Dépenses!$M$3:$M$23,"&lt;0")=43),Dépenses!$Q$23,IF(AND(ISNUMBER(Dépenses!$M$24),Dépenses!$M$24&lt;&gt;0,COUNTIF(Dépenses!$M$3:$M$24,"&gt;0")+COUNTIF(Dépenses!$M$3:$M$24,"&lt;0")=43),Dépenses!$Q$24,IF(AND(ISNUMBER(Dépenses!$M$25),Dépenses!$M$25&lt;&gt;0,COUNTIF(Dépenses!$M$3:$M$25,"&gt;0")+COUNTIF(Dépenses!$M$3:$M$25,"&lt;0")=43),Dépenses!$Q$25,IF(AND(ISNUMBER(Dépenses!$M$26),Dépenses!$M$26&lt;&gt;0,COUNTIF(Dépenses!$M$3:$M$26,"&gt;0")+COUNTIF(Dépenses!$M$3:$M$26,"&lt;0")=43),Dépenses!$Q$26,IF(AND(ISNUMBER(Dépenses!$M$27),Dépenses!$M$27&lt;&gt;0,COUNTIF(Dépenses!$M$3:$M$27,"&gt;0")+COUNTIF(Dépenses!$M$3:$M$27,"&lt;0")=43),Dépenses!$Q$27,IF(AND(ISNUMBER(Dépenses!$M$28),Dépenses!$M$28&lt;&gt;0,COUNTIF(Dépenses!$M$3:$M$28,"&gt;0")+COUNTIF(Dépenses!$M$3:$M$28,"&lt;0")=43),Dépenses!$Q$28,IF(AND(ISNUMBER(Dépenses!$M$29),Dépenses!$M$29&lt;&gt;0,COUNTIF(Dépenses!$M$3:$M$29,"&gt;0")+COUNTIF(Dépenses!$M$3:$M$29,"&lt;0")=43),Dépenses!$Q$29,IF(AND(ISNUMBER(Dépenses!$M$30),Dépenses!$M$30&lt;&gt;0,COUNTIF(Dépenses!$M$3:$M$30,"&gt;0")+COUNTIF(Dépenses!$M$3:$M$30,"&lt;0")=43),Dépenses!$Q$30,IF(AND(ISNUMBER(Dépenses!$M$31),Dépenses!$M$31&lt;&gt;0,COUNTIF(Dépenses!$M$3:$M$31,"&gt;0")+COUNTIF(Dépenses!$M$3:$M$31,"&lt;0")=43),Dépenses!$Q$31,IF(AND(ISNUMBER(Dépenses!$M$32),Dépenses!$M$32&lt;&gt;0,COUNTIF(Dépenses!$M$3:$M$32,"&gt;0")+COUNTIF(Dépenses!$M$3:$M$32,"&lt;0")=43),Dépenses!$Q$32,IF(AND(ISNUMBER(Dépenses!$M$33),Dépenses!$M$33&lt;&gt;0,COUNTIF(Dépenses!$M$3:$M$33,"&gt;0")+COUNTIF(Dépenses!$M$3:$M$33,"&lt;0")=43),Dépenses!$Q$33,IF(AND(ISNUMBER(Dépenses!$M$34),Dépenses!$M$34&lt;&gt;0,COUNTIF(Dépenses!$M$3:$M$34,"&gt;0")+COUNTIF(Dépenses!$M$3:$M$34,"&lt;0")=43),Dépenses!$Q$34,IF(AND(ISNUMBER(Dépenses!$M$35),Dépenses!$M$35&lt;&gt;0,COUNTIF(Dépenses!$M$3:$M$35,"&gt;0")+COUNTIF(Dépenses!$M$3:$M$35,"&lt;0")=43),Dépenses!$Q$35,IF(AND(ISNUMBER(Dépenses!$M$36),Dépenses!$M$36&lt;&gt;0,COUNTIF(Dépenses!$M$3:$M$36,"&gt;0")+COUNTIF(Dépenses!$M$3:$M$36,"&lt;0")=43),Dépenses!$Q$36,IF(AND(ISNUMBER(Dépenses!$M$37),Dépenses!$M$37&lt;&gt;0,COUNTIF(Dépenses!$M$3:$M$37,"&gt;0")+COUNTIF(Dépenses!$M$3:$M$37,"&lt;0")=43),Dépenses!$Q$37,IF(AND(ISNUMBER(Dépenses!$M$38),Dépenses!$M$38&lt;&gt;0,COUNTIF(Dépenses!$M$3:$M$38,"&gt;0")+COUNTIF(Dépenses!$M$3:$M$38,"&lt;0")=43),Dépenses!$Q$38,IF(AND(ISNUMBER(Dépenses!$M$39),Dépenses!$M$39&lt;&gt;0,COUNTIF(Dépenses!$M$3:$M$39,"&gt;0")+COUNTIF(Dépenses!$M$3:$M$39,"&lt;0")=43),Dépenses!$Q$39,IF(AND(ISNUMBER(Dépenses!$M$40),Dépenses!$M$40&lt;&gt;0,COUNTIF(Dépenses!$M$3:$M$40,"&gt;0")+COUNTIF(Dépenses!$M$3:$M$40,"&lt;0")=43),Dépenses!$Q$40,IF(AND(ISNUMBER(Dépenses!$M$41),Dépenses!$M$41&lt;&gt;0,COUNTIF(Dépenses!$M$3:$M$41,"&gt;0")+COUNTIF(Dépenses!$M$3:$M$41,"&lt;0")=43),Dépenses!$Q$41,IF(AND(ISNUMBER(Dépenses!$M$42),Dépenses!$M$42&lt;&gt;0,COUNTIF(Dépenses!$M$3:$M$42,"&gt;0")+COUNTIF(Dépenses!$M$3:$M$42,"&lt;0")=43),Dépenses!$Q$42,IF(AND(ISNUMBER(Dépenses!$M$43),Dépenses!$M$43&lt;&gt;0,COUNTIF(Dépenses!$M$3:$M$43,"&gt;0")+COUNTIF(Dépenses!$M$3:$M$43,"&lt;0")=43),Dépenses!$Q$43,""))))))))))))))))))))))))))))))))))))))))),IF(43=COUNTIF(Dépenses!$M$3:$M$43,"&gt;0")+COUNTIF(Dépenses!$M$3:$M$43,"&lt;0")+1,SUM(Dépenses!$Q$3:$Q$43),IF(43=COUNTIF(Dépenses!$M$3:$M$43,"&gt;0")+COUNTIF(Dépenses!$M$3:$M$43,"&lt;0")+2,Revenus!$J$2-SUM(Dépenses!$Q$3:$Q$43),"")))</f>
        <v/>
      </c>
    </row>
    <row r="52" spans="1:10" x14ac:dyDescent="0.25">
      <c r="A52" s="91"/>
      <c r="B52" s="91"/>
      <c r="C52" s="91"/>
      <c r="D52" s="91"/>
      <c r="E52" s="91"/>
      <c r="F52" s="91"/>
      <c r="G52" s="91"/>
      <c r="H52" s="91"/>
    </row>
    <row r="53" spans="1:10" x14ac:dyDescent="0.25">
      <c r="A53" s="91"/>
      <c r="B53" s="91"/>
      <c r="C53" s="91"/>
      <c r="D53" s="91"/>
      <c r="E53" s="91"/>
      <c r="F53" s="91"/>
      <c r="G53" s="91"/>
      <c r="H53" s="91"/>
    </row>
    <row r="54" spans="1:10" x14ac:dyDescent="0.25">
      <c r="A54" s="91"/>
      <c r="B54" s="91"/>
      <c r="C54" s="91"/>
      <c r="D54" s="91"/>
      <c r="E54" s="91"/>
      <c r="F54" s="91"/>
      <c r="G54" s="91"/>
      <c r="H54" s="91"/>
    </row>
    <row r="55" spans="1:10" x14ac:dyDescent="0.25">
      <c r="A55" s="91"/>
      <c r="B55" s="91"/>
      <c r="C55" s="91"/>
      <c r="D55" s="91"/>
      <c r="E55" s="91"/>
      <c r="F55" s="91"/>
      <c r="G55" s="91"/>
      <c r="H55" s="91"/>
    </row>
    <row r="56" spans="1:10" x14ac:dyDescent="0.25">
      <c r="A56" s="91"/>
      <c r="B56" s="91"/>
      <c r="C56" s="91"/>
      <c r="D56" s="91"/>
      <c r="E56" s="91"/>
      <c r="F56" s="91"/>
      <c r="G56" s="91"/>
      <c r="H56" s="91"/>
    </row>
    <row r="57" spans="1:10" x14ac:dyDescent="0.25">
      <c r="A57" s="91"/>
      <c r="B57" s="91"/>
      <c r="C57" s="91"/>
      <c r="D57" s="91"/>
      <c r="E57" s="91"/>
      <c r="F57" s="91"/>
      <c r="G57" s="91"/>
      <c r="H57" s="91"/>
    </row>
    <row r="58" spans="1:10" x14ac:dyDescent="0.25">
      <c r="A58" s="91"/>
      <c r="B58" s="91"/>
      <c r="C58" s="91"/>
      <c r="D58" s="91"/>
      <c r="E58" s="91"/>
      <c r="F58" s="91"/>
      <c r="G58" s="91"/>
      <c r="H58" s="91"/>
    </row>
    <row r="59" spans="1:10" x14ac:dyDescent="0.25">
      <c r="A59" s="91"/>
      <c r="B59" s="91"/>
      <c r="C59" s="91"/>
      <c r="D59" s="91"/>
      <c r="E59" s="91"/>
      <c r="F59" s="91"/>
      <c r="G59" s="91"/>
      <c r="H59" s="91"/>
    </row>
    <row r="60" spans="1:10" x14ac:dyDescent="0.25">
      <c r="A60" s="91"/>
      <c r="B60" s="91"/>
      <c r="C60" s="91"/>
      <c r="D60" s="91"/>
      <c r="E60" s="91"/>
      <c r="F60" s="91"/>
      <c r="G60" s="91"/>
      <c r="H60" s="91"/>
    </row>
    <row r="61" spans="1:10" x14ac:dyDescent="0.25">
      <c r="A61" s="91"/>
      <c r="B61" s="91"/>
      <c r="C61" s="91"/>
      <c r="D61" s="91"/>
      <c r="E61" s="91"/>
      <c r="F61" s="91"/>
      <c r="G61" s="91"/>
      <c r="H61" s="91"/>
    </row>
    <row r="62" spans="1:10" x14ac:dyDescent="0.25">
      <c r="A62" s="91"/>
      <c r="B62" s="91"/>
      <c r="C62" s="91"/>
      <c r="D62" s="91"/>
      <c r="E62" s="91"/>
      <c r="F62" s="91"/>
      <c r="G62" s="91"/>
      <c r="H62" s="91"/>
    </row>
    <row r="63" spans="1:10" x14ac:dyDescent="0.25">
      <c r="A63" s="91"/>
      <c r="B63" s="91"/>
      <c r="C63" s="91"/>
      <c r="D63" s="91"/>
      <c r="E63" s="91"/>
      <c r="F63" s="91"/>
      <c r="G63" s="91"/>
      <c r="H63" s="91"/>
    </row>
    <row r="64" spans="1:10" x14ac:dyDescent="0.25">
      <c r="A64" s="91"/>
      <c r="B64" s="91"/>
      <c r="C64" s="91"/>
      <c r="D64" s="91"/>
      <c r="E64" s="91"/>
      <c r="F64" s="91"/>
      <c r="G64" s="91"/>
      <c r="H64" s="91"/>
    </row>
    <row r="65" spans="1:8" x14ac:dyDescent="0.25">
      <c r="A65" s="91"/>
      <c r="B65" s="91"/>
      <c r="C65" s="91"/>
      <c r="D65" s="91"/>
      <c r="E65" s="91"/>
      <c r="F65" s="91"/>
      <c r="G65" s="91"/>
      <c r="H65" s="91"/>
    </row>
    <row r="66" spans="1:8" x14ac:dyDescent="0.25">
      <c r="A66" s="91"/>
      <c r="B66" s="91"/>
      <c r="C66" s="91"/>
      <c r="D66" s="91"/>
      <c r="E66" s="91"/>
      <c r="F66" s="91"/>
      <c r="G66" s="91"/>
      <c r="H66" s="91"/>
    </row>
    <row r="67" spans="1:8" x14ac:dyDescent="0.25">
      <c r="A67" s="91"/>
      <c r="B67" s="91"/>
      <c r="C67" s="91"/>
      <c r="D67" s="91"/>
      <c r="E67" s="91"/>
      <c r="F67" s="91"/>
      <c r="G67" s="91"/>
      <c r="H67" s="91"/>
    </row>
    <row r="68" spans="1:8" x14ac:dyDescent="0.25">
      <c r="A68" s="91"/>
      <c r="B68" s="91"/>
      <c r="C68" s="91"/>
      <c r="D68" s="91"/>
      <c r="E68" s="91"/>
      <c r="F68" s="91"/>
      <c r="G68" s="91"/>
      <c r="H68" s="91"/>
    </row>
    <row r="69" spans="1:8" x14ac:dyDescent="0.25">
      <c r="A69" s="91"/>
      <c r="B69" s="91"/>
      <c r="C69" s="91"/>
      <c r="D69" s="91"/>
      <c r="E69" s="91"/>
      <c r="F69" s="91"/>
      <c r="G69" s="91"/>
      <c r="H69" s="91"/>
    </row>
    <row r="70" spans="1:8" x14ac:dyDescent="0.25">
      <c r="A70" s="91"/>
      <c r="B70" s="91"/>
      <c r="C70" s="91"/>
      <c r="D70" s="91"/>
      <c r="E70" s="91"/>
      <c r="F70" s="91"/>
      <c r="G70" s="91"/>
      <c r="H70" s="91"/>
    </row>
    <row r="71" spans="1:8" x14ac:dyDescent="0.25">
      <c r="A71" s="91"/>
      <c r="B71" s="91"/>
      <c r="C71" s="91"/>
      <c r="D71" s="91"/>
      <c r="E71" s="91"/>
      <c r="F71" s="91"/>
      <c r="G71" s="91"/>
      <c r="H71" s="91"/>
    </row>
    <row r="72" spans="1:8" x14ac:dyDescent="0.25">
      <c r="A72" s="91"/>
      <c r="B72" s="91"/>
      <c r="C72" s="91"/>
      <c r="D72" s="91"/>
      <c r="E72" s="91"/>
      <c r="F72" s="91"/>
      <c r="G72" s="91"/>
      <c r="H72" s="91"/>
    </row>
    <row r="73" spans="1:8" x14ac:dyDescent="0.25">
      <c r="A73" s="91"/>
      <c r="B73" s="91"/>
      <c r="C73" s="91"/>
      <c r="D73" s="91"/>
      <c r="E73" s="91"/>
      <c r="F73" s="91"/>
      <c r="G73" s="91"/>
      <c r="H73" s="91"/>
    </row>
    <row r="74" spans="1:8" x14ac:dyDescent="0.25">
      <c r="A74" s="91"/>
      <c r="B74" s="91"/>
      <c r="C74" s="91"/>
      <c r="D74" s="91"/>
      <c r="E74" s="91"/>
      <c r="F74" s="91"/>
      <c r="G74" s="91"/>
      <c r="H74" s="91"/>
    </row>
    <row r="75" spans="1:8" x14ac:dyDescent="0.25">
      <c r="A75" s="91"/>
      <c r="B75" s="91"/>
      <c r="C75" s="91"/>
      <c r="D75" s="91"/>
      <c r="E75" s="91"/>
      <c r="F75" s="91"/>
      <c r="G75" s="91"/>
      <c r="H75" s="91"/>
    </row>
    <row r="76" spans="1:8" x14ac:dyDescent="0.25">
      <c r="A76" s="91"/>
      <c r="B76" s="91"/>
      <c r="C76" s="91"/>
      <c r="D76" s="91"/>
      <c r="E76" s="91"/>
      <c r="F76" s="91"/>
      <c r="G76" s="91"/>
      <c r="H76" s="91"/>
    </row>
    <row r="77" spans="1:8" x14ac:dyDescent="0.25">
      <c r="A77" s="91"/>
      <c r="B77" s="91"/>
      <c r="C77" s="91"/>
      <c r="D77" s="91"/>
      <c r="E77" s="91"/>
      <c r="F77" s="91"/>
      <c r="G77" s="91"/>
      <c r="H77" s="91"/>
    </row>
    <row r="78" spans="1:8" x14ac:dyDescent="0.25">
      <c r="A78" s="91"/>
      <c r="B78" s="91"/>
      <c r="C78" s="91"/>
      <c r="D78" s="91"/>
      <c r="E78" s="91"/>
      <c r="F78" s="91"/>
      <c r="G78" s="91"/>
      <c r="H78" s="91"/>
    </row>
    <row r="79" spans="1:8" x14ac:dyDescent="0.25">
      <c r="A79" s="91"/>
      <c r="B79" s="91"/>
      <c r="C79" s="91"/>
      <c r="D79" s="91"/>
      <c r="E79" s="91"/>
      <c r="F79" s="91"/>
      <c r="G79" s="91"/>
      <c r="H79" s="91"/>
    </row>
    <row r="80" spans="1:8" x14ac:dyDescent="0.25">
      <c r="A80" s="91"/>
      <c r="B80" s="91"/>
      <c r="C80" s="91"/>
      <c r="D80" s="91"/>
      <c r="E80" s="91"/>
      <c r="F80" s="91"/>
      <c r="G80" s="91"/>
      <c r="H80" s="91"/>
    </row>
    <row r="81" spans="1:8" x14ac:dyDescent="0.25">
      <c r="A81" s="91"/>
      <c r="B81" s="91"/>
      <c r="C81" s="91"/>
      <c r="D81" s="91"/>
      <c r="E81" s="91"/>
      <c r="F81" s="91"/>
      <c r="G81" s="91"/>
      <c r="H81" s="91"/>
    </row>
    <row r="82" spans="1:8" x14ac:dyDescent="0.25">
      <c r="A82" s="91"/>
      <c r="B82" s="91"/>
      <c r="C82" s="91"/>
      <c r="D82" s="91"/>
      <c r="E82" s="91"/>
      <c r="F82" s="91"/>
      <c r="G82" s="91"/>
      <c r="H82" s="91"/>
    </row>
    <row r="83" spans="1:8" x14ac:dyDescent="0.25">
      <c r="A83" s="91"/>
      <c r="B83" s="91"/>
      <c r="C83" s="91"/>
      <c r="D83" s="91"/>
      <c r="E83" s="91"/>
      <c r="F83" s="91"/>
      <c r="G83" s="91"/>
      <c r="H83" s="91"/>
    </row>
    <row r="84" spans="1:8" x14ac:dyDescent="0.25">
      <c r="A84" s="91"/>
      <c r="B84" s="91"/>
      <c r="C84" s="91"/>
      <c r="D84" s="91"/>
      <c r="E84" s="91"/>
      <c r="F84" s="91"/>
      <c r="G84" s="91"/>
      <c r="H84" s="91"/>
    </row>
    <row r="85" spans="1:8" x14ac:dyDescent="0.25">
      <c r="A85" s="91"/>
      <c r="B85" s="91"/>
      <c r="C85" s="91"/>
      <c r="D85" s="91"/>
      <c r="E85" s="91"/>
      <c r="F85" s="91"/>
      <c r="G85" s="91"/>
      <c r="H85" s="91"/>
    </row>
    <row r="86" spans="1:8" x14ac:dyDescent="0.25">
      <c r="A86" s="91"/>
      <c r="B86" s="91"/>
      <c r="C86" s="91"/>
      <c r="D86" s="91"/>
      <c r="E86" s="91"/>
      <c r="F86" s="91"/>
      <c r="G86" s="91"/>
      <c r="H86" s="91"/>
    </row>
    <row r="87" spans="1:8" x14ac:dyDescent="0.25">
      <c r="A87" s="91"/>
      <c r="B87" s="91"/>
      <c r="C87" s="91"/>
      <c r="D87" s="91"/>
      <c r="E87" s="91"/>
      <c r="F87" s="91"/>
      <c r="G87" s="91"/>
      <c r="H87" s="91"/>
    </row>
    <row r="88" spans="1:8" x14ac:dyDescent="0.25">
      <c r="A88" s="91"/>
      <c r="B88" s="91"/>
      <c r="C88" s="91"/>
      <c r="D88" s="91"/>
      <c r="E88" s="91"/>
      <c r="F88" s="91"/>
      <c r="G88" s="91"/>
      <c r="H88" s="91"/>
    </row>
    <row r="89" spans="1:8" x14ac:dyDescent="0.25">
      <c r="A89" s="91"/>
      <c r="B89" s="91"/>
      <c r="C89" s="91"/>
      <c r="D89" s="91"/>
      <c r="E89" s="91"/>
      <c r="F89" s="91"/>
      <c r="G89" s="91"/>
      <c r="H89" s="91"/>
    </row>
    <row r="90" spans="1:8" x14ac:dyDescent="0.25">
      <c r="A90" s="91"/>
      <c r="B90" s="91"/>
      <c r="C90" s="91"/>
      <c r="D90" s="91"/>
      <c r="E90" s="91"/>
      <c r="F90" s="91"/>
      <c r="G90" s="91"/>
      <c r="H90" s="91"/>
    </row>
    <row r="91" spans="1:8" x14ac:dyDescent="0.25">
      <c r="A91" s="91"/>
      <c r="B91" s="91"/>
      <c r="C91" s="91"/>
      <c r="D91" s="91"/>
      <c r="E91" s="91"/>
      <c r="F91" s="91"/>
      <c r="G91" s="91"/>
      <c r="H91" s="91"/>
    </row>
    <row r="92" spans="1:8" x14ac:dyDescent="0.25">
      <c r="A92" s="91"/>
      <c r="B92" s="91"/>
      <c r="C92" s="91"/>
      <c r="D92" s="91"/>
      <c r="E92" s="91"/>
      <c r="F92" s="91"/>
      <c r="G92" s="91"/>
      <c r="H92" s="91"/>
    </row>
    <row r="93" spans="1:8" x14ac:dyDescent="0.25">
      <c r="A93" s="91"/>
      <c r="B93" s="91"/>
      <c r="C93" s="91"/>
      <c r="D93" s="91"/>
      <c r="E93" s="91"/>
      <c r="F93" s="91"/>
      <c r="G93" s="91"/>
      <c r="H93" s="91"/>
    </row>
    <row r="94" spans="1:8" x14ac:dyDescent="0.25">
      <c r="A94" s="91"/>
      <c r="B94" s="91"/>
      <c r="C94" s="91"/>
      <c r="D94" s="91"/>
      <c r="E94" s="91"/>
      <c r="F94" s="91"/>
      <c r="G94" s="91"/>
      <c r="H94" s="91"/>
    </row>
    <row r="95" spans="1:8" x14ac:dyDescent="0.25">
      <c r="A95" s="91"/>
      <c r="B95" s="91"/>
      <c r="C95" s="91"/>
      <c r="D95" s="91"/>
      <c r="E95" s="91"/>
      <c r="F95" s="91"/>
      <c r="G95" s="91"/>
      <c r="H95" s="91"/>
    </row>
    <row r="96" spans="1:8" x14ac:dyDescent="0.25">
      <c r="A96" s="91"/>
      <c r="B96" s="91"/>
      <c r="C96" s="91"/>
      <c r="D96" s="91"/>
      <c r="E96" s="91"/>
      <c r="F96" s="91"/>
      <c r="G96" s="91"/>
      <c r="H96" s="91"/>
    </row>
    <row r="97" spans="1:28" x14ac:dyDescent="0.25">
      <c r="A97" s="91"/>
      <c r="B97" s="91"/>
      <c r="C97" s="91"/>
      <c r="D97" s="91"/>
      <c r="E97" s="91"/>
      <c r="F97" s="91"/>
      <c r="G97" s="91"/>
      <c r="H97" s="91"/>
    </row>
    <row r="98" spans="1:28" x14ac:dyDescent="0.25">
      <c r="A98" s="91"/>
      <c r="B98" s="91"/>
      <c r="C98" s="91"/>
      <c r="D98" s="91"/>
      <c r="E98" s="91"/>
      <c r="F98" s="91"/>
      <c r="G98" s="91"/>
      <c r="H98" s="91"/>
    </row>
    <row r="99" spans="1:28" x14ac:dyDescent="0.25">
      <c r="A99" s="91"/>
      <c r="B99" s="91"/>
      <c r="C99" s="91"/>
      <c r="D99" s="91"/>
      <c r="E99" s="91"/>
      <c r="F99" s="91"/>
      <c r="G99" s="91"/>
      <c r="H99" s="91"/>
    </row>
    <row r="100" spans="1:28" x14ac:dyDescent="0.25">
      <c r="A100" s="91"/>
      <c r="B100" s="91"/>
      <c r="C100" s="91"/>
      <c r="D100" s="91"/>
      <c r="E100" s="91"/>
      <c r="F100" s="91"/>
      <c r="G100" s="91"/>
      <c r="H100" s="91"/>
      <c r="Z100" s="204" t="str">
        <f>IF(OR($E$5="Oui",$E$8="Oui"),IF($E$12="rapide","Rapide","Régulière"),IF(AND($E$5="Non",$E$8="Non"),"Pas inscrit","Ø"))</f>
        <v>Pas inscrit</v>
      </c>
    </row>
    <row r="101" spans="1:28" x14ac:dyDescent="0.25">
      <c r="A101" s="91"/>
      <c r="B101" s="91"/>
      <c r="C101" s="91"/>
      <c r="D101" s="91"/>
      <c r="E101" s="91"/>
      <c r="F101" s="91"/>
      <c r="G101" s="91"/>
      <c r="H101" s="91"/>
      <c r="Z101" s="204" t="str">
        <f>IF(OR($E$5="Oui",$E$8="Oui"),"Régulière",IF(AND($E$5="Non",$E$8="Non"),"Pas inscrit","Ø"))</f>
        <v>Pas inscrit</v>
      </c>
    </row>
    <row r="102" spans="1:28" x14ac:dyDescent="0.25">
      <c r="A102" s="91"/>
      <c r="B102" s="91"/>
      <c r="C102" s="91"/>
      <c r="D102" s="91"/>
      <c r="E102" s="91"/>
      <c r="F102" s="91"/>
      <c r="G102" s="91"/>
      <c r="H102" s="91"/>
      <c r="Z102" s="204" t="str">
        <f>IF(OR($E$5="Oui",$E$8="Oui"),"Rapide","")</f>
        <v/>
      </c>
    </row>
    <row r="103" spans="1:28" x14ac:dyDescent="0.25">
      <c r="A103" s="91"/>
      <c r="B103" s="91"/>
      <c r="C103" s="91"/>
      <c r="D103" s="91"/>
      <c r="E103" s="91"/>
      <c r="F103" s="91"/>
      <c r="G103" s="91"/>
      <c r="H103" s="91"/>
      <c r="Z103" s="204" t="str">
        <f>""</f>
        <v/>
      </c>
    </row>
    <row r="104" spans="1:28" x14ac:dyDescent="0.25">
      <c r="Z104" s="204" t="str">
        <f>IF(OR($E$5="Oui",$E$8="Oui"),IF(OR($E$11="annuel",$E$11="trimestriel",$E$11="mensuel"),$E$11,"annuel"),IF(AND($E$5="Non",$E$8="Non"),"Pas inscrit","Ø"))</f>
        <v>Pas inscrit</v>
      </c>
    </row>
    <row r="105" spans="1:28" x14ac:dyDescent="0.25">
      <c r="Z105" s="204" t="str">
        <f>IF(OR($E$5="Oui",$E$8="Oui"),"annuel",IF(AND($E$5="Non",$E$8="Non"),"Pas inscrit","Ø"))</f>
        <v>Pas inscrit</v>
      </c>
      <c r="AA105" t="s">
        <v>110</v>
      </c>
      <c r="AB105" t="s">
        <v>111</v>
      </c>
    </row>
    <row r="106" spans="1:28" x14ac:dyDescent="0.25">
      <c r="Z106" s="204" t="str">
        <f>IF(OR($E$5="Oui",$E$8="Oui"),"trimestriel","")</f>
        <v/>
      </c>
      <c r="AA106" t="s">
        <v>112</v>
      </c>
      <c r="AB106" t="s">
        <v>113</v>
      </c>
    </row>
    <row r="107" spans="1:28" x14ac:dyDescent="0.25">
      <c r="Z107" s="204" t="str">
        <f>IF(OR($E$5="Oui",$E$8="Oui"),"mensuel","")</f>
        <v/>
      </c>
      <c r="AA107" t="s">
        <v>114</v>
      </c>
      <c r="AB107" t="s">
        <v>115</v>
      </c>
    </row>
    <row r="108" spans="1:28" x14ac:dyDescent="0.25">
      <c r="Z108" s="204" t="str">
        <f>""</f>
        <v/>
      </c>
      <c r="AA108" t="s">
        <v>115</v>
      </c>
      <c r="AB108" t="s">
        <v>116</v>
      </c>
    </row>
    <row r="109" spans="1:28" x14ac:dyDescent="0.25">
      <c r="AA109" t="s">
        <v>116</v>
      </c>
    </row>
  </sheetData>
  <sheetProtection sheet="1" objects="1" formatCells="0" formatColumns="0" formatRows="0" selectLockedCells="1"/>
  <mergeCells count="2">
    <mergeCell ref="A1:H2"/>
    <mergeCell ref="A4:B4"/>
  </mergeCells>
  <conditionalFormatting sqref="E6">
    <cfRule type="expression" dxfId="16" priority="1">
      <formula>AND(E5="Oui", E6="")</formula>
    </cfRule>
  </conditionalFormatting>
  <conditionalFormatting sqref="E9">
    <cfRule type="expression" dxfId="15" priority="2">
      <formula>AND(E8="Oui", E9="")</formula>
    </cfRule>
  </conditionalFormatting>
  <conditionalFormatting sqref="E11:E12">
    <cfRule type="expression" dxfId="14" priority="3">
      <formula>AND(OR(E4="Oui",E7="Oui"), E11="Pas inscrit")</formula>
    </cfRule>
    <cfRule type="expression" dxfId="13" priority="4">
      <formula>AND(E4="Non", E7="Non", E11&lt;&gt;"Pas inscrit")</formula>
    </cfRule>
  </conditionalFormatting>
  <conditionalFormatting sqref="J9:J51">
    <cfRule type="expression" dxfId="0" priority="5">
      <formula>OR($G9="TOTAL DÉPENSES",$G9="BÉNÉFICE (PERTE) NET")</formula>
    </cfRule>
  </conditionalFormatting>
  <dataValidations count="9">
    <dataValidation type="list" allowBlank="1" errorTitle="Méthode invalide" error="Choisissez une méthode valide selon TPS/TVQ." sqref="E12" xr:uid="{00000000-0002-0000-0000-000000000000}">
      <formula1>INDIRECT(IF(OR($E$5="Oui",$E$8="Oui"),"$AB$105:$AB$106",IF(AND($E$5="Non",$E$8="Non"),"$AB$107:$AB$107","$AB$108:$AB$108")))</formula1>
    </dataValidation>
    <dataValidation type="list" allowBlank="1" errorTitle="Fréquence invalide" error="Choisissez une fréquence valide selon TPS/TVQ." sqref="E11" xr:uid="{00000000-0002-0000-0000-000001000000}">
      <formula1>INDIRECT(IF(OR($E$5="Oui",$E$8="Oui"),"$AA$105:$AA$107",IF(AND($E$5="Non",$E$8="Non"),"$AA$108:$AA$108","$AA$109:$AA$109")))</formula1>
    </dataValidation>
    <dataValidation type="custom" allowBlank="1" showErrorMessage="1" errorTitle="Champ obligatoire" error="Le numéro TVQ est obligatoire lorsque vous êtes inscrit (Oui)." sqref="E9" xr:uid="{00000000-0002-0000-0000-000002000000}">
      <formula1>OR(E8&lt;&gt;"Oui", AND(E8="Oui", E9&lt;&gt;""))</formula1>
    </dataValidation>
    <dataValidation type="custom" allowBlank="1" showErrorMessage="1" errorTitle="Champ obligatoire" error="Le numéro TPS/TVH est obligatoire lorsque vous êtes inscrit (Oui)." sqref="E6" xr:uid="{00000000-0002-0000-0000-000003000000}">
      <formula1>OR(E5&lt;&gt;"Oui", AND(E5="Oui", E6&lt;&gt;""))</formula1>
    </dataValidation>
    <dataValidation type="list" allowBlank="1" showErrorMessage="1" errorTitle="Choix invalide" error="Veuillez choisir Oui ou Non." sqref="E5 E8 E16" xr:uid="{00000000-0002-0000-0000-000004000000}">
      <formula1>"Oui,Non"</formula1>
    </dataValidation>
    <dataValidation type="whole" errorTitle="Année invalide" error="Entrez une année entre 2000 et 2100." promptTitle="Année fiscale" prompt="Entrez l'année visée." sqref="B5" xr:uid="{00000000-0002-0000-0000-000005000000}">
      <formula1>2000</formula1>
      <formula2>2100</formula2>
    </dataValidation>
    <dataValidation type="date" allowBlank="1" errorTitle="Date invalide" error="Entrez une date valide." sqref="B6:B7" xr:uid="{00000000-0002-0000-0000-000006000000}">
      <formula1>DATE(2000,1,1)</formula1>
      <formula2>DATE(2100,12,31)</formula2>
    </dataValidation>
    <dataValidation type="date" allowBlank="1" showErrorMessage="1" errorTitle="Invalid TVQ date" error="E10 must be blank when E8 is Non. Otherwise use yyyy-mm-dd." sqref="E10" xr:uid="{00000000-0002-0000-0000-000007000000}">
      <formula1>DATE(1900,1,1)</formula1>
      <formula2>DATE(9999,12,31)</formula2>
    </dataValidation>
    <dataValidation type="date" allowBlank="1" showErrorMessage="1" errorTitle="Invalid TPS date" error="E7 must be blank when E5 is Non. Otherwise use yyyy-mm-dd." sqref="E7" xr:uid="{00000000-0002-0000-0000-000008000000}">
      <formula1>DATE(1900,1,1)</formula1>
      <formula2>DATE(9999,12,31)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7FF91"/>
  </sheetPr>
  <dimension ref="A1:AJ1020"/>
  <sheetViews>
    <sheetView zoomScale="90" zoomScaleNormal="90" workbookViewId="0">
      <pane ySplit="4" topLeftCell="A5" activePane="bottomLeft" state="frozen"/>
      <selection pane="bottomLeft" activeCell="C7" sqref="C7"/>
    </sheetView>
  </sheetViews>
  <sheetFormatPr defaultColWidth="0" defaultRowHeight="15" outlineLevelCol="1" x14ac:dyDescent="0.25"/>
  <cols>
    <col min="1" max="1" width="19.42578125" style="7" customWidth="1"/>
    <col min="2" max="2" width="12.7109375" style="12" customWidth="1"/>
    <col min="3" max="3" width="23.5703125" style="306" customWidth="1"/>
    <col min="4" max="4" width="10.7109375" style="10" customWidth="1"/>
    <col min="5" max="7" width="10.7109375" style="8" customWidth="1"/>
    <col min="8" max="8" width="21.5703125" style="13" customWidth="1"/>
    <col min="9" max="9" width="11.7109375" style="14" customWidth="1"/>
    <col min="10" max="10" width="12.85546875" style="15" customWidth="1"/>
    <col min="11" max="11" width="11.85546875" style="9" customWidth="1"/>
    <col min="12" max="12" width="56.85546875" style="9" customWidth="1"/>
    <col min="13" max="14" width="9.140625" style="9" customWidth="1"/>
    <col min="15" max="15" width="9.140625" style="9" hidden="1" customWidth="1" outlineLevel="1"/>
    <col min="16" max="16" width="9.140625" style="9" customWidth="1" collapsed="1"/>
    <col min="17" max="17" width="17.85546875" style="9" hidden="1" customWidth="1" outlineLevel="1"/>
    <col min="18" max="18" width="9.140625" style="11" hidden="1" customWidth="1" outlineLevel="1"/>
    <col min="19" max="19" width="9.140625" style="9" customWidth="1" collapsed="1"/>
    <col min="20" max="26" width="9.140625" style="9" customWidth="1"/>
    <col min="27" max="29" width="13" hidden="1" customWidth="1"/>
    <col min="30" max="30" width="9.140625" style="9" hidden="1" customWidth="1"/>
    <col min="31" max="33" width="13" hidden="1" customWidth="1"/>
    <col min="34" max="34" width="13" style="9" hidden="1" customWidth="1"/>
    <col min="35" max="36" width="13" hidden="1" customWidth="1"/>
    <col min="37" max="37" width="13" style="9" hidden="1" customWidth="1"/>
    <col min="38" max="16384" width="13" style="9" hidden="1"/>
  </cols>
  <sheetData>
    <row r="1" spans="1:36" s="16" customFormat="1" ht="30.75" customHeight="1" thickBot="1" x14ac:dyDescent="0.3">
      <c r="A1" s="153" t="s">
        <v>117</v>
      </c>
      <c r="B1" s="154" t="s">
        <v>118</v>
      </c>
      <c r="C1" s="154" t="s">
        <v>119</v>
      </c>
      <c r="D1" s="155" t="s">
        <v>3</v>
      </c>
      <c r="E1" s="154" t="s">
        <v>4</v>
      </c>
      <c r="F1" s="156" t="s">
        <v>5</v>
      </c>
      <c r="G1" s="157" t="s">
        <v>6</v>
      </c>
      <c r="H1" s="158" t="s">
        <v>7</v>
      </c>
      <c r="I1" s="159" t="s">
        <v>8</v>
      </c>
      <c r="J1" s="157" t="s">
        <v>120</v>
      </c>
      <c r="K1" s="160" t="s">
        <v>121</v>
      </c>
      <c r="L1" s="161" t="s">
        <v>13</v>
      </c>
      <c r="M1" s="162"/>
      <c r="N1" s="162"/>
      <c r="O1" s="162"/>
      <c r="P1" s="162"/>
      <c r="Q1" s="62"/>
      <c r="R1" s="63"/>
      <c r="S1" s="162"/>
      <c r="T1" s="162"/>
      <c r="U1" s="162"/>
      <c r="V1" s="162"/>
      <c r="W1" s="162"/>
      <c r="X1" s="162"/>
      <c r="Y1" s="162"/>
      <c r="Z1" s="162"/>
      <c r="AH1" s="115" t="s">
        <v>122</v>
      </c>
      <c r="AI1" s="115" t="s">
        <v>123</v>
      </c>
      <c r="AJ1" s="115" t="s">
        <v>15</v>
      </c>
    </row>
    <row r="2" spans="1:36" s="16" customFormat="1" ht="21.95" customHeight="1" x14ac:dyDescent="0.25">
      <c r="A2" s="163" t="s">
        <v>82</v>
      </c>
      <c r="B2" s="164"/>
      <c r="C2" s="164"/>
      <c r="D2" s="210">
        <f ca="1">SUM(AJ5:AJ1000)</f>
        <v>0</v>
      </c>
      <c r="E2" s="211">
        <f ca="1">SUM(AH5:AH1000)</f>
        <v>0</v>
      </c>
      <c r="F2" s="211">
        <f ca="1">SUM(AI5:AI1000)</f>
        <v>0</v>
      </c>
      <c r="G2" s="212">
        <f ca="1">SUM(G5:G1000)</f>
        <v>0</v>
      </c>
      <c r="H2" s="164"/>
      <c r="I2" s="165"/>
      <c r="J2" s="213">
        <f ca="1">SUM(J5:J1000)</f>
        <v>0</v>
      </c>
      <c r="K2" s="165"/>
      <c r="L2" s="166"/>
      <c r="M2" s="162"/>
      <c r="N2" s="162"/>
      <c r="O2" s="162"/>
      <c r="P2" s="162"/>
      <c r="Q2" s="62"/>
      <c r="R2" s="63"/>
      <c r="S2" s="162"/>
      <c r="T2" s="162"/>
      <c r="U2" s="162"/>
      <c r="V2" s="162"/>
      <c r="W2" s="162"/>
      <c r="X2" s="162"/>
      <c r="Y2" s="162"/>
      <c r="Z2" s="162"/>
    </row>
    <row r="3" spans="1:36" s="16" customFormat="1" ht="14.1" customHeight="1" x14ac:dyDescent="0.25">
      <c r="A3" s="167" t="s">
        <v>124</v>
      </c>
      <c r="B3" s="168"/>
      <c r="C3" s="168"/>
      <c r="D3" s="214">
        <f ca="1">SUMIF($K$5:$K$1000,"&lt;&gt;Oui",AJ$5:AJ$1000)</f>
        <v>0</v>
      </c>
      <c r="E3" s="215">
        <f ca="1">SUMIF($K$5:$K$1000,"&lt;&gt;Oui",AH$5:AH$1000)</f>
        <v>0</v>
      </c>
      <c r="F3" s="215">
        <f ca="1">SUMIF($K$5:$K$1000,"&lt;&gt;Oui",AI$5:AI$1000)</f>
        <v>0</v>
      </c>
      <c r="G3" s="216">
        <f ca="1">SUMIF($K$5:$K$1000,"&lt;&gt;Oui",G$5:G$1000)</f>
        <v>0</v>
      </c>
      <c r="H3" s="169"/>
      <c r="I3" s="170"/>
      <c r="J3" s="217">
        <f ca="1">SUMIF($K$5:$K$1000,"&lt;&gt;Oui",J$5:J$1000)</f>
        <v>0</v>
      </c>
      <c r="K3" s="167"/>
      <c r="L3" s="171"/>
      <c r="M3" s="162"/>
      <c r="N3" s="162"/>
      <c r="O3" s="162"/>
      <c r="P3" s="162"/>
      <c r="Q3" s="62"/>
      <c r="R3" s="63"/>
      <c r="S3" s="162"/>
      <c r="T3" s="162"/>
      <c r="U3" s="162"/>
      <c r="V3" s="162"/>
      <c r="W3" s="162"/>
      <c r="X3" s="162"/>
      <c r="Y3" s="162"/>
      <c r="Z3" s="162"/>
    </row>
    <row r="4" spans="1:36" s="16" customFormat="1" ht="14.1" customHeight="1" thickBot="1" x14ac:dyDescent="0.3">
      <c r="A4" s="172" t="s">
        <v>125</v>
      </c>
      <c r="B4" s="168"/>
      <c r="C4" s="173"/>
      <c r="D4" s="218">
        <f ca="1">SUM(AE5:AE1000)</f>
        <v>0</v>
      </c>
      <c r="E4" s="219">
        <f ca="1">SUM(AH5:AH1000)</f>
        <v>0</v>
      </c>
      <c r="F4" s="219">
        <f ca="1">SUM(AI5:AI1000)</f>
        <v>0</v>
      </c>
      <c r="G4" s="220">
        <f ca="1">SUM(AE5:AE1000)+SUM(AH5:AH1000)+SUM(AI5:AI1000)</f>
        <v>0</v>
      </c>
      <c r="H4" s="174"/>
      <c r="I4" s="175"/>
      <c r="J4" s="221">
        <f ca="1">SUMIFS(J5:J1000,AE5:AE1000,"&lt;&gt;0")</f>
        <v>0</v>
      </c>
      <c r="K4" s="172"/>
      <c r="L4" s="176"/>
      <c r="M4" s="162"/>
      <c r="N4" s="162"/>
      <c r="O4" s="162"/>
      <c r="P4" s="162"/>
      <c r="Q4" s="62"/>
      <c r="R4" s="63"/>
      <c r="S4" s="162"/>
      <c r="T4" s="162"/>
      <c r="U4" s="162"/>
      <c r="V4" s="162"/>
      <c r="W4" s="162"/>
      <c r="X4" s="162"/>
      <c r="Y4" s="162"/>
      <c r="Z4" s="162"/>
    </row>
    <row r="5" spans="1:36" x14ac:dyDescent="0.25">
      <c r="A5" s="110"/>
      <c r="B5" s="222" t="str">
        <f>IF(NOT(_xlfn.ISFORMULA(D5)),IF(AND(ISNUMBER(D5),D5&lt;&gt;0),Accueil!$B$7,IF(NOT(_xlfn.ISFORMULA(G5)),IF(AND(ISNUMBER(G5),G5&lt;&gt;0),Accueil!$B$7,""),"")),IF(NOT(_xlfn.ISFORMULA(G5)),IF(AND(ISNUMBER(G5),G5&lt;&gt;0),Accueil!$B$7,""),""))</f>
        <v/>
      </c>
      <c r="C5" s="32"/>
      <c r="D5" s="223" t="str">
        <f t="shared" ref="D5:D68" ca="1" si="0">IF(AND(NOT(_xlfn.ISFORMULA(G5)),G5&lt;&gt;"",G5&lt;&gt;0),ROUND(G5-IF($AB5,IF(ISNUMBER(E5),ROUND(E5,2),0),0)-IF($AC5,IF(ISNUMBER(F5),ROUND(F5,2),0),0),2),"")</f>
        <v/>
      </c>
      <c r="E5" s="223" t="str">
        <f t="shared" ref="E5:E68" ca="1" si="1">IF(NOT($AB5),"",IF(AND(NOT(_xlfn.ISFORMULA(G5)),G5&lt;&gt;"",G5&lt;&gt;0),IF(AND($AC5,NOT(_xlfn.ISFORMULA(F5)),ISNUMBER(F5)),ROUND((G5-F5)/(1+0.05)*0.05,2),ROUND(G5/(1+IF($AB5,0.05,0)+IF($AC5,0.09975,0))*0.05,2)),IF(OR(D5="",D5=0),"",ROUND(D5*0.05,2))))</f>
        <v/>
      </c>
      <c r="F5" s="223" t="str">
        <f t="shared" ref="F5:F68" ca="1" si="2">IF(NOT($AC5),"",IF(AND(NOT(_xlfn.ISFORMULA(G5)),G5&lt;&gt;"",G5&lt;&gt;0),IF(AND($AB5,NOT(_xlfn.ISFORMULA(E5)),ISNUMBER(E5)),ROUND((G5-E5)/(1+0.09975)*0.09975,2),ROUND(G5/(1+IF($AB5,0.05,0)+IF($AC5,0.09975,0))*0.09975,2)),IF(OR(D5="",D5=0),"",ROUND(D5*0.09975,2))))</f>
        <v/>
      </c>
      <c r="G5" s="224" t="str">
        <f t="shared" ref="G5:G68" ca="1" si="3">IF(OR(D5="",D5=0),"",ROUND(D5+IF($AB5,IF(ISNUMBER(E5),ROUND(E5,2),0),0)+IF($AC5,IF(ISNUMBER(F5),ROUND(F5,2),0),0),2))</f>
        <v/>
      </c>
      <c r="H5" s="225" t="str">
        <f t="shared" ref="H5:H68" ca="1" si="4">IF(OR(D5="",D5=0),"","$ CAD - Dollar Canadien")</f>
        <v/>
      </c>
      <c r="I5" s="226" t="str">
        <f t="shared" ref="I5:I68" ca="1" si="5">IF(OR(D5="",D5=0),"",IFERROR(VLOOKUP(H5,$Q$5:$R$26,2,FALSE),1))</f>
        <v/>
      </c>
      <c r="J5" s="227" t="str">
        <f t="shared" ref="J5:J68" ca="1" si="6">IF(OR($AJ5="",$AJ5=0),"",ROUND($AJ5*I5,2))</f>
        <v/>
      </c>
      <c r="K5" s="301" t="s">
        <v>88</v>
      </c>
      <c r="L5" s="111"/>
      <c r="M5" s="35"/>
      <c r="N5" s="35"/>
      <c r="O5" s="35" t="s">
        <v>126</v>
      </c>
      <c r="P5" s="35"/>
      <c r="Q5" s="33" t="s">
        <v>20</v>
      </c>
      <c r="R5" s="34">
        <v>1</v>
      </c>
      <c r="S5" s="35"/>
      <c r="T5" s="35"/>
      <c r="U5" s="35"/>
      <c r="V5" s="35"/>
      <c r="W5" s="35"/>
      <c r="X5" s="35"/>
      <c r="Y5" s="35"/>
      <c r="Z5" s="35"/>
      <c r="AA5" s="228" t="b">
        <f t="shared" ref="AA5:AA68" ca="1" si="7">OR(H5="",H5="$ CAD - Dollar Canadien")</f>
        <v>1</v>
      </c>
      <c r="AB5" s="228" t="b">
        <f ca="1">AND(Accueil!$E$5="Oui",$AA5,OR($AD5="",Accueil!$E$7="",NOT(ISNUMBER(Accueil!$E$7)),$AD5&gt;=Accueil!$E$7))</f>
        <v>0</v>
      </c>
      <c r="AC5" s="228" t="b">
        <f ca="1">AND(Accueil!$E$8="Oui",$AA5,OR($AD5="",Accueil!$E$10="",NOT(ISNUMBER(Accueil!$E$10)),$AD5&gt;=Accueil!$E$10))</f>
        <v>0</v>
      </c>
      <c r="AD5" s="229" t="str">
        <f>IF(NOT(_xlfn.ISFORMULA(B5)),IF(ISNUMBER(B5),B5,IF(NOT(_xlfn.ISFORMULA(D5)),IF(AND(ISNUMBER(D5),D5&lt;&gt;0),Accueil!$B$7,IF(NOT(_xlfn.ISFORMULA(G5)),IF(AND(ISNUMBER(G5),G5&lt;&gt;0),Accueil!$B$7,""),"")),IF(NOT(_xlfn.ISFORMULA(G5)),IF(AND(ISNUMBER(G5),G5&lt;&gt;0),Accueil!$B$7,""),""))),IF(NOT(_xlfn.ISFORMULA(D5)),IF(AND(ISNUMBER(D5),D5&lt;&gt;0),Accueil!$B$7,IF(NOT(_xlfn.ISFORMULA(G5)),IF(AND(ISNUMBER(G5),G5&lt;&gt;0),Accueil!$B$7,""),"")),IF(NOT(_xlfn.ISFORMULA(G5)),IF(AND(ISNUMBER(G5),G5&lt;&gt;0),Accueil!$B$7,""),"")))</f>
        <v/>
      </c>
      <c r="AE5" s="230">
        <f t="shared" ref="AE5:AE68" ca="1" si="8">IF((IF(ISNUMBER($AH5),ABS($AH5),0)+IF(ISNUMBER($AI5),ABS($AI5),0))&gt;0,IF(ISNUMBER($AJ5),$AJ5,0),0)</f>
        <v>0</v>
      </c>
      <c r="AF5" s="230">
        <f t="shared" ref="AF5:AF68" ca="1" si="9">IF(IF(ISNUMBER($AH5),ABS($AH5),0)&gt;0,IF(ISNUMBER($AJ5),$AJ5,0)+IF(ISNUMBER($AH5),$AH5,0),0)</f>
        <v>0</v>
      </c>
      <c r="AG5" s="230">
        <f t="shared" ref="AG5:AG68" ca="1" si="10">IF(IF(ISNUMBER($AI5),ABS($AI5),0)&gt;0,IF(ISNUMBER($AJ5),$AJ5,0)+IF(ISNUMBER($AI5),$AI5,0),0)</f>
        <v>0</v>
      </c>
      <c r="AH5" s="231">
        <f t="shared" ref="AH5:AH68" ca="1" si="11">IF($AB5,IF(ISNUMBER(E5),ROUND(E5,2),0),0)</f>
        <v>0</v>
      </c>
      <c r="AI5" s="231">
        <f t="shared" ref="AI5:AI68" ca="1" si="12">IF($AC5,IF(ISNUMBER(F5),ROUND(F5,2),0),0)</f>
        <v>0</v>
      </c>
      <c r="AJ5" s="231" t="str">
        <f t="shared" ref="AJ5:AJ68" ca="1" si="13">IF(AND(NOT(_xlfn.ISFORMULA(G5)),G5&lt;&gt;"",G5&lt;&gt;0),ROUND(G5-$AH5-$AI5,2),IF(OR(D5="",D5=0),"",D5))</f>
        <v/>
      </c>
    </row>
    <row r="6" spans="1:36" x14ac:dyDescent="0.25">
      <c r="A6" s="36"/>
      <c r="B6" s="222" t="str">
        <f>IF(NOT(_xlfn.ISFORMULA(D6)),IF(AND(ISNUMBER(D6),D6&lt;&gt;0),Accueil!$B$7,IF(NOT(_xlfn.ISFORMULA(G6)),IF(AND(ISNUMBER(G6),G6&lt;&gt;0),Accueil!$B$7,""),"")),IF(NOT(_xlfn.ISFORMULA(G6)),IF(AND(ISNUMBER(G6),G6&lt;&gt;0),Accueil!$B$7,""),""))</f>
        <v/>
      </c>
      <c r="C6" s="44"/>
      <c r="D6" s="223" t="str">
        <f t="shared" ca="1" si="0"/>
        <v/>
      </c>
      <c r="E6" s="223" t="str">
        <f t="shared" ca="1" si="1"/>
        <v/>
      </c>
      <c r="F6" s="223" t="str">
        <f t="shared" ca="1" si="2"/>
        <v/>
      </c>
      <c r="G6" s="224" t="str">
        <f t="shared" ca="1" si="3"/>
        <v/>
      </c>
      <c r="H6" s="225" t="str">
        <f t="shared" ca="1" si="4"/>
        <v/>
      </c>
      <c r="I6" s="226" t="str">
        <f t="shared" ca="1" si="5"/>
        <v/>
      </c>
      <c r="J6" s="227" t="str">
        <f t="shared" ca="1" si="6"/>
        <v/>
      </c>
      <c r="K6" s="301" t="s">
        <v>88</v>
      </c>
      <c r="L6" s="108"/>
      <c r="M6" s="35"/>
      <c r="N6" s="35"/>
      <c r="O6" s="35" t="s">
        <v>88</v>
      </c>
      <c r="P6" s="35"/>
      <c r="Q6" s="38" t="s">
        <v>22</v>
      </c>
      <c r="R6" s="64">
        <v>1.5782</v>
      </c>
      <c r="S6" s="35"/>
      <c r="T6" s="35"/>
      <c r="U6" s="35"/>
      <c r="V6" s="35"/>
      <c r="W6" s="35"/>
      <c r="X6" s="35"/>
      <c r="Y6" s="35"/>
      <c r="Z6" s="35"/>
      <c r="AA6" s="228" t="b">
        <f t="shared" ca="1" si="7"/>
        <v>1</v>
      </c>
      <c r="AB6" s="228" t="b">
        <f ca="1">AND(Accueil!$E$5="Oui",$AA6,OR($AD6="",Accueil!$E$7="",NOT(ISNUMBER(Accueil!$E$7)),$AD6&gt;=Accueil!$E$7))</f>
        <v>0</v>
      </c>
      <c r="AC6" s="228" t="b">
        <f ca="1">AND(Accueil!$E$8="Oui",$AA6,OR($AD6="",Accueil!$E$10="",NOT(ISNUMBER(Accueil!$E$10)),$AD6&gt;=Accueil!$E$10))</f>
        <v>0</v>
      </c>
      <c r="AD6" s="229" t="str">
        <f>IF(NOT(_xlfn.ISFORMULA(B6)),IF(ISNUMBER(B6),B6,IF(NOT(_xlfn.ISFORMULA(D6)),IF(AND(ISNUMBER(D6),D6&lt;&gt;0),Accueil!$B$7,IF(NOT(_xlfn.ISFORMULA(G6)),IF(AND(ISNUMBER(G6),G6&lt;&gt;0),Accueil!$B$7,""),"")),IF(NOT(_xlfn.ISFORMULA(G6)),IF(AND(ISNUMBER(G6),G6&lt;&gt;0),Accueil!$B$7,""),""))),IF(NOT(_xlfn.ISFORMULA(D6)),IF(AND(ISNUMBER(D6),D6&lt;&gt;0),Accueil!$B$7,IF(NOT(_xlfn.ISFORMULA(G6)),IF(AND(ISNUMBER(G6),G6&lt;&gt;0),Accueil!$B$7,""),"")),IF(NOT(_xlfn.ISFORMULA(G6)),IF(AND(ISNUMBER(G6),G6&lt;&gt;0),Accueil!$B$7,""),"")))</f>
        <v/>
      </c>
      <c r="AE6" s="230">
        <f t="shared" ca="1" si="8"/>
        <v>0</v>
      </c>
      <c r="AF6" s="230">
        <f t="shared" ca="1" si="9"/>
        <v>0</v>
      </c>
      <c r="AG6" s="230">
        <f t="shared" ca="1" si="10"/>
        <v>0</v>
      </c>
      <c r="AH6" s="231">
        <f t="shared" ca="1" si="11"/>
        <v>0</v>
      </c>
      <c r="AI6" s="231">
        <f t="shared" ca="1" si="12"/>
        <v>0</v>
      </c>
      <c r="AJ6" s="231" t="str">
        <f t="shared" ca="1" si="13"/>
        <v/>
      </c>
    </row>
    <row r="7" spans="1:36" x14ac:dyDescent="0.25">
      <c r="A7" s="36"/>
      <c r="B7" s="222" t="str">
        <f>IF(NOT(_xlfn.ISFORMULA(D7)),IF(AND(ISNUMBER(D7),D7&lt;&gt;0),Accueil!$B$7,IF(NOT(_xlfn.ISFORMULA(G7)),IF(AND(ISNUMBER(G7),G7&lt;&gt;0),Accueil!$B$7,""),"")),IF(NOT(_xlfn.ISFORMULA(G7)),IF(AND(ISNUMBER(G7),G7&lt;&gt;0),Accueil!$B$7,""),""))</f>
        <v/>
      </c>
      <c r="C7" s="44"/>
      <c r="D7" s="223" t="str">
        <f t="shared" ca="1" si="0"/>
        <v/>
      </c>
      <c r="E7" s="223" t="str">
        <f t="shared" ca="1" si="1"/>
        <v/>
      </c>
      <c r="F7" s="223" t="str">
        <f t="shared" ca="1" si="2"/>
        <v/>
      </c>
      <c r="G7" s="224" t="str">
        <f t="shared" ca="1" si="3"/>
        <v/>
      </c>
      <c r="H7" s="225" t="str">
        <f t="shared" ca="1" si="4"/>
        <v/>
      </c>
      <c r="I7" s="226" t="str">
        <f t="shared" ca="1" si="5"/>
        <v/>
      </c>
      <c r="J7" s="227" t="str">
        <f t="shared" ca="1" si="6"/>
        <v/>
      </c>
      <c r="K7" s="301" t="s">
        <v>88</v>
      </c>
      <c r="L7" s="108"/>
      <c r="M7" s="35"/>
      <c r="N7" s="35"/>
      <c r="O7" s="35"/>
      <c r="P7" s="35"/>
      <c r="Q7" s="38" t="s">
        <v>24</v>
      </c>
      <c r="R7" s="64">
        <v>1.3977999999999999</v>
      </c>
      <c r="S7" s="35"/>
      <c r="T7" s="35"/>
      <c r="U7" s="35"/>
      <c r="V7" s="35"/>
      <c r="W7" s="35"/>
      <c r="X7" s="35"/>
      <c r="Y7" s="35"/>
      <c r="Z7" s="35"/>
      <c r="AA7" s="228" t="b">
        <f t="shared" ca="1" si="7"/>
        <v>1</v>
      </c>
      <c r="AB7" s="228" t="b">
        <f ca="1">AND(Accueil!$E$5="Oui",$AA7,OR($AD7="",Accueil!$E$7="",NOT(ISNUMBER(Accueil!$E$7)),$AD7&gt;=Accueil!$E$7))</f>
        <v>0</v>
      </c>
      <c r="AC7" s="228" t="b">
        <f ca="1">AND(Accueil!$E$8="Oui",$AA7,OR($AD7="",Accueil!$E$10="",NOT(ISNUMBER(Accueil!$E$10)),$AD7&gt;=Accueil!$E$10))</f>
        <v>0</v>
      </c>
      <c r="AD7" s="229" t="str">
        <f>IF(NOT(_xlfn.ISFORMULA(B7)),IF(ISNUMBER(B7),B7,IF(NOT(_xlfn.ISFORMULA(D7)),IF(AND(ISNUMBER(D7),D7&lt;&gt;0),Accueil!$B$7,IF(NOT(_xlfn.ISFORMULA(G7)),IF(AND(ISNUMBER(G7),G7&lt;&gt;0),Accueil!$B$7,""),"")),IF(NOT(_xlfn.ISFORMULA(G7)),IF(AND(ISNUMBER(G7),G7&lt;&gt;0),Accueil!$B$7,""),""))),IF(NOT(_xlfn.ISFORMULA(D7)),IF(AND(ISNUMBER(D7),D7&lt;&gt;0),Accueil!$B$7,IF(NOT(_xlfn.ISFORMULA(G7)),IF(AND(ISNUMBER(G7),G7&lt;&gt;0),Accueil!$B$7,""),"")),IF(NOT(_xlfn.ISFORMULA(G7)),IF(AND(ISNUMBER(G7),G7&lt;&gt;0),Accueil!$B$7,""),"")))</f>
        <v/>
      </c>
      <c r="AE7" s="230">
        <f t="shared" ca="1" si="8"/>
        <v>0</v>
      </c>
      <c r="AF7" s="230">
        <f t="shared" ca="1" si="9"/>
        <v>0</v>
      </c>
      <c r="AG7" s="230">
        <f t="shared" ca="1" si="10"/>
        <v>0</v>
      </c>
      <c r="AH7" s="231">
        <f t="shared" ca="1" si="11"/>
        <v>0</v>
      </c>
      <c r="AI7" s="231">
        <f t="shared" ca="1" si="12"/>
        <v>0</v>
      </c>
      <c r="AJ7" s="231" t="str">
        <f t="shared" ca="1" si="13"/>
        <v/>
      </c>
    </row>
    <row r="8" spans="1:36" x14ac:dyDescent="0.25">
      <c r="A8" s="36"/>
      <c r="B8" s="222" t="str">
        <f>IF(NOT(_xlfn.ISFORMULA(D8)),IF(AND(ISNUMBER(D8),D8&lt;&gt;0),Accueil!$B$7,IF(NOT(_xlfn.ISFORMULA(G8)),IF(AND(ISNUMBER(G8),G8&lt;&gt;0),Accueil!$B$7,""),"")),IF(NOT(_xlfn.ISFORMULA(G8)),IF(AND(ISNUMBER(G8),G8&lt;&gt;0),Accueil!$B$7,""),""))</f>
        <v/>
      </c>
      <c r="C8" s="44"/>
      <c r="D8" s="223" t="str">
        <f t="shared" ca="1" si="0"/>
        <v/>
      </c>
      <c r="E8" s="223" t="str">
        <f t="shared" ca="1" si="1"/>
        <v/>
      </c>
      <c r="F8" s="223" t="str">
        <f t="shared" ca="1" si="2"/>
        <v/>
      </c>
      <c r="G8" s="224" t="str">
        <f t="shared" ca="1" si="3"/>
        <v/>
      </c>
      <c r="H8" s="225" t="str">
        <f t="shared" ca="1" si="4"/>
        <v/>
      </c>
      <c r="I8" s="226" t="str">
        <f t="shared" ca="1" si="5"/>
        <v/>
      </c>
      <c r="J8" s="227" t="str">
        <f t="shared" ca="1" si="6"/>
        <v/>
      </c>
      <c r="K8" s="301" t="s">
        <v>88</v>
      </c>
      <c r="L8" s="108"/>
      <c r="M8" s="35"/>
      <c r="N8" s="35"/>
      <c r="O8" s="35"/>
      <c r="P8" s="35"/>
      <c r="Q8" s="38" t="s">
        <v>26</v>
      </c>
      <c r="R8" s="64"/>
      <c r="S8" s="35"/>
      <c r="T8" s="35"/>
      <c r="U8" s="35"/>
      <c r="V8" s="35"/>
      <c r="W8" s="35"/>
      <c r="X8" s="35"/>
      <c r="Y8" s="35"/>
      <c r="Z8" s="35"/>
      <c r="AA8" s="228" t="b">
        <f t="shared" ca="1" si="7"/>
        <v>1</v>
      </c>
      <c r="AB8" s="228" t="b">
        <f ca="1">AND(Accueil!$E$5="Oui",$AA8,OR($AD8="",Accueil!$E$7="",NOT(ISNUMBER(Accueil!$E$7)),$AD8&gt;=Accueil!$E$7))</f>
        <v>0</v>
      </c>
      <c r="AC8" s="228" t="b">
        <f ca="1">AND(Accueil!$E$8="Oui",$AA8,OR($AD8="",Accueil!$E$10="",NOT(ISNUMBER(Accueil!$E$10)),$AD8&gt;=Accueil!$E$10))</f>
        <v>0</v>
      </c>
      <c r="AD8" s="229" t="str">
        <f>IF(NOT(_xlfn.ISFORMULA(B8)),IF(ISNUMBER(B8),B8,IF(NOT(_xlfn.ISFORMULA(D8)),IF(AND(ISNUMBER(D8),D8&lt;&gt;0),Accueil!$B$7,IF(NOT(_xlfn.ISFORMULA(G8)),IF(AND(ISNUMBER(G8),G8&lt;&gt;0),Accueil!$B$7,""),"")),IF(NOT(_xlfn.ISFORMULA(G8)),IF(AND(ISNUMBER(G8),G8&lt;&gt;0),Accueil!$B$7,""),""))),IF(NOT(_xlfn.ISFORMULA(D8)),IF(AND(ISNUMBER(D8),D8&lt;&gt;0),Accueil!$B$7,IF(NOT(_xlfn.ISFORMULA(G8)),IF(AND(ISNUMBER(G8),G8&lt;&gt;0),Accueil!$B$7,""),"")),IF(NOT(_xlfn.ISFORMULA(G8)),IF(AND(ISNUMBER(G8),G8&lt;&gt;0),Accueil!$B$7,""),"")))</f>
        <v/>
      </c>
      <c r="AE8" s="230">
        <f t="shared" ca="1" si="8"/>
        <v>0</v>
      </c>
      <c r="AF8" s="230">
        <f t="shared" ca="1" si="9"/>
        <v>0</v>
      </c>
      <c r="AG8" s="230">
        <f t="shared" ca="1" si="10"/>
        <v>0</v>
      </c>
      <c r="AH8" s="231">
        <f t="shared" ca="1" si="11"/>
        <v>0</v>
      </c>
      <c r="AI8" s="231">
        <f t="shared" ca="1" si="12"/>
        <v>0</v>
      </c>
      <c r="AJ8" s="231" t="str">
        <f t="shared" ca="1" si="13"/>
        <v/>
      </c>
    </row>
    <row r="9" spans="1:36" x14ac:dyDescent="0.25">
      <c r="A9" s="36"/>
      <c r="B9" s="222" t="str">
        <f>IF(NOT(_xlfn.ISFORMULA(D9)),IF(AND(ISNUMBER(D9),D9&lt;&gt;0),Accueil!$B$7,IF(NOT(_xlfn.ISFORMULA(G9)),IF(AND(ISNUMBER(G9),G9&lt;&gt;0),Accueil!$B$7,""),"")),IF(NOT(_xlfn.ISFORMULA(G9)),IF(AND(ISNUMBER(G9),G9&lt;&gt;0),Accueil!$B$7,""),""))</f>
        <v/>
      </c>
      <c r="C9" s="44"/>
      <c r="D9" s="223" t="str">
        <f t="shared" ca="1" si="0"/>
        <v/>
      </c>
      <c r="E9" s="223" t="str">
        <f t="shared" ca="1" si="1"/>
        <v/>
      </c>
      <c r="F9" s="223" t="str">
        <f t="shared" ca="1" si="2"/>
        <v/>
      </c>
      <c r="G9" s="224" t="str">
        <f t="shared" ca="1" si="3"/>
        <v/>
      </c>
      <c r="H9" s="225" t="str">
        <f t="shared" ca="1" si="4"/>
        <v/>
      </c>
      <c r="I9" s="226" t="str">
        <f t="shared" ca="1" si="5"/>
        <v/>
      </c>
      <c r="J9" s="227" t="str">
        <f t="shared" ca="1" si="6"/>
        <v/>
      </c>
      <c r="K9" s="301" t="s">
        <v>88</v>
      </c>
      <c r="L9" s="108"/>
      <c r="M9" s="35"/>
      <c r="N9" s="35"/>
      <c r="O9" s="35"/>
      <c r="P9" s="35"/>
      <c r="Q9" s="38" t="s">
        <v>28</v>
      </c>
      <c r="R9" s="64">
        <v>1.8420000000000001</v>
      </c>
      <c r="S9" s="35"/>
      <c r="T9" s="35"/>
      <c r="U9" s="35"/>
      <c r="V9" s="35"/>
      <c r="W9" s="35"/>
      <c r="X9" s="35"/>
      <c r="Y9" s="35"/>
      <c r="Z9" s="35"/>
      <c r="AA9" s="228" t="b">
        <f t="shared" ca="1" si="7"/>
        <v>1</v>
      </c>
      <c r="AB9" s="228" t="b">
        <f ca="1">AND(Accueil!$E$5="Oui",$AA9,OR($AD9="",Accueil!$E$7="",NOT(ISNUMBER(Accueil!$E$7)),$AD9&gt;=Accueil!$E$7))</f>
        <v>0</v>
      </c>
      <c r="AC9" s="228" t="b">
        <f ca="1">AND(Accueil!$E$8="Oui",$AA9,OR($AD9="",Accueil!$E$10="",NOT(ISNUMBER(Accueil!$E$10)),$AD9&gt;=Accueil!$E$10))</f>
        <v>0</v>
      </c>
      <c r="AD9" s="229" t="str">
        <f>IF(NOT(_xlfn.ISFORMULA(B9)),IF(ISNUMBER(B9),B9,IF(NOT(_xlfn.ISFORMULA(D9)),IF(AND(ISNUMBER(D9),D9&lt;&gt;0),Accueil!$B$7,IF(NOT(_xlfn.ISFORMULA(G9)),IF(AND(ISNUMBER(G9),G9&lt;&gt;0),Accueil!$B$7,""),"")),IF(NOT(_xlfn.ISFORMULA(G9)),IF(AND(ISNUMBER(G9),G9&lt;&gt;0),Accueil!$B$7,""),""))),IF(NOT(_xlfn.ISFORMULA(D9)),IF(AND(ISNUMBER(D9),D9&lt;&gt;0),Accueil!$B$7,IF(NOT(_xlfn.ISFORMULA(G9)),IF(AND(ISNUMBER(G9),G9&lt;&gt;0),Accueil!$B$7,""),"")),IF(NOT(_xlfn.ISFORMULA(G9)),IF(AND(ISNUMBER(G9),G9&lt;&gt;0),Accueil!$B$7,""),"")))</f>
        <v/>
      </c>
      <c r="AE9" s="230">
        <f t="shared" ca="1" si="8"/>
        <v>0</v>
      </c>
      <c r="AF9" s="230">
        <f t="shared" ca="1" si="9"/>
        <v>0</v>
      </c>
      <c r="AG9" s="230">
        <f t="shared" ca="1" si="10"/>
        <v>0</v>
      </c>
      <c r="AH9" s="231">
        <f t="shared" ca="1" si="11"/>
        <v>0</v>
      </c>
      <c r="AI9" s="231">
        <f t="shared" ca="1" si="12"/>
        <v>0</v>
      </c>
      <c r="AJ9" s="231" t="str">
        <f t="shared" ca="1" si="13"/>
        <v/>
      </c>
    </row>
    <row r="10" spans="1:36" x14ac:dyDescent="0.25">
      <c r="A10" s="36"/>
      <c r="B10" s="222" t="str">
        <f>IF(NOT(_xlfn.ISFORMULA(D10)),IF(AND(ISNUMBER(D10),D10&lt;&gt;0),Accueil!$B$7,IF(NOT(_xlfn.ISFORMULA(G10)),IF(AND(ISNUMBER(G10),G10&lt;&gt;0),Accueil!$B$7,""),"")),IF(NOT(_xlfn.ISFORMULA(G10)),IF(AND(ISNUMBER(G10),G10&lt;&gt;0),Accueil!$B$7,""),""))</f>
        <v/>
      </c>
      <c r="C10" s="44"/>
      <c r="D10" s="223" t="str">
        <f t="shared" ca="1" si="0"/>
        <v/>
      </c>
      <c r="E10" s="223" t="str">
        <f t="shared" ca="1" si="1"/>
        <v/>
      </c>
      <c r="F10" s="223" t="str">
        <f t="shared" ca="1" si="2"/>
        <v/>
      </c>
      <c r="G10" s="224" t="str">
        <f t="shared" ca="1" si="3"/>
        <v/>
      </c>
      <c r="H10" s="225" t="str">
        <f t="shared" ca="1" si="4"/>
        <v/>
      </c>
      <c r="I10" s="226" t="str">
        <f t="shared" ca="1" si="5"/>
        <v/>
      </c>
      <c r="J10" s="227" t="str">
        <f t="shared" ca="1" si="6"/>
        <v/>
      </c>
      <c r="K10" s="301" t="s">
        <v>88</v>
      </c>
      <c r="L10" s="108"/>
      <c r="M10" s="35"/>
      <c r="N10" s="35"/>
      <c r="O10" s="35"/>
      <c r="P10" s="35"/>
      <c r="Q10" s="38" t="s">
        <v>30</v>
      </c>
      <c r="R10" s="64">
        <v>0.90090000000000003</v>
      </c>
      <c r="S10" s="35"/>
      <c r="T10" s="35"/>
      <c r="U10" s="35"/>
      <c r="V10" s="35"/>
      <c r="W10" s="35"/>
      <c r="X10" s="35"/>
      <c r="Y10" s="35"/>
      <c r="Z10" s="35"/>
      <c r="AA10" s="228" t="b">
        <f t="shared" ca="1" si="7"/>
        <v>1</v>
      </c>
      <c r="AB10" s="228" t="b">
        <f ca="1">AND(Accueil!$E$5="Oui",$AA10,OR($AD10="",Accueil!$E$7="",NOT(ISNUMBER(Accueil!$E$7)),$AD10&gt;=Accueil!$E$7))</f>
        <v>0</v>
      </c>
      <c r="AC10" s="228" t="b">
        <f ca="1">AND(Accueil!$E$8="Oui",$AA10,OR($AD10="",Accueil!$E$10="",NOT(ISNUMBER(Accueil!$E$10)),$AD10&gt;=Accueil!$E$10))</f>
        <v>0</v>
      </c>
      <c r="AD10" s="229" t="str">
        <f>IF(NOT(_xlfn.ISFORMULA(B10)),IF(ISNUMBER(B10),B10,IF(NOT(_xlfn.ISFORMULA(D10)),IF(AND(ISNUMBER(D10),D10&lt;&gt;0),Accueil!$B$7,IF(NOT(_xlfn.ISFORMULA(G10)),IF(AND(ISNUMBER(G10),G10&lt;&gt;0),Accueil!$B$7,""),"")),IF(NOT(_xlfn.ISFORMULA(G10)),IF(AND(ISNUMBER(G10),G10&lt;&gt;0),Accueil!$B$7,""),""))),IF(NOT(_xlfn.ISFORMULA(D10)),IF(AND(ISNUMBER(D10),D10&lt;&gt;0),Accueil!$B$7,IF(NOT(_xlfn.ISFORMULA(G10)),IF(AND(ISNUMBER(G10),G10&lt;&gt;0),Accueil!$B$7,""),"")),IF(NOT(_xlfn.ISFORMULA(G10)),IF(AND(ISNUMBER(G10),G10&lt;&gt;0),Accueil!$B$7,""),"")))</f>
        <v/>
      </c>
      <c r="AE10" s="230">
        <f t="shared" ca="1" si="8"/>
        <v>0</v>
      </c>
      <c r="AF10" s="230">
        <f t="shared" ca="1" si="9"/>
        <v>0</v>
      </c>
      <c r="AG10" s="230">
        <f t="shared" ca="1" si="10"/>
        <v>0</v>
      </c>
      <c r="AH10" s="231">
        <f t="shared" ca="1" si="11"/>
        <v>0</v>
      </c>
      <c r="AI10" s="231">
        <f t="shared" ca="1" si="12"/>
        <v>0</v>
      </c>
      <c r="AJ10" s="231" t="str">
        <f t="shared" ca="1" si="13"/>
        <v/>
      </c>
    </row>
    <row r="11" spans="1:36" x14ac:dyDescent="0.25">
      <c r="A11" s="36"/>
      <c r="B11" s="222" t="str">
        <f>IF(NOT(_xlfn.ISFORMULA(D11)),IF(AND(ISNUMBER(D11),D11&lt;&gt;0),Accueil!$B$7,IF(NOT(_xlfn.ISFORMULA(G11)),IF(AND(ISNUMBER(G11),G11&lt;&gt;0),Accueil!$B$7,""),"")),IF(NOT(_xlfn.ISFORMULA(G11)),IF(AND(ISNUMBER(G11),G11&lt;&gt;0),Accueil!$B$7,""),""))</f>
        <v/>
      </c>
      <c r="C11" s="44"/>
      <c r="D11" s="223" t="str">
        <f t="shared" ca="1" si="0"/>
        <v/>
      </c>
      <c r="E11" s="223" t="str">
        <f t="shared" ca="1" si="1"/>
        <v/>
      </c>
      <c r="F11" s="223" t="str">
        <f t="shared" ca="1" si="2"/>
        <v/>
      </c>
      <c r="G11" s="224" t="str">
        <f t="shared" ca="1" si="3"/>
        <v/>
      </c>
      <c r="H11" s="225" t="str">
        <f t="shared" ca="1" si="4"/>
        <v/>
      </c>
      <c r="I11" s="226" t="str">
        <f t="shared" ca="1" si="5"/>
        <v/>
      </c>
      <c r="J11" s="227" t="str">
        <f t="shared" ca="1" si="6"/>
        <v/>
      </c>
      <c r="K11" s="301" t="s">
        <v>88</v>
      </c>
      <c r="L11" s="108"/>
      <c r="M11" s="35"/>
      <c r="N11" s="35"/>
      <c r="O11" s="35"/>
      <c r="P11" s="35"/>
      <c r="Q11" s="38" t="s">
        <v>32</v>
      </c>
      <c r="R11" s="64">
        <v>0.25030000000000002</v>
      </c>
      <c r="S11" s="35"/>
      <c r="T11" s="35"/>
      <c r="U11" s="35"/>
      <c r="V11" s="35"/>
      <c r="W11" s="35"/>
      <c r="X11" s="35"/>
      <c r="Y11" s="35"/>
      <c r="Z11" s="35"/>
      <c r="AA11" s="228" t="b">
        <f t="shared" ca="1" si="7"/>
        <v>1</v>
      </c>
      <c r="AB11" s="228" t="b">
        <f ca="1">AND(Accueil!$E$5="Oui",$AA11,OR($AD11="",Accueil!$E$7="",NOT(ISNUMBER(Accueil!$E$7)),$AD11&gt;=Accueil!$E$7))</f>
        <v>0</v>
      </c>
      <c r="AC11" s="228" t="b">
        <f ca="1">AND(Accueil!$E$8="Oui",$AA11,OR($AD11="",Accueil!$E$10="",NOT(ISNUMBER(Accueil!$E$10)),$AD11&gt;=Accueil!$E$10))</f>
        <v>0</v>
      </c>
      <c r="AD11" s="229" t="str">
        <f>IF(NOT(_xlfn.ISFORMULA(B11)),IF(ISNUMBER(B11),B11,IF(NOT(_xlfn.ISFORMULA(D11)),IF(AND(ISNUMBER(D11),D11&lt;&gt;0),Accueil!$B$7,IF(NOT(_xlfn.ISFORMULA(G11)),IF(AND(ISNUMBER(G11),G11&lt;&gt;0),Accueil!$B$7,""),"")),IF(NOT(_xlfn.ISFORMULA(G11)),IF(AND(ISNUMBER(G11),G11&lt;&gt;0),Accueil!$B$7,""),""))),IF(NOT(_xlfn.ISFORMULA(D11)),IF(AND(ISNUMBER(D11),D11&lt;&gt;0),Accueil!$B$7,IF(NOT(_xlfn.ISFORMULA(G11)),IF(AND(ISNUMBER(G11),G11&lt;&gt;0),Accueil!$B$7,""),"")),IF(NOT(_xlfn.ISFORMULA(G11)),IF(AND(ISNUMBER(G11),G11&lt;&gt;0),Accueil!$B$7,""),"")))</f>
        <v/>
      </c>
      <c r="AE11" s="230">
        <f t="shared" ca="1" si="8"/>
        <v>0</v>
      </c>
      <c r="AF11" s="230">
        <f t="shared" ca="1" si="9"/>
        <v>0</v>
      </c>
      <c r="AG11" s="230">
        <f t="shared" ca="1" si="10"/>
        <v>0</v>
      </c>
      <c r="AH11" s="231">
        <f t="shared" ca="1" si="11"/>
        <v>0</v>
      </c>
      <c r="AI11" s="231">
        <f t="shared" ca="1" si="12"/>
        <v>0</v>
      </c>
      <c r="AJ11" s="231" t="str">
        <f t="shared" ca="1" si="13"/>
        <v/>
      </c>
    </row>
    <row r="12" spans="1:36" x14ac:dyDescent="0.25">
      <c r="A12" s="36"/>
      <c r="B12" s="222" t="str">
        <f>IF(NOT(_xlfn.ISFORMULA(D12)),IF(AND(ISNUMBER(D12),D12&lt;&gt;0),Accueil!$B$7,IF(NOT(_xlfn.ISFORMULA(G12)),IF(AND(ISNUMBER(G12),G12&lt;&gt;0),Accueil!$B$7,""),"")),IF(NOT(_xlfn.ISFORMULA(G12)),IF(AND(ISNUMBER(G12),G12&lt;&gt;0),Accueil!$B$7,""),""))</f>
        <v/>
      </c>
      <c r="C12" s="44"/>
      <c r="D12" s="223" t="str">
        <f t="shared" ca="1" si="0"/>
        <v/>
      </c>
      <c r="E12" s="223" t="str">
        <f t="shared" ca="1" si="1"/>
        <v/>
      </c>
      <c r="F12" s="223" t="str">
        <f t="shared" ca="1" si="2"/>
        <v/>
      </c>
      <c r="G12" s="224" t="str">
        <f t="shared" ca="1" si="3"/>
        <v/>
      </c>
      <c r="H12" s="225" t="str">
        <f t="shared" ca="1" si="4"/>
        <v/>
      </c>
      <c r="I12" s="226" t="str">
        <f t="shared" ca="1" si="5"/>
        <v/>
      </c>
      <c r="J12" s="227" t="str">
        <f t="shared" ca="1" si="6"/>
        <v/>
      </c>
      <c r="K12" s="301" t="s">
        <v>88</v>
      </c>
      <c r="L12" s="108"/>
      <c r="M12" s="35"/>
      <c r="N12" s="35"/>
      <c r="O12" s="35"/>
      <c r="P12" s="35"/>
      <c r="Q12" s="38" t="s">
        <v>34</v>
      </c>
      <c r="R12" s="64">
        <v>1.6846000000000001</v>
      </c>
      <c r="S12" s="35"/>
      <c r="T12" s="35"/>
      <c r="U12" s="35"/>
      <c r="V12" s="35"/>
      <c r="W12" s="35"/>
      <c r="X12" s="35"/>
      <c r="Y12" s="35"/>
      <c r="Z12" s="35"/>
      <c r="AA12" s="228" t="b">
        <f t="shared" ca="1" si="7"/>
        <v>1</v>
      </c>
      <c r="AB12" s="228" t="b">
        <f ca="1">AND(Accueil!$E$5="Oui",$AA12,OR($AD12="",Accueil!$E$7="",NOT(ISNUMBER(Accueil!$E$7)),$AD12&gt;=Accueil!$E$7))</f>
        <v>0</v>
      </c>
      <c r="AC12" s="228" t="b">
        <f ca="1">AND(Accueil!$E$8="Oui",$AA12,OR($AD12="",Accueil!$E$10="",NOT(ISNUMBER(Accueil!$E$10)),$AD12&gt;=Accueil!$E$10))</f>
        <v>0</v>
      </c>
      <c r="AD12" s="229" t="str">
        <f>IF(NOT(_xlfn.ISFORMULA(B12)),IF(ISNUMBER(B12),B12,IF(NOT(_xlfn.ISFORMULA(D12)),IF(AND(ISNUMBER(D12),D12&lt;&gt;0),Accueil!$B$7,IF(NOT(_xlfn.ISFORMULA(G12)),IF(AND(ISNUMBER(G12),G12&lt;&gt;0),Accueil!$B$7,""),"")),IF(NOT(_xlfn.ISFORMULA(G12)),IF(AND(ISNUMBER(G12),G12&lt;&gt;0),Accueil!$B$7,""),""))),IF(NOT(_xlfn.ISFORMULA(D12)),IF(AND(ISNUMBER(D12),D12&lt;&gt;0),Accueil!$B$7,IF(NOT(_xlfn.ISFORMULA(G12)),IF(AND(ISNUMBER(G12),G12&lt;&gt;0),Accueil!$B$7,""),"")),IF(NOT(_xlfn.ISFORMULA(G12)),IF(AND(ISNUMBER(G12),G12&lt;&gt;0),Accueil!$B$7,""),"")))</f>
        <v/>
      </c>
      <c r="AE12" s="230">
        <f t="shared" ca="1" si="8"/>
        <v>0</v>
      </c>
      <c r="AF12" s="230">
        <f t="shared" ca="1" si="9"/>
        <v>0</v>
      </c>
      <c r="AG12" s="230">
        <f t="shared" ca="1" si="10"/>
        <v>0</v>
      </c>
      <c r="AH12" s="231">
        <f t="shared" ca="1" si="11"/>
        <v>0</v>
      </c>
      <c r="AI12" s="231">
        <f t="shared" ca="1" si="12"/>
        <v>0</v>
      </c>
      <c r="AJ12" s="231" t="str">
        <f t="shared" ca="1" si="13"/>
        <v/>
      </c>
    </row>
    <row r="13" spans="1:36" x14ac:dyDescent="0.25">
      <c r="A13" s="36"/>
      <c r="B13" s="222" t="str">
        <f>IF(NOT(_xlfn.ISFORMULA(D13)),IF(AND(ISNUMBER(D13),D13&lt;&gt;0),Accueil!$B$7,IF(NOT(_xlfn.ISFORMULA(G13)),IF(AND(ISNUMBER(G13),G13&lt;&gt;0),Accueil!$B$7,""),"")),IF(NOT(_xlfn.ISFORMULA(G13)),IF(AND(ISNUMBER(G13),G13&lt;&gt;0),Accueil!$B$7,""),""))</f>
        <v/>
      </c>
      <c r="C13" s="44"/>
      <c r="D13" s="223" t="str">
        <f t="shared" ca="1" si="0"/>
        <v/>
      </c>
      <c r="E13" s="223" t="str">
        <f t="shared" ca="1" si="1"/>
        <v/>
      </c>
      <c r="F13" s="223" t="str">
        <f t="shared" ca="1" si="2"/>
        <v/>
      </c>
      <c r="G13" s="224" t="str">
        <f t="shared" ca="1" si="3"/>
        <v/>
      </c>
      <c r="H13" s="225" t="str">
        <f t="shared" ca="1" si="4"/>
        <v/>
      </c>
      <c r="I13" s="226" t="str">
        <f t="shared" ca="1" si="5"/>
        <v/>
      </c>
      <c r="J13" s="227" t="str">
        <f t="shared" ca="1" si="6"/>
        <v/>
      </c>
      <c r="K13" s="301" t="s">
        <v>88</v>
      </c>
      <c r="L13" s="108"/>
      <c r="M13" s="35"/>
      <c r="N13" s="35"/>
      <c r="O13" s="35"/>
      <c r="P13" s="35"/>
      <c r="Q13" s="38" t="s">
        <v>36</v>
      </c>
      <c r="R13" s="64">
        <v>0.19439999999999999</v>
      </c>
      <c r="S13" s="35"/>
      <c r="T13" s="35"/>
      <c r="U13" s="35"/>
      <c r="V13" s="35"/>
      <c r="W13" s="35"/>
      <c r="X13" s="35"/>
      <c r="Y13" s="35"/>
      <c r="Z13" s="35"/>
      <c r="AA13" s="228" t="b">
        <f t="shared" ca="1" si="7"/>
        <v>1</v>
      </c>
      <c r="AB13" s="228" t="b">
        <f ca="1">AND(Accueil!$E$5="Oui",$AA13,OR($AD13="",Accueil!$E$7="",NOT(ISNUMBER(Accueil!$E$7)),$AD13&gt;=Accueil!$E$7))</f>
        <v>0</v>
      </c>
      <c r="AC13" s="228" t="b">
        <f ca="1">AND(Accueil!$E$8="Oui",$AA13,OR($AD13="",Accueil!$E$10="",NOT(ISNUMBER(Accueil!$E$10)),$AD13&gt;=Accueil!$E$10))</f>
        <v>0</v>
      </c>
      <c r="AD13" s="229" t="str">
        <f>IF(NOT(_xlfn.ISFORMULA(B13)),IF(ISNUMBER(B13),B13,IF(NOT(_xlfn.ISFORMULA(D13)),IF(AND(ISNUMBER(D13),D13&lt;&gt;0),Accueil!$B$7,IF(NOT(_xlfn.ISFORMULA(G13)),IF(AND(ISNUMBER(G13),G13&lt;&gt;0),Accueil!$B$7,""),"")),IF(NOT(_xlfn.ISFORMULA(G13)),IF(AND(ISNUMBER(G13),G13&lt;&gt;0),Accueil!$B$7,""),""))),IF(NOT(_xlfn.ISFORMULA(D13)),IF(AND(ISNUMBER(D13),D13&lt;&gt;0),Accueil!$B$7,IF(NOT(_xlfn.ISFORMULA(G13)),IF(AND(ISNUMBER(G13),G13&lt;&gt;0),Accueil!$B$7,""),"")),IF(NOT(_xlfn.ISFORMULA(G13)),IF(AND(ISNUMBER(G13),G13&lt;&gt;0),Accueil!$B$7,""),"")))</f>
        <v/>
      </c>
      <c r="AE13" s="230">
        <f t="shared" ca="1" si="8"/>
        <v>0</v>
      </c>
      <c r="AF13" s="230">
        <f t="shared" ca="1" si="9"/>
        <v>0</v>
      </c>
      <c r="AG13" s="230">
        <f t="shared" ca="1" si="10"/>
        <v>0</v>
      </c>
      <c r="AH13" s="231">
        <f t="shared" ca="1" si="11"/>
        <v>0</v>
      </c>
      <c r="AI13" s="231">
        <f t="shared" ca="1" si="12"/>
        <v>0</v>
      </c>
      <c r="AJ13" s="231" t="str">
        <f t="shared" ca="1" si="13"/>
        <v/>
      </c>
    </row>
    <row r="14" spans="1:36" x14ac:dyDescent="0.25">
      <c r="A14" s="36"/>
      <c r="B14" s="222" t="str">
        <f>IF(NOT(_xlfn.ISFORMULA(D14)),IF(AND(ISNUMBER(D14),D14&lt;&gt;0),Accueil!$B$7,IF(NOT(_xlfn.ISFORMULA(G14)),IF(AND(ISNUMBER(G14),G14&lt;&gt;0),Accueil!$B$7,""),"")),IF(NOT(_xlfn.ISFORMULA(G14)),IF(AND(ISNUMBER(G14),G14&lt;&gt;0),Accueil!$B$7,""),""))</f>
        <v/>
      </c>
      <c r="C14" s="44"/>
      <c r="D14" s="223" t="str">
        <f t="shared" ca="1" si="0"/>
        <v/>
      </c>
      <c r="E14" s="223" t="str">
        <f t="shared" ca="1" si="1"/>
        <v/>
      </c>
      <c r="F14" s="223" t="str">
        <f t="shared" ca="1" si="2"/>
        <v/>
      </c>
      <c r="G14" s="224" t="str">
        <f t="shared" ca="1" si="3"/>
        <v/>
      </c>
      <c r="H14" s="225" t="str">
        <f t="shared" ca="1" si="4"/>
        <v/>
      </c>
      <c r="I14" s="226" t="str">
        <f t="shared" ca="1" si="5"/>
        <v/>
      </c>
      <c r="J14" s="227" t="str">
        <f t="shared" ca="1" si="6"/>
        <v/>
      </c>
      <c r="K14" s="301" t="s">
        <v>88</v>
      </c>
      <c r="L14" s="108"/>
      <c r="M14" s="35"/>
      <c r="N14" s="35"/>
      <c r="O14" s="35"/>
      <c r="P14" s="35"/>
      <c r="Q14" s="38" t="s">
        <v>38</v>
      </c>
      <c r="R14" s="64">
        <v>0.14269999999999999</v>
      </c>
      <c r="S14" s="35"/>
      <c r="T14" s="35"/>
      <c r="U14" s="35"/>
      <c r="V14" s="35"/>
      <c r="W14" s="35"/>
      <c r="X14" s="35"/>
      <c r="Y14" s="35"/>
      <c r="Z14" s="35"/>
      <c r="AA14" s="228" t="b">
        <f t="shared" ca="1" si="7"/>
        <v>1</v>
      </c>
      <c r="AB14" s="228" t="b">
        <f ca="1">AND(Accueil!$E$5="Oui",$AA14,OR($AD14="",Accueil!$E$7="",NOT(ISNUMBER(Accueil!$E$7)),$AD14&gt;=Accueil!$E$7))</f>
        <v>0</v>
      </c>
      <c r="AC14" s="228" t="b">
        <f ca="1">AND(Accueil!$E$8="Oui",$AA14,OR($AD14="",Accueil!$E$10="",NOT(ISNUMBER(Accueil!$E$10)),$AD14&gt;=Accueil!$E$10))</f>
        <v>0</v>
      </c>
      <c r="AD14" s="229" t="str">
        <f>IF(NOT(_xlfn.ISFORMULA(B14)),IF(ISNUMBER(B14),B14,IF(NOT(_xlfn.ISFORMULA(D14)),IF(AND(ISNUMBER(D14),D14&lt;&gt;0),Accueil!$B$7,IF(NOT(_xlfn.ISFORMULA(G14)),IF(AND(ISNUMBER(G14),G14&lt;&gt;0),Accueil!$B$7,""),"")),IF(NOT(_xlfn.ISFORMULA(G14)),IF(AND(ISNUMBER(G14),G14&lt;&gt;0),Accueil!$B$7,""),""))),IF(NOT(_xlfn.ISFORMULA(D14)),IF(AND(ISNUMBER(D14),D14&lt;&gt;0),Accueil!$B$7,IF(NOT(_xlfn.ISFORMULA(G14)),IF(AND(ISNUMBER(G14),G14&lt;&gt;0),Accueil!$B$7,""),"")),IF(NOT(_xlfn.ISFORMULA(G14)),IF(AND(ISNUMBER(G14),G14&lt;&gt;0),Accueil!$B$7,""),"")))</f>
        <v/>
      </c>
      <c r="AE14" s="230">
        <f t="shared" ca="1" si="8"/>
        <v>0</v>
      </c>
      <c r="AF14" s="230">
        <f t="shared" ca="1" si="9"/>
        <v>0</v>
      </c>
      <c r="AG14" s="230">
        <f t="shared" ca="1" si="10"/>
        <v>0</v>
      </c>
      <c r="AH14" s="231">
        <f t="shared" ca="1" si="11"/>
        <v>0</v>
      </c>
      <c r="AI14" s="231">
        <f t="shared" ca="1" si="12"/>
        <v>0</v>
      </c>
      <c r="AJ14" s="231" t="str">
        <f t="shared" ca="1" si="13"/>
        <v/>
      </c>
    </row>
    <row r="15" spans="1:36" x14ac:dyDescent="0.25">
      <c r="A15" s="36"/>
      <c r="B15" s="222" t="str">
        <f>IF(NOT(_xlfn.ISFORMULA(D15)),IF(AND(ISNUMBER(D15),D15&lt;&gt;0),Accueil!$B$7,IF(NOT(_xlfn.ISFORMULA(G15)),IF(AND(ISNUMBER(G15),G15&lt;&gt;0),Accueil!$B$7,""),"")),IF(NOT(_xlfn.ISFORMULA(G15)),IF(AND(ISNUMBER(G15),G15&lt;&gt;0),Accueil!$B$7,""),""))</f>
        <v/>
      </c>
      <c r="C15" s="44"/>
      <c r="D15" s="223" t="str">
        <f t="shared" ca="1" si="0"/>
        <v/>
      </c>
      <c r="E15" s="223" t="str">
        <f t="shared" ca="1" si="1"/>
        <v/>
      </c>
      <c r="F15" s="223" t="str">
        <f t="shared" ca="1" si="2"/>
        <v/>
      </c>
      <c r="G15" s="224" t="str">
        <f t="shared" ca="1" si="3"/>
        <v/>
      </c>
      <c r="H15" s="225" t="str">
        <f t="shared" ca="1" si="4"/>
        <v/>
      </c>
      <c r="I15" s="226" t="str">
        <f t="shared" ca="1" si="5"/>
        <v/>
      </c>
      <c r="J15" s="227" t="str">
        <f t="shared" ca="1" si="6"/>
        <v/>
      </c>
      <c r="K15" s="301" t="s">
        <v>88</v>
      </c>
      <c r="L15" s="108"/>
      <c r="M15" s="35"/>
      <c r="N15" s="35"/>
      <c r="O15" s="35"/>
      <c r="P15" s="35"/>
      <c r="Q15" s="38" t="s">
        <v>40</v>
      </c>
      <c r="R15" s="64">
        <v>0.81320000000000003</v>
      </c>
      <c r="S15" s="35"/>
      <c r="T15" s="35"/>
      <c r="U15" s="35"/>
      <c r="V15" s="35"/>
      <c r="W15" s="35"/>
      <c r="X15" s="35"/>
      <c r="Y15" s="35"/>
      <c r="Z15" s="35"/>
      <c r="AA15" s="228" t="b">
        <f t="shared" ca="1" si="7"/>
        <v>1</v>
      </c>
      <c r="AB15" s="228" t="b">
        <f ca="1">AND(Accueil!$E$5="Oui",$AA15,OR($AD15="",Accueil!$E$7="",NOT(ISNUMBER(Accueil!$E$7)),$AD15&gt;=Accueil!$E$7))</f>
        <v>0</v>
      </c>
      <c r="AC15" s="228" t="b">
        <f ca="1">AND(Accueil!$E$8="Oui",$AA15,OR($AD15="",Accueil!$E$10="",NOT(ISNUMBER(Accueil!$E$10)),$AD15&gt;=Accueil!$E$10))</f>
        <v>0</v>
      </c>
      <c r="AD15" s="229" t="str">
        <f>IF(NOT(_xlfn.ISFORMULA(B15)),IF(ISNUMBER(B15),B15,IF(NOT(_xlfn.ISFORMULA(D15)),IF(AND(ISNUMBER(D15),D15&lt;&gt;0),Accueil!$B$7,IF(NOT(_xlfn.ISFORMULA(G15)),IF(AND(ISNUMBER(G15),G15&lt;&gt;0),Accueil!$B$7,""),"")),IF(NOT(_xlfn.ISFORMULA(G15)),IF(AND(ISNUMBER(G15),G15&lt;&gt;0),Accueil!$B$7,""),""))),IF(NOT(_xlfn.ISFORMULA(D15)),IF(AND(ISNUMBER(D15),D15&lt;&gt;0),Accueil!$B$7,IF(NOT(_xlfn.ISFORMULA(G15)),IF(AND(ISNUMBER(G15),G15&lt;&gt;0),Accueil!$B$7,""),"")),IF(NOT(_xlfn.ISFORMULA(G15)),IF(AND(ISNUMBER(G15),G15&lt;&gt;0),Accueil!$B$7,""),"")))</f>
        <v/>
      </c>
      <c r="AE15" s="230">
        <f t="shared" ca="1" si="8"/>
        <v>0</v>
      </c>
      <c r="AF15" s="230">
        <f t="shared" ca="1" si="9"/>
        <v>0</v>
      </c>
      <c r="AG15" s="230">
        <f t="shared" ca="1" si="10"/>
        <v>0</v>
      </c>
      <c r="AH15" s="231">
        <f t="shared" ca="1" si="11"/>
        <v>0</v>
      </c>
      <c r="AI15" s="231">
        <f t="shared" ca="1" si="12"/>
        <v>0</v>
      </c>
      <c r="AJ15" s="231" t="str">
        <f t="shared" ca="1" si="13"/>
        <v/>
      </c>
    </row>
    <row r="16" spans="1:36" x14ac:dyDescent="0.25">
      <c r="A16" s="36"/>
      <c r="B16" s="222" t="str">
        <f>IF(NOT(_xlfn.ISFORMULA(D16)),IF(AND(ISNUMBER(D16),D16&lt;&gt;0),Accueil!$B$7,IF(NOT(_xlfn.ISFORMULA(G16)),IF(AND(ISNUMBER(G16),G16&lt;&gt;0),Accueil!$B$7,""),"")),IF(NOT(_xlfn.ISFORMULA(G16)),IF(AND(ISNUMBER(G16),G16&lt;&gt;0),Accueil!$B$7,""),""))</f>
        <v/>
      </c>
      <c r="C16" s="44"/>
      <c r="D16" s="223" t="str">
        <f t="shared" ca="1" si="0"/>
        <v/>
      </c>
      <c r="E16" s="223" t="str">
        <f t="shared" ca="1" si="1"/>
        <v/>
      </c>
      <c r="F16" s="223" t="str">
        <f t="shared" ca="1" si="2"/>
        <v/>
      </c>
      <c r="G16" s="224" t="str">
        <f t="shared" ca="1" si="3"/>
        <v/>
      </c>
      <c r="H16" s="225" t="str">
        <f t="shared" ca="1" si="4"/>
        <v/>
      </c>
      <c r="I16" s="226" t="str">
        <f t="shared" ca="1" si="5"/>
        <v/>
      </c>
      <c r="J16" s="227" t="str">
        <f t="shared" ca="1" si="6"/>
        <v/>
      </c>
      <c r="K16" s="301" t="s">
        <v>88</v>
      </c>
      <c r="L16" s="108"/>
      <c r="M16" s="35"/>
      <c r="N16" s="177"/>
      <c r="O16" s="35"/>
      <c r="P16" s="35"/>
      <c r="Q16" s="38" t="s">
        <v>42</v>
      </c>
      <c r="R16" s="64">
        <v>7.2840000000000002E-2</v>
      </c>
      <c r="S16" s="35"/>
      <c r="T16" s="35"/>
      <c r="U16" s="35"/>
      <c r="V16" s="35"/>
      <c r="W16" s="35"/>
      <c r="X16" s="35"/>
      <c r="Y16" s="35"/>
      <c r="Z16" s="35"/>
      <c r="AA16" s="228" t="b">
        <f t="shared" ca="1" si="7"/>
        <v>1</v>
      </c>
      <c r="AB16" s="228" t="b">
        <f ca="1">AND(Accueil!$E$5="Oui",$AA16,OR($AD16="",Accueil!$E$7="",NOT(ISNUMBER(Accueil!$E$7)),$AD16&gt;=Accueil!$E$7))</f>
        <v>0</v>
      </c>
      <c r="AC16" s="228" t="b">
        <f ca="1">AND(Accueil!$E$8="Oui",$AA16,OR($AD16="",Accueil!$E$10="",NOT(ISNUMBER(Accueil!$E$10)),$AD16&gt;=Accueil!$E$10))</f>
        <v>0</v>
      </c>
      <c r="AD16" s="229" t="str">
        <f>IF(NOT(_xlfn.ISFORMULA(B16)),IF(ISNUMBER(B16),B16,IF(NOT(_xlfn.ISFORMULA(D16)),IF(AND(ISNUMBER(D16),D16&lt;&gt;0),Accueil!$B$7,IF(NOT(_xlfn.ISFORMULA(G16)),IF(AND(ISNUMBER(G16),G16&lt;&gt;0),Accueil!$B$7,""),"")),IF(NOT(_xlfn.ISFORMULA(G16)),IF(AND(ISNUMBER(G16),G16&lt;&gt;0),Accueil!$B$7,""),""))),IF(NOT(_xlfn.ISFORMULA(D16)),IF(AND(ISNUMBER(D16),D16&lt;&gt;0),Accueil!$B$7,IF(NOT(_xlfn.ISFORMULA(G16)),IF(AND(ISNUMBER(G16),G16&lt;&gt;0),Accueil!$B$7,""),"")),IF(NOT(_xlfn.ISFORMULA(G16)),IF(AND(ISNUMBER(G16),G16&lt;&gt;0),Accueil!$B$7,""),"")))</f>
        <v/>
      </c>
      <c r="AE16" s="230">
        <f t="shared" ca="1" si="8"/>
        <v>0</v>
      </c>
      <c r="AF16" s="230">
        <f t="shared" ca="1" si="9"/>
        <v>0</v>
      </c>
      <c r="AG16" s="230">
        <f t="shared" ca="1" si="10"/>
        <v>0</v>
      </c>
      <c r="AH16" s="231">
        <f t="shared" ca="1" si="11"/>
        <v>0</v>
      </c>
      <c r="AI16" s="231">
        <f t="shared" ca="1" si="12"/>
        <v>0</v>
      </c>
      <c r="AJ16" s="231" t="str">
        <f t="shared" ca="1" si="13"/>
        <v/>
      </c>
    </row>
    <row r="17" spans="1:36" x14ac:dyDescent="0.25">
      <c r="A17" s="36"/>
      <c r="B17" s="222" t="str">
        <f>IF(NOT(_xlfn.ISFORMULA(D17)),IF(AND(ISNUMBER(D17),D17&lt;&gt;0),Accueil!$B$7,IF(NOT(_xlfn.ISFORMULA(G17)),IF(AND(ISNUMBER(G17),G17&lt;&gt;0),Accueil!$B$7,""),"")),IF(NOT(_xlfn.ISFORMULA(G17)),IF(AND(ISNUMBER(G17),G17&lt;&gt;0),Accueil!$B$7,""),""))</f>
        <v/>
      </c>
      <c r="C17" s="44"/>
      <c r="D17" s="223" t="str">
        <f t="shared" ca="1" si="0"/>
        <v/>
      </c>
      <c r="E17" s="223" t="str">
        <f t="shared" ca="1" si="1"/>
        <v/>
      </c>
      <c r="F17" s="223" t="str">
        <f t="shared" ca="1" si="2"/>
        <v/>
      </c>
      <c r="G17" s="224" t="str">
        <f t="shared" ca="1" si="3"/>
        <v/>
      </c>
      <c r="H17" s="225" t="str">
        <f t="shared" ca="1" si="4"/>
        <v/>
      </c>
      <c r="I17" s="226" t="str">
        <f t="shared" ca="1" si="5"/>
        <v/>
      </c>
      <c r="J17" s="227" t="str">
        <f t="shared" ca="1" si="6"/>
        <v/>
      </c>
      <c r="K17" s="301" t="s">
        <v>88</v>
      </c>
      <c r="L17" s="108"/>
      <c r="M17" s="35"/>
      <c r="N17" s="177"/>
      <c r="O17" s="35"/>
      <c r="P17" s="35"/>
      <c r="Q17" s="38" t="s">
        <v>44</v>
      </c>
      <c r="R17" s="64">
        <v>0.13469999999999999</v>
      </c>
      <c r="S17" s="35"/>
      <c r="T17" s="35"/>
      <c r="U17" s="35"/>
      <c r="V17" s="35"/>
      <c r="W17" s="35"/>
      <c r="X17" s="35"/>
      <c r="Y17" s="35"/>
      <c r="Z17" s="35"/>
      <c r="AA17" s="228" t="b">
        <f t="shared" ca="1" si="7"/>
        <v>1</v>
      </c>
      <c r="AB17" s="228" t="b">
        <f ca="1">AND(Accueil!$E$5="Oui",$AA17,OR($AD17="",Accueil!$E$7="",NOT(ISNUMBER(Accueil!$E$7)),$AD17&gt;=Accueil!$E$7))</f>
        <v>0</v>
      </c>
      <c r="AC17" s="228" t="b">
        <f ca="1">AND(Accueil!$E$8="Oui",$AA17,OR($AD17="",Accueil!$E$10="",NOT(ISNUMBER(Accueil!$E$10)),$AD17&gt;=Accueil!$E$10))</f>
        <v>0</v>
      </c>
      <c r="AD17" s="229" t="str">
        <f>IF(NOT(_xlfn.ISFORMULA(B17)),IF(ISNUMBER(B17),B17,IF(NOT(_xlfn.ISFORMULA(D17)),IF(AND(ISNUMBER(D17),D17&lt;&gt;0),Accueil!$B$7,IF(NOT(_xlfn.ISFORMULA(G17)),IF(AND(ISNUMBER(G17),G17&lt;&gt;0),Accueil!$B$7,""),"")),IF(NOT(_xlfn.ISFORMULA(G17)),IF(AND(ISNUMBER(G17),G17&lt;&gt;0),Accueil!$B$7,""),""))),IF(NOT(_xlfn.ISFORMULA(D17)),IF(AND(ISNUMBER(D17),D17&lt;&gt;0),Accueil!$B$7,IF(NOT(_xlfn.ISFORMULA(G17)),IF(AND(ISNUMBER(G17),G17&lt;&gt;0),Accueil!$B$7,""),"")),IF(NOT(_xlfn.ISFORMULA(G17)),IF(AND(ISNUMBER(G17),G17&lt;&gt;0),Accueil!$B$7,""),"")))</f>
        <v/>
      </c>
      <c r="AE17" s="230">
        <f t="shared" ca="1" si="8"/>
        <v>0</v>
      </c>
      <c r="AF17" s="230">
        <f t="shared" ca="1" si="9"/>
        <v>0</v>
      </c>
      <c r="AG17" s="230">
        <f t="shared" ca="1" si="10"/>
        <v>0</v>
      </c>
      <c r="AH17" s="231">
        <f t="shared" ca="1" si="11"/>
        <v>0</v>
      </c>
      <c r="AI17" s="231">
        <f t="shared" ca="1" si="12"/>
        <v>0</v>
      </c>
      <c r="AJ17" s="231" t="str">
        <f t="shared" ca="1" si="13"/>
        <v/>
      </c>
    </row>
    <row r="18" spans="1:36" x14ac:dyDescent="0.25">
      <c r="A18" s="36"/>
      <c r="B18" s="222" t="str">
        <f>IF(NOT(_xlfn.ISFORMULA(D18)),IF(AND(ISNUMBER(D18),D18&lt;&gt;0),Accueil!$B$7,IF(NOT(_xlfn.ISFORMULA(G18)),IF(AND(ISNUMBER(G18),G18&lt;&gt;0),Accueil!$B$7,""),"")),IF(NOT(_xlfn.ISFORMULA(G18)),IF(AND(ISNUMBER(G18),G18&lt;&gt;0),Accueil!$B$7,""),""))</f>
        <v/>
      </c>
      <c r="C18" s="44"/>
      <c r="D18" s="223" t="str">
        <f t="shared" ca="1" si="0"/>
        <v/>
      </c>
      <c r="E18" s="223" t="str">
        <f t="shared" ca="1" si="1"/>
        <v/>
      </c>
      <c r="F18" s="223" t="str">
        <f t="shared" ca="1" si="2"/>
        <v/>
      </c>
      <c r="G18" s="224" t="str">
        <f t="shared" ca="1" si="3"/>
        <v/>
      </c>
      <c r="H18" s="225" t="str">
        <f t="shared" ca="1" si="4"/>
        <v/>
      </c>
      <c r="I18" s="226" t="str">
        <f t="shared" ca="1" si="5"/>
        <v/>
      </c>
      <c r="J18" s="227" t="str">
        <f t="shared" ca="1" si="6"/>
        <v/>
      </c>
      <c r="K18" s="301" t="s">
        <v>88</v>
      </c>
      <c r="L18" s="108"/>
      <c r="M18" s="35"/>
      <c r="N18" s="177"/>
      <c r="O18" s="35"/>
      <c r="P18" s="35"/>
      <c r="Q18" s="38" t="s">
        <v>46</v>
      </c>
      <c r="R18" s="64">
        <v>0.35499999999999998</v>
      </c>
      <c r="S18" s="35"/>
      <c r="T18" s="35"/>
      <c r="U18" s="35"/>
      <c r="V18" s="35"/>
      <c r="W18" s="35"/>
      <c r="X18" s="35"/>
      <c r="Y18" s="35"/>
      <c r="Z18" s="35"/>
      <c r="AA18" s="228" t="b">
        <f t="shared" ca="1" si="7"/>
        <v>1</v>
      </c>
      <c r="AB18" s="228" t="b">
        <f ca="1">AND(Accueil!$E$5="Oui",$AA18,OR($AD18="",Accueil!$E$7="",NOT(ISNUMBER(Accueil!$E$7)),$AD18&gt;=Accueil!$E$7))</f>
        <v>0</v>
      </c>
      <c r="AC18" s="228" t="b">
        <f ca="1">AND(Accueil!$E$8="Oui",$AA18,OR($AD18="",Accueil!$E$10="",NOT(ISNUMBER(Accueil!$E$10)),$AD18&gt;=Accueil!$E$10))</f>
        <v>0</v>
      </c>
      <c r="AD18" s="229" t="str">
        <f>IF(NOT(_xlfn.ISFORMULA(B18)),IF(ISNUMBER(B18),B18,IF(NOT(_xlfn.ISFORMULA(D18)),IF(AND(ISNUMBER(D18),D18&lt;&gt;0),Accueil!$B$7,IF(NOT(_xlfn.ISFORMULA(G18)),IF(AND(ISNUMBER(G18),G18&lt;&gt;0),Accueil!$B$7,""),"")),IF(NOT(_xlfn.ISFORMULA(G18)),IF(AND(ISNUMBER(G18),G18&lt;&gt;0),Accueil!$B$7,""),""))),IF(NOT(_xlfn.ISFORMULA(D18)),IF(AND(ISNUMBER(D18),D18&lt;&gt;0),Accueil!$B$7,IF(NOT(_xlfn.ISFORMULA(G18)),IF(AND(ISNUMBER(G18),G18&lt;&gt;0),Accueil!$B$7,""),"")),IF(NOT(_xlfn.ISFORMULA(G18)),IF(AND(ISNUMBER(G18),G18&lt;&gt;0),Accueil!$B$7,""),"")))</f>
        <v/>
      </c>
      <c r="AE18" s="230">
        <f t="shared" ca="1" si="8"/>
        <v>0</v>
      </c>
      <c r="AF18" s="230">
        <f t="shared" ca="1" si="9"/>
        <v>0</v>
      </c>
      <c r="AG18" s="230">
        <f t="shared" ca="1" si="10"/>
        <v>0</v>
      </c>
      <c r="AH18" s="231">
        <f t="shared" ca="1" si="11"/>
        <v>0</v>
      </c>
      <c r="AI18" s="231">
        <f t="shared" ca="1" si="12"/>
        <v>0</v>
      </c>
      <c r="AJ18" s="231" t="str">
        <f t="shared" ca="1" si="13"/>
        <v/>
      </c>
    </row>
    <row r="19" spans="1:36" x14ac:dyDescent="0.25">
      <c r="A19" s="36"/>
      <c r="B19" s="222" t="str">
        <f>IF(NOT(_xlfn.ISFORMULA(D19)),IF(AND(ISNUMBER(D19),D19&lt;&gt;0),Accueil!$B$7,IF(NOT(_xlfn.ISFORMULA(G19)),IF(AND(ISNUMBER(G19),G19&lt;&gt;0),Accueil!$B$7,""),"")),IF(NOT(_xlfn.ISFORMULA(G19)),IF(AND(ISNUMBER(G19),G19&lt;&gt;0),Accueil!$B$7,""),""))</f>
        <v/>
      </c>
      <c r="C19" s="44"/>
      <c r="D19" s="223" t="str">
        <f t="shared" ca="1" si="0"/>
        <v/>
      </c>
      <c r="E19" s="223" t="str">
        <f t="shared" ca="1" si="1"/>
        <v/>
      </c>
      <c r="F19" s="223" t="str">
        <f t="shared" ca="1" si="2"/>
        <v/>
      </c>
      <c r="G19" s="224" t="str">
        <f t="shared" ca="1" si="3"/>
        <v/>
      </c>
      <c r="H19" s="225" t="str">
        <f t="shared" ca="1" si="4"/>
        <v/>
      </c>
      <c r="I19" s="226" t="str">
        <f t="shared" ca="1" si="5"/>
        <v/>
      </c>
      <c r="J19" s="227" t="str">
        <f t="shared" ca="1" si="6"/>
        <v/>
      </c>
      <c r="K19" s="301" t="s">
        <v>88</v>
      </c>
      <c r="L19" s="108"/>
      <c r="M19" s="35"/>
      <c r="N19" s="35"/>
      <c r="O19" s="35"/>
      <c r="P19" s="35"/>
      <c r="Q19" s="38" t="s">
        <v>48</v>
      </c>
      <c r="R19" s="64">
        <v>1.677E-2</v>
      </c>
      <c r="S19" s="35"/>
      <c r="T19" s="35"/>
      <c r="U19" s="35"/>
      <c r="V19" s="35"/>
      <c r="W19" s="35"/>
      <c r="X19" s="35"/>
      <c r="Y19" s="35"/>
      <c r="Z19" s="35"/>
      <c r="AA19" s="228" t="b">
        <f t="shared" ca="1" si="7"/>
        <v>1</v>
      </c>
      <c r="AB19" s="228" t="b">
        <f ca="1">AND(Accueil!$E$5="Oui",$AA19,OR($AD19="",Accueil!$E$7="",NOT(ISNUMBER(Accueil!$E$7)),$AD19&gt;=Accueil!$E$7))</f>
        <v>0</v>
      </c>
      <c r="AC19" s="228" t="b">
        <f ca="1">AND(Accueil!$E$8="Oui",$AA19,OR($AD19="",Accueil!$E$10="",NOT(ISNUMBER(Accueil!$E$10)),$AD19&gt;=Accueil!$E$10))</f>
        <v>0</v>
      </c>
      <c r="AD19" s="229" t="str">
        <f>IF(NOT(_xlfn.ISFORMULA(B19)),IF(ISNUMBER(B19),B19,IF(NOT(_xlfn.ISFORMULA(D19)),IF(AND(ISNUMBER(D19),D19&lt;&gt;0),Accueil!$B$7,IF(NOT(_xlfn.ISFORMULA(G19)),IF(AND(ISNUMBER(G19),G19&lt;&gt;0),Accueil!$B$7,""),"")),IF(NOT(_xlfn.ISFORMULA(G19)),IF(AND(ISNUMBER(G19),G19&lt;&gt;0),Accueil!$B$7,""),""))),IF(NOT(_xlfn.ISFORMULA(D19)),IF(AND(ISNUMBER(D19),D19&lt;&gt;0),Accueil!$B$7,IF(NOT(_xlfn.ISFORMULA(G19)),IF(AND(ISNUMBER(G19),G19&lt;&gt;0),Accueil!$B$7,""),"")),IF(NOT(_xlfn.ISFORMULA(G19)),IF(AND(ISNUMBER(G19),G19&lt;&gt;0),Accueil!$B$7,""),"")))</f>
        <v/>
      </c>
      <c r="AE19" s="230">
        <f t="shared" ca="1" si="8"/>
        <v>0</v>
      </c>
      <c r="AF19" s="230">
        <f t="shared" ca="1" si="9"/>
        <v>0</v>
      </c>
      <c r="AG19" s="230">
        <f t="shared" ca="1" si="10"/>
        <v>0</v>
      </c>
      <c r="AH19" s="231">
        <f t="shared" ca="1" si="11"/>
        <v>0</v>
      </c>
      <c r="AI19" s="231">
        <f t="shared" ca="1" si="12"/>
        <v>0</v>
      </c>
      <c r="AJ19" s="231" t="str">
        <f t="shared" ca="1" si="13"/>
        <v/>
      </c>
    </row>
    <row r="20" spans="1:36" x14ac:dyDescent="0.25">
      <c r="A20" s="36"/>
      <c r="B20" s="222" t="str">
        <f>IF(NOT(_xlfn.ISFORMULA(D20)),IF(AND(ISNUMBER(D20),D20&lt;&gt;0),Accueil!$B$7,IF(NOT(_xlfn.ISFORMULA(G20)),IF(AND(ISNUMBER(G20),G20&lt;&gt;0),Accueil!$B$7,""),"")),IF(NOT(_xlfn.ISFORMULA(G20)),IF(AND(ISNUMBER(G20),G20&lt;&gt;0),Accueil!$B$7,""),""))</f>
        <v/>
      </c>
      <c r="C20" s="37"/>
      <c r="D20" s="223" t="str">
        <f t="shared" ca="1" si="0"/>
        <v/>
      </c>
      <c r="E20" s="223" t="str">
        <f t="shared" ca="1" si="1"/>
        <v/>
      </c>
      <c r="F20" s="223" t="str">
        <f t="shared" ca="1" si="2"/>
        <v/>
      </c>
      <c r="G20" s="224" t="str">
        <f t="shared" ca="1" si="3"/>
        <v/>
      </c>
      <c r="H20" s="225" t="str">
        <f t="shared" ca="1" si="4"/>
        <v/>
      </c>
      <c r="I20" s="226" t="str">
        <f t="shared" ca="1" si="5"/>
        <v/>
      </c>
      <c r="J20" s="227" t="str">
        <f t="shared" ca="1" si="6"/>
        <v/>
      </c>
      <c r="K20" s="301" t="s">
        <v>88</v>
      </c>
      <c r="L20" s="108"/>
      <c r="M20" s="35"/>
      <c r="N20" s="35"/>
      <c r="O20" s="35"/>
      <c r="P20" s="35"/>
      <c r="Q20" s="38" t="s">
        <v>50</v>
      </c>
      <c r="R20" s="64">
        <v>1.6049999999999998E-2</v>
      </c>
      <c r="S20" s="35"/>
      <c r="T20" s="35"/>
      <c r="U20" s="35"/>
      <c r="V20" s="35"/>
      <c r="W20" s="35"/>
      <c r="X20" s="35"/>
      <c r="Y20" s="35"/>
      <c r="Z20" s="35"/>
      <c r="AA20" s="228" t="b">
        <f t="shared" ca="1" si="7"/>
        <v>1</v>
      </c>
      <c r="AB20" s="228" t="b">
        <f ca="1">AND(Accueil!$E$5="Oui",$AA20,OR($AD20="",Accueil!$E$7="",NOT(ISNUMBER(Accueil!$E$7)),$AD20&gt;=Accueil!$E$7))</f>
        <v>0</v>
      </c>
      <c r="AC20" s="228" t="b">
        <f ca="1">AND(Accueil!$E$8="Oui",$AA20,OR($AD20="",Accueil!$E$10="",NOT(ISNUMBER(Accueil!$E$10)),$AD20&gt;=Accueil!$E$10))</f>
        <v>0</v>
      </c>
      <c r="AD20" s="229" t="str">
        <f>IF(NOT(_xlfn.ISFORMULA(B20)),IF(ISNUMBER(B20),B20,IF(NOT(_xlfn.ISFORMULA(D20)),IF(AND(ISNUMBER(D20),D20&lt;&gt;0),Accueil!$B$7,IF(NOT(_xlfn.ISFORMULA(G20)),IF(AND(ISNUMBER(G20),G20&lt;&gt;0),Accueil!$B$7,""),"")),IF(NOT(_xlfn.ISFORMULA(G20)),IF(AND(ISNUMBER(G20),G20&lt;&gt;0),Accueil!$B$7,""),""))),IF(NOT(_xlfn.ISFORMULA(D20)),IF(AND(ISNUMBER(D20),D20&lt;&gt;0),Accueil!$B$7,IF(NOT(_xlfn.ISFORMULA(G20)),IF(AND(ISNUMBER(G20),G20&lt;&gt;0),Accueil!$B$7,""),"")),IF(NOT(_xlfn.ISFORMULA(G20)),IF(AND(ISNUMBER(G20),G20&lt;&gt;0),Accueil!$B$7,""),"")))</f>
        <v/>
      </c>
      <c r="AE20" s="230">
        <f t="shared" ca="1" si="8"/>
        <v>0</v>
      </c>
      <c r="AF20" s="230">
        <f t="shared" ca="1" si="9"/>
        <v>0</v>
      </c>
      <c r="AG20" s="230">
        <f t="shared" ca="1" si="10"/>
        <v>0</v>
      </c>
      <c r="AH20" s="231">
        <f t="shared" ca="1" si="11"/>
        <v>0</v>
      </c>
      <c r="AI20" s="231">
        <f t="shared" ca="1" si="12"/>
        <v>0</v>
      </c>
      <c r="AJ20" s="231" t="str">
        <f t="shared" ca="1" si="13"/>
        <v/>
      </c>
    </row>
    <row r="21" spans="1:36" x14ac:dyDescent="0.25">
      <c r="A21" s="36"/>
      <c r="B21" s="222" t="str">
        <f>IF(NOT(_xlfn.ISFORMULA(D21)),IF(AND(ISNUMBER(D21),D21&lt;&gt;0),Accueil!$B$7,IF(NOT(_xlfn.ISFORMULA(G21)),IF(AND(ISNUMBER(G21),G21&lt;&gt;0),Accueil!$B$7,""),"")),IF(NOT(_xlfn.ISFORMULA(G21)),IF(AND(ISNUMBER(G21),G21&lt;&gt;0),Accueil!$B$7,""),""))</f>
        <v/>
      </c>
      <c r="C21" s="37"/>
      <c r="D21" s="223" t="str">
        <f t="shared" ca="1" si="0"/>
        <v/>
      </c>
      <c r="E21" s="223" t="str">
        <f t="shared" ca="1" si="1"/>
        <v/>
      </c>
      <c r="F21" s="223" t="str">
        <f t="shared" ca="1" si="2"/>
        <v/>
      </c>
      <c r="G21" s="224" t="str">
        <f t="shared" ca="1" si="3"/>
        <v/>
      </c>
      <c r="H21" s="225" t="str">
        <f t="shared" ca="1" si="4"/>
        <v/>
      </c>
      <c r="I21" s="226" t="str">
        <f t="shared" ca="1" si="5"/>
        <v/>
      </c>
      <c r="J21" s="227" t="str">
        <f t="shared" ca="1" si="6"/>
        <v/>
      </c>
      <c r="K21" s="301" t="s">
        <v>88</v>
      </c>
      <c r="L21" s="108"/>
      <c r="M21" s="35"/>
      <c r="N21" s="35"/>
      <c r="O21" s="35"/>
      <c r="P21" s="35"/>
      <c r="Q21" s="38" t="s">
        <v>52</v>
      </c>
      <c r="R21" s="64">
        <v>7.8219999999999998E-2</v>
      </c>
      <c r="S21" s="35"/>
      <c r="T21" s="35"/>
      <c r="U21" s="35"/>
      <c r="V21" s="35"/>
      <c r="W21" s="35"/>
      <c r="X21" s="35"/>
      <c r="Y21" s="35"/>
      <c r="Z21" s="35"/>
      <c r="AA21" s="228" t="b">
        <f t="shared" ca="1" si="7"/>
        <v>1</v>
      </c>
      <c r="AB21" s="228" t="b">
        <f ca="1">AND(Accueil!$E$5="Oui",$AA21,OR($AD21="",Accueil!$E$7="",NOT(ISNUMBER(Accueil!$E$7)),$AD21&gt;=Accueil!$E$7))</f>
        <v>0</v>
      </c>
      <c r="AC21" s="228" t="b">
        <f ca="1">AND(Accueil!$E$8="Oui",$AA21,OR($AD21="",Accueil!$E$10="",NOT(ISNUMBER(Accueil!$E$10)),$AD21&gt;=Accueil!$E$10))</f>
        <v>0</v>
      </c>
      <c r="AD21" s="229" t="str">
        <f>IF(NOT(_xlfn.ISFORMULA(B21)),IF(ISNUMBER(B21),B21,IF(NOT(_xlfn.ISFORMULA(D21)),IF(AND(ISNUMBER(D21),D21&lt;&gt;0),Accueil!$B$7,IF(NOT(_xlfn.ISFORMULA(G21)),IF(AND(ISNUMBER(G21),G21&lt;&gt;0),Accueil!$B$7,""),"")),IF(NOT(_xlfn.ISFORMULA(G21)),IF(AND(ISNUMBER(G21),G21&lt;&gt;0),Accueil!$B$7,""),""))),IF(NOT(_xlfn.ISFORMULA(D21)),IF(AND(ISNUMBER(D21),D21&lt;&gt;0),Accueil!$B$7,IF(NOT(_xlfn.ISFORMULA(G21)),IF(AND(ISNUMBER(G21),G21&lt;&gt;0),Accueil!$B$7,""),"")),IF(NOT(_xlfn.ISFORMULA(G21)),IF(AND(ISNUMBER(G21),G21&lt;&gt;0),Accueil!$B$7,""),"")))</f>
        <v/>
      </c>
      <c r="AE21" s="230">
        <f t="shared" ca="1" si="8"/>
        <v>0</v>
      </c>
      <c r="AF21" s="230">
        <f t="shared" ca="1" si="9"/>
        <v>0</v>
      </c>
      <c r="AG21" s="230">
        <f t="shared" ca="1" si="10"/>
        <v>0</v>
      </c>
      <c r="AH21" s="231">
        <f t="shared" ca="1" si="11"/>
        <v>0</v>
      </c>
      <c r="AI21" s="231">
        <f t="shared" ca="1" si="12"/>
        <v>0</v>
      </c>
      <c r="AJ21" s="231" t="str">
        <f t="shared" ca="1" si="13"/>
        <v/>
      </c>
    </row>
    <row r="22" spans="1:36" x14ac:dyDescent="0.25">
      <c r="A22" s="36"/>
      <c r="B22" s="222" t="str">
        <f>IF(NOT(_xlfn.ISFORMULA(D22)),IF(AND(ISNUMBER(D22),D22&lt;&gt;0),Accueil!$B$7,IF(NOT(_xlfn.ISFORMULA(G22)),IF(AND(ISNUMBER(G22),G22&lt;&gt;0),Accueil!$B$7,""),"")),IF(NOT(_xlfn.ISFORMULA(G22)),IF(AND(ISNUMBER(G22),G22&lt;&gt;0),Accueil!$B$7,""),""))</f>
        <v/>
      </c>
      <c r="C22" s="37"/>
      <c r="D22" s="223" t="str">
        <f t="shared" ca="1" si="0"/>
        <v/>
      </c>
      <c r="E22" s="223" t="str">
        <f t="shared" ca="1" si="1"/>
        <v/>
      </c>
      <c r="F22" s="223" t="str">
        <f t="shared" ca="1" si="2"/>
        <v/>
      </c>
      <c r="G22" s="224" t="str">
        <f t="shared" ca="1" si="3"/>
        <v/>
      </c>
      <c r="H22" s="225" t="str">
        <f t="shared" ca="1" si="4"/>
        <v/>
      </c>
      <c r="I22" s="226" t="str">
        <f t="shared" ca="1" si="5"/>
        <v/>
      </c>
      <c r="J22" s="227" t="str">
        <f t="shared" ca="1" si="6"/>
        <v/>
      </c>
      <c r="K22" s="301" t="s">
        <v>88</v>
      </c>
      <c r="L22" s="108"/>
      <c r="M22" s="35"/>
      <c r="N22" s="35"/>
      <c r="O22" s="35"/>
      <c r="P22" s="35"/>
      <c r="Q22" s="38" t="s">
        <v>54</v>
      </c>
      <c r="R22" s="64"/>
      <c r="S22" s="35"/>
      <c r="T22" s="35"/>
      <c r="U22" s="35"/>
      <c r="V22" s="35"/>
      <c r="W22" s="35"/>
      <c r="X22" s="35"/>
      <c r="Y22" s="35"/>
      <c r="Z22" s="35"/>
      <c r="AA22" s="228" t="b">
        <f t="shared" ca="1" si="7"/>
        <v>1</v>
      </c>
      <c r="AB22" s="228" t="b">
        <f ca="1">AND(Accueil!$E$5="Oui",$AA22,OR($AD22="",Accueil!$E$7="",NOT(ISNUMBER(Accueil!$E$7)),$AD22&gt;=Accueil!$E$7))</f>
        <v>0</v>
      </c>
      <c r="AC22" s="228" t="b">
        <f ca="1">AND(Accueil!$E$8="Oui",$AA22,OR($AD22="",Accueil!$E$10="",NOT(ISNUMBER(Accueil!$E$10)),$AD22&gt;=Accueil!$E$10))</f>
        <v>0</v>
      </c>
      <c r="AD22" s="229" t="str">
        <f>IF(NOT(_xlfn.ISFORMULA(B22)),IF(ISNUMBER(B22),B22,IF(NOT(_xlfn.ISFORMULA(D22)),IF(AND(ISNUMBER(D22),D22&lt;&gt;0),Accueil!$B$7,IF(NOT(_xlfn.ISFORMULA(G22)),IF(AND(ISNUMBER(G22),G22&lt;&gt;0),Accueil!$B$7,""),"")),IF(NOT(_xlfn.ISFORMULA(G22)),IF(AND(ISNUMBER(G22),G22&lt;&gt;0),Accueil!$B$7,""),""))),IF(NOT(_xlfn.ISFORMULA(D22)),IF(AND(ISNUMBER(D22),D22&lt;&gt;0),Accueil!$B$7,IF(NOT(_xlfn.ISFORMULA(G22)),IF(AND(ISNUMBER(G22),G22&lt;&gt;0),Accueil!$B$7,""),"")),IF(NOT(_xlfn.ISFORMULA(G22)),IF(AND(ISNUMBER(G22),G22&lt;&gt;0),Accueil!$B$7,""),"")))</f>
        <v/>
      </c>
      <c r="AE22" s="230">
        <f t="shared" ca="1" si="8"/>
        <v>0</v>
      </c>
      <c r="AF22" s="230">
        <f t="shared" ca="1" si="9"/>
        <v>0</v>
      </c>
      <c r="AG22" s="230">
        <f t="shared" ca="1" si="10"/>
        <v>0</v>
      </c>
      <c r="AH22" s="231">
        <f t="shared" ca="1" si="11"/>
        <v>0</v>
      </c>
      <c r="AI22" s="231">
        <f t="shared" ca="1" si="12"/>
        <v>0</v>
      </c>
      <c r="AJ22" s="231" t="str">
        <f t="shared" ca="1" si="13"/>
        <v/>
      </c>
    </row>
    <row r="23" spans="1:36" x14ac:dyDescent="0.25">
      <c r="A23" s="36"/>
      <c r="B23" s="222" t="str">
        <f>IF(NOT(_xlfn.ISFORMULA(D23)),IF(AND(ISNUMBER(D23),D23&lt;&gt;0),Accueil!$B$7,IF(NOT(_xlfn.ISFORMULA(G23)),IF(AND(ISNUMBER(G23),G23&lt;&gt;0),Accueil!$B$7,""),"")),IF(NOT(_xlfn.ISFORMULA(G23)),IF(AND(ISNUMBER(G23),G23&lt;&gt;0),Accueil!$B$7,""),""))</f>
        <v/>
      </c>
      <c r="C23" s="37"/>
      <c r="D23" s="223" t="str">
        <f t="shared" ca="1" si="0"/>
        <v/>
      </c>
      <c r="E23" s="223" t="str">
        <f t="shared" ca="1" si="1"/>
        <v/>
      </c>
      <c r="F23" s="223" t="str">
        <f t="shared" ca="1" si="2"/>
        <v/>
      </c>
      <c r="G23" s="224" t="str">
        <f t="shared" ca="1" si="3"/>
        <v/>
      </c>
      <c r="H23" s="225" t="str">
        <f t="shared" ca="1" si="4"/>
        <v/>
      </c>
      <c r="I23" s="226" t="str">
        <f t="shared" ca="1" si="5"/>
        <v/>
      </c>
      <c r="J23" s="227" t="str">
        <f t="shared" ca="1" si="6"/>
        <v/>
      </c>
      <c r="K23" s="301" t="s">
        <v>88</v>
      </c>
      <c r="L23" s="108"/>
      <c r="M23" s="35"/>
      <c r="N23" s="35"/>
      <c r="O23" s="35"/>
      <c r="P23" s="35"/>
      <c r="Q23" s="38" t="s">
        <v>56</v>
      </c>
      <c r="R23" s="64"/>
      <c r="S23" s="35"/>
      <c r="T23" s="35"/>
      <c r="U23" s="35"/>
      <c r="V23" s="35"/>
      <c r="W23" s="35"/>
      <c r="X23" s="35"/>
      <c r="Y23" s="35"/>
      <c r="Z23" s="35"/>
      <c r="AA23" s="228" t="b">
        <f t="shared" ca="1" si="7"/>
        <v>1</v>
      </c>
      <c r="AB23" s="228" t="b">
        <f ca="1">AND(Accueil!$E$5="Oui",$AA23,OR($AD23="",Accueil!$E$7="",NOT(ISNUMBER(Accueil!$E$7)),$AD23&gt;=Accueil!$E$7))</f>
        <v>0</v>
      </c>
      <c r="AC23" s="228" t="b">
        <f ca="1">AND(Accueil!$E$8="Oui",$AA23,OR($AD23="",Accueil!$E$10="",NOT(ISNUMBER(Accueil!$E$10)),$AD23&gt;=Accueil!$E$10))</f>
        <v>0</v>
      </c>
      <c r="AD23" s="229" t="str">
        <f>IF(NOT(_xlfn.ISFORMULA(B23)),IF(ISNUMBER(B23),B23,IF(NOT(_xlfn.ISFORMULA(D23)),IF(AND(ISNUMBER(D23),D23&lt;&gt;0),Accueil!$B$7,IF(NOT(_xlfn.ISFORMULA(G23)),IF(AND(ISNUMBER(G23),G23&lt;&gt;0),Accueil!$B$7,""),"")),IF(NOT(_xlfn.ISFORMULA(G23)),IF(AND(ISNUMBER(G23),G23&lt;&gt;0),Accueil!$B$7,""),""))),IF(NOT(_xlfn.ISFORMULA(D23)),IF(AND(ISNUMBER(D23),D23&lt;&gt;0),Accueil!$B$7,IF(NOT(_xlfn.ISFORMULA(G23)),IF(AND(ISNUMBER(G23),G23&lt;&gt;0),Accueil!$B$7,""),"")),IF(NOT(_xlfn.ISFORMULA(G23)),IF(AND(ISNUMBER(G23),G23&lt;&gt;0),Accueil!$B$7,""),"")))</f>
        <v/>
      </c>
      <c r="AE23" s="230">
        <f t="shared" ca="1" si="8"/>
        <v>0</v>
      </c>
      <c r="AF23" s="230">
        <f t="shared" ca="1" si="9"/>
        <v>0</v>
      </c>
      <c r="AG23" s="230">
        <f t="shared" ca="1" si="10"/>
        <v>0</v>
      </c>
      <c r="AH23" s="231">
        <f t="shared" ca="1" si="11"/>
        <v>0</v>
      </c>
      <c r="AI23" s="231">
        <f t="shared" ca="1" si="12"/>
        <v>0</v>
      </c>
      <c r="AJ23" s="231" t="str">
        <f t="shared" ca="1" si="13"/>
        <v/>
      </c>
    </row>
    <row r="24" spans="1:36" x14ac:dyDescent="0.25">
      <c r="A24" s="36"/>
      <c r="B24" s="222" t="str">
        <f>IF(NOT(_xlfn.ISFORMULA(D24)),IF(AND(ISNUMBER(D24),D24&lt;&gt;0),Accueil!$B$7,IF(NOT(_xlfn.ISFORMULA(G24)),IF(AND(ISNUMBER(G24),G24&lt;&gt;0),Accueil!$B$7,""),"")),IF(NOT(_xlfn.ISFORMULA(G24)),IF(AND(ISNUMBER(G24),G24&lt;&gt;0),Accueil!$B$7,""),""))</f>
        <v/>
      </c>
      <c r="C24" s="37"/>
      <c r="D24" s="223" t="str">
        <f t="shared" ca="1" si="0"/>
        <v/>
      </c>
      <c r="E24" s="223" t="str">
        <f t="shared" ca="1" si="1"/>
        <v/>
      </c>
      <c r="F24" s="223" t="str">
        <f t="shared" ca="1" si="2"/>
        <v/>
      </c>
      <c r="G24" s="224" t="str">
        <f t="shared" ca="1" si="3"/>
        <v/>
      </c>
      <c r="H24" s="225" t="str">
        <f t="shared" ca="1" si="4"/>
        <v/>
      </c>
      <c r="I24" s="226" t="str">
        <f t="shared" ca="1" si="5"/>
        <v/>
      </c>
      <c r="J24" s="227" t="str">
        <f t="shared" ca="1" si="6"/>
        <v/>
      </c>
      <c r="K24" s="301" t="s">
        <v>88</v>
      </c>
      <c r="L24" s="108"/>
      <c r="M24" s="35"/>
      <c r="N24" s="35"/>
      <c r="O24" s="35"/>
      <c r="P24" s="35"/>
      <c r="Q24" s="38" t="s">
        <v>58</v>
      </c>
      <c r="R24" s="64"/>
      <c r="S24" s="35"/>
      <c r="T24" s="35"/>
      <c r="U24" s="35"/>
      <c r="V24" s="35"/>
      <c r="W24" s="35"/>
      <c r="X24" s="35"/>
      <c r="Y24" s="35"/>
      <c r="Z24" s="35"/>
      <c r="AA24" s="228" t="b">
        <f t="shared" ca="1" si="7"/>
        <v>1</v>
      </c>
      <c r="AB24" s="228" t="b">
        <f ca="1">AND(Accueil!$E$5="Oui",$AA24,OR($AD24="",Accueil!$E$7="",NOT(ISNUMBER(Accueil!$E$7)),$AD24&gt;=Accueil!$E$7))</f>
        <v>0</v>
      </c>
      <c r="AC24" s="228" t="b">
        <f ca="1">AND(Accueil!$E$8="Oui",$AA24,OR($AD24="",Accueil!$E$10="",NOT(ISNUMBER(Accueil!$E$10)),$AD24&gt;=Accueil!$E$10))</f>
        <v>0</v>
      </c>
      <c r="AD24" s="229" t="str">
        <f>IF(NOT(_xlfn.ISFORMULA(B24)),IF(ISNUMBER(B24),B24,IF(NOT(_xlfn.ISFORMULA(D24)),IF(AND(ISNUMBER(D24),D24&lt;&gt;0),Accueil!$B$7,IF(NOT(_xlfn.ISFORMULA(G24)),IF(AND(ISNUMBER(G24),G24&lt;&gt;0),Accueil!$B$7,""),"")),IF(NOT(_xlfn.ISFORMULA(G24)),IF(AND(ISNUMBER(G24),G24&lt;&gt;0),Accueil!$B$7,""),""))),IF(NOT(_xlfn.ISFORMULA(D24)),IF(AND(ISNUMBER(D24),D24&lt;&gt;0),Accueil!$B$7,IF(NOT(_xlfn.ISFORMULA(G24)),IF(AND(ISNUMBER(G24),G24&lt;&gt;0),Accueil!$B$7,""),"")),IF(NOT(_xlfn.ISFORMULA(G24)),IF(AND(ISNUMBER(G24),G24&lt;&gt;0),Accueil!$B$7,""),"")))</f>
        <v/>
      </c>
      <c r="AE24" s="230">
        <f t="shared" ca="1" si="8"/>
        <v>0</v>
      </c>
      <c r="AF24" s="230">
        <f t="shared" ca="1" si="9"/>
        <v>0</v>
      </c>
      <c r="AG24" s="230">
        <f t="shared" ca="1" si="10"/>
        <v>0</v>
      </c>
      <c r="AH24" s="231">
        <f t="shared" ca="1" si="11"/>
        <v>0</v>
      </c>
      <c r="AI24" s="231">
        <f t="shared" ca="1" si="12"/>
        <v>0</v>
      </c>
      <c r="AJ24" s="231" t="str">
        <f t="shared" ca="1" si="13"/>
        <v/>
      </c>
    </row>
    <row r="25" spans="1:36" x14ac:dyDescent="0.25">
      <c r="A25" s="36"/>
      <c r="B25" s="222" t="str">
        <f>IF(NOT(_xlfn.ISFORMULA(D25)),IF(AND(ISNUMBER(D25),D25&lt;&gt;0),Accueil!$B$7,IF(NOT(_xlfn.ISFORMULA(G25)),IF(AND(ISNUMBER(G25),G25&lt;&gt;0),Accueil!$B$7,""),"")),IF(NOT(_xlfn.ISFORMULA(G25)),IF(AND(ISNUMBER(G25),G25&lt;&gt;0),Accueil!$B$7,""),""))</f>
        <v/>
      </c>
      <c r="C25" s="37"/>
      <c r="D25" s="223" t="str">
        <f t="shared" ca="1" si="0"/>
        <v/>
      </c>
      <c r="E25" s="223" t="str">
        <f t="shared" ca="1" si="1"/>
        <v/>
      </c>
      <c r="F25" s="223" t="str">
        <f t="shared" ca="1" si="2"/>
        <v/>
      </c>
      <c r="G25" s="224" t="str">
        <f t="shared" ca="1" si="3"/>
        <v/>
      </c>
      <c r="H25" s="225" t="str">
        <f t="shared" ca="1" si="4"/>
        <v/>
      </c>
      <c r="I25" s="226" t="str">
        <f t="shared" ca="1" si="5"/>
        <v/>
      </c>
      <c r="J25" s="227" t="str">
        <f t="shared" ca="1" si="6"/>
        <v/>
      </c>
      <c r="K25" s="301" t="s">
        <v>88</v>
      </c>
      <c r="L25" s="108"/>
      <c r="M25" s="35"/>
      <c r="N25" s="35"/>
      <c r="O25" s="35"/>
      <c r="P25" s="35"/>
      <c r="Q25" s="41" t="s">
        <v>60</v>
      </c>
      <c r="R25" s="65"/>
      <c r="S25" s="35"/>
      <c r="T25" s="35"/>
      <c r="U25" s="35"/>
      <c r="V25" s="35"/>
      <c r="W25" s="35"/>
      <c r="X25" s="35"/>
      <c r="Y25" s="35"/>
      <c r="Z25" s="35"/>
      <c r="AA25" s="228" t="b">
        <f t="shared" ca="1" si="7"/>
        <v>1</v>
      </c>
      <c r="AB25" s="228" t="b">
        <f ca="1">AND(Accueil!$E$5="Oui",$AA25,OR($AD25="",Accueil!$E$7="",NOT(ISNUMBER(Accueil!$E$7)),$AD25&gt;=Accueil!$E$7))</f>
        <v>0</v>
      </c>
      <c r="AC25" s="228" t="b">
        <f ca="1">AND(Accueil!$E$8="Oui",$AA25,OR($AD25="",Accueil!$E$10="",NOT(ISNUMBER(Accueil!$E$10)),$AD25&gt;=Accueil!$E$10))</f>
        <v>0</v>
      </c>
      <c r="AD25" s="229" t="str">
        <f>IF(NOT(_xlfn.ISFORMULA(B25)),IF(ISNUMBER(B25),B25,IF(NOT(_xlfn.ISFORMULA(D25)),IF(AND(ISNUMBER(D25),D25&lt;&gt;0),Accueil!$B$7,IF(NOT(_xlfn.ISFORMULA(G25)),IF(AND(ISNUMBER(G25),G25&lt;&gt;0),Accueil!$B$7,""),"")),IF(NOT(_xlfn.ISFORMULA(G25)),IF(AND(ISNUMBER(G25),G25&lt;&gt;0),Accueil!$B$7,""),""))),IF(NOT(_xlfn.ISFORMULA(D25)),IF(AND(ISNUMBER(D25),D25&lt;&gt;0),Accueil!$B$7,IF(NOT(_xlfn.ISFORMULA(G25)),IF(AND(ISNUMBER(G25),G25&lt;&gt;0),Accueil!$B$7,""),"")),IF(NOT(_xlfn.ISFORMULA(G25)),IF(AND(ISNUMBER(G25),G25&lt;&gt;0),Accueil!$B$7,""),"")))</f>
        <v/>
      </c>
      <c r="AE25" s="230">
        <f t="shared" ca="1" si="8"/>
        <v>0</v>
      </c>
      <c r="AF25" s="230">
        <f t="shared" ca="1" si="9"/>
        <v>0</v>
      </c>
      <c r="AG25" s="230">
        <f t="shared" ca="1" si="10"/>
        <v>0</v>
      </c>
      <c r="AH25" s="231">
        <f t="shared" ca="1" si="11"/>
        <v>0</v>
      </c>
      <c r="AI25" s="231">
        <f t="shared" ca="1" si="12"/>
        <v>0</v>
      </c>
      <c r="AJ25" s="231" t="str">
        <f t="shared" ca="1" si="13"/>
        <v/>
      </c>
    </row>
    <row r="26" spans="1:36" x14ac:dyDescent="0.25">
      <c r="A26" s="36"/>
      <c r="B26" s="222" t="str">
        <f>IF(NOT(_xlfn.ISFORMULA(D26)),IF(AND(ISNUMBER(D26),D26&lt;&gt;0),Accueil!$B$7,IF(NOT(_xlfn.ISFORMULA(G26)),IF(AND(ISNUMBER(G26),G26&lt;&gt;0),Accueil!$B$7,""),"")),IF(NOT(_xlfn.ISFORMULA(G26)),IF(AND(ISNUMBER(G26),G26&lt;&gt;0),Accueil!$B$7,""),""))</f>
        <v/>
      </c>
      <c r="C26" s="37"/>
      <c r="D26" s="223" t="str">
        <f t="shared" ca="1" si="0"/>
        <v/>
      </c>
      <c r="E26" s="223" t="str">
        <f t="shared" ca="1" si="1"/>
        <v/>
      </c>
      <c r="F26" s="223" t="str">
        <f t="shared" ca="1" si="2"/>
        <v/>
      </c>
      <c r="G26" s="224" t="str">
        <f t="shared" ca="1" si="3"/>
        <v/>
      </c>
      <c r="H26" s="225" t="str">
        <f t="shared" ca="1" si="4"/>
        <v/>
      </c>
      <c r="I26" s="226" t="str">
        <f t="shared" ca="1" si="5"/>
        <v/>
      </c>
      <c r="J26" s="227" t="str">
        <f t="shared" ca="1" si="6"/>
        <v/>
      </c>
      <c r="K26" s="301" t="s">
        <v>88</v>
      </c>
      <c r="L26" s="108"/>
      <c r="M26" s="35"/>
      <c r="N26" s="35"/>
      <c r="O26" s="35"/>
      <c r="P26" s="35"/>
      <c r="Q26" s="66" t="s">
        <v>62</v>
      </c>
      <c r="R26" s="67">
        <v>1</v>
      </c>
      <c r="S26" s="35"/>
      <c r="T26" s="35"/>
      <c r="U26" s="35"/>
      <c r="V26" s="35"/>
      <c r="W26" s="35"/>
      <c r="X26" s="35"/>
      <c r="Y26" s="35"/>
      <c r="Z26" s="35"/>
      <c r="AA26" s="228" t="b">
        <f t="shared" ca="1" si="7"/>
        <v>1</v>
      </c>
      <c r="AB26" s="228" t="b">
        <f ca="1">AND(Accueil!$E$5="Oui",$AA26,OR($AD26="",Accueil!$E$7="",NOT(ISNUMBER(Accueil!$E$7)),$AD26&gt;=Accueil!$E$7))</f>
        <v>0</v>
      </c>
      <c r="AC26" s="228" t="b">
        <f ca="1">AND(Accueil!$E$8="Oui",$AA26,OR($AD26="",Accueil!$E$10="",NOT(ISNUMBER(Accueil!$E$10)),$AD26&gt;=Accueil!$E$10))</f>
        <v>0</v>
      </c>
      <c r="AD26" s="229" t="str">
        <f>IF(NOT(_xlfn.ISFORMULA(B26)),IF(ISNUMBER(B26),B26,IF(NOT(_xlfn.ISFORMULA(D26)),IF(AND(ISNUMBER(D26),D26&lt;&gt;0),Accueil!$B$7,IF(NOT(_xlfn.ISFORMULA(G26)),IF(AND(ISNUMBER(G26),G26&lt;&gt;0),Accueil!$B$7,""),"")),IF(NOT(_xlfn.ISFORMULA(G26)),IF(AND(ISNUMBER(G26),G26&lt;&gt;0),Accueil!$B$7,""),""))),IF(NOT(_xlfn.ISFORMULA(D26)),IF(AND(ISNUMBER(D26),D26&lt;&gt;0),Accueil!$B$7,IF(NOT(_xlfn.ISFORMULA(G26)),IF(AND(ISNUMBER(G26),G26&lt;&gt;0),Accueil!$B$7,""),"")),IF(NOT(_xlfn.ISFORMULA(G26)),IF(AND(ISNUMBER(G26),G26&lt;&gt;0),Accueil!$B$7,""),"")))</f>
        <v/>
      </c>
      <c r="AE26" s="230">
        <f t="shared" ca="1" si="8"/>
        <v>0</v>
      </c>
      <c r="AF26" s="230">
        <f t="shared" ca="1" si="9"/>
        <v>0</v>
      </c>
      <c r="AG26" s="230">
        <f t="shared" ca="1" si="10"/>
        <v>0</v>
      </c>
      <c r="AH26" s="231">
        <f t="shared" ca="1" si="11"/>
        <v>0</v>
      </c>
      <c r="AI26" s="231">
        <f t="shared" ca="1" si="12"/>
        <v>0</v>
      </c>
      <c r="AJ26" s="231" t="str">
        <f t="shared" ca="1" si="13"/>
        <v/>
      </c>
    </row>
    <row r="27" spans="1:36" x14ac:dyDescent="0.25">
      <c r="A27" s="36"/>
      <c r="B27" s="222" t="str">
        <f>IF(NOT(_xlfn.ISFORMULA(D27)),IF(AND(ISNUMBER(D27),D27&lt;&gt;0),Accueil!$B$7,IF(NOT(_xlfn.ISFORMULA(G27)),IF(AND(ISNUMBER(G27),G27&lt;&gt;0),Accueil!$B$7,""),"")),IF(NOT(_xlfn.ISFORMULA(G27)),IF(AND(ISNUMBER(G27),G27&lt;&gt;0),Accueil!$B$7,""),""))</f>
        <v/>
      </c>
      <c r="C27" s="37"/>
      <c r="D27" s="223" t="str">
        <f t="shared" ca="1" si="0"/>
        <v/>
      </c>
      <c r="E27" s="223" t="str">
        <f t="shared" ca="1" si="1"/>
        <v/>
      </c>
      <c r="F27" s="223" t="str">
        <f t="shared" ca="1" si="2"/>
        <v/>
      </c>
      <c r="G27" s="224" t="str">
        <f t="shared" ca="1" si="3"/>
        <v/>
      </c>
      <c r="H27" s="225" t="str">
        <f t="shared" ca="1" si="4"/>
        <v/>
      </c>
      <c r="I27" s="226" t="str">
        <f t="shared" ca="1" si="5"/>
        <v/>
      </c>
      <c r="J27" s="227" t="str">
        <f t="shared" ca="1" si="6"/>
        <v/>
      </c>
      <c r="K27" s="301" t="s">
        <v>88</v>
      </c>
      <c r="L27" s="108"/>
      <c r="M27" s="35"/>
      <c r="N27" s="35"/>
      <c r="O27" s="35"/>
      <c r="P27" s="35"/>
      <c r="S27" s="35"/>
      <c r="T27" s="35"/>
      <c r="U27" s="35"/>
      <c r="V27" s="35"/>
      <c r="W27" s="35"/>
      <c r="X27" s="35"/>
      <c r="Y27" s="35"/>
      <c r="Z27" s="35"/>
      <c r="AA27" s="228" t="b">
        <f t="shared" ca="1" si="7"/>
        <v>1</v>
      </c>
      <c r="AB27" s="228" t="b">
        <f ca="1">AND(Accueil!$E$5="Oui",$AA27,OR($AD27="",Accueil!$E$7="",NOT(ISNUMBER(Accueil!$E$7)),$AD27&gt;=Accueil!$E$7))</f>
        <v>0</v>
      </c>
      <c r="AC27" s="228" t="b">
        <f ca="1">AND(Accueil!$E$8="Oui",$AA27,OR($AD27="",Accueil!$E$10="",NOT(ISNUMBER(Accueil!$E$10)),$AD27&gt;=Accueil!$E$10))</f>
        <v>0</v>
      </c>
      <c r="AD27" s="229" t="str">
        <f>IF(NOT(_xlfn.ISFORMULA(B27)),IF(ISNUMBER(B27),B27,IF(NOT(_xlfn.ISFORMULA(D27)),IF(AND(ISNUMBER(D27),D27&lt;&gt;0),Accueil!$B$7,IF(NOT(_xlfn.ISFORMULA(G27)),IF(AND(ISNUMBER(G27),G27&lt;&gt;0),Accueil!$B$7,""),"")),IF(NOT(_xlfn.ISFORMULA(G27)),IF(AND(ISNUMBER(G27),G27&lt;&gt;0),Accueil!$B$7,""),""))),IF(NOT(_xlfn.ISFORMULA(D27)),IF(AND(ISNUMBER(D27),D27&lt;&gt;0),Accueil!$B$7,IF(NOT(_xlfn.ISFORMULA(G27)),IF(AND(ISNUMBER(G27),G27&lt;&gt;0),Accueil!$B$7,""),"")),IF(NOT(_xlfn.ISFORMULA(G27)),IF(AND(ISNUMBER(G27),G27&lt;&gt;0),Accueil!$B$7,""),"")))</f>
        <v/>
      </c>
      <c r="AE27" s="230">
        <f t="shared" ca="1" si="8"/>
        <v>0</v>
      </c>
      <c r="AF27" s="230">
        <f t="shared" ca="1" si="9"/>
        <v>0</v>
      </c>
      <c r="AG27" s="230">
        <f t="shared" ca="1" si="10"/>
        <v>0</v>
      </c>
      <c r="AH27" s="231">
        <f t="shared" ca="1" si="11"/>
        <v>0</v>
      </c>
      <c r="AI27" s="231">
        <f t="shared" ca="1" si="12"/>
        <v>0</v>
      </c>
      <c r="AJ27" s="231" t="str">
        <f t="shared" ca="1" si="13"/>
        <v/>
      </c>
    </row>
    <row r="28" spans="1:36" x14ac:dyDescent="0.25">
      <c r="A28" s="36"/>
      <c r="B28" s="222" t="str">
        <f>IF(NOT(_xlfn.ISFORMULA(D28)),IF(AND(ISNUMBER(D28),D28&lt;&gt;0),Accueil!$B$7,IF(NOT(_xlfn.ISFORMULA(G28)),IF(AND(ISNUMBER(G28),G28&lt;&gt;0),Accueil!$B$7,""),"")),IF(NOT(_xlfn.ISFORMULA(G28)),IF(AND(ISNUMBER(G28),G28&lt;&gt;0),Accueil!$B$7,""),""))</f>
        <v/>
      </c>
      <c r="C28" s="37"/>
      <c r="D28" s="223" t="str">
        <f t="shared" ca="1" si="0"/>
        <v/>
      </c>
      <c r="E28" s="223" t="str">
        <f t="shared" ca="1" si="1"/>
        <v/>
      </c>
      <c r="F28" s="223" t="str">
        <f t="shared" ca="1" si="2"/>
        <v/>
      </c>
      <c r="G28" s="224" t="str">
        <f t="shared" ca="1" si="3"/>
        <v/>
      </c>
      <c r="H28" s="225" t="str">
        <f t="shared" ca="1" si="4"/>
        <v/>
      </c>
      <c r="I28" s="226" t="str">
        <f t="shared" ca="1" si="5"/>
        <v/>
      </c>
      <c r="J28" s="227" t="str">
        <f t="shared" ca="1" si="6"/>
        <v/>
      </c>
      <c r="K28" s="301" t="s">
        <v>88</v>
      </c>
      <c r="L28" s="108"/>
      <c r="M28" s="35"/>
      <c r="N28" s="35"/>
      <c r="O28" s="35"/>
      <c r="P28" s="35"/>
      <c r="S28" s="35"/>
      <c r="T28" s="35"/>
      <c r="U28" s="35"/>
      <c r="V28" s="35"/>
      <c r="W28" s="35"/>
      <c r="X28" s="35"/>
      <c r="Y28" s="35"/>
      <c r="Z28" s="35"/>
      <c r="AA28" s="228" t="b">
        <f t="shared" ca="1" si="7"/>
        <v>1</v>
      </c>
      <c r="AB28" s="228" t="b">
        <f ca="1">AND(Accueil!$E$5="Oui",$AA28,OR($AD28="",Accueil!$E$7="",NOT(ISNUMBER(Accueil!$E$7)),$AD28&gt;=Accueil!$E$7))</f>
        <v>0</v>
      </c>
      <c r="AC28" s="228" t="b">
        <f ca="1">AND(Accueil!$E$8="Oui",$AA28,OR($AD28="",Accueil!$E$10="",NOT(ISNUMBER(Accueil!$E$10)),$AD28&gt;=Accueil!$E$10))</f>
        <v>0</v>
      </c>
      <c r="AD28" s="229" t="str">
        <f>IF(NOT(_xlfn.ISFORMULA(B28)),IF(ISNUMBER(B28),B28,IF(NOT(_xlfn.ISFORMULA(D28)),IF(AND(ISNUMBER(D28),D28&lt;&gt;0),Accueil!$B$7,IF(NOT(_xlfn.ISFORMULA(G28)),IF(AND(ISNUMBER(G28),G28&lt;&gt;0),Accueil!$B$7,""),"")),IF(NOT(_xlfn.ISFORMULA(G28)),IF(AND(ISNUMBER(G28),G28&lt;&gt;0),Accueil!$B$7,""),""))),IF(NOT(_xlfn.ISFORMULA(D28)),IF(AND(ISNUMBER(D28),D28&lt;&gt;0),Accueil!$B$7,IF(NOT(_xlfn.ISFORMULA(G28)),IF(AND(ISNUMBER(G28),G28&lt;&gt;0),Accueil!$B$7,""),"")),IF(NOT(_xlfn.ISFORMULA(G28)),IF(AND(ISNUMBER(G28),G28&lt;&gt;0),Accueil!$B$7,""),"")))</f>
        <v/>
      </c>
      <c r="AE28" s="230">
        <f t="shared" ca="1" si="8"/>
        <v>0</v>
      </c>
      <c r="AF28" s="230">
        <f t="shared" ca="1" si="9"/>
        <v>0</v>
      </c>
      <c r="AG28" s="230">
        <f t="shared" ca="1" si="10"/>
        <v>0</v>
      </c>
      <c r="AH28" s="231">
        <f t="shared" ca="1" si="11"/>
        <v>0</v>
      </c>
      <c r="AI28" s="231">
        <f t="shared" ca="1" si="12"/>
        <v>0</v>
      </c>
      <c r="AJ28" s="231" t="str">
        <f t="shared" ca="1" si="13"/>
        <v/>
      </c>
    </row>
    <row r="29" spans="1:36" x14ac:dyDescent="0.25">
      <c r="A29" s="36"/>
      <c r="B29" s="222" t="str">
        <f>IF(NOT(_xlfn.ISFORMULA(D29)),IF(AND(ISNUMBER(D29),D29&lt;&gt;0),Accueil!$B$7,IF(NOT(_xlfn.ISFORMULA(G29)),IF(AND(ISNUMBER(G29),G29&lt;&gt;0),Accueil!$B$7,""),"")),IF(NOT(_xlfn.ISFORMULA(G29)),IF(AND(ISNUMBER(G29),G29&lt;&gt;0),Accueil!$B$7,""),""))</f>
        <v/>
      </c>
      <c r="C29" s="37"/>
      <c r="D29" s="223" t="str">
        <f t="shared" ca="1" si="0"/>
        <v/>
      </c>
      <c r="E29" s="223" t="str">
        <f t="shared" ca="1" si="1"/>
        <v/>
      </c>
      <c r="F29" s="223" t="str">
        <f t="shared" ca="1" si="2"/>
        <v/>
      </c>
      <c r="G29" s="224" t="str">
        <f t="shared" ca="1" si="3"/>
        <v/>
      </c>
      <c r="H29" s="225" t="str">
        <f t="shared" ca="1" si="4"/>
        <v/>
      </c>
      <c r="I29" s="226" t="str">
        <f t="shared" ca="1" si="5"/>
        <v/>
      </c>
      <c r="J29" s="227" t="str">
        <f t="shared" ca="1" si="6"/>
        <v/>
      </c>
      <c r="K29" s="301" t="s">
        <v>88</v>
      </c>
      <c r="L29" s="108"/>
      <c r="M29" s="35"/>
      <c r="N29" s="35"/>
      <c r="O29" s="35"/>
      <c r="P29" s="35"/>
      <c r="S29" s="35"/>
      <c r="T29" s="35"/>
      <c r="U29" s="35"/>
      <c r="V29" s="35"/>
      <c r="W29" s="35"/>
      <c r="X29" s="35"/>
      <c r="Y29" s="35"/>
      <c r="Z29" s="35"/>
      <c r="AA29" s="228" t="b">
        <f t="shared" ca="1" si="7"/>
        <v>1</v>
      </c>
      <c r="AB29" s="228" t="b">
        <f ca="1">AND(Accueil!$E$5="Oui",$AA29,OR($AD29="",Accueil!$E$7="",NOT(ISNUMBER(Accueil!$E$7)),$AD29&gt;=Accueil!$E$7))</f>
        <v>0</v>
      </c>
      <c r="AC29" s="228" t="b">
        <f ca="1">AND(Accueil!$E$8="Oui",$AA29,OR($AD29="",Accueil!$E$10="",NOT(ISNUMBER(Accueil!$E$10)),$AD29&gt;=Accueil!$E$10))</f>
        <v>0</v>
      </c>
      <c r="AD29" s="229" t="str">
        <f>IF(NOT(_xlfn.ISFORMULA(B29)),IF(ISNUMBER(B29),B29,IF(NOT(_xlfn.ISFORMULA(D29)),IF(AND(ISNUMBER(D29),D29&lt;&gt;0),Accueil!$B$7,IF(NOT(_xlfn.ISFORMULA(G29)),IF(AND(ISNUMBER(G29),G29&lt;&gt;0),Accueil!$B$7,""),"")),IF(NOT(_xlfn.ISFORMULA(G29)),IF(AND(ISNUMBER(G29),G29&lt;&gt;0),Accueil!$B$7,""),""))),IF(NOT(_xlfn.ISFORMULA(D29)),IF(AND(ISNUMBER(D29),D29&lt;&gt;0),Accueil!$B$7,IF(NOT(_xlfn.ISFORMULA(G29)),IF(AND(ISNUMBER(G29),G29&lt;&gt;0),Accueil!$B$7,""),"")),IF(NOT(_xlfn.ISFORMULA(G29)),IF(AND(ISNUMBER(G29),G29&lt;&gt;0),Accueil!$B$7,""),"")))</f>
        <v/>
      </c>
      <c r="AE29" s="230">
        <f t="shared" ca="1" si="8"/>
        <v>0</v>
      </c>
      <c r="AF29" s="230">
        <f t="shared" ca="1" si="9"/>
        <v>0</v>
      </c>
      <c r="AG29" s="230">
        <f t="shared" ca="1" si="10"/>
        <v>0</v>
      </c>
      <c r="AH29" s="231">
        <f t="shared" ca="1" si="11"/>
        <v>0</v>
      </c>
      <c r="AI29" s="231">
        <f t="shared" ca="1" si="12"/>
        <v>0</v>
      </c>
      <c r="AJ29" s="231" t="str">
        <f t="shared" ca="1" si="13"/>
        <v/>
      </c>
    </row>
    <row r="30" spans="1:36" x14ac:dyDescent="0.25">
      <c r="A30" s="36"/>
      <c r="B30" s="222" t="str">
        <f>IF(NOT(_xlfn.ISFORMULA(D30)),IF(AND(ISNUMBER(D30),D30&lt;&gt;0),Accueil!$B$7,IF(NOT(_xlfn.ISFORMULA(G30)),IF(AND(ISNUMBER(G30),G30&lt;&gt;0),Accueil!$B$7,""),"")),IF(NOT(_xlfn.ISFORMULA(G30)),IF(AND(ISNUMBER(G30),G30&lt;&gt;0),Accueil!$B$7,""),""))</f>
        <v/>
      </c>
      <c r="C30" s="37"/>
      <c r="D30" s="223" t="str">
        <f t="shared" ca="1" si="0"/>
        <v/>
      </c>
      <c r="E30" s="223" t="str">
        <f t="shared" ca="1" si="1"/>
        <v/>
      </c>
      <c r="F30" s="223" t="str">
        <f t="shared" ca="1" si="2"/>
        <v/>
      </c>
      <c r="G30" s="224" t="str">
        <f t="shared" ca="1" si="3"/>
        <v/>
      </c>
      <c r="H30" s="225" t="str">
        <f t="shared" ca="1" si="4"/>
        <v/>
      </c>
      <c r="I30" s="226" t="str">
        <f t="shared" ca="1" si="5"/>
        <v/>
      </c>
      <c r="J30" s="227" t="str">
        <f t="shared" ca="1" si="6"/>
        <v/>
      </c>
      <c r="K30" s="301" t="s">
        <v>88</v>
      </c>
      <c r="L30" s="108"/>
      <c r="M30" s="35"/>
      <c r="N30" s="35"/>
      <c r="O30" s="35"/>
      <c r="P30" s="35"/>
      <c r="S30" s="35"/>
      <c r="T30" s="35"/>
      <c r="U30" s="35"/>
      <c r="V30" s="35"/>
      <c r="W30" s="35"/>
      <c r="X30" s="35"/>
      <c r="Y30" s="35"/>
      <c r="Z30" s="35"/>
      <c r="AA30" s="228" t="b">
        <f t="shared" ca="1" si="7"/>
        <v>1</v>
      </c>
      <c r="AB30" s="228" t="b">
        <f ca="1">AND(Accueil!$E$5="Oui",$AA30,OR($AD30="",Accueil!$E$7="",NOT(ISNUMBER(Accueil!$E$7)),$AD30&gt;=Accueil!$E$7))</f>
        <v>0</v>
      </c>
      <c r="AC30" s="228" t="b">
        <f ca="1">AND(Accueil!$E$8="Oui",$AA30,OR($AD30="",Accueil!$E$10="",NOT(ISNUMBER(Accueil!$E$10)),$AD30&gt;=Accueil!$E$10))</f>
        <v>0</v>
      </c>
      <c r="AD30" s="229" t="str">
        <f>IF(NOT(_xlfn.ISFORMULA(B30)),IF(ISNUMBER(B30),B30,IF(NOT(_xlfn.ISFORMULA(D30)),IF(AND(ISNUMBER(D30),D30&lt;&gt;0),Accueil!$B$7,IF(NOT(_xlfn.ISFORMULA(G30)),IF(AND(ISNUMBER(G30),G30&lt;&gt;0),Accueil!$B$7,""),"")),IF(NOT(_xlfn.ISFORMULA(G30)),IF(AND(ISNUMBER(G30),G30&lt;&gt;0),Accueil!$B$7,""),""))),IF(NOT(_xlfn.ISFORMULA(D30)),IF(AND(ISNUMBER(D30),D30&lt;&gt;0),Accueil!$B$7,IF(NOT(_xlfn.ISFORMULA(G30)),IF(AND(ISNUMBER(G30),G30&lt;&gt;0),Accueil!$B$7,""),"")),IF(NOT(_xlfn.ISFORMULA(G30)),IF(AND(ISNUMBER(G30),G30&lt;&gt;0),Accueil!$B$7,""),"")))</f>
        <v/>
      </c>
      <c r="AE30" s="230">
        <f t="shared" ca="1" si="8"/>
        <v>0</v>
      </c>
      <c r="AF30" s="230">
        <f t="shared" ca="1" si="9"/>
        <v>0</v>
      </c>
      <c r="AG30" s="230">
        <f t="shared" ca="1" si="10"/>
        <v>0</v>
      </c>
      <c r="AH30" s="231">
        <f t="shared" ca="1" si="11"/>
        <v>0</v>
      </c>
      <c r="AI30" s="231">
        <f t="shared" ca="1" si="12"/>
        <v>0</v>
      </c>
      <c r="AJ30" s="231" t="str">
        <f t="shared" ca="1" si="13"/>
        <v/>
      </c>
    </row>
    <row r="31" spans="1:36" x14ac:dyDescent="0.25">
      <c r="A31" s="36"/>
      <c r="B31" s="222" t="str">
        <f>IF(NOT(_xlfn.ISFORMULA(D31)),IF(AND(ISNUMBER(D31),D31&lt;&gt;0),Accueil!$B$7,IF(NOT(_xlfn.ISFORMULA(G31)),IF(AND(ISNUMBER(G31),G31&lt;&gt;0),Accueil!$B$7,""),"")),IF(NOT(_xlfn.ISFORMULA(G31)),IF(AND(ISNUMBER(G31),G31&lt;&gt;0),Accueil!$B$7,""),""))</f>
        <v/>
      </c>
      <c r="C31" s="37"/>
      <c r="D31" s="223" t="str">
        <f t="shared" ca="1" si="0"/>
        <v/>
      </c>
      <c r="E31" s="223" t="str">
        <f t="shared" ca="1" si="1"/>
        <v/>
      </c>
      <c r="F31" s="223" t="str">
        <f t="shared" ca="1" si="2"/>
        <v/>
      </c>
      <c r="G31" s="224" t="str">
        <f t="shared" ca="1" si="3"/>
        <v/>
      </c>
      <c r="H31" s="225" t="str">
        <f t="shared" ca="1" si="4"/>
        <v/>
      </c>
      <c r="I31" s="226" t="str">
        <f t="shared" ca="1" si="5"/>
        <v/>
      </c>
      <c r="J31" s="227" t="str">
        <f t="shared" ca="1" si="6"/>
        <v/>
      </c>
      <c r="K31" s="301" t="s">
        <v>88</v>
      </c>
      <c r="L31" s="108"/>
      <c r="M31" s="35"/>
      <c r="N31" s="35"/>
      <c r="O31" s="35"/>
      <c r="P31" s="35"/>
      <c r="S31" s="35"/>
      <c r="T31" s="35"/>
      <c r="U31" s="35"/>
      <c r="V31" s="35"/>
      <c r="W31" s="35"/>
      <c r="X31" s="35"/>
      <c r="Y31" s="35"/>
      <c r="Z31" s="35"/>
      <c r="AA31" s="228" t="b">
        <f t="shared" ca="1" si="7"/>
        <v>1</v>
      </c>
      <c r="AB31" s="228" t="b">
        <f ca="1">AND(Accueil!$E$5="Oui",$AA31,OR($AD31="",Accueil!$E$7="",NOT(ISNUMBER(Accueil!$E$7)),$AD31&gt;=Accueil!$E$7))</f>
        <v>0</v>
      </c>
      <c r="AC31" s="228" t="b">
        <f ca="1">AND(Accueil!$E$8="Oui",$AA31,OR($AD31="",Accueil!$E$10="",NOT(ISNUMBER(Accueil!$E$10)),$AD31&gt;=Accueil!$E$10))</f>
        <v>0</v>
      </c>
      <c r="AD31" s="229" t="str">
        <f>IF(NOT(_xlfn.ISFORMULA(B31)),IF(ISNUMBER(B31),B31,IF(NOT(_xlfn.ISFORMULA(D31)),IF(AND(ISNUMBER(D31),D31&lt;&gt;0),Accueil!$B$7,IF(NOT(_xlfn.ISFORMULA(G31)),IF(AND(ISNUMBER(G31),G31&lt;&gt;0),Accueil!$B$7,""),"")),IF(NOT(_xlfn.ISFORMULA(G31)),IF(AND(ISNUMBER(G31),G31&lt;&gt;0),Accueil!$B$7,""),""))),IF(NOT(_xlfn.ISFORMULA(D31)),IF(AND(ISNUMBER(D31),D31&lt;&gt;0),Accueil!$B$7,IF(NOT(_xlfn.ISFORMULA(G31)),IF(AND(ISNUMBER(G31),G31&lt;&gt;0),Accueil!$B$7,""),"")),IF(NOT(_xlfn.ISFORMULA(G31)),IF(AND(ISNUMBER(G31),G31&lt;&gt;0),Accueil!$B$7,""),"")))</f>
        <v/>
      </c>
      <c r="AE31" s="230">
        <f t="shared" ca="1" si="8"/>
        <v>0</v>
      </c>
      <c r="AF31" s="230">
        <f t="shared" ca="1" si="9"/>
        <v>0</v>
      </c>
      <c r="AG31" s="230">
        <f t="shared" ca="1" si="10"/>
        <v>0</v>
      </c>
      <c r="AH31" s="231">
        <f t="shared" ca="1" si="11"/>
        <v>0</v>
      </c>
      <c r="AI31" s="231">
        <f t="shared" ca="1" si="12"/>
        <v>0</v>
      </c>
      <c r="AJ31" s="231" t="str">
        <f t="shared" ca="1" si="13"/>
        <v/>
      </c>
    </row>
    <row r="32" spans="1:36" x14ac:dyDescent="0.25">
      <c r="A32" s="36"/>
      <c r="B32" s="222" t="str">
        <f>IF(NOT(_xlfn.ISFORMULA(D32)),IF(AND(ISNUMBER(D32),D32&lt;&gt;0),Accueil!$B$7,IF(NOT(_xlfn.ISFORMULA(G32)),IF(AND(ISNUMBER(G32),G32&lt;&gt;0),Accueil!$B$7,""),"")),IF(NOT(_xlfn.ISFORMULA(G32)),IF(AND(ISNUMBER(G32),G32&lt;&gt;0),Accueil!$B$7,""),""))</f>
        <v/>
      </c>
      <c r="C32" s="37"/>
      <c r="D32" s="223" t="str">
        <f t="shared" ca="1" si="0"/>
        <v/>
      </c>
      <c r="E32" s="223" t="str">
        <f t="shared" ca="1" si="1"/>
        <v/>
      </c>
      <c r="F32" s="223" t="str">
        <f t="shared" ca="1" si="2"/>
        <v/>
      </c>
      <c r="G32" s="224" t="str">
        <f t="shared" ca="1" si="3"/>
        <v/>
      </c>
      <c r="H32" s="225" t="str">
        <f t="shared" ca="1" si="4"/>
        <v/>
      </c>
      <c r="I32" s="226" t="str">
        <f t="shared" ca="1" si="5"/>
        <v/>
      </c>
      <c r="J32" s="227" t="str">
        <f t="shared" ca="1" si="6"/>
        <v/>
      </c>
      <c r="K32" s="301" t="s">
        <v>88</v>
      </c>
      <c r="L32" s="108"/>
      <c r="M32" s="35"/>
      <c r="N32" s="35"/>
      <c r="O32" s="35"/>
      <c r="P32" s="35"/>
      <c r="S32" s="35"/>
      <c r="T32" s="35"/>
      <c r="U32" s="35"/>
      <c r="V32" s="35"/>
      <c r="W32" s="35"/>
      <c r="X32" s="35"/>
      <c r="Y32" s="35"/>
      <c r="Z32" s="35"/>
      <c r="AA32" s="228" t="b">
        <f t="shared" ca="1" si="7"/>
        <v>1</v>
      </c>
      <c r="AB32" s="228" t="b">
        <f ca="1">AND(Accueil!$E$5="Oui",$AA32,OR($AD32="",Accueil!$E$7="",NOT(ISNUMBER(Accueil!$E$7)),$AD32&gt;=Accueil!$E$7))</f>
        <v>0</v>
      </c>
      <c r="AC32" s="228" t="b">
        <f ca="1">AND(Accueil!$E$8="Oui",$AA32,OR($AD32="",Accueil!$E$10="",NOT(ISNUMBER(Accueil!$E$10)),$AD32&gt;=Accueil!$E$10))</f>
        <v>0</v>
      </c>
      <c r="AD32" s="229" t="str">
        <f>IF(NOT(_xlfn.ISFORMULA(B32)),IF(ISNUMBER(B32),B32,IF(NOT(_xlfn.ISFORMULA(D32)),IF(AND(ISNUMBER(D32),D32&lt;&gt;0),Accueil!$B$7,IF(NOT(_xlfn.ISFORMULA(G32)),IF(AND(ISNUMBER(G32),G32&lt;&gt;0),Accueil!$B$7,""),"")),IF(NOT(_xlfn.ISFORMULA(G32)),IF(AND(ISNUMBER(G32),G32&lt;&gt;0),Accueil!$B$7,""),""))),IF(NOT(_xlfn.ISFORMULA(D32)),IF(AND(ISNUMBER(D32),D32&lt;&gt;0),Accueil!$B$7,IF(NOT(_xlfn.ISFORMULA(G32)),IF(AND(ISNUMBER(G32),G32&lt;&gt;0),Accueil!$B$7,""),"")),IF(NOT(_xlfn.ISFORMULA(G32)),IF(AND(ISNUMBER(G32),G32&lt;&gt;0),Accueil!$B$7,""),"")))</f>
        <v/>
      </c>
      <c r="AE32" s="230">
        <f t="shared" ca="1" si="8"/>
        <v>0</v>
      </c>
      <c r="AF32" s="230">
        <f t="shared" ca="1" si="9"/>
        <v>0</v>
      </c>
      <c r="AG32" s="230">
        <f t="shared" ca="1" si="10"/>
        <v>0</v>
      </c>
      <c r="AH32" s="231">
        <f t="shared" ca="1" si="11"/>
        <v>0</v>
      </c>
      <c r="AI32" s="231">
        <f t="shared" ca="1" si="12"/>
        <v>0</v>
      </c>
      <c r="AJ32" s="231" t="str">
        <f t="shared" ca="1" si="13"/>
        <v/>
      </c>
    </row>
    <row r="33" spans="1:36" ht="7.5" customHeight="1" x14ac:dyDescent="0.25">
      <c r="A33" s="36"/>
      <c r="B33" s="222" t="str">
        <f>IF(NOT(_xlfn.ISFORMULA(D33)),IF(AND(ISNUMBER(D33),D33&lt;&gt;0),Accueil!$B$7,IF(NOT(_xlfn.ISFORMULA(G33)),IF(AND(ISNUMBER(G33),G33&lt;&gt;0),Accueil!$B$7,""),"")),IF(NOT(_xlfn.ISFORMULA(G33)),IF(AND(ISNUMBER(G33),G33&lt;&gt;0),Accueil!$B$7,""),""))</f>
        <v/>
      </c>
      <c r="C33" s="37"/>
      <c r="D33" s="223" t="str">
        <f t="shared" ca="1" si="0"/>
        <v/>
      </c>
      <c r="E33" s="223" t="str">
        <f t="shared" ca="1" si="1"/>
        <v/>
      </c>
      <c r="F33" s="223" t="str">
        <f t="shared" ca="1" si="2"/>
        <v/>
      </c>
      <c r="G33" s="224" t="str">
        <f t="shared" ca="1" si="3"/>
        <v/>
      </c>
      <c r="H33" s="225" t="str">
        <f t="shared" ca="1" si="4"/>
        <v/>
      </c>
      <c r="I33" s="226" t="str">
        <f t="shared" ca="1" si="5"/>
        <v/>
      </c>
      <c r="J33" s="227" t="str">
        <f t="shared" ca="1" si="6"/>
        <v/>
      </c>
      <c r="K33" s="301" t="s">
        <v>88</v>
      </c>
      <c r="L33" s="108"/>
      <c r="M33" s="35"/>
      <c r="N33" s="35"/>
      <c r="O33" s="35"/>
      <c r="P33" s="35"/>
      <c r="S33" s="35"/>
      <c r="T33" s="35"/>
      <c r="U33" s="35"/>
      <c r="V33" s="35"/>
      <c r="W33" s="35"/>
      <c r="X33" s="35"/>
      <c r="Y33" s="35"/>
      <c r="Z33" s="35"/>
      <c r="AA33" s="228" t="b">
        <f t="shared" ca="1" si="7"/>
        <v>1</v>
      </c>
      <c r="AB33" s="228" t="b">
        <f ca="1">AND(Accueil!$E$5="Oui",$AA33,OR($AD33="",Accueil!$E$7="",NOT(ISNUMBER(Accueil!$E$7)),$AD33&gt;=Accueil!$E$7))</f>
        <v>0</v>
      </c>
      <c r="AC33" s="228" t="b">
        <f ca="1">AND(Accueil!$E$8="Oui",$AA33,OR($AD33="",Accueil!$E$10="",NOT(ISNUMBER(Accueil!$E$10)),$AD33&gt;=Accueil!$E$10))</f>
        <v>0</v>
      </c>
      <c r="AD33" s="229" t="str">
        <f>IF(NOT(_xlfn.ISFORMULA(B33)),IF(ISNUMBER(B33),B33,IF(NOT(_xlfn.ISFORMULA(D33)),IF(AND(ISNUMBER(D33),D33&lt;&gt;0),Accueil!$B$7,IF(NOT(_xlfn.ISFORMULA(G33)),IF(AND(ISNUMBER(G33),G33&lt;&gt;0),Accueil!$B$7,""),"")),IF(NOT(_xlfn.ISFORMULA(G33)),IF(AND(ISNUMBER(G33),G33&lt;&gt;0),Accueil!$B$7,""),""))),IF(NOT(_xlfn.ISFORMULA(D33)),IF(AND(ISNUMBER(D33),D33&lt;&gt;0),Accueil!$B$7,IF(NOT(_xlfn.ISFORMULA(G33)),IF(AND(ISNUMBER(G33),G33&lt;&gt;0),Accueil!$B$7,""),"")),IF(NOT(_xlfn.ISFORMULA(G33)),IF(AND(ISNUMBER(G33),G33&lt;&gt;0),Accueil!$B$7,""),"")))</f>
        <v/>
      </c>
      <c r="AE33" s="230">
        <f t="shared" ca="1" si="8"/>
        <v>0</v>
      </c>
      <c r="AF33" s="230">
        <f t="shared" ca="1" si="9"/>
        <v>0</v>
      </c>
      <c r="AG33" s="230">
        <f t="shared" ca="1" si="10"/>
        <v>0</v>
      </c>
      <c r="AH33" s="231">
        <f t="shared" ca="1" si="11"/>
        <v>0</v>
      </c>
      <c r="AI33" s="231">
        <f t="shared" ca="1" si="12"/>
        <v>0</v>
      </c>
      <c r="AJ33" s="231" t="str">
        <f t="shared" ca="1" si="13"/>
        <v/>
      </c>
    </row>
    <row r="34" spans="1:36" x14ac:dyDescent="0.25">
      <c r="A34" s="36"/>
      <c r="B34" s="222" t="str">
        <f>IF(NOT(_xlfn.ISFORMULA(D34)),IF(AND(ISNUMBER(D34),D34&lt;&gt;0),Accueil!$B$7,IF(NOT(_xlfn.ISFORMULA(G34)),IF(AND(ISNUMBER(G34),G34&lt;&gt;0),Accueil!$B$7,""),"")),IF(NOT(_xlfn.ISFORMULA(G34)),IF(AND(ISNUMBER(G34),G34&lt;&gt;0),Accueil!$B$7,""),""))</f>
        <v/>
      </c>
      <c r="C34" s="37"/>
      <c r="D34" s="223" t="str">
        <f t="shared" ca="1" si="0"/>
        <v/>
      </c>
      <c r="E34" s="223" t="str">
        <f t="shared" ca="1" si="1"/>
        <v/>
      </c>
      <c r="F34" s="223" t="str">
        <f t="shared" ca="1" si="2"/>
        <v/>
      </c>
      <c r="G34" s="224" t="str">
        <f t="shared" ca="1" si="3"/>
        <v/>
      </c>
      <c r="H34" s="225" t="str">
        <f t="shared" ca="1" si="4"/>
        <v/>
      </c>
      <c r="I34" s="226" t="str">
        <f t="shared" ca="1" si="5"/>
        <v/>
      </c>
      <c r="J34" s="227" t="str">
        <f t="shared" ca="1" si="6"/>
        <v/>
      </c>
      <c r="K34" s="301" t="s">
        <v>88</v>
      </c>
      <c r="L34" s="108"/>
      <c r="M34" s="35"/>
      <c r="N34" s="35"/>
      <c r="O34" s="35"/>
      <c r="P34" s="35"/>
      <c r="S34" s="35"/>
      <c r="T34" s="35"/>
      <c r="U34" s="35"/>
      <c r="V34" s="35"/>
      <c r="W34" s="35"/>
      <c r="X34" s="35"/>
      <c r="Y34" s="35"/>
      <c r="Z34" s="35"/>
      <c r="AA34" s="228" t="b">
        <f t="shared" ca="1" si="7"/>
        <v>1</v>
      </c>
      <c r="AB34" s="228" t="b">
        <f ca="1">AND(Accueil!$E$5="Oui",$AA34,OR($AD34="",Accueil!$E$7="",NOT(ISNUMBER(Accueil!$E$7)),$AD34&gt;=Accueil!$E$7))</f>
        <v>0</v>
      </c>
      <c r="AC34" s="228" t="b">
        <f ca="1">AND(Accueil!$E$8="Oui",$AA34,OR($AD34="",Accueil!$E$10="",NOT(ISNUMBER(Accueil!$E$10)),$AD34&gt;=Accueil!$E$10))</f>
        <v>0</v>
      </c>
      <c r="AD34" s="229" t="str">
        <f>IF(NOT(_xlfn.ISFORMULA(B34)),IF(ISNUMBER(B34),B34,IF(NOT(_xlfn.ISFORMULA(D34)),IF(AND(ISNUMBER(D34),D34&lt;&gt;0),Accueil!$B$7,IF(NOT(_xlfn.ISFORMULA(G34)),IF(AND(ISNUMBER(G34),G34&lt;&gt;0),Accueil!$B$7,""),"")),IF(NOT(_xlfn.ISFORMULA(G34)),IF(AND(ISNUMBER(G34),G34&lt;&gt;0),Accueil!$B$7,""),""))),IF(NOT(_xlfn.ISFORMULA(D34)),IF(AND(ISNUMBER(D34),D34&lt;&gt;0),Accueil!$B$7,IF(NOT(_xlfn.ISFORMULA(G34)),IF(AND(ISNUMBER(G34),G34&lt;&gt;0),Accueil!$B$7,""),"")),IF(NOT(_xlfn.ISFORMULA(G34)),IF(AND(ISNUMBER(G34),G34&lt;&gt;0),Accueil!$B$7,""),"")))</f>
        <v/>
      </c>
      <c r="AE34" s="230">
        <f t="shared" ca="1" si="8"/>
        <v>0</v>
      </c>
      <c r="AF34" s="230">
        <f t="shared" ca="1" si="9"/>
        <v>0</v>
      </c>
      <c r="AG34" s="230">
        <f t="shared" ca="1" si="10"/>
        <v>0</v>
      </c>
      <c r="AH34" s="231">
        <f t="shared" ca="1" si="11"/>
        <v>0</v>
      </c>
      <c r="AI34" s="231">
        <f t="shared" ca="1" si="12"/>
        <v>0</v>
      </c>
      <c r="AJ34" s="231" t="str">
        <f t="shared" ca="1" si="13"/>
        <v/>
      </c>
    </row>
    <row r="35" spans="1:36" x14ac:dyDescent="0.25">
      <c r="A35" s="36"/>
      <c r="B35" s="222" t="str">
        <f>IF(NOT(_xlfn.ISFORMULA(D35)),IF(AND(ISNUMBER(D35),D35&lt;&gt;0),Accueil!$B$7,IF(NOT(_xlfn.ISFORMULA(G35)),IF(AND(ISNUMBER(G35),G35&lt;&gt;0),Accueil!$B$7,""),"")),IF(NOT(_xlfn.ISFORMULA(G35)),IF(AND(ISNUMBER(G35),G35&lt;&gt;0),Accueil!$B$7,""),""))</f>
        <v/>
      </c>
      <c r="C35" s="37"/>
      <c r="D35" s="223" t="str">
        <f t="shared" ca="1" si="0"/>
        <v/>
      </c>
      <c r="E35" s="223" t="str">
        <f t="shared" ca="1" si="1"/>
        <v/>
      </c>
      <c r="F35" s="223" t="str">
        <f t="shared" ca="1" si="2"/>
        <v/>
      </c>
      <c r="G35" s="224" t="str">
        <f t="shared" ca="1" si="3"/>
        <v/>
      </c>
      <c r="H35" s="225" t="str">
        <f t="shared" ca="1" si="4"/>
        <v/>
      </c>
      <c r="I35" s="226" t="str">
        <f t="shared" ca="1" si="5"/>
        <v/>
      </c>
      <c r="J35" s="227" t="str">
        <f t="shared" ca="1" si="6"/>
        <v/>
      </c>
      <c r="K35" s="301" t="s">
        <v>88</v>
      </c>
      <c r="L35" s="108"/>
      <c r="M35" s="35"/>
      <c r="N35" s="35"/>
      <c r="O35" s="35"/>
      <c r="P35" s="35"/>
      <c r="S35" s="35"/>
      <c r="T35" s="35"/>
      <c r="U35" s="35"/>
      <c r="V35" s="35"/>
      <c r="W35" s="35"/>
      <c r="X35" s="35"/>
      <c r="Y35" s="35"/>
      <c r="Z35" s="35"/>
      <c r="AA35" s="228" t="b">
        <f t="shared" ca="1" si="7"/>
        <v>1</v>
      </c>
      <c r="AB35" s="228" t="b">
        <f ca="1">AND(Accueil!$E$5="Oui",$AA35,OR($AD35="",Accueil!$E$7="",NOT(ISNUMBER(Accueil!$E$7)),$AD35&gt;=Accueil!$E$7))</f>
        <v>0</v>
      </c>
      <c r="AC35" s="228" t="b">
        <f ca="1">AND(Accueil!$E$8="Oui",$AA35,OR($AD35="",Accueil!$E$10="",NOT(ISNUMBER(Accueil!$E$10)),$AD35&gt;=Accueil!$E$10))</f>
        <v>0</v>
      </c>
      <c r="AD35" s="229" t="str">
        <f>IF(NOT(_xlfn.ISFORMULA(B35)),IF(ISNUMBER(B35),B35,IF(NOT(_xlfn.ISFORMULA(D35)),IF(AND(ISNUMBER(D35),D35&lt;&gt;0),Accueil!$B$7,IF(NOT(_xlfn.ISFORMULA(G35)),IF(AND(ISNUMBER(G35),G35&lt;&gt;0),Accueil!$B$7,""),"")),IF(NOT(_xlfn.ISFORMULA(G35)),IF(AND(ISNUMBER(G35),G35&lt;&gt;0),Accueil!$B$7,""),""))),IF(NOT(_xlfn.ISFORMULA(D35)),IF(AND(ISNUMBER(D35),D35&lt;&gt;0),Accueil!$B$7,IF(NOT(_xlfn.ISFORMULA(G35)),IF(AND(ISNUMBER(G35),G35&lt;&gt;0),Accueil!$B$7,""),"")),IF(NOT(_xlfn.ISFORMULA(G35)),IF(AND(ISNUMBER(G35),G35&lt;&gt;0),Accueil!$B$7,""),"")))</f>
        <v/>
      </c>
      <c r="AE35" s="230">
        <f t="shared" ca="1" si="8"/>
        <v>0</v>
      </c>
      <c r="AF35" s="230">
        <f t="shared" ca="1" si="9"/>
        <v>0</v>
      </c>
      <c r="AG35" s="230">
        <f t="shared" ca="1" si="10"/>
        <v>0</v>
      </c>
      <c r="AH35" s="231">
        <f t="shared" ca="1" si="11"/>
        <v>0</v>
      </c>
      <c r="AI35" s="231">
        <f t="shared" ca="1" si="12"/>
        <v>0</v>
      </c>
      <c r="AJ35" s="231" t="str">
        <f t="shared" ca="1" si="13"/>
        <v/>
      </c>
    </row>
    <row r="36" spans="1:36" x14ac:dyDescent="0.25">
      <c r="A36" s="36"/>
      <c r="B36" s="222" t="str">
        <f>IF(NOT(_xlfn.ISFORMULA(D36)),IF(AND(ISNUMBER(D36),D36&lt;&gt;0),Accueil!$B$7,IF(NOT(_xlfn.ISFORMULA(G36)),IF(AND(ISNUMBER(G36),G36&lt;&gt;0),Accueil!$B$7,""),"")),IF(NOT(_xlfn.ISFORMULA(G36)),IF(AND(ISNUMBER(G36),G36&lt;&gt;0),Accueil!$B$7,""),""))</f>
        <v/>
      </c>
      <c r="C36" s="37"/>
      <c r="D36" s="223" t="str">
        <f t="shared" ca="1" si="0"/>
        <v/>
      </c>
      <c r="E36" s="223" t="str">
        <f t="shared" ca="1" si="1"/>
        <v/>
      </c>
      <c r="F36" s="223" t="str">
        <f t="shared" ca="1" si="2"/>
        <v/>
      </c>
      <c r="G36" s="224" t="str">
        <f t="shared" ca="1" si="3"/>
        <v/>
      </c>
      <c r="H36" s="225" t="str">
        <f t="shared" ca="1" si="4"/>
        <v/>
      </c>
      <c r="I36" s="226" t="str">
        <f t="shared" ca="1" si="5"/>
        <v/>
      </c>
      <c r="J36" s="227" t="str">
        <f t="shared" ca="1" si="6"/>
        <v/>
      </c>
      <c r="K36" s="301" t="s">
        <v>88</v>
      </c>
      <c r="L36" s="108"/>
      <c r="M36" s="35"/>
      <c r="N36" s="35"/>
      <c r="O36" s="35"/>
      <c r="P36" s="35"/>
      <c r="S36" s="35"/>
      <c r="T36" s="35"/>
      <c r="U36" s="35"/>
      <c r="V36" s="35"/>
      <c r="W36" s="35"/>
      <c r="X36" s="35"/>
      <c r="Y36" s="35"/>
      <c r="Z36" s="35"/>
      <c r="AA36" s="228" t="b">
        <f t="shared" ca="1" si="7"/>
        <v>1</v>
      </c>
      <c r="AB36" s="228" t="b">
        <f ca="1">AND(Accueil!$E$5="Oui",$AA36,OR($AD36="",Accueil!$E$7="",NOT(ISNUMBER(Accueil!$E$7)),$AD36&gt;=Accueil!$E$7))</f>
        <v>0</v>
      </c>
      <c r="AC36" s="228" t="b">
        <f ca="1">AND(Accueil!$E$8="Oui",$AA36,OR($AD36="",Accueil!$E$10="",NOT(ISNUMBER(Accueil!$E$10)),$AD36&gt;=Accueil!$E$10))</f>
        <v>0</v>
      </c>
      <c r="AD36" s="229" t="str">
        <f>IF(NOT(_xlfn.ISFORMULA(B36)),IF(ISNUMBER(B36),B36,IF(NOT(_xlfn.ISFORMULA(D36)),IF(AND(ISNUMBER(D36),D36&lt;&gt;0),Accueil!$B$7,IF(NOT(_xlfn.ISFORMULA(G36)),IF(AND(ISNUMBER(G36),G36&lt;&gt;0),Accueil!$B$7,""),"")),IF(NOT(_xlfn.ISFORMULA(G36)),IF(AND(ISNUMBER(G36),G36&lt;&gt;0),Accueil!$B$7,""),""))),IF(NOT(_xlfn.ISFORMULA(D36)),IF(AND(ISNUMBER(D36),D36&lt;&gt;0),Accueil!$B$7,IF(NOT(_xlfn.ISFORMULA(G36)),IF(AND(ISNUMBER(G36),G36&lt;&gt;0),Accueil!$B$7,""),"")),IF(NOT(_xlfn.ISFORMULA(G36)),IF(AND(ISNUMBER(G36),G36&lt;&gt;0),Accueil!$B$7,""),"")))</f>
        <v/>
      </c>
      <c r="AE36" s="230">
        <f t="shared" ca="1" si="8"/>
        <v>0</v>
      </c>
      <c r="AF36" s="230">
        <f t="shared" ca="1" si="9"/>
        <v>0</v>
      </c>
      <c r="AG36" s="230">
        <f t="shared" ca="1" si="10"/>
        <v>0</v>
      </c>
      <c r="AH36" s="231">
        <f t="shared" ca="1" si="11"/>
        <v>0</v>
      </c>
      <c r="AI36" s="231">
        <f t="shared" ca="1" si="12"/>
        <v>0</v>
      </c>
      <c r="AJ36" s="231" t="str">
        <f t="shared" ca="1" si="13"/>
        <v/>
      </c>
    </row>
    <row r="37" spans="1:36" x14ac:dyDescent="0.25">
      <c r="A37" s="36"/>
      <c r="B37" s="222" t="str">
        <f>IF(NOT(_xlfn.ISFORMULA(D37)),IF(AND(ISNUMBER(D37),D37&lt;&gt;0),Accueil!$B$7,IF(NOT(_xlfn.ISFORMULA(G37)),IF(AND(ISNUMBER(G37),G37&lt;&gt;0),Accueil!$B$7,""),"")),IF(NOT(_xlfn.ISFORMULA(G37)),IF(AND(ISNUMBER(G37),G37&lt;&gt;0),Accueil!$B$7,""),""))</f>
        <v/>
      </c>
      <c r="C37" s="37"/>
      <c r="D37" s="223" t="str">
        <f t="shared" ca="1" si="0"/>
        <v/>
      </c>
      <c r="E37" s="223" t="str">
        <f t="shared" ca="1" si="1"/>
        <v/>
      </c>
      <c r="F37" s="223" t="str">
        <f t="shared" ca="1" si="2"/>
        <v/>
      </c>
      <c r="G37" s="224" t="str">
        <f t="shared" ca="1" si="3"/>
        <v/>
      </c>
      <c r="H37" s="225" t="str">
        <f t="shared" ca="1" si="4"/>
        <v/>
      </c>
      <c r="I37" s="226" t="str">
        <f t="shared" ca="1" si="5"/>
        <v/>
      </c>
      <c r="J37" s="227" t="str">
        <f t="shared" ca="1" si="6"/>
        <v/>
      </c>
      <c r="K37" s="301" t="s">
        <v>88</v>
      </c>
      <c r="L37" s="108"/>
      <c r="M37" s="35"/>
      <c r="N37" s="35"/>
      <c r="O37" s="35"/>
      <c r="P37" s="35"/>
      <c r="S37" s="35"/>
      <c r="T37" s="35"/>
      <c r="U37" s="35"/>
      <c r="V37" s="35"/>
      <c r="W37" s="35"/>
      <c r="X37" s="35"/>
      <c r="Y37" s="35"/>
      <c r="Z37" s="35"/>
      <c r="AA37" s="228" t="b">
        <f t="shared" ca="1" si="7"/>
        <v>1</v>
      </c>
      <c r="AB37" s="228" t="b">
        <f ca="1">AND(Accueil!$E$5="Oui",$AA37,OR($AD37="",Accueil!$E$7="",NOT(ISNUMBER(Accueil!$E$7)),$AD37&gt;=Accueil!$E$7))</f>
        <v>0</v>
      </c>
      <c r="AC37" s="228" t="b">
        <f ca="1">AND(Accueil!$E$8="Oui",$AA37,OR($AD37="",Accueil!$E$10="",NOT(ISNUMBER(Accueil!$E$10)),$AD37&gt;=Accueil!$E$10))</f>
        <v>0</v>
      </c>
      <c r="AD37" s="229" t="str">
        <f>IF(NOT(_xlfn.ISFORMULA(B37)),IF(ISNUMBER(B37),B37,IF(NOT(_xlfn.ISFORMULA(D37)),IF(AND(ISNUMBER(D37),D37&lt;&gt;0),Accueil!$B$7,IF(NOT(_xlfn.ISFORMULA(G37)),IF(AND(ISNUMBER(G37),G37&lt;&gt;0),Accueil!$B$7,""),"")),IF(NOT(_xlfn.ISFORMULA(G37)),IF(AND(ISNUMBER(G37),G37&lt;&gt;0),Accueil!$B$7,""),""))),IF(NOT(_xlfn.ISFORMULA(D37)),IF(AND(ISNUMBER(D37),D37&lt;&gt;0),Accueil!$B$7,IF(NOT(_xlfn.ISFORMULA(G37)),IF(AND(ISNUMBER(G37),G37&lt;&gt;0),Accueil!$B$7,""),"")),IF(NOT(_xlfn.ISFORMULA(G37)),IF(AND(ISNUMBER(G37),G37&lt;&gt;0),Accueil!$B$7,""),"")))</f>
        <v/>
      </c>
      <c r="AE37" s="230">
        <f t="shared" ca="1" si="8"/>
        <v>0</v>
      </c>
      <c r="AF37" s="230">
        <f t="shared" ca="1" si="9"/>
        <v>0</v>
      </c>
      <c r="AG37" s="230">
        <f t="shared" ca="1" si="10"/>
        <v>0</v>
      </c>
      <c r="AH37" s="231">
        <f t="shared" ca="1" si="11"/>
        <v>0</v>
      </c>
      <c r="AI37" s="231">
        <f t="shared" ca="1" si="12"/>
        <v>0</v>
      </c>
      <c r="AJ37" s="231" t="str">
        <f t="shared" ca="1" si="13"/>
        <v/>
      </c>
    </row>
    <row r="38" spans="1:36" x14ac:dyDescent="0.25">
      <c r="A38" s="36"/>
      <c r="B38" s="222" t="str">
        <f>IF(NOT(_xlfn.ISFORMULA(D38)),IF(AND(ISNUMBER(D38),D38&lt;&gt;0),Accueil!$B$7,IF(NOT(_xlfn.ISFORMULA(G38)),IF(AND(ISNUMBER(G38),G38&lt;&gt;0),Accueil!$B$7,""),"")),IF(NOT(_xlfn.ISFORMULA(G38)),IF(AND(ISNUMBER(G38),G38&lt;&gt;0),Accueil!$B$7,""),""))</f>
        <v/>
      </c>
      <c r="C38" s="37"/>
      <c r="D38" s="223" t="str">
        <f t="shared" ca="1" si="0"/>
        <v/>
      </c>
      <c r="E38" s="223" t="str">
        <f t="shared" ca="1" si="1"/>
        <v/>
      </c>
      <c r="F38" s="223" t="str">
        <f t="shared" ca="1" si="2"/>
        <v/>
      </c>
      <c r="G38" s="224" t="str">
        <f t="shared" ca="1" si="3"/>
        <v/>
      </c>
      <c r="H38" s="225" t="str">
        <f t="shared" ca="1" si="4"/>
        <v/>
      </c>
      <c r="I38" s="226" t="str">
        <f t="shared" ca="1" si="5"/>
        <v/>
      </c>
      <c r="J38" s="227" t="str">
        <f t="shared" ca="1" si="6"/>
        <v/>
      </c>
      <c r="K38" s="301" t="s">
        <v>88</v>
      </c>
      <c r="L38" s="108"/>
      <c r="M38" s="35"/>
      <c r="N38" s="35"/>
      <c r="O38" s="35"/>
      <c r="P38" s="35"/>
      <c r="S38" s="35"/>
      <c r="T38" s="35"/>
      <c r="U38" s="35"/>
      <c r="V38" s="35"/>
      <c r="W38" s="35"/>
      <c r="X38" s="35"/>
      <c r="Y38" s="35"/>
      <c r="Z38" s="35"/>
      <c r="AA38" s="228" t="b">
        <f t="shared" ca="1" si="7"/>
        <v>1</v>
      </c>
      <c r="AB38" s="228" t="b">
        <f ca="1">AND(Accueil!$E$5="Oui",$AA38,OR($AD38="",Accueil!$E$7="",NOT(ISNUMBER(Accueil!$E$7)),$AD38&gt;=Accueil!$E$7))</f>
        <v>0</v>
      </c>
      <c r="AC38" s="228" t="b">
        <f ca="1">AND(Accueil!$E$8="Oui",$AA38,OR($AD38="",Accueil!$E$10="",NOT(ISNUMBER(Accueil!$E$10)),$AD38&gt;=Accueil!$E$10))</f>
        <v>0</v>
      </c>
      <c r="AD38" s="229" t="str">
        <f>IF(NOT(_xlfn.ISFORMULA(B38)),IF(ISNUMBER(B38),B38,IF(NOT(_xlfn.ISFORMULA(D38)),IF(AND(ISNUMBER(D38),D38&lt;&gt;0),Accueil!$B$7,IF(NOT(_xlfn.ISFORMULA(G38)),IF(AND(ISNUMBER(G38),G38&lt;&gt;0),Accueil!$B$7,""),"")),IF(NOT(_xlfn.ISFORMULA(G38)),IF(AND(ISNUMBER(G38),G38&lt;&gt;0),Accueil!$B$7,""),""))),IF(NOT(_xlfn.ISFORMULA(D38)),IF(AND(ISNUMBER(D38),D38&lt;&gt;0),Accueil!$B$7,IF(NOT(_xlfn.ISFORMULA(G38)),IF(AND(ISNUMBER(G38),G38&lt;&gt;0),Accueil!$B$7,""),"")),IF(NOT(_xlfn.ISFORMULA(G38)),IF(AND(ISNUMBER(G38),G38&lt;&gt;0),Accueil!$B$7,""),"")))</f>
        <v/>
      </c>
      <c r="AE38" s="230">
        <f t="shared" ca="1" si="8"/>
        <v>0</v>
      </c>
      <c r="AF38" s="230">
        <f t="shared" ca="1" si="9"/>
        <v>0</v>
      </c>
      <c r="AG38" s="230">
        <f t="shared" ca="1" si="10"/>
        <v>0</v>
      </c>
      <c r="AH38" s="231">
        <f t="shared" ca="1" si="11"/>
        <v>0</v>
      </c>
      <c r="AI38" s="231">
        <f t="shared" ca="1" si="12"/>
        <v>0</v>
      </c>
      <c r="AJ38" s="231" t="str">
        <f t="shared" ca="1" si="13"/>
        <v/>
      </c>
    </row>
    <row r="39" spans="1:36" x14ac:dyDescent="0.25">
      <c r="A39" s="36"/>
      <c r="B39" s="222" t="str">
        <f>IF(NOT(_xlfn.ISFORMULA(D39)),IF(AND(ISNUMBER(D39),D39&lt;&gt;0),Accueil!$B$7,IF(NOT(_xlfn.ISFORMULA(G39)),IF(AND(ISNUMBER(G39),G39&lt;&gt;0),Accueil!$B$7,""),"")),IF(NOT(_xlfn.ISFORMULA(G39)),IF(AND(ISNUMBER(G39),G39&lt;&gt;0),Accueil!$B$7,""),""))</f>
        <v/>
      </c>
      <c r="C39" s="37"/>
      <c r="D39" s="223" t="str">
        <f t="shared" ca="1" si="0"/>
        <v/>
      </c>
      <c r="E39" s="223" t="str">
        <f t="shared" ca="1" si="1"/>
        <v/>
      </c>
      <c r="F39" s="223" t="str">
        <f t="shared" ca="1" si="2"/>
        <v/>
      </c>
      <c r="G39" s="224" t="str">
        <f t="shared" ca="1" si="3"/>
        <v/>
      </c>
      <c r="H39" s="225" t="str">
        <f t="shared" ca="1" si="4"/>
        <v/>
      </c>
      <c r="I39" s="226" t="str">
        <f t="shared" ca="1" si="5"/>
        <v/>
      </c>
      <c r="J39" s="227" t="str">
        <f t="shared" ca="1" si="6"/>
        <v/>
      </c>
      <c r="K39" s="301" t="s">
        <v>88</v>
      </c>
      <c r="L39" s="108"/>
      <c r="M39" s="35"/>
      <c r="N39" s="35"/>
      <c r="O39" s="35"/>
      <c r="P39" s="35"/>
      <c r="S39" s="35"/>
      <c r="T39" s="35"/>
      <c r="U39" s="35"/>
      <c r="V39" s="35"/>
      <c r="W39" s="35"/>
      <c r="X39" s="35"/>
      <c r="Y39" s="35"/>
      <c r="Z39" s="35"/>
      <c r="AA39" s="228" t="b">
        <f t="shared" ca="1" si="7"/>
        <v>1</v>
      </c>
      <c r="AB39" s="228" t="b">
        <f ca="1">AND(Accueil!$E$5="Oui",$AA39,OR($AD39="",Accueil!$E$7="",NOT(ISNUMBER(Accueil!$E$7)),$AD39&gt;=Accueil!$E$7))</f>
        <v>0</v>
      </c>
      <c r="AC39" s="228" t="b">
        <f ca="1">AND(Accueil!$E$8="Oui",$AA39,OR($AD39="",Accueil!$E$10="",NOT(ISNUMBER(Accueil!$E$10)),$AD39&gt;=Accueil!$E$10))</f>
        <v>0</v>
      </c>
      <c r="AD39" s="229" t="str">
        <f>IF(NOT(_xlfn.ISFORMULA(B39)),IF(ISNUMBER(B39),B39,IF(NOT(_xlfn.ISFORMULA(D39)),IF(AND(ISNUMBER(D39),D39&lt;&gt;0),Accueil!$B$7,IF(NOT(_xlfn.ISFORMULA(G39)),IF(AND(ISNUMBER(G39),G39&lt;&gt;0),Accueil!$B$7,""),"")),IF(NOT(_xlfn.ISFORMULA(G39)),IF(AND(ISNUMBER(G39),G39&lt;&gt;0),Accueil!$B$7,""),""))),IF(NOT(_xlfn.ISFORMULA(D39)),IF(AND(ISNUMBER(D39),D39&lt;&gt;0),Accueil!$B$7,IF(NOT(_xlfn.ISFORMULA(G39)),IF(AND(ISNUMBER(G39),G39&lt;&gt;0),Accueil!$B$7,""),"")),IF(NOT(_xlfn.ISFORMULA(G39)),IF(AND(ISNUMBER(G39),G39&lt;&gt;0),Accueil!$B$7,""),"")))</f>
        <v/>
      </c>
      <c r="AE39" s="230">
        <f t="shared" ca="1" si="8"/>
        <v>0</v>
      </c>
      <c r="AF39" s="230">
        <f t="shared" ca="1" si="9"/>
        <v>0</v>
      </c>
      <c r="AG39" s="230">
        <f t="shared" ca="1" si="10"/>
        <v>0</v>
      </c>
      <c r="AH39" s="231">
        <f t="shared" ca="1" si="11"/>
        <v>0</v>
      </c>
      <c r="AI39" s="231">
        <f t="shared" ca="1" si="12"/>
        <v>0</v>
      </c>
      <c r="AJ39" s="231" t="str">
        <f t="shared" ca="1" si="13"/>
        <v/>
      </c>
    </row>
    <row r="40" spans="1:36" x14ac:dyDescent="0.25">
      <c r="A40" s="36"/>
      <c r="B40" s="222" t="str">
        <f>IF(NOT(_xlfn.ISFORMULA(D40)),IF(AND(ISNUMBER(D40),D40&lt;&gt;0),Accueil!$B$7,IF(NOT(_xlfn.ISFORMULA(G40)),IF(AND(ISNUMBER(G40),G40&lt;&gt;0),Accueil!$B$7,""),"")),IF(NOT(_xlfn.ISFORMULA(G40)),IF(AND(ISNUMBER(G40),G40&lt;&gt;0),Accueil!$B$7,""),""))</f>
        <v/>
      </c>
      <c r="C40" s="37"/>
      <c r="D40" s="223" t="str">
        <f t="shared" ca="1" si="0"/>
        <v/>
      </c>
      <c r="E40" s="223" t="str">
        <f t="shared" ca="1" si="1"/>
        <v/>
      </c>
      <c r="F40" s="223" t="str">
        <f t="shared" ca="1" si="2"/>
        <v/>
      </c>
      <c r="G40" s="224" t="str">
        <f t="shared" ca="1" si="3"/>
        <v/>
      </c>
      <c r="H40" s="225" t="str">
        <f t="shared" ca="1" si="4"/>
        <v/>
      </c>
      <c r="I40" s="226" t="str">
        <f t="shared" ca="1" si="5"/>
        <v/>
      </c>
      <c r="J40" s="227" t="str">
        <f t="shared" ca="1" si="6"/>
        <v/>
      </c>
      <c r="K40" s="301" t="s">
        <v>88</v>
      </c>
      <c r="L40" s="108"/>
      <c r="M40" s="35"/>
      <c r="N40" s="35"/>
      <c r="O40" s="35"/>
      <c r="P40" s="35"/>
      <c r="S40" s="35"/>
      <c r="T40" s="35"/>
      <c r="U40" s="35"/>
      <c r="V40" s="35"/>
      <c r="W40" s="35"/>
      <c r="X40" s="35"/>
      <c r="Y40" s="35"/>
      <c r="Z40" s="35"/>
      <c r="AA40" s="228" t="b">
        <f t="shared" ca="1" si="7"/>
        <v>1</v>
      </c>
      <c r="AB40" s="228" t="b">
        <f ca="1">AND(Accueil!$E$5="Oui",$AA40,OR($AD40="",Accueil!$E$7="",NOT(ISNUMBER(Accueil!$E$7)),$AD40&gt;=Accueil!$E$7))</f>
        <v>0</v>
      </c>
      <c r="AC40" s="228" t="b">
        <f ca="1">AND(Accueil!$E$8="Oui",$AA40,OR($AD40="",Accueil!$E$10="",NOT(ISNUMBER(Accueil!$E$10)),$AD40&gt;=Accueil!$E$10))</f>
        <v>0</v>
      </c>
      <c r="AD40" s="229" t="str">
        <f>IF(NOT(_xlfn.ISFORMULA(B40)),IF(ISNUMBER(B40),B40,IF(NOT(_xlfn.ISFORMULA(D40)),IF(AND(ISNUMBER(D40),D40&lt;&gt;0),Accueil!$B$7,IF(NOT(_xlfn.ISFORMULA(G40)),IF(AND(ISNUMBER(G40),G40&lt;&gt;0),Accueil!$B$7,""),"")),IF(NOT(_xlfn.ISFORMULA(G40)),IF(AND(ISNUMBER(G40),G40&lt;&gt;0),Accueil!$B$7,""),""))),IF(NOT(_xlfn.ISFORMULA(D40)),IF(AND(ISNUMBER(D40),D40&lt;&gt;0),Accueil!$B$7,IF(NOT(_xlfn.ISFORMULA(G40)),IF(AND(ISNUMBER(G40),G40&lt;&gt;0),Accueil!$B$7,""),"")),IF(NOT(_xlfn.ISFORMULA(G40)),IF(AND(ISNUMBER(G40),G40&lt;&gt;0),Accueil!$B$7,""),"")))</f>
        <v/>
      </c>
      <c r="AE40" s="230">
        <f t="shared" ca="1" si="8"/>
        <v>0</v>
      </c>
      <c r="AF40" s="230">
        <f t="shared" ca="1" si="9"/>
        <v>0</v>
      </c>
      <c r="AG40" s="230">
        <f t="shared" ca="1" si="10"/>
        <v>0</v>
      </c>
      <c r="AH40" s="231">
        <f t="shared" ca="1" si="11"/>
        <v>0</v>
      </c>
      <c r="AI40" s="231">
        <f t="shared" ca="1" si="12"/>
        <v>0</v>
      </c>
      <c r="AJ40" s="231" t="str">
        <f t="shared" ca="1" si="13"/>
        <v/>
      </c>
    </row>
    <row r="41" spans="1:36" x14ac:dyDescent="0.25">
      <c r="A41" s="36"/>
      <c r="B41" s="222" t="str">
        <f>IF(NOT(_xlfn.ISFORMULA(D41)),IF(AND(ISNUMBER(D41),D41&lt;&gt;0),Accueil!$B$7,IF(NOT(_xlfn.ISFORMULA(G41)),IF(AND(ISNUMBER(G41),G41&lt;&gt;0),Accueil!$B$7,""),"")),IF(NOT(_xlfn.ISFORMULA(G41)),IF(AND(ISNUMBER(G41),G41&lt;&gt;0),Accueil!$B$7,""),""))</f>
        <v/>
      </c>
      <c r="C41" s="37"/>
      <c r="D41" s="223" t="str">
        <f t="shared" ca="1" si="0"/>
        <v/>
      </c>
      <c r="E41" s="223" t="str">
        <f t="shared" ca="1" si="1"/>
        <v/>
      </c>
      <c r="F41" s="223" t="str">
        <f t="shared" ca="1" si="2"/>
        <v/>
      </c>
      <c r="G41" s="224" t="str">
        <f t="shared" ca="1" si="3"/>
        <v/>
      </c>
      <c r="H41" s="225" t="str">
        <f t="shared" ca="1" si="4"/>
        <v/>
      </c>
      <c r="I41" s="226" t="str">
        <f t="shared" ca="1" si="5"/>
        <v/>
      </c>
      <c r="J41" s="227" t="str">
        <f t="shared" ca="1" si="6"/>
        <v/>
      </c>
      <c r="K41" s="301" t="s">
        <v>88</v>
      </c>
      <c r="L41" s="108"/>
      <c r="M41" s="35"/>
      <c r="N41" s="35"/>
      <c r="O41" s="35"/>
      <c r="P41" s="35"/>
      <c r="S41" s="35"/>
      <c r="T41" s="35"/>
      <c r="U41" s="35"/>
      <c r="V41" s="35"/>
      <c r="W41" s="35"/>
      <c r="X41" s="35"/>
      <c r="Y41" s="35"/>
      <c r="Z41" s="35"/>
      <c r="AA41" s="228" t="b">
        <f t="shared" ca="1" si="7"/>
        <v>1</v>
      </c>
      <c r="AB41" s="228" t="b">
        <f ca="1">AND(Accueil!$E$5="Oui",$AA41,OR($AD41="",Accueil!$E$7="",NOT(ISNUMBER(Accueil!$E$7)),$AD41&gt;=Accueil!$E$7))</f>
        <v>0</v>
      </c>
      <c r="AC41" s="228" t="b">
        <f ca="1">AND(Accueil!$E$8="Oui",$AA41,OR($AD41="",Accueil!$E$10="",NOT(ISNUMBER(Accueil!$E$10)),$AD41&gt;=Accueil!$E$10))</f>
        <v>0</v>
      </c>
      <c r="AD41" s="229" t="str">
        <f>IF(NOT(_xlfn.ISFORMULA(B41)),IF(ISNUMBER(B41),B41,IF(NOT(_xlfn.ISFORMULA(D41)),IF(AND(ISNUMBER(D41),D41&lt;&gt;0),Accueil!$B$7,IF(NOT(_xlfn.ISFORMULA(G41)),IF(AND(ISNUMBER(G41),G41&lt;&gt;0),Accueil!$B$7,""),"")),IF(NOT(_xlfn.ISFORMULA(G41)),IF(AND(ISNUMBER(G41),G41&lt;&gt;0),Accueil!$B$7,""),""))),IF(NOT(_xlfn.ISFORMULA(D41)),IF(AND(ISNUMBER(D41),D41&lt;&gt;0),Accueil!$B$7,IF(NOT(_xlfn.ISFORMULA(G41)),IF(AND(ISNUMBER(G41),G41&lt;&gt;0),Accueil!$B$7,""),"")),IF(NOT(_xlfn.ISFORMULA(G41)),IF(AND(ISNUMBER(G41),G41&lt;&gt;0),Accueil!$B$7,""),"")))</f>
        <v/>
      </c>
      <c r="AE41" s="230">
        <f t="shared" ca="1" si="8"/>
        <v>0</v>
      </c>
      <c r="AF41" s="230">
        <f t="shared" ca="1" si="9"/>
        <v>0</v>
      </c>
      <c r="AG41" s="230">
        <f t="shared" ca="1" si="10"/>
        <v>0</v>
      </c>
      <c r="AH41" s="231">
        <f t="shared" ca="1" si="11"/>
        <v>0</v>
      </c>
      <c r="AI41" s="231">
        <f t="shared" ca="1" si="12"/>
        <v>0</v>
      </c>
      <c r="AJ41" s="231" t="str">
        <f t="shared" ca="1" si="13"/>
        <v/>
      </c>
    </row>
    <row r="42" spans="1:36" x14ac:dyDescent="0.25">
      <c r="A42" s="36"/>
      <c r="B42" s="222" t="str">
        <f>IF(NOT(_xlfn.ISFORMULA(D42)),IF(AND(ISNUMBER(D42),D42&lt;&gt;0),Accueil!$B$7,IF(NOT(_xlfn.ISFORMULA(G42)),IF(AND(ISNUMBER(G42),G42&lt;&gt;0),Accueil!$B$7,""),"")),IF(NOT(_xlfn.ISFORMULA(G42)),IF(AND(ISNUMBER(G42),G42&lt;&gt;0),Accueil!$B$7,""),""))</f>
        <v/>
      </c>
      <c r="C42" s="37"/>
      <c r="D42" s="223" t="str">
        <f t="shared" ca="1" si="0"/>
        <v/>
      </c>
      <c r="E42" s="223" t="str">
        <f t="shared" ca="1" si="1"/>
        <v/>
      </c>
      <c r="F42" s="223" t="str">
        <f t="shared" ca="1" si="2"/>
        <v/>
      </c>
      <c r="G42" s="224" t="str">
        <f t="shared" ca="1" si="3"/>
        <v/>
      </c>
      <c r="H42" s="225" t="str">
        <f t="shared" ca="1" si="4"/>
        <v/>
      </c>
      <c r="I42" s="226" t="str">
        <f t="shared" ca="1" si="5"/>
        <v/>
      </c>
      <c r="J42" s="227" t="str">
        <f t="shared" ca="1" si="6"/>
        <v/>
      </c>
      <c r="K42" s="301" t="s">
        <v>88</v>
      </c>
      <c r="L42" s="108"/>
      <c r="M42" s="35"/>
      <c r="N42" s="35"/>
      <c r="O42" s="35"/>
      <c r="P42" s="35"/>
      <c r="S42" s="35"/>
      <c r="T42" s="35"/>
      <c r="U42" s="35"/>
      <c r="V42" s="35"/>
      <c r="W42" s="35"/>
      <c r="X42" s="35"/>
      <c r="Y42" s="35"/>
      <c r="Z42" s="35"/>
      <c r="AA42" s="228" t="b">
        <f t="shared" ca="1" si="7"/>
        <v>1</v>
      </c>
      <c r="AB42" s="228" t="b">
        <f ca="1">AND(Accueil!$E$5="Oui",$AA42,OR($AD42="",Accueil!$E$7="",NOT(ISNUMBER(Accueil!$E$7)),$AD42&gt;=Accueil!$E$7))</f>
        <v>0</v>
      </c>
      <c r="AC42" s="228" t="b">
        <f ca="1">AND(Accueil!$E$8="Oui",$AA42,OR($AD42="",Accueil!$E$10="",NOT(ISNUMBER(Accueil!$E$10)),$AD42&gt;=Accueil!$E$10))</f>
        <v>0</v>
      </c>
      <c r="AD42" s="229" t="str">
        <f>IF(NOT(_xlfn.ISFORMULA(B42)),IF(ISNUMBER(B42),B42,IF(NOT(_xlfn.ISFORMULA(D42)),IF(AND(ISNUMBER(D42),D42&lt;&gt;0),Accueil!$B$7,IF(NOT(_xlfn.ISFORMULA(G42)),IF(AND(ISNUMBER(G42),G42&lt;&gt;0),Accueil!$B$7,""),"")),IF(NOT(_xlfn.ISFORMULA(G42)),IF(AND(ISNUMBER(G42),G42&lt;&gt;0),Accueil!$B$7,""),""))),IF(NOT(_xlfn.ISFORMULA(D42)),IF(AND(ISNUMBER(D42),D42&lt;&gt;0),Accueil!$B$7,IF(NOT(_xlfn.ISFORMULA(G42)),IF(AND(ISNUMBER(G42),G42&lt;&gt;0),Accueil!$B$7,""),"")),IF(NOT(_xlfn.ISFORMULA(G42)),IF(AND(ISNUMBER(G42),G42&lt;&gt;0),Accueil!$B$7,""),"")))</f>
        <v/>
      </c>
      <c r="AE42" s="230">
        <f t="shared" ca="1" si="8"/>
        <v>0</v>
      </c>
      <c r="AF42" s="230">
        <f t="shared" ca="1" si="9"/>
        <v>0</v>
      </c>
      <c r="AG42" s="230">
        <f t="shared" ca="1" si="10"/>
        <v>0</v>
      </c>
      <c r="AH42" s="231">
        <f t="shared" ca="1" si="11"/>
        <v>0</v>
      </c>
      <c r="AI42" s="231">
        <f t="shared" ca="1" si="12"/>
        <v>0</v>
      </c>
      <c r="AJ42" s="231" t="str">
        <f t="shared" ca="1" si="13"/>
        <v/>
      </c>
    </row>
    <row r="43" spans="1:36" x14ac:dyDescent="0.25">
      <c r="A43" s="36"/>
      <c r="B43" s="222" t="str">
        <f>IF(NOT(_xlfn.ISFORMULA(D43)),IF(AND(ISNUMBER(D43),D43&lt;&gt;0),Accueil!$B$7,IF(NOT(_xlfn.ISFORMULA(G43)),IF(AND(ISNUMBER(G43),G43&lt;&gt;0),Accueil!$B$7,""),"")),IF(NOT(_xlfn.ISFORMULA(G43)),IF(AND(ISNUMBER(G43),G43&lt;&gt;0),Accueil!$B$7,""),""))</f>
        <v/>
      </c>
      <c r="C43" s="37"/>
      <c r="D43" s="223" t="str">
        <f t="shared" ca="1" si="0"/>
        <v/>
      </c>
      <c r="E43" s="223" t="str">
        <f t="shared" ca="1" si="1"/>
        <v/>
      </c>
      <c r="F43" s="223" t="str">
        <f t="shared" ca="1" si="2"/>
        <v/>
      </c>
      <c r="G43" s="224" t="str">
        <f t="shared" ca="1" si="3"/>
        <v/>
      </c>
      <c r="H43" s="225" t="str">
        <f t="shared" ca="1" si="4"/>
        <v/>
      </c>
      <c r="I43" s="226" t="str">
        <f t="shared" ca="1" si="5"/>
        <v/>
      </c>
      <c r="J43" s="227" t="str">
        <f t="shared" ca="1" si="6"/>
        <v/>
      </c>
      <c r="K43" s="301" t="s">
        <v>88</v>
      </c>
      <c r="L43" s="108"/>
      <c r="M43" s="35"/>
      <c r="N43" s="35"/>
      <c r="O43" s="35"/>
      <c r="P43" s="35"/>
      <c r="S43" s="35"/>
      <c r="T43" s="35"/>
      <c r="U43" s="35"/>
      <c r="V43" s="35"/>
      <c r="W43" s="35"/>
      <c r="X43" s="35"/>
      <c r="Y43" s="35"/>
      <c r="Z43" s="35"/>
      <c r="AA43" s="228" t="b">
        <f t="shared" ca="1" si="7"/>
        <v>1</v>
      </c>
      <c r="AB43" s="228" t="b">
        <f ca="1">AND(Accueil!$E$5="Oui",$AA43,OR($AD43="",Accueil!$E$7="",NOT(ISNUMBER(Accueil!$E$7)),$AD43&gt;=Accueil!$E$7))</f>
        <v>0</v>
      </c>
      <c r="AC43" s="228" t="b">
        <f ca="1">AND(Accueil!$E$8="Oui",$AA43,OR($AD43="",Accueil!$E$10="",NOT(ISNUMBER(Accueil!$E$10)),$AD43&gt;=Accueil!$E$10))</f>
        <v>0</v>
      </c>
      <c r="AD43" s="229" t="str">
        <f>IF(NOT(_xlfn.ISFORMULA(B43)),IF(ISNUMBER(B43),B43,IF(NOT(_xlfn.ISFORMULA(D43)),IF(AND(ISNUMBER(D43),D43&lt;&gt;0),Accueil!$B$7,IF(NOT(_xlfn.ISFORMULA(G43)),IF(AND(ISNUMBER(G43),G43&lt;&gt;0),Accueil!$B$7,""),"")),IF(NOT(_xlfn.ISFORMULA(G43)),IF(AND(ISNUMBER(G43),G43&lt;&gt;0),Accueil!$B$7,""),""))),IF(NOT(_xlfn.ISFORMULA(D43)),IF(AND(ISNUMBER(D43),D43&lt;&gt;0),Accueil!$B$7,IF(NOT(_xlfn.ISFORMULA(G43)),IF(AND(ISNUMBER(G43),G43&lt;&gt;0),Accueil!$B$7,""),"")),IF(NOT(_xlfn.ISFORMULA(G43)),IF(AND(ISNUMBER(G43),G43&lt;&gt;0),Accueil!$B$7,""),"")))</f>
        <v/>
      </c>
      <c r="AE43" s="230">
        <f t="shared" ca="1" si="8"/>
        <v>0</v>
      </c>
      <c r="AF43" s="230">
        <f t="shared" ca="1" si="9"/>
        <v>0</v>
      </c>
      <c r="AG43" s="230">
        <f t="shared" ca="1" si="10"/>
        <v>0</v>
      </c>
      <c r="AH43" s="231">
        <f t="shared" ca="1" si="11"/>
        <v>0</v>
      </c>
      <c r="AI43" s="231">
        <f t="shared" ca="1" si="12"/>
        <v>0</v>
      </c>
      <c r="AJ43" s="231" t="str">
        <f t="shared" ca="1" si="13"/>
        <v/>
      </c>
    </row>
    <row r="44" spans="1:36" x14ac:dyDescent="0.25">
      <c r="A44" s="39"/>
      <c r="B44" s="222" t="str">
        <f>IF(NOT(_xlfn.ISFORMULA(D44)),IF(AND(ISNUMBER(D44),D44&lt;&gt;0),Accueil!$B$7,IF(NOT(_xlfn.ISFORMULA(G44)),IF(AND(ISNUMBER(G44),G44&lt;&gt;0),Accueil!$B$7,""),"")),IF(NOT(_xlfn.ISFORMULA(G44)),IF(AND(ISNUMBER(G44),G44&lt;&gt;0),Accueil!$B$7,""),""))</f>
        <v/>
      </c>
      <c r="C44" s="40"/>
      <c r="D44" s="223" t="str">
        <f t="shared" ca="1" si="0"/>
        <v/>
      </c>
      <c r="E44" s="223" t="str">
        <f t="shared" ca="1" si="1"/>
        <v/>
      </c>
      <c r="F44" s="223" t="str">
        <f t="shared" ca="1" si="2"/>
        <v/>
      </c>
      <c r="G44" s="224" t="str">
        <f t="shared" ca="1" si="3"/>
        <v/>
      </c>
      <c r="H44" s="225" t="str">
        <f t="shared" ca="1" si="4"/>
        <v/>
      </c>
      <c r="I44" s="226" t="str">
        <f t="shared" ca="1" si="5"/>
        <v/>
      </c>
      <c r="J44" s="227" t="str">
        <f t="shared" ca="1" si="6"/>
        <v/>
      </c>
      <c r="K44" s="301" t="s">
        <v>88</v>
      </c>
      <c r="L44" s="109"/>
      <c r="M44" s="35"/>
      <c r="N44" s="35"/>
      <c r="O44" s="35"/>
      <c r="P44" s="35"/>
      <c r="S44" s="35"/>
      <c r="T44" s="35"/>
      <c r="U44" s="35"/>
      <c r="V44" s="35"/>
      <c r="W44" s="35"/>
      <c r="X44" s="35"/>
      <c r="Y44" s="35"/>
      <c r="Z44" s="35"/>
      <c r="AA44" s="228" t="b">
        <f t="shared" ca="1" si="7"/>
        <v>1</v>
      </c>
      <c r="AB44" s="228" t="b">
        <f ca="1">AND(Accueil!$E$5="Oui",$AA44,OR($AD44="",Accueil!$E$7="",NOT(ISNUMBER(Accueil!$E$7)),$AD44&gt;=Accueil!$E$7))</f>
        <v>0</v>
      </c>
      <c r="AC44" s="228" t="b">
        <f ca="1">AND(Accueil!$E$8="Oui",$AA44,OR($AD44="",Accueil!$E$10="",NOT(ISNUMBER(Accueil!$E$10)),$AD44&gt;=Accueil!$E$10))</f>
        <v>0</v>
      </c>
      <c r="AD44" s="229" t="str">
        <f>IF(NOT(_xlfn.ISFORMULA(B44)),IF(ISNUMBER(B44),B44,IF(NOT(_xlfn.ISFORMULA(D44)),IF(AND(ISNUMBER(D44),D44&lt;&gt;0),Accueil!$B$7,IF(NOT(_xlfn.ISFORMULA(G44)),IF(AND(ISNUMBER(G44),G44&lt;&gt;0),Accueil!$B$7,""),"")),IF(NOT(_xlfn.ISFORMULA(G44)),IF(AND(ISNUMBER(G44),G44&lt;&gt;0),Accueil!$B$7,""),""))),IF(NOT(_xlfn.ISFORMULA(D44)),IF(AND(ISNUMBER(D44),D44&lt;&gt;0),Accueil!$B$7,IF(NOT(_xlfn.ISFORMULA(G44)),IF(AND(ISNUMBER(G44),G44&lt;&gt;0),Accueil!$B$7,""),"")),IF(NOT(_xlfn.ISFORMULA(G44)),IF(AND(ISNUMBER(G44),G44&lt;&gt;0),Accueil!$B$7,""),"")))</f>
        <v/>
      </c>
      <c r="AE44" s="230">
        <f t="shared" ca="1" si="8"/>
        <v>0</v>
      </c>
      <c r="AF44" s="230">
        <f t="shared" ca="1" si="9"/>
        <v>0</v>
      </c>
      <c r="AG44" s="230">
        <f t="shared" ca="1" si="10"/>
        <v>0</v>
      </c>
      <c r="AH44" s="231">
        <f t="shared" ca="1" si="11"/>
        <v>0</v>
      </c>
      <c r="AI44" s="231">
        <f t="shared" ca="1" si="12"/>
        <v>0</v>
      </c>
      <c r="AJ44" s="231" t="str">
        <f t="shared" ca="1" si="13"/>
        <v/>
      </c>
    </row>
    <row r="45" spans="1:36" s="24" customFormat="1" ht="16.899999999999999" customHeight="1" x14ac:dyDescent="0.25">
      <c r="A45" s="39"/>
      <c r="B45" s="222" t="str">
        <f>IF(NOT(_xlfn.ISFORMULA(D45)),IF(AND(ISNUMBER(D45),D45&lt;&gt;0),Accueil!$B$7,IF(NOT(_xlfn.ISFORMULA(G45)),IF(AND(ISNUMBER(G45),G45&lt;&gt;0),Accueil!$B$7,""),"")),IF(NOT(_xlfn.ISFORMULA(G45)),IF(AND(ISNUMBER(G45),G45&lt;&gt;0),Accueil!$B$7,""),""))</f>
        <v/>
      </c>
      <c r="C45" s="40"/>
      <c r="D45" s="223" t="str">
        <f t="shared" ca="1" si="0"/>
        <v/>
      </c>
      <c r="E45" s="223" t="str">
        <f t="shared" ca="1" si="1"/>
        <v/>
      </c>
      <c r="F45" s="223" t="str">
        <f t="shared" ca="1" si="2"/>
        <v/>
      </c>
      <c r="G45" s="224" t="str">
        <f t="shared" ca="1" si="3"/>
        <v/>
      </c>
      <c r="H45" s="225" t="str">
        <f t="shared" ca="1" si="4"/>
        <v/>
      </c>
      <c r="I45" s="226" t="str">
        <f t="shared" ca="1" si="5"/>
        <v/>
      </c>
      <c r="J45" s="227" t="str">
        <f t="shared" ca="1" si="6"/>
        <v/>
      </c>
      <c r="K45" s="301" t="s">
        <v>88</v>
      </c>
      <c r="L45" s="109"/>
      <c r="M45" s="178"/>
      <c r="N45" s="178"/>
      <c r="O45" s="178"/>
      <c r="P45" s="178"/>
      <c r="Q45" s="179"/>
      <c r="R45" s="180"/>
      <c r="S45" s="178"/>
      <c r="T45" s="178"/>
      <c r="U45" s="178"/>
      <c r="V45" s="178"/>
      <c r="W45" s="178"/>
      <c r="X45" s="178"/>
      <c r="Y45" s="178"/>
      <c r="Z45" s="178"/>
      <c r="AA45" s="228" t="b">
        <f t="shared" ca="1" si="7"/>
        <v>1</v>
      </c>
      <c r="AB45" s="228" t="b">
        <f ca="1">AND(Accueil!$E$5="Oui",$AA45,OR($AD45="",Accueil!$E$7="",NOT(ISNUMBER(Accueil!$E$7)),$AD45&gt;=Accueil!$E$7))</f>
        <v>0</v>
      </c>
      <c r="AC45" s="228" t="b">
        <f ca="1">AND(Accueil!$E$8="Oui",$AA45,OR($AD45="",Accueil!$E$10="",NOT(ISNUMBER(Accueil!$E$10)),$AD45&gt;=Accueil!$E$10))</f>
        <v>0</v>
      </c>
      <c r="AD45" s="229" t="str">
        <f>IF(NOT(_xlfn.ISFORMULA(B45)),IF(ISNUMBER(B45),B45,IF(NOT(_xlfn.ISFORMULA(D45)),IF(AND(ISNUMBER(D45),D45&lt;&gt;0),Accueil!$B$7,IF(NOT(_xlfn.ISFORMULA(G45)),IF(AND(ISNUMBER(G45),G45&lt;&gt;0),Accueil!$B$7,""),"")),IF(NOT(_xlfn.ISFORMULA(G45)),IF(AND(ISNUMBER(G45),G45&lt;&gt;0),Accueil!$B$7,""),""))),IF(NOT(_xlfn.ISFORMULA(D45)),IF(AND(ISNUMBER(D45),D45&lt;&gt;0),Accueil!$B$7,IF(NOT(_xlfn.ISFORMULA(G45)),IF(AND(ISNUMBER(G45),G45&lt;&gt;0),Accueil!$B$7,""),"")),IF(NOT(_xlfn.ISFORMULA(G45)),IF(AND(ISNUMBER(G45),G45&lt;&gt;0),Accueil!$B$7,""),"")))</f>
        <v/>
      </c>
      <c r="AE45" s="230">
        <f t="shared" ca="1" si="8"/>
        <v>0</v>
      </c>
      <c r="AF45" s="230">
        <f t="shared" ca="1" si="9"/>
        <v>0</v>
      </c>
      <c r="AG45" s="230">
        <f t="shared" ca="1" si="10"/>
        <v>0</v>
      </c>
      <c r="AH45" s="231">
        <f t="shared" ca="1" si="11"/>
        <v>0</v>
      </c>
      <c r="AI45" s="231">
        <f t="shared" ca="1" si="12"/>
        <v>0</v>
      </c>
      <c r="AJ45" s="231" t="str">
        <f t="shared" ca="1" si="13"/>
        <v/>
      </c>
    </row>
    <row r="46" spans="1:36" s="24" customFormat="1" ht="16.899999999999999" customHeight="1" x14ac:dyDescent="0.25">
      <c r="A46" s="39"/>
      <c r="B46" s="222" t="str">
        <f>IF(NOT(_xlfn.ISFORMULA(D46)),IF(AND(ISNUMBER(D46),D46&lt;&gt;0),Accueil!$B$7,IF(NOT(_xlfn.ISFORMULA(G46)),IF(AND(ISNUMBER(G46),G46&lt;&gt;0),Accueil!$B$7,""),"")),IF(NOT(_xlfn.ISFORMULA(G46)),IF(AND(ISNUMBER(G46),G46&lt;&gt;0),Accueil!$B$7,""),""))</f>
        <v/>
      </c>
      <c r="C46" s="40"/>
      <c r="D46" s="223" t="str">
        <f t="shared" ca="1" si="0"/>
        <v/>
      </c>
      <c r="E46" s="223" t="str">
        <f t="shared" ca="1" si="1"/>
        <v/>
      </c>
      <c r="F46" s="223" t="str">
        <f t="shared" ca="1" si="2"/>
        <v/>
      </c>
      <c r="G46" s="224" t="str">
        <f t="shared" ca="1" si="3"/>
        <v/>
      </c>
      <c r="H46" s="225" t="str">
        <f t="shared" ca="1" si="4"/>
        <v/>
      </c>
      <c r="I46" s="226" t="str">
        <f t="shared" ca="1" si="5"/>
        <v/>
      </c>
      <c r="J46" s="227" t="str">
        <f t="shared" ca="1" si="6"/>
        <v/>
      </c>
      <c r="K46" s="301" t="s">
        <v>88</v>
      </c>
      <c r="L46" s="109"/>
      <c r="M46" s="178"/>
      <c r="N46" s="178"/>
      <c r="O46" s="178"/>
      <c r="P46" s="178"/>
      <c r="Q46" s="179"/>
      <c r="R46" s="180"/>
      <c r="S46" s="178"/>
      <c r="T46" s="178"/>
      <c r="U46" s="178"/>
      <c r="V46" s="178"/>
      <c r="W46" s="178"/>
      <c r="X46" s="178"/>
      <c r="Y46" s="178"/>
      <c r="Z46" s="178"/>
      <c r="AA46" s="228" t="b">
        <f t="shared" ca="1" si="7"/>
        <v>1</v>
      </c>
      <c r="AB46" s="228" t="b">
        <f ca="1">AND(Accueil!$E$5="Oui",$AA46,OR($AD46="",Accueil!$E$7="",NOT(ISNUMBER(Accueil!$E$7)),$AD46&gt;=Accueil!$E$7))</f>
        <v>0</v>
      </c>
      <c r="AC46" s="228" t="b">
        <f ca="1">AND(Accueil!$E$8="Oui",$AA46,OR($AD46="",Accueil!$E$10="",NOT(ISNUMBER(Accueil!$E$10)),$AD46&gt;=Accueil!$E$10))</f>
        <v>0</v>
      </c>
      <c r="AD46" s="229" t="str">
        <f>IF(NOT(_xlfn.ISFORMULA(B46)),IF(ISNUMBER(B46),B46,IF(NOT(_xlfn.ISFORMULA(D46)),IF(AND(ISNUMBER(D46),D46&lt;&gt;0),Accueil!$B$7,IF(NOT(_xlfn.ISFORMULA(G46)),IF(AND(ISNUMBER(G46),G46&lt;&gt;0),Accueil!$B$7,""),"")),IF(NOT(_xlfn.ISFORMULA(G46)),IF(AND(ISNUMBER(G46),G46&lt;&gt;0),Accueil!$B$7,""),""))),IF(NOT(_xlfn.ISFORMULA(D46)),IF(AND(ISNUMBER(D46),D46&lt;&gt;0),Accueil!$B$7,IF(NOT(_xlfn.ISFORMULA(G46)),IF(AND(ISNUMBER(G46),G46&lt;&gt;0),Accueil!$B$7,""),"")),IF(NOT(_xlfn.ISFORMULA(G46)),IF(AND(ISNUMBER(G46),G46&lt;&gt;0),Accueil!$B$7,""),"")))</f>
        <v/>
      </c>
      <c r="AE46" s="230">
        <f t="shared" ca="1" si="8"/>
        <v>0</v>
      </c>
      <c r="AF46" s="230">
        <f t="shared" ca="1" si="9"/>
        <v>0</v>
      </c>
      <c r="AG46" s="230">
        <f t="shared" ca="1" si="10"/>
        <v>0</v>
      </c>
      <c r="AH46" s="231">
        <f t="shared" ca="1" si="11"/>
        <v>0</v>
      </c>
      <c r="AI46" s="231">
        <f t="shared" ca="1" si="12"/>
        <v>0</v>
      </c>
      <c r="AJ46" s="231" t="str">
        <f t="shared" ca="1" si="13"/>
        <v/>
      </c>
    </row>
    <row r="47" spans="1:36" s="23" customFormat="1" ht="16.899999999999999" customHeight="1" x14ac:dyDescent="0.25">
      <c r="A47" s="39"/>
      <c r="B47" s="222" t="str">
        <f>IF(NOT(_xlfn.ISFORMULA(D47)),IF(AND(ISNUMBER(D47),D47&lt;&gt;0),Accueil!$B$7,IF(NOT(_xlfn.ISFORMULA(G47)),IF(AND(ISNUMBER(G47),G47&lt;&gt;0),Accueil!$B$7,""),"")),IF(NOT(_xlfn.ISFORMULA(G47)),IF(AND(ISNUMBER(G47),G47&lt;&gt;0),Accueil!$B$7,""),""))</f>
        <v/>
      </c>
      <c r="C47" s="40"/>
      <c r="D47" s="223" t="str">
        <f t="shared" ca="1" si="0"/>
        <v/>
      </c>
      <c r="E47" s="223" t="str">
        <f t="shared" ca="1" si="1"/>
        <v/>
      </c>
      <c r="F47" s="223" t="str">
        <f t="shared" ca="1" si="2"/>
        <v/>
      </c>
      <c r="G47" s="224" t="str">
        <f t="shared" ca="1" si="3"/>
        <v/>
      </c>
      <c r="H47" s="225" t="str">
        <f t="shared" ca="1" si="4"/>
        <v/>
      </c>
      <c r="I47" s="226" t="str">
        <f t="shared" ca="1" si="5"/>
        <v/>
      </c>
      <c r="J47" s="227" t="str">
        <f t="shared" ca="1" si="6"/>
        <v/>
      </c>
      <c r="K47" s="301" t="s">
        <v>88</v>
      </c>
      <c r="L47" s="109"/>
      <c r="M47" s="181"/>
      <c r="N47" s="181"/>
      <c r="O47" s="181"/>
      <c r="P47" s="181"/>
      <c r="Q47" s="182"/>
      <c r="R47" s="183"/>
      <c r="S47" s="181"/>
      <c r="T47" s="181"/>
      <c r="U47" s="181"/>
      <c r="V47" s="181"/>
      <c r="W47" s="181"/>
      <c r="X47" s="181"/>
      <c r="Y47" s="181"/>
      <c r="Z47" s="181"/>
      <c r="AA47" s="228" t="b">
        <f t="shared" ca="1" si="7"/>
        <v>1</v>
      </c>
      <c r="AB47" s="228" t="b">
        <f ca="1">AND(Accueil!$E$5="Oui",$AA47,OR($AD47="",Accueil!$E$7="",NOT(ISNUMBER(Accueil!$E$7)),$AD47&gt;=Accueil!$E$7))</f>
        <v>0</v>
      </c>
      <c r="AC47" s="228" t="b">
        <f ca="1">AND(Accueil!$E$8="Oui",$AA47,OR($AD47="",Accueil!$E$10="",NOT(ISNUMBER(Accueil!$E$10)),$AD47&gt;=Accueil!$E$10))</f>
        <v>0</v>
      </c>
      <c r="AD47" s="229" t="str">
        <f>IF(NOT(_xlfn.ISFORMULA(B47)),IF(ISNUMBER(B47),B47,IF(NOT(_xlfn.ISFORMULA(D47)),IF(AND(ISNUMBER(D47),D47&lt;&gt;0),Accueil!$B$7,IF(NOT(_xlfn.ISFORMULA(G47)),IF(AND(ISNUMBER(G47),G47&lt;&gt;0),Accueil!$B$7,""),"")),IF(NOT(_xlfn.ISFORMULA(G47)),IF(AND(ISNUMBER(G47),G47&lt;&gt;0),Accueil!$B$7,""),""))),IF(NOT(_xlfn.ISFORMULA(D47)),IF(AND(ISNUMBER(D47),D47&lt;&gt;0),Accueil!$B$7,IF(NOT(_xlfn.ISFORMULA(G47)),IF(AND(ISNUMBER(G47),G47&lt;&gt;0),Accueil!$B$7,""),"")),IF(NOT(_xlfn.ISFORMULA(G47)),IF(AND(ISNUMBER(G47),G47&lt;&gt;0),Accueil!$B$7,""),"")))</f>
        <v/>
      </c>
      <c r="AE47" s="230">
        <f t="shared" ca="1" si="8"/>
        <v>0</v>
      </c>
      <c r="AF47" s="230">
        <f t="shared" ca="1" si="9"/>
        <v>0</v>
      </c>
      <c r="AG47" s="230">
        <f t="shared" ca="1" si="10"/>
        <v>0</v>
      </c>
      <c r="AH47" s="231">
        <f t="shared" ca="1" si="11"/>
        <v>0</v>
      </c>
      <c r="AI47" s="231">
        <f t="shared" ca="1" si="12"/>
        <v>0</v>
      </c>
      <c r="AJ47" s="231" t="str">
        <f t="shared" ca="1" si="13"/>
        <v/>
      </c>
    </row>
    <row r="48" spans="1:36" x14ac:dyDescent="0.25">
      <c r="A48" s="42"/>
      <c r="B48" s="232" t="str">
        <f>IF(NOT(_xlfn.ISFORMULA(D48)),IF(AND(ISNUMBER(D48),D48&lt;&gt;0),Accueil!$B$7,IF(NOT(_xlfn.ISFORMULA(G48)),IF(AND(ISNUMBER(G48),G48&lt;&gt;0),Accueil!$B$7,""),"")),IF(NOT(_xlfn.ISFORMULA(G48)),IF(AND(ISNUMBER(G48),G48&lt;&gt;0),Accueil!$B$7,""),""))</f>
        <v/>
      </c>
      <c r="C48" s="43"/>
      <c r="D48" s="223" t="str">
        <f t="shared" ca="1" si="0"/>
        <v/>
      </c>
      <c r="E48" s="223" t="str">
        <f t="shared" ca="1" si="1"/>
        <v/>
      </c>
      <c r="F48" s="223" t="str">
        <f t="shared" ca="1" si="2"/>
        <v/>
      </c>
      <c r="G48" s="224" t="str">
        <f t="shared" ca="1" si="3"/>
        <v/>
      </c>
      <c r="H48" s="225" t="str">
        <f t="shared" ca="1" si="4"/>
        <v/>
      </c>
      <c r="I48" s="226" t="str">
        <f t="shared" ca="1" si="5"/>
        <v/>
      </c>
      <c r="J48" s="227" t="str">
        <f t="shared" ca="1" si="6"/>
        <v/>
      </c>
      <c r="K48" s="301" t="s">
        <v>88</v>
      </c>
      <c r="L48" s="112"/>
      <c r="M48" s="35"/>
      <c r="N48" s="35"/>
      <c r="O48" s="35"/>
      <c r="P48" s="35"/>
      <c r="S48" s="35"/>
      <c r="T48" s="35"/>
      <c r="U48" s="35"/>
      <c r="V48" s="35"/>
      <c r="W48" s="35"/>
      <c r="X48" s="35"/>
      <c r="Y48" s="35"/>
      <c r="Z48" s="35"/>
      <c r="AA48" s="228" t="b">
        <f t="shared" ca="1" si="7"/>
        <v>1</v>
      </c>
      <c r="AB48" s="228" t="b">
        <f ca="1">AND(Accueil!$E$5="Oui",$AA48,OR($AD48="",Accueil!$E$7="",NOT(ISNUMBER(Accueil!$E$7)),$AD48&gt;=Accueil!$E$7))</f>
        <v>0</v>
      </c>
      <c r="AC48" s="228" t="b">
        <f ca="1">AND(Accueil!$E$8="Oui",$AA48,OR($AD48="",Accueil!$E$10="",NOT(ISNUMBER(Accueil!$E$10)),$AD48&gt;=Accueil!$E$10))</f>
        <v>0</v>
      </c>
      <c r="AD48" s="229" t="str">
        <f>IF(NOT(_xlfn.ISFORMULA(B48)),IF(ISNUMBER(B48),B48,IF(NOT(_xlfn.ISFORMULA(D48)),IF(AND(ISNUMBER(D48),D48&lt;&gt;0),Accueil!$B$7,IF(NOT(_xlfn.ISFORMULA(G48)),IF(AND(ISNUMBER(G48),G48&lt;&gt;0),Accueil!$B$7,""),"")),IF(NOT(_xlfn.ISFORMULA(G48)),IF(AND(ISNUMBER(G48),G48&lt;&gt;0),Accueil!$B$7,""),""))),IF(NOT(_xlfn.ISFORMULA(D48)),IF(AND(ISNUMBER(D48),D48&lt;&gt;0),Accueil!$B$7,IF(NOT(_xlfn.ISFORMULA(G48)),IF(AND(ISNUMBER(G48),G48&lt;&gt;0),Accueil!$B$7,""),"")),IF(NOT(_xlfn.ISFORMULA(G48)),IF(AND(ISNUMBER(G48),G48&lt;&gt;0),Accueil!$B$7,""),"")))</f>
        <v/>
      </c>
      <c r="AE48" s="230">
        <f t="shared" ca="1" si="8"/>
        <v>0</v>
      </c>
      <c r="AF48" s="230">
        <f t="shared" ca="1" si="9"/>
        <v>0</v>
      </c>
      <c r="AG48" s="230">
        <f t="shared" ca="1" si="10"/>
        <v>0</v>
      </c>
      <c r="AH48" s="231">
        <f t="shared" ca="1" si="11"/>
        <v>0</v>
      </c>
      <c r="AI48" s="231">
        <f t="shared" ca="1" si="12"/>
        <v>0</v>
      </c>
      <c r="AJ48" s="231" t="str">
        <f t="shared" ca="1" si="13"/>
        <v/>
      </c>
    </row>
    <row r="49" spans="1:36" x14ac:dyDescent="0.25">
      <c r="A49" s="42"/>
      <c r="B49" s="232" t="str">
        <f>IF(NOT(_xlfn.ISFORMULA(D49)),IF(AND(ISNUMBER(D49),D49&lt;&gt;0),Accueil!$B$7,IF(NOT(_xlfn.ISFORMULA(G49)),IF(AND(ISNUMBER(G49),G49&lt;&gt;0),Accueil!$B$7,""),"")),IF(NOT(_xlfn.ISFORMULA(G49)),IF(AND(ISNUMBER(G49),G49&lt;&gt;0),Accueil!$B$7,""),""))</f>
        <v/>
      </c>
      <c r="C49" s="43"/>
      <c r="D49" s="223" t="str">
        <f t="shared" ca="1" si="0"/>
        <v/>
      </c>
      <c r="E49" s="223" t="str">
        <f t="shared" ca="1" si="1"/>
        <v/>
      </c>
      <c r="F49" s="223" t="str">
        <f t="shared" ca="1" si="2"/>
        <v/>
      </c>
      <c r="G49" s="224" t="str">
        <f t="shared" ca="1" si="3"/>
        <v/>
      </c>
      <c r="H49" s="225" t="str">
        <f t="shared" ca="1" si="4"/>
        <v/>
      </c>
      <c r="I49" s="226" t="str">
        <f t="shared" ca="1" si="5"/>
        <v/>
      </c>
      <c r="J49" s="227" t="str">
        <f t="shared" ca="1" si="6"/>
        <v/>
      </c>
      <c r="K49" s="301" t="s">
        <v>88</v>
      </c>
      <c r="L49" s="112"/>
      <c r="M49" s="35"/>
      <c r="N49" s="35"/>
      <c r="O49" s="35"/>
      <c r="P49" s="35"/>
      <c r="S49" s="35"/>
      <c r="T49" s="35"/>
      <c r="U49" s="35"/>
      <c r="V49" s="35"/>
      <c r="W49" s="35"/>
      <c r="X49" s="35"/>
      <c r="Y49" s="35"/>
      <c r="Z49" s="35"/>
      <c r="AA49" s="228" t="b">
        <f t="shared" ca="1" si="7"/>
        <v>1</v>
      </c>
      <c r="AB49" s="228" t="b">
        <f ca="1">AND(Accueil!$E$5="Oui",$AA49,OR($AD49="",Accueil!$E$7="",NOT(ISNUMBER(Accueil!$E$7)),$AD49&gt;=Accueil!$E$7))</f>
        <v>0</v>
      </c>
      <c r="AC49" s="228" t="b">
        <f ca="1">AND(Accueil!$E$8="Oui",$AA49,OR($AD49="",Accueil!$E$10="",NOT(ISNUMBER(Accueil!$E$10)),$AD49&gt;=Accueil!$E$10))</f>
        <v>0</v>
      </c>
      <c r="AD49" s="229" t="str">
        <f>IF(NOT(_xlfn.ISFORMULA(B49)),IF(ISNUMBER(B49),B49,IF(NOT(_xlfn.ISFORMULA(D49)),IF(AND(ISNUMBER(D49),D49&lt;&gt;0),Accueil!$B$7,IF(NOT(_xlfn.ISFORMULA(G49)),IF(AND(ISNUMBER(G49),G49&lt;&gt;0),Accueil!$B$7,""),"")),IF(NOT(_xlfn.ISFORMULA(G49)),IF(AND(ISNUMBER(G49),G49&lt;&gt;0),Accueil!$B$7,""),""))),IF(NOT(_xlfn.ISFORMULA(D49)),IF(AND(ISNUMBER(D49),D49&lt;&gt;0),Accueil!$B$7,IF(NOT(_xlfn.ISFORMULA(G49)),IF(AND(ISNUMBER(G49),G49&lt;&gt;0),Accueil!$B$7,""),"")),IF(NOT(_xlfn.ISFORMULA(G49)),IF(AND(ISNUMBER(G49),G49&lt;&gt;0),Accueil!$B$7,""),"")))</f>
        <v/>
      </c>
      <c r="AE49" s="230">
        <f t="shared" ca="1" si="8"/>
        <v>0</v>
      </c>
      <c r="AF49" s="230">
        <f t="shared" ca="1" si="9"/>
        <v>0</v>
      </c>
      <c r="AG49" s="230">
        <f t="shared" ca="1" si="10"/>
        <v>0</v>
      </c>
      <c r="AH49" s="231">
        <f t="shared" ca="1" si="11"/>
        <v>0</v>
      </c>
      <c r="AI49" s="231">
        <f t="shared" ca="1" si="12"/>
        <v>0</v>
      </c>
      <c r="AJ49" s="231" t="str">
        <f t="shared" ca="1" si="13"/>
        <v/>
      </c>
    </row>
    <row r="50" spans="1:36" x14ac:dyDescent="0.25">
      <c r="A50" s="42"/>
      <c r="B50" s="232" t="str">
        <f>IF(NOT(_xlfn.ISFORMULA(D50)),IF(AND(ISNUMBER(D50),D50&lt;&gt;0),Accueil!$B$7,IF(NOT(_xlfn.ISFORMULA(G50)),IF(AND(ISNUMBER(G50),G50&lt;&gt;0),Accueil!$B$7,""),"")),IF(NOT(_xlfn.ISFORMULA(G50)),IF(AND(ISNUMBER(G50),G50&lt;&gt;0),Accueil!$B$7,""),""))</f>
        <v/>
      </c>
      <c r="C50" s="43"/>
      <c r="D50" s="223" t="str">
        <f t="shared" ca="1" si="0"/>
        <v/>
      </c>
      <c r="E50" s="223" t="str">
        <f t="shared" ca="1" si="1"/>
        <v/>
      </c>
      <c r="F50" s="223" t="str">
        <f t="shared" ca="1" si="2"/>
        <v/>
      </c>
      <c r="G50" s="224" t="str">
        <f t="shared" ca="1" si="3"/>
        <v/>
      </c>
      <c r="H50" s="225" t="str">
        <f t="shared" ca="1" si="4"/>
        <v/>
      </c>
      <c r="I50" s="226" t="str">
        <f t="shared" ca="1" si="5"/>
        <v/>
      </c>
      <c r="J50" s="227" t="str">
        <f t="shared" ca="1" si="6"/>
        <v/>
      </c>
      <c r="K50" s="301" t="s">
        <v>88</v>
      </c>
      <c r="L50" s="112"/>
      <c r="M50" s="35"/>
      <c r="N50" s="35"/>
      <c r="O50" s="35"/>
      <c r="P50" s="35"/>
      <c r="S50" s="35"/>
      <c r="T50" s="35"/>
      <c r="U50" s="35"/>
      <c r="V50" s="35"/>
      <c r="W50" s="35"/>
      <c r="X50" s="35"/>
      <c r="Y50" s="35"/>
      <c r="Z50" s="35"/>
      <c r="AA50" s="228" t="b">
        <f t="shared" ca="1" si="7"/>
        <v>1</v>
      </c>
      <c r="AB50" s="228" t="b">
        <f ca="1">AND(Accueil!$E$5="Oui",$AA50,OR($AD50="",Accueil!$E$7="",NOT(ISNUMBER(Accueil!$E$7)),$AD50&gt;=Accueil!$E$7))</f>
        <v>0</v>
      </c>
      <c r="AC50" s="228" t="b">
        <f ca="1">AND(Accueil!$E$8="Oui",$AA50,OR($AD50="",Accueil!$E$10="",NOT(ISNUMBER(Accueil!$E$10)),$AD50&gt;=Accueil!$E$10))</f>
        <v>0</v>
      </c>
      <c r="AD50" s="229" t="str">
        <f>IF(NOT(_xlfn.ISFORMULA(B50)),IF(ISNUMBER(B50),B50,IF(NOT(_xlfn.ISFORMULA(D50)),IF(AND(ISNUMBER(D50),D50&lt;&gt;0),Accueil!$B$7,IF(NOT(_xlfn.ISFORMULA(G50)),IF(AND(ISNUMBER(G50),G50&lt;&gt;0),Accueil!$B$7,""),"")),IF(NOT(_xlfn.ISFORMULA(G50)),IF(AND(ISNUMBER(G50),G50&lt;&gt;0),Accueil!$B$7,""),""))),IF(NOT(_xlfn.ISFORMULA(D50)),IF(AND(ISNUMBER(D50),D50&lt;&gt;0),Accueil!$B$7,IF(NOT(_xlfn.ISFORMULA(G50)),IF(AND(ISNUMBER(G50),G50&lt;&gt;0),Accueil!$B$7,""),"")),IF(NOT(_xlfn.ISFORMULA(G50)),IF(AND(ISNUMBER(G50),G50&lt;&gt;0),Accueil!$B$7,""),"")))</f>
        <v/>
      </c>
      <c r="AE50" s="230">
        <f t="shared" ca="1" si="8"/>
        <v>0</v>
      </c>
      <c r="AF50" s="230">
        <f t="shared" ca="1" si="9"/>
        <v>0</v>
      </c>
      <c r="AG50" s="230">
        <f t="shared" ca="1" si="10"/>
        <v>0</v>
      </c>
      <c r="AH50" s="231">
        <f t="shared" ca="1" si="11"/>
        <v>0</v>
      </c>
      <c r="AI50" s="231">
        <f t="shared" ca="1" si="12"/>
        <v>0</v>
      </c>
      <c r="AJ50" s="231" t="str">
        <f t="shared" ca="1" si="13"/>
        <v/>
      </c>
    </row>
    <row r="51" spans="1:36" x14ac:dyDescent="0.25">
      <c r="A51" s="42"/>
      <c r="B51" s="232" t="str">
        <f>IF(NOT(_xlfn.ISFORMULA(D51)),IF(AND(ISNUMBER(D51),D51&lt;&gt;0),Accueil!$B$7,IF(NOT(_xlfn.ISFORMULA(G51)),IF(AND(ISNUMBER(G51),G51&lt;&gt;0),Accueil!$B$7,""),"")),IF(NOT(_xlfn.ISFORMULA(G51)),IF(AND(ISNUMBER(G51),G51&lt;&gt;0),Accueil!$B$7,""),""))</f>
        <v/>
      </c>
      <c r="C51" s="43"/>
      <c r="D51" s="223" t="str">
        <f t="shared" ca="1" si="0"/>
        <v/>
      </c>
      <c r="E51" s="223" t="str">
        <f t="shared" ca="1" si="1"/>
        <v/>
      </c>
      <c r="F51" s="223" t="str">
        <f t="shared" ca="1" si="2"/>
        <v/>
      </c>
      <c r="G51" s="224" t="str">
        <f t="shared" ca="1" si="3"/>
        <v/>
      </c>
      <c r="H51" s="225" t="str">
        <f t="shared" ca="1" si="4"/>
        <v/>
      </c>
      <c r="I51" s="226" t="str">
        <f t="shared" ca="1" si="5"/>
        <v/>
      </c>
      <c r="J51" s="227" t="str">
        <f t="shared" ca="1" si="6"/>
        <v/>
      </c>
      <c r="K51" s="301" t="s">
        <v>88</v>
      </c>
      <c r="L51" s="112"/>
      <c r="M51" s="35"/>
      <c r="N51" s="35"/>
      <c r="O51" s="35"/>
      <c r="P51" s="35"/>
      <c r="S51" s="35"/>
      <c r="T51" s="35"/>
      <c r="U51" s="35"/>
      <c r="V51" s="35"/>
      <c r="W51" s="35"/>
      <c r="X51" s="35"/>
      <c r="Y51" s="35"/>
      <c r="Z51" s="35"/>
      <c r="AA51" s="228" t="b">
        <f t="shared" ca="1" si="7"/>
        <v>1</v>
      </c>
      <c r="AB51" s="228" t="b">
        <f ca="1">AND(Accueil!$E$5="Oui",$AA51,OR($AD51="",Accueil!$E$7="",NOT(ISNUMBER(Accueil!$E$7)),$AD51&gt;=Accueil!$E$7))</f>
        <v>0</v>
      </c>
      <c r="AC51" s="228" t="b">
        <f ca="1">AND(Accueil!$E$8="Oui",$AA51,OR($AD51="",Accueil!$E$10="",NOT(ISNUMBER(Accueil!$E$10)),$AD51&gt;=Accueil!$E$10))</f>
        <v>0</v>
      </c>
      <c r="AD51" s="229" t="str">
        <f>IF(NOT(_xlfn.ISFORMULA(B51)),IF(ISNUMBER(B51),B51,IF(NOT(_xlfn.ISFORMULA(D51)),IF(AND(ISNUMBER(D51),D51&lt;&gt;0),Accueil!$B$7,IF(NOT(_xlfn.ISFORMULA(G51)),IF(AND(ISNUMBER(G51),G51&lt;&gt;0),Accueil!$B$7,""),"")),IF(NOT(_xlfn.ISFORMULA(G51)),IF(AND(ISNUMBER(G51),G51&lt;&gt;0),Accueil!$B$7,""),""))),IF(NOT(_xlfn.ISFORMULA(D51)),IF(AND(ISNUMBER(D51),D51&lt;&gt;0),Accueil!$B$7,IF(NOT(_xlfn.ISFORMULA(G51)),IF(AND(ISNUMBER(G51),G51&lt;&gt;0),Accueil!$B$7,""),"")),IF(NOT(_xlfn.ISFORMULA(G51)),IF(AND(ISNUMBER(G51),G51&lt;&gt;0),Accueil!$B$7,""),"")))</f>
        <v/>
      </c>
      <c r="AE51" s="230">
        <f t="shared" ca="1" si="8"/>
        <v>0</v>
      </c>
      <c r="AF51" s="230">
        <f t="shared" ca="1" si="9"/>
        <v>0</v>
      </c>
      <c r="AG51" s="230">
        <f t="shared" ca="1" si="10"/>
        <v>0</v>
      </c>
      <c r="AH51" s="231">
        <f t="shared" ca="1" si="11"/>
        <v>0</v>
      </c>
      <c r="AI51" s="231">
        <f t="shared" ca="1" si="12"/>
        <v>0</v>
      </c>
      <c r="AJ51" s="231" t="str">
        <f t="shared" ca="1" si="13"/>
        <v/>
      </c>
    </row>
    <row r="52" spans="1:36" x14ac:dyDescent="0.25">
      <c r="A52" s="42"/>
      <c r="B52" s="232" t="str">
        <f>IF(NOT(_xlfn.ISFORMULA(D52)),IF(AND(ISNUMBER(D52),D52&lt;&gt;0),Accueil!$B$7,IF(NOT(_xlfn.ISFORMULA(G52)),IF(AND(ISNUMBER(G52),G52&lt;&gt;0),Accueil!$B$7,""),"")),IF(NOT(_xlfn.ISFORMULA(G52)),IF(AND(ISNUMBER(G52),G52&lt;&gt;0),Accueil!$B$7,""),""))</f>
        <v/>
      </c>
      <c r="C52" s="43"/>
      <c r="D52" s="223" t="str">
        <f t="shared" ca="1" si="0"/>
        <v/>
      </c>
      <c r="E52" s="223" t="str">
        <f t="shared" ca="1" si="1"/>
        <v/>
      </c>
      <c r="F52" s="223" t="str">
        <f t="shared" ca="1" si="2"/>
        <v/>
      </c>
      <c r="G52" s="224" t="str">
        <f t="shared" ca="1" si="3"/>
        <v/>
      </c>
      <c r="H52" s="225" t="str">
        <f t="shared" ca="1" si="4"/>
        <v/>
      </c>
      <c r="I52" s="226" t="str">
        <f t="shared" ca="1" si="5"/>
        <v/>
      </c>
      <c r="J52" s="227" t="str">
        <f t="shared" ca="1" si="6"/>
        <v/>
      </c>
      <c r="K52" s="301" t="s">
        <v>88</v>
      </c>
      <c r="L52" s="112"/>
      <c r="M52" s="35"/>
      <c r="N52" s="35"/>
      <c r="O52" s="35"/>
      <c r="P52" s="35"/>
      <c r="S52" s="35"/>
      <c r="T52" s="35"/>
      <c r="U52" s="35"/>
      <c r="V52" s="35"/>
      <c r="W52" s="35"/>
      <c r="X52" s="35"/>
      <c r="Y52" s="35"/>
      <c r="Z52" s="35"/>
      <c r="AA52" s="228" t="b">
        <f t="shared" ca="1" si="7"/>
        <v>1</v>
      </c>
      <c r="AB52" s="228" t="b">
        <f ca="1">AND(Accueil!$E$5="Oui",$AA52,OR($AD52="",Accueil!$E$7="",NOT(ISNUMBER(Accueil!$E$7)),$AD52&gt;=Accueil!$E$7))</f>
        <v>0</v>
      </c>
      <c r="AC52" s="228" t="b">
        <f ca="1">AND(Accueil!$E$8="Oui",$AA52,OR($AD52="",Accueil!$E$10="",NOT(ISNUMBER(Accueil!$E$10)),$AD52&gt;=Accueil!$E$10))</f>
        <v>0</v>
      </c>
      <c r="AD52" s="229" t="str">
        <f>IF(NOT(_xlfn.ISFORMULA(B52)),IF(ISNUMBER(B52),B52,IF(NOT(_xlfn.ISFORMULA(D52)),IF(AND(ISNUMBER(D52),D52&lt;&gt;0),Accueil!$B$7,IF(NOT(_xlfn.ISFORMULA(G52)),IF(AND(ISNUMBER(G52),G52&lt;&gt;0),Accueil!$B$7,""),"")),IF(NOT(_xlfn.ISFORMULA(G52)),IF(AND(ISNUMBER(G52),G52&lt;&gt;0),Accueil!$B$7,""),""))),IF(NOT(_xlfn.ISFORMULA(D52)),IF(AND(ISNUMBER(D52),D52&lt;&gt;0),Accueil!$B$7,IF(NOT(_xlfn.ISFORMULA(G52)),IF(AND(ISNUMBER(G52),G52&lt;&gt;0),Accueil!$B$7,""),"")),IF(NOT(_xlfn.ISFORMULA(G52)),IF(AND(ISNUMBER(G52),G52&lt;&gt;0),Accueil!$B$7,""),"")))</f>
        <v/>
      </c>
      <c r="AE52" s="230">
        <f t="shared" ca="1" si="8"/>
        <v>0</v>
      </c>
      <c r="AF52" s="230">
        <f t="shared" ca="1" si="9"/>
        <v>0</v>
      </c>
      <c r="AG52" s="230">
        <f t="shared" ca="1" si="10"/>
        <v>0</v>
      </c>
      <c r="AH52" s="231">
        <f t="shared" ca="1" si="11"/>
        <v>0</v>
      </c>
      <c r="AI52" s="231">
        <f t="shared" ca="1" si="12"/>
        <v>0</v>
      </c>
      <c r="AJ52" s="231" t="str">
        <f t="shared" ca="1" si="13"/>
        <v/>
      </c>
    </row>
    <row r="53" spans="1:36" x14ac:dyDescent="0.25">
      <c r="A53" s="42"/>
      <c r="B53" s="232" t="str">
        <f>IF(NOT(_xlfn.ISFORMULA(D53)),IF(AND(ISNUMBER(D53),D53&lt;&gt;0),Accueil!$B$7,IF(NOT(_xlfn.ISFORMULA(G53)),IF(AND(ISNUMBER(G53),G53&lt;&gt;0),Accueil!$B$7,""),"")),IF(NOT(_xlfn.ISFORMULA(G53)),IF(AND(ISNUMBER(G53),G53&lt;&gt;0),Accueil!$B$7,""),""))</f>
        <v/>
      </c>
      <c r="C53" s="43"/>
      <c r="D53" s="223" t="str">
        <f t="shared" ca="1" si="0"/>
        <v/>
      </c>
      <c r="E53" s="223" t="str">
        <f t="shared" ca="1" si="1"/>
        <v/>
      </c>
      <c r="F53" s="223" t="str">
        <f t="shared" ca="1" si="2"/>
        <v/>
      </c>
      <c r="G53" s="224" t="str">
        <f t="shared" ca="1" si="3"/>
        <v/>
      </c>
      <c r="H53" s="225" t="str">
        <f t="shared" ca="1" si="4"/>
        <v/>
      </c>
      <c r="I53" s="226" t="str">
        <f t="shared" ca="1" si="5"/>
        <v/>
      </c>
      <c r="J53" s="227" t="str">
        <f t="shared" ca="1" si="6"/>
        <v/>
      </c>
      <c r="K53" s="301" t="s">
        <v>88</v>
      </c>
      <c r="L53" s="112"/>
      <c r="M53" s="35"/>
      <c r="N53" s="35"/>
      <c r="O53" s="35"/>
      <c r="P53" s="35"/>
      <c r="S53" s="35"/>
      <c r="T53" s="35"/>
      <c r="U53" s="35"/>
      <c r="V53" s="35"/>
      <c r="W53" s="35"/>
      <c r="X53" s="35"/>
      <c r="Y53" s="35"/>
      <c r="Z53" s="35"/>
      <c r="AA53" s="228" t="b">
        <f t="shared" ca="1" si="7"/>
        <v>1</v>
      </c>
      <c r="AB53" s="228" t="b">
        <f ca="1">AND(Accueil!$E$5="Oui",$AA53,OR($AD53="",Accueil!$E$7="",NOT(ISNUMBER(Accueil!$E$7)),$AD53&gt;=Accueil!$E$7))</f>
        <v>0</v>
      </c>
      <c r="AC53" s="228" t="b">
        <f ca="1">AND(Accueil!$E$8="Oui",$AA53,OR($AD53="",Accueil!$E$10="",NOT(ISNUMBER(Accueil!$E$10)),$AD53&gt;=Accueil!$E$10))</f>
        <v>0</v>
      </c>
      <c r="AD53" s="229" t="str">
        <f>IF(NOT(_xlfn.ISFORMULA(B53)),IF(ISNUMBER(B53),B53,IF(NOT(_xlfn.ISFORMULA(D53)),IF(AND(ISNUMBER(D53),D53&lt;&gt;0),Accueil!$B$7,IF(NOT(_xlfn.ISFORMULA(G53)),IF(AND(ISNUMBER(G53),G53&lt;&gt;0),Accueil!$B$7,""),"")),IF(NOT(_xlfn.ISFORMULA(G53)),IF(AND(ISNUMBER(G53),G53&lt;&gt;0),Accueil!$B$7,""),""))),IF(NOT(_xlfn.ISFORMULA(D53)),IF(AND(ISNUMBER(D53),D53&lt;&gt;0),Accueil!$B$7,IF(NOT(_xlfn.ISFORMULA(G53)),IF(AND(ISNUMBER(G53),G53&lt;&gt;0),Accueil!$B$7,""),"")),IF(NOT(_xlfn.ISFORMULA(G53)),IF(AND(ISNUMBER(G53),G53&lt;&gt;0),Accueil!$B$7,""),"")))</f>
        <v/>
      </c>
      <c r="AE53" s="230">
        <f t="shared" ca="1" si="8"/>
        <v>0</v>
      </c>
      <c r="AF53" s="230">
        <f t="shared" ca="1" si="9"/>
        <v>0</v>
      </c>
      <c r="AG53" s="230">
        <f t="shared" ca="1" si="10"/>
        <v>0</v>
      </c>
      <c r="AH53" s="231">
        <f t="shared" ca="1" si="11"/>
        <v>0</v>
      </c>
      <c r="AI53" s="231">
        <f t="shared" ca="1" si="12"/>
        <v>0</v>
      </c>
      <c r="AJ53" s="231" t="str">
        <f t="shared" ca="1" si="13"/>
        <v/>
      </c>
    </row>
    <row r="54" spans="1:36" x14ac:dyDescent="0.25">
      <c r="A54" s="42"/>
      <c r="B54" s="232" t="str">
        <f>IF(NOT(_xlfn.ISFORMULA(D54)),IF(AND(ISNUMBER(D54),D54&lt;&gt;0),Accueil!$B$7,IF(NOT(_xlfn.ISFORMULA(G54)),IF(AND(ISNUMBER(G54),G54&lt;&gt;0),Accueil!$B$7,""),"")),IF(NOT(_xlfn.ISFORMULA(G54)),IF(AND(ISNUMBER(G54),G54&lt;&gt;0),Accueil!$B$7,""),""))</f>
        <v/>
      </c>
      <c r="C54" s="43"/>
      <c r="D54" s="223" t="str">
        <f t="shared" ca="1" si="0"/>
        <v/>
      </c>
      <c r="E54" s="223" t="str">
        <f t="shared" ca="1" si="1"/>
        <v/>
      </c>
      <c r="F54" s="223" t="str">
        <f t="shared" ca="1" si="2"/>
        <v/>
      </c>
      <c r="G54" s="224" t="str">
        <f t="shared" ca="1" si="3"/>
        <v/>
      </c>
      <c r="H54" s="225" t="str">
        <f t="shared" ca="1" si="4"/>
        <v/>
      </c>
      <c r="I54" s="226" t="str">
        <f t="shared" ca="1" si="5"/>
        <v/>
      </c>
      <c r="J54" s="227" t="str">
        <f t="shared" ca="1" si="6"/>
        <v/>
      </c>
      <c r="K54" s="301" t="s">
        <v>88</v>
      </c>
      <c r="L54" s="112"/>
      <c r="M54" s="35"/>
      <c r="N54" s="35"/>
      <c r="O54" s="35"/>
      <c r="P54" s="35"/>
      <c r="S54" s="35"/>
      <c r="T54" s="35"/>
      <c r="U54" s="35"/>
      <c r="V54" s="35"/>
      <c r="W54" s="35"/>
      <c r="X54" s="35"/>
      <c r="Y54" s="35"/>
      <c r="Z54" s="35"/>
      <c r="AA54" s="228" t="b">
        <f t="shared" ca="1" si="7"/>
        <v>1</v>
      </c>
      <c r="AB54" s="228" t="b">
        <f ca="1">AND(Accueil!$E$5="Oui",$AA54,OR($AD54="",Accueil!$E$7="",NOT(ISNUMBER(Accueil!$E$7)),$AD54&gt;=Accueil!$E$7))</f>
        <v>0</v>
      </c>
      <c r="AC54" s="228" t="b">
        <f ca="1">AND(Accueil!$E$8="Oui",$AA54,OR($AD54="",Accueil!$E$10="",NOT(ISNUMBER(Accueil!$E$10)),$AD54&gt;=Accueil!$E$10))</f>
        <v>0</v>
      </c>
      <c r="AD54" s="229" t="str">
        <f>IF(NOT(_xlfn.ISFORMULA(B54)),IF(ISNUMBER(B54),B54,IF(NOT(_xlfn.ISFORMULA(D54)),IF(AND(ISNUMBER(D54),D54&lt;&gt;0),Accueil!$B$7,IF(NOT(_xlfn.ISFORMULA(G54)),IF(AND(ISNUMBER(G54),G54&lt;&gt;0),Accueil!$B$7,""),"")),IF(NOT(_xlfn.ISFORMULA(G54)),IF(AND(ISNUMBER(G54),G54&lt;&gt;0),Accueil!$B$7,""),""))),IF(NOT(_xlfn.ISFORMULA(D54)),IF(AND(ISNUMBER(D54),D54&lt;&gt;0),Accueil!$B$7,IF(NOT(_xlfn.ISFORMULA(G54)),IF(AND(ISNUMBER(G54),G54&lt;&gt;0),Accueil!$B$7,""),"")),IF(NOT(_xlfn.ISFORMULA(G54)),IF(AND(ISNUMBER(G54),G54&lt;&gt;0),Accueil!$B$7,""),"")))</f>
        <v/>
      </c>
      <c r="AE54" s="230">
        <f t="shared" ca="1" si="8"/>
        <v>0</v>
      </c>
      <c r="AF54" s="230">
        <f t="shared" ca="1" si="9"/>
        <v>0</v>
      </c>
      <c r="AG54" s="230">
        <f t="shared" ca="1" si="10"/>
        <v>0</v>
      </c>
      <c r="AH54" s="231">
        <f t="shared" ca="1" si="11"/>
        <v>0</v>
      </c>
      <c r="AI54" s="231">
        <f t="shared" ca="1" si="12"/>
        <v>0</v>
      </c>
      <c r="AJ54" s="231" t="str">
        <f t="shared" ca="1" si="13"/>
        <v/>
      </c>
    </row>
    <row r="55" spans="1:36" x14ac:dyDescent="0.25">
      <c r="A55" s="42"/>
      <c r="B55" s="232" t="str">
        <f>IF(NOT(_xlfn.ISFORMULA(D55)),IF(AND(ISNUMBER(D55),D55&lt;&gt;0),Accueil!$B$7,IF(NOT(_xlfn.ISFORMULA(G55)),IF(AND(ISNUMBER(G55),G55&lt;&gt;0),Accueil!$B$7,""),"")),IF(NOT(_xlfn.ISFORMULA(G55)),IF(AND(ISNUMBER(G55),G55&lt;&gt;0),Accueil!$B$7,""),""))</f>
        <v/>
      </c>
      <c r="C55" s="43"/>
      <c r="D55" s="223" t="str">
        <f t="shared" ca="1" si="0"/>
        <v/>
      </c>
      <c r="E55" s="223" t="str">
        <f t="shared" ca="1" si="1"/>
        <v/>
      </c>
      <c r="F55" s="223" t="str">
        <f t="shared" ca="1" si="2"/>
        <v/>
      </c>
      <c r="G55" s="224" t="str">
        <f t="shared" ca="1" si="3"/>
        <v/>
      </c>
      <c r="H55" s="225" t="str">
        <f t="shared" ca="1" si="4"/>
        <v/>
      </c>
      <c r="I55" s="226" t="str">
        <f t="shared" ca="1" si="5"/>
        <v/>
      </c>
      <c r="J55" s="227" t="str">
        <f t="shared" ca="1" si="6"/>
        <v/>
      </c>
      <c r="K55" s="301" t="s">
        <v>88</v>
      </c>
      <c r="L55" s="112"/>
      <c r="M55" s="35"/>
      <c r="N55" s="35"/>
      <c r="O55" s="35"/>
      <c r="P55" s="35"/>
      <c r="S55" s="35"/>
      <c r="T55" s="35"/>
      <c r="U55" s="35"/>
      <c r="V55" s="35"/>
      <c r="W55" s="35"/>
      <c r="X55" s="35"/>
      <c r="Y55" s="35"/>
      <c r="Z55" s="35"/>
      <c r="AA55" s="228" t="b">
        <f t="shared" ca="1" si="7"/>
        <v>1</v>
      </c>
      <c r="AB55" s="228" t="b">
        <f ca="1">AND(Accueil!$E$5="Oui",$AA55,OR($AD55="",Accueil!$E$7="",NOT(ISNUMBER(Accueil!$E$7)),$AD55&gt;=Accueil!$E$7))</f>
        <v>0</v>
      </c>
      <c r="AC55" s="228" t="b">
        <f ca="1">AND(Accueil!$E$8="Oui",$AA55,OR($AD55="",Accueil!$E$10="",NOT(ISNUMBER(Accueil!$E$10)),$AD55&gt;=Accueil!$E$10))</f>
        <v>0</v>
      </c>
      <c r="AD55" s="229" t="str">
        <f>IF(NOT(_xlfn.ISFORMULA(B55)),IF(ISNUMBER(B55),B55,IF(NOT(_xlfn.ISFORMULA(D55)),IF(AND(ISNUMBER(D55),D55&lt;&gt;0),Accueil!$B$7,IF(NOT(_xlfn.ISFORMULA(G55)),IF(AND(ISNUMBER(G55),G55&lt;&gt;0),Accueil!$B$7,""),"")),IF(NOT(_xlfn.ISFORMULA(G55)),IF(AND(ISNUMBER(G55),G55&lt;&gt;0),Accueil!$B$7,""),""))),IF(NOT(_xlfn.ISFORMULA(D55)),IF(AND(ISNUMBER(D55),D55&lt;&gt;0),Accueil!$B$7,IF(NOT(_xlfn.ISFORMULA(G55)),IF(AND(ISNUMBER(G55),G55&lt;&gt;0),Accueil!$B$7,""),"")),IF(NOT(_xlfn.ISFORMULA(G55)),IF(AND(ISNUMBER(G55),G55&lt;&gt;0),Accueil!$B$7,""),"")))</f>
        <v/>
      </c>
      <c r="AE55" s="230">
        <f t="shared" ca="1" si="8"/>
        <v>0</v>
      </c>
      <c r="AF55" s="230">
        <f t="shared" ca="1" si="9"/>
        <v>0</v>
      </c>
      <c r="AG55" s="230">
        <f t="shared" ca="1" si="10"/>
        <v>0</v>
      </c>
      <c r="AH55" s="231">
        <f t="shared" ca="1" si="11"/>
        <v>0</v>
      </c>
      <c r="AI55" s="231">
        <f t="shared" ca="1" si="12"/>
        <v>0</v>
      </c>
      <c r="AJ55" s="231" t="str">
        <f t="shared" ca="1" si="13"/>
        <v/>
      </c>
    </row>
    <row r="56" spans="1:36" x14ac:dyDescent="0.25">
      <c r="A56" s="42"/>
      <c r="B56" s="232" t="str">
        <f>IF(NOT(_xlfn.ISFORMULA(D56)),IF(AND(ISNUMBER(D56),D56&lt;&gt;0),Accueil!$B$7,IF(NOT(_xlfn.ISFORMULA(G56)),IF(AND(ISNUMBER(G56),G56&lt;&gt;0),Accueil!$B$7,""),"")),IF(NOT(_xlfn.ISFORMULA(G56)),IF(AND(ISNUMBER(G56),G56&lt;&gt;0),Accueil!$B$7,""),""))</f>
        <v/>
      </c>
      <c r="C56" s="43"/>
      <c r="D56" s="223" t="str">
        <f t="shared" ca="1" si="0"/>
        <v/>
      </c>
      <c r="E56" s="223" t="str">
        <f t="shared" ca="1" si="1"/>
        <v/>
      </c>
      <c r="F56" s="223" t="str">
        <f t="shared" ca="1" si="2"/>
        <v/>
      </c>
      <c r="G56" s="224" t="str">
        <f t="shared" ca="1" si="3"/>
        <v/>
      </c>
      <c r="H56" s="225" t="str">
        <f t="shared" ca="1" si="4"/>
        <v/>
      </c>
      <c r="I56" s="226" t="str">
        <f t="shared" ca="1" si="5"/>
        <v/>
      </c>
      <c r="J56" s="227" t="str">
        <f t="shared" ca="1" si="6"/>
        <v/>
      </c>
      <c r="K56" s="301" t="s">
        <v>88</v>
      </c>
      <c r="L56" s="112"/>
      <c r="M56" s="35"/>
      <c r="N56" s="35"/>
      <c r="O56" s="35"/>
      <c r="P56" s="35"/>
      <c r="S56" s="35"/>
      <c r="T56" s="35"/>
      <c r="U56" s="35"/>
      <c r="V56" s="35"/>
      <c r="W56" s="35"/>
      <c r="X56" s="35"/>
      <c r="Y56" s="35"/>
      <c r="Z56" s="35"/>
      <c r="AA56" s="228" t="b">
        <f t="shared" ca="1" si="7"/>
        <v>1</v>
      </c>
      <c r="AB56" s="228" t="b">
        <f ca="1">AND(Accueil!$E$5="Oui",$AA56,OR($AD56="",Accueil!$E$7="",NOT(ISNUMBER(Accueil!$E$7)),$AD56&gt;=Accueil!$E$7))</f>
        <v>0</v>
      </c>
      <c r="AC56" s="228" t="b">
        <f ca="1">AND(Accueil!$E$8="Oui",$AA56,OR($AD56="",Accueil!$E$10="",NOT(ISNUMBER(Accueil!$E$10)),$AD56&gt;=Accueil!$E$10))</f>
        <v>0</v>
      </c>
      <c r="AD56" s="229" t="str">
        <f>IF(NOT(_xlfn.ISFORMULA(B56)),IF(ISNUMBER(B56),B56,IF(NOT(_xlfn.ISFORMULA(D56)),IF(AND(ISNUMBER(D56),D56&lt;&gt;0),Accueil!$B$7,IF(NOT(_xlfn.ISFORMULA(G56)),IF(AND(ISNUMBER(G56),G56&lt;&gt;0),Accueil!$B$7,""),"")),IF(NOT(_xlfn.ISFORMULA(G56)),IF(AND(ISNUMBER(G56),G56&lt;&gt;0),Accueil!$B$7,""),""))),IF(NOT(_xlfn.ISFORMULA(D56)),IF(AND(ISNUMBER(D56),D56&lt;&gt;0),Accueil!$B$7,IF(NOT(_xlfn.ISFORMULA(G56)),IF(AND(ISNUMBER(G56),G56&lt;&gt;0),Accueil!$B$7,""),"")),IF(NOT(_xlfn.ISFORMULA(G56)),IF(AND(ISNUMBER(G56),G56&lt;&gt;0),Accueil!$B$7,""),"")))</f>
        <v/>
      </c>
      <c r="AE56" s="230">
        <f t="shared" ca="1" si="8"/>
        <v>0</v>
      </c>
      <c r="AF56" s="230">
        <f t="shared" ca="1" si="9"/>
        <v>0</v>
      </c>
      <c r="AG56" s="230">
        <f t="shared" ca="1" si="10"/>
        <v>0</v>
      </c>
      <c r="AH56" s="231">
        <f t="shared" ca="1" si="11"/>
        <v>0</v>
      </c>
      <c r="AI56" s="231">
        <f t="shared" ca="1" si="12"/>
        <v>0</v>
      </c>
      <c r="AJ56" s="231" t="str">
        <f t="shared" ca="1" si="13"/>
        <v/>
      </c>
    </row>
    <row r="57" spans="1:36" x14ac:dyDescent="0.25">
      <c r="A57" s="42"/>
      <c r="B57" s="232" t="str">
        <f>IF(NOT(_xlfn.ISFORMULA(D57)),IF(AND(ISNUMBER(D57),D57&lt;&gt;0),Accueil!$B$7,IF(NOT(_xlfn.ISFORMULA(G57)),IF(AND(ISNUMBER(G57),G57&lt;&gt;0),Accueil!$B$7,""),"")),IF(NOT(_xlfn.ISFORMULA(G57)),IF(AND(ISNUMBER(G57),G57&lt;&gt;0),Accueil!$B$7,""),""))</f>
        <v/>
      </c>
      <c r="C57" s="43"/>
      <c r="D57" s="223" t="str">
        <f t="shared" ca="1" si="0"/>
        <v/>
      </c>
      <c r="E57" s="223" t="str">
        <f t="shared" ca="1" si="1"/>
        <v/>
      </c>
      <c r="F57" s="223" t="str">
        <f t="shared" ca="1" si="2"/>
        <v/>
      </c>
      <c r="G57" s="224" t="str">
        <f t="shared" ca="1" si="3"/>
        <v/>
      </c>
      <c r="H57" s="225" t="str">
        <f t="shared" ca="1" si="4"/>
        <v/>
      </c>
      <c r="I57" s="226" t="str">
        <f t="shared" ca="1" si="5"/>
        <v/>
      </c>
      <c r="J57" s="227" t="str">
        <f t="shared" ca="1" si="6"/>
        <v/>
      </c>
      <c r="K57" s="301" t="s">
        <v>88</v>
      </c>
      <c r="L57" s="112"/>
      <c r="M57" s="35"/>
      <c r="N57" s="35"/>
      <c r="O57" s="35"/>
      <c r="P57" s="35"/>
      <c r="S57" s="35"/>
      <c r="T57" s="35"/>
      <c r="U57" s="35"/>
      <c r="V57" s="35"/>
      <c r="W57" s="35"/>
      <c r="X57" s="35"/>
      <c r="Y57" s="35"/>
      <c r="Z57" s="35"/>
      <c r="AA57" s="228" t="b">
        <f t="shared" ca="1" si="7"/>
        <v>1</v>
      </c>
      <c r="AB57" s="228" t="b">
        <f ca="1">AND(Accueil!$E$5="Oui",$AA57,OR($AD57="",Accueil!$E$7="",NOT(ISNUMBER(Accueil!$E$7)),$AD57&gt;=Accueil!$E$7))</f>
        <v>0</v>
      </c>
      <c r="AC57" s="228" t="b">
        <f ca="1">AND(Accueil!$E$8="Oui",$AA57,OR($AD57="",Accueil!$E$10="",NOT(ISNUMBER(Accueil!$E$10)),$AD57&gt;=Accueil!$E$10))</f>
        <v>0</v>
      </c>
      <c r="AD57" s="229" t="str">
        <f>IF(NOT(_xlfn.ISFORMULA(B57)),IF(ISNUMBER(B57),B57,IF(NOT(_xlfn.ISFORMULA(D57)),IF(AND(ISNUMBER(D57),D57&lt;&gt;0),Accueil!$B$7,IF(NOT(_xlfn.ISFORMULA(G57)),IF(AND(ISNUMBER(G57),G57&lt;&gt;0),Accueil!$B$7,""),"")),IF(NOT(_xlfn.ISFORMULA(G57)),IF(AND(ISNUMBER(G57),G57&lt;&gt;0),Accueil!$B$7,""),""))),IF(NOT(_xlfn.ISFORMULA(D57)),IF(AND(ISNUMBER(D57),D57&lt;&gt;0),Accueil!$B$7,IF(NOT(_xlfn.ISFORMULA(G57)),IF(AND(ISNUMBER(G57),G57&lt;&gt;0),Accueil!$B$7,""),"")),IF(NOT(_xlfn.ISFORMULA(G57)),IF(AND(ISNUMBER(G57),G57&lt;&gt;0),Accueil!$B$7,""),"")))</f>
        <v/>
      </c>
      <c r="AE57" s="230">
        <f t="shared" ca="1" si="8"/>
        <v>0</v>
      </c>
      <c r="AF57" s="230">
        <f t="shared" ca="1" si="9"/>
        <v>0</v>
      </c>
      <c r="AG57" s="230">
        <f t="shared" ca="1" si="10"/>
        <v>0</v>
      </c>
      <c r="AH57" s="231">
        <f t="shared" ca="1" si="11"/>
        <v>0</v>
      </c>
      <c r="AI57" s="231">
        <f t="shared" ca="1" si="12"/>
        <v>0</v>
      </c>
      <c r="AJ57" s="231" t="str">
        <f t="shared" ca="1" si="13"/>
        <v/>
      </c>
    </row>
    <row r="58" spans="1:36" x14ac:dyDescent="0.25">
      <c r="A58" s="42"/>
      <c r="B58" s="232" t="str">
        <f>IF(NOT(_xlfn.ISFORMULA(D58)),IF(AND(ISNUMBER(D58),D58&lt;&gt;0),Accueil!$B$7,IF(NOT(_xlfn.ISFORMULA(G58)),IF(AND(ISNUMBER(G58),G58&lt;&gt;0),Accueil!$B$7,""),"")),IF(NOT(_xlfn.ISFORMULA(G58)),IF(AND(ISNUMBER(G58),G58&lt;&gt;0),Accueil!$B$7,""),""))</f>
        <v/>
      </c>
      <c r="C58" s="43"/>
      <c r="D58" s="223" t="str">
        <f t="shared" ca="1" si="0"/>
        <v/>
      </c>
      <c r="E58" s="223" t="str">
        <f t="shared" ca="1" si="1"/>
        <v/>
      </c>
      <c r="F58" s="223" t="str">
        <f t="shared" ca="1" si="2"/>
        <v/>
      </c>
      <c r="G58" s="224" t="str">
        <f t="shared" ca="1" si="3"/>
        <v/>
      </c>
      <c r="H58" s="225" t="str">
        <f t="shared" ca="1" si="4"/>
        <v/>
      </c>
      <c r="I58" s="226" t="str">
        <f t="shared" ca="1" si="5"/>
        <v/>
      </c>
      <c r="J58" s="227" t="str">
        <f t="shared" ca="1" si="6"/>
        <v/>
      </c>
      <c r="K58" s="301" t="s">
        <v>88</v>
      </c>
      <c r="L58" s="112"/>
      <c r="M58" s="35"/>
      <c r="N58" s="35"/>
      <c r="O58" s="35"/>
      <c r="P58" s="35"/>
      <c r="S58" s="35"/>
      <c r="T58" s="35"/>
      <c r="U58" s="35"/>
      <c r="V58" s="35"/>
      <c r="W58" s="35"/>
      <c r="X58" s="35"/>
      <c r="Y58" s="35"/>
      <c r="Z58" s="35"/>
      <c r="AA58" s="228" t="b">
        <f t="shared" ca="1" si="7"/>
        <v>1</v>
      </c>
      <c r="AB58" s="228" t="b">
        <f ca="1">AND(Accueil!$E$5="Oui",$AA58,OR($AD58="",Accueil!$E$7="",NOT(ISNUMBER(Accueil!$E$7)),$AD58&gt;=Accueil!$E$7))</f>
        <v>0</v>
      </c>
      <c r="AC58" s="228" t="b">
        <f ca="1">AND(Accueil!$E$8="Oui",$AA58,OR($AD58="",Accueil!$E$10="",NOT(ISNUMBER(Accueil!$E$10)),$AD58&gt;=Accueil!$E$10))</f>
        <v>0</v>
      </c>
      <c r="AD58" s="229" t="str">
        <f>IF(NOT(_xlfn.ISFORMULA(B58)),IF(ISNUMBER(B58),B58,IF(NOT(_xlfn.ISFORMULA(D58)),IF(AND(ISNUMBER(D58),D58&lt;&gt;0),Accueil!$B$7,IF(NOT(_xlfn.ISFORMULA(G58)),IF(AND(ISNUMBER(G58),G58&lt;&gt;0),Accueil!$B$7,""),"")),IF(NOT(_xlfn.ISFORMULA(G58)),IF(AND(ISNUMBER(G58),G58&lt;&gt;0),Accueil!$B$7,""),""))),IF(NOT(_xlfn.ISFORMULA(D58)),IF(AND(ISNUMBER(D58),D58&lt;&gt;0),Accueil!$B$7,IF(NOT(_xlfn.ISFORMULA(G58)),IF(AND(ISNUMBER(G58),G58&lt;&gt;0),Accueil!$B$7,""),"")),IF(NOT(_xlfn.ISFORMULA(G58)),IF(AND(ISNUMBER(G58),G58&lt;&gt;0),Accueil!$B$7,""),"")))</f>
        <v/>
      </c>
      <c r="AE58" s="230">
        <f t="shared" ca="1" si="8"/>
        <v>0</v>
      </c>
      <c r="AF58" s="230">
        <f t="shared" ca="1" si="9"/>
        <v>0</v>
      </c>
      <c r="AG58" s="230">
        <f t="shared" ca="1" si="10"/>
        <v>0</v>
      </c>
      <c r="AH58" s="231">
        <f t="shared" ca="1" si="11"/>
        <v>0</v>
      </c>
      <c r="AI58" s="231">
        <f t="shared" ca="1" si="12"/>
        <v>0</v>
      </c>
      <c r="AJ58" s="231" t="str">
        <f t="shared" ca="1" si="13"/>
        <v/>
      </c>
    </row>
    <row r="59" spans="1:36" x14ac:dyDescent="0.25">
      <c r="A59" s="42"/>
      <c r="B59" s="232" t="str">
        <f>IF(NOT(_xlfn.ISFORMULA(D59)),IF(AND(ISNUMBER(D59),D59&lt;&gt;0),Accueil!$B$7,IF(NOT(_xlfn.ISFORMULA(G59)),IF(AND(ISNUMBER(G59),G59&lt;&gt;0),Accueil!$B$7,""),"")),IF(NOT(_xlfn.ISFORMULA(G59)),IF(AND(ISNUMBER(G59),G59&lt;&gt;0),Accueil!$B$7,""),""))</f>
        <v/>
      </c>
      <c r="C59" s="43"/>
      <c r="D59" s="223" t="str">
        <f t="shared" ca="1" si="0"/>
        <v/>
      </c>
      <c r="E59" s="223" t="str">
        <f t="shared" ca="1" si="1"/>
        <v/>
      </c>
      <c r="F59" s="223" t="str">
        <f t="shared" ca="1" si="2"/>
        <v/>
      </c>
      <c r="G59" s="224" t="str">
        <f t="shared" ca="1" si="3"/>
        <v/>
      </c>
      <c r="H59" s="225" t="str">
        <f t="shared" ca="1" si="4"/>
        <v/>
      </c>
      <c r="I59" s="226" t="str">
        <f t="shared" ca="1" si="5"/>
        <v/>
      </c>
      <c r="J59" s="227" t="str">
        <f t="shared" ca="1" si="6"/>
        <v/>
      </c>
      <c r="K59" s="301" t="s">
        <v>88</v>
      </c>
      <c r="L59" s="112"/>
      <c r="M59" s="35"/>
      <c r="N59" s="35"/>
      <c r="O59" s="35"/>
      <c r="P59" s="35"/>
      <c r="S59" s="35"/>
      <c r="T59" s="35"/>
      <c r="U59" s="35"/>
      <c r="V59" s="35"/>
      <c r="W59" s="35"/>
      <c r="X59" s="35"/>
      <c r="Y59" s="35"/>
      <c r="Z59" s="35"/>
      <c r="AA59" s="228" t="b">
        <f t="shared" ca="1" si="7"/>
        <v>1</v>
      </c>
      <c r="AB59" s="228" t="b">
        <f ca="1">AND(Accueil!$E$5="Oui",$AA59,OR($AD59="",Accueil!$E$7="",NOT(ISNUMBER(Accueil!$E$7)),$AD59&gt;=Accueil!$E$7))</f>
        <v>0</v>
      </c>
      <c r="AC59" s="228" t="b">
        <f ca="1">AND(Accueil!$E$8="Oui",$AA59,OR($AD59="",Accueil!$E$10="",NOT(ISNUMBER(Accueil!$E$10)),$AD59&gt;=Accueil!$E$10))</f>
        <v>0</v>
      </c>
      <c r="AD59" s="229" t="str">
        <f>IF(NOT(_xlfn.ISFORMULA(B59)),IF(ISNUMBER(B59),B59,IF(NOT(_xlfn.ISFORMULA(D59)),IF(AND(ISNUMBER(D59),D59&lt;&gt;0),Accueil!$B$7,IF(NOT(_xlfn.ISFORMULA(G59)),IF(AND(ISNUMBER(G59),G59&lt;&gt;0),Accueil!$B$7,""),"")),IF(NOT(_xlfn.ISFORMULA(G59)),IF(AND(ISNUMBER(G59),G59&lt;&gt;0),Accueil!$B$7,""),""))),IF(NOT(_xlfn.ISFORMULA(D59)),IF(AND(ISNUMBER(D59),D59&lt;&gt;0),Accueil!$B$7,IF(NOT(_xlfn.ISFORMULA(G59)),IF(AND(ISNUMBER(G59),G59&lt;&gt;0),Accueil!$B$7,""),"")),IF(NOT(_xlfn.ISFORMULA(G59)),IF(AND(ISNUMBER(G59),G59&lt;&gt;0),Accueil!$B$7,""),"")))</f>
        <v/>
      </c>
      <c r="AE59" s="230">
        <f t="shared" ca="1" si="8"/>
        <v>0</v>
      </c>
      <c r="AF59" s="230">
        <f t="shared" ca="1" si="9"/>
        <v>0</v>
      </c>
      <c r="AG59" s="230">
        <f t="shared" ca="1" si="10"/>
        <v>0</v>
      </c>
      <c r="AH59" s="231">
        <f t="shared" ca="1" si="11"/>
        <v>0</v>
      </c>
      <c r="AI59" s="231">
        <f t="shared" ca="1" si="12"/>
        <v>0</v>
      </c>
      <c r="AJ59" s="231" t="str">
        <f t="shared" ca="1" si="13"/>
        <v/>
      </c>
    </row>
    <row r="60" spans="1:36" x14ac:dyDescent="0.25">
      <c r="A60" s="42"/>
      <c r="B60" s="232" t="str">
        <f>IF(NOT(_xlfn.ISFORMULA(D60)),IF(AND(ISNUMBER(D60),D60&lt;&gt;0),Accueil!$B$7,IF(NOT(_xlfn.ISFORMULA(G60)),IF(AND(ISNUMBER(G60),G60&lt;&gt;0),Accueil!$B$7,""),"")),IF(NOT(_xlfn.ISFORMULA(G60)),IF(AND(ISNUMBER(G60),G60&lt;&gt;0),Accueil!$B$7,""),""))</f>
        <v/>
      </c>
      <c r="C60" s="43"/>
      <c r="D60" s="223" t="str">
        <f t="shared" ca="1" si="0"/>
        <v/>
      </c>
      <c r="E60" s="223" t="str">
        <f t="shared" ca="1" si="1"/>
        <v/>
      </c>
      <c r="F60" s="223" t="str">
        <f t="shared" ca="1" si="2"/>
        <v/>
      </c>
      <c r="G60" s="224" t="str">
        <f t="shared" ca="1" si="3"/>
        <v/>
      </c>
      <c r="H60" s="225" t="str">
        <f t="shared" ca="1" si="4"/>
        <v/>
      </c>
      <c r="I60" s="226" t="str">
        <f t="shared" ca="1" si="5"/>
        <v/>
      </c>
      <c r="J60" s="227" t="str">
        <f t="shared" ca="1" si="6"/>
        <v/>
      </c>
      <c r="K60" s="301" t="s">
        <v>88</v>
      </c>
      <c r="L60" s="112"/>
      <c r="M60" s="35"/>
      <c r="N60" s="35"/>
      <c r="O60" s="35"/>
      <c r="P60" s="35"/>
      <c r="S60" s="35"/>
      <c r="T60" s="35"/>
      <c r="U60" s="35"/>
      <c r="V60" s="35"/>
      <c r="W60" s="35"/>
      <c r="X60" s="35"/>
      <c r="Y60" s="35"/>
      <c r="Z60" s="35"/>
      <c r="AA60" s="228" t="b">
        <f t="shared" ca="1" si="7"/>
        <v>1</v>
      </c>
      <c r="AB60" s="228" t="b">
        <f ca="1">AND(Accueil!$E$5="Oui",$AA60,OR($AD60="",Accueil!$E$7="",NOT(ISNUMBER(Accueil!$E$7)),$AD60&gt;=Accueil!$E$7))</f>
        <v>0</v>
      </c>
      <c r="AC60" s="228" t="b">
        <f ca="1">AND(Accueil!$E$8="Oui",$AA60,OR($AD60="",Accueil!$E$10="",NOT(ISNUMBER(Accueil!$E$10)),$AD60&gt;=Accueil!$E$10))</f>
        <v>0</v>
      </c>
      <c r="AD60" s="229" t="str">
        <f>IF(NOT(_xlfn.ISFORMULA(B60)),IF(ISNUMBER(B60),B60,IF(NOT(_xlfn.ISFORMULA(D60)),IF(AND(ISNUMBER(D60),D60&lt;&gt;0),Accueil!$B$7,IF(NOT(_xlfn.ISFORMULA(G60)),IF(AND(ISNUMBER(G60),G60&lt;&gt;0),Accueil!$B$7,""),"")),IF(NOT(_xlfn.ISFORMULA(G60)),IF(AND(ISNUMBER(G60),G60&lt;&gt;0),Accueil!$B$7,""),""))),IF(NOT(_xlfn.ISFORMULA(D60)),IF(AND(ISNUMBER(D60),D60&lt;&gt;0),Accueil!$B$7,IF(NOT(_xlfn.ISFORMULA(G60)),IF(AND(ISNUMBER(G60),G60&lt;&gt;0),Accueil!$B$7,""),"")),IF(NOT(_xlfn.ISFORMULA(G60)),IF(AND(ISNUMBER(G60),G60&lt;&gt;0),Accueil!$B$7,""),"")))</f>
        <v/>
      </c>
      <c r="AE60" s="230">
        <f t="shared" ca="1" si="8"/>
        <v>0</v>
      </c>
      <c r="AF60" s="230">
        <f t="shared" ca="1" si="9"/>
        <v>0</v>
      </c>
      <c r="AG60" s="230">
        <f t="shared" ca="1" si="10"/>
        <v>0</v>
      </c>
      <c r="AH60" s="231">
        <f t="shared" ca="1" si="11"/>
        <v>0</v>
      </c>
      <c r="AI60" s="231">
        <f t="shared" ca="1" si="12"/>
        <v>0</v>
      </c>
      <c r="AJ60" s="231" t="str">
        <f t="shared" ca="1" si="13"/>
        <v/>
      </c>
    </row>
    <row r="61" spans="1:36" x14ac:dyDescent="0.25">
      <c r="A61" s="42"/>
      <c r="B61" s="232" t="str">
        <f>IF(NOT(_xlfn.ISFORMULA(D61)),IF(AND(ISNUMBER(D61),D61&lt;&gt;0),Accueil!$B$7,IF(NOT(_xlfn.ISFORMULA(G61)),IF(AND(ISNUMBER(G61),G61&lt;&gt;0),Accueil!$B$7,""),"")),IF(NOT(_xlfn.ISFORMULA(G61)),IF(AND(ISNUMBER(G61),G61&lt;&gt;0),Accueil!$B$7,""),""))</f>
        <v/>
      </c>
      <c r="C61" s="43"/>
      <c r="D61" s="223" t="str">
        <f t="shared" ca="1" si="0"/>
        <v/>
      </c>
      <c r="E61" s="223" t="str">
        <f t="shared" ca="1" si="1"/>
        <v/>
      </c>
      <c r="F61" s="223" t="str">
        <f t="shared" ca="1" si="2"/>
        <v/>
      </c>
      <c r="G61" s="224" t="str">
        <f t="shared" ca="1" si="3"/>
        <v/>
      </c>
      <c r="H61" s="225" t="str">
        <f t="shared" ca="1" si="4"/>
        <v/>
      </c>
      <c r="I61" s="226" t="str">
        <f t="shared" ca="1" si="5"/>
        <v/>
      </c>
      <c r="J61" s="227" t="str">
        <f t="shared" ca="1" si="6"/>
        <v/>
      </c>
      <c r="K61" s="301" t="s">
        <v>88</v>
      </c>
      <c r="L61" s="112"/>
      <c r="M61" s="35"/>
      <c r="N61" s="35"/>
      <c r="O61" s="35"/>
      <c r="P61" s="35"/>
      <c r="S61" s="35"/>
      <c r="T61" s="35"/>
      <c r="U61" s="35"/>
      <c r="V61" s="35"/>
      <c r="W61" s="35"/>
      <c r="X61" s="35"/>
      <c r="Y61" s="35"/>
      <c r="Z61" s="35"/>
      <c r="AA61" s="228" t="b">
        <f t="shared" ca="1" si="7"/>
        <v>1</v>
      </c>
      <c r="AB61" s="228" t="b">
        <f ca="1">AND(Accueil!$E$5="Oui",$AA61,OR($AD61="",Accueil!$E$7="",NOT(ISNUMBER(Accueil!$E$7)),$AD61&gt;=Accueil!$E$7))</f>
        <v>0</v>
      </c>
      <c r="AC61" s="228" t="b">
        <f ca="1">AND(Accueil!$E$8="Oui",$AA61,OR($AD61="",Accueil!$E$10="",NOT(ISNUMBER(Accueil!$E$10)),$AD61&gt;=Accueil!$E$10))</f>
        <v>0</v>
      </c>
      <c r="AD61" s="229" t="str">
        <f>IF(NOT(_xlfn.ISFORMULA(B61)),IF(ISNUMBER(B61),B61,IF(NOT(_xlfn.ISFORMULA(D61)),IF(AND(ISNUMBER(D61),D61&lt;&gt;0),Accueil!$B$7,IF(NOT(_xlfn.ISFORMULA(G61)),IF(AND(ISNUMBER(G61),G61&lt;&gt;0),Accueil!$B$7,""),"")),IF(NOT(_xlfn.ISFORMULA(G61)),IF(AND(ISNUMBER(G61),G61&lt;&gt;0),Accueil!$B$7,""),""))),IF(NOT(_xlfn.ISFORMULA(D61)),IF(AND(ISNUMBER(D61),D61&lt;&gt;0),Accueil!$B$7,IF(NOT(_xlfn.ISFORMULA(G61)),IF(AND(ISNUMBER(G61),G61&lt;&gt;0),Accueil!$B$7,""),"")),IF(NOT(_xlfn.ISFORMULA(G61)),IF(AND(ISNUMBER(G61),G61&lt;&gt;0),Accueil!$B$7,""),"")))</f>
        <v/>
      </c>
      <c r="AE61" s="230">
        <f t="shared" ca="1" si="8"/>
        <v>0</v>
      </c>
      <c r="AF61" s="230">
        <f t="shared" ca="1" si="9"/>
        <v>0</v>
      </c>
      <c r="AG61" s="230">
        <f t="shared" ca="1" si="10"/>
        <v>0</v>
      </c>
      <c r="AH61" s="231">
        <f t="shared" ca="1" si="11"/>
        <v>0</v>
      </c>
      <c r="AI61" s="231">
        <f t="shared" ca="1" si="12"/>
        <v>0</v>
      </c>
      <c r="AJ61" s="231" t="str">
        <f t="shared" ca="1" si="13"/>
        <v/>
      </c>
    </row>
    <row r="62" spans="1:36" x14ac:dyDescent="0.25">
      <c r="A62" s="42"/>
      <c r="B62" s="232" t="str">
        <f>IF(NOT(_xlfn.ISFORMULA(D62)),IF(AND(ISNUMBER(D62),D62&lt;&gt;0),Accueil!$B$7,IF(NOT(_xlfn.ISFORMULA(G62)),IF(AND(ISNUMBER(G62),G62&lt;&gt;0),Accueil!$B$7,""),"")),IF(NOT(_xlfn.ISFORMULA(G62)),IF(AND(ISNUMBER(G62),G62&lt;&gt;0),Accueil!$B$7,""),""))</f>
        <v/>
      </c>
      <c r="C62" s="43"/>
      <c r="D62" s="223" t="str">
        <f t="shared" ca="1" si="0"/>
        <v/>
      </c>
      <c r="E62" s="223" t="str">
        <f t="shared" ca="1" si="1"/>
        <v/>
      </c>
      <c r="F62" s="223" t="str">
        <f t="shared" ca="1" si="2"/>
        <v/>
      </c>
      <c r="G62" s="224" t="str">
        <f t="shared" ca="1" si="3"/>
        <v/>
      </c>
      <c r="H62" s="225" t="str">
        <f t="shared" ca="1" si="4"/>
        <v/>
      </c>
      <c r="I62" s="226" t="str">
        <f t="shared" ca="1" si="5"/>
        <v/>
      </c>
      <c r="J62" s="227" t="str">
        <f t="shared" ca="1" si="6"/>
        <v/>
      </c>
      <c r="K62" s="301" t="s">
        <v>88</v>
      </c>
      <c r="L62" s="112"/>
      <c r="M62" s="35"/>
      <c r="N62" s="35"/>
      <c r="O62" s="35"/>
      <c r="P62" s="35"/>
      <c r="S62" s="35"/>
      <c r="T62" s="35"/>
      <c r="U62" s="35"/>
      <c r="V62" s="35"/>
      <c r="W62" s="35"/>
      <c r="X62" s="35"/>
      <c r="Y62" s="35"/>
      <c r="Z62" s="35"/>
      <c r="AA62" s="228" t="b">
        <f t="shared" ca="1" si="7"/>
        <v>1</v>
      </c>
      <c r="AB62" s="228" t="b">
        <f ca="1">AND(Accueil!$E$5="Oui",$AA62,OR($AD62="",Accueil!$E$7="",NOT(ISNUMBER(Accueil!$E$7)),$AD62&gt;=Accueil!$E$7))</f>
        <v>0</v>
      </c>
      <c r="AC62" s="228" t="b">
        <f ca="1">AND(Accueil!$E$8="Oui",$AA62,OR($AD62="",Accueil!$E$10="",NOT(ISNUMBER(Accueil!$E$10)),$AD62&gt;=Accueil!$E$10))</f>
        <v>0</v>
      </c>
      <c r="AD62" s="229" t="str">
        <f>IF(NOT(_xlfn.ISFORMULA(B62)),IF(ISNUMBER(B62),B62,IF(NOT(_xlfn.ISFORMULA(D62)),IF(AND(ISNUMBER(D62),D62&lt;&gt;0),Accueil!$B$7,IF(NOT(_xlfn.ISFORMULA(G62)),IF(AND(ISNUMBER(G62),G62&lt;&gt;0),Accueil!$B$7,""),"")),IF(NOT(_xlfn.ISFORMULA(G62)),IF(AND(ISNUMBER(G62),G62&lt;&gt;0),Accueil!$B$7,""),""))),IF(NOT(_xlfn.ISFORMULA(D62)),IF(AND(ISNUMBER(D62),D62&lt;&gt;0),Accueil!$B$7,IF(NOT(_xlfn.ISFORMULA(G62)),IF(AND(ISNUMBER(G62),G62&lt;&gt;0),Accueil!$B$7,""),"")),IF(NOT(_xlfn.ISFORMULA(G62)),IF(AND(ISNUMBER(G62),G62&lt;&gt;0),Accueil!$B$7,""),"")))</f>
        <v/>
      </c>
      <c r="AE62" s="230">
        <f t="shared" ca="1" si="8"/>
        <v>0</v>
      </c>
      <c r="AF62" s="230">
        <f t="shared" ca="1" si="9"/>
        <v>0</v>
      </c>
      <c r="AG62" s="230">
        <f t="shared" ca="1" si="10"/>
        <v>0</v>
      </c>
      <c r="AH62" s="231">
        <f t="shared" ca="1" si="11"/>
        <v>0</v>
      </c>
      <c r="AI62" s="231">
        <f t="shared" ca="1" si="12"/>
        <v>0</v>
      </c>
      <c r="AJ62" s="231" t="str">
        <f t="shared" ca="1" si="13"/>
        <v/>
      </c>
    </row>
    <row r="63" spans="1:36" x14ac:dyDescent="0.25">
      <c r="A63" s="42"/>
      <c r="B63" s="232" t="str">
        <f>IF(NOT(_xlfn.ISFORMULA(D63)),IF(AND(ISNUMBER(D63),D63&lt;&gt;0),Accueil!$B$7,IF(NOT(_xlfn.ISFORMULA(G63)),IF(AND(ISNUMBER(G63),G63&lt;&gt;0),Accueil!$B$7,""),"")),IF(NOT(_xlfn.ISFORMULA(G63)),IF(AND(ISNUMBER(G63),G63&lt;&gt;0),Accueil!$B$7,""),""))</f>
        <v/>
      </c>
      <c r="C63" s="43"/>
      <c r="D63" s="223" t="str">
        <f t="shared" ca="1" si="0"/>
        <v/>
      </c>
      <c r="E63" s="223" t="str">
        <f t="shared" ca="1" si="1"/>
        <v/>
      </c>
      <c r="F63" s="223" t="str">
        <f t="shared" ca="1" si="2"/>
        <v/>
      </c>
      <c r="G63" s="224" t="str">
        <f t="shared" ca="1" si="3"/>
        <v/>
      </c>
      <c r="H63" s="225" t="str">
        <f t="shared" ca="1" si="4"/>
        <v/>
      </c>
      <c r="I63" s="226" t="str">
        <f t="shared" ca="1" si="5"/>
        <v/>
      </c>
      <c r="J63" s="227" t="str">
        <f t="shared" ca="1" si="6"/>
        <v/>
      </c>
      <c r="K63" s="301" t="s">
        <v>88</v>
      </c>
      <c r="L63" s="112"/>
      <c r="M63" s="35"/>
      <c r="N63" s="35"/>
      <c r="O63" s="35"/>
      <c r="P63" s="35"/>
      <c r="S63" s="35"/>
      <c r="T63" s="35"/>
      <c r="U63" s="35"/>
      <c r="V63" s="35"/>
      <c r="W63" s="35"/>
      <c r="X63" s="35"/>
      <c r="Y63" s="35"/>
      <c r="Z63" s="35"/>
      <c r="AA63" s="228" t="b">
        <f t="shared" ca="1" si="7"/>
        <v>1</v>
      </c>
      <c r="AB63" s="228" t="b">
        <f ca="1">AND(Accueil!$E$5="Oui",$AA63,OR($AD63="",Accueil!$E$7="",NOT(ISNUMBER(Accueil!$E$7)),$AD63&gt;=Accueil!$E$7))</f>
        <v>0</v>
      </c>
      <c r="AC63" s="228" t="b">
        <f ca="1">AND(Accueil!$E$8="Oui",$AA63,OR($AD63="",Accueil!$E$10="",NOT(ISNUMBER(Accueil!$E$10)),$AD63&gt;=Accueil!$E$10))</f>
        <v>0</v>
      </c>
      <c r="AD63" s="229" t="str">
        <f>IF(NOT(_xlfn.ISFORMULA(B63)),IF(ISNUMBER(B63),B63,IF(NOT(_xlfn.ISFORMULA(D63)),IF(AND(ISNUMBER(D63),D63&lt;&gt;0),Accueil!$B$7,IF(NOT(_xlfn.ISFORMULA(G63)),IF(AND(ISNUMBER(G63),G63&lt;&gt;0),Accueil!$B$7,""),"")),IF(NOT(_xlfn.ISFORMULA(G63)),IF(AND(ISNUMBER(G63),G63&lt;&gt;0),Accueil!$B$7,""),""))),IF(NOT(_xlfn.ISFORMULA(D63)),IF(AND(ISNUMBER(D63),D63&lt;&gt;0),Accueil!$B$7,IF(NOT(_xlfn.ISFORMULA(G63)),IF(AND(ISNUMBER(G63),G63&lt;&gt;0),Accueil!$B$7,""),"")),IF(NOT(_xlfn.ISFORMULA(G63)),IF(AND(ISNUMBER(G63),G63&lt;&gt;0),Accueil!$B$7,""),"")))</f>
        <v/>
      </c>
      <c r="AE63" s="230">
        <f t="shared" ca="1" si="8"/>
        <v>0</v>
      </c>
      <c r="AF63" s="230">
        <f t="shared" ca="1" si="9"/>
        <v>0</v>
      </c>
      <c r="AG63" s="230">
        <f t="shared" ca="1" si="10"/>
        <v>0</v>
      </c>
      <c r="AH63" s="231">
        <f t="shared" ca="1" si="11"/>
        <v>0</v>
      </c>
      <c r="AI63" s="231">
        <f t="shared" ca="1" si="12"/>
        <v>0</v>
      </c>
      <c r="AJ63" s="231" t="str">
        <f t="shared" ca="1" si="13"/>
        <v/>
      </c>
    </row>
    <row r="64" spans="1:36" x14ac:dyDescent="0.25">
      <c r="A64" s="42"/>
      <c r="B64" s="232" t="str">
        <f>IF(NOT(_xlfn.ISFORMULA(D64)),IF(AND(ISNUMBER(D64),D64&lt;&gt;0),Accueil!$B$7,IF(NOT(_xlfn.ISFORMULA(G64)),IF(AND(ISNUMBER(G64),G64&lt;&gt;0),Accueil!$B$7,""),"")),IF(NOT(_xlfn.ISFORMULA(G64)),IF(AND(ISNUMBER(G64),G64&lt;&gt;0),Accueil!$B$7,""),""))</f>
        <v/>
      </c>
      <c r="C64" s="43"/>
      <c r="D64" s="223" t="str">
        <f t="shared" ca="1" si="0"/>
        <v/>
      </c>
      <c r="E64" s="223" t="str">
        <f t="shared" ca="1" si="1"/>
        <v/>
      </c>
      <c r="F64" s="223" t="str">
        <f t="shared" ca="1" si="2"/>
        <v/>
      </c>
      <c r="G64" s="224" t="str">
        <f t="shared" ca="1" si="3"/>
        <v/>
      </c>
      <c r="H64" s="225" t="str">
        <f t="shared" ca="1" si="4"/>
        <v/>
      </c>
      <c r="I64" s="226" t="str">
        <f t="shared" ca="1" si="5"/>
        <v/>
      </c>
      <c r="J64" s="227" t="str">
        <f t="shared" ca="1" si="6"/>
        <v/>
      </c>
      <c r="K64" s="301" t="s">
        <v>88</v>
      </c>
      <c r="L64" s="112"/>
      <c r="M64" s="35"/>
      <c r="N64" s="35"/>
      <c r="O64" s="35"/>
      <c r="P64" s="35"/>
      <c r="S64" s="35"/>
      <c r="T64" s="35"/>
      <c r="U64" s="35"/>
      <c r="V64" s="35"/>
      <c r="W64" s="35"/>
      <c r="X64" s="35"/>
      <c r="Y64" s="35"/>
      <c r="Z64" s="35"/>
      <c r="AA64" s="228" t="b">
        <f t="shared" ca="1" si="7"/>
        <v>1</v>
      </c>
      <c r="AB64" s="228" t="b">
        <f ca="1">AND(Accueil!$E$5="Oui",$AA64,OR($AD64="",Accueil!$E$7="",NOT(ISNUMBER(Accueil!$E$7)),$AD64&gt;=Accueil!$E$7))</f>
        <v>0</v>
      </c>
      <c r="AC64" s="228" t="b">
        <f ca="1">AND(Accueil!$E$8="Oui",$AA64,OR($AD64="",Accueil!$E$10="",NOT(ISNUMBER(Accueil!$E$10)),$AD64&gt;=Accueil!$E$10))</f>
        <v>0</v>
      </c>
      <c r="AD64" s="229" t="str">
        <f>IF(NOT(_xlfn.ISFORMULA(B64)),IF(ISNUMBER(B64),B64,IF(NOT(_xlfn.ISFORMULA(D64)),IF(AND(ISNUMBER(D64),D64&lt;&gt;0),Accueil!$B$7,IF(NOT(_xlfn.ISFORMULA(G64)),IF(AND(ISNUMBER(G64),G64&lt;&gt;0),Accueil!$B$7,""),"")),IF(NOT(_xlfn.ISFORMULA(G64)),IF(AND(ISNUMBER(G64),G64&lt;&gt;0),Accueil!$B$7,""),""))),IF(NOT(_xlfn.ISFORMULA(D64)),IF(AND(ISNUMBER(D64),D64&lt;&gt;0),Accueil!$B$7,IF(NOT(_xlfn.ISFORMULA(G64)),IF(AND(ISNUMBER(G64),G64&lt;&gt;0),Accueil!$B$7,""),"")),IF(NOT(_xlfn.ISFORMULA(G64)),IF(AND(ISNUMBER(G64),G64&lt;&gt;0),Accueil!$B$7,""),"")))</f>
        <v/>
      </c>
      <c r="AE64" s="230">
        <f t="shared" ca="1" si="8"/>
        <v>0</v>
      </c>
      <c r="AF64" s="230">
        <f t="shared" ca="1" si="9"/>
        <v>0</v>
      </c>
      <c r="AG64" s="230">
        <f t="shared" ca="1" si="10"/>
        <v>0</v>
      </c>
      <c r="AH64" s="231">
        <f t="shared" ca="1" si="11"/>
        <v>0</v>
      </c>
      <c r="AI64" s="231">
        <f t="shared" ca="1" si="12"/>
        <v>0</v>
      </c>
      <c r="AJ64" s="231" t="str">
        <f t="shared" ca="1" si="13"/>
        <v/>
      </c>
    </row>
    <row r="65" spans="1:36" x14ac:dyDescent="0.25">
      <c r="A65" s="42"/>
      <c r="B65" s="232" t="str">
        <f>IF(NOT(_xlfn.ISFORMULA(D65)),IF(AND(ISNUMBER(D65),D65&lt;&gt;0),Accueil!$B$7,IF(NOT(_xlfn.ISFORMULA(G65)),IF(AND(ISNUMBER(G65),G65&lt;&gt;0),Accueil!$B$7,""),"")),IF(NOT(_xlfn.ISFORMULA(G65)),IF(AND(ISNUMBER(G65),G65&lt;&gt;0),Accueil!$B$7,""),""))</f>
        <v/>
      </c>
      <c r="C65" s="43"/>
      <c r="D65" s="223" t="str">
        <f t="shared" ca="1" si="0"/>
        <v/>
      </c>
      <c r="E65" s="223" t="str">
        <f t="shared" ca="1" si="1"/>
        <v/>
      </c>
      <c r="F65" s="223" t="str">
        <f t="shared" ca="1" si="2"/>
        <v/>
      </c>
      <c r="G65" s="224" t="str">
        <f t="shared" ca="1" si="3"/>
        <v/>
      </c>
      <c r="H65" s="225" t="str">
        <f t="shared" ca="1" si="4"/>
        <v/>
      </c>
      <c r="I65" s="226" t="str">
        <f t="shared" ca="1" si="5"/>
        <v/>
      </c>
      <c r="J65" s="227" t="str">
        <f t="shared" ca="1" si="6"/>
        <v/>
      </c>
      <c r="K65" s="301" t="s">
        <v>88</v>
      </c>
      <c r="L65" s="112"/>
      <c r="M65" s="35"/>
      <c r="N65" s="35"/>
      <c r="O65" s="35"/>
      <c r="P65" s="35"/>
      <c r="S65" s="35"/>
      <c r="T65" s="35"/>
      <c r="U65" s="35"/>
      <c r="V65" s="35"/>
      <c r="W65" s="35"/>
      <c r="X65" s="35"/>
      <c r="Y65" s="35"/>
      <c r="Z65" s="35"/>
      <c r="AA65" s="228" t="b">
        <f t="shared" ca="1" si="7"/>
        <v>1</v>
      </c>
      <c r="AB65" s="228" t="b">
        <f ca="1">AND(Accueil!$E$5="Oui",$AA65,OR($AD65="",Accueil!$E$7="",NOT(ISNUMBER(Accueil!$E$7)),$AD65&gt;=Accueil!$E$7))</f>
        <v>0</v>
      </c>
      <c r="AC65" s="228" t="b">
        <f ca="1">AND(Accueil!$E$8="Oui",$AA65,OR($AD65="",Accueil!$E$10="",NOT(ISNUMBER(Accueil!$E$10)),$AD65&gt;=Accueil!$E$10))</f>
        <v>0</v>
      </c>
      <c r="AD65" s="229" t="str">
        <f>IF(NOT(_xlfn.ISFORMULA(B65)),IF(ISNUMBER(B65),B65,IF(NOT(_xlfn.ISFORMULA(D65)),IF(AND(ISNUMBER(D65),D65&lt;&gt;0),Accueil!$B$7,IF(NOT(_xlfn.ISFORMULA(G65)),IF(AND(ISNUMBER(G65),G65&lt;&gt;0),Accueil!$B$7,""),"")),IF(NOT(_xlfn.ISFORMULA(G65)),IF(AND(ISNUMBER(G65),G65&lt;&gt;0),Accueil!$B$7,""),""))),IF(NOT(_xlfn.ISFORMULA(D65)),IF(AND(ISNUMBER(D65),D65&lt;&gt;0),Accueil!$B$7,IF(NOT(_xlfn.ISFORMULA(G65)),IF(AND(ISNUMBER(G65),G65&lt;&gt;0),Accueil!$B$7,""),"")),IF(NOT(_xlfn.ISFORMULA(G65)),IF(AND(ISNUMBER(G65),G65&lt;&gt;0),Accueil!$B$7,""),"")))</f>
        <v/>
      </c>
      <c r="AE65" s="230">
        <f t="shared" ca="1" si="8"/>
        <v>0</v>
      </c>
      <c r="AF65" s="230">
        <f t="shared" ca="1" si="9"/>
        <v>0</v>
      </c>
      <c r="AG65" s="230">
        <f t="shared" ca="1" si="10"/>
        <v>0</v>
      </c>
      <c r="AH65" s="231">
        <f t="shared" ca="1" si="11"/>
        <v>0</v>
      </c>
      <c r="AI65" s="231">
        <f t="shared" ca="1" si="12"/>
        <v>0</v>
      </c>
      <c r="AJ65" s="231" t="str">
        <f t="shared" ca="1" si="13"/>
        <v/>
      </c>
    </row>
    <row r="66" spans="1:36" x14ac:dyDescent="0.25">
      <c r="A66" s="42"/>
      <c r="B66" s="232" t="str">
        <f>IF(NOT(_xlfn.ISFORMULA(D66)),IF(AND(ISNUMBER(D66),D66&lt;&gt;0),Accueil!$B$7,IF(NOT(_xlfn.ISFORMULA(G66)),IF(AND(ISNUMBER(G66),G66&lt;&gt;0),Accueil!$B$7,""),"")),IF(NOT(_xlfn.ISFORMULA(G66)),IF(AND(ISNUMBER(G66),G66&lt;&gt;0),Accueil!$B$7,""),""))</f>
        <v/>
      </c>
      <c r="C66" s="43"/>
      <c r="D66" s="223" t="str">
        <f t="shared" ca="1" si="0"/>
        <v/>
      </c>
      <c r="E66" s="223" t="str">
        <f t="shared" ca="1" si="1"/>
        <v/>
      </c>
      <c r="F66" s="223" t="str">
        <f t="shared" ca="1" si="2"/>
        <v/>
      </c>
      <c r="G66" s="224" t="str">
        <f t="shared" ca="1" si="3"/>
        <v/>
      </c>
      <c r="H66" s="225" t="str">
        <f t="shared" ca="1" si="4"/>
        <v/>
      </c>
      <c r="I66" s="226" t="str">
        <f t="shared" ca="1" si="5"/>
        <v/>
      </c>
      <c r="J66" s="227" t="str">
        <f t="shared" ca="1" si="6"/>
        <v/>
      </c>
      <c r="K66" s="301" t="s">
        <v>88</v>
      </c>
      <c r="L66" s="112"/>
      <c r="M66" s="35"/>
      <c r="N66" s="35"/>
      <c r="O66" s="35"/>
      <c r="P66" s="35"/>
      <c r="S66" s="35"/>
      <c r="T66" s="35"/>
      <c r="U66" s="35"/>
      <c r="V66" s="35"/>
      <c r="W66" s="35"/>
      <c r="X66" s="35"/>
      <c r="Y66" s="35"/>
      <c r="Z66" s="35"/>
      <c r="AA66" s="228" t="b">
        <f t="shared" ca="1" si="7"/>
        <v>1</v>
      </c>
      <c r="AB66" s="228" t="b">
        <f ca="1">AND(Accueil!$E$5="Oui",$AA66,OR($AD66="",Accueil!$E$7="",NOT(ISNUMBER(Accueil!$E$7)),$AD66&gt;=Accueil!$E$7))</f>
        <v>0</v>
      </c>
      <c r="AC66" s="228" t="b">
        <f ca="1">AND(Accueil!$E$8="Oui",$AA66,OR($AD66="",Accueil!$E$10="",NOT(ISNUMBER(Accueil!$E$10)),$AD66&gt;=Accueil!$E$10))</f>
        <v>0</v>
      </c>
      <c r="AD66" s="229" t="str">
        <f>IF(NOT(_xlfn.ISFORMULA(B66)),IF(ISNUMBER(B66),B66,IF(NOT(_xlfn.ISFORMULA(D66)),IF(AND(ISNUMBER(D66),D66&lt;&gt;0),Accueil!$B$7,IF(NOT(_xlfn.ISFORMULA(G66)),IF(AND(ISNUMBER(G66),G66&lt;&gt;0),Accueil!$B$7,""),"")),IF(NOT(_xlfn.ISFORMULA(G66)),IF(AND(ISNUMBER(G66),G66&lt;&gt;0),Accueil!$B$7,""),""))),IF(NOT(_xlfn.ISFORMULA(D66)),IF(AND(ISNUMBER(D66),D66&lt;&gt;0),Accueil!$B$7,IF(NOT(_xlfn.ISFORMULA(G66)),IF(AND(ISNUMBER(G66),G66&lt;&gt;0),Accueil!$B$7,""),"")),IF(NOT(_xlfn.ISFORMULA(G66)),IF(AND(ISNUMBER(G66),G66&lt;&gt;0),Accueil!$B$7,""),"")))</f>
        <v/>
      </c>
      <c r="AE66" s="230">
        <f t="shared" ca="1" si="8"/>
        <v>0</v>
      </c>
      <c r="AF66" s="230">
        <f t="shared" ca="1" si="9"/>
        <v>0</v>
      </c>
      <c r="AG66" s="230">
        <f t="shared" ca="1" si="10"/>
        <v>0</v>
      </c>
      <c r="AH66" s="231">
        <f t="shared" ca="1" si="11"/>
        <v>0</v>
      </c>
      <c r="AI66" s="231">
        <f t="shared" ca="1" si="12"/>
        <v>0</v>
      </c>
      <c r="AJ66" s="231" t="str">
        <f t="shared" ca="1" si="13"/>
        <v/>
      </c>
    </row>
    <row r="67" spans="1:36" x14ac:dyDescent="0.25">
      <c r="A67" s="42"/>
      <c r="B67" s="232" t="str">
        <f>IF(NOT(_xlfn.ISFORMULA(D67)),IF(AND(ISNUMBER(D67),D67&lt;&gt;0),Accueil!$B$7,IF(NOT(_xlfn.ISFORMULA(G67)),IF(AND(ISNUMBER(G67),G67&lt;&gt;0),Accueil!$B$7,""),"")),IF(NOT(_xlfn.ISFORMULA(G67)),IF(AND(ISNUMBER(G67),G67&lt;&gt;0),Accueil!$B$7,""),""))</f>
        <v/>
      </c>
      <c r="C67" s="43"/>
      <c r="D67" s="223" t="str">
        <f t="shared" ca="1" si="0"/>
        <v/>
      </c>
      <c r="E67" s="223" t="str">
        <f t="shared" ca="1" si="1"/>
        <v/>
      </c>
      <c r="F67" s="223" t="str">
        <f t="shared" ca="1" si="2"/>
        <v/>
      </c>
      <c r="G67" s="224" t="str">
        <f t="shared" ca="1" si="3"/>
        <v/>
      </c>
      <c r="H67" s="225" t="str">
        <f t="shared" ca="1" si="4"/>
        <v/>
      </c>
      <c r="I67" s="226" t="str">
        <f t="shared" ca="1" si="5"/>
        <v/>
      </c>
      <c r="J67" s="227" t="str">
        <f t="shared" ca="1" si="6"/>
        <v/>
      </c>
      <c r="K67" s="301" t="s">
        <v>88</v>
      </c>
      <c r="L67" s="112"/>
      <c r="M67" s="35"/>
      <c r="N67" s="35"/>
      <c r="O67" s="35"/>
      <c r="P67" s="35"/>
      <c r="S67" s="35"/>
      <c r="T67" s="35"/>
      <c r="U67" s="35"/>
      <c r="V67" s="35"/>
      <c r="W67" s="35"/>
      <c r="X67" s="35"/>
      <c r="Y67" s="35"/>
      <c r="Z67" s="35"/>
      <c r="AA67" s="228" t="b">
        <f t="shared" ca="1" si="7"/>
        <v>1</v>
      </c>
      <c r="AB67" s="228" t="b">
        <f ca="1">AND(Accueil!$E$5="Oui",$AA67,OR($AD67="",Accueil!$E$7="",NOT(ISNUMBER(Accueil!$E$7)),$AD67&gt;=Accueil!$E$7))</f>
        <v>0</v>
      </c>
      <c r="AC67" s="228" t="b">
        <f ca="1">AND(Accueil!$E$8="Oui",$AA67,OR($AD67="",Accueil!$E$10="",NOT(ISNUMBER(Accueil!$E$10)),$AD67&gt;=Accueil!$E$10))</f>
        <v>0</v>
      </c>
      <c r="AD67" s="229" t="str">
        <f>IF(NOT(_xlfn.ISFORMULA(B67)),IF(ISNUMBER(B67),B67,IF(NOT(_xlfn.ISFORMULA(D67)),IF(AND(ISNUMBER(D67),D67&lt;&gt;0),Accueil!$B$7,IF(NOT(_xlfn.ISFORMULA(G67)),IF(AND(ISNUMBER(G67),G67&lt;&gt;0),Accueil!$B$7,""),"")),IF(NOT(_xlfn.ISFORMULA(G67)),IF(AND(ISNUMBER(G67),G67&lt;&gt;0),Accueil!$B$7,""),""))),IF(NOT(_xlfn.ISFORMULA(D67)),IF(AND(ISNUMBER(D67),D67&lt;&gt;0),Accueil!$B$7,IF(NOT(_xlfn.ISFORMULA(G67)),IF(AND(ISNUMBER(G67),G67&lt;&gt;0),Accueil!$B$7,""),"")),IF(NOT(_xlfn.ISFORMULA(G67)),IF(AND(ISNUMBER(G67),G67&lt;&gt;0),Accueil!$B$7,""),"")))</f>
        <v/>
      </c>
      <c r="AE67" s="230">
        <f t="shared" ca="1" si="8"/>
        <v>0</v>
      </c>
      <c r="AF67" s="230">
        <f t="shared" ca="1" si="9"/>
        <v>0</v>
      </c>
      <c r="AG67" s="230">
        <f t="shared" ca="1" si="10"/>
        <v>0</v>
      </c>
      <c r="AH67" s="231">
        <f t="shared" ca="1" si="11"/>
        <v>0</v>
      </c>
      <c r="AI67" s="231">
        <f t="shared" ca="1" si="12"/>
        <v>0</v>
      </c>
      <c r="AJ67" s="231" t="str">
        <f t="shared" ca="1" si="13"/>
        <v/>
      </c>
    </row>
    <row r="68" spans="1:36" x14ac:dyDescent="0.25">
      <c r="A68" s="42"/>
      <c r="B68" s="232" t="str">
        <f>IF(NOT(_xlfn.ISFORMULA(D68)),IF(AND(ISNUMBER(D68),D68&lt;&gt;0),Accueil!$B$7,IF(NOT(_xlfn.ISFORMULA(G68)),IF(AND(ISNUMBER(G68),G68&lt;&gt;0),Accueil!$B$7,""),"")),IF(NOT(_xlfn.ISFORMULA(G68)),IF(AND(ISNUMBER(G68),G68&lt;&gt;0),Accueil!$B$7,""),""))</f>
        <v/>
      </c>
      <c r="C68" s="43"/>
      <c r="D68" s="223" t="str">
        <f t="shared" ca="1" si="0"/>
        <v/>
      </c>
      <c r="E68" s="223" t="str">
        <f t="shared" ca="1" si="1"/>
        <v/>
      </c>
      <c r="F68" s="223" t="str">
        <f t="shared" ca="1" si="2"/>
        <v/>
      </c>
      <c r="G68" s="224" t="str">
        <f t="shared" ca="1" si="3"/>
        <v/>
      </c>
      <c r="H68" s="225" t="str">
        <f t="shared" ca="1" si="4"/>
        <v/>
      </c>
      <c r="I68" s="226" t="str">
        <f t="shared" ca="1" si="5"/>
        <v/>
      </c>
      <c r="J68" s="227" t="str">
        <f t="shared" ca="1" si="6"/>
        <v/>
      </c>
      <c r="K68" s="301" t="s">
        <v>88</v>
      </c>
      <c r="L68" s="112"/>
      <c r="M68" s="35"/>
      <c r="N68" s="35"/>
      <c r="O68" s="35"/>
      <c r="P68" s="35"/>
      <c r="S68" s="35"/>
      <c r="T68" s="35"/>
      <c r="U68" s="35"/>
      <c r="V68" s="35"/>
      <c r="W68" s="35"/>
      <c r="X68" s="35"/>
      <c r="Y68" s="35"/>
      <c r="Z68" s="35"/>
      <c r="AA68" s="228" t="b">
        <f t="shared" ca="1" si="7"/>
        <v>1</v>
      </c>
      <c r="AB68" s="228" t="b">
        <f ca="1">AND(Accueil!$E$5="Oui",$AA68,OR($AD68="",Accueil!$E$7="",NOT(ISNUMBER(Accueil!$E$7)),$AD68&gt;=Accueil!$E$7))</f>
        <v>0</v>
      </c>
      <c r="AC68" s="228" t="b">
        <f ca="1">AND(Accueil!$E$8="Oui",$AA68,OR($AD68="",Accueil!$E$10="",NOT(ISNUMBER(Accueil!$E$10)),$AD68&gt;=Accueil!$E$10))</f>
        <v>0</v>
      </c>
      <c r="AD68" s="229" t="str">
        <f>IF(NOT(_xlfn.ISFORMULA(B68)),IF(ISNUMBER(B68),B68,IF(NOT(_xlfn.ISFORMULA(D68)),IF(AND(ISNUMBER(D68),D68&lt;&gt;0),Accueil!$B$7,IF(NOT(_xlfn.ISFORMULA(G68)),IF(AND(ISNUMBER(G68),G68&lt;&gt;0),Accueil!$B$7,""),"")),IF(NOT(_xlfn.ISFORMULA(G68)),IF(AND(ISNUMBER(G68),G68&lt;&gt;0),Accueil!$B$7,""),""))),IF(NOT(_xlfn.ISFORMULA(D68)),IF(AND(ISNUMBER(D68),D68&lt;&gt;0),Accueil!$B$7,IF(NOT(_xlfn.ISFORMULA(G68)),IF(AND(ISNUMBER(G68),G68&lt;&gt;0),Accueil!$B$7,""),"")),IF(NOT(_xlfn.ISFORMULA(G68)),IF(AND(ISNUMBER(G68),G68&lt;&gt;0),Accueil!$B$7,""),"")))</f>
        <v/>
      </c>
      <c r="AE68" s="230">
        <f t="shared" ca="1" si="8"/>
        <v>0</v>
      </c>
      <c r="AF68" s="230">
        <f t="shared" ca="1" si="9"/>
        <v>0</v>
      </c>
      <c r="AG68" s="230">
        <f t="shared" ca="1" si="10"/>
        <v>0</v>
      </c>
      <c r="AH68" s="231">
        <f t="shared" ca="1" si="11"/>
        <v>0</v>
      </c>
      <c r="AI68" s="231">
        <f t="shared" ca="1" si="12"/>
        <v>0</v>
      </c>
      <c r="AJ68" s="231" t="str">
        <f t="shared" ca="1" si="13"/>
        <v/>
      </c>
    </row>
    <row r="69" spans="1:36" x14ac:dyDescent="0.25">
      <c r="A69" s="42"/>
      <c r="B69" s="232" t="str">
        <f>IF(NOT(_xlfn.ISFORMULA(D69)),IF(AND(ISNUMBER(D69),D69&lt;&gt;0),Accueil!$B$7,IF(NOT(_xlfn.ISFORMULA(G69)),IF(AND(ISNUMBER(G69),G69&lt;&gt;0),Accueil!$B$7,""),"")),IF(NOT(_xlfn.ISFORMULA(G69)),IF(AND(ISNUMBER(G69),G69&lt;&gt;0),Accueil!$B$7,""),""))</f>
        <v/>
      </c>
      <c r="C69" s="43"/>
      <c r="D69" s="223" t="str">
        <f t="shared" ref="D69:D132" ca="1" si="14">IF(AND(NOT(_xlfn.ISFORMULA(G69)),G69&lt;&gt;"",G69&lt;&gt;0),ROUND(G69-IF($AB69,IF(ISNUMBER(E69),ROUND(E69,2),0),0)-IF($AC69,IF(ISNUMBER(F69),ROUND(F69,2),0),0),2),"")</f>
        <v/>
      </c>
      <c r="E69" s="223" t="str">
        <f t="shared" ref="E69:E132" ca="1" si="15">IF(NOT($AB69),"",IF(AND(NOT(_xlfn.ISFORMULA(G69)),G69&lt;&gt;"",G69&lt;&gt;0),IF(AND($AC69,NOT(_xlfn.ISFORMULA(F69)),ISNUMBER(F69)),ROUND((G69-F69)/(1+0.05)*0.05,2),ROUND(G69/(1+IF($AB69,0.05,0)+IF($AC69,0.09975,0))*0.05,2)),IF(OR(D69="",D69=0),"",ROUND(D69*0.05,2))))</f>
        <v/>
      </c>
      <c r="F69" s="223" t="str">
        <f t="shared" ref="F69:F132" ca="1" si="16">IF(NOT($AC69),"",IF(AND(NOT(_xlfn.ISFORMULA(G69)),G69&lt;&gt;"",G69&lt;&gt;0),IF(AND($AB69,NOT(_xlfn.ISFORMULA(E69)),ISNUMBER(E69)),ROUND((G69-E69)/(1+0.09975)*0.09975,2),ROUND(G69/(1+IF($AB69,0.05,0)+IF($AC69,0.09975,0))*0.09975,2)),IF(OR(D69="",D69=0),"",ROUND(D69*0.09975,2))))</f>
        <v/>
      </c>
      <c r="G69" s="224" t="str">
        <f t="shared" ref="G69:G132" ca="1" si="17">IF(OR(D69="",D69=0),"",ROUND(D69+IF($AB69,IF(ISNUMBER(E69),ROUND(E69,2),0),0)+IF($AC69,IF(ISNUMBER(F69),ROUND(F69,2),0),0),2))</f>
        <v/>
      </c>
      <c r="H69" s="225" t="str">
        <f t="shared" ref="H69:H132" ca="1" si="18">IF(OR(D69="",D69=0),"","$ CAD - Dollar Canadien")</f>
        <v/>
      </c>
      <c r="I69" s="226" t="str">
        <f t="shared" ref="I69:I132" ca="1" si="19">IF(OR(D69="",D69=0),"",IFERROR(VLOOKUP(H69,$Q$5:$R$26,2,FALSE),1))</f>
        <v/>
      </c>
      <c r="J69" s="227" t="str">
        <f t="shared" ref="J69:J132" ca="1" si="20">IF(OR($AJ69="",$AJ69=0),"",ROUND($AJ69*I69,2))</f>
        <v/>
      </c>
      <c r="K69" s="301" t="s">
        <v>88</v>
      </c>
      <c r="L69" s="112"/>
      <c r="M69" s="35"/>
      <c r="N69" s="35"/>
      <c r="O69" s="35"/>
      <c r="P69" s="35"/>
      <c r="S69" s="35"/>
      <c r="T69" s="35"/>
      <c r="U69" s="35"/>
      <c r="V69" s="35"/>
      <c r="W69" s="35"/>
      <c r="X69" s="35"/>
      <c r="Y69" s="35"/>
      <c r="Z69" s="35"/>
      <c r="AA69" s="228" t="b">
        <f t="shared" ref="AA69:AA132" ca="1" si="21">OR(H69="",H69="$ CAD - Dollar Canadien")</f>
        <v>1</v>
      </c>
      <c r="AB69" s="228" t="b">
        <f ca="1">AND(Accueil!$E$5="Oui",$AA69,OR($AD69="",Accueil!$E$7="",NOT(ISNUMBER(Accueil!$E$7)),$AD69&gt;=Accueil!$E$7))</f>
        <v>0</v>
      </c>
      <c r="AC69" s="228" t="b">
        <f ca="1">AND(Accueil!$E$8="Oui",$AA69,OR($AD69="",Accueil!$E$10="",NOT(ISNUMBER(Accueil!$E$10)),$AD69&gt;=Accueil!$E$10))</f>
        <v>0</v>
      </c>
      <c r="AD69" s="229" t="str">
        <f>IF(NOT(_xlfn.ISFORMULA(B69)),IF(ISNUMBER(B69),B69,IF(NOT(_xlfn.ISFORMULA(D69)),IF(AND(ISNUMBER(D69),D69&lt;&gt;0),Accueil!$B$7,IF(NOT(_xlfn.ISFORMULA(G69)),IF(AND(ISNUMBER(G69),G69&lt;&gt;0),Accueil!$B$7,""),"")),IF(NOT(_xlfn.ISFORMULA(G69)),IF(AND(ISNUMBER(G69),G69&lt;&gt;0),Accueil!$B$7,""),""))),IF(NOT(_xlfn.ISFORMULA(D69)),IF(AND(ISNUMBER(D69),D69&lt;&gt;0),Accueil!$B$7,IF(NOT(_xlfn.ISFORMULA(G69)),IF(AND(ISNUMBER(G69),G69&lt;&gt;0),Accueil!$B$7,""),"")),IF(NOT(_xlfn.ISFORMULA(G69)),IF(AND(ISNUMBER(G69),G69&lt;&gt;0),Accueil!$B$7,""),"")))</f>
        <v/>
      </c>
      <c r="AE69" s="230">
        <f t="shared" ref="AE69:AE132" ca="1" si="22">IF((IF(ISNUMBER($AH69),ABS($AH69),0)+IF(ISNUMBER($AI69),ABS($AI69),0))&gt;0,IF(ISNUMBER($AJ69),$AJ69,0),0)</f>
        <v>0</v>
      </c>
      <c r="AF69" s="230">
        <f t="shared" ref="AF69:AF132" ca="1" si="23">IF(IF(ISNUMBER($AH69),ABS($AH69),0)&gt;0,IF(ISNUMBER($AJ69),$AJ69,0)+IF(ISNUMBER($AH69),$AH69,0),0)</f>
        <v>0</v>
      </c>
      <c r="AG69" s="230">
        <f t="shared" ref="AG69:AG132" ca="1" si="24">IF(IF(ISNUMBER($AI69),ABS($AI69),0)&gt;0,IF(ISNUMBER($AJ69),$AJ69,0)+IF(ISNUMBER($AI69),$AI69,0),0)</f>
        <v>0</v>
      </c>
      <c r="AH69" s="231">
        <f t="shared" ref="AH69:AH132" ca="1" si="25">IF($AB69,IF(ISNUMBER(E69),ROUND(E69,2),0),0)</f>
        <v>0</v>
      </c>
      <c r="AI69" s="231">
        <f t="shared" ref="AI69:AI132" ca="1" si="26">IF($AC69,IF(ISNUMBER(F69),ROUND(F69,2),0),0)</f>
        <v>0</v>
      </c>
      <c r="AJ69" s="231" t="str">
        <f t="shared" ref="AJ69:AJ132" ca="1" si="27">IF(AND(NOT(_xlfn.ISFORMULA(G69)),G69&lt;&gt;"",G69&lt;&gt;0),ROUND(G69-$AH69-$AI69,2),IF(OR(D69="",D69=0),"",D69))</f>
        <v/>
      </c>
    </row>
    <row r="70" spans="1:36" x14ac:dyDescent="0.25">
      <c r="A70" s="42"/>
      <c r="B70" s="232" t="str">
        <f>IF(NOT(_xlfn.ISFORMULA(D70)),IF(AND(ISNUMBER(D70),D70&lt;&gt;0),Accueil!$B$7,IF(NOT(_xlfn.ISFORMULA(G70)),IF(AND(ISNUMBER(G70),G70&lt;&gt;0),Accueil!$B$7,""),"")),IF(NOT(_xlfn.ISFORMULA(G70)),IF(AND(ISNUMBER(G70),G70&lt;&gt;0),Accueil!$B$7,""),""))</f>
        <v/>
      </c>
      <c r="C70" s="43"/>
      <c r="D70" s="223" t="str">
        <f t="shared" ca="1" si="14"/>
        <v/>
      </c>
      <c r="E70" s="223" t="str">
        <f t="shared" ca="1" si="15"/>
        <v/>
      </c>
      <c r="F70" s="223" t="str">
        <f t="shared" ca="1" si="16"/>
        <v/>
      </c>
      <c r="G70" s="224" t="str">
        <f t="shared" ca="1" si="17"/>
        <v/>
      </c>
      <c r="H70" s="225" t="str">
        <f t="shared" ca="1" si="18"/>
        <v/>
      </c>
      <c r="I70" s="226" t="str">
        <f t="shared" ca="1" si="19"/>
        <v/>
      </c>
      <c r="J70" s="227" t="str">
        <f t="shared" ca="1" si="20"/>
        <v/>
      </c>
      <c r="K70" s="301" t="s">
        <v>88</v>
      </c>
      <c r="L70" s="112"/>
      <c r="M70" s="35"/>
      <c r="N70" s="35"/>
      <c r="O70" s="35"/>
      <c r="P70" s="35"/>
      <c r="S70" s="35"/>
      <c r="T70" s="35"/>
      <c r="U70" s="35"/>
      <c r="V70" s="35"/>
      <c r="W70" s="35"/>
      <c r="X70" s="35"/>
      <c r="Y70" s="35"/>
      <c r="Z70" s="35"/>
      <c r="AA70" s="228" t="b">
        <f t="shared" ca="1" si="21"/>
        <v>1</v>
      </c>
      <c r="AB70" s="228" t="b">
        <f ca="1">AND(Accueil!$E$5="Oui",$AA70,OR($AD70="",Accueil!$E$7="",NOT(ISNUMBER(Accueil!$E$7)),$AD70&gt;=Accueil!$E$7))</f>
        <v>0</v>
      </c>
      <c r="AC70" s="228" t="b">
        <f ca="1">AND(Accueil!$E$8="Oui",$AA70,OR($AD70="",Accueil!$E$10="",NOT(ISNUMBER(Accueil!$E$10)),$AD70&gt;=Accueil!$E$10))</f>
        <v>0</v>
      </c>
      <c r="AD70" s="229" t="str">
        <f>IF(NOT(_xlfn.ISFORMULA(B70)),IF(ISNUMBER(B70),B70,IF(NOT(_xlfn.ISFORMULA(D70)),IF(AND(ISNUMBER(D70),D70&lt;&gt;0),Accueil!$B$7,IF(NOT(_xlfn.ISFORMULA(G70)),IF(AND(ISNUMBER(G70),G70&lt;&gt;0),Accueil!$B$7,""),"")),IF(NOT(_xlfn.ISFORMULA(G70)),IF(AND(ISNUMBER(G70),G70&lt;&gt;0),Accueil!$B$7,""),""))),IF(NOT(_xlfn.ISFORMULA(D70)),IF(AND(ISNUMBER(D70),D70&lt;&gt;0),Accueil!$B$7,IF(NOT(_xlfn.ISFORMULA(G70)),IF(AND(ISNUMBER(G70),G70&lt;&gt;0),Accueil!$B$7,""),"")),IF(NOT(_xlfn.ISFORMULA(G70)),IF(AND(ISNUMBER(G70),G70&lt;&gt;0),Accueil!$B$7,""),"")))</f>
        <v/>
      </c>
      <c r="AE70" s="230">
        <f t="shared" ca="1" si="22"/>
        <v>0</v>
      </c>
      <c r="AF70" s="230">
        <f t="shared" ca="1" si="23"/>
        <v>0</v>
      </c>
      <c r="AG70" s="230">
        <f t="shared" ca="1" si="24"/>
        <v>0</v>
      </c>
      <c r="AH70" s="231">
        <f t="shared" ca="1" si="25"/>
        <v>0</v>
      </c>
      <c r="AI70" s="231">
        <f t="shared" ca="1" si="26"/>
        <v>0</v>
      </c>
      <c r="AJ70" s="231" t="str">
        <f t="shared" ca="1" si="27"/>
        <v/>
      </c>
    </row>
    <row r="71" spans="1:36" x14ac:dyDescent="0.25">
      <c r="A71" s="42"/>
      <c r="B71" s="232" t="str">
        <f>IF(NOT(_xlfn.ISFORMULA(D71)),IF(AND(ISNUMBER(D71),D71&lt;&gt;0),Accueil!$B$7,IF(NOT(_xlfn.ISFORMULA(G71)),IF(AND(ISNUMBER(G71),G71&lt;&gt;0),Accueil!$B$7,""),"")),IF(NOT(_xlfn.ISFORMULA(G71)),IF(AND(ISNUMBER(G71),G71&lt;&gt;0),Accueil!$B$7,""),""))</f>
        <v/>
      </c>
      <c r="C71" s="43"/>
      <c r="D71" s="223" t="str">
        <f t="shared" ca="1" si="14"/>
        <v/>
      </c>
      <c r="E71" s="223" t="str">
        <f t="shared" ca="1" si="15"/>
        <v/>
      </c>
      <c r="F71" s="223" t="str">
        <f t="shared" ca="1" si="16"/>
        <v/>
      </c>
      <c r="G71" s="224" t="str">
        <f t="shared" ca="1" si="17"/>
        <v/>
      </c>
      <c r="H71" s="225" t="str">
        <f t="shared" ca="1" si="18"/>
        <v/>
      </c>
      <c r="I71" s="226" t="str">
        <f t="shared" ca="1" si="19"/>
        <v/>
      </c>
      <c r="J71" s="227" t="str">
        <f t="shared" ca="1" si="20"/>
        <v/>
      </c>
      <c r="K71" s="301" t="s">
        <v>88</v>
      </c>
      <c r="L71" s="112"/>
      <c r="M71" s="35"/>
      <c r="N71" s="35"/>
      <c r="O71" s="35"/>
      <c r="P71" s="35"/>
      <c r="S71" s="35"/>
      <c r="T71" s="35"/>
      <c r="U71" s="35"/>
      <c r="V71" s="35"/>
      <c r="W71" s="35"/>
      <c r="X71" s="35"/>
      <c r="Y71" s="35"/>
      <c r="Z71" s="35"/>
      <c r="AA71" s="228" t="b">
        <f t="shared" ca="1" si="21"/>
        <v>1</v>
      </c>
      <c r="AB71" s="228" t="b">
        <f ca="1">AND(Accueil!$E$5="Oui",$AA71,OR($AD71="",Accueil!$E$7="",NOT(ISNUMBER(Accueil!$E$7)),$AD71&gt;=Accueil!$E$7))</f>
        <v>0</v>
      </c>
      <c r="AC71" s="228" t="b">
        <f ca="1">AND(Accueil!$E$8="Oui",$AA71,OR($AD71="",Accueil!$E$10="",NOT(ISNUMBER(Accueil!$E$10)),$AD71&gt;=Accueil!$E$10))</f>
        <v>0</v>
      </c>
      <c r="AD71" s="229" t="str">
        <f>IF(NOT(_xlfn.ISFORMULA(B71)),IF(ISNUMBER(B71),B71,IF(NOT(_xlfn.ISFORMULA(D71)),IF(AND(ISNUMBER(D71),D71&lt;&gt;0),Accueil!$B$7,IF(NOT(_xlfn.ISFORMULA(G71)),IF(AND(ISNUMBER(G71),G71&lt;&gt;0),Accueil!$B$7,""),"")),IF(NOT(_xlfn.ISFORMULA(G71)),IF(AND(ISNUMBER(G71),G71&lt;&gt;0),Accueil!$B$7,""),""))),IF(NOT(_xlfn.ISFORMULA(D71)),IF(AND(ISNUMBER(D71),D71&lt;&gt;0),Accueil!$B$7,IF(NOT(_xlfn.ISFORMULA(G71)),IF(AND(ISNUMBER(G71),G71&lt;&gt;0),Accueil!$B$7,""),"")),IF(NOT(_xlfn.ISFORMULA(G71)),IF(AND(ISNUMBER(G71),G71&lt;&gt;0),Accueil!$B$7,""),"")))</f>
        <v/>
      </c>
      <c r="AE71" s="230">
        <f t="shared" ca="1" si="22"/>
        <v>0</v>
      </c>
      <c r="AF71" s="230">
        <f t="shared" ca="1" si="23"/>
        <v>0</v>
      </c>
      <c r="AG71" s="230">
        <f t="shared" ca="1" si="24"/>
        <v>0</v>
      </c>
      <c r="AH71" s="231">
        <f t="shared" ca="1" si="25"/>
        <v>0</v>
      </c>
      <c r="AI71" s="231">
        <f t="shared" ca="1" si="26"/>
        <v>0</v>
      </c>
      <c r="AJ71" s="231" t="str">
        <f t="shared" ca="1" si="27"/>
        <v/>
      </c>
    </row>
    <row r="72" spans="1:36" x14ac:dyDescent="0.25">
      <c r="A72" s="42"/>
      <c r="B72" s="232" t="str">
        <f>IF(NOT(_xlfn.ISFORMULA(D72)),IF(AND(ISNUMBER(D72),D72&lt;&gt;0),Accueil!$B$7,IF(NOT(_xlfn.ISFORMULA(G72)),IF(AND(ISNUMBER(G72),G72&lt;&gt;0),Accueil!$B$7,""),"")),IF(NOT(_xlfn.ISFORMULA(G72)),IF(AND(ISNUMBER(G72),G72&lt;&gt;0),Accueil!$B$7,""),""))</f>
        <v/>
      </c>
      <c r="C72" s="43"/>
      <c r="D72" s="223" t="str">
        <f t="shared" ca="1" si="14"/>
        <v/>
      </c>
      <c r="E72" s="223" t="str">
        <f t="shared" ca="1" si="15"/>
        <v/>
      </c>
      <c r="F72" s="223" t="str">
        <f t="shared" ca="1" si="16"/>
        <v/>
      </c>
      <c r="G72" s="224" t="str">
        <f t="shared" ca="1" si="17"/>
        <v/>
      </c>
      <c r="H72" s="225" t="str">
        <f t="shared" ca="1" si="18"/>
        <v/>
      </c>
      <c r="I72" s="226" t="str">
        <f t="shared" ca="1" si="19"/>
        <v/>
      </c>
      <c r="J72" s="227" t="str">
        <f t="shared" ca="1" si="20"/>
        <v/>
      </c>
      <c r="K72" s="301" t="s">
        <v>88</v>
      </c>
      <c r="L72" s="112"/>
      <c r="M72" s="35"/>
      <c r="N72" s="35"/>
      <c r="O72" s="35"/>
      <c r="P72" s="35"/>
      <c r="S72" s="35"/>
      <c r="T72" s="35"/>
      <c r="U72" s="35"/>
      <c r="V72" s="35"/>
      <c r="W72" s="35"/>
      <c r="X72" s="35"/>
      <c r="Y72" s="35"/>
      <c r="Z72" s="35"/>
      <c r="AA72" s="228" t="b">
        <f t="shared" ca="1" si="21"/>
        <v>1</v>
      </c>
      <c r="AB72" s="228" t="b">
        <f ca="1">AND(Accueil!$E$5="Oui",$AA72,OR($AD72="",Accueil!$E$7="",NOT(ISNUMBER(Accueil!$E$7)),$AD72&gt;=Accueil!$E$7))</f>
        <v>0</v>
      </c>
      <c r="AC72" s="228" t="b">
        <f ca="1">AND(Accueil!$E$8="Oui",$AA72,OR($AD72="",Accueil!$E$10="",NOT(ISNUMBER(Accueil!$E$10)),$AD72&gt;=Accueil!$E$10))</f>
        <v>0</v>
      </c>
      <c r="AD72" s="229" t="str">
        <f>IF(NOT(_xlfn.ISFORMULA(B72)),IF(ISNUMBER(B72),B72,IF(NOT(_xlfn.ISFORMULA(D72)),IF(AND(ISNUMBER(D72),D72&lt;&gt;0),Accueil!$B$7,IF(NOT(_xlfn.ISFORMULA(G72)),IF(AND(ISNUMBER(G72),G72&lt;&gt;0),Accueil!$B$7,""),"")),IF(NOT(_xlfn.ISFORMULA(G72)),IF(AND(ISNUMBER(G72),G72&lt;&gt;0),Accueil!$B$7,""),""))),IF(NOT(_xlfn.ISFORMULA(D72)),IF(AND(ISNUMBER(D72),D72&lt;&gt;0),Accueil!$B$7,IF(NOT(_xlfn.ISFORMULA(G72)),IF(AND(ISNUMBER(G72),G72&lt;&gt;0),Accueil!$B$7,""),"")),IF(NOT(_xlfn.ISFORMULA(G72)),IF(AND(ISNUMBER(G72),G72&lt;&gt;0),Accueil!$B$7,""),"")))</f>
        <v/>
      </c>
      <c r="AE72" s="230">
        <f t="shared" ca="1" si="22"/>
        <v>0</v>
      </c>
      <c r="AF72" s="230">
        <f t="shared" ca="1" si="23"/>
        <v>0</v>
      </c>
      <c r="AG72" s="230">
        <f t="shared" ca="1" si="24"/>
        <v>0</v>
      </c>
      <c r="AH72" s="231">
        <f t="shared" ca="1" si="25"/>
        <v>0</v>
      </c>
      <c r="AI72" s="231">
        <f t="shared" ca="1" si="26"/>
        <v>0</v>
      </c>
      <c r="AJ72" s="231" t="str">
        <f t="shared" ca="1" si="27"/>
        <v/>
      </c>
    </row>
    <row r="73" spans="1:36" x14ac:dyDescent="0.25">
      <c r="A73" s="42"/>
      <c r="B73" s="232" t="str">
        <f>IF(NOT(_xlfn.ISFORMULA(D73)),IF(AND(ISNUMBER(D73),D73&lt;&gt;0),Accueil!$B$7,IF(NOT(_xlfn.ISFORMULA(G73)),IF(AND(ISNUMBER(G73),G73&lt;&gt;0),Accueil!$B$7,""),"")),IF(NOT(_xlfn.ISFORMULA(G73)),IF(AND(ISNUMBER(G73),G73&lt;&gt;0),Accueil!$B$7,""),""))</f>
        <v/>
      </c>
      <c r="C73" s="43"/>
      <c r="D73" s="223" t="str">
        <f t="shared" ca="1" si="14"/>
        <v/>
      </c>
      <c r="E73" s="223" t="str">
        <f t="shared" ca="1" si="15"/>
        <v/>
      </c>
      <c r="F73" s="223" t="str">
        <f t="shared" ca="1" si="16"/>
        <v/>
      </c>
      <c r="G73" s="224" t="str">
        <f t="shared" ca="1" si="17"/>
        <v/>
      </c>
      <c r="H73" s="225" t="str">
        <f t="shared" ca="1" si="18"/>
        <v/>
      </c>
      <c r="I73" s="226" t="str">
        <f t="shared" ca="1" si="19"/>
        <v/>
      </c>
      <c r="J73" s="227" t="str">
        <f t="shared" ca="1" si="20"/>
        <v/>
      </c>
      <c r="K73" s="301" t="s">
        <v>88</v>
      </c>
      <c r="L73" s="112"/>
      <c r="M73" s="35"/>
      <c r="N73" s="35"/>
      <c r="O73" s="35"/>
      <c r="P73" s="35"/>
      <c r="S73" s="35"/>
      <c r="T73" s="35"/>
      <c r="U73" s="35"/>
      <c r="V73" s="35"/>
      <c r="W73" s="35"/>
      <c r="X73" s="35"/>
      <c r="Y73" s="35"/>
      <c r="Z73" s="35"/>
      <c r="AA73" s="228" t="b">
        <f t="shared" ca="1" si="21"/>
        <v>1</v>
      </c>
      <c r="AB73" s="228" t="b">
        <f ca="1">AND(Accueil!$E$5="Oui",$AA73,OR($AD73="",Accueil!$E$7="",NOT(ISNUMBER(Accueil!$E$7)),$AD73&gt;=Accueil!$E$7))</f>
        <v>0</v>
      </c>
      <c r="AC73" s="228" t="b">
        <f ca="1">AND(Accueil!$E$8="Oui",$AA73,OR($AD73="",Accueil!$E$10="",NOT(ISNUMBER(Accueil!$E$10)),$AD73&gt;=Accueil!$E$10))</f>
        <v>0</v>
      </c>
      <c r="AD73" s="229" t="str">
        <f>IF(NOT(_xlfn.ISFORMULA(B73)),IF(ISNUMBER(B73),B73,IF(NOT(_xlfn.ISFORMULA(D73)),IF(AND(ISNUMBER(D73),D73&lt;&gt;0),Accueil!$B$7,IF(NOT(_xlfn.ISFORMULA(G73)),IF(AND(ISNUMBER(G73),G73&lt;&gt;0),Accueil!$B$7,""),"")),IF(NOT(_xlfn.ISFORMULA(G73)),IF(AND(ISNUMBER(G73),G73&lt;&gt;0),Accueil!$B$7,""),""))),IF(NOT(_xlfn.ISFORMULA(D73)),IF(AND(ISNUMBER(D73),D73&lt;&gt;0),Accueil!$B$7,IF(NOT(_xlfn.ISFORMULA(G73)),IF(AND(ISNUMBER(G73),G73&lt;&gt;0),Accueil!$B$7,""),"")),IF(NOT(_xlfn.ISFORMULA(G73)),IF(AND(ISNUMBER(G73),G73&lt;&gt;0),Accueil!$B$7,""),"")))</f>
        <v/>
      </c>
      <c r="AE73" s="230">
        <f t="shared" ca="1" si="22"/>
        <v>0</v>
      </c>
      <c r="AF73" s="230">
        <f t="shared" ca="1" si="23"/>
        <v>0</v>
      </c>
      <c r="AG73" s="230">
        <f t="shared" ca="1" si="24"/>
        <v>0</v>
      </c>
      <c r="AH73" s="231">
        <f t="shared" ca="1" si="25"/>
        <v>0</v>
      </c>
      <c r="AI73" s="231">
        <f t="shared" ca="1" si="26"/>
        <v>0</v>
      </c>
      <c r="AJ73" s="231" t="str">
        <f t="shared" ca="1" si="27"/>
        <v/>
      </c>
    </row>
    <row r="74" spans="1:36" x14ac:dyDescent="0.25">
      <c r="A74" s="42"/>
      <c r="B74" s="232" t="str">
        <f>IF(NOT(_xlfn.ISFORMULA(D74)),IF(AND(ISNUMBER(D74),D74&lt;&gt;0),Accueil!$B$7,IF(NOT(_xlfn.ISFORMULA(G74)),IF(AND(ISNUMBER(G74),G74&lt;&gt;0),Accueil!$B$7,""),"")),IF(NOT(_xlfn.ISFORMULA(G74)),IF(AND(ISNUMBER(G74),G74&lt;&gt;0),Accueil!$B$7,""),""))</f>
        <v/>
      </c>
      <c r="C74" s="43"/>
      <c r="D74" s="223" t="str">
        <f t="shared" ca="1" si="14"/>
        <v/>
      </c>
      <c r="E74" s="223" t="str">
        <f t="shared" ca="1" si="15"/>
        <v/>
      </c>
      <c r="F74" s="223" t="str">
        <f t="shared" ca="1" si="16"/>
        <v/>
      </c>
      <c r="G74" s="224" t="str">
        <f t="shared" ca="1" si="17"/>
        <v/>
      </c>
      <c r="H74" s="225" t="str">
        <f t="shared" ca="1" si="18"/>
        <v/>
      </c>
      <c r="I74" s="226" t="str">
        <f t="shared" ca="1" si="19"/>
        <v/>
      </c>
      <c r="J74" s="227" t="str">
        <f t="shared" ca="1" si="20"/>
        <v/>
      </c>
      <c r="K74" s="301" t="s">
        <v>88</v>
      </c>
      <c r="L74" s="112"/>
      <c r="M74" s="35"/>
      <c r="N74" s="35"/>
      <c r="O74" s="35"/>
      <c r="P74" s="35"/>
      <c r="S74" s="35"/>
      <c r="T74" s="35"/>
      <c r="U74" s="35"/>
      <c r="V74" s="35"/>
      <c r="W74" s="35"/>
      <c r="X74" s="35"/>
      <c r="Y74" s="35"/>
      <c r="Z74" s="35"/>
      <c r="AA74" s="228" t="b">
        <f t="shared" ca="1" si="21"/>
        <v>1</v>
      </c>
      <c r="AB74" s="228" t="b">
        <f ca="1">AND(Accueil!$E$5="Oui",$AA74,OR($AD74="",Accueil!$E$7="",NOT(ISNUMBER(Accueil!$E$7)),$AD74&gt;=Accueil!$E$7))</f>
        <v>0</v>
      </c>
      <c r="AC74" s="228" t="b">
        <f ca="1">AND(Accueil!$E$8="Oui",$AA74,OR($AD74="",Accueil!$E$10="",NOT(ISNUMBER(Accueil!$E$10)),$AD74&gt;=Accueil!$E$10))</f>
        <v>0</v>
      </c>
      <c r="AD74" s="229" t="str">
        <f>IF(NOT(_xlfn.ISFORMULA(B74)),IF(ISNUMBER(B74),B74,IF(NOT(_xlfn.ISFORMULA(D74)),IF(AND(ISNUMBER(D74),D74&lt;&gt;0),Accueil!$B$7,IF(NOT(_xlfn.ISFORMULA(G74)),IF(AND(ISNUMBER(G74),G74&lt;&gt;0),Accueil!$B$7,""),"")),IF(NOT(_xlfn.ISFORMULA(G74)),IF(AND(ISNUMBER(G74),G74&lt;&gt;0),Accueil!$B$7,""),""))),IF(NOT(_xlfn.ISFORMULA(D74)),IF(AND(ISNUMBER(D74),D74&lt;&gt;0),Accueil!$B$7,IF(NOT(_xlfn.ISFORMULA(G74)),IF(AND(ISNUMBER(G74),G74&lt;&gt;0),Accueil!$B$7,""),"")),IF(NOT(_xlfn.ISFORMULA(G74)),IF(AND(ISNUMBER(G74),G74&lt;&gt;0),Accueil!$B$7,""),"")))</f>
        <v/>
      </c>
      <c r="AE74" s="230">
        <f t="shared" ca="1" si="22"/>
        <v>0</v>
      </c>
      <c r="AF74" s="230">
        <f t="shared" ca="1" si="23"/>
        <v>0</v>
      </c>
      <c r="AG74" s="230">
        <f t="shared" ca="1" si="24"/>
        <v>0</v>
      </c>
      <c r="AH74" s="231">
        <f t="shared" ca="1" si="25"/>
        <v>0</v>
      </c>
      <c r="AI74" s="231">
        <f t="shared" ca="1" si="26"/>
        <v>0</v>
      </c>
      <c r="AJ74" s="231" t="str">
        <f t="shared" ca="1" si="27"/>
        <v/>
      </c>
    </row>
    <row r="75" spans="1:36" x14ac:dyDescent="0.25">
      <c r="A75" s="42"/>
      <c r="B75" s="232" t="str">
        <f>IF(NOT(_xlfn.ISFORMULA(D75)),IF(AND(ISNUMBER(D75),D75&lt;&gt;0),Accueil!$B$7,IF(NOT(_xlfn.ISFORMULA(G75)),IF(AND(ISNUMBER(G75),G75&lt;&gt;0),Accueil!$B$7,""),"")),IF(NOT(_xlfn.ISFORMULA(G75)),IF(AND(ISNUMBER(G75),G75&lt;&gt;0),Accueil!$B$7,""),""))</f>
        <v/>
      </c>
      <c r="C75" s="43"/>
      <c r="D75" s="223" t="str">
        <f t="shared" ca="1" si="14"/>
        <v/>
      </c>
      <c r="E75" s="223" t="str">
        <f t="shared" ca="1" si="15"/>
        <v/>
      </c>
      <c r="F75" s="223" t="str">
        <f t="shared" ca="1" si="16"/>
        <v/>
      </c>
      <c r="G75" s="224" t="str">
        <f t="shared" ca="1" si="17"/>
        <v/>
      </c>
      <c r="H75" s="225" t="str">
        <f t="shared" ca="1" si="18"/>
        <v/>
      </c>
      <c r="I75" s="226" t="str">
        <f t="shared" ca="1" si="19"/>
        <v/>
      </c>
      <c r="J75" s="227" t="str">
        <f t="shared" ca="1" si="20"/>
        <v/>
      </c>
      <c r="K75" s="301" t="s">
        <v>88</v>
      </c>
      <c r="L75" s="112"/>
      <c r="M75" s="35"/>
      <c r="N75" s="35"/>
      <c r="O75" s="35"/>
      <c r="P75" s="35"/>
      <c r="S75" s="35"/>
      <c r="T75" s="35"/>
      <c r="U75" s="35"/>
      <c r="V75" s="35"/>
      <c r="W75" s="35"/>
      <c r="X75" s="35"/>
      <c r="Y75" s="35"/>
      <c r="Z75" s="35"/>
      <c r="AA75" s="228" t="b">
        <f t="shared" ca="1" si="21"/>
        <v>1</v>
      </c>
      <c r="AB75" s="228" t="b">
        <f ca="1">AND(Accueil!$E$5="Oui",$AA75,OR($AD75="",Accueil!$E$7="",NOT(ISNUMBER(Accueil!$E$7)),$AD75&gt;=Accueil!$E$7))</f>
        <v>0</v>
      </c>
      <c r="AC75" s="228" t="b">
        <f ca="1">AND(Accueil!$E$8="Oui",$AA75,OR($AD75="",Accueil!$E$10="",NOT(ISNUMBER(Accueil!$E$10)),$AD75&gt;=Accueil!$E$10))</f>
        <v>0</v>
      </c>
      <c r="AD75" s="229" t="str">
        <f>IF(NOT(_xlfn.ISFORMULA(B75)),IF(ISNUMBER(B75),B75,IF(NOT(_xlfn.ISFORMULA(D75)),IF(AND(ISNUMBER(D75),D75&lt;&gt;0),Accueil!$B$7,IF(NOT(_xlfn.ISFORMULA(G75)),IF(AND(ISNUMBER(G75),G75&lt;&gt;0),Accueil!$B$7,""),"")),IF(NOT(_xlfn.ISFORMULA(G75)),IF(AND(ISNUMBER(G75),G75&lt;&gt;0),Accueil!$B$7,""),""))),IF(NOT(_xlfn.ISFORMULA(D75)),IF(AND(ISNUMBER(D75),D75&lt;&gt;0),Accueil!$B$7,IF(NOT(_xlfn.ISFORMULA(G75)),IF(AND(ISNUMBER(G75),G75&lt;&gt;0),Accueil!$B$7,""),"")),IF(NOT(_xlfn.ISFORMULA(G75)),IF(AND(ISNUMBER(G75),G75&lt;&gt;0),Accueil!$B$7,""),"")))</f>
        <v/>
      </c>
      <c r="AE75" s="230">
        <f t="shared" ca="1" si="22"/>
        <v>0</v>
      </c>
      <c r="AF75" s="230">
        <f t="shared" ca="1" si="23"/>
        <v>0</v>
      </c>
      <c r="AG75" s="230">
        <f t="shared" ca="1" si="24"/>
        <v>0</v>
      </c>
      <c r="AH75" s="231">
        <f t="shared" ca="1" si="25"/>
        <v>0</v>
      </c>
      <c r="AI75" s="231">
        <f t="shared" ca="1" si="26"/>
        <v>0</v>
      </c>
      <c r="AJ75" s="231" t="str">
        <f t="shared" ca="1" si="27"/>
        <v/>
      </c>
    </row>
    <row r="76" spans="1:36" x14ac:dyDescent="0.25">
      <c r="A76" s="42"/>
      <c r="B76" s="232" t="str">
        <f>IF(NOT(_xlfn.ISFORMULA(D76)),IF(AND(ISNUMBER(D76),D76&lt;&gt;0),Accueil!$B$7,IF(NOT(_xlfn.ISFORMULA(G76)),IF(AND(ISNUMBER(G76),G76&lt;&gt;0),Accueil!$B$7,""),"")),IF(NOT(_xlfn.ISFORMULA(G76)),IF(AND(ISNUMBER(G76),G76&lt;&gt;0),Accueil!$B$7,""),""))</f>
        <v/>
      </c>
      <c r="C76" s="43"/>
      <c r="D76" s="223" t="str">
        <f t="shared" ca="1" si="14"/>
        <v/>
      </c>
      <c r="E76" s="223" t="str">
        <f t="shared" ca="1" si="15"/>
        <v/>
      </c>
      <c r="F76" s="223" t="str">
        <f t="shared" ca="1" si="16"/>
        <v/>
      </c>
      <c r="G76" s="224" t="str">
        <f t="shared" ca="1" si="17"/>
        <v/>
      </c>
      <c r="H76" s="225" t="str">
        <f t="shared" ca="1" si="18"/>
        <v/>
      </c>
      <c r="I76" s="226" t="str">
        <f t="shared" ca="1" si="19"/>
        <v/>
      </c>
      <c r="J76" s="227" t="str">
        <f t="shared" ca="1" si="20"/>
        <v/>
      </c>
      <c r="K76" s="301" t="s">
        <v>88</v>
      </c>
      <c r="L76" s="112"/>
      <c r="M76" s="35"/>
      <c r="N76" s="35"/>
      <c r="O76" s="35"/>
      <c r="P76" s="35"/>
      <c r="S76" s="35"/>
      <c r="T76" s="35"/>
      <c r="U76" s="35"/>
      <c r="V76" s="35"/>
      <c r="W76" s="35"/>
      <c r="X76" s="35"/>
      <c r="Y76" s="35"/>
      <c r="Z76" s="35"/>
      <c r="AA76" s="228" t="b">
        <f t="shared" ca="1" si="21"/>
        <v>1</v>
      </c>
      <c r="AB76" s="228" t="b">
        <f ca="1">AND(Accueil!$E$5="Oui",$AA76,OR($AD76="",Accueil!$E$7="",NOT(ISNUMBER(Accueil!$E$7)),$AD76&gt;=Accueil!$E$7))</f>
        <v>0</v>
      </c>
      <c r="AC76" s="228" t="b">
        <f ca="1">AND(Accueil!$E$8="Oui",$AA76,OR($AD76="",Accueil!$E$10="",NOT(ISNUMBER(Accueil!$E$10)),$AD76&gt;=Accueil!$E$10))</f>
        <v>0</v>
      </c>
      <c r="AD76" s="229" t="str">
        <f>IF(NOT(_xlfn.ISFORMULA(B76)),IF(ISNUMBER(B76),B76,IF(NOT(_xlfn.ISFORMULA(D76)),IF(AND(ISNUMBER(D76),D76&lt;&gt;0),Accueil!$B$7,IF(NOT(_xlfn.ISFORMULA(G76)),IF(AND(ISNUMBER(G76),G76&lt;&gt;0),Accueil!$B$7,""),"")),IF(NOT(_xlfn.ISFORMULA(G76)),IF(AND(ISNUMBER(G76),G76&lt;&gt;0),Accueil!$B$7,""),""))),IF(NOT(_xlfn.ISFORMULA(D76)),IF(AND(ISNUMBER(D76),D76&lt;&gt;0),Accueil!$B$7,IF(NOT(_xlfn.ISFORMULA(G76)),IF(AND(ISNUMBER(G76),G76&lt;&gt;0),Accueil!$B$7,""),"")),IF(NOT(_xlfn.ISFORMULA(G76)),IF(AND(ISNUMBER(G76),G76&lt;&gt;0),Accueil!$B$7,""),"")))</f>
        <v/>
      </c>
      <c r="AE76" s="230">
        <f t="shared" ca="1" si="22"/>
        <v>0</v>
      </c>
      <c r="AF76" s="230">
        <f t="shared" ca="1" si="23"/>
        <v>0</v>
      </c>
      <c r="AG76" s="230">
        <f t="shared" ca="1" si="24"/>
        <v>0</v>
      </c>
      <c r="AH76" s="231">
        <f t="shared" ca="1" si="25"/>
        <v>0</v>
      </c>
      <c r="AI76" s="231">
        <f t="shared" ca="1" si="26"/>
        <v>0</v>
      </c>
      <c r="AJ76" s="231" t="str">
        <f t="shared" ca="1" si="27"/>
        <v/>
      </c>
    </row>
    <row r="77" spans="1:36" x14ac:dyDescent="0.25">
      <c r="A77" s="42"/>
      <c r="B77" s="232" t="str">
        <f>IF(NOT(_xlfn.ISFORMULA(D77)),IF(AND(ISNUMBER(D77),D77&lt;&gt;0),Accueil!$B$7,IF(NOT(_xlfn.ISFORMULA(G77)),IF(AND(ISNUMBER(G77),G77&lt;&gt;0),Accueil!$B$7,""),"")),IF(NOT(_xlfn.ISFORMULA(G77)),IF(AND(ISNUMBER(G77),G77&lt;&gt;0),Accueil!$B$7,""),""))</f>
        <v/>
      </c>
      <c r="C77" s="43"/>
      <c r="D77" s="223" t="str">
        <f t="shared" ca="1" si="14"/>
        <v/>
      </c>
      <c r="E77" s="223" t="str">
        <f t="shared" ca="1" si="15"/>
        <v/>
      </c>
      <c r="F77" s="223" t="str">
        <f t="shared" ca="1" si="16"/>
        <v/>
      </c>
      <c r="G77" s="224" t="str">
        <f t="shared" ca="1" si="17"/>
        <v/>
      </c>
      <c r="H77" s="225" t="str">
        <f t="shared" ca="1" si="18"/>
        <v/>
      </c>
      <c r="I77" s="226" t="str">
        <f t="shared" ca="1" si="19"/>
        <v/>
      </c>
      <c r="J77" s="227" t="str">
        <f t="shared" ca="1" si="20"/>
        <v/>
      </c>
      <c r="K77" s="301" t="s">
        <v>88</v>
      </c>
      <c r="L77" s="112"/>
      <c r="M77" s="35"/>
      <c r="N77" s="35"/>
      <c r="O77" s="35"/>
      <c r="P77" s="35"/>
      <c r="S77" s="35"/>
      <c r="T77" s="35"/>
      <c r="U77" s="35"/>
      <c r="V77" s="35"/>
      <c r="W77" s="35"/>
      <c r="X77" s="35"/>
      <c r="Y77" s="35"/>
      <c r="Z77" s="35"/>
      <c r="AA77" s="228" t="b">
        <f t="shared" ca="1" si="21"/>
        <v>1</v>
      </c>
      <c r="AB77" s="228" t="b">
        <f ca="1">AND(Accueil!$E$5="Oui",$AA77,OR($AD77="",Accueil!$E$7="",NOT(ISNUMBER(Accueil!$E$7)),$AD77&gt;=Accueil!$E$7))</f>
        <v>0</v>
      </c>
      <c r="AC77" s="228" t="b">
        <f ca="1">AND(Accueil!$E$8="Oui",$AA77,OR($AD77="",Accueil!$E$10="",NOT(ISNUMBER(Accueil!$E$10)),$AD77&gt;=Accueil!$E$10))</f>
        <v>0</v>
      </c>
      <c r="AD77" s="229" t="str">
        <f>IF(NOT(_xlfn.ISFORMULA(B77)),IF(ISNUMBER(B77),B77,IF(NOT(_xlfn.ISFORMULA(D77)),IF(AND(ISNUMBER(D77),D77&lt;&gt;0),Accueil!$B$7,IF(NOT(_xlfn.ISFORMULA(G77)),IF(AND(ISNUMBER(G77),G77&lt;&gt;0),Accueil!$B$7,""),"")),IF(NOT(_xlfn.ISFORMULA(G77)),IF(AND(ISNUMBER(G77),G77&lt;&gt;0),Accueil!$B$7,""),""))),IF(NOT(_xlfn.ISFORMULA(D77)),IF(AND(ISNUMBER(D77),D77&lt;&gt;0),Accueil!$B$7,IF(NOT(_xlfn.ISFORMULA(G77)),IF(AND(ISNUMBER(G77),G77&lt;&gt;0),Accueil!$B$7,""),"")),IF(NOT(_xlfn.ISFORMULA(G77)),IF(AND(ISNUMBER(G77),G77&lt;&gt;0),Accueil!$B$7,""),"")))</f>
        <v/>
      </c>
      <c r="AE77" s="230">
        <f t="shared" ca="1" si="22"/>
        <v>0</v>
      </c>
      <c r="AF77" s="230">
        <f t="shared" ca="1" si="23"/>
        <v>0</v>
      </c>
      <c r="AG77" s="230">
        <f t="shared" ca="1" si="24"/>
        <v>0</v>
      </c>
      <c r="AH77" s="231">
        <f t="shared" ca="1" si="25"/>
        <v>0</v>
      </c>
      <c r="AI77" s="231">
        <f t="shared" ca="1" si="26"/>
        <v>0</v>
      </c>
      <c r="AJ77" s="231" t="str">
        <f t="shared" ca="1" si="27"/>
        <v/>
      </c>
    </row>
    <row r="78" spans="1:36" x14ac:dyDescent="0.25">
      <c r="A78" s="42"/>
      <c r="B78" s="232" t="str">
        <f>IF(NOT(_xlfn.ISFORMULA(D78)),IF(AND(ISNUMBER(D78),D78&lt;&gt;0),Accueil!$B$7,IF(NOT(_xlfn.ISFORMULA(G78)),IF(AND(ISNUMBER(G78),G78&lt;&gt;0),Accueil!$B$7,""),"")),IF(NOT(_xlfn.ISFORMULA(G78)),IF(AND(ISNUMBER(G78),G78&lt;&gt;0),Accueil!$B$7,""),""))</f>
        <v/>
      </c>
      <c r="C78" s="43"/>
      <c r="D78" s="223" t="str">
        <f t="shared" ca="1" si="14"/>
        <v/>
      </c>
      <c r="E78" s="223" t="str">
        <f t="shared" ca="1" si="15"/>
        <v/>
      </c>
      <c r="F78" s="223" t="str">
        <f t="shared" ca="1" si="16"/>
        <v/>
      </c>
      <c r="G78" s="224" t="str">
        <f t="shared" ca="1" si="17"/>
        <v/>
      </c>
      <c r="H78" s="225" t="str">
        <f t="shared" ca="1" si="18"/>
        <v/>
      </c>
      <c r="I78" s="226" t="str">
        <f t="shared" ca="1" si="19"/>
        <v/>
      </c>
      <c r="J78" s="227" t="str">
        <f t="shared" ca="1" si="20"/>
        <v/>
      </c>
      <c r="K78" s="301" t="s">
        <v>88</v>
      </c>
      <c r="L78" s="112"/>
      <c r="M78" s="35"/>
      <c r="N78" s="35"/>
      <c r="O78" s="35"/>
      <c r="P78" s="35"/>
      <c r="S78" s="35"/>
      <c r="T78" s="35"/>
      <c r="U78" s="35"/>
      <c r="V78" s="35"/>
      <c r="W78" s="35"/>
      <c r="X78" s="35"/>
      <c r="Y78" s="35"/>
      <c r="Z78" s="35"/>
      <c r="AA78" s="228" t="b">
        <f t="shared" ca="1" si="21"/>
        <v>1</v>
      </c>
      <c r="AB78" s="228" t="b">
        <f ca="1">AND(Accueil!$E$5="Oui",$AA78,OR($AD78="",Accueil!$E$7="",NOT(ISNUMBER(Accueil!$E$7)),$AD78&gt;=Accueil!$E$7))</f>
        <v>0</v>
      </c>
      <c r="AC78" s="228" t="b">
        <f ca="1">AND(Accueil!$E$8="Oui",$AA78,OR($AD78="",Accueil!$E$10="",NOT(ISNUMBER(Accueil!$E$10)),$AD78&gt;=Accueil!$E$10))</f>
        <v>0</v>
      </c>
      <c r="AD78" s="229" t="str">
        <f>IF(NOT(_xlfn.ISFORMULA(B78)),IF(ISNUMBER(B78),B78,IF(NOT(_xlfn.ISFORMULA(D78)),IF(AND(ISNUMBER(D78),D78&lt;&gt;0),Accueil!$B$7,IF(NOT(_xlfn.ISFORMULA(G78)),IF(AND(ISNUMBER(G78),G78&lt;&gt;0),Accueil!$B$7,""),"")),IF(NOT(_xlfn.ISFORMULA(G78)),IF(AND(ISNUMBER(G78),G78&lt;&gt;0),Accueil!$B$7,""),""))),IF(NOT(_xlfn.ISFORMULA(D78)),IF(AND(ISNUMBER(D78),D78&lt;&gt;0),Accueil!$B$7,IF(NOT(_xlfn.ISFORMULA(G78)),IF(AND(ISNUMBER(G78),G78&lt;&gt;0),Accueil!$B$7,""),"")),IF(NOT(_xlfn.ISFORMULA(G78)),IF(AND(ISNUMBER(G78),G78&lt;&gt;0),Accueil!$B$7,""),"")))</f>
        <v/>
      </c>
      <c r="AE78" s="230">
        <f t="shared" ca="1" si="22"/>
        <v>0</v>
      </c>
      <c r="AF78" s="230">
        <f t="shared" ca="1" si="23"/>
        <v>0</v>
      </c>
      <c r="AG78" s="230">
        <f t="shared" ca="1" si="24"/>
        <v>0</v>
      </c>
      <c r="AH78" s="231">
        <f t="shared" ca="1" si="25"/>
        <v>0</v>
      </c>
      <c r="AI78" s="231">
        <f t="shared" ca="1" si="26"/>
        <v>0</v>
      </c>
      <c r="AJ78" s="231" t="str">
        <f t="shared" ca="1" si="27"/>
        <v/>
      </c>
    </row>
    <row r="79" spans="1:36" x14ac:dyDescent="0.25">
      <c r="A79" s="42"/>
      <c r="B79" s="232" t="str">
        <f>IF(NOT(_xlfn.ISFORMULA(D79)),IF(AND(ISNUMBER(D79),D79&lt;&gt;0),Accueil!$B$7,IF(NOT(_xlfn.ISFORMULA(G79)),IF(AND(ISNUMBER(G79),G79&lt;&gt;0),Accueil!$B$7,""),"")),IF(NOT(_xlfn.ISFORMULA(G79)),IF(AND(ISNUMBER(G79),G79&lt;&gt;0),Accueil!$B$7,""),""))</f>
        <v/>
      </c>
      <c r="C79" s="43"/>
      <c r="D79" s="223" t="str">
        <f t="shared" ca="1" si="14"/>
        <v/>
      </c>
      <c r="E79" s="223" t="str">
        <f t="shared" ca="1" si="15"/>
        <v/>
      </c>
      <c r="F79" s="223" t="str">
        <f t="shared" ca="1" si="16"/>
        <v/>
      </c>
      <c r="G79" s="224" t="str">
        <f t="shared" ca="1" si="17"/>
        <v/>
      </c>
      <c r="H79" s="225" t="str">
        <f t="shared" ca="1" si="18"/>
        <v/>
      </c>
      <c r="I79" s="226" t="str">
        <f t="shared" ca="1" si="19"/>
        <v/>
      </c>
      <c r="J79" s="227" t="str">
        <f t="shared" ca="1" si="20"/>
        <v/>
      </c>
      <c r="K79" s="301" t="s">
        <v>88</v>
      </c>
      <c r="L79" s="112"/>
      <c r="M79" s="35"/>
      <c r="N79" s="35"/>
      <c r="O79" s="35"/>
      <c r="P79" s="35"/>
      <c r="S79" s="35"/>
      <c r="T79" s="35"/>
      <c r="U79" s="35"/>
      <c r="V79" s="35"/>
      <c r="W79" s="35"/>
      <c r="X79" s="35"/>
      <c r="Y79" s="35"/>
      <c r="Z79" s="35"/>
      <c r="AA79" s="228" t="b">
        <f t="shared" ca="1" si="21"/>
        <v>1</v>
      </c>
      <c r="AB79" s="228" t="b">
        <f ca="1">AND(Accueil!$E$5="Oui",$AA79,OR($AD79="",Accueil!$E$7="",NOT(ISNUMBER(Accueil!$E$7)),$AD79&gt;=Accueil!$E$7))</f>
        <v>0</v>
      </c>
      <c r="AC79" s="228" t="b">
        <f ca="1">AND(Accueil!$E$8="Oui",$AA79,OR($AD79="",Accueil!$E$10="",NOT(ISNUMBER(Accueil!$E$10)),$AD79&gt;=Accueil!$E$10))</f>
        <v>0</v>
      </c>
      <c r="AD79" s="229" t="str">
        <f>IF(NOT(_xlfn.ISFORMULA(B79)),IF(ISNUMBER(B79),B79,IF(NOT(_xlfn.ISFORMULA(D79)),IF(AND(ISNUMBER(D79),D79&lt;&gt;0),Accueil!$B$7,IF(NOT(_xlfn.ISFORMULA(G79)),IF(AND(ISNUMBER(G79),G79&lt;&gt;0),Accueil!$B$7,""),"")),IF(NOT(_xlfn.ISFORMULA(G79)),IF(AND(ISNUMBER(G79),G79&lt;&gt;0),Accueil!$B$7,""),""))),IF(NOT(_xlfn.ISFORMULA(D79)),IF(AND(ISNUMBER(D79),D79&lt;&gt;0),Accueil!$B$7,IF(NOT(_xlfn.ISFORMULA(G79)),IF(AND(ISNUMBER(G79),G79&lt;&gt;0),Accueil!$B$7,""),"")),IF(NOT(_xlfn.ISFORMULA(G79)),IF(AND(ISNUMBER(G79),G79&lt;&gt;0),Accueil!$B$7,""),"")))</f>
        <v/>
      </c>
      <c r="AE79" s="230">
        <f t="shared" ca="1" si="22"/>
        <v>0</v>
      </c>
      <c r="AF79" s="230">
        <f t="shared" ca="1" si="23"/>
        <v>0</v>
      </c>
      <c r="AG79" s="230">
        <f t="shared" ca="1" si="24"/>
        <v>0</v>
      </c>
      <c r="AH79" s="231">
        <f t="shared" ca="1" si="25"/>
        <v>0</v>
      </c>
      <c r="AI79" s="231">
        <f t="shared" ca="1" si="26"/>
        <v>0</v>
      </c>
      <c r="AJ79" s="231" t="str">
        <f t="shared" ca="1" si="27"/>
        <v/>
      </c>
    </row>
    <row r="80" spans="1:36" x14ac:dyDescent="0.25">
      <c r="A80" s="42"/>
      <c r="B80" s="232" t="str">
        <f>IF(NOT(_xlfn.ISFORMULA(D80)),IF(AND(ISNUMBER(D80),D80&lt;&gt;0),Accueil!$B$7,IF(NOT(_xlfn.ISFORMULA(G80)),IF(AND(ISNUMBER(G80),G80&lt;&gt;0),Accueil!$B$7,""),"")),IF(NOT(_xlfn.ISFORMULA(G80)),IF(AND(ISNUMBER(G80),G80&lt;&gt;0),Accueil!$B$7,""),""))</f>
        <v/>
      </c>
      <c r="C80" s="43"/>
      <c r="D80" s="223" t="str">
        <f t="shared" ca="1" si="14"/>
        <v/>
      </c>
      <c r="E80" s="223" t="str">
        <f t="shared" ca="1" si="15"/>
        <v/>
      </c>
      <c r="F80" s="223" t="str">
        <f t="shared" ca="1" si="16"/>
        <v/>
      </c>
      <c r="G80" s="224" t="str">
        <f t="shared" ca="1" si="17"/>
        <v/>
      </c>
      <c r="H80" s="225" t="str">
        <f t="shared" ca="1" si="18"/>
        <v/>
      </c>
      <c r="I80" s="226" t="str">
        <f t="shared" ca="1" si="19"/>
        <v/>
      </c>
      <c r="J80" s="227" t="str">
        <f t="shared" ca="1" si="20"/>
        <v/>
      </c>
      <c r="K80" s="301" t="s">
        <v>88</v>
      </c>
      <c r="L80" s="112"/>
      <c r="M80" s="35"/>
      <c r="N80" s="35"/>
      <c r="O80" s="35"/>
      <c r="P80" s="35"/>
      <c r="S80" s="35"/>
      <c r="T80" s="35"/>
      <c r="U80" s="35"/>
      <c r="V80" s="35"/>
      <c r="W80" s="35"/>
      <c r="X80" s="35"/>
      <c r="Y80" s="35"/>
      <c r="Z80" s="35"/>
      <c r="AA80" s="228" t="b">
        <f t="shared" ca="1" si="21"/>
        <v>1</v>
      </c>
      <c r="AB80" s="228" t="b">
        <f ca="1">AND(Accueil!$E$5="Oui",$AA80,OR($AD80="",Accueil!$E$7="",NOT(ISNUMBER(Accueil!$E$7)),$AD80&gt;=Accueil!$E$7))</f>
        <v>0</v>
      </c>
      <c r="AC80" s="228" t="b">
        <f ca="1">AND(Accueil!$E$8="Oui",$AA80,OR($AD80="",Accueil!$E$10="",NOT(ISNUMBER(Accueil!$E$10)),$AD80&gt;=Accueil!$E$10))</f>
        <v>0</v>
      </c>
      <c r="AD80" s="229" t="str">
        <f>IF(NOT(_xlfn.ISFORMULA(B80)),IF(ISNUMBER(B80),B80,IF(NOT(_xlfn.ISFORMULA(D80)),IF(AND(ISNUMBER(D80),D80&lt;&gt;0),Accueil!$B$7,IF(NOT(_xlfn.ISFORMULA(G80)),IF(AND(ISNUMBER(G80),G80&lt;&gt;0),Accueil!$B$7,""),"")),IF(NOT(_xlfn.ISFORMULA(G80)),IF(AND(ISNUMBER(G80),G80&lt;&gt;0),Accueil!$B$7,""),""))),IF(NOT(_xlfn.ISFORMULA(D80)),IF(AND(ISNUMBER(D80),D80&lt;&gt;0),Accueil!$B$7,IF(NOT(_xlfn.ISFORMULA(G80)),IF(AND(ISNUMBER(G80),G80&lt;&gt;0),Accueil!$B$7,""),"")),IF(NOT(_xlfn.ISFORMULA(G80)),IF(AND(ISNUMBER(G80),G80&lt;&gt;0),Accueil!$B$7,""),"")))</f>
        <v/>
      </c>
      <c r="AE80" s="230">
        <f t="shared" ca="1" si="22"/>
        <v>0</v>
      </c>
      <c r="AF80" s="230">
        <f t="shared" ca="1" si="23"/>
        <v>0</v>
      </c>
      <c r="AG80" s="230">
        <f t="shared" ca="1" si="24"/>
        <v>0</v>
      </c>
      <c r="AH80" s="231">
        <f t="shared" ca="1" si="25"/>
        <v>0</v>
      </c>
      <c r="AI80" s="231">
        <f t="shared" ca="1" si="26"/>
        <v>0</v>
      </c>
      <c r="AJ80" s="231" t="str">
        <f t="shared" ca="1" si="27"/>
        <v/>
      </c>
    </row>
    <row r="81" spans="1:36" x14ac:dyDescent="0.25">
      <c r="A81" s="42"/>
      <c r="B81" s="232" t="str">
        <f>IF(NOT(_xlfn.ISFORMULA(D81)),IF(AND(ISNUMBER(D81),D81&lt;&gt;0),Accueil!$B$7,IF(NOT(_xlfn.ISFORMULA(G81)),IF(AND(ISNUMBER(G81),G81&lt;&gt;0),Accueil!$B$7,""),"")),IF(NOT(_xlfn.ISFORMULA(G81)),IF(AND(ISNUMBER(G81),G81&lt;&gt;0),Accueil!$B$7,""),""))</f>
        <v/>
      </c>
      <c r="C81" s="43"/>
      <c r="D81" s="223" t="str">
        <f t="shared" ca="1" si="14"/>
        <v/>
      </c>
      <c r="E81" s="223" t="str">
        <f t="shared" ca="1" si="15"/>
        <v/>
      </c>
      <c r="F81" s="223" t="str">
        <f t="shared" ca="1" si="16"/>
        <v/>
      </c>
      <c r="G81" s="224" t="str">
        <f t="shared" ca="1" si="17"/>
        <v/>
      </c>
      <c r="H81" s="225" t="str">
        <f t="shared" ca="1" si="18"/>
        <v/>
      </c>
      <c r="I81" s="226" t="str">
        <f t="shared" ca="1" si="19"/>
        <v/>
      </c>
      <c r="J81" s="227" t="str">
        <f t="shared" ca="1" si="20"/>
        <v/>
      </c>
      <c r="K81" s="301" t="s">
        <v>88</v>
      </c>
      <c r="L81" s="112"/>
      <c r="M81" s="35"/>
      <c r="N81" s="35"/>
      <c r="O81" s="35"/>
      <c r="P81" s="35"/>
      <c r="S81" s="35"/>
      <c r="T81" s="35"/>
      <c r="U81" s="35"/>
      <c r="V81" s="35"/>
      <c r="W81" s="35"/>
      <c r="X81" s="35"/>
      <c r="Y81" s="35"/>
      <c r="Z81" s="35"/>
      <c r="AA81" s="228" t="b">
        <f t="shared" ca="1" si="21"/>
        <v>1</v>
      </c>
      <c r="AB81" s="228" t="b">
        <f ca="1">AND(Accueil!$E$5="Oui",$AA81,OR($AD81="",Accueil!$E$7="",NOT(ISNUMBER(Accueil!$E$7)),$AD81&gt;=Accueil!$E$7))</f>
        <v>0</v>
      </c>
      <c r="AC81" s="228" t="b">
        <f ca="1">AND(Accueil!$E$8="Oui",$AA81,OR($AD81="",Accueil!$E$10="",NOT(ISNUMBER(Accueil!$E$10)),$AD81&gt;=Accueil!$E$10))</f>
        <v>0</v>
      </c>
      <c r="AD81" s="229" t="str">
        <f>IF(NOT(_xlfn.ISFORMULA(B81)),IF(ISNUMBER(B81),B81,IF(NOT(_xlfn.ISFORMULA(D81)),IF(AND(ISNUMBER(D81),D81&lt;&gt;0),Accueil!$B$7,IF(NOT(_xlfn.ISFORMULA(G81)),IF(AND(ISNUMBER(G81),G81&lt;&gt;0),Accueil!$B$7,""),"")),IF(NOT(_xlfn.ISFORMULA(G81)),IF(AND(ISNUMBER(G81),G81&lt;&gt;0),Accueil!$B$7,""),""))),IF(NOT(_xlfn.ISFORMULA(D81)),IF(AND(ISNUMBER(D81),D81&lt;&gt;0),Accueil!$B$7,IF(NOT(_xlfn.ISFORMULA(G81)),IF(AND(ISNUMBER(G81),G81&lt;&gt;0),Accueil!$B$7,""),"")),IF(NOT(_xlfn.ISFORMULA(G81)),IF(AND(ISNUMBER(G81),G81&lt;&gt;0),Accueil!$B$7,""),"")))</f>
        <v/>
      </c>
      <c r="AE81" s="230">
        <f t="shared" ca="1" si="22"/>
        <v>0</v>
      </c>
      <c r="AF81" s="230">
        <f t="shared" ca="1" si="23"/>
        <v>0</v>
      </c>
      <c r="AG81" s="230">
        <f t="shared" ca="1" si="24"/>
        <v>0</v>
      </c>
      <c r="AH81" s="231">
        <f t="shared" ca="1" si="25"/>
        <v>0</v>
      </c>
      <c r="AI81" s="231">
        <f t="shared" ca="1" si="26"/>
        <v>0</v>
      </c>
      <c r="AJ81" s="231" t="str">
        <f t="shared" ca="1" si="27"/>
        <v/>
      </c>
    </row>
    <row r="82" spans="1:36" x14ac:dyDescent="0.25">
      <c r="A82" s="42"/>
      <c r="B82" s="232" t="str">
        <f>IF(NOT(_xlfn.ISFORMULA(D82)),IF(AND(ISNUMBER(D82),D82&lt;&gt;0),Accueil!$B$7,IF(NOT(_xlfn.ISFORMULA(G82)),IF(AND(ISNUMBER(G82),G82&lt;&gt;0),Accueil!$B$7,""),"")),IF(NOT(_xlfn.ISFORMULA(G82)),IF(AND(ISNUMBER(G82),G82&lt;&gt;0),Accueil!$B$7,""),""))</f>
        <v/>
      </c>
      <c r="C82" s="43"/>
      <c r="D82" s="223" t="str">
        <f t="shared" ca="1" si="14"/>
        <v/>
      </c>
      <c r="E82" s="223" t="str">
        <f t="shared" ca="1" si="15"/>
        <v/>
      </c>
      <c r="F82" s="223" t="str">
        <f t="shared" ca="1" si="16"/>
        <v/>
      </c>
      <c r="G82" s="224" t="str">
        <f t="shared" ca="1" si="17"/>
        <v/>
      </c>
      <c r="H82" s="225" t="str">
        <f t="shared" ca="1" si="18"/>
        <v/>
      </c>
      <c r="I82" s="226" t="str">
        <f t="shared" ca="1" si="19"/>
        <v/>
      </c>
      <c r="J82" s="227" t="str">
        <f t="shared" ca="1" si="20"/>
        <v/>
      </c>
      <c r="K82" s="301" t="s">
        <v>88</v>
      </c>
      <c r="L82" s="112"/>
      <c r="M82" s="35"/>
      <c r="N82" s="35"/>
      <c r="O82" s="35"/>
      <c r="P82" s="35"/>
      <c r="S82" s="35"/>
      <c r="T82" s="35"/>
      <c r="U82" s="35"/>
      <c r="V82" s="35"/>
      <c r="W82" s="35"/>
      <c r="X82" s="35"/>
      <c r="Y82" s="35"/>
      <c r="Z82" s="35"/>
      <c r="AA82" s="228" t="b">
        <f t="shared" ca="1" si="21"/>
        <v>1</v>
      </c>
      <c r="AB82" s="228" t="b">
        <f ca="1">AND(Accueil!$E$5="Oui",$AA82,OR($AD82="",Accueil!$E$7="",NOT(ISNUMBER(Accueil!$E$7)),$AD82&gt;=Accueil!$E$7))</f>
        <v>0</v>
      </c>
      <c r="AC82" s="228" t="b">
        <f ca="1">AND(Accueil!$E$8="Oui",$AA82,OR($AD82="",Accueil!$E$10="",NOT(ISNUMBER(Accueil!$E$10)),$AD82&gt;=Accueil!$E$10))</f>
        <v>0</v>
      </c>
      <c r="AD82" s="229" t="str">
        <f>IF(NOT(_xlfn.ISFORMULA(B82)),IF(ISNUMBER(B82),B82,IF(NOT(_xlfn.ISFORMULA(D82)),IF(AND(ISNUMBER(D82),D82&lt;&gt;0),Accueil!$B$7,IF(NOT(_xlfn.ISFORMULA(G82)),IF(AND(ISNUMBER(G82),G82&lt;&gt;0),Accueil!$B$7,""),"")),IF(NOT(_xlfn.ISFORMULA(G82)),IF(AND(ISNUMBER(G82),G82&lt;&gt;0),Accueil!$B$7,""),""))),IF(NOT(_xlfn.ISFORMULA(D82)),IF(AND(ISNUMBER(D82),D82&lt;&gt;0),Accueil!$B$7,IF(NOT(_xlfn.ISFORMULA(G82)),IF(AND(ISNUMBER(G82),G82&lt;&gt;0),Accueil!$B$7,""),"")),IF(NOT(_xlfn.ISFORMULA(G82)),IF(AND(ISNUMBER(G82),G82&lt;&gt;0),Accueil!$B$7,""),"")))</f>
        <v/>
      </c>
      <c r="AE82" s="230">
        <f t="shared" ca="1" si="22"/>
        <v>0</v>
      </c>
      <c r="AF82" s="230">
        <f t="shared" ca="1" si="23"/>
        <v>0</v>
      </c>
      <c r="AG82" s="230">
        <f t="shared" ca="1" si="24"/>
        <v>0</v>
      </c>
      <c r="AH82" s="231">
        <f t="shared" ca="1" si="25"/>
        <v>0</v>
      </c>
      <c r="AI82" s="231">
        <f t="shared" ca="1" si="26"/>
        <v>0</v>
      </c>
      <c r="AJ82" s="231" t="str">
        <f t="shared" ca="1" si="27"/>
        <v/>
      </c>
    </row>
    <row r="83" spans="1:36" x14ac:dyDescent="0.25">
      <c r="A83" s="42"/>
      <c r="B83" s="232" t="str">
        <f>IF(NOT(_xlfn.ISFORMULA(D83)),IF(AND(ISNUMBER(D83),D83&lt;&gt;0),Accueil!$B$7,IF(NOT(_xlfn.ISFORMULA(G83)),IF(AND(ISNUMBER(G83),G83&lt;&gt;0),Accueil!$B$7,""),"")),IF(NOT(_xlfn.ISFORMULA(G83)),IF(AND(ISNUMBER(G83),G83&lt;&gt;0),Accueil!$B$7,""),""))</f>
        <v/>
      </c>
      <c r="C83" s="43"/>
      <c r="D83" s="223" t="str">
        <f t="shared" ca="1" si="14"/>
        <v/>
      </c>
      <c r="E83" s="223" t="str">
        <f t="shared" ca="1" si="15"/>
        <v/>
      </c>
      <c r="F83" s="223" t="str">
        <f t="shared" ca="1" si="16"/>
        <v/>
      </c>
      <c r="G83" s="224" t="str">
        <f t="shared" ca="1" si="17"/>
        <v/>
      </c>
      <c r="H83" s="225" t="str">
        <f t="shared" ca="1" si="18"/>
        <v/>
      </c>
      <c r="I83" s="226" t="str">
        <f t="shared" ca="1" si="19"/>
        <v/>
      </c>
      <c r="J83" s="227" t="str">
        <f t="shared" ca="1" si="20"/>
        <v/>
      </c>
      <c r="K83" s="301" t="s">
        <v>88</v>
      </c>
      <c r="L83" s="112"/>
      <c r="M83" s="35"/>
      <c r="N83" s="35"/>
      <c r="O83" s="35"/>
      <c r="P83" s="35"/>
      <c r="S83" s="35"/>
      <c r="T83" s="35"/>
      <c r="U83" s="35"/>
      <c r="V83" s="35"/>
      <c r="W83" s="35"/>
      <c r="X83" s="35"/>
      <c r="Y83" s="35"/>
      <c r="Z83" s="35"/>
      <c r="AA83" s="228" t="b">
        <f t="shared" ca="1" si="21"/>
        <v>1</v>
      </c>
      <c r="AB83" s="228" t="b">
        <f ca="1">AND(Accueil!$E$5="Oui",$AA83,OR($AD83="",Accueil!$E$7="",NOT(ISNUMBER(Accueil!$E$7)),$AD83&gt;=Accueil!$E$7))</f>
        <v>0</v>
      </c>
      <c r="AC83" s="228" t="b">
        <f ca="1">AND(Accueil!$E$8="Oui",$AA83,OR($AD83="",Accueil!$E$10="",NOT(ISNUMBER(Accueil!$E$10)),$AD83&gt;=Accueil!$E$10))</f>
        <v>0</v>
      </c>
      <c r="AD83" s="229" t="str">
        <f>IF(NOT(_xlfn.ISFORMULA(B83)),IF(ISNUMBER(B83),B83,IF(NOT(_xlfn.ISFORMULA(D83)),IF(AND(ISNUMBER(D83),D83&lt;&gt;0),Accueil!$B$7,IF(NOT(_xlfn.ISFORMULA(G83)),IF(AND(ISNUMBER(G83),G83&lt;&gt;0),Accueil!$B$7,""),"")),IF(NOT(_xlfn.ISFORMULA(G83)),IF(AND(ISNUMBER(G83),G83&lt;&gt;0),Accueil!$B$7,""),""))),IF(NOT(_xlfn.ISFORMULA(D83)),IF(AND(ISNUMBER(D83),D83&lt;&gt;0),Accueil!$B$7,IF(NOT(_xlfn.ISFORMULA(G83)),IF(AND(ISNUMBER(G83),G83&lt;&gt;0),Accueil!$B$7,""),"")),IF(NOT(_xlfn.ISFORMULA(G83)),IF(AND(ISNUMBER(G83),G83&lt;&gt;0),Accueil!$B$7,""),"")))</f>
        <v/>
      </c>
      <c r="AE83" s="230">
        <f t="shared" ca="1" si="22"/>
        <v>0</v>
      </c>
      <c r="AF83" s="230">
        <f t="shared" ca="1" si="23"/>
        <v>0</v>
      </c>
      <c r="AG83" s="230">
        <f t="shared" ca="1" si="24"/>
        <v>0</v>
      </c>
      <c r="AH83" s="231">
        <f t="shared" ca="1" si="25"/>
        <v>0</v>
      </c>
      <c r="AI83" s="231">
        <f t="shared" ca="1" si="26"/>
        <v>0</v>
      </c>
      <c r="AJ83" s="231" t="str">
        <f t="shared" ca="1" si="27"/>
        <v/>
      </c>
    </row>
    <row r="84" spans="1:36" x14ac:dyDescent="0.25">
      <c r="A84" s="42"/>
      <c r="B84" s="232" t="str">
        <f>IF(NOT(_xlfn.ISFORMULA(D84)),IF(AND(ISNUMBER(D84),D84&lt;&gt;0),Accueil!$B$7,IF(NOT(_xlfn.ISFORMULA(G84)),IF(AND(ISNUMBER(G84),G84&lt;&gt;0),Accueil!$B$7,""),"")),IF(NOT(_xlfn.ISFORMULA(G84)),IF(AND(ISNUMBER(G84),G84&lt;&gt;0),Accueil!$B$7,""),""))</f>
        <v/>
      </c>
      <c r="C84" s="43"/>
      <c r="D84" s="223" t="str">
        <f t="shared" ca="1" si="14"/>
        <v/>
      </c>
      <c r="E84" s="223" t="str">
        <f t="shared" ca="1" si="15"/>
        <v/>
      </c>
      <c r="F84" s="223" t="str">
        <f t="shared" ca="1" si="16"/>
        <v/>
      </c>
      <c r="G84" s="224" t="str">
        <f t="shared" ca="1" si="17"/>
        <v/>
      </c>
      <c r="H84" s="225" t="str">
        <f t="shared" ca="1" si="18"/>
        <v/>
      </c>
      <c r="I84" s="226" t="str">
        <f t="shared" ca="1" si="19"/>
        <v/>
      </c>
      <c r="J84" s="227" t="str">
        <f t="shared" ca="1" si="20"/>
        <v/>
      </c>
      <c r="K84" s="301" t="s">
        <v>88</v>
      </c>
      <c r="L84" s="112"/>
      <c r="M84" s="35"/>
      <c r="N84" s="35"/>
      <c r="O84" s="35"/>
      <c r="P84" s="35"/>
      <c r="S84" s="35"/>
      <c r="T84" s="35"/>
      <c r="U84" s="35"/>
      <c r="V84" s="35"/>
      <c r="W84" s="35"/>
      <c r="X84" s="35"/>
      <c r="Y84" s="35"/>
      <c r="Z84" s="35"/>
      <c r="AA84" s="228" t="b">
        <f t="shared" ca="1" si="21"/>
        <v>1</v>
      </c>
      <c r="AB84" s="228" t="b">
        <f ca="1">AND(Accueil!$E$5="Oui",$AA84,OR($AD84="",Accueil!$E$7="",NOT(ISNUMBER(Accueil!$E$7)),$AD84&gt;=Accueil!$E$7))</f>
        <v>0</v>
      </c>
      <c r="AC84" s="228" t="b">
        <f ca="1">AND(Accueil!$E$8="Oui",$AA84,OR($AD84="",Accueil!$E$10="",NOT(ISNUMBER(Accueil!$E$10)),$AD84&gt;=Accueil!$E$10))</f>
        <v>0</v>
      </c>
      <c r="AD84" s="229" t="str">
        <f>IF(NOT(_xlfn.ISFORMULA(B84)),IF(ISNUMBER(B84),B84,IF(NOT(_xlfn.ISFORMULA(D84)),IF(AND(ISNUMBER(D84),D84&lt;&gt;0),Accueil!$B$7,IF(NOT(_xlfn.ISFORMULA(G84)),IF(AND(ISNUMBER(G84),G84&lt;&gt;0),Accueil!$B$7,""),"")),IF(NOT(_xlfn.ISFORMULA(G84)),IF(AND(ISNUMBER(G84),G84&lt;&gt;0),Accueil!$B$7,""),""))),IF(NOT(_xlfn.ISFORMULA(D84)),IF(AND(ISNUMBER(D84),D84&lt;&gt;0),Accueil!$B$7,IF(NOT(_xlfn.ISFORMULA(G84)),IF(AND(ISNUMBER(G84),G84&lt;&gt;0),Accueil!$B$7,""),"")),IF(NOT(_xlfn.ISFORMULA(G84)),IF(AND(ISNUMBER(G84),G84&lt;&gt;0),Accueil!$B$7,""),"")))</f>
        <v/>
      </c>
      <c r="AE84" s="230">
        <f t="shared" ca="1" si="22"/>
        <v>0</v>
      </c>
      <c r="AF84" s="230">
        <f t="shared" ca="1" si="23"/>
        <v>0</v>
      </c>
      <c r="AG84" s="230">
        <f t="shared" ca="1" si="24"/>
        <v>0</v>
      </c>
      <c r="AH84" s="231">
        <f t="shared" ca="1" si="25"/>
        <v>0</v>
      </c>
      <c r="AI84" s="231">
        <f t="shared" ca="1" si="26"/>
        <v>0</v>
      </c>
      <c r="AJ84" s="231" t="str">
        <f t="shared" ca="1" si="27"/>
        <v/>
      </c>
    </row>
    <row r="85" spans="1:36" x14ac:dyDescent="0.25">
      <c r="A85" s="42"/>
      <c r="B85" s="232" t="str">
        <f>IF(NOT(_xlfn.ISFORMULA(D85)),IF(AND(ISNUMBER(D85),D85&lt;&gt;0),Accueil!$B$7,IF(NOT(_xlfn.ISFORMULA(G85)),IF(AND(ISNUMBER(G85),G85&lt;&gt;0),Accueil!$B$7,""),"")),IF(NOT(_xlfn.ISFORMULA(G85)),IF(AND(ISNUMBER(G85),G85&lt;&gt;0),Accueil!$B$7,""),""))</f>
        <v/>
      </c>
      <c r="C85" s="43"/>
      <c r="D85" s="223" t="str">
        <f t="shared" ca="1" si="14"/>
        <v/>
      </c>
      <c r="E85" s="223" t="str">
        <f t="shared" ca="1" si="15"/>
        <v/>
      </c>
      <c r="F85" s="223" t="str">
        <f t="shared" ca="1" si="16"/>
        <v/>
      </c>
      <c r="G85" s="224" t="str">
        <f t="shared" ca="1" si="17"/>
        <v/>
      </c>
      <c r="H85" s="225" t="str">
        <f t="shared" ca="1" si="18"/>
        <v/>
      </c>
      <c r="I85" s="226" t="str">
        <f t="shared" ca="1" si="19"/>
        <v/>
      </c>
      <c r="J85" s="227" t="str">
        <f t="shared" ca="1" si="20"/>
        <v/>
      </c>
      <c r="K85" s="301" t="s">
        <v>88</v>
      </c>
      <c r="L85" s="112"/>
      <c r="M85" s="35"/>
      <c r="N85" s="35"/>
      <c r="O85" s="35"/>
      <c r="P85" s="35"/>
      <c r="S85" s="35"/>
      <c r="T85" s="35"/>
      <c r="U85" s="35"/>
      <c r="V85" s="35"/>
      <c r="W85" s="35"/>
      <c r="X85" s="35"/>
      <c r="Y85" s="35"/>
      <c r="Z85" s="35"/>
      <c r="AA85" s="228" t="b">
        <f t="shared" ca="1" si="21"/>
        <v>1</v>
      </c>
      <c r="AB85" s="228" t="b">
        <f ca="1">AND(Accueil!$E$5="Oui",$AA85,OR($AD85="",Accueil!$E$7="",NOT(ISNUMBER(Accueil!$E$7)),$AD85&gt;=Accueil!$E$7))</f>
        <v>0</v>
      </c>
      <c r="AC85" s="228" t="b">
        <f ca="1">AND(Accueil!$E$8="Oui",$AA85,OR($AD85="",Accueil!$E$10="",NOT(ISNUMBER(Accueil!$E$10)),$AD85&gt;=Accueil!$E$10))</f>
        <v>0</v>
      </c>
      <c r="AD85" s="229" t="str">
        <f>IF(NOT(_xlfn.ISFORMULA(B85)),IF(ISNUMBER(B85),B85,IF(NOT(_xlfn.ISFORMULA(D85)),IF(AND(ISNUMBER(D85),D85&lt;&gt;0),Accueil!$B$7,IF(NOT(_xlfn.ISFORMULA(G85)),IF(AND(ISNUMBER(G85),G85&lt;&gt;0),Accueil!$B$7,""),"")),IF(NOT(_xlfn.ISFORMULA(G85)),IF(AND(ISNUMBER(G85),G85&lt;&gt;0),Accueil!$B$7,""),""))),IF(NOT(_xlfn.ISFORMULA(D85)),IF(AND(ISNUMBER(D85),D85&lt;&gt;0),Accueil!$B$7,IF(NOT(_xlfn.ISFORMULA(G85)),IF(AND(ISNUMBER(G85),G85&lt;&gt;0),Accueil!$B$7,""),"")),IF(NOT(_xlfn.ISFORMULA(G85)),IF(AND(ISNUMBER(G85),G85&lt;&gt;0),Accueil!$B$7,""),"")))</f>
        <v/>
      </c>
      <c r="AE85" s="230">
        <f t="shared" ca="1" si="22"/>
        <v>0</v>
      </c>
      <c r="AF85" s="230">
        <f t="shared" ca="1" si="23"/>
        <v>0</v>
      </c>
      <c r="AG85" s="230">
        <f t="shared" ca="1" si="24"/>
        <v>0</v>
      </c>
      <c r="AH85" s="231">
        <f t="shared" ca="1" si="25"/>
        <v>0</v>
      </c>
      <c r="AI85" s="231">
        <f t="shared" ca="1" si="26"/>
        <v>0</v>
      </c>
      <c r="AJ85" s="231" t="str">
        <f t="shared" ca="1" si="27"/>
        <v/>
      </c>
    </row>
    <row r="86" spans="1:36" x14ac:dyDescent="0.25">
      <c r="A86" s="42"/>
      <c r="B86" s="232" t="str">
        <f>IF(NOT(_xlfn.ISFORMULA(D86)),IF(AND(ISNUMBER(D86),D86&lt;&gt;0),Accueil!$B$7,IF(NOT(_xlfn.ISFORMULA(G86)),IF(AND(ISNUMBER(G86),G86&lt;&gt;0),Accueil!$B$7,""),"")),IF(NOT(_xlfn.ISFORMULA(G86)),IF(AND(ISNUMBER(G86),G86&lt;&gt;0),Accueil!$B$7,""),""))</f>
        <v/>
      </c>
      <c r="C86" s="43"/>
      <c r="D86" s="223" t="str">
        <f t="shared" ca="1" si="14"/>
        <v/>
      </c>
      <c r="E86" s="223" t="str">
        <f t="shared" ca="1" si="15"/>
        <v/>
      </c>
      <c r="F86" s="223" t="str">
        <f t="shared" ca="1" si="16"/>
        <v/>
      </c>
      <c r="G86" s="224" t="str">
        <f t="shared" ca="1" si="17"/>
        <v/>
      </c>
      <c r="H86" s="225" t="str">
        <f t="shared" ca="1" si="18"/>
        <v/>
      </c>
      <c r="I86" s="226" t="str">
        <f t="shared" ca="1" si="19"/>
        <v/>
      </c>
      <c r="J86" s="227" t="str">
        <f t="shared" ca="1" si="20"/>
        <v/>
      </c>
      <c r="K86" s="301" t="s">
        <v>88</v>
      </c>
      <c r="L86" s="112"/>
      <c r="M86" s="35"/>
      <c r="N86" s="35"/>
      <c r="O86" s="35"/>
      <c r="P86" s="35"/>
      <c r="S86" s="35"/>
      <c r="T86" s="35"/>
      <c r="U86" s="35"/>
      <c r="V86" s="35"/>
      <c r="W86" s="35"/>
      <c r="X86" s="35"/>
      <c r="Y86" s="35"/>
      <c r="Z86" s="35"/>
      <c r="AA86" s="228" t="b">
        <f t="shared" ca="1" si="21"/>
        <v>1</v>
      </c>
      <c r="AB86" s="228" t="b">
        <f ca="1">AND(Accueil!$E$5="Oui",$AA86,OR($AD86="",Accueil!$E$7="",NOT(ISNUMBER(Accueil!$E$7)),$AD86&gt;=Accueil!$E$7))</f>
        <v>0</v>
      </c>
      <c r="AC86" s="228" t="b">
        <f ca="1">AND(Accueil!$E$8="Oui",$AA86,OR($AD86="",Accueil!$E$10="",NOT(ISNUMBER(Accueil!$E$10)),$AD86&gt;=Accueil!$E$10))</f>
        <v>0</v>
      </c>
      <c r="AD86" s="229" t="str">
        <f>IF(NOT(_xlfn.ISFORMULA(B86)),IF(ISNUMBER(B86),B86,IF(NOT(_xlfn.ISFORMULA(D86)),IF(AND(ISNUMBER(D86),D86&lt;&gt;0),Accueil!$B$7,IF(NOT(_xlfn.ISFORMULA(G86)),IF(AND(ISNUMBER(G86),G86&lt;&gt;0),Accueil!$B$7,""),"")),IF(NOT(_xlfn.ISFORMULA(G86)),IF(AND(ISNUMBER(G86),G86&lt;&gt;0),Accueil!$B$7,""),""))),IF(NOT(_xlfn.ISFORMULA(D86)),IF(AND(ISNUMBER(D86),D86&lt;&gt;0),Accueil!$B$7,IF(NOT(_xlfn.ISFORMULA(G86)),IF(AND(ISNUMBER(G86),G86&lt;&gt;0),Accueil!$B$7,""),"")),IF(NOT(_xlfn.ISFORMULA(G86)),IF(AND(ISNUMBER(G86),G86&lt;&gt;0),Accueil!$B$7,""),"")))</f>
        <v/>
      </c>
      <c r="AE86" s="230">
        <f t="shared" ca="1" si="22"/>
        <v>0</v>
      </c>
      <c r="AF86" s="230">
        <f t="shared" ca="1" si="23"/>
        <v>0</v>
      </c>
      <c r="AG86" s="230">
        <f t="shared" ca="1" si="24"/>
        <v>0</v>
      </c>
      <c r="AH86" s="231">
        <f t="shared" ca="1" si="25"/>
        <v>0</v>
      </c>
      <c r="AI86" s="231">
        <f t="shared" ca="1" si="26"/>
        <v>0</v>
      </c>
      <c r="AJ86" s="231" t="str">
        <f t="shared" ca="1" si="27"/>
        <v/>
      </c>
    </row>
    <row r="87" spans="1:36" x14ac:dyDescent="0.25">
      <c r="A87" s="42"/>
      <c r="B87" s="232" t="str">
        <f>IF(NOT(_xlfn.ISFORMULA(D87)),IF(AND(ISNUMBER(D87),D87&lt;&gt;0),Accueil!$B$7,IF(NOT(_xlfn.ISFORMULA(G87)),IF(AND(ISNUMBER(G87),G87&lt;&gt;0),Accueil!$B$7,""),"")),IF(NOT(_xlfn.ISFORMULA(G87)),IF(AND(ISNUMBER(G87),G87&lt;&gt;0),Accueil!$B$7,""),""))</f>
        <v/>
      </c>
      <c r="C87" s="43"/>
      <c r="D87" s="223" t="str">
        <f t="shared" ca="1" si="14"/>
        <v/>
      </c>
      <c r="E87" s="223" t="str">
        <f t="shared" ca="1" si="15"/>
        <v/>
      </c>
      <c r="F87" s="223" t="str">
        <f t="shared" ca="1" si="16"/>
        <v/>
      </c>
      <c r="G87" s="224" t="str">
        <f t="shared" ca="1" si="17"/>
        <v/>
      </c>
      <c r="H87" s="225" t="str">
        <f t="shared" ca="1" si="18"/>
        <v/>
      </c>
      <c r="I87" s="226" t="str">
        <f t="shared" ca="1" si="19"/>
        <v/>
      </c>
      <c r="J87" s="227" t="str">
        <f t="shared" ca="1" si="20"/>
        <v/>
      </c>
      <c r="K87" s="301" t="s">
        <v>88</v>
      </c>
      <c r="L87" s="112"/>
      <c r="M87" s="35"/>
      <c r="N87" s="35"/>
      <c r="O87" s="35"/>
      <c r="P87" s="35"/>
      <c r="S87" s="35"/>
      <c r="T87" s="35"/>
      <c r="U87" s="35"/>
      <c r="V87" s="35"/>
      <c r="W87" s="35"/>
      <c r="X87" s="35"/>
      <c r="Y87" s="35"/>
      <c r="Z87" s="35"/>
      <c r="AA87" s="228" t="b">
        <f t="shared" ca="1" si="21"/>
        <v>1</v>
      </c>
      <c r="AB87" s="228" t="b">
        <f ca="1">AND(Accueil!$E$5="Oui",$AA87,OR($AD87="",Accueil!$E$7="",NOT(ISNUMBER(Accueil!$E$7)),$AD87&gt;=Accueil!$E$7))</f>
        <v>0</v>
      </c>
      <c r="AC87" s="228" t="b">
        <f ca="1">AND(Accueil!$E$8="Oui",$AA87,OR($AD87="",Accueil!$E$10="",NOT(ISNUMBER(Accueil!$E$10)),$AD87&gt;=Accueil!$E$10))</f>
        <v>0</v>
      </c>
      <c r="AD87" s="229" t="str">
        <f>IF(NOT(_xlfn.ISFORMULA(B87)),IF(ISNUMBER(B87),B87,IF(NOT(_xlfn.ISFORMULA(D87)),IF(AND(ISNUMBER(D87),D87&lt;&gt;0),Accueil!$B$7,IF(NOT(_xlfn.ISFORMULA(G87)),IF(AND(ISNUMBER(G87),G87&lt;&gt;0),Accueil!$B$7,""),"")),IF(NOT(_xlfn.ISFORMULA(G87)),IF(AND(ISNUMBER(G87),G87&lt;&gt;0),Accueil!$B$7,""),""))),IF(NOT(_xlfn.ISFORMULA(D87)),IF(AND(ISNUMBER(D87),D87&lt;&gt;0),Accueil!$B$7,IF(NOT(_xlfn.ISFORMULA(G87)),IF(AND(ISNUMBER(G87),G87&lt;&gt;0),Accueil!$B$7,""),"")),IF(NOT(_xlfn.ISFORMULA(G87)),IF(AND(ISNUMBER(G87),G87&lt;&gt;0),Accueil!$B$7,""),"")))</f>
        <v/>
      </c>
      <c r="AE87" s="230">
        <f t="shared" ca="1" si="22"/>
        <v>0</v>
      </c>
      <c r="AF87" s="230">
        <f t="shared" ca="1" si="23"/>
        <v>0</v>
      </c>
      <c r="AG87" s="230">
        <f t="shared" ca="1" si="24"/>
        <v>0</v>
      </c>
      <c r="AH87" s="231">
        <f t="shared" ca="1" si="25"/>
        <v>0</v>
      </c>
      <c r="AI87" s="231">
        <f t="shared" ca="1" si="26"/>
        <v>0</v>
      </c>
      <c r="AJ87" s="231" t="str">
        <f t="shared" ca="1" si="27"/>
        <v/>
      </c>
    </row>
    <row r="88" spans="1:36" x14ac:dyDescent="0.25">
      <c r="A88" s="42"/>
      <c r="B88" s="232" t="str">
        <f>IF(NOT(_xlfn.ISFORMULA(D88)),IF(AND(ISNUMBER(D88),D88&lt;&gt;0),Accueil!$B$7,IF(NOT(_xlfn.ISFORMULA(G88)),IF(AND(ISNUMBER(G88),G88&lt;&gt;0),Accueil!$B$7,""),"")),IF(NOT(_xlfn.ISFORMULA(G88)),IF(AND(ISNUMBER(G88),G88&lt;&gt;0),Accueil!$B$7,""),""))</f>
        <v/>
      </c>
      <c r="C88" s="43"/>
      <c r="D88" s="223" t="str">
        <f t="shared" ca="1" si="14"/>
        <v/>
      </c>
      <c r="E88" s="223" t="str">
        <f t="shared" ca="1" si="15"/>
        <v/>
      </c>
      <c r="F88" s="223" t="str">
        <f t="shared" ca="1" si="16"/>
        <v/>
      </c>
      <c r="G88" s="224" t="str">
        <f t="shared" ca="1" si="17"/>
        <v/>
      </c>
      <c r="H88" s="225" t="str">
        <f t="shared" ca="1" si="18"/>
        <v/>
      </c>
      <c r="I88" s="226" t="str">
        <f t="shared" ca="1" si="19"/>
        <v/>
      </c>
      <c r="J88" s="227" t="str">
        <f t="shared" ca="1" si="20"/>
        <v/>
      </c>
      <c r="K88" s="301" t="s">
        <v>88</v>
      </c>
      <c r="L88" s="112"/>
      <c r="M88" s="35"/>
      <c r="N88" s="35"/>
      <c r="O88" s="35"/>
      <c r="P88" s="35"/>
      <c r="S88" s="35"/>
      <c r="T88" s="35"/>
      <c r="U88" s="35"/>
      <c r="V88" s="35"/>
      <c r="W88" s="35"/>
      <c r="X88" s="35"/>
      <c r="Y88" s="35"/>
      <c r="Z88" s="35"/>
      <c r="AA88" s="228" t="b">
        <f t="shared" ca="1" si="21"/>
        <v>1</v>
      </c>
      <c r="AB88" s="228" t="b">
        <f ca="1">AND(Accueil!$E$5="Oui",$AA88,OR($AD88="",Accueil!$E$7="",NOT(ISNUMBER(Accueil!$E$7)),$AD88&gt;=Accueil!$E$7))</f>
        <v>0</v>
      </c>
      <c r="AC88" s="228" t="b">
        <f ca="1">AND(Accueil!$E$8="Oui",$AA88,OR($AD88="",Accueil!$E$10="",NOT(ISNUMBER(Accueil!$E$10)),$AD88&gt;=Accueil!$E$10))</f>
        <v>0</v>
      </c>
      <c r="AD88" s="229" t="str">
        <f>IF(NOT(_xlfn.ISFORMULA(B88)),IF(ISNUMBER(B88),B88,IF(NOT(_xlfn.ISFORMULA(D88)),IF(AND(ISNUMBER(D88),D88&lt;&gt;0),Accueil!$B$7,IF(NOT(_xlfn.ISFORMULA(G88)),IF(AND(ISNUMBER(G88),G88&lt;&gt;0),Accueil!$B$7,""),"")),IF(NOT(_xlfn.ISFORMULA(G88)),IF(AND(ISNUMBER(G88),G88&lt;&gt;0),Accueil!$B$7,""),""))),IF(NOT(_xlfn.ISFORMULA(D88)),IF(AND(ISNUMBER(D88),D88&lt;&gt;0),Accueil!$B$7,IF(NOT(_xlfn.ISFORMULA(G88)),IF(AND(ISNUMBER(G88),G88&lt;&gt;0),Accueil!$B$7,""),"")),IF(NOT(_xlfn.ISFORMULA(G88)),IF(AND(ISNUMBER(G88),G88&lt;&gt;0),Accueil!$B$7,""),"")))</f>
        <v/>
      </c>
      <c r="AE88" s="230">
        <f t="shared" ca="1" si="22"/>
        <v>0</v>
      </c>
      <c r="AF88" s="230">
        <f t="shared" ca="1" si="23"/>
        <v>0</v>
      </c>
      <c r="AG88" s="230">
        <f t="shared" ca="1" si="24"/>
        <v>0</v>
      </c>
      <c r="AH88" s="231">
        <f t="shared" ca="1" si="25"/>
        <v>0</v>
      </c>
      <c r="AI88" s="231">
        <f t="shared" ca="1" si="26"/>
        <v>0</v>
      </c>
      <c r="AJ88" s="231" t="str">
        <f t="shared" ca="1" si="27"/>
        <v/>
      </c>
    </row>
    <row r="89" spans="1:36" x14ac:dyDescent="0.25">
      <c r="A89" s="42"/>
      <c r="B89" s="232" t="str">
        <f>IF(NOT(_xlfn.ISFORMULA(D89)),IF(AND(ISNUMBER(D89),D89&lt;&gt;0),Accueil!$B$7,IF(NOT(_xlfn.ISFORMULA(G89)),IF(AND(ISNUMBER(G89),G89&lt;&gt;0),Accueil!$B$7,""),"")),IF(NOT(_xlfn.ISFORMULA(G89)),IF(AND(ISNUMBER(G89),G89&lt;&gt;0),Accueil!$B$7,""),""))</f>
        <v/>
      </c>
      <c r="C89" s="43"/>
      <c r="D89" s="223" t="str">
        <f t="shared" ca="1" si="14"/>
        <v/>
      </c>
      <c r="E89" s="223" t="str">
        <f t="shared" ca="1" si="15"/>
        <v/>
      </c>
      <c r="F89" s="223" t="str">
        <f t="shared" ca="1" si="16"/>
        <v/>
      </c>
      <c r="G89" s="224" t="str">
        <f t="shared" ca="1" si="17"/>
        <v/>
      </c>
      <c r="H89" s="225" t="str">
        <f t="shared" ca="1" si="18"/>
        <v/>
      </c>
      <c r="I89" s="226" t="str">
        <f t="shared" ca="1" si="19"/>
        <v/>
      </c>
      <c r="J89" s="227" t="str">
        <f t="shared" ca="1" si="20"/>
        <v/>
      </c>
      <c r="K89" s="301" t="s">
        <v>88</v>
      </c>
      <c r="L89" s="112"/>
      <c r="M89" s="35"/>
      <c r="N89" s="35"/>
      <c r="O89" s="35"/>
      <c r="P89" s="35"/>
      <c r="S89" s="35"/>
      <c r="T89" s="35"/>
      <c r="U89" s="35"/>
      <c r="V89" s="35"/>
      <c r="W89" s="35"/>
      <c r="X89" s="35"/>
      <c r="Y89" s="35"/>
      <c r="Z89" s="35"/>
      <c r="AA89" s="228" t="b">
        <f t="shared" ca="1" si="21"/>
        <v>1</v>
      </c>
      <c r="AB89" s="228" t="b">
        <f ca="1">AND(Accueil!$E$5="Oui",$AA89,OR($AD89="",Accueil!$E$7="",NOT(ISNUMBER(Accueil!$E$7)),$AD89&gt;=Accueil!$E$7))</f>
        <v>0</v>
      </c>
      <c r="AC89" s="228" t="b">
        <f ca="1">AND(Accueil!$E$8="Oui",$AA89,OR($AD89="",Accueil!$E$10="",NOT(ISNUMBER(Accueil!$E$10)),$AD89&gt;=Accueil!$E$10))</f>
        <v>0</v>
      </c>
      <c r="AD89" s="229" t="str">
        <f>IF(NOT(_xlfn.ISFORMULA(B89)),IF(ISNUMBER(B89),B89,IF(NOT(_xlfn.ISFORMULA(D89)),IF(AND(ISNUMBER(D89),D89&lt;&gt;0),Accueil!$B$7,IF(NOT(_xlfn.ISFORMULA(G89)),IF(AND(ISNUMBER(G89),G89&lt;&gt;0),Accueil!$B$7,""),"")),IF(NOT(_xlfn.ISFORMULA(G89)),IF(AND(ISNUMBER(G89),G89&lt;&gt;0),Accueil!$B$7,""),""))),IF(NOT(_xlfn.ISFORMULA(D89)),IF(AND(ISNUMBER(D89),D89&lt;&gt;0),Accueil!$B$7,IF(NOT(_xlfn.ISFORMULA(G89)),IF(AND(ISNUMBER(G89),G89&lt;&gt;0),Accueil!$B$7,""),"")),IF(NOT(_xlfn.ISFORMULA(G89)),IF(AND(ISNUMBER(G89),G89&lt;&gt;0),Accueil!$B$7,""),"")))</f>
        <v/>
      </c>
      <c r="AE89" s="230">
        <f t="shared" ca="1" si="22"/>
        <v>0</v>
      </c>
      <c r="AF89" s="230">
        <f t="shared" ca="1" si="23"/>
        <v>0</v>
      </c>
      <c r="AG89" s="230">
        <f t="shared" ca="1" si="24"/>
        <v>0</v>
      </c>
      <c r="AH89" s="231">
        <f t="shared" ca="1" si="25"/>
        <v>0</v>
      </c>
      <c r="AI89" s="231">
        <f t="shared" ca="1" si="26"/>
        <v>0</v>
      </c>
      <c r="AJ89" s="231" t="str">
        <f t="shared" ca="1" si="27"/>
        <v/>
      </c>
    </row>
    <row r="90" spans="1:36" x14ac:dyDescent="0.25">
      <c r="A90" s="42"/>
      <c r="B90" s="232" t="str">
        <f>IF(NOT(_xlfn.ISFORMULA(D90)),IF(AND(ISNUMBER(D90),D90&lt;&gt;0),Accueil!$B$7,IF(NOT(_xlfn.ISFORMULA(G90)),IF(AND(ISNUMBER(G90),G90&lt;&gt;0),Accueil!$B$7,""),"")),IF(NOT(_xlfn.ISFORMULA(G90)),IF(AND(ISNUMBER(G90),G90&lt;&gt;0),Accueil!$B$7,""),""))</f>
        <v/>
      </c>
      <c r="C90" s="43"/>
      <c r="D90" s="223" t="str">
        <f t="shared" ca="1" si="14"/>
        <v/>
      </c>
      <c r="E90" s="223" t="str">
        <f t="shared" ca="1" si="15"/>
        <v/>
      </c>
      <c r="F90" s="223" t="str">
        <f t="shared" ca="1" si="16"/>
        <v/>
      </c>
      <c r="G90" s="224" t="str">
        <f t="shared" ca="1" si="17"/>
        <v/>
      </c>
      <c r="H90" s="225" t="str">
        <f t="shared" ca="1" si="18"/>
        <v/>
      </c>
      <c r="I90" s="226" t="str">
        <f t="shared" ca="1" si="19"/>
        <v/>
      </c>
      <c r="J90" s="227" t="str">
        <f t="shared" ca="1" si="20"/>
        <v/>
      </c>
      <c r="K90" s="301" t="s">
        <v>88</v>
      </c>
      <c r="L90" s="112"/>
      <c r="M90" s="35"/>
      <c r="N90" s="35"/>
      <c r="O90" s="35"/>
      <c r="P90" s="35"/>
      <c r="S90" s="35"/>
      <c r="T90" s="35"/>
      <c r="U90" s="35"/>
      <c r="V90" s="35"/>
      <c r="W90" s="35"/>
      <c r="X90" s="35"/>
      <c r="Y90" s="35"/>
      <c r="Z90" s="35"/>
      <c r="AA90" s="228" t="b">
        <f t="shared" ca="1" si="21"/>
        <v>1</v>
      </c>
      <c r="AB90" s="228" t="b">
        <f ca="1">AND(Accueil!$E$5="Oui",$AA90,OR($AD90="",Accueil!$E$7="",NOT(ISNUMBER(Accueil!$E$7)),$AD90&gt;=Accueil!$E$7))</f>
        <v>0</v>
      </c>
      <c r="AC90" s="228" t="b">
        <f ca="1">AND(Accueil!$E$8="Oui",$AA90,OR($AD90="",Accueil!$E$10="",NOT(ISNUMBER(Accueil!$E$10)),$AD90&gt;=Accueil!$E$10))</f>
        <v>0</v>
      </c>
      <c r="AD90" s="229" t="str">
        <f>IF(NOT(_xlfn.ISFORMULA(B90)),IF(ISNUMBER(B90),B90,IF(NOT(_xlfn.ISFORMULA(D90)),IF(AND(ISNUMBER(D90),D90&lt;&gt;0),Accueil!$B$7,IF(NOT(_xlfn.ISFORMULA(G90)),IF(AND(ISNUMBER(G90),G90&lt;&gt;0),Accueil!$B$7,""),"")),IF(NOT(_xlfn.ISFORMULA(G90)),IF(AND(ISNUMBER(G90),G90&lt;&gt;0),Accueil!$B$7,""),""))),IF(NOT(_xlfn.ISFORMULA(D90)),IF(AND(ISNUMBER(D90),D90&lt;&gt;0),Accueil!$B$7,IF(NOT(_xlfn.ISFORMULA(G90)),IF(AND(ISNUMBER(G90),G90&lt;&gt;0),Accueil!$B$7,""),"")),IF(NOT(_xlfn.ISFORMULA(G90)),IF(AND(ISNUMBER(G90),G90&lt;&gt;0),Accueil!$B$7,""),"")))</f>
        <v/>
      </c>
      <c r="AE90" s="230">
        <f t="shared" ca="1" si="22"/>
        <v>0</v>
      </c>
      <c r="AF90" s="230">
        <f t="shared" ca="1" si="23"/>
        <v>0</v>
      </c>
      <c r="AG90" s="230">
        <f t="shared" ca="1" si="24"/>
        <v>0</v>
      </c>
      <c r="AH90" s="231">
        <f t="shared" ca="1" si="25"/>
        <v>0</v>
      </c>
      <c r="AI90" s="231">
        <f t="shared" ca="1" si="26"/>
        <v>0</v>
      </c>
      <c r="AJ90" s="231" t="str">
        <f t="shared" ca="1" si="27"/>
        <v/>
      </c>
    </row>
    <row r="91" spans="1:36" x14ac:dyDescent="0.25">
      <c r="A91" s="42"/>
      <c r="B91" s="232" t="str">
        <f>IF(NOT(_xlfn.ISFORMULA(D91)),IF(AND(ISNUMBER(D91),D91&lt;&gt;0),Accueil!$B$7,IF(NOT(_xlfn.ISFORMULA(G91)),IF(AND(ISNUMBER(G91),G91&lt;&gt;0),Accueil!$B$7,""),"")),IF(NOT(_xlfn.ISFORMULA(G91)),IF(AND(ISNUMBER(G91),G91&lt;&gt;0),Accueil!$B$7,""),""))</f>
        <v/>
      </c>
      <c r="C91" s="43"/>
      <c r="D91" s="223" t="str">
        <f t="shared" ca="1" si="14"/>
        <v/>
      </c>
      <c r="E91" s="223" t="str">
        <f t="shared" ca="1" si="15"/>
        <v/>
      </c>
      <c r="F91" s="223" t="str">
        <f t="shared" ca="1" si="16"/>
        <v/>
      </c>
      <c r="G91" s="224" t="str">
        <f t="shared" ca="1" si="17"/>
        <v/>
      </c>
      <c r="H91" s="225" t="str">
        <f t="shared" ca="1" si="18"/>
        <v/>
      </c>
      <c r="I91" s="226" t="str">
        <f t="shared" ca="1" si="19"/>
        <v/>
      </c>
      <c r="J91" s="227" t="str">
        <f t="shared" ca="1" si="20"/>
        <v/>
      </c>
      <c r="K91" s="301" t="s">
        <v>88</v>
      </c>
      <c r="L91" s="112"/>
      <c r="M91" s="35"/>
      <c r="N91" s="35"/>
      <c r="O91" s="35"/>
      <c r="P91" s="35"/>
      <c r="S91" s="35"/>
      <c r="T91" s="35"/>
      <c r="U91" s="35"/>
      <c r="V91" s="35"/>
      <c r="W91" s="35"/>
      <c r="X91" s="35"/>
      <c r="Y91" s="35"/>
      <c r="Z91" s="35"/>
      <c r="AA91" s="228" t="b">
        <f t="shared" ca="1" si="21"/>
        <v>1</v>
      </c>
      <c r="AB91" s="228" t="b">
        <f ca="1">AND(Accueil!$E$5="Oui",$AA91,OR($AD91="",Accueil!$E$7="",NOT(ISNUMBER(Accueil!$E$7)),$AD91&gt;=Accueil!$E$7))</f>
        <v>0</v>
      </c>
      <c r="AC91" s="228" t="b">
        <f ca="1">AND(Accueil!$E$8="Oui",$AA91,OR($AD91="",Accueil!$E$10="",NOT(ISNUMBER(Accueil!$E$10)),$AD91&gt;=Accueil!$E$10))</f>
        <v>0</v>
      </c>
      <c r="AD91" s="229" t="str">
        <f>IF(NOT(_xlfn.ISFORMULA(B91)),IF(ISNUMBER(B91),B91,IF(NOT(_xlfn.ISFORMULA(D91)),IF(AND(ISNUMBER(D91),D91&lt;&gt;0),Accueil!$B$7,IF(NOT(_xlfn.ISFORMULA(G91)),IF(AND(ISNUMBER(G91),G91&lt;&gt;0),Accueil!$B$7,""),"")),IF(NOT(_xlfn.ISFORMULA(G91)),IF(AND(ISNUMBER(G91),G91&lt;&gt;0),Accueil!$B$7,""),""))),IF(NOT(_xlfn.ISFORMULA(D91)),IF(AND(ISNUMBER(D91),D91&lt;&gt;0),Accueil!$B$7,IF(NOT(_xlfn.ISFORMULA(G91)),IF(AND(ISNUMBER(G91),G91&lt;&gt;0),Accueil!$B$7,""),"")),IF(NOT(_xlfn.ISFORMULA(G91)),IF(AND(ISNUMBER(G91),G91&lt;&gt;0),Accueil!$B$7,""),"")))</f>
        <v/>
      </c>
      <c r="AE91" s="230">
        <f t="shared" ca="1" si="22"/>
        <v>0</v>
      </c>
      <c r="AF91" s="230">
        <f t="shared" ca="1" si="23"/>
        <v>0</v>
      </c>
      <c r="AG91" s="230">
        <f t="shared" ca="1" si="24"/>
        <v>0</v>
      </c>
      <c r="AH91" s="231">
        <f t="shared" ca="1" si="25"/>
        <v>0</v>
      </c>
      <c r="AI91" s="231">
        <f t="shared" ca="1" si="26"/>
        <v>0</v>
      </c>
      <c r="AJ91" s="231" t="str">
        <f t="shared" ca="1" si="27"/>
        <v/>
      </c>
    </row>
    <row r="92" spans="1:36" x14ac:dyDescent="0.25">
      <c r="A92" s="42"/>
      <c r="B92" s="232" t="str">
        <f>IF(NOT(_xlfn.ISFORMULA(D92)),IF(AND(ISNUMBER(D92),D92&lt;&gt;0),Accueil!$B$7,IF(NOT(_xlfn.ISFORMULA(G92)),IF(AND(ISNUMBER(G92),G92&lt;&gt;0),Accueil!$B$7,""),"")),IF(NOT(_xlfn.ISFORMULA(G92)),IF(AND(ISNUMBER(G92),G92&lt;&gt;0),Accueil!$B$7,""),""))</f>
        <v/>
      </c>
      <c r="C92" s="43"/>
      <c r="D92" s="223" t="str">
        <f t="shared" ca="1" si="14"/>
        <v/>
      </c>
      <c r="E92" s="223" t="str">
        <f t="shared" ca="1" si="15"/>
        <v/>
      </c>
      <c r="F92" s="223" t="str">
        <f t="shared" ca="1" si="16"/>
        <v/>
      </c>
      <c r="G92" s="224" t="str">
        <f t="shared" ca="1" si="17"/>
        <v/>
      </c>
      <c r="H92" s="225" t="str">
        <f t="shared" ca="1" si="18"/>
        <v/>
      </c>
      <c r="I92" s="226" t="str">
        <f t="shared" ca="1" si="19"/>
        <v/>
      </c>
      <c r="J92" s="227" t="str">
        <f t="shared" ca="1" si="20"/>
        <v/>
      </c>
      <c r="K92" s="301" t="s">
        <v>88</v>
      </c>
      <c r="L92" s="112"/>
      <c r="M92" s="35"/>
      <c r="N92" s="35"/>
      <c r="O92" s="35"/>
      <c r="P92" s="35"/>
      <c r="S92" s="35"/>
      <c r="T92" s="35"/>
      <c r="U92" s="35"/>
      <c r="V92" s="35"/>
      <c r="W92" s="35"/>
      <c r="X92" s="35"/>
      <c r="Y92" s="35"/>
      <c r="Z92" s="35"/>
      <c r="AA92" s="228" t="b">
        <f t="shared" ca="1" si="21"/>
        <v>1</v>
      </c>
      <c r="AB92" s="228" t="b">
        <f ca="1">AND(Accueil!$E$5="Oui",$AA92,OR($AD92="",Accueil!$E$7="",NOT(ISNUMBER(Accueil!$E$7)),$AD92&gt;=Accueil!$E$7))</f>
        <v>0</v>
      </c>
      <c r="AC92" s="228" t="b">
        <f ca="1">AND(Accueil!$E$8="Oui",$AA92,OR($AD92="",Accueil!$E$10="",NOT(ISNUMBER(Accueil!$E$10)),$AD92&gt;=Accueil!$E$10))</f>
        <v>0</v>
      </c>
      <c r="AD92" s="229" t="str">
        <f>IF(NOT(_xlfn.ISFORMULA(B92)),IF(ISNUMBER(B92),B92,IF(NOT(_xlfn.ISFORMULA(D92)),IF(AND(ISNUMBER(D92),D92&lt;&gt;0),Accueil!$B$7,IF(NOT(_xlfn.ISFORMULA(G92)),IF(AND(ISNUMBER(G92),G92&lt;&gt;0),Accueil!$B$7,""),"")),IF(NOT(_xlfn.ISFORMULA(G92)),IF(AND(ISNUMBER(G92),G92&lt;&gt;0),Accueil!$B$7,""),""))),IF(NOT(_xlfn.ISFORMULA(D92)),IF(AND(ISNUMBER(D92),D92&lt;&gt;0),Accueil!$B$7,IF(NOT(_xlfn.ISFORMULA(G92)),IF(AND(ISNUMBER(G92),G92&lt;&gt;0),Accueil!$B$7,""),"")),IF(NOT(_xlfn.ISFORMULA(G92)),IF(AND(ISNUMBER(G92),G92&lt;&gt;0),Accueil!$B$7,""),"")))</f>
        <v/>
      </c>
      <c r="AE92" s="230">
        <f t="shared" ca="1" si="22"/>
        <v>0</v>
      </c>
      <c r="AF92" s="230">
        <f t="shared" ca="1" si="23"/>
        <v>0</v>
      </c>
      <c r="AG92" s="230">
        <f t="shared" ca="1" si="24"/>
        <v>0</v>
      </c>
      <c r="AH92" s="231">
        <f t="shared" ca="1" si="25"/>
        <v>0</v>
      </c>
      <c r="AI92" s="231">
        <f t="shared" ca="1" si="26"/>
        <v>0</v>
      </c>
      <c r="AJ92" s="231" t="str">
        <f t="shared" ca="1" si="27"/>
        <v/>
      </c>
    </row>
    <row r="93" spans="1:36" x14ac:dyDescent="0.25">
      <c r="A93" s="42"/>
      <c r="B93" s="232" t="str">
        <f>IF(NOT(_xlfn.ISFORMULA(D93)),IF(AND(ISNUMBER(D93),D93&lt;&gt;0),Accueil!$B$7,IF(NOT(_xlfn.ISFORMULA(G93)),IF(AND(ISNUMBER(G93),G93&lt;&gt;0),Accueil!$B$7,""),"")),IF(NOT(_xlfn.ISFORMULA(G93)),IF(AND(ISNUMBER(G93),G93&lt;&gt;0),Accueil!$B$7,""),""))</f>
        <v/>
      </c>
      <c r="C93" s="43"/>
      <c r="D93" s="223" t="str">
        <f t="shared" ca="1" si="14"/>
        <v/>
      </c>
      <c r="E93" s="223" t="str">
        <f t="shared" ca="1" si="15"/>
        <v/>
      </c>
      <c r="F93" s="223" t="str">
        <f t="shared" ca="1" si="16"/>
        <v/>
      </c>
      <c r="G93" s="224" t="str">
        <f t="shared" ca="1" si="17"/>
        <v/>
      </c>
      <c r="H93" s="225" t="str">
        <f t="shared" ca="1" si="18"/>
        <v/>
      </c>
      <c r="I93" s="226" t="str">
        <f t="shared" ca="1" si="19"/>
        <v/>
      </c>
      <c r="J93" s="227" t="str">
        <f t="shared" ca="1" si="20"/>
        <v/>
      </c>
      <c r="K93" s="301" t="s">
        <v>88</v>
      </c>
      <c r="L93" s="112"/>
      <c r="M93" s="35"/>
      <c r="N93" s="35"/>
      <c r="O93" s="35"/>
      <c r="P93" s="35"/>
      <c r="S93" s="35"/>
      <c r="T93" s="35"/>
      <c r="U93" s="35"/>
      <c r="V93" s="35"/>
      <c r="W93" s="35"/>
      <c r="X93" s="35"/>
      <c r="Y93" s="35"/>
      <c r="Z93" s="35"/>
      <c r="AA93" s="228" t="b">
        <f t="shared" ca="1" si="21"/>
        <v>1</v>
      </c>
      <c r="AB93" s="228" t="b">
        <f ca="1">AND(Accueil!$E$5="Oui",$AA93,OR($AD93="",Accueil!$E$7="",NOT(ISNUMBER(Accueil!$E$7)),$AD93&gt;=Accueil!$E$7))</f>
        <v>0</v>
      </c>
      <c r="AC93" s="228" t="b">
        <f ca="1">AND(Accueil!$E$8="Oui",$AA93,OR($AD93="",Accueil!$E$10="",NOT(ISNUMBER(Accueil!$E$10)),$AD93&gt;=Accueil!$E$10))</f>
        <v>0</v>
      </c>
      <c r="AD93" s="229" t="str">
        <f>IF(NOT(_xlfn.ISFORMULA(B93)),IF(ISNUMBER(B93),B93,IF(NOT(_xlfn.ISFORMULA(D93)),IF(AND(ISNUMBER(D93),D93&lt;&gt;0),Accueil!$B$7,IF(NOT(_xlfn.ISFORMULA(G93)),IF(AND(ISNUMBER(G93),G93&lt;&gt;0),Accueil!$B$7,""),"")),IF(NOT(_xlfn.ISFORMULA(G93)),IF(AND(ISNUMBER(G93),G93&lt;&gt;0),Accueil!$B$7,""),""))),IF(NOT(_xlfn.ISFORMULA(D93)),IF(AND(ISNUMBER(D93),D93&lt;&gt;0),Accueil!$B$7,IF(NOT(_xlfn.ISFORMULA(G93)),IF(AND(ISNUMBER(G93),G93&lt;&gt;0),Accueil!$B$7,""),"")),IF(NOT(_xlfn.ISFORMULA(G93)),IF(AND(ISNUMBER(G93),G93&lt;&gt;0),Accueil!$B$7,""),"")))</f>
        <v/>
      </c>
      <c r="AE93" s="230">
        <f t="shared" ca="1" si="22"/>
        <v>0</v>
      </c>
      <c r="AF93" s="230">
        <f t="shared" ca="1" si="23"/>
        <v>0</v>
      </c>
      <c r="AG93" s="230">
        <f t="shared" ca="1" si="24"/>
        <v>0</v>
      </c>
      <c r="AH93" s="231">
        <f t="shared" ca="1" si="25"/>
        <v>0</v>
      </c>
      <c r="AI93" s="231">
        <f t="shared" ca="1" si="26"/>
        <v>0</v>
      </c>
      <c r="AJ93" s="231" t="str">
        <f t="shared" ca="1" si="27"/>
        <v/>
      </c>
    </row>
    <row r="94" spans="1:36" x14ac:dyDescent="0.25">
      <c r="A94" s="42"/>
      <c r="B94" s="232" t="str">
        <f>IF(NOT(_xlfn.ISFORMULA(D94)),IF(AND(ISNUMBER(D94),D94&lt;&gt;0),Accueil!$B$7,IF(NOT(_xlfn.ISFORMULA(G94)),IF(AND(ISNUMBER(G94),G94&lt;&gt;0),Accueil!$B$7,""),"")),IF(NOT(_xlfn.ISFORMULA(G94)),IF(AND(ISNUMBER(G94),G94&lt;&gt;0),Accueil!$B$7,""),""))</f>
        <v/>
      </c>
      <c r="C94" s="43"/>
      <c r="D94" s="223" t="str">
        <f t="shared" ca="1" si="14"/>
        <v/>
      </c>
      <c r="E94" s="223" t="str">
        <f t="shared" ca="1" si="15"/>
        <v/>
      </c>
      <c r="F94" s="223" t="str">
        <f t="shared" ca="1" si="16"/>
        <v/>
      </c>
      <c r="G94" s="224" t="str">
        <f t="shared" ca="1" si="17"/>
        <v/>
      </c>
      <c r="H94" s="225" t="str">
        <f t="shared" ca="1" si="18"/>
        <v/>
      </c>
      <c r="I94" s="226" t="str">
        <f t="shared" ca="1" si="19"/>
        <v/>
      </c>
      <c r="J94" s="227" t="str">
        <f t="shared" ca="1" si="20"/>
        <v/>
      </c>
      <c r="K94" s="301" t="s">
        <v>88</v>
      </c>
      <c r="L94" s="112"/>
      <c r="M94" s="35"/>
      <c r="N94" s="35"/>
      <c r="O94" s="35"/>
      <c r="P94" s="35"/>
      <c r="S94" s="35"/>
      <c r="T94" s="35"/>
      <c r="U94" s="35"/>
      <c r="V94" s="35"/>
      <c r="W94" s="35"/>
      <c r="X94" s="35"/>
      <c r="Y94" s="35"/>
      <c r="Z94" s="35"/>
      <c r="AA94" s="228" t="b">
        <f t="shared" ca="1" si="21"/>
        <v>1</v>
      </c>
      <c r="AB94" s="228" t="b">
        <f ca="1">AND(Accueil!$E$5="Oui",$AA94,OR($AD94="",Accueil!$E$7="",NOT(ISNUMBER(Accueil!$E$7)),$AD94&gt;=Accueil!$E$7))</f>
        <v>0</v>
      </c>
      <c r="AC94" s="228" t="b">
        <f ca="1">AND(Accueil!$E$8="Oui",$AA94,OR($AD94="",Accueil!$E$10="",NOT(ISNUMBER(Accueil!$E$10)),$AD94&gt;=Accueil!$E$10))</f>
        <v>0</v>
      </c>
      <c r="AD94" s="229" t="str">
        <f>IF(NOT(_xlfn.ISFORMULA(B94)),IF(ISNUMBER(B94),B94,IF(NOT(_xlfn.ISFORMULA(D94)),IF(AND(ISNUMBER(D94),D94&lt;&gt;0),Accueil!$B$7,IF(NOT(_xlfn.ISFORMULA(G94)),IF(AND(ISNUMBER(G94),G94&lt;&gt;0),Accueil!$B$7,""),"")),IF(NOT(_xlfn.ISFORMULA(G94)),IF(AND(ISNUMBER(G94),G94&lt;&gt;0),Accueil!$B$7,""),""))),IF(NOT(_xlfn.ISFORMULA(D94)),IF(AND(ISNUMBER(D94),D94&lt;&gt;0),Accueil!$B$7,IF(NOT(_xlfn.ISFORMULA(G94)),IF(AND(ISNUMBER(G94),G94&lt;&gt;0),Accueil!$B$7,""),"")),IF(NOT(_xlfn.ISFORMULA(G94)),IF(AND(ISNUMBER(G94),G94&lt;&gt;0),Accueil!$B$7,""),"")))</f>
        <v/>
      </c>
      <c r="AE94" s="230">
        <f t="shared" ca="1" si="22"/>
        <v>0</v>
      </c>
      <c r="AF94" s="230">
        <f t="shared" ca="1" si="23"/>
        <v>0</v>
      </c>
      <c r="AG94" s="230">
        <f t="shared" ca="1" si="24"/>
        <v>0</v>
      </c>
      <c r="AH94" s="231">
        <f t="shared" ca="1" si="25"/>
        <v>0</v>
      </c>
      <c r="AI94" s="231">
        <f t="shared" ca="1" si="26"/>
        <v>0</v>
      </c>
      <c r="AJ94" s="231" t="str">
        <f t="shared" ca="1" si="27"/>
        <v/>
      </c>
    </row>
    <row r="95" spans="1:36" x14ac:dyDescent="0.25">
      <c r="A95" s="42"/>
      <c r="B95" s="232" t="str">
        <f>IF(NOT(_xlfn.ISFORMULA(D95)),IF(AND(ISNUMBER(D95),D95&lt;&gt;0),Accueil!$B$7,IF(NOT(_xlfn.ISFORMULA(G95)),IF(AND(ISNUMBER(G95),G95&lt;&gt;0),Accueil!$B$7,""),"")),IF(NOT(_xlfn.ISFORMULA(G95)),IF(AND(ISNUMBER(G95),G95&lt;&gt;0),Accueil!$B$7,""),""))</f>
        <v/>
      </c>
      <c r="C95" s="43"/>
      <c r="D95" s="223" t="str">
        <f t="shared" ca="1" si="14"/>
        <v/>
      </c>
      <c r="E95" s="223" t="str">
        <f t="shared" ca="1" si="15"/>
        <v/>
      </c>
      <c r="F95" s="223" t="str">
        <f t="shared" ca="1" si="16"/>
        <v/>
      </c>
      <c r="G95" s="224" t="str">
        <f t="shared" ca="1" si="17"/>
        <v/>
      </c>
      <c r="H95" s="225" t="str">
        <f t="shared" ca="1" si="18"/>
        <v/>
      </c>
      <c r="I95" s="226" t="str">
        <f t="shared" ca="1" si="19"/>
        <v/>
      </c>
      <c r="J95" s="227" t="str">
        <f t="shared" ca="1" si="20"/>
        <v/>
      </c>
      <c r="K95" s="301" t="s">
        <v>88</v>
      </c>
      <c r="L95" s="112"/>
      <c r="M95" s="35"/>
      <c r="N95" s="35"/>
      <c r="O95" s="35"/>
      <c r="P95" s="35"/>
      <c r="S95" s="35"/>
      <c r="T95" s="35"/>
      <c r="U95" s="35"/>
      <c r="V95" s="35"/>
      <c r="W95" s="35"/>
      <c r="X95" s="35"/>
      <c r="Y95" s="35"/>
      <c r="Z95" s="35"/>
      <c r="AA95" s="228" t="b">
        <f t="shared" ca="1" si="21"/>
        <v>1</v>
      </c>
      <c r="AB95" s="228" t="b">
        <f ca="1">AND(Accueil!$E$5="Oui",$AA95,OR($AD95="",Accueil!$E$7="",NOT(ISNUMBER(Accueil!$E$7)),$AD95&gt;=Accueil!$E$7))</f>
        <v>0</v>
      </c>
      <c r="AC95" s="228" t="b">
        <f ca="1">AND(Accueil!$E$8="Oui",$AA95,OR($AD95="",Accueil!$E$10="",NOT(ISNUMBER(Accueil!$E$10)),$AD95&gt;=Accueil!$E$10))</f>
        <v>0</v>
      </c>
      <c r="AD95" s="229" t="str">
        <f>IF(NOT(_xlfn.ISFORMULA(B95)),IF(ISNUMBER(B95),B95,IF(NOT(_xlfn.ISFORMULA(D95)),IF(AND(ISNUMBER(D95),D95&lt;&gt;0),Accueil!$B$7,IF(NOT(_xlfn.ISFORMULA(G95)),IF(AND(ISNUMBER(G95),G95&lt;&gt;0),Accueil!$B$7,""),"")),IF(NOT(_xlfn.ISFORMULA(G95)),IF(AND(ISNUMBER(G95),G95&lt;&gt;0),Accueil!$B$7,""),""))),IF(NOT(_xlfn.ISFORMULA(D95)),IF(AND(ISNUMBER(D95),D95&lt;&gt;0),Accueil!$B$7,IF(NOT(_xlfn.ISFORMULA(G95)),IF(AND(ISNUMBER(G95),G95&lt;&gt;0),Accueil!$B$7,""),"")),IF(NOT(_xlfn.ISFORMULA(G95)),IF(AND(ISNUMBER(G95),G95&lt;&gt;0),Accueil!$B$7,""),"")))</f>
        <v/>
      </c>
      <c r="AE95" s="230">
        <f t="shared" ca="1" si="22"/>
        <v>0</v>
      </c>
      <c r="AF95" s="230">
        <f t="shared" ca="1" si="23"/>
        <v>0</v>
      </c>
      <c r="AG95" s="230">
        <f t="shared" ca="1" si="24"/>
        <v>0</v>
      </c>
      <c r="AH95" s="231">
        <f t="shared" ca="1" si="25"/>
        <v>0</v>
      </c>
      <c r="AI95" s="231">
        <f t="shared" ca="1" si="26"/>
        <v>0</v>
      </c>
      <c r="AJ95" s="231" t="str">
        <f t="shared" ca="1" si="27"/>
        <v/>
      </c>
    </row>
    <row r="96" spans="1:36" x14ac:dyDescent="0.25">
      <c r="A96" s="42"/>
      <c r="B96" s="232" t="str">
        <f>IF(NOT(_xlfn.ISFORMULA(D96)),IF(AND(ISNUMBER(D96),D96&lt;&gt;0),Accueil!$B$7,IF(NOT(_xlfn.ISFORMULA(G96)),IF(AND(ISNUMBER(G96),G96&lt;&gt;0),Accueil!$B$7,""),"")),IF(NOT(_xlfn.ISFORMULA(G96)),IF(AND(ISNUMBER(G96),G96&lt;&gt;0),Accueil!$B$7,""),""))</f>
        <v/>
      </c>
      <c r="C96" s="43"/>
      <c r="D96" s="223" t="str">
        <f t="shared" ca="1" si="14"/>
        <v/>
      </c>
      <c r="E96" s="223" t="str">
        <f t="shared" ca="1" si="15"/>
        <v/>
      </c>
      <c r="F96" s="223" t="str">
        <f t="shared" ca="1" si="16"/>
        <v/>
      </c>
      <c r="G96" s="224" t="str">
        <f t="shared" ca="1" si="17"/>
        <v/>
      </c>
      <c r="H96" s="225" t="str">
        <f t="shared" ca="1" si="18"/>
        <v/>
      </c>
      <c r="I96" s="226" t="str">
        <f t="shared" ca="1" si="19"/>
        <v/>
      </c>
      <c r="J96" s="227" t="str">
        <f t="shared" ca="1" si="20"/>
        <v/>
      </c>
      <c r="K96" s="301" t="s">
        <v>88</v>
      </c>
      <c r="L96" s="112"/>
      <c r="M96" s="35"/>
      <c r="N96" s="35"/>
      <c r="O96" s="35"/>
      <c r="P96" s="35"/>
      <c r="S96" s="35"/>
      <c r="T96" s="35"/>
      <c r="U96" s="35"/>
      <c r="V96" s="35"/>
      <c r="W96" s="35"/>
      <c r="X96" s="35"/>
      <c r="Y96" s="35"/>
      <c r="Z96" s="35"/>
      <c r="AA96" s="228" t="b">
        <f t="shared" ca="1" si="21"/>
        <v>1</v>
      </c>
      <c r="AB96" s="228" t="b">
        <f ca="1">AND(Accueil!$E$5="Oui",$AA96,OR($AD96="",Accueil!$E$7="",NOT(ISNUMBER(Accueil!$E$7)),$AD96&gt;=Accueil!$E$7))</f>
        <v>0</v>
      </c>
      <c r="AC96" s="228" t="b">
        <f ca="1">AND(Accueil!$E$8="Oui",$AA96,OR($AD96="",Accueil!$E$10="",NOT(ISNUMBER(Accueil!$E$10)),$AD96&gt;=Accueil!$E$10))</f>
        <v>0</v>
      </c>
      <c r="AD96" s="229" t="str">
        <f>IF(NOT(_xlfn.ISFORMULA(B96)),IF(ISNUMBER(B96),B96,IF(NOT(_xlfn.ISFORMULA(D96)),IF(AND(ISNUMBER(D96),D96&lt;&gt;0),Accueil!$B$7,IF(NOT(_xlfn.ISFORMULA(G96)),IF(AND(ISNUMBER(G96),G96&lt;&gt;0),Accueil!$B$7,""),"")),IF(NOT(_xlfn.ISFORMULA(G96)),IF(AND(ISNUMBER(G96),G96&lt;&gt;0),Accueil!$B$7,""),""))),IF(NOT(_xlfn.ISFORMULA(D96)),IF(AND(ISNUMBER(D96),D96&lt;&gt;0),Accueil!$B$7,IF(NOT(_xlfn.ISFORMULA(G96)),IF(AND(ISNUMBER(G96),G96&lt;&gt;0),Accueil!$B$7,""),"")),IF(NOT(_xlfn.ISFORMULA(G96)),IF(AND(ISNUMBER(G96),G96&lt;&gt;0),Accueil!$B$7,""),"")))</f>
        <v/>
      </c>
      <c r="AE96" s="230">
        <f t="shared" ca="1" si="22"/>
        <v>0</v>
      </c>
      <c r="AF96" s="230">
        <f t="shared" ca="1" si="23"/>
        <v>0</v>
      </c>
      <c r="AG96" s="230">
        <f t="shared" ca="1" si="24"/>
        <v>0</v>
      </c>
      <c r="AH96" s="231">
        <f t="shared" ca="1" si="25"/>
        <v>0</v>
      </c>
      <c r="AI96" s="231">
        <f t="shared" ca="1" si="26"/>
        <v>0</v>
      </c>
      <c r="AJ96" s="231" t="str">
        <f t="shared" ca="1" si="27"/>
        <v/>
      </c>
    </row>
    <row r="97" spans="1:36" x14ac:dyDescent="0.25">
      <c r="A97" s="42"/>
      <c r="B97" s="232" t="str">
        <f>IF(NOT(_xlfn.ISFORMULA(D97)),IF(AND(ISNUMBER(D97),D97&lt;&gt;0),Accueil!$B$7,IF(NOT(_xlfn.ISFORMULA(G97)),IF(AND(ISNUMBER(G97),G97&lt;&gt;0),Accueil!$B$7,""),"")),IF(NOT(_xlfn.ISFORMULA(G97)),IF(AND(ISNUMBER(G97),G97&lt;&gt;0),Accueil!$B$7,""),""))</f>
        <v/>
      </c>
      <c r="C97" s="43"/>
      <c r="D97" s="223" t="str">
        <f t="shared" ca="1" si="14"/>
        <v/>
      </c>
      <c r="E97" s="223" t="str">
        <f t="shared" ca="1" si="15"/>
        <v/>
      </c>
      <c r="F97" s="223" t="str">
        <f t="shared" ca="1" si="16"/>
        <v/>
      </c>
      <c r="G97" s="224" t="str">
        <f t="shared" ca="1" si="17"/>
        <v/>
      </c>
      <c r="H97" s="225" t="str">
        <f t="shared" ca="1" si="18"/>
        <v/>
      </c>
      <c r="I97" s="226" t="str">
        <f t="shared" ca="1" si="19"/>
        <v/>
      </c>
      <c r="J97" s="227" t="str">
        <f t="shared" ca="1" si="20"/>
        <v/>
      </c>
      <c r="K97" s="301" t="s">
        <v>88</v>
      </c>
      <c r="L97" s="112"/>
      <c r="M97" s="35"/>
      <c r="N97" s="35"/>
      <c r="O97" s="35"/>
      <c r="P97" s="35"/>
      <c r="S97" s="35"/>
      <c r="T97" s="35"/>
      <c r="U97" s="35"/>
      <c r="V97" s="35"/>
      <c r="W97" s="35"/>
      <c r="X97" s="35"/>
      <c r="Y97" s="35"/>
      <c r="Z97" s="35"/>
      <c r="AA97" s="228" t="b">
        <f t="shared" ca="1" si="21"/>
        <v>1</v>
      </c>
      <c r="AB97" s="228" t="b">
        <f ca="1">AND(Accueil!$E$5="Oui",$AA97,OR($AD97="",Accueil!$E$7="",NOT(ISNUMBER(Accueil!$E$7)),$AD97&gt;=Accueil!$E$7))</f>
        <v>0</v>
      </c>
      <c r="AC97" s="228" t="b">
        <f ca="1">AND(Accueil!$E$8="Oui",$AA97,OR($AD97="",Accueil!$E$10="",NOT(ISNUMBER(Accueil!$E$10)),$AD97&gt;=Accueil!$E$10))</f>
        <v>0</v>
      </c>
      <c r="AD97" s="229" t="str">
        <f>IF(NOT(_xlfn.ISFORMULA(B97)),IF(ISNUMBER(B97),B97,IF(NOT(_xlfn.ISFORMULA(D97)),IF(AND(ISNUMBER(D97),D97&lt;&gt;0),Accueil!$B$7,IF(NOT(_xlfn.ISFORMULA(G97)),IF(AND(ISNUMBER(G97),G97&lt;&gt;0),Accueil!$B$7,""),"")),IF(NOT(_xlfn.ISFORMULA(G97)),IF(AND(ISNUMBER(G97),G97&lt;&gt;0),Accueil!$B$7,""),""))),IF(NOT(_xlfn.ISFORMULA(D97)),IF(AND(ISNUMBER(D97),D97&lt;&gt;0),Accueil!$B$7,IF(NOT(_xlfn.ISFORMULA(G97)),IF(AND(ISNUMBER(G97),G97&lt;&gt;0),Accueil!$B$7,""),"")),IF(NOT(_xlfn.ISFORMULA(G97)),IF(AND(ISNUMBER(G97),G97&lt;&gt;0),Accueil!$B$7,""),"")))</f>
        <v/>
      </c>
      <c r="AE97" s="230">
        <f t="shared" ca="1" si="22"/>
        <v>0</v>
      </c>
      <c r="AF97" s="230">
        <f t="shared" ca="1" si="23"/>
        <v>0</v>
      </c>
      <c r="AG97" s="230">
        <f t="shared" ca="1" si="24"/>
        <v>0</v>
      </c>
      <c r="AH97" s="231">
        <f t="shared" ca="1" si="25"/>
        <v>0</v>
      </c>
      <c r="AI97" s="231">
        <f t="shared" ca="1" si="26"/>
        <v>0</v>
      </c>
      <c r="AJ97" s="231" t="str">
        <f t="shared" ca="1" si="27"/>
        <v/>
      </c>
    </row>
    <row r="98" spans="1:36" x14ac:dyDescent="0.25">
      <c r="A98" s="42"/>
      <c r="B98" s="232" t="str">
        <f>IF(NOT(_xlfn.ISFORMULA(D98)),IF(AND(ISNUMBER(D98),D98&lt;&gt;0),Accueil!$B$7,IF(NOT(_xlfn.ISFORMULA(G98)),IF(AND(ISNUMBER(G98),G98&lt;&gt;0),Accueil!$B$7,""),"")),IF(NOT(_xlfn.ISFORMULA(G98)),IF(AND(ISNUMBER(G98),G98&lt;&gt;0),Accueil!$B$7,""),""))</f>
        <v/>
      </c>
      <c r="C98" s="43"/>
      <c r="D98" s="223" t="str">
        <f t="shared" ca="1" si="14"/>
        <v/>
      </c>
      <c r="E98" s="223" t="str">
        <f t="shared" ca="1" si="15"/>
        <v/>
      </c>
      <c r="F98" s="223" t="str">
        <f t="shared" ca="1" si="16"/>
        <v/>
      </c>
      <c r="G98" s="224" t="str">
        <f t="shared" ca="1" si="17"/>
        <v/>
      </c>
      <c r="H98" s="225" t="str">
        <f t="shared" ca="1" si="18"/>
        <v/>
      </c>
      <c r="I98" s="226" t="str">
        <f t="shared" ca="1" si="19"/>
        <v/>
      </c>
      <c r="J98" s="227" t="str">
        <f t="shared" ca="1" si="20"/>
        <v/>
      </c>
      <c r="K98" s="301" t="s">
        <v>88</v>
      </c>
      <c r="L98" s="112"/>
      <c r="M98" s="35"/>
      <c r="N98" s="35"/>
      <c r="O98" s="35"/>
      <c r="P98" s="35"/>
      <c r="S98" s="35"/>
      <c r="T98" s="35"/>
      <c r="U98" s="35"/>
      <c r="V98" s="35"/>
      <c r="W98" s="35"/>
      <c r="X98" s="35"/>
      <c r="Y98" s="35"/>
      <c r="Z98" s="35"/>
      <c r="AA98" s="228" t="b">
        <f t="shared" ca="1" si="21"/>
        <v>1</v>
      </c>
      <c r="AB98" s="228" t="b">
        <f ca="1">AND(Accueil!$E$5="Oui",$AA98,OR($AD98="",Accueil!$E$7="",NOT(ISNUMBER(Accueil!$E$7)),$AD98&gt;=Accueil!$E$7))</f>
        <v>0</v>
      </c>
      <c r="AC98" s="228" t="b">
        <f ca="1">AND(Accueil!$E$8="Oui",$AA98,OR($AD98="",Accueil!$E$10="",NOT(ISNUMBER(Accueil!$E$10)),$AD98&gt;=Accueil!$E$10))</f>
        <v>0</v>
      </c>
      <c r="AD98" s="229" t="str">
        <f>IF(NOT(_xlfn.ISFORMULA(B98)),IF(ISNUMBER(B98),B98,IF(NOT(_xlfn.ISFORMULA(D98)),IF(AND(ISNUMBER(D98),D98&lt;&gt;0),Accueil!$B$7,IF(NOT(_xlfn.ISFORMULA(G98)),IF(AND(ISNUMBER(G98),G98&lt;&gt;0),Accueil!$B$7,""),"")),IF(NOT(_xlfn.ISFORMULA(G98)),IF(AND(ISNUMBER(G98),G98&lt;&gt;0),Accueil!$B$7,""),""))),IF(NOT(_xlfn.ISFORMULA(D98)),IF(AND(ISNUMBER(D98),D98&lt;&gt;0),Accueil!$B$7,IF(NOT(_xlfn.ISFORMULA(G98)),IF(AND(ISNUMBER(G98),G98&lt;&gt;0),Accueil!$B$7,""),"")),IF(NOT(_xlfn.ISFORMULA(G98)),IF(AND(ISNUMBER(G98),G98&lt;&gt;0),Accueil!$B$7,""),"")))</f>
        <v/>
      </c>
      <c r="AE98" s="230">
        <f t="shared" ca="1" si="22"/>
        <v>0</v>
      </c>
      <c r="AF98" s="230">
        <f t="shared" ca="1" si="23"/>
        <v>0</v>
      </c>
      <c r="AG98" s="230">
        <f t="shared" ca="1" si="24"/>
        <v>0</v>
      </c>
      <c r="AH98" s="231">
        <f t="shared" ca="1" si="25"/>
        <v>0</v>
      </c>
      <c r="AI98" s="231">
        <f t="shared" ca="1" si="26"/>
        <v>0</v>
      </c>
      <c r="AJ98" s="231" t="str">
        <f t="shared" ca="1" si="27"/>
        <v/>
      </c>
    </row>
    <row r="99" spans="1:36" x14ac:dyDescent="0.25">
      <c r="A99" s="42"/>
      <c r="B99" s="232" t="str">
        <f>IF(NOT(_xlfn.ISFORMULA(D99)),IF(AND(ISNUMBER(D99),D99&lt;&gt;0),Accueil!$B$7,IF(NOT(_xlfn.ISFORMULA(G99)),IF(AND(ISNUMBER(G99),G99&lt;&gt;0),Accueil!$B$7,""),"")),IF(NOT(_xlfn.ISFORMULA(G99)),IF(AND(ISNUMBER(G99),G99&lt;&gt;0),Accueil!$B$7,""),""))</f>
        <v/>
      </c>
      <c r="C99" s="43"/>
      <c r="D99" s="223" t="str">
        <f t="shared" ca="1" si="14"/>
        <v/>
      </c>
      <c r="E99" s="223" t="str">
        <f t="shared" ca="1" si="15"/>
        <v/>
      </c>
      <c r="F99" s="223" t="str">
        <f t="shared" ca="1" si="16"/>
        <v/>
      </c>
      <c r="G99" s="224" t="str">
        <f t="shared" ca="1" si="17"/>
        <v/>
      </c>
      <c r="H99" s="225" t="str">
        <f t="shared" ca="1" si="18"/>
        <v/>
      </c>
      <c r="I99" s="226" t="str">
        <f t="shared" ca="1" si="19"/>
        <v/>
      </c>
      <c r="J99" s="227" t="str">
        <f t="shared" ca="1" si="20"/>
        <v/>
      </c>
      <c r="K99" s="301" t="s">
        <v>88</v>
      </c>
      <c r="L99" s="112"/>
      <c r="M99" s="35"/>
      <c r="N99" s="35"/>
      <c r="O99" s="35"/>
      <c r="P99" s="35"/>
      <c r="S99" s="35"/>
      <c r="T99" s="35"/>
      <c r="U99" s="35"/>
      <c r="V99" s="35"/>
      <c r="W99" s="35"/>
      <c r="X99" s="35"/>
      <c r="Y99" s="35"/>
      <c r="Z99" s="35"/>
      <c r="AA99" s="228" t="b">
        <f t="shared" ca="1" si="21"/>
        <v>1</v>
      </c>
      <c r="AB99" s="228" t="b">
        <f ca="1">AND(Accueil!$E$5="Oui",$AA99,OR($AD99="",Accueil!$E$7="",NOT(ISNUMBER(Accueil!$E$7)),$AD99&gt;=Accueil!$E$7))</f>
        <v>0</v>
      </c>
      <c r="AC99" s="228" t="b">
        <f ca="1">AND(Accueil!$E$8="Oui",$AA99,OR($AD99="",Accueil!$E$10="",NOT(ISNUMBER(Accueil!$E$10)),$AD99&gt;=Accueil!$E$10))</f>
        <v>0</v>
      </c>
      <c r="AD99" s="229" t="str">
        <f>IF(NOT(_xlfn.ISFORMULA(B99)),IF(ISNUMBER(B99),B99,IF(NOT(_xlfn.ISFORMULA(D99)),IF(AND(ISNUMBER(D99),D99&lt;&gt;0),Accueil!$B$7,IF(NOT(_xlfn.ISFORMULA(G99)),IF(AND(ISNUMBER(G99),G99&lt;&gt;0),Accueil!$B$7,""),"")),IF(NOT(_xlfn.ISFORMULA(G99)),IF(AND(ISNUMBER(G99),G99&lt;&gt;0),Accueil!$B$7,""),""))),IF(NOT(_xlfn.ISFORMULA(D99)),IF(AND(ISNUMBER(D99),D99&lt;&gt;0),Accueil!$B$7,IF(NOT(_xlfn.ISFORMULA(G99)),IF(AND(ISNUMBER(G99),G99&lt;&gt;0),Accueil!$B$7,""),"")),IF(NOT(_xlfn.ISFORMULA(G99)),IF(AND(ISNUMBER(G99),G99&lt;&gt;0),Accueil!$B$7,""),"")))</f>
        <v/>
      </c>
      <c r="AE99" s="230">
        <f t="shared" ca="1" si="22"/>
        <v>0</v>
      </c>
      <c r="AF99" s="230">
        <f t="shared" ca="1" si="23"/>
        <v>0</v>
      </c>
      <c r="AG99" s="230">
        <f t="shared" ca="1" si="24"/>
        <v>0</v>
      </c>
      <c r="AH99" s="231">
        <f t="shared" ca="1" si="25"/>
        <v>0</v>
      </c>
      <c r="AI99" s="231">
        <f t="shared" ca="1" si="26"/>
        <v>0</v>
      </c>
      <c r="AJ99" s="231" t="str">
        <f t="shared" ca="1" si="27"/>
        <v/>
      </c>
    </row>
    <row r="100" spans="1:36" x14ac:dyDescent="0.25">
      <c r="A100" s="42"/>
      <c r="B100" s="232" t="str">
        <f>IF(NOT(_xlfn.ISFORMULA(D100)),IF(AND(ISNUMBER(D100),D100&lt;&gt;0),Accueil!$B$7,IF(NOT(_xlfn.ISFORMULA(G100)),IF(AND(ISNUMBER(G100),G100&lt;&gt;0),Accueil!$B$7,""),"")),IF(NOT(_xlfn.ISFORMULA(G100)),IF(AND(ISNUMBER(G100),G100&lt;&gt;0),Accueil!$B$7,""),""))</f>
        <v/>
      </c>
      <c r="C100" s="43"/>
      <c r="D100" s="223" t="str">
        <f t="shared" ca="1" si="14"/>
        <v/>
      </c>
      <c r="E100" s="223" t="str">
        <f t="shared" ca="1" si="15"/>
        <v/>
      </c>
      <c r="F100" s="223" t="str">
        <f t="shared" ca="1" si="16"/>
        <v/>
      </c>
      <c r="G100" s="224" t="str">
        <f t="shared" ca="1" si="17"/>
        <v/>
      </c>
      <c r="H100" s="225" t="str">
        <f t="shared" ca="1" si="18"/>
        <v/>
      </c>
      <c r="I100" s="226" t="str">
        <f t="shared" ca="1" si="19"/>
        <v/>
      </c>
      <c r="J100" s="227" t="str">
        <f t="shared" ca="1" si="20"/>
        <v/>
      </c>
      <c r="K100" s="301" t="s">
        <v>88</v>
      </c>
      <c r="L100" s="112"/>
      <c r="M100" s="35"/>
      <c r="N100" s="35"/>
      <c r="O100" s="35"/>
      <c r="P100" s="35"/>
      <c r="S100" s="35"/>
      <c r="T100" s="35"/>
      <c r="U100" s="35"/>
      <c r="V100" s="35"/>
      <c r="W100" s="35"/>
      <c r="X100" s="35"/>
      <c r="Y100" s="35"/>
      <c r="Z100" s="35"/>
      <c r="AA100" s="228" t="b">
        <f t="shared" ca="1" si="21"/>
        <v>1</v>
      </c>
      <c r="AB100" s="228" t="b">
        <f ca="1">AND(Accueil!$E$5="Oui",$AA100,OR($AD100="",Accueil!$E$7="",NOT(ISNUMBER(Accueil!$E$7)),$AD100&gt;=Accueil!$E$7))</f>
        <v>0</v>
      </c>
      <c r="AC100" s="228" t="b">
        <f ca="1">AND(Accueil!$E$8="Oui",$AA100,OR($AD100="",Accueil!$E$10="",NOT(ISNUMBER(Accueil!$E$10)),$AD100&gt;=Accueil!$E$10))</f>
        <v>0</v>
      </c>
      <c r="AD100" s="229" t="str">
        <f>IF(NOT(_xlfn.ISFORMULA(B100)),IF(ISNUMBER(B100),B100,IF(NOT(_xlfn.ISFORMULA(D100)),IF(AND(ISNUMBER(D100),D100&lt;&gt;0),Accueil!$B$7,IF(NOT(_xlfn.ISFORMULA(G100)),IF(AND(ISNUMBER(G100),G100&lt;&gt;0),Accueil!$B$7,""),"")),IF(NOT(_xlfn.ISFORMULA(G100)),IF(AND(ISNUMBER(G100),G100&lt;&gt;0),Accueil!$B$7,""),""))),IF(NOT(_xlfn.ISFORMULA(D100)),IF(AND(ISNUMBER(D100),D100&lt;&gt;0),Accueil!$B$7,IF(NOT(_xlfn.ISFORMULA(G100)),IF(AND(ISNUMBER(G100),G100&lt;&gt;0),Accueil!$B$7,""),"")),IF(NOT(_xlfn.ISFORMULA(G100)),IF(AND(ISNUMBER(G100),G100&lt;&gt;0),Accueil!$B$7,""),"")))</f>
        <v/>
      </c>
      <c r="AE100" s="230">
        <f t="shared" ca="1" si="22"/>
        <v>0</v>
      </c>
      <c r="AF100" s="230">
        <f t="shared" ca="1" si="23"/>
        <v>0</v>
      </c>
      <c r="AG100" s="230">
        <f t="shared" ca="1" si="24"/>
        <v>0</v>
      </c>
      <c r="AH100" s="231">
        <f t="shared" ca="1" si="25"/>
        <v>0</v>
      </c>
      <c r="AI100" s="231">
        <f t="shared" ca="1" si="26"/>
        <v>0</v>
      </c>
      <c r="AJ100" s="231" t="str">
        <f t="shared" ca="1" si="27"/>
        <v/>
      </c>
    </row>
    <row r="101" spans="1:36" x14ac:dyDescent="0.25">
      <c r="A101" s="42"/>
      <c r="B101" s="232" t="str">
        <f>IF(NOT(_xlfn.ISFORMULA(D101)),IF(AND(ISNUMBER(D101),D101&lt;&gt;0),Accueil!$B$7,IF(NOT(_xlfn.ISFORMULA(G101)),IF(AND(ISNUMBER(G101),G101&lt;&gt;0),Accueil!$B$7,""),"")),IF(NOT(_xlfn.ISFORMULA(G101)),IF(AND(ISNUMBER(G101),G101&lt;&gt;0),Accueil!$B$7,""),""))</f>
        <v/>
      </c>
      <c r="C101" s="43"/>
      <c r="D101" s="223" t="str">
        <f t="shared" ca="1" si="14"/>
        <v/>
      </c>
      <c r="E101" s="223" t="str">
        <f t="shared" ca="1" si="15"/>
        <v/>
      </c>
      <c r="F101" s="223" t="str">
        <f t="shared" ca="1" si="16"/>
        <v/>
      </c>
      <c r="G101" s="224" t="str">
        <f t="shared" ca="1" si="17"/>
        <v/>
      </c>
      <c r="H101" s="225" t="str">
        <f t="shared" ca="1" si="18"/>
        <v/>
      </c>
      <c r="I101" s="226" t="str">
        <f t="shared" ca="1" si="19"/>
        <v/>
      </c>
      <c r="J101" s="227" t="str">
        <f t="shared" ca="1" si="20"/>
        <v/>
      </c>
      <c r="K101" s="301" t="s">
        <v>88</v>
      </c>
      <c r="L101" s="112"/>
      <c r="M101" s="35"/>
      <c r="N101" s="35"/>
      <c r="O101" s="35"/>
      <c r="P101" s="35"/>
      <c r="S101" s="35"/>
      <c r="T101" s="35"/>
      <c r="U101" s="35"/>
      <c r="V101" s="35"/>
      <c r="W101" s="35"/>
      <c r="X101" s="35"/>
      <c r="Y101" s="35"/>
      <c r="Z101" s="35"/>
      <c r="AA101" s="228" t="b">
        <f t="shared" ca="1" si="21"/>
        <v>1</v>
      </c>
      <c r="AB101" s="228" t="b">
        <f ca="1">AND(Accueil!$E$5="Oui",$AA101,OR($AD101="",Accueil!$E$7="",NOT(ISNUMBER(Accueil!$E$7)),$AD101&gt;=Accueil!$E$7))</f>
        <v>0</v>
      </c>
      <c r="AC101" s="228" t="b">
        <f ca="1">AND(Accueil!$E$8="Oui",$AA101,OR($AD101="",Accueil!$E$10="",NOT(ISNUMBER(Accueil!$E$10)),$AD101&gt;=Accueil!$E$10))</f>
        <v>0</v>
      </c>
      <c r="AD101" s="229" t="str">
        <f>IF(NOT(_xlfn.ISFORMULA(B101)),IF(ISNUMBER(B101),B101,IF(NOT(_xlfn.ISFORMULA(D101)),IF(AND(ISNUMBER(D101),D101&lt;&gt;0),Accueil!$B$7,IF(NOT(_xlfn.ISFORMULA(G101)),IF(AND(ISNUMBER(G101),G101&lt;&gt;0),Accueil!$B$7,""),"")),IF(NOT(_xlfn.ISFORMULA(G101)),IF(AND(ISNUMBER(G101),G101&lt;&gt;0),Accueil!$B$7,""),""))),IF(NOT(_xlfn.ISFORMULA(D101)),IF(AND(ISNUMBER(D101),D101&lt;&gt;0),Accueil!$B$7,IF(NOT(_xlfn.ISFORMULA(G101)),IF(AND(ISNUMBER(G101),G101&lt;&gt;0),Accueil!$B$7,""),"")),IF(NOT(_xlfn.ISFORMULA(G101)),IF(AND(ISNUMBER(G101),G101&lt;&gt;0),Accueil!$B$7,""),"")))</f>
        <v/>
      </c>
      <c r="AE101" s="230">
        <f t="shared" ca="1" si="22"/>
        <v>0</v>
      </c>
      <c r="AF101" s="230">
        <f t="shared" ca="1" si="23"/>
        <v>0</v>
      </c>
      <c r="AG101" s="230">
        <f t="shared" ca="1" si="24"/>
        <v>0</v>
      </c>
      <c r="AH101" s="231">
        <f t="shared" ca="1" si="25"/>
        <v>0</v>
      </c>
      <c r="AI101" s="231">
        <f t="shared" ca="1" si="26"/>
        <v>0</v>
      </c>
      <c r="AJ101" s="231" t="str">
        <f t="shared" ca="1" si="27"/>
        <v/>
      </c>
    </row>
    <row r="102" spans="1:36" x14ac:dyDescent="0.25">
      <c r="A102" s="42"/>
      <c r="B102" s="232" t="str">
        <f>IF(NOT(_xlfn.ISFORMULA(D102)),IF(AND(ISNUMBER(D102),D102&lt;&gt;0),Accueil!$B$7,IF(NOT(_xlfn.ISFORMULA(G102)),IF(AND(ISNUMBER(G102),G102&lt;&gt;0),Accueil!$B$7,""),"")),IF(NOT(_xlfn.ISFORMULA(G102)),IF(AND(ISNUMBER(G102),G102&lt;&gt;0),Accueil!$B$7,""),""))</f>
        <v/>
      </c>
      <c r="C102" s="43"/>
      <c r="D102" s="223" t="str">
        <f t="shared" ca="1" si="14"/>
        <v/>
      </c>
      <c r="E102" s="223" t="str">
        <f t="shared" ca="1" si="15"/>
        <v/>
      </c>
      <c r="F102" s="223" t="str">
        <f t="shared" ca="1" si="16"/>
        <v/>
      </c>
      <c r="G102" s="224" t="str">
        <f t="shared" ca="1" si="17"/>
        <v/>
      </c>
      <c r="H102" s="225" t="str">
        <f t="shared" ca="1" si="18"/>
        <v/>
      </c>
      <c r="I102" s="226" t="str">
        <f t="shared" ca="1" si="19"/>
        <v/>
      </c>
      <c r="J102" s="227" t="str">
        <f t="shared" ca="1" si="20"/>
        <v/>
      </c>
      <c r="K102" s="301" t="s">
        <v>88</v>
      </c>
      <c r="L102" s="112"/>
      <c r="M102" s="35"/>
      <c r="N102" s="35"/>
      <c r="O102" s="35"/>
      <c r="P102" s="35"/>
      <c r="S102" s="35"/>
      <c r="T102" s="35"/>
      <c r="U102" s="35"/>
      <c r="V102" s="35"/>
      <c r="W102" s="35"/>
      <c r="X102" s="35"/>
      <c r="Y102" s="35"/>
      <c r="Z102" s="35"/>
      <c r="AA102" s="228" t="b">
        <f t="shared" ca="1" si="21"/>
        <v>1</v>
      </c>
      <c r="AB102" s="228" t="b">
        <f ca="1">AND(Accueil!$E$5="Oui",$AA102,OR($AD102="",Accueil!$E$7="",NOT(ISNUMBER(Accueil!$E$7)),$AD102&gt;=Accueil!$E$7))</f>
        <v>0</v>
      </c>
      <c r="AC102" s="228" t="b">
        <f ca="1">AND(Accueil!$E$8="Oui",$AA102,OR($AD102="",Accueil!$E$10="",NOT(ISNUMBER(Accueil!$E$10)),$AD102&gt;=Accueil!$E$10))</f>
        <v>0</v>
      </c>
      <c r="AD102" s="229" t="str">
        <f>IF(NOT(_xlfn.ISFORMULA(B102)),IF(ISNUMBER(B102),B102,IF(NOT(_xlfn.ISFORMULA(D102)),IF(AND(ISNUMBER(D102),D102&lt;&gt;0),Accueil!$B$7,IF(NOT(_xlfn.ISFORMULA(G102)),IF(AND(ISNUMBER(G102),G102&lt;&gt;0),Accueil!$B$7,""),"")),IF(NOT(_xlfn.ISFORMULA(G102)),IF(AND(ISNUMBER(G102),G102&lt;&gt;0),Accueil!$B$7,""),""))),IF(NOT(_xlfn.ISFORMULA(D102)),IF(AND(ISNUMBER(D102),D102&lt;&gt;0),Accueil!$B$7,IF(NOT(_xlfn.ISFORMULA(G102)),IF(AND(ISNUMBER(G102),G102&lt;&gt;0),Accueil!$B$7,""),"")),IF(NOT(_xlfn.ISFORMULA(G102)),IF(AND(ISNUMBER(G102),G102&lt;&gt;0),Accueil!$B$7,""),"")))</f>
        <v/>
      </c>
      <c r="AE102" s="230">
        <f t="shared" ca="1" si="22"/>
        <v>0</v>
      </c>
      <c r="AF102" s="230">
        <f t="shared" ca="1" si="23"/>
        <v>0</v>
      </c>
      <c r="AG102" s="230">
        <f t="shared" ca="1" si="24"/>
        <v>0</v>
      </c>
      <c r="AH102" s="231">
        <f t="shared" ca="1" si="25"/>
        <v>0</v>
      </c>
      <c r="AI102" s="231">
        <f t="shared" ca="1" si="26"/>
        <v>0</v>
      </c>
      <c r="AJ102" s="231" t="str">
        <f t="shared" ca="1" si="27"/>
        <v/>
      </c>
    </row>
    <row r="103" spans="1:36" x14ac:dyDescent="0.25">
      <c r="A103" s="42"/>
      <c r="B103" s="232" t="str">
        <f>IF(NOT(_xlfn.ISFORMULA(D103)),IF(AND(ISNUMBER(D103),D103&lt;&gt;0),Accueil!$B$7,IF(NOT(_xlfn.ISFORMULA(G103)),IF(AND(ISNUMBER(G103),G103&lt;&gt;0),Accueil!$B$7,""),"")),IF(NOT(_xlfn.ISFORMULA(G103)),IF(AND(ISNUMBER(G103),G103&lt;&gt;0),Accueil!$B$7,""),""))</f>
        <v/>
      </c>
      <c r="C103" s="43"/>
      <c r="D103" s="223" t="str">
        <f t="shared" ca="1" si="14"/>
        <v/>
      </c>
      <c r="E103" s="223" t="str">
        <f t="shared" ca="1" si="15"/>
        <v/>
      </c>
      <c r="F103" s="223" t="str">
        <f t="shared" ca="1" si="16"/>
        <v/>
      </c>
      <c r="G103" s="224" t="str">
        <f t="shared" ca="1" si="17"/>
        <v/>
      </c>
      <c r="H103" s="225" t="str">
        <f t="shared" ca="1" si="18"/>
        <v/>
      </c>
      <c r="I103" s="226" t="str">
        <f t="shared" ca="1" si="19"/>
        <v/>
      </c>
      <c r="J103" s="227" t="str">
        <f t="shared" ca="1" si="20"/>
        <v/>
      </c>
      <c r="K103" s="301" t="s">
        <v>88</v>
      </c>
      <c r="L103" s="112"/>
      <c r="M103" s="35"/>
      <c r="N103" s="35"/>
      <c r="O103" s="35"/>
      <c r="P103" s="35"/>
      <c r="S103" s="35"/>
      <c r="T103" s="35"/>
      <c r="U103" s="35"/>
      <c r="V103" s="35"/>
      <c r="W103" s="35"/>
      <c r="X103" s="35"/>
      <c r="Y103" s="35"/>
      <c r="Z103" s="35"/>
      <c r="AA103" s="228" t="b">
        <f t="shared" ca="1" si="21"/>
        <v>1</v>
      </c>
      <c r="AB103" s="228" t="b">
        <f ca="1">AND(Accueil!$E$5="Oui",$AA103,OR($AD103="",Accueil!$E$7="",NOT(ISNUMBER(Accueil!$E$7)),$AD103&gt;=Accueil!$E$7))</f>
        <v>0</v>
      </c>
      <c r="AC103" s="228" t="b">
        <f ca="1">AND(Accueil!$E$8="Oui",$AA103,OR($AD103="",Accueil!$E$10="",NOT(ISNUMBER(Accueil!$E$10)),$AD103&gt;=Accueil!$E$10))</f>
        <v>0</v>
      </c>
      <c r="AD103" s="229" t="str">
        <f>IF(NOT(_xlfn.ISFORMULA(B103)),IF(ISNUMBER(B103),B103,IF(NOT(_xlfn.ISFORMULA(D103)),IF(AND(ISNUMBER(D103),D103&lt;&gt;0),Accueil!$B$7,IF(NOT(_xlfn.ISFORMULA(G103)),IF(AND(ISNUMBER(G103),G103&lt;&gt;0),Accueil!$B$7,""),"")),IF(NOT(_xlfn.ISFORMULA(G103)),IF(AND(ISNUMBER(G103),G103&lt;&gt;0),Accueil!$B$7,""),""))),IF(NOT(_xlfn.ISFORMULA(D103)),IF(AND(ISNUMBER(D103),D103&lt;&gt;0),Accueil!$B$7,IF(NOT(_xlfn.ISFORMULA(G103)),IF(AND(ISNUMBER(G103),G103&lt;&gt;0),Accueil!$B$7,""),"")),IF(NOT(_xlfn.ISFORMULA(G103)),IF(AND(ISNUMBER(G103),G103&lt;&gt;0),Accueil!$B$7,""),"")))</f>
        <v/>
      </c>
      <c r="AE103" s="230">
        <f t="shared" ca="1" si="22"/>
        <v>0</v>
      </c>
      <c r="AF103" s="230">
        <f t="shared" ca="1" si="23"/>
        <v>0</v>
      </c>
      <c r="AG103" s="230">
        <f t="shared" ca="1" si="24"/>
        <v>0</v>
      </c>
      <c r="AH103" s="231">
        <f t="shared" ca="1" si="25"/>
        <v>0</v>
      </c>
      <c r="AI103" s="231">
        <f t="shared" ca="1" si="26"/>
        <v>0</v>
      </c>
      <c r="AJ103" s="231" t="str">
        <f t="shared" ca="1" si="27"/>
        <v/>
      </c>
    </row>
    <row r="104" spans="1:36" x14ac:dyDescent="0.25">
      <c r="A104" s="42"/>
      <c r="B104" s="232" t="str">
        <f>IF(NOT(_xlfn.ISFORMULA(D104)),IF(AND(ISNUMBER(D104),D104&lt;&gt;0),Accueil!$B$7,IF(NOT(_xlfn.ISFORMULA(G104)),IF(AND(ISNUMBER(G104),G104&lt;&gt;0),Accueil!$B$7,""),"")),IF(NOT(_xlfn.ISFORMULA(G104)),IF(AND(ISNUMBER(G104),G104&lt;&gt;0),Accueil!$B$7,""),""))</f>
        <v/>
      </c>
      <c r="C104" s="43"/>
      <c r="D104" s="223" t="str">
        <f t="shared" ca="1" si="14"/>
        <v/>
      </c>
      <c r="E104" s="223" t="str">
        <f t="shared" ca="1" si="15"/>
        <v/>
      </c>
      <c r="F104" s="223" t="str">
        <f t="shared" ca="1" si="16"/>
        <v/>
      </c>
      <c r="G104" s="224" t="str">
        <f t="shared" ca="1" si="17"/>
        <v/>
      </c>
      <c r="H104" s="225" t="str">
        <f t="shared" ca="1" si="18"/>
        <v/>
      </c>
      <c r="I104" s="226" t="str">
        <f t="shared" ca="1" si="19"/>
        <v/>
      </c>
      <c r="J104" s="227" t="str">
        <f t="shared" ca="1" si="20"/>
        <v/>
      </c>
      <c r="K104" s="301" t="s">
        <v>88</v>
      </c>
      <c r="L104" s="112"/>
      <c r="M104" s="35"/>
      <c r="N104" s="35"/>
      <c r="O104" s="35"/>
      <c r="P104" s="35"/>
      <c r="S104" s="35"/>
      <c r="T104" s="35"/>
      <c r="U104" s="35"/>
      <c r="V104" s="35"/>
      <c r="W104" s="35"/>
      <c r="X104" s="35"/>
      <c r="Y104" s="35"/>
      <c r="Z104" s="35"/>
      <c r="AA104" s="228" t="b">
        <f t="shared" ca="1" si="21"/>
        <v>1</v>
      </c>
      <c r="AB104" s="228" t="b">
        <f ca="1">AND(Accueil!$E$5="Oui",$AA104,OR($AD104="",Accueil!$E$7="",NOT(ISNUMBER(Accueil!$E$7)),$AD104&gt;=Accueil!$E$7))</f>
        <v>0</v>
      </c>
      <c r="AC104" s="228" t="b">
        <f ca="1">AND(Accueil!$E$8="Oui",$AA104,OR($AD104="",Accueil!$E$10="",NOT(ISNUMBER(Accueil!$E$10)),$AD104&gt;=Accueil!$E$10))</f>
        <v>0</v>
      </c>
      <c r="AD104" s="229" t="str">
        <f>IF(NOT(_xlfn.ISFORMULA(B104)),IF(ISNUMBER(B104),B104,IF(NOT(_xlfn.ISFORMULA(D104)),IF(AND(ISNUMBER(D104),D104&lt;&gt;0),Accueil!$B$7,IF(NOT(_xlfn.ISFORMULA(G104)),IF(AND(ISNUMBER(G104),G104&lt;&gt;0),Accueil!$B$7,""),"")),IF(NOT(_xlfn.ISFORMULA(G104)),IF(AND(ISNUMBER(G104),G104&lt;&gt;0),Accueil!$B$7,""),""))),IF(NOT(_xlfn.ISFORMULA(D104)),IF(AND(ISNUMBER(D104),D104&lt;&gt;0),Accueil!$B$7,IF(NOT(_xlfn.ISFORMULA(G104)),IF(AND(ISNUMBER(G104),G104&lt;&gt;0),Accueil!$B$7,""),"")),IF(NOT(_xlfn.ISFORMULA(G104)),IF(AND(ISNUMBER(G104),G104&lt;&gt;0),Accueil!$B$7,""),"")))</f>
        <v/>
      </c>
      <c r="AE104" s="230">
        <f t="shared" ca="1" si="22"/>
        <v>0</v>
      </c>
      <c r="AF104" s="230">
        <f t="shared" ca="1" si="23"/>
        <v>0</v>
      </c>
      <c r="AG104" s="230">
        <f t="shared" ca="1" si="24"/>
        <v>0</v>
      </c>
      <c r="AH104" s="231">
        <f t="shared" ca="1" si="25"/>
        <v>0</v>
      </c>
      <c r="AI104" s="231">
        <f t="shared" ca="1" si="26"/>
        <v>0</v>
      </c>
      <c r="AJ104" s="231" t="str">
        <f t="shared" ca="1" si="27"/>
        <v/>
      </c>
    </row>
    <row r="105" spans="1:36" x14ac:dyDescent="0.25">
      <c r="A105" s="42"/>
      <c r="B105" s="232" t="str">
        <f>IF(NOT(_xlfn.ISFORMULA(D105)),IF(AND(ISNUMBER(D105),D105&lt;&gt;0),Accueil!$B$7,IF(NOT(_xlfn.ISFORMULA(G105)),IF(AND(ISNUMBER(G105),G105&lt;&gt;0),Accueil!$B$7,""),"")),IF(NOT(_xlfn.ISFORMULA(G105)),IF(AND(ISNUMBER(G105),G105&lt;&gt;0),Accueil!$B$7,""),""))</f>
        <v/>
      </c>
      <c r="C105" s="43"/>
      <c r="D105" s="223" t="str">
        <f t="shared" ca="1" si="14"/>
        <v/>
      </c>
      <c r="E105" s="223" t="str">
        <f t="shared" ca="1" si="15"/>
        <v/>
      </c>
      <c r="F105" s="223" t="str">
        <f t="shared" ca="1" si="16"/>
        <v/>
      </c>
      <c r="G105" s="224" t="str">
        <f t="shared" ca="1" si="17"/>
        <v/>
      </c>
      <c r="H105" s="225" t="str">
        <f t="shared" ca="1" si="18"/>
        <v/>
      </c>
      <c r="I105" s="226" t="str">
        <f t="shared" ca="1" si="19"/>
        <v/>
      </c>
      <c r="J105" s="227" t="str">
        <f t="shared" ca="1" si="20"/>
        <v/>
      </c>
      <c r="K105" s="301" t="s">
        <v>88</v>
      </c>
      <c r="L105" s="112"/>
      <c r="M105" s="35"/>
      <c r="N105" s="35"/>
      <c r="O105" s="35"/>
      <c r="P105" s="35"/>
      <c r="S105" s="35"/>
      <c r="T105" s="35"/>
      <c r="U105" s="35"/>
      <c r="V105" s="35"/>
      <c r="W105" s="35"/>
      <c r="X105" s="35"/>
      <c r="Y105" s="35"/>
      <c r="Z105" s="35"/>
      <c r="AA105" s="228" t="b">
        <f t="shared" ca="1" si="21"/>
        <v>1</v>
      </c>
      <c r="AB105" s="228" t="b">
        <f ca="1">AND(Accueil!$E$5="Oui",$AA105,OR($AD105="",Accueil!$E$7="",NOT(ISNUMBER(Accueil!$E$7)),$AD105&gt;=Accueil!$E$7))</f>
        <v>0</v>
      </c>
      <c r="AC105" s="228" t="b">
        <f ca="1">AND(Accueil!$E$8="Oui",$AA105,OR($AD105="",Accueil!$E$10="",NOT(ISNUMBER(Accueil!$E$10)),$AD105&gt;=Accueil!$E$10))</f>
        <v>0</v>
      </c>
      <c r="AD105" s="229" t="str">
        <f>IF(NOT(_xlfn.ISFORMULA(B105)),IF(ISNUMBER(B105),B105,IF(NOT(_xlfn.ISFORMULA(D105)),IF(AND(ISNUMBER(D105),D105&lt;&gt;0),Accueil!$B$7,IF(NOT(_xlfn.ISFORMULA(G105)),IF(AND(ISNUMBER(G105),G105&lt;&gt;0),Accueil!$B$7,""),"")),IF(NOT(_xlfn.ISFORMULA(G105)),IF(AND(ISNUMBER(G105),G105&lt;&gt;0),Accueil!$B$7,""),""))),IF(NOT(_xlfn.ISFORMULA(D105)),IF(AND(ISNUMBER(D105),D105&lt;&gt;0),Accueil!$B$7,IF(NOT(_xlfn.ISFORMULA(G105)),IF(AND(ISNUMBER(G105),G105&lt;&gt;0),Accueil!$B$7,""),"")),IF(NOT(_xlfn.ISFORMULA(G105)),IF(AND(ISNUMBER(G105),G105&lt;&gt;0),Accueil!$B$7,""),"")))</f>
        <v/>
      </c>
      <c r="AE105" s="230">
        <f t="shared" ca="1" si="22"/>
        <v>0</v>
      </c>
      <c r="AF105" s="230">
        <f t="shared" ca="1" si="23"/>
        <v>0</v>
      </c>
      <c r="AG105" s="230">
        <f t="shared" ca="1" si="24"/>
        <v>0</v>
      </c>
      <c r="AH105" s="231">
        <f t="shared" ca="1" si="25"/>
        <v>0</v>
      </c>
      <c r="AI105" s="231">
        <f t="shared" ca="1" si="26"/>
        <v>0</v>
      </c>
      <c r="AJ105" s="231" t="str">
        <f t="shared" ca="1" si="27"/>
        <v/>
      </c>
    </row>
    <row r="106" spans="1:36" x14ac:dyDescent="0.25">
      <c r="A106" s="42"/>
      <c r="B106" s="232" t="str">
        <f>IF(NOT(_xlfn.ISFORMULA(D106)),IF(AND(ISNUMBER(D106),D106&lt;&gt;0),Accueil!$B$7,IF(NOT(_xlfn.ISFORMULA(G106)),IF(AND(ISNUMBER(G106),G106&lt;&gt;0),Accueil!$B$7,""),"")),IF(NOT(_xlfn.ISFORMULA(G106)),IF(AND(ISNUMBER(G106),G106&lt;&gt;0),Accueil!$B$7,""),""))</f>
        <v/>
      </c>
      <c r="C106" s="43"/>
      <c r="D106" s="223" t="str">
        <f t="shared" ca="1" si="14"/>
        <v/>
      </c>
      <c r="E106" s="223" t="str">
        <f t="shared" ca="1" si="15"/>
        <v/>
      </c>
      <c r="F106" s="223" t="str">
        <f t="shared" ca="1" si="16"/>
        <v/>
      </c>
      <c r="G106" s="224" t="str">
        <f t="shared" ca="1" si="17"/>
        <v/>
      </c>
      <c r="H106" s="225" t="str">
        <f t="shared" ca="1" si="18"/>
        <v/>
      </c>
      <c r="I106" s="226" t="str">
        <f t="shared" ca="1" si="19"/>
        <v/>
      </c>
      <c r="J106" s="227" t="str">
        <f t="shared" ca="1" si="20"/>
        <v/>
      </c>
      <c r="K106" s="301" t="s">
        <v>88</v>
      </c>
      <c r="L106" s="112"/>
      <c r="M106" s="35"/>
      <c r="N106" s="35"/>
      <c r="O106" s="35"/>
      <c r="P106" s="35"/>
      <c r="S106" s="35"/>
      <c r="T106" s="35"/>
      <c r="U106" s="35"/>
      <c r="V106" s="35"/>
      <c r="W106" s="35"/>
      <c r="X106" s="35"/>
      <c r="Y106" s="35"/>
      <c r="Z106" s="35"/>
      <c r="AA106" s="228" t="b">
        <f t="shared" ca="1" si="21"/>
        <v>1</v>
      </c>
      <c r="AB106" s="228" t="b">
        <f ca="1">AND(Accueil!$E$5="Oui",$AA106,OR($AD106="",Accueil!$E$7="",NOT(ISNUMBER(Accueil!$E$7)),$AD106&gt;=Accueil!$E$7))</f>
        <v>0</v>
      </c>
      <c r="AC106" s="228" t="b">
        <f ca="1">AND(Accueil!$E$8="Oui",$AA106,OR($AD106="",Accueil!$E$10="",NOT(ISNUMBER(Accueil!$E$10)),$AD106&gt;=Accueil!$E$10))</f>
        <v>0</v>
      </c>
      <c r="AD106" s="229" t="str">
        <f>IF(NOT(_xlfn.ISFORMULA(B106)),IF(ISNUMBER(B106),B106,IF(NOT(_xlfn.ISFORMULA(D106)),IF(AND(ISNUMBER(D106),D106&lt;&gt;0),Accueil!$B$7,IF(NOT(_xlfn.ISFORMULA(G106)),IF(AND(ISNUMBER(G106),G106&lt;&gt;0),Accueil!$B$7,""),"")),IF(NOT(_xlfn.ISFORMULA(G106)),IF(AND(ISNUMBER(G106),G106&lt;&gt;0),Accueil!$B$7,""),""))),IF(NOT(_xlfn.ISFORMULA(D106)),IF(AND(ISNUMBER(D106),D106&lt;&gt;0),Accueil!$B$7,IF(NOT(_xlfn.ISFORMULA(G106)),IF(AND(ISNUMBER(G106),G106&lt;&gt;0),Accueil!$B$7,""),"")),IF(NOT(_xlfn.ISFORMULA(G106)),IF(AND(ISNUMBER(G106),G106&lt;&gt;0),Accueil!$B$7,""),"")))</f>
        <v/>
      </c>
      <c r="AE106" s="230">
        <f t="shared" ca="1" si="22"/>
        <v>0</v>
      </c>
      <c r="AF106" s="230">
        <f t="shared" ca="1" si="23"/>
        <v>0</v>
      </c>
      <c r="AG106" s="230">
        <f t="shared" ca="1" si="24"/>
        <v>0</v>
      </c>
      <c r="AH106" s="231">
        <f t="shared" ca="1" si="25"/>
        <v>0</v>
      </c>
      <c r="AI106" s="231">
        <f t="shared" ca="1" si="26"/>
        <v>0</v>
      </c>
      <c r="AJ106" s="231" t="str">
        <f t="shared" ca="1" si="27"/>
        <v/>
      </c>
    </row>
    <row r="107" spans="1:36" x14ac:dyDescent="0.25">
      <c r="A107" s="42"/>
      <c r="B107" s="232" t="str">
        <f>IF(NOT(_xlfn.ISFORMULA(D107)),IF(AND(ISNUMBER(D107),D107&lt;&gt;0),Accueil!$B$7,IF(NOT(_xlfn.ISFORMULA(G107)),IF(AND(ISNUMBER(G107),G107&lt;&gt;0),Accueil!$B$7,""),"")),IF(NOT(_xlfn.ISFORMULA(G107)),IF(AND(ISNUMBER(G107),G107&lt;&gt;0),Accueil!$B$7,""),""))</f>
        <v/>
      </c>
      <c r="C107" s="43"/>
      <c r="D107" s="223" t="str">
        <f t="shared" ca="1" si="14"/>
        <v/>
      </c>
      <c r="E107" s="223" t="str">
        <f t="shared" ca="1" si="15"/>
        <v/>
      </c>
      <c r="F107" s="223" t="str">
        <f t="shared" ca="1" si="16"/>
        <v/>
      </c>
      <c r="G107" s="224" t="str">
        <f t="shared" ca="1" si="17"/>
        <v/>
      </c>
      <c r="H107" s="225" t="str">
        <f t="shared" ca="1" si="18"/>
        <v/>
      </c>
      <c r="I107" s="226" t="str">
        <f t="shared" ca="1" si="19"/>
        <v/>
      </c>
      <c r="J107" s="227" t="str">
        <f t="shared" ca="1" si="20"/>
        <v/>
      </c>
      <c r="K107" s="301" t="s">
        <v>88</v>
      </c>
      <c r="L107" s="112"/>
      <c r="M107" s="35"/>
      <c r="N107" s="35"/>
      <c r="O107" s="35"/>
      <c r="P107" s="35"/>
      <c r="S107" s="35"/>
      <c r="T107" s="35"/>
      <c r="U107" s="35"/>
      <c r="V107" s="35"/>
      <c r="W107" s="35"/>
      <c r="X107" s="35"/>
      <c r="Y107" s="35"/>
      <c r="Z107" s="35"/>
      <c r="AA107" s="228" t="b">
        <f t="shared" ca="1" si="21"/>
        <v>1</v>
      </c>
      <c r="AB107" s="228" t="b">
        <f ca="1">AND(Accueil!$E$5="Oui",$AA107,OR($AD107="",Accueil!$E$7="",NOT(ISNUMBER(Accueil!$E$7)),$AD107&gt;=Accueil!$E$7))</f>
        <v>0</v>
      </c>
      <c r="AC107" s="228" t="b">
        <f ca="1">AND(Accueil!$E$8="Oui",$AA107,OR($AD107="",Accueil!$E$10="",NOT(ISNUMBER(Accueil!$E$10)),$AD107&gt;=Accueil!$E$10))</f>
        <v>0</v>
      </c>
      <c r="AD107" s="229" t="str">
        <f>IF(NOT(_xlfn.ISFORMULA(B107)),IF(ISNUMBER(B107),B107,IF(NOT(_xlfn.ISFORMULA(D107)),IF(AND(ISNUMBER(D107),D107&lt;&gt;0),Accueil!$B$7,IF(NOT(_xlfn.ISFORMULA(G107)),IF(AND(ISNUMBER(G107),G107&lt;&gt;0),Accueil!$B$7,""),"")),IF(NOT(_xlfn.ISFORMULA(G107)),IF(AND(ISNUMBER(G107),G107&lt;&gt;0),Accueil!$B$7,""),""))),IF(NOT(_xlfn.ISFORMULA(D107)),IF(AND(ISNUMBER(D107),D107&lt;&gt;0),Accueil!$B$7,IF(NOT(_xlfn.ISFORMULA(G107)),IF(AND(ISNUMBER(G107),G107&lt;&gt;0),Accueil!$B$7,""),"")),IF(NOT(_xlfn.ISFORMULA(G107)),IF(AND(ISNUMBER(G107),G107&lt;&gt;0),Accueil!$B$7,""),"")))</f>
        <v/>
      </c>
      <c r="AE107" s="230">
        <f t="shared" ca="1" si="22"/>
        <v>0</v>
      </c>
      <c r="AF107" s="230">
        <f t="shared" ca="1" si="23"/>
        <v>0</v>
      </c>
      <c r="AG107" s="230">
        <f t="shared" ca="1" si="24"/>
        <v>0</v>
      </c>
      <c r="AH107" s="231">
        <f t="shared" ca="1" si="25"/>
        <v>0</v>
      </c>
      <c r="AI107" s="231">
        <f t="shared" ca="1" si="26"/>
        <v>0</v>
      </c>
      <c r="AJ107" s="231" t="str">
        <f t="shared" ca="1" si="27"/>
        <v/>
      </c>
    </row>
    <row r="108" spans="1:36" x14ac:dyDescent="0.25">
      <c r="A108" s="42"/>
      <c r="B108" s="232" t="str">
        <f>IF(NOT(_xlfn.ISFORMULA(D108)),IF(AND(ISNUMBER(D108),D108&lt;&gt;0),Accueil!$B$7,IF(NOT(_xlfn.ISFORMULA(G108)),IF(AND(ISNUMBER(G108),G108&lt;&gt;0),Accueil!$B$7,""),"")),IF(NOT(_xlfn.ISFORMULA(G108)),IF(AND(ISNUMBER(G108),G108&lt;&gt;0),Accueil!$B$7,""),""))</f>
        <v/>
      </c>
      <c r="C108" s="43"/>
      <c r="D108" s="223" t="str">
        <f t="shared" ca="1" si="14"/>
        <v/>
      </c>
      <c r="E108" s="223" t="str">
        <f t="shared" ca="1" si="15"/>
        <v/>
      </c>
      <c r="F108" s="223" t="str">
        <f t="shared" ca="1" si="16"/>
        <v/>
      </c>
      <c r="G108" s="224" t="str">
        <f t="shared" ca="1" si="17"/>
        <v/>
      </c>
      <c r="H108" s="225" t="str">
        <f t="shared" ca="1" si="18"/>
        <v/>
      </c>
      <c r="I108" s="226" t="str">
        <f t="shared" ca="1" si="19"/>
        <v/>
      </c>
      <c r="J108" s="227" t="str">
        <f t="shared" ca="1" si="20"/>
        <v/>
      </c>
      <c r="K108" s="301" t="s">
        <v>88</v>
      </c>
      <c r="L108" s="112"/>
      <c r="M108" s="35"/>
      <c r="N108" s="35"/>
      <c r="O108" s="35"/>
      <c r="P108" s="35"/>
      <c r="S108" s="35"/>
      <c r="T108" s="35"/>
      <c r="U108" s="35"/>
      <c r="V108" s="35"/>
      <c r="W108" s="35"/>
      <c r="X108" s="35"/>
      <c r="Y108" s="35"/>
      <c r="Z108" s="35"/>
      <c r="AA108" s="228" t="b">
        <f t="shared" ca="1" si="21"/>
        <v>1</v>
      </c>
      <c r="AB108" s="228" t="b">
        <f ca="1">AND(Accueil!$E$5="Oui",$AA108,OR($AD108="",Accueil!$E$7="",NOT(ISNUMBER(Accueil!$E$7)),$AD108&gt;=Accueil!$E$7))</f>
        <v>0</v>
      </c>
      <c r="AC108" s="228" t="b">
        <f ca="1">AND(Accueil!$E$8="Oui",$AA108,OR($AD108="",Accueil!$E$10="",NOT(ISNUMBER(Accueil!$E$10)),$AD108&gt;=Accueil!$E$10))</f>
        <v>0</v>
      </c>
      <c r="AD108" s="229" t="str">
        <f>IF(NOT(_xlfn.ISFORMULA(B108)),IF(ISNUMBER(B108),B108,IF(NOT(_xlfn.ISFORMULA(D108)),IF(AND(ISNUMBER(D108),D108&lt;&gt;0),Accueil!$B$7,IF(NOT(_xlfn.ISFORMULA(G108)),IF(AND(ISNUMBER(G108),G108&lt;&gt;0),Accueil!$B$7,""),"")),IF(NOT(_xlfn.ISFORMULA(G108)),IF(AND(ISNUMBER(G108),G108&lt;&gt;0),Accueil!$B$7,""),""))),IF(NOT(_xlfn.ISFORMULA(D108)),IF(AND(ISNUMBER(D108),D108&lt;&gt;0),Accueil!$B$7,IF(NOT(_xlfn.ISFORMULA(G108)),IF(AND(ISNUMBER(G108),G108&lt;&gt;0),Accueil!$B$7,""),"")),IF(NOT(_xlfn.ISFORMULA(G108)),IF(AND(ISNUMBER(G108),G108&lt;&gt;0),Accueil!$B$7,""),"")))</f>
        <v/>
      </c>
      <c r="AE108" s="230">
        <f t="shared" ca="1" si="22"/>
        <v>0</v>
      </c>
      <c r="AF108" s="230">
        <f t="shared" ca="1" si="23"/>
        <v>0</v>
      </c>
      <c r="AG108" s="230">
        <f t="shared" ca="1" si="24"/>
        <v>0</v>
      </c>
      <c r="AH108" s="231">
        <f t="shared" ca="1" si="25"/>
        <v>0</v>
      </c>
      <c r="AI108" s="231">
        <f t="shared" ca="1" si="26"/>
        <v>0</v>
      </c>
      <c r="AJ108" s="231" t="str">
        <f t="shared" ca="1" si="27"/>
        <v/>
      </c>
    </row>
    <row r="109" spans="1:36" x14ac:dyDescent="0.25">
      <c r="A109" s="42"/>
      <c r="B109" s="232" t="str">
        <f>IF(NOT(_xlfn.ISFORMULA(D109)),IF(AND(ISNUMBER(D109),D109&lt;&gt;0),Accueil!$B$7,IF(NOT(_xlfn.ISFORMULA(G109)),IF(AND(ISNUMBER(G109),G109&lt;&gt;0),Accueil!$B$7,""),"")),IF(NOT(_xlfn.ISFORMULA(G109)),IF(AND(ISNUMBER(G109),G109&lt;&gt;0),Accueil!$B$7,""),""))</f>
        <v/>
      </c>
      <c r="C109" s="43"/>
      <c r="D109" s="223" t="str">
        <f t="shared" ca="1" si="14"/>
        <v/>
      </c>
      <c r="E109" s="223" t="str">
        <f t="shared" ca="1" si="15"/>
        <v/>
      </c>
      <c r="F109" s="223" t="str">
        <f t="shared" ca="1" si="16"/>
        <v/>
      </c>
      <c r="G109" s="224" t="str">
        <f t="shared" ca="1" si="17"/>
        <v/>
      </c>
      <c r="H109" s="225" t="str">
        <f t="shared" ca="1" si="18"/>
        <v/>
      </c>
      <c r="I109" s="226" t="str">
        <f t="shared" ca="1" si="19"/>
        <v/>
      </c>
      <c r="J109" s="227" t="str">
        <f t="shared" ca="1" si="20"/>
        <v/>
      </c>
      <c r="K109" s="301" t="s">
        <v>88</v>
      </c>
      <c r="L109" s="112"/>
      <c r="M109" s="35"/>
      <c r="N109" s="35"/>
      <c r="O109" s="35"/>
      <c r="P109" s="35"/>
      <c r="S109" s="35"/>
      <c r="T109" s="35"/>
      <c r="U109" s="35"/>
      <c r="V109" s="35"/>
      <c r="W109" s="35"/>
      <c r="X109" s="35"/>
      <c r="Y109" s="35"/>
      <c r="Z109" s="35"/>
      <c r="AA109" s="228" t="b">
        <f t="shared" ca="1" si="21"/>
        <v>1</v>
      </c>
      <c r="AB109" s="228" t="b">
        <f ca="1">AND(Accueil!$E$5="Oui",$AA109,OR($AD109="",Accueil!$E$7="",NOT(ISNUMBER(Accueil!$E$7)),$AD109&gt;=Accueil!$E$7))</f>
        <v>0</v>
      </c>
      <c r="AC109" s="228" t="b">
        <f ca="1">AND(Accueil!$E$8="Oui",$AA109,OR($AD109="",Accueil!$E$10="",NOT(ISNUMBER(Accueil!$E$10)),$AD109&gt;=Accueil!$E$10))</f>
        <v>0</v>
      </c>
      <c r="AD109" s="229" t="str">
        <f>IF(NOT(_xlfn.ISFORMULA(B109)),IF(ISNUMBER(B109),B109,IF(NOT(_xlfn.ISFORMULA(D109)),IF(AND(ISNUMBER(D109),D109&lt;&gt;0),Accueil!$B$7,IF(NOT(_xlfn.ISFORMULA(G109)),IF(AND(ISNUMBER(G109),G109&lt;&gt;0),Accueil!$B$7,""),"")),IF(NOT(_xlfn.ISFORMULA(G109)),IF(AND(ISNUMBER(G109),G109&lt;&gt;0),Accueil!$B$7,""),""))),IF(NOT(_xlfn.ISFORMULA(D109)),IF(AND(ISNUMBER(D109),D109&lt;&gt;0),Accueil!$B$7,IF(NOT(_xlfn.ISFORMULA(G109)),IF(AND(ISNUMBER(G109),G109&lt;&gt;0),Accueil!$B$7,""),"")),IF(NOT(_xlfn.ISFORMULA(G109)),IF(AND(ISNUMBER(G109),G109&lt;&gt;0),Accueil!$B$7,""),"")))</f>
        <v/>
      </c>
      <c r="AE109" s="230">
        <f t="shared" ca="1" si="22"/>
        <v>0</v>
      </c>
      <c r="AF109" s="230">
        <f t="shared" ca="1" si="23"/>
        <v>0</v>
      </c>
      <c r="AG109" s="230">
        <f t="shared" ca="1" si="24"/>
        <v>0</v>
      </c>
      <c r="AH109" s="231">
        <f t="shared" ca="1" si="25"/>
        <v>0</v>
      </c>
      <c r="AI109" s="231">
        <f t="shared" ca="1" si="26"/>
        <v>0</v>
      </c>
      <c r="AJ109" s="231" t="str">
        <f t="shared" ca="1" si="27"/>
        <v/>
      </c>
    </row>
    <row r="110" spans="1:36" x14ac:dyDescent="0.25">
      <c r="A110" s="42"/>
      <c r="B110" s="232" t="str">
        <f>IF(NOT(_xlfn.ISFORMULA(D110)),IF(AND(ISNUMBER(D110),D110&lt;&gt;0),Accueil!$B$7,IF(NOT(_xlfn.ISFORMULA(G110)),IF(AND(ISNUMBER(G110),G110&lt;&gt;0),Accueil!$B$7,""),"")),IF(NOT(_xlfn.ISFORMULA(G110)),IF(AND(ISNUMBER(G110),G110&lt;&gt;0),Accueil!$B$7,""),""))</f>
        <v/>
      </c>
      <c r="C110" s="43"/>
      <c r="D110" s="223" t="str">
        <f t="shared" ca="1" si="14"/>
        <v/>
      </c>
      <c r="E110" s="223" t="str">
        <f t="shared" ca="1" si="15"/>
        <v/>
      </c>
      <c r="F110" s="223" t="str">
        <f t="shared" ca="1" si="16"/>
        <v/>
      </c>
      <c r="G110" s="224" t="str">
        <f t="shared" ca="1" si="17"/>
        <v/>
      </c>
      <c r="H110" s="225" t="str">
        <f t="shared" ca="1" si="18"/>
        <v/>
      </c>
      <c r="I110" s="226" t="str">
        <f t="shared" ca="1" si="19"/>
        <v/>
      </c>
      <c r="J110" s="227" t="str">
        <f t="shared" ca="1" si="20"/>
        <v/>
      </c>
      <c r="K110" s="301" t="s">
        <v>88</v>
      </c>
      <c r="L110" s="112"/>
      <c r="M110" s="35"/>
      <c r="N110" s="35"/>
      <c r="O110" s="35"/>
      <c r="P110" s="35"/>
      <c r="S110" s="35"/>
      <c r="T110" s="35"/>
      <c r="U110" s="35"/>
      <c r="V110" s="35"/>
      <c r="W110" s="35"/>
      <c r="X110" s="35"/>
      <c r="Y110" s="35"/>
      <c r="Z110" s="35"/>
      <c r="AA110" s="228" t="b">
        <f t="shared" ca="1" si="21"/>
        <v>1</v>
      </c>
      <c r="AB110" s="228" t="b">
        <f ca="1">AND(Accueil!$E$5="Oui",$AA110,OR($AD110="",Accueil!$E$7="",NOT(ISNUMBER(Accueil!$E$7)),$AD110&gt;=Accueil!$E$7))</f>
        <v>0</v>
      </c>
      <c r="AC110" s="228" t="b">
        <f ca="1">AND(Accueil!$E$8="Oui",$AA110,OR($AD110="",Accueil!$E$10="",NOT(ISNUMBER(Accueil!$E$10)),$AD110&gt;=Accueil!$E$10))</f>
        <v>0</v>
      </c>
      <c r="AD110" s="229" t="str">
        <f>IF(NOT(_xlfn.ISFORMULA(B110)),IF(ISNUMBER(B110),B110,IF(NOT(_xlfn.ISFORMULA(D110)),IF(AND(ISNUMBER(D110),D110&lt;&gt;0),Accueil!$B$7,IF(NOT(_xlfn.ISFORMULA(G110)),IF(AND(ISNUMBER(G110),G110&lt;&gt;0),Accueil!$B$7,""),"")),IF(NOT(_xlfn.ISFORMULA(G110)),IF(AND(ISNUMBER(G110),G110&lt;&gt;0),Accueil!$B$7,""),""))),IF(NOT(_xlfn.ISFORMULA(D110)),IF(AND(ISNUMBER(D110),D110&lt;&gt;0),Accueil!$B$7,IF(NOT(_xlfn.ISFORMULA(G110)),IF(AND(ISNUMBER(G110),G110&lt;&gt;0),Accueil!$B$7,""),"")),IF(NOT(_xlfn.ISFORMULA(G110)),IF(AND(ISNUMBER(G110),G110&lt;&gt;0),Accueil!$B$7,""),"")))</f>
        <v/>
      </c>
      <c r="AE110" s="230">
        <f t="shared" ca="1" si="22"/>
        <v>0</v>
      </c>
      <c r="AF110" s="230">
        <f t="shared" ca="1" si="23"/>
        <v>0</v>
      </c>
      <c r="AG110" s="230">
        <f t="shared" ca="1" si="24"/>
        <v>0</v>
      </c>
      <c r="AH110" s="231">
        <f t="shared" ca="1" si="25"/>
        <v>0</v>
      </c>
      <c r="AI110" s="231">
        <f t="shared" ca="1" si="26"/>
        <v>0</v>
      </c>
      <c r="AJ110" s="231" t="str">
        <f t="shared" ca="1" si="27"/>
        <v/>
      </c>
    </row>
    <row r="111" spans="1:36" x14ac:dyDescent="0.25">
      <c r="A111" s="42"/>
      <c r="B111" s="232" t="str">
        <f>IF(NOT(_xlfn.ISFORMULA(D111)),IF(AND(ISNUMBER(D111),D111&lt;&gt;0),Accueil!$B$7,IF(NOT(_xlfn.ISFORMULA(G111)),IF(AND(ISNUMBER(G111),G111&lt;&gt;0),Accueil!$B$7,""),"")),IF(NOT(_xlfn.ISFORMULA(G111)),IF(AND(ISNUMBER(G111),G111&lt;&gt;0),Accueil!$B$7,""),""))</f>
        <v/>
      </c>
      <c r="C111" s="43"/>
      <c r="D111" s="223" t="str">
        <f t="shared" ca="1" si="14"/>
        <v/>
      </c>
      <c r="E111" s="223" t="str">
        <f t="shared" ca="1" si="15"/>
        <v/>
      </c>
      <c r="F111" s="223" t="str">
        <f t="shared" ca="1" si="16"/>
        <v/>
      </c>
      <c r="G111" s="224" t="str">
        <f t="shared" ca="1" si="17"/>
        <v/>
      </c>
      <c r="H111" s="225" t="str">
        <f t="shared" ca="1" si="18"/>
        <v/>
      </c>
      <c r="I111" s="226" t="str">
        <f t="shared" ca="1" si="19"/>
        <v/>
      </c>
      <c r="J111" s="227" t="str">
        <f t="shared" ca="1" si="20"/>
        <v/>
      </c>
      <c r="K111" s="301" t="s">
        <v>88</v>
      </c>
      <c r="L111" s="112"/>
      <c r="M111" s="35"/>
      <c r="N111" s="35"/>
      <c r="O111" s="35"/>
      <c r="P111" s="35"/>
      <c r="S111" s="35"/>
      <c r="T111" s="35"/>
      <c r="U111" s="35"/>
      <c r="V111" s="35"/>
      <c r="W111" s="35"/>
      <c r="X111" s="35"/>
      <c r="Y111" s="35"/>
      <c r="Z111" s="35"/>
      <c r="AA111" s="228" t="b">
        <f t="shared" ca="1" si="21"/>
        <v>1</v>
      </c>
      <c r="AB111" s="228" t="b">
        <f ca="1">AND(Accueil!$E$5="Oui",$AA111,OR($AD111="",Accueil!$E$7="",NOT(ISNUMBER(Accueil!$E$7)),$AD111&gt;=Accueil!$E$7))</f>
        <v>0</v>
      </c>
      <c r="AC111" s="228" t="b">
        <f ca="1">AND(Accueil!$E$8="Oui",$AA111,OR($AD111="",Accueil!$E$10="",NOT(ISNUMBER(Accueil!$E$10)),$AD111&gt;=Accueil!$E$10))</f>
        <v>0</v>
      </c>
      <c r="AD111" s="229" t="str">
        <f>IF(NOT(_xlfn.ISFORMULA(B111)),IF(ISNUMBER(B111),B111,IF(NOT(_xlfn.ISFORMULA(D111)),IF(AND(ISNUMBER(D111),D111&lt;&gt;0),Accueil!$B$7,IF(NOT(_xlfn.ISFORMULA(G111)),IF(AND(ISNUMBER(G111),G111&lt;&gt;0),Accueil!$B$7,""),"")),IF(NOT(_xlfn.ISFORMULA(G111)),IF(AND(ISNUMBER(G111),G111&lt;&gt;0),Accueil!$B$7,""),""))),IF(NOT(_xlfn.ISFORMULA(D111)),IF(AND(ISNUMBER(D111),D111&lt;&gt;0),Accueil!$B$7,IF(NOT(_xlfn.ISFORMULA(G111)),IF(AND(ISNUMBER(G111),G111&lt;&gt;0),Accueil!$B$7,""),"")),IF(NOT(_xlfn.ISFORMULA(G111)),IF(AND(ISNUMBER(G111),G111&lt;&gt;0),Accueil!$B$7,""),"")))</f>
        <v/>
      </c>
      <c r="AE111" s="230">
        <f t="shared" ca="1" si="22"/>
        <v>0</v>
      </c>
      <c r="AF111" s="230">
        <f t="shared" ca="1" si="23"/>
        <v>0</v>
      </c>
      <c r="AG111" s="230">
        <f t="shared" ca="1" si="24"/>
        <v>0</v>
      </c>
      <c r="AH111" s="231">
        <f t="shared" ca="1" si="25"/>
        <v>0</v>
      </c>
      <c r="AI111" s="231">
        <f t="shared" ca="1" si="26"/>
        <v>0</v>
      </c>
      <c r="AJ111" s="231" t="str">
        <f t="shared" ca="1" si="27"/>
        <v/>
      </c>
    </row>
    <row r="112" spans="1:36" x14ac:dyDescent="0.25">
      <c r="A112" s="42"/>
      <c r="B112" s="232" t="str">
        <f>IF(NOT(_xlfn.ISFORMULA(D112)),IF(AND(ISNUMBER(D112),D112&lt;&gt;0),Accueil!$B$7,IF(NOT(_xlfn.ISFORMULA(G112)),IF(AND(ISNUMBER(G112),G112&lt;&gt;0),Accueil!$B$7,""),"")),IF(NOT(_xlfn.ISFORMULA(G112)),IF(AND(ISNUMBER(G112),G112&lt;&gt;0),Accueil!$B$7,""),""))</f>
        <v/>
      </c>
      <c r="C112" s="43"/>
      <c r="D112" s="223" t="str">
        <f t="shared" ca="1" si="14"/>
        <v/>
      </c>
      <c r="E112" s="223" t="str">
        <f t="shared" ca="1" si="15"/>
        <v/>
      </c>
      <c r="F112" s="223" t="str">
        <f t="shared" ca="1" si="16"/>
        <v/>
      </c>
      <c r="G112" s="224" t="str">
        <f t="shared" ca="1" si="17"/>
        <v/>
      </c>
      <c r="H112" s="225" t="str">
        <f t="shared" ca="1" si="18"/>
        <v/>
      </c>
      <c r="I112" s="226" t="str">
        <f t="shared" ca="1" si="19"/>
        <v/>
      </c>
      <c r="J112" s="227" t="str">
        <f t="shared" ca="1" si="20"/>
        <v/>
      </c>
      <c r="K112" s="301" t="s">
        <v>88</v>
      </c>
      <c r="L112" s="112"/>
      <c r="M112" s="35"/>
      <c r="N112" s="35"/>
      <c r="O112" s="35"/>
      <c r="P112" s="35"/>
      <c r="S112" s="35"/>
      <c r="T112" s="35"/>
      <c r="U112" s="35"/>
      <c r="V112" s="35"/>
      <c r="W112" s="35"/>
      <c r="X112" s="35"/>
      <c r="Y112" s="35"/>
      <c r="Z112" s="35"/>
      <c r="AA112" s="228" t="b">
        <f t="shared" ca="1" si="21"/>
        <v>1</v>
      </c>
      <c r="AB112" s="228" t="b">
        <f ca="1">AND(Accueil!$E$5="Oui",$AA112,OR($AD112="",Accueil!$E$7="",NOT(ISNUMBER(Accueil!$E$7)),$AD112&gt;=Accueil!$E$7))</f>
        <v>0</v>
      </c>
      <c r="AC112" s="228" t="b">
        <f ca="1">AND(Accueil!$E$8="Oui",$AA112,OR($AD112="",Accueil!$E$10="",NOT(ISNUMBER(Accueil!$E$10)),$AD112&gt;=Accueil!$E$10))</f>
        <v>0</v>
      </c>
      <c r="AD112" s="229" t="str">
        <f>IF(NOT(_xlfn.ISFORMULA(B112)),IF(ISNUMBER(B112),B112,IF(NOT(_xlfn.ISFORMULA(D112)),IF(AND(ISNUMBER(D112),D112&lt;&gt;0),Accueil!$B$7,IF(NOT(_xlfn.ISFORMULA(G112)),IF(AND(ISNUMBER(G112),G112&lt;&gt;0),Accueil!$B$7,""),"")),IF(NOT(_xlfn.ISFORMULA(G112)),IF(AND(ISNUMBER(G112),G112&lt;&gt;0),Accueil!$B$7,""),""))),IF(NOT(_xlfn.ISFORMULA(D112)),IF(AND(ISNUMBER(D112),D112&lt;&gt;0),Accueil!$B$7,IF(NOT(_xlfn.ISFORMULA(G112)),IF(AND(ISNUMBER(G112),G112&lt;&gt;0),Accueil!$B$7,""),"")),IF(NOT(_xlfn.ISFORMULA(G112)),IF(AND(ISNUMBER(G112),G112&lt;&gt;0),Accueil!$B$7,""),"")))</f>
        <v/>
      </c>
      <c r="AE112" s="230">
        <f t="shared" ca="1" si="22"/>
        <v>0</v>
      </c>
      <c r="AF112" s="230">
        <f t="shared" ca="1" si="23"/>
        <v>0</v>
      </c>
      <c r="AG112" s="230">
        <f t="shared" ca="1" si="24"/>
        <v>0</v>
      </c>
      <c r="AH112" s="231">
        <f t="shared" ca="1" si="25"/>
        <v>0</v>
      </c>
      <c r="AI112" s="231">
        <f t="shared" ca="1" si="26"/>
        <v>0</v>
      </c>
      <c r="AJ112" s="231" t="str">
        <f t="shared" ca="1" si="27"/>
        <v/>
      </c>
    </row>
    <row r="113" spans="1:36" x14ac:dyDescent="0.25">
      <c r="A113" s="42"/>
      <c r="B113" s="232" t="str">
        <f>IF(NOT(_xlfn.ISFORMULA(D113)),IF(AND(ISNUMBER(D113),D113&lt;&gt;0),Accueil!$B$7,IF(NOT(_xlfn.ISFORMULA(G113)),IF(AND(ISNUMBER(G113),G113&lt;&gt;0),Accueil!$B$7,""),"")),IF(NOT(_xlfn.ISFORMULA(G113)),IF(AND(ISNUMBER(G113),G113&lt;&gt;0),Accueil!$B$7,""),""))</f>
        <v/>
      </c>
      <c r="C113" s="43"/>
      <c r="D113" s="223" t="str">
        <f t="shared" ca="1" si="14"/>
        <v/>
      </c>
      <c r="E113" s="223" t="str">
        <f t="shared" ca="1" si="15"/>
        <v/>
      </c>
      <c r="F113" s="223" t="str">
        <f t="shared" ca="1" si="16"/>
        <v/>
      </c>
      <c r="G113" s="224" t="str">
        <f t="shared" ca="1" si="17"/>
        <v/>
      </c>
      <c r="H113" s="225" t="str">
        <f t="shared" ca="1" si="18"/>
        <v/>
      </c>
      <c r="I113" s="226" t="str">
        <f t="shared" ca="1" si="19"/>
        <v/>
      </c>
      <c r="J113" s="227" t="str">
        <f t="shared" ca="1" si="20"/>
        <v/>
      </c>
      <c r="K113" s="301" t="s">
        <v>88</v>
      </c>
      <c r="L113" s="112"/>
      <c r="M113" s="35"/>
      <c r="N113" s="35"/>
      <c r="O113" s="35"/>
      <c r="P113" s="35"/>
      <c r="S113" s="35"/>
      <c r="T113" s="35"/>
      <c r="U113" s="35"/>
      <c r="V113" s="35"/>
      <c r="W113" s="35"/>
      <c r="X113" s="35"/>
      <c r="Y113" s="35"/>
      <c r="Z113" s="35"/>
      <c r="AA113" s="228" t="b">
        <f t="shared" ca="1" si="21"/>
        <v>1</v>
      </c>
      <c r="AB113" s="228" t="b">
        <f ca="1">AND(Accueil!$E$5="Oui",$AA113,OR($AD113="",Accueil!$E$7="",NOT(ISNUMBER(Accueil!$E$7)),$AD113&gt;=Accueil!$E$7))</f>
        <v>0</v>
      </c>
      <c r="AC113" s="228" t="b">
        <f ca="1">AND(Accueil!$E$8="Oui",$AA113,OR($AD113="",Accueil!$E$10="",NOT(ISNUMBER(Accueil!$E$10)),$AD113&gt;=Accueil!$E$10))</f>
        <v>0</v>
      </c>
      <c r="AD113" s="229" t="str">
        <f>IF(NOT(_xlfn.ISFORMULA(B113)),IF(ISNUMBER(B113),B113,IF(NOT(_xlfn.ISFORMULA(D113)),IF(AND(ISNUMBER(D113),D113&lt;&gt;0),Accueil!$B$7,IF(NOT(_xlfn.ISFORMULA(G113)),IF(AND(ISNUMBER(G113),G113&lt;&gt;0),Accueil!$B$7,""),"")),IF(NOT(_xlfn.ISFORMULA(G113)),IF(AND(ISNUMBER(G113),G113&lt;&gt;0),Accueil!$B$7,""),""))),IF(NOT(_xlfn.ISFORMULA(D113)),IF(AND(ISNUMBER(D113),D113&lt;&gt;0),Accueil!$B$7,IF(NOT(_xlfn.ISFORMULA(G113)),IF(AND(ISNUMBER(G113),G113&lt;&gt;0),Accueil!$B$7,""),"")),IF(NOT(_xlfn.ISFORMULA(G113)),IF(AND(ISNUMBER(G113),G113&lt;&gt;0),Accueil!$B$7,""),"")))</f>
        <v/>
      </c>
      <c r="AE113" s="230">
        <f t="shared" ca="1" si="22"/>
        <v>0</v>
      </c>
      <c r="AF113" s="230">
        <f t="shared" ca="1" si="23"/>
        <v>0</v>
      </c>
      <c r="AG113" s="230">
        <f t="shared" ca="1" si="24"/>
        <v>0</v>
      </c>
      <c r="AH113" s="231">
        <f t="shared" ca="1" si="25"/>
        <v>0</v>
      </c>
      <c r="AI113" s="231">
        <f t="shared" ca="1" si="26"/>
        <v>0</v>
      </c>
      <c r="AJ113" s="231" t="str">
        <f t="shared" ca="1" si="27"/>
        <v/>
      </c>
    </row>
    <row r="114" spans="1:36" x14ac:dyDescent="0.25">
      <c r="A114" s="42"/>
      <c r="B114" s="232" t="str">
        <f>IF(NOT(_xlfn.ISFORMULA(D114)),IF(AND(ISNUMBER(D114),D114&lt;&gt;0),Accueil!$B$7,IF(NOT(_xlfn.ISFORMULA(G114)),IF(AND(ISNUMBER(G114),G114&lt;&gt;0),Accueil!$B$7,""),"")),IF(NOT(_xlfn.ISFORMULA(G114)),IF(AND(ISNUMBER(G114),G114&lt;&gt;0),Accueil!$B$7,""),""))</f>
        <v/>
      </c>
      <c r="C114" s="43"/>
      <c r="D114" s="223" t="str">
        <f t="shared" ca="1" si="14"/>
        <v/>
      </c>
      <c r="E114" s="223" t="str">
        <f t="shared" ca="1" si="15"/>
        <v/>
      </c>
      <c r="F114" s="223" t="str">
        <f t="shared" ca="1" si="16"/>
        <v/>
      </c>
      <c r="G114" s="224" t="str">
        <f t="shared" ca="1" si="17"/>
        <v/>
      </c>
      <c r="H114" s="225" t="str">
        <f t="shared" ca="1" si="18"/>
        <v/>
      </c>
      <c r="I114" s="226" t="str">
        <f t="shared" ca="1" si="19"/>
        <v/>
      </c>
      <c r="J114" s="227" t="str">
        <f t="shared" ca="1" si="20"/>
        <v/>
      </c>
      <c r="K114" s="301" t="s">
        <v>88</v>
      </c>
      <c r="L114" s="112"/>
      <c r="M114" s="35"/>
      <c r="N114" s="35"/>
      <c r="O114" s="35"/>
      <c r="P114" s="35"/>
      <c r="S114" s="35"/>
      <c r="T114" s="35"/>
      <c r="U114" s="35"/>
      <c r="V114" s="35"/>
      <c r="W114" s="35"/>
      <c r="X114" s="35"/>
      <c r="Y114" s="35"/>
      <c r="Z114" s="35"/>
      <c r="AA114" s="228" t="b">
        <f t="shared" ca="1" si="21"/>
        <v>1</v>
      </c>
      <c r="AB114" s="228" t="b">
        <f ca="1">AND(Accueil!$E$5="Oui",$AA114,OR($AD114="",Accueil!$E$7="",NOT(ISNUMBER(Accueil!$E$7)),$AD114&gt;=Accueil!$E$7))</f>
        <v>0</v>
      </c>
      <c r="AC114" s="228" t="b">
        <f ca="1">AND(Accueil!$E$8="Oui",$AA114,OR($AD114="",Accueil!$E$10="",NOT(ISNUMBER(Accueil!$E$10)),$AD114&gt;=Accueil!$E$10))</f>
        <v>0</v>
      </c>
      <c r="AD114" s="229" t="str">
        <f>IF(NOT(_xlfn.ISFORMULA(B114)),IF(ISNUMBER(B114),B114,IF(NOT(_xlfn.ISFORMULA(D114)),IF(AND(ISNUMBER(D114),D114&lt;&gt;0),Accueil!$B$7,IF(NOT(_xlfn.ISFORMULA(G114)),IF(AND(ISNUMBER(G114),G114&lt;&gt;0),Accueil!$B$7,""),"")),IF(NOT(_xlfn.ISFORMULA(G114)),IF(AND(ISNUMBER(G114),G114&lt;&gt;0),Accueil!$B$7,""),""))),IF(NOT(_xlfn.ISFORMULA(D114)),IF(AND(ISNUMBER(D114),D114&lt;&gt;0),Accueil!$B$7,IF(NOT(_xlfn.ISFORMULA(G114)),IF(AND(ISNUMBER(G114),G114&lt;&gt;0),Accueil!$B$7,""),"")),IF(NOT(_xlfn.ISFORMULA(G114)),IF(AND(ISNUMBER(G114),G114&lt;&gt;0),Accueil!$B$7,""),"")))</f>
        <v/>
      </c>
      <c r="AE114" s="230">
        <f t="shared" ca="1" si="22"/>
        <v>0</v>
      </c>
      <c r="AF114" s="230">
        <f t="shared" ca="1" si="23"/>
        <v>0</v>
      </c>
      <c r="AG114" s="230">
        <f t="shared" ca="1" si="24"/>
        <v>0</v>
      </c>
      <c r="AH114" s="231">
        <f t="shared" ca="1" si="25"/>
        <v>0</v>
      </c>
      <c r="AI114" s="231">
        <f t="shared" ca="1" si="26"/>
        <v>0</v>
      </c>
      <c r="AJ114" s="231" t="str">
        <f t="shared" ca="1" si="27"/>
        <v/>
      </c>
    </row>
    <row r="115" spans="1:36" x14ac:dyDescent="0.25">
      <c r="A115" s="42"/>
      <c r="B115" s="232" t="str">
        <f>IF(NOT(_xlfn.ISFORMULA(D115)),IF(AND(ISNUMBER(D115),D115&lt;&gt;0),Accueil!$B$7,IF(NOT(_xlfn.ISFORMULA(G115)),IF(AND(ISNUMBER(G115),G115&lt;&gt;0),Accueil!$B$7,""),"")),IF(NOT(_xlfn.ISFORMULA(G115)),IF(AND(ISNUMBER(G115),G115&lt;&gt;0),Accueil!$B$7,""),""))</f>
        <v/>
      </c>
      <c r="C115" s="43"/>
      <c r="D115" s="223" t="str">
        <f t="shared" ca="1" si="14"/>
        <v/>
      </c>
      <c r="E115" s="223" t="str">
        <f t="shared" ca="1" si="15"/>
        <v/>
      </c>
      <c r="F115" s="223" t="str">
        <f t="shared" ca="1" si="16"/>
        <v/>
      </c>
      <c r="G115" s="224" t="str">
        <f t="shared" ca="1" si="17"/>
        <v/>
      </c>
      <c r="H115" s="225" t="str">
        <f t="shared" ca="1" si="18"/>
        <v/>
      </c>
      <c r="I115" s="226" t="str">
        <f t="shared" ca="1" si="19"/>
        <v/>
      </c>
      <c r="J115" s="227" t="str">
        <f t="shared" ca="1" si="20"/>
        <v/>
      </c>
      <c r="K115" s="301" t="s">
        <v>88</v>
      </c>
      <c r="L115" s="112"/>
      <c r="M115" s="35"/>
      <c r="N115" s="35"/>
      <c r="O115" s="35"/>
      <c r="P115" s="35"/>
      <c r="S115" s="35"/>
      <c r="T115" s="35"/>
      <c r="U115" s="35"/>
      <c r="V115" s="35"/>
      <c r="W115" s="35"/>
      <c r="X115" s="35"/>
      <c r="Y115" s="35"/>
      <c r="Z115" s="35"/>
      <c r="AA115" s="228" t="b">
        <f t="shared" ca="1" si="21"/>
        <v>1</v>
      </c>
      <c r="AB115" s="228" t="b">
        <f ca="1">AND(Accueil!$E$5="Oui",$AA115,OR($AD115="",Accueil!$E$7="",NOT(ISNUMBER(Accueil!$E$7)),$AD115&gt;=Accueil!$E$7))</f>
        <v>0</v>
      </c>
      <c r="AC115" s="228" t="b">
        <f ca="1">AND(Accueil!$E$8="Oui",$AA115,OR($AD115="",Accueil!$E$10="",NOT(ISNUMBER(Accueil!$E$10)),$AD115&gt;=Accueil!$E$10))</f>
        <v>0</v>
      </c>
      <c r="AD115" s="229" t="str">
        <f>IF(NOT(_xlfn.ISFORMULA(B115)),IF(ISNUMBER(B115),B115,IF(NOT(_xlfn.ISFORMULA(D115)),IF(AND(ISNUMBER(D115),D115&lt;&gt;0),Accueil!$B$7,IF(NOT(_xlfn.ISFORMULA(G115)),IF(AND(ISNUMBER(G115),G115&lt;&gt;0),Accueil!$B$7,""),"")),IF(NOT(_xlfn.ISFORMULA(G115)),IF(AND(ISNUMBER(G115),G115&lt;&gt;0),Accueil!$B$7,""),""))),IF(NOT(_xlfn.ISFORMULA(D115)),IF(AND(ISNUMBER(D115),D115&lt;&gt;0),Accueil!$B$7,IF(NOT(_xlfn.ISFORMULA(G115)),IF(AND(ISNUMBER(G115),G115&lt;&gt;0),Accueil!$B$7,""),"")),IF(NOT(_xlfn.ISFORMULA(G115)),IF(AND(ISNUMBER(G115),G115&lt;&gt;0),Accueil!$B$7,""),"")))</f>
        <v/>
      </c>
      <c r="AE115" s="230">
        <f t="shared" ca="1" si="22"/>
        <v>0</v>
      </c>
      <c r="AF115" s="230">
        <f t="shared" ca="1" si="23"/>
        <v>0</v>
      </c>
      <c r="AG115" s="230">
        <f t="shared" ca="1" si="24"/>
        <v>0</v>
      </c>
      <c r="AH115" s="231">
        <f t="shared" ca="1" si="25"/>
        <v>0</v>
      </c>
      <c r="AI115" s="231">
        <f t="shared" ca="1" si="26"/>
        <v>0</v>
      </c>
      <c r="AJ115" s="231" t="str">
        <f t="shared" ca="1" si="27"/>
        <v/>
      </c>
    </row>
    <row r="116" spans="1:36" x14ac:dyDescent="0.25">
      <c r="A116" s="42"/>
      <c r="B116" s="232" t="str">
        <f>IF(NOT(_xlfn.ISFORMULA(D116)),IF(AND(ISNUMBER(D116),D116&lt;&gt;0),Accueil!$B$7,IF(NOT(_xlfn.ISFORMULA(G116)),IF(AND(ISNUMBER(G116),G116&lt;&gt;0),Accueil!$B$7,""),"")),IF(NOT(_xlfn.ISFORMULA(G116)),IF(AND(ISNUMBER(G116),G116&lt;&gt;0),Accueil!$B$7,""),""))</f>
        <v/>
      </c>
      <c r="C116" s="43"/>
      <c r="D116" s="223" t="str">
        <f t="shared" ca="1" si="14"/>
        <v/>
      </c>
      <c r="E116" s="223" t="str">
        <f t="shared" ca="1" si="15"/>
        <v/>
      </c>
      <c r="F116" s="223" t="str">
        <f t="shared" ca="1" si="16"/>
        <v/>
      </c>
      <c r="G116" s="224" t="str">
        <f t="shared" ca="1" si="17"/>
        <v/>
      </c>
      <c r="H116" s="225" t="str">
        <f t="shared" ca="1" si="18"/>
        <v/>
      </c>
      <c r="I116" s="226" t="str">
        <f t="shared" ca="1" si="19"/>
        <v/>
      </c>
      <c r="J116" s="227" t="str">
        <f t="shared" ca="1" si="20"/>
        <v/>
      </c>
      <c r="K116" s="301" t="s">
        <v>88</v>
      </c>
      <c r="L116" s="112"/>
      <c r="M116" s="35"/>
      <c r="N116" s="35"/>
      <c r="O116" s="35"/>
      <c r="P116" s="35"/>
      <c r="S116" s="35"/>
      <c r="T116" s="35"/>
      <c r="U116" s="35"/>
      <c r="V116" s="35"/>
      <c r="W116" s="35"/>
      <c r="X116" s="35"/>
      <c r="Y116" s="35"/>
      <c r="Z116" s="35"/>
      <c r="AA116" s="228" t="b">
        <f t="shared" ca="1" si="21"/>
        <v>1</v>
      </c>
      <c r="AB116" s="228" t="b">
        <f ca="1">AND(Accueil!$E$5="Oui",$AA116,OR($AD116="",Accueil!$E$7="",NOT(ISNUMBER(Accueil!$E$7)),$AD116&gt;=Accueil!$E$7))</f>
        <v>0</v>
      </c>
      <c r="AC116" s="228" t="b">
        <f ca="1">AND(Accueil!$E$8="Oui",$AA116,OR($AD116="",Accueil!$E$10="",NOT(ISNUMBER(Accueil!$E$10)),$AD116&gt;=Accueil!$E$10))</f>
        <v>0</v>
      </c>
      <c r="AD116" s="229" t="str">
        <f>IF(NOT(_xlfn.ISFORMULA(B116)),IF(ISNUMBER(B116),B116,IF(NOT(_xlfn.ISFORMULA(D116)),IF(AND(ISNUMBER(D116),D116&lt;&gt;0),Accueil!$B$7,IF(NOT(_xlfn.ISFORMULA(G116)),IF(AND(ISNUMBER(G116),G116&lt;&gt;0),Accueil!$B$7,""),"")),IF(NOT(_xlfn.ISFORMULA(G116)),IF(AND(ISNUMBER(G116),G116&lt;&gt;0),Accueil!$B$7,""),""))),IF(NOT(_xlfn.ISFORMULA(D116)),IF(AND(ISNUMBER(D116),D116&lt;&gt;0),Accueil!$B$7,IF(NOT(_xlfn.ISFORMULA(G116)),IF(AND(ISNUMBER(G116),G116&lt;&gt;0),Accueil!$B$7,""),"")),IF(NOT(_xlfn.ISFORMULA(G116)),IF(AND(ISNUMBER(G116),G116&lt;&gt;0),Accueil!$B$7,""),"")))</f>
        <v/>
      </c>
      <c r="AE116" s="230">
        <f t="shared" ca="1" si="22"/>
        <v>0</v>
      </c>
      <c r="AF116" s="230">
        <f t="shared" ca="1" si="23"/>
        <v>0</v>
      </c>
      <c r="AG116" s="230">
        <f t="shared" ca="1" si="24"/>
        <v>0</v>
      </c>
      <c r="AH116" s="231">
        <f t="shared" ca="1" si="25"/>
        <v>0</v>
      </c>
      <c r="AI116" s="231">
        <f t="shared" ca="1" si="26"/>
        <v>0</v>
      </c>
      <c r="AJ116" s="231" t="str">
        <f t="shared" ca="1" si="27"/>
        <v/>
      </c>
    </row>
    <row r="117" spans="1:36" x14ac:dyDescent="0.25">
      <c r="A117" s="42"/>
      <c r="B117" s="232" t="str">
        <f>IF(NOT(_xlfn.ISFORMULA(D117)),IF(AND(ISNUMBER(D117),D117&lt;&gt;0),Accueil!$B$7,IF(NOT(_xlfn.ISFORMULA(G117)),IF(AND(ISNUMBER(G117),G117&lt;&gt;0),Accueil!$B$7,""),"")),IF(NOT(_xlfn.ISFORMULA(G117)),IF(AND(ISNUMBER(G117),G117&lt;&gt;0),Accueil!$B$7,""),""))</f>
        <v/>
      </c>
      <c r="C117" s="43"/>
      <c r="D117" s="223" t="str">
        <f t="shared" ca="1" si="14"/>
        <v/>
      </c>
      <c r="E117" s="223" t="str">
        <f t="shared" ca="1" si="15"/>
        <v/>
      </c>
      <c r="F117" s="223" t="str">
        <f t="shared" ca="1" si="16"/>
        <v/>
      </c>
      <c r="G117" s="224" t="str">
        <f t="shared" ca="1" si="17"/>
        <v/>
      </c>
      <c r="H117" s="225" t="str">
        <f t="shared" ca="1" si="18"/>
        <v/>
      </c>
      <c r="I117" s="226" t="str">
        <f t="shared" ca="1" si="19"/>
        <v/>
      </c>
      <c r="J117" s="227" t="str">
        <f t="shared" ca="1" si="20"/>
        <v/>
      </c>
      <c r="K117" s="301" t="s">
        <v>88</v>
      </c>
      <c r="L117" s="112"/>
      <c r="M117" s="35"/>
      <c r="N117" s="35"/>
      <c r="O117" s="35"/>
      <c r="P117" s="35"/>
      <c r="S117" s="35"/>
      <c r="T117" s="35"/>
      <c r="U117" s="35"/>
      <c r="V117" s="35"/>
      <c r="W117" s="35"/>
      <c r="X117" s="35"/>
      <c r="Y117" s="35"/>
      <c r="Z117" s="35"/>
      <c r="AA117" s="228" t="b">
        <f t="shared" ca="1" si="21"/>
        <v>1</v>
      </c>
      <c r="AB117" s="228" t="b">
        <f ca="1">AND(Accueil!$E$5="Oui",$AA117,OR($AD117="",Accueil!$E$7="",NOT(ISNUMBER(Accueil!$E$7)),$AD117&gt;=Accueil!$E$7))</f>
        <v>0</v>
      </c>
      <c r="AC117" s="228" t="b">
        <f ca="1">AND(Accueil!$E$8="Oui",$AA117,OR($AD117="",Accueil!$E$10="",NOT(ISNUMBER(Accueil!$E$10)),$AD117&gt;=Accueil!$E$10))</f>
        <v>0</v>
      </c>
      <c r="AD117" s="229" t="str">
        <f>IF(NOT(_xlfn.ISFORMULA(B117)),IF(ISNUMBER(B117),B117,IF(NOT(_xlfn.ISFORMULA(D117)),IF(AND(ISNUMBER(D117),D117&lt;&gt;0),Accueil!$B$7,IF(NOT(_xlfn.ISFORMULA(G117)),IF(AND(ISNUMBER(G117),G117&lt;&gt;0),Accueil!$B$7,""),"")),IF(NOT(_xlfn.ISFORMULA(G117)),IF(AND(ISNUMBER(G117),G117&lt;&gt;0),Accueil!$B$7,""),""))),IF(NOT(_xlfn.ISFORMULA(D117)),IF(AND(ISNUMBER(D117),D117&lt;&gt;0),Accueil!$B$7,IF(NOT(_xlfn.ISFORMULA(G117)),IF(AND(ISNUMBER(G117),G117&lt;&gt;0),Accueil!$B$7,""),"")),IF(NOT(_xlfn.ISFORMULA(G117)),IF(AND(ISNUMBER(G117),G117&lt;&gt;0),Accueil!$B$7,""),"")))</f>
        <v/>
      </c>
      <c r="AE117" s="230">
        <f t="shared" ca="1" si="22"/>
        <v>0</v>
      </c>
      <c r="AF117" s="230">
        <f t="shared" ca="1" si="23"/>
        <v>0</v>
      </c>
      <c r="AG117" s="230">
        <f t="shared" ca="1" si="24"/>
        <v>0</v>
      </c>
      <c r="AH117" s="231">
        <f t="shared" ca="1" si="25"/>
        <v>0</v>
      </c>
      <c r="AI117" s="231">
        <f t="shared" ca="1" si="26"/>
        <v>0</v>
      </c>
      <c r="AJ117" s="231" t="str">
        <f t="shared" ca="1" si="27"/>
        <v/>
      </c>
    </row>
    <row r="118" spans="1:36" x14ac:dyDescent="0.25">
      <c r="A118" s="42"/>
      <c r="B118" s="232" t="str">
        <f>IF(NOT(_xlfn.ISFORMULA(D118)),IF(AND(ISNUMBER(D118),D118&lt;&gt;0),Accueil!$B$7,IF(NOT(_xlfn.ISFORMULA(G118)),IF(AND(ISNUMBER(G118),G118&lt;&gt;0),Accueil!$B$7,""),"")),IF(NOT(_xlfn.ISFORMULA(G118)),IF(AND(ISNUMBER(G118),G118&lt;&gt;0),Accueil!$B$7,""),""))</f>
        <v/>
      </c>
      <c r="C118" s="43"/>
      <c r="D118" s="223" t="str">
        <f t="shared" ca="1" si="14"/>
        <v/>
      </c>
      <c r="E118" s="223" t="str">
        <f t="shared" ca="1" si="15"/>
        <v/>
      </c>
      <c r="F118" s="223" t="str">
        <f t="shared" ca="1" si="16"/>
        <v/>
      </c>
      <c r="G118" s="224" t="str">
        <f t="shared" ca="1" si="17"/>
        <v/>
      </c>
      <c r="H118" s="225" t="str">
        <f t="shared" ca="1" si="18"/>
        <v/>
      </c>
      <c r="I118" s="226" t="str">
        <f t="shared" ca="1" si="19"/>
        <v/>
      </c>
      <c r="J118" s="227" t="str">
        <f t="shared" ca="1" si="20"/>
        <v/>
      </c>
      <c r="K118" s="301" t="s">
        <v>88</v>
      </c>
      <c r="L118" s="112"/>
      <c r="M118" s="35"/>
      <c r="N118" s="35"/>
      <c r="O118" s="35"/>
      <c r="P118" s="35"/>
      <c r="S118" s="35"/>
      <c r="T118" s="35"/>
      <c r="U118" s="35"/>
      <c r="V118" s="35"/>
      <c r="W118" s="35"/>
      <c r="X118" s="35"/>
      <c r="Y118" s="35"/>
      <c r="Z118" s="35"/>
      <c r="AA118" s="228" t="b">
        <f t="shared" ca="1" si="21"/>
        <v>1</v>
      </c>
      <c r="AB118" s="228" t="b">
        <f ca="1">AND(Accueil!$E$5="Oui",$AA118,OR($AD118="",Accueil!$E$7="",NOT(ISNUMBER(Accueil!$E$7)),$AD118&gt;=Accueil!$E$7))</f>
        <v>0</v>
      </c>
      <c r="AC118" s="228" t="b">
        <f ca="1">AND(Accueil!$E$8="Oui",$AA118,OR($AD118="",Accueil!$E$10="",NOT(ISNUMBER(Accueil!$E$10)),$AD118&gt;=Accueil!$E$10))</f>
        <v>0</v>
      </c>
      <c r="AD118" s="229" t="str">
        <f>IF(NOT(_xlfn.ISFORMULA(B118)),IF(ISNUMBER(B118),B118,IF(NOT(_xlfn.ISFORMULA(D118)),IF(AND(ISNUMBER(D118),D118&lt;&gt;0),Accueil!$B$7,IF(NOT(_xlfn.ISFORMULA(G118)),IF(AND(ISNUMBER(G118),G118&lt;&gt;0),Accueil!$B$7,""),"")),IF(NOT(_xlfn.ISFORMULA(G118)),IF(AND(ISNUMBER(G118),G118&lt;&gt;0),Accueil!$B$7,""),""))),IF(NOT(_xlfn.ISFORMULA(D118)),IF(AND(ISNUMBER(D118),D118&lt;&gt;0),Accueil!$B$7,IF(NOT(_xlfn.ISFORMULA(G118)),IF(AND(ISNUMBER(G118),G118&lt;&gt;0),Accueil!$B$7,""),"")),IF(NOT(_xlfn.ISFORMULA(G118)),IF(AND(ISNUMBER(G118),G118&lt;&gt;0),Accueil!$B$7,""),"")))</f>
        <v/>
      </c>
      <c r="AE118" s="230">
        <f t="shared" ca="1" si="22"/>
        <v>0</v>
      </c>
      <c r="AF118" s="230">
        <f t="shared" ca="1" si="23"/>
        <v>0</v>
      </c>
      <c r="AG118" s="230">
        <f t="shared" ca="1" si="24"/>
        <v>0</v>
      </c>
      <c r="AH118" s="231">
        <f t="shared" ca="1" si="25"/>
        <v>0</v>
      </c>
      <c r="AI118" s="231">
        <f t="shared" ca="1" si="26"/>
        <v>0</v>
      </c>
      <c r="AJ118" s="231" t="str">
        <f t="shared" ca="1" si="27"/>
        <v/>
      </c>
    </row>
    <row r="119" spans="1:36" x14ac:dyDescent="0.25">
      <c r="A119" s="42"/>
      <c r="B119" s="232" t="str">
        <f>IF(NOT(_xlfn.ISFORMULA(D119)),IF(AND(ISNUMBER(D119),D119&lt;&gt;0),Accueil!$B$7,IF(NOT(_xlfn.ISFORMULA(G119)),IF(AND(ISNUMBER(G119),G119&lt;&gt;0),Accueil!$B$7,""),"")),IF(NOT(_xlfn.ISFORMULA(G119)),IF(AND(ISNUMBER(G119),G119&lt;&gt;0),Accueil!$B$7,""),""))</f>
        <v/>
      </c>
      <c r="C119" s="43"/>
      <c r="D119" s="223" t="str">
        <f t="shared" ca="1" si="14"/>
        <v/>
      </c>
      <c r="E119" s="223" t="str">
        <f t="shared" ca="1" si="15"/>
        <v/>
      </c>
      <c r="F119" s="223" t="str">
        <f t="shared" ca="1" si="16"/>
        <v/>
      </c>
      <c r="G119" s="224" t="str">
        <f t="shared" ca="1" si="17"/>
        <v/>
      </c>
      <c r="H119" s="225" t="str">
        <f t="shared" ca="1" si="18"/>
        <v/>
      </c>
      <c r="I119" s="226" t="str">
        <f t="shared" ca="1" si="19"/>
        <v/>
      </c>
      <c r="J119" s="227" t="str">
        <f t="shared" ca="1" si="20"/>
        <v/>
      </c>
      <c r="K119" s="301" t="s">
        <v>88</v>
      </c>
      <c r="L119" s="112"/>
      <c r="M119" s="35"/>
      <c r="N119" s="35"/>
      <c r="O119" s="35"/>
      <c r="P119" s="35"/>
      <c r="S119" s="35"/>
      <c r="T119" s="35"/>
      <c r="U119" s="35"/>
      <c r="V119" s="35"/>
      <c r="W119" s="35"/>
      <c r="X119" s="35"/>
      <c r="Y119" s="35"/>
      <c r="Z119" s="35"/>
      <c r="AA119" s="228" t="b">
        <f t="shared" ca="1" si="21"/>
        <v>1</v>
      </c>
      <c r="AB119" s="228" t="b">
        <f ca="1">AND(Accueil!$E$5="Oui",$AA119,OR($AD119="",Accueil!$E$7="",NOT(ISNUMBER(Accueil!$E$7)),$AD119&gt;=Accueil!$E$7))</f>
        <v>0</v>
      </c>
      <c r="AC119" s="228" t="b">
        <f ca="1">AND(Accueil!$E$8="Oui",$AA119,OR($AD119="",Accueil!$E$10="",NOT(ISNUMBER(Accueil!$E$10)),$AD119&gt;=Accueil!$E$10))</f>
        <v>0</v>
      </c>
      <c r="AD119" s="229" t="str">
        <f>IF(NOT(_xlfn.ISFORMULA(B119)),IF(ISNUMBER(B119),B119,IF(NOT(_xlfn.ISFORMULA(D119)),IF(AND(ISNUMBER(D119),D119&lt;&gt;0),Accueil!$B$7,IF(NOT(_xlfn.ISFORMULA(G119)),IF(AND(ISNUMBER(G119),G119&lt;&gt;0),Accueil!$B$7,""),"")),IF(NOT(_xlfn.ISFORMULA(G119)),IF(AND(ISNUMBER(G119),G119&lt;&gt;0),Accueil!$B$7,""),""))),IF(NOT(_xlfn.ISFORMULA(D119)),IF(AND(ISNUMBER(D119),D119&lt;&gt;0),Accueil!$B$7,IF(NOT(_xlfn.ISFORMULA(G119)),IF(AND(ISNUMBER(G119),G119&lt;&gt;0),Accueil!$B$7,""),"")),IF(NOT(_xlfn.ISFORMULA(G119)),IF(AND(ISNUMBER(G119),G119&lt;&gt;0),Accueil!$B$7,""),"")))</f>
        <v/>
      </c>
      <c r="AE119" s="230">
        <f t="shared" ca="1" si="22"/>
        <v>0</v>
      </c>
      <c r="AF119" s="230">
        <f t="shared" ca="1" si="23"/>
        <v>0</v>
      </c>
      <c r="AG119" s="230">
        <f t="shared" ca="1" si="24"/>
        <v>0</v>
      </c>
      <c r="AH119" s="231">
        <f t="shared" ca="1" si="25"/>
        <v>0</v>
      </c>
      <c r="AI119" s="231">
        <f t="shared" ca="1" si="26"/>
        <v>0</v>
      </c>
      <c r="AJ119" s="231" t="str">
        <f t="shared" ca="1" si="27"/>
        <v/>
      </c>
    </row>
    <row r="120" spans="1:36" x14ac:dyDescent="0.25">
      <c r="A120" s="42"/>
      <c r="B120" s="232" t="str">
        <f>IF(NOT(_xlfn.ISFORMULA(D120)),IF(AND(ISNUMBER(D120),D120&lt;&gt;0),Accueil!$B$7,IF(NOT(_xlfn.ISFORMULA(G120)),IF(AND(ISNUMBER(G120),G120&lt;&gt;0),Accueil!$B$7,""),"")),IF(NOT(_xlfn.ISFORMULA(G120)),IF(AND(ISNUMBER(G120),G120&lt;&gt;0),Accueil!$B$7,""),""))</f>
        <v/>
      </c>
      <c r="C120" s="43"/>
      <c r="D120" s="223" t="str">
        <f t="shared" ca="1" si="14"/>
        <v/>
      </c>
      <c r="E120" s="223" t="str">
        <f t="shared" ca="1" si="15"/>
        <v/>
      </c>
      <c r="F120" s="223" t="str">
        <f t="shared" ca="1" si="16"/>
        <v/>
      </c>
      <c r="G120" s="224" t="str">
        <f t="shared" ca="1" si="17"/>
        <v/>
      </c>
      <c r="H120" s="225" t="str">
        <f t="shared" ca="1" si="18"/>
        <v/>
      </c>
      <c r="I120" s="226" t="str">
        <f t="shared" ca="1" si="19"/>
        <v/>
      </c>
      <c r="J120" s="227" t="str">
        <f t="shared" ca="1" si="20"/>
        <v/>
      </c>
      <c r="K120" s="301" t="s">
        <v>88</v>
      </c>
      <c r="L120" s="112"/>
      <c r="M120" s="35"/>
      <c r="N120" s="35"/>
      <c r="O120" s="35"/>
      <c r="P120" s="35"/>
      <c r="S120" s="35"/>
      <c r="T120" s="35"/>
      <c r="U120" s="35"/>
      <c r="V120" s="35"/>
      <c r="W120" s="35"/>
      <c r="X120" s="35"/>
      <c r="Y120" s="35"/>
      <c r="Z120" s="35"/>
      <c r="AA120" s="228" t="b">
        <f t="shared" ca="1" si="21"/>
        <v>1</v>
      </c>
      <c r="AB120" s="228" t="b">
        <f ca="1">AND(Accueil!$E$5="Oui",$AA120,OR($AD120="",Accueil!$E$7="",NOT(ISNUMBER(Accueil!$E$7)),$AD120&gt;=Accueil!$E$7))</f>
        <v>0</v>
      </c>
      <c r="AC120" s="228" t="b">
        <f ca="1">AND(Accueil!$E$8="Oui",$AA120,OR($AD120="",Accueil!$E$10="",NOT(ISNUMBER(Accueil!$E$10)),$AD120&gt;=Accueil!$E$10))</f>
        <v>0</v>
      </c>
      <c r="AD120" s="229" t="str">
        <f>IF(NOT(_xlfn.ISFORMULA(B120)),IF(ISNUMBER(B120),B120,IF(NOT(_xlfn.ISFORMULA(D120)),IF(AND(ISNUMBER(D120),D120&lt;&gt;0),Accueil!$B$7,IF(NOT(_xlfn.ISFORMULA(G120)),IF(AND(ISNUMBER(G120),G120&lt;&gt;0),Accueil!$B$7,""),"")),IF(NOT(_xlfn.ISFORMULA(G120)),IF(AND(ISNUMBER(G120),G120&lt;&gt;0),Accueil!$B$7,""),""))),IF(NOT(_xlfn.ISFORMULA(D120)),IF(AND(ISNUMBER(D120),D120&lt;&gt;0),Accueil!$B$7,IF(NOT(_xlfn.ISFORMULA(G120)),IF(AND(ISNUMBER(G120),G120&lt;&gt;0),Accueil!$B$7,""),"")),IF(NOT(_xlfn.ISFORMULA(G120)),IF(AND(ISNUMBER(G120),G120&lt;&gt;0),Accueil!$B$7,""),"")))</f>
        <v/>
      </c>
      <c r="AE120" s="230">
        <f t="shared" ca="1" si="22"/>
        <v>0</v>
      </c>
      <c r="AF120" s="230">
        <f t="shared" ca="1" si="23"/>
        <v>0</v>
      </c>
      <c r="AG120" s="230">
        <f t="shared" ca="1" si="24"/>
        <v>0</v>
      </c>
      <c r="AH120" s="231">
        <f t="shared" ca="1" si="25"/>
        <v>0</v>
      </c>
      <c r="AI120" s="231">
        <f t="shared" ca="1" si="26"/>
        <v>0</v>
      </c>
      <c r="AJ120" s="231" t="str">
        <f t="shared" ca="1" si="27"/>
        <v/>
      </c>
    </row>
    <row r="121" spans="1:36" x14ac:dyDescent="0.25">
      <c r="A121" s="42"/>
      <c r="B121" s="232" t="str">
        <f>IF(NOT(_xlfn.ISFORMULA(D121)),IF(AND(ISNUMBER(D121),D121&lt;&gt;0),Accueil!$B$7,IF(NOT(_xlfn.ISFORMULA(G121)),IF(AND(ISNUMBER(G121),G121&lt;&gt;0),Accueil!$B$7,""),"")),IF(NOT(_xlfn.ISFORMULA(G121)),IF(AND(ISNUMBER(G121),G121&lt;&gt;0),Accueil!$B$7,""),""))</f>
        <v/>
      </c>
      <c r="C121" s="43"/>
      <c r="D121" s="223" t="str">
        <f t="shared" ca="1" si="14"/>
        <v/>
      </c>
      <c r="E121" s="223" t="str">
        <f t="shared" ca="1" si="15"/>
        <v/>
      </c>
      <c r="F121" s="223" t="str">
        <f t="shared" ca="1" si="16"/>
        <v/>
      </c>
      <c r="G121" s="224" t="str">
        <f t="shared" ca="1" si="17"/>
        <v/>
      </c>
      <c r="H121" s="225" t="str">
        <f t="shared" ca="1" si="18"/>
        <v/>
      </c>
      <c r="I121" s="226" t="str">
        <f t="shared" ca="1" si="19"/>
        <v/>
      </c>
      <c r="J121" s="227" t="str">
        <f t="shared" ca="1" si="20"/>
        <v/>
      </c>
      <c r="K121" s="301" t="s">
        <v>88</v>
      </c>
      <c r="L121" s="112"/>
      <c r="M121" s="35"/>
      <c r="N121" s="35"/>
      <c r="O121" s="35"/>
      <c r="P121" s="35"/>
      <c r="S121" s="35"/>
      <c r="T121" s="35"/>
      <c r="U121" s="35"/>
      <c r="V121" s="35"/>
      <c r="W121" s="35"/>
      <c r="X121" s="35"/>
      <c r="Y121" s="35"/>
      <c r="Z121" s="35"/>
      <c r="AA121" s="228" t="b">
        <f t="shared" ca="1" si="21"/>
        <v>1</v>
      </c>
      <c r="AB121" s="228" t="b">
        <f ca="1">AND(Accueil!$E$5="Oui",$AA121,OR($AD121="",Accueil!$E$7="",NOT(ISNUMBER(Accueil!$E$7)),$AD121&gt;=Accueil!$E$7))</f>
        <v>0</v>
      </c>
      <c r="AC121" s="228" t="b">
        <f ca="1">AND(Accueil!$E$8="Oui",$AA121,OR($AD121="",Accueil!$E$10="",NOT(ISNUMBER(Accueil!$E$10)),$AD121&gt;=Accueil!$E$10))</f>
        <v>0</v>
      </c>
      <c r="AD121" s="229" t="str">
        <f>IF(NOT(_xlfn.ISFORMULA(B121)),IF(ISNUMBER(B121),B121,IF(NOT(_xlfn.ISFORMULA(D121)),IF(AND(ISNUMBER(D121),D121&lt;&gt;0),Accueil!$B$7,IF(NOT(_xlfn.ISFORMULA(G121)),IF(AND(ISNUMBER(G121),G121&lt;&gt;0),Accueil!$B$7,""),"")),IF(NOT(_xlfn.ISFORMULA(G121)),IF(AND(ISNUMBER(G121),G121&lt;&gt;0),Accueil!$B$7,""),""))),IF(NOT(_xlfn.ISFORMULA(D121)),IF(AND(ISNUMBER(D121),D121&lt;&gt;0),Accueil!$B$7,IF(NOT(_xlfn.ISFORMULA(G121)),IF(AND(ISNUMBER(G121),G121&lt;&gt;0),Accueil!$B$7,""),"")),IF(NOT(_xlfn.ISFORMULA(G121)),IF(AND(ISNUMBER(G121),G121&lt;&gt;0),Accueil!$B$7,""),"")))</f>
        <v/>
      </c>
      <c r="AE121" s="230">
        <f t="shared" ca="1" si="22"/>
        <v>0</v>
      </c>
      <c r="AF121" s="230">
        <f t="shared" ca="1" si="23"/>
        <v>0</v>
      </c>
      <c r="AG121" s="230">
        <f t="shared" ca="1" si="24"/>
        <v>0</v>
      </c>
      <c r="AH121" s="231">
        <f t="shared" ca="1" si="25"/>
        <v>0</v>
      </c>
      <c r="AI121" s="231">
        <f t="shared" ca="1" si="26"/>
        <v>0</v>
      </c>
      <c r="AJ121" s="231" t="str">
        <f t="shared" ca="1" si="27"/>
        <v/>
      </c>
    </row>
    <row r="122" spans="1:36" x14ac:dyDescent="0.25">
      <c r="A122" s="42"/>
      <c r="B122" s="232" t="str">
        <f>IF(NOT(_xlfn.ISFORMULA(D122)),IF(AND(ISNUMBER(D122),D122&lt;&gt;0),Accueil!$B$7,IF(NOT(_xlfn.ISFORMULA(G122)),IF(AND(ISNUMBER(G122),G122&lt;&gt;0),Accueil!$B$7,""),"")),IF(NOT(_xlfn.ISFORMULA(G122)),IF(AND(ISNUMBER(G122),G122&lt;&gt;0),Accueil!$B$7,""),""))</f>
        <v/>
      </c>
      <c r="C122" s="43"/>
      <c r="D122" s="223" t="str">
        <f t="shared" ca="1" si="14"/>
        <v/>
      </c>
      <c r="E122" s="223" t="str">
        <f t="shared" ca="1" si="15"/>
        <v/>
      </c>
      <c r="F122" s="223" t="str">
        <f t="shared" ca="1" si="16"/>
        <v/>
      </c>
      <c r="G122" s="224" t="str">
        <f t="shared" ca="1" si="17"/>
        <v/>
      </c>
      <c r="H122" s="225" t="str">
        <f t="shared" ca="1" si="18"/>
        <v/>
      </c>
      <c r="I122" s="226" t="str">
        <f t="shared" ca="1" si="19"/>
        <v/>
      </c>
      <c r="J122" s="227" t="str">
        <f t="shared" ca="1" si="20"/>
        <v/>
      </c>
      <c r="K122" s="301" t="s">
        <v>88</v>
      </c>
      <c r="L122" s="112"/>
      <c r="M122" s="35"/>
      <c r="N122" s="35"/>
      <c r="O122" s="35"/>
      <c r="P122" s="35"/>
      <c r="S122" s="35"/>
      <c r="T122" s="35"/>
      <c r="U122" s="35"/>
      <c r="V122" s="35"/>
      <c r="W122" s="35"/>
      <c r="X122" s="35"/>
      <c r="Y122" s="35"/>
      <c r="Z122" s="35"/>
      <c r="AA122" s="228" t="b">
        <f t="shared" ca="1" si="21"/>
        <v>1</v>
      </c>
      <c r="AB122" s="228" t="b">
        <f ca="1">AND(Accueil!$E$5="Oui",$AA122,OR($AD122="",Accueil!$E$7="",NOT(ISNUMBER(Accueil!$E$7)),$AD122&gt;=Accueil!$E$7))</f>
        <v>0</v>
      </c>
      <c r="AC122" s="228" t="b">
        <f ca="1">AND(Accueil!$E$8="Oui",$AA122,OR($AD122="",Accueil!$E$10="",NOT(ISNUMBER(Accueil!$E$10)),$AD122&gt;=Accueil!$E$10))</f>
        <v>0</v>
      </c>
      <c r="AD122" s="229" t="str">
        <f>IF(NOT(_xlfn.ISFORMULA(B122)),IF(ISNUMBER(B122),B122,IF(NOT(_xlfn.ISFORMULA(D122)),IF(AND(ISNUMBER(D122),D122&lt;&gt;0),Accueil!$B$7,IF(NOT(_xlfn.ISFORMULA(G122)),IF(AND(ISNUMBER(G122),G122&lt;&gt;0),Accueil!$B$7,""),"")),IF(NOT(_xlfn.ISFORMULA(G122)),IF(AND(ISNUMBER(G122),G122&lt;&gt;0),Accueil!$B$7,""),""))),IF(NOT(_xlfn.ISFORMULA(D122)),IF(AND(ISNUMBER(D122),D122&lt;&gt;0),Accueil!$B$7,IF(NOT(_xlfn.ISFORMULA(G122)),IF(AND(ISNUMBER(G122),G122&lt;&gt;0),Accueil!$B$7,""),"")),IF(NOT(_xlfn.ISFORMULA(G122)),IF(AND(ISNUMBER(G122),G122&lt;&gt;0),Accueil!$B$7,""),"")))</f>
        <v/>
      </c>
      <c r="AE122" s="230">
        <f t="shared" ca="1" si="22"/>
        <v>0</v>
      </c>
      <c r="AF122" s="230">
        <f t="shared" ca="1" si="23"/>
        <v>0</v>
      </c>
      <c r="AG122" s="230">
        <f t="shared" ca="1" si="24"/>
        <v>0</v>
      </c>
      <c r="AH122" s="231">
        <f t="shared" ca="1" si="25"/>
        <v>0</v>
      </c>
      <c r="AI122" s="231">
        <f t="shared" ca="1" si="26"/>
        <v>0</v>
      </c>
      <c r="AJ122" s="231" t="str">
        <f t="shared" ca="1" si="27"/>
        <v/>
      </c>
    </row>
    <row r="123" spans="1:36" x14ac:dyDescent="0.25">
      <c r="A123" s="42"/>
      <c r="B123" s="232" t="str">
        <f>IF(NOT(_xlfn.ISFORMULA(D123)),IF(AND(ISNUMBER(D123),D123&lt;&gt;0),Accueil!$B$7,IF(NOT(_xlfn.ISFORMULA(G123)),IF(AND(ISNUMBER(G123),G123&lt;&gt;0),Accueil!$B$7,""),"")),IF(NOT(_xlfn.ISFORMULA(G123)),IF(AND(ISNUMBER(G123),G123&lt;&gt;0),Accueil!$B$7,""),""))</f>
        <v/>
      </c>
      <c r="C123" s="43"/>
      <c r="D123" s="223" t="str">
        <f t="shared" ca="1" si="14"/>
        <v/>
      </c>
      <c r="E123" s="223" t="str">
        <f t="shared" ca="1" si="15"/>
        <v/>
      </c>
      <c r="F123" s="223" t="str">
        <f t="shared" ca="1" si="16"/>
        <v/>
      </c>
      <c r="G123" s="224" t="str">
        <f t="shared" ca="1" si="17"/>
        <v/>
      </c>
      <c r="H123" s="225" t="str">
        <f t="shared" ca="1" si="18"/>
        <v/>
      </c>
      <c r="I123" s="226" t="str">
        <f t="shared" ca="1" si="19"/>
        <v/>
      </c>
      <c r="J123" s="227" t="str">
        <f t="shared" ca="1" si="20"/>
        <v/>
      </c>
      <c r="K123" s="301" t="s">
        <v>88</v>
      </c>
      <c r="L123" s="112"/>
      <c r="M123" s="35"/>
      <c r="N123" s="35"/>
      <c r="O123" s="35"/>
      <c r="P123" s="35"/>
      <c r="S123" s="35"/>
      <c r="T123" s="35"/>
      <c r="U123" s="35"/>
      <c r="V123" s="35"/>
      <c r="W123" s="35"/>
      <c r="X123" s="35"/>
      <c r="Y123" s="35"/>
      <c r="Z123" s="35"/>
      <c r="AA123" s="228" t="b">
        <f t="shared" ca="1" si="21"/>
        <v>1</v>
      </c>
      <c r="AB123" s="228" t="b">
        <f ca="1">AND(Accueil!$E$5="Oui",$AA123,OR($AD123="",Accueil!$E$7="",NOT(ISNUMBER(Accueil!$E$7)),$AD123&gt;=Accueil!$E$7))</f>
        <v>0</v>
      </c>
      <c r="AC123" s="228" t="b">
        <f ca="1">AND(Accueil!$E$8="Oui",$AA123,OR($AD123="",Accueil!$E$10="",NOT(ISNUMBER(Accueil!$E$10)),$AD123&gt;=Accueil!$E$10))</f>
        <v>0</v>
      </c>
      <c r="AD123" s="229" t="str">
        <f>IF(NOT(_xlfn.ISFORMULA(B123)),IF(ISNUMBER(B123),B123,IF(NOT(_xlfn.ISFORMULA(D123)),IF(AND(ISNUMBER(D123),D123&lt;&gt;0),Accueil!$B$7,IF(NOT(_xlfn.ISFORMULA(G123)),IF(AND(ISNUMBER(G123),G123&lt;&gt;0),Accueil!$B$7,""),"")),IF(NOT(_xlfn.ISFORMULA(G123)),IF(AND(ISNUMBER(G123),G123&lt;&gt;0),Accueil!$B$7,""),""))),IF(NOT(_xlfn.ISFORMULA(D123)),IF(AND(ISNUMBER(D123),D123&lt;&gt;0),Accueil!$B$7,IF(NOT(_xlfn.ISFORMULA(G123)),IF(AND(ISNUMBER(G123),G123&lt;&gt;0),Accueil!$B$7,""),"")),IF(NOT(_xlfn.ISFORMULA(G123)),IF(AND(ISNUMBER(G123),G123&lt;&gt;0),Accueil!$B$7,""),"")))</f>
        <v/>
      </c>
      <c r="AE123" s="230">
        <f t="shared" ca="1" si="22"/>
        <v>0</v>
      </c>
      <c r="AF123" s="230">
        <f t="shared" ca="1" si="23"/>
        <v>0</v>
      </c>
      <c r="AG123" s="230">
        <f t="shared" ca="1" si="24"/>
        <v>0</v>
      </c>
      <c r="AH123" s="231">
        <f t="shared" ca="1" si="25"/>
        <v>0</v>
      </c>
      <c r="AI123" s="231">
        <f t="shared" ca="1" si="26"/>
        <v>0</v>
      </c>
      <c r="AJ123" s="231" t="str">
        <f t="shared" ca="1" si="27"/>
        <v/>
      </c>
    </row>
    <row r="124" spans="1:36" x14ac:dyDescent="0.25">
      <c r="A124" s="42"/>
      <c r="B124" s="232" t="str">
        <f>IF(NOT(_xlfn.ISFORMULA(D124)),IF(AND(ISNUMBER(D124),D124&lt;&gt;0),Accueil!$B$7,IF(NOT(_xlfn.ISFORMULA(G124)),IF(AND(ISNUMBER(G124),G124&lt;&gt;0),Accueil!$B$7,""),"")),IF(NOT(_xlfn.ISFORMULA(G124)),IF(AND(ISNUMBER(G124),G124&lt;&gt;0),Accueil!$B$7,""),""))</f>
        <v/>
      </c>
      <c r="C124" s="43"/>
      <c r="D124" s="223" t="str">
        <f t="shared" ca="1" si="14"/>
        <v/>
      </c>
      <c r="E124" s="223" t="str">
        <f t="shared" ca="1" si="15"/>
        <v/>
      </c>
      <c r="F124" s="223" t="str">
        <f t="shared" ca="1" si="16"/>
        <v/>
      </c>
      <c r="G124" s="224" t="str">
        <f t="shared" ca="1" si="17"/>
        <v/>
      </c>
      <c r="H124" s="225" t="str">
        <f t="shared" ca="1" si="18"/>
        <v/>
      </c>
      <c r="I124" s="226" t="str">
        <f t="shared" ca="1" si="19"/>
        <v/>
      </c>
      <c r="J124" s="227" t="str">
        <f t="shared" ca="1" si="20"/>
        <v/>
      </c>
      <c r="K124" s="301" t="s">
        <v>88</v>
      </c>
      <c r="L124" s="112"/>
      <c r="M124" s="35"/>
      <c r="N124" s="35"/>
      <c r="O124" s="35"/>
      <c r="P124" s="35"/>
      <c r="S124" s="35"/>
      <c r="T124" s="35"/>
      <c r="U124" s="35"/>
      <c r="V124" s="35"/>
      <c r="W124" s="35"/>
      <c r="X124" s="35"/>
      <c r="Y124" s="35"/>
      <c r="Z124" s="35"/>
      <c r="AA124" s="228" t="b">
        <f t="shared" ca="1" si="21"/>
        <v>1</v>
      </c>
      <c r="AB124" s="228" t="b">
        <f ca="1">AND(Accueil!$E$5="Oui",$AA124,OR($AD124="",Accueil!$E$7="",NOT(ISNUMBER(Accueil!$E$7)),$AD124&gt;=Accueil!$E$7))</f>
        <v>0</v>
      </c>
      <c r="AC124" s="228" t="b">
        <f ca="1">AND(Accueil!$E$8="Oui",$AA124,OR($AD124="",Accueil!$E$10="",NOT(ISNUMBER(Accueil!$E$10)),$AD124&gt;=Accueil!$E$10))</f>
        <v>0</v>
      </c>
      <c r="AD124" s="229" t="str">
        <f>IF(NOT(_xlfn.ISFORMULA(B124)),IF(ISNUMBER(B124),B124,IF(NOT(_xlfn.ISFORMULA(D124)),IF(AND(ISNUMBER(D124),D124&lt;&gt;0),Accueil!$B$7,IF(NOT(_xlfn.ISFORMULA(G124)),IF(AND(ISNUMBER(G124),G124&lt;&gt;0),Accueil!$B$7,""),"")),IF(NOT(_xlfn.ISFORMULA(G124)),IF(AND(ISNUMBER(G124),G124&lt;&gt;0),Accueil!$B$7,""),""))),IF(NOT(_xlfn.ISFORMULA(D124)),IF(AND(ISNUMBER(D124),D124&lt;&gt;0),Accueil!$B$7,IF(NOT(_xlfn.ISFORMULA(G124)),IF(AND(ISNUMBER(G124),G124&lt;&gt;0),Accueil!$B$7,""),"")),IF(NOT(_xlfn.ISFORMULA(G124)),IF(AND(ISNUMBER(G124),G124&lt;&gt;0),Accueil!$B$7,""),"")))</f>
        <v/>
      </c>
      <c r="AE124" s="230">
        <f t="shared" ca="1" si="22"/>
        <v>0</v>
      </c>
      <c r="AF124" s="230">
        <f t="shared" ca="1" si="23"/>
        <v>0</v>
      </c>
      <c r="AG124" s="230">
        <f t="shared" ca="1" si="24"/>
        <v>0</v>
      </c>
      <c r="AH124" s="231">
        <f t="shared" ca="1" si="25"/>
        <v>0</v>
      </c>
      <c r="AI124" s="231">
        <f t="shared" ca="1" si="26"/>
        <v>0</v>
      </c>
      <c r="AJ124" s="231" t="str">
        <f t="shared" ca="1" si="27"/>
        <v/>
      </c>
    </row>
    <row r="125" spans="1:36" x14ac:dyDescent="0.25">
      <c r="A125" s="42"/>
      <c r="B125" s="232" t="str">
        <f>IF(NOT(_xlfn.ISFORMULA(D125)),IF(AND(ISNUMBER(D125),D125&lt;&gt;0),Accueil!$B$7,IF(NOT(_xlfn.ISFORMULA(G125)),IF(AND(ISNUMBER(G125),G125&lt;&gt;0),Accueil!$B$7,""),"")),IF(NOT(_xlfn.ISFORMULA(G125)),IF(AND(ISNUMBER(G125),G125&lt;&gt;0),Accueil!$B$7,""),""))</f>
        <v/>
      </c>
      <c r="C125" s="43"/>
      <c r="D125" s="223" t="str">
        <f t="shared" ca="1" si="14"/>
        <v/>
      </c>
      <c r="E125" s="223" t="str">
        <f t="shared" ca="1" si="15"/>
        <v/>
      </c>
      <c r="F125" s="223" t="str">
        <f t="shared" ca="1" si="16"/>
        <v/>
      </c>
      <c r="G125" s="224" t="str">
        <f t="shared" ca="1" si="17"/>
        <v/>
      </c>
      <c r="H125" s="225" t="str">
        <f t="shared" ca="1" si="18"/>
        <v/>
      </c>
      <c r="I125" s="226" t="str">
        <f t="shared" ca="1" si="19"/>
        <v/>
      </c>
      <c r="J125" s="227" t="str">
        <f t="shared" ca="1" si="20"/>
        <v/>
      </c>
      <c r="K125" s="301" t="s">
        <v>88</v>
      </c>
      <c r="L125" s="112"/>
      <c r="M125" s="35"/>
      <c r="N125" s="35"/>
      <c r="O125" s="35"/>
      <c r="P125" s="35"/>
      <c r="S125" s="35"/>
      <c r="T125" s="35"/>
      <c r="U125" s="35"/>
      <c r="V125" s="35"/>
      <c r="W125" s="35"/>
      <c r="X125" s="35"/>
      <c r="Y125" s="35"/>
      <c r="Z125" s="35"/>
      <c r="AA125" s="228" t="b">
        <f t="shared" ca="1" si="21"/>
        <v>1</v>
      </c>
      <c r="AB125" s="228" t="b">
        <f ca="1">AND(Accueil!$E$5="Oui",$AA125,OR($AD125="",Accueil!$E$7="",NOT(ISNUMBER(Accueil!$E$7)),$AD125&gt;=Accueil!$E$7))</f>
        <v>0</v>
      </c>
      <c r="AC125" s="228" t="b">
        <f ca="1">AND(Accueil!$E$8="Oui",$AA125,OR($AD125="",Accueil!$E$10="",NOT(ISNUMBER(Accueil!$E$10)),$AD125&gt;=Accueil!$E$10))</f>
        <v>0</v>
      </c>
      <c r="AD125" s="229" t="str">
        <f>IF(NOT(_xlfn.ISFORMULA(B125)),IF(ISNUMBER(B125),B125,IF(NOT(_xlfn.ISFORMULA(D125)),IF(AND(ISNUMBER(D125),D125&lt;&gt;0),Accueil!$B$7,IF(NOT(_xlfn.ISFORMULA(G125)),IF(AND(ISNUMBER(G125),G125&lt;&gt;0),Accueil!$B$7,""),"")),IF(NOT(_xlfn.ISFORMULA(G125)),IF(AND(ISNUMBER(G125),G125&lt;&gt;0),Accueil!$B$7,""),""))),IF(NOT(_xlfn.ISFORMULA(D125)),IF(AND(ISNUMBER(D125),D125&lt;&gt;0),Accueil!$B$7,IF(NOT(_xlfn.ISFORMULA(G125)),IF(AND(ISNUMBER(G125),G125&lt;&gt;0),Accueil!$B$7,""),"")),IF(NOT(_xlfn.ISFORMULA(G125)),IF(AND(ISNUMBER(G125),G125&lt;&gt;0),Accueil!$B$7,""),"")))</f>
        <v/>
      </c>
      <c r="AE125" s="230">
        <f t="shared" ca="1" si="22"/>
        <v>0</v>
      </c>
      <c r="AF125" s="230">
        <f t="shared" ca="1" si="23"/>
        <v>0</v>
      </c>
      <c r="AG125" s="230">
        <f t="shared" ca="1" si="24"/>
        <v>0</v>
      </c>
      <c r="AH125" s="231">
        <f t="shared" ca="1" si="25"/>
        <v>0</v>
      </c>
      <c r="AI125" s="231">
        <f t="shared" ca="1" si="26"/>
        <v>0</v>
      </c>
      <c r="AJ125" s="231" t="str">
        <f t="shared" ca="1" si="27"/>
        <v/>
      </c>
    </row>
    <row r="126" spans="1:36" x14ac:dyDescent="0.25">
      <c r="A126" s="42"/>
      <c r="B126" s="232" t="str">
        <f>IF(NOT(_xlfn.ISFORMULA(D126)),IF(AND(ISNUMBER(D126),D126&lt;&gt;0),Accueil!$B$7,IF(NOT(_xlfn.ISFORMULA(G126)),IF(AND(ISNUMBER(G126),G126&lt;&gt;0),Accueil!$B$7,""),"")),IF(NOT(_xlfn.ISFORMULA(G126)),IF(AND(ISNUMBER(G126),G126&lt;&gt;0),Accueil!$B$7,""),""))</f>
        <v/>
      </c>
      <c r="C126" s="43"/>
      <c r="D126" s="223" t="str">
        <f t="shared" ca="1" si="14"/>
        <v/>
      </c>
      <c r="E126" s="223" t="str">
        <f t="shared" ca="1" si="15"/>
        <v/>
      </c>
      <c r="F126" s="223" t="str">
        <f t="shared" ca="1" si="16"/>
        <v/>
      </c>
      <c r="G126" s="224" t="str">
        <f t="shared" ca="1" si="17"/>
        <v/>
      </c>
      <c r="H126" s="225" t="str">
        <f t="shared" ca="1" si="18"/>
        <v/>
      </c>
      <c r="I126" s="226" t="str">
        <f t="shared" ca="1" si="19"/>
        <v/>
      </c>
      <c r="J126" s="227" t="str">
        <f t="shared" ca="1" si="20"/>
        <v/>
      </c>
      <c r="K126" s="301" t="s">
        <v>88</v>
      </c>
      <c r="L126" s="112"/>
      <c r="M126" s="35"/>
      <c r="N126" s="35"/>
      <c r="O126" s="35"/>
      <c r="P126" s="35"/>
      <c r="S126" s="35"/>
      <c r="T126" s="35"/>
      <c r="U126" s="35"/>
      <c r="V126" s="35"/>
      <c r="W126" s="35"/>
      <c r="X126" s="35"/>
      <c r="Y126" s="35"/>
      <c r="Z126" s="35"/>
      <c r="AA126" s="228" t="b">
        <f t="shared" ca="1" si="21"/>
        <v>1</v>
      </c>
      <c r="AB126" s="228" t="b">
        <f ca="1">AND(Accueil!$E$5="Oui",$AA126,OR($AD126="",Accueil!$E$7="",NOT(ISNUMBER(Accueil!$E$7)),$AD126&gt;=Accueil!$E$7))</f>
        <v>0</v>
      </c>
      <c r="AC126" s="228" t="b">
        <f ca="1">AND(Accueil!$E$8="Oui",$AA126,OR($AD126="",Accueil!$E$10="",NOT(ISNUMBER(Accueil!$E$10)),$AD126&gt;=Accueil!$E$10))</f>
        <v>0</v>
      </c>
      <c r="AD126" s="229" t="str">
        <f>IF(NOT(_xlfn.ISFORMULA(B126)),IF(ISNUMBER(B126),B126,IF(NOT(_xlfn.ISFORMULA(D126)),IF(AND(ISNUMBER(D126),D126&lt;&gt;0),Accueil!$B$7,IF(NOT(_xlfn.ISFORMULA(G126)),IF(AND(ISNUMBER(G126),G126&lt;&gt;0),Accueil!$B$7,""),"")),IF(NOT(_xlfn.ISFORMULA(G126)),IF(AND(ISNUMBER(G126),G126&lt;&gt;0),Accueil!$B$7,""),""))),IF(NOT(_xlfn.ISFORMULA(D126)),IF(AND(ISNUMBER(D126),D126&lt;&gt;0),Accueil!$B$7,IF(NOT(_xlfn.ISFORMULA(G126)),IF(AND(ISNUMBER(G126),G126&lt;&gt;0),Accueil!$B$7,""),"")),IF(NOT(_xlfn.ISFORMULA(G126)),IF(AND(ISNUMBER(G126),G126&lt;&gt;0),Accueil!$B$7,""),"")))</f>
        <v/>
      </c>
      <c r="AE126" s="230">
        <f t="shared" ca="1" si="22"/>
        <v>0</v>
      </c>
      <c r="AF126" s="230">
        <f t="shared" ca="1" si="23"/>
        <v>0</v>
      </c>
      <c r="AG126" s="230">
        <f t="shared" ca="1" si="24"/>
        <v>0</v>
      </c>
      <c r="AH126" s="231">
        <f t="shared" ca="1" si="25"/>
        <v>0</v>
      </c>
      <c r="AI126" s="231">
        <f t="shared" ca="1" si="26"/>
        <v>0</v>
      </c>
      <c r="AJ126" s="231" t="str">
        <f t="shared" ca="1" si="27"/>
        <v/>
      </c>
    </row>
    <row r="127" spans="1:36" x14ac:dyDescent="0.25">
      <c r="A127" s="42"/>
      <c r="B127" s="232" t="str">
        <f>IF(NOT(_xlfn.ISFORMULA(D127)),IF(AND(ISNUMBER(D127),D127&lt;&gt;0),Accueil!$B$7,IF(NOT(_xlfn.ISFORMULA(G127)),IF(AND(ISNUMBER(G127),G127&lt;&gt;0),Accueil!$B$7,""),"")),IF(NOT(_xlfn.ISFORMULA(G127)),IF(AND(ISNUMBER(G127),G127&lt;&gt;0),Accueil!$B$7,""),""))</f>
        <v/>
      </c>
      <c r="C127" s="43"/>
      <c r="D127" s="223" t="str">
        <f t="shared" ca="1" si="14"/>
        <v/>
      </c>
      <c r="E127" s="223" t="str">
        <f t="shared" ca="1" si="15"/>
        <v/>
      </c>
      <c r="F127" s="223" t="str">
        <f t="shared" ca="1" si="16"/>
        <v/>
      </c>
      <c r="G127" s="224" t="str">
        <f t="shared" ca="1" si="17"/>
        <v/>
      </c>
      <c r="H127" s="225" t="str">
        <f t="shared" ca="1" si="18"/>
        <v/>
      </c>
      <c r="I127" s="226" t="str">
        <f t="shared" ca="1" si="19"/>
        <v/>
      </c>
      <c r="J127" s="227" t="str">
        <f t="shared" ca="1" si="20"/>
        <v/>
      </c>
      <c r="K127" s="301" t="s">
        <v>88</v>
      </c>
      <c r="L127" s="112"/>
      <c r="M127" s="35"/>
      <c r="N127" s="35"/>
      <c r="O127" s="35"/>
      <c r="P127" s="35"/>
      <c r="S127" s="35"/>
      <c r="T127" s="35"/>
      <c r="U127" s="35"/>
      <c r="V127" s="35"/>
      <c r="W127" s="35"/>
      <c r="X127" s="35"/>
      <c r="Y127" s="35"/>
      <c r="Z127" s="35"/>
      <c r="AA127" s="228" t="b">
        <f t="shared" ca="1" si="21"/>
        <v>1</v>
      </c>
      <c r="AB127" s="228" t="b">
        <f ca="1">AND(Accueil!$E$5="Oui",$AA127,OR($AD127="",Accueil!$E$7="",NOT(ISNUMBER(Accueil!$E$7)),$AD127&gt;=Accueil!$E$7))</f>
        <v>0</v>
      </c>
      <c r="AC127" s="228" t="b">
        <f ca="1">AND(Accueil!$E$8="Oui",$AA127,OR($AD127="",Accueil!$E$10="",NOT(ISNUMBER(Accueil!$E$10)),$AD127&gt;=Accueil!$E$10))</f>
        <v>0</v>
      </c>
      <c r="AD127" s="229" t="str">
        <f>IF(NOT(_xlfn.ISFORMULA(B127)),IF(ISNUMBER(B127),B127,IF(NOT(_xlfn.ISFORMULA(D127)),IF(AND(ISNUMBER(D127),D127&lt;&gt;0),Accueil!$B$7,IF(NOT(_xlfn.ISFORMULA(G127)),IF(AND(ISNUMBER(G127),G127&lt;&gt;0),Accueil!$B$7,""),"")),IF(NOT(_xlfn.ISFORMULA(G127)),IF(AND(ISNUMBER(G127),G127&lt;&gt;0),Accueil!$B$7,""),""))),IF(NOT(_xlfn.ISFORMULA(D127)),IF(AND(ISNUMBER(D127),D127&lt;&gt;0),Accueil!$B$7,IF(NOT(_xlfn.ISFORMULA(G127)),IF(AND(ISNUMBER(G127),G127&lt;&gt;0),Accueil!$B$7,""),"")),IF(NOT(_xlfn.ISFORMULA(G127)),IF(AND(ISNUMBER(G127),G127&lt;&gt;0),Accueil!$B$7,""),"")))</f>
        <v/>
      </c>
      <c r="AE127" s="230">
        <f t="shared" ca="1" si="22"/>
        <v>0</v>
      </c>
      <c r="AF127" s="230">
        <f t="shared" ca="1" si="23"/>
        <v>0</v>
      </c>
      <c r="AG127" s="230">
        <f t="shared" ca="1" si="24"/>
        <v>0</v>
      </c>
      <c r="AH127" s="231">
        <f t="shared" ca="1" si="25"/>
        <v>0</v>
      </c>
      <c r="AI127" s="231">
        <f t="shared" ca="1" si="26"/>
        <v>0</v>
      </c>
      <c r="AJ127" s="231" t="str">
        <f t="shared" ca="1" si="27"/>
        <v/>
      </c>
    </row>
    <row r="128" spans="1:36" x14ac:dyDescent="0.25">
      <c r="A128" s="42"/>
      <c r="B128" s="232" t="str">
        <f>IF(NOT(_xlfn.ISFORMULA(D128)),IF(AND(ISNUMBER(D128),D128&lt;&gt;0),Accueil!$B$7,IF(NOT(_xlfn.ISFORMULA(G128)),IF(AND(ISNUMBER(G128),G128&lt;&gt;0),Accueil!$B$7,""),"")),IF(NOT(_xlfn.ISFORMULA(G128)),IF(AND(ISNUMBER(G128),G128&lt;&gt;0),Accueil!$B$7,""),""))</f>
        <v/>
      </c>
      <c r="C128" s="43"/>
      <c r="D128" s="223" t="str">
        <f t="shared" ca="1" si="14"/>
        <v/>
      </c>
      <c r="E128" s="223" t="str">
        <f t="shared" ca="1" si="15"/>
        <v/>
      </c>
      <c r="F128" s="223" t="str">
        <f t="shared" ca="1" si="16"/>
        <v/>
      </c>
      <c r="G128" s="224" t="str">
        <f t="shared" ca="1" si="17"/>
        <v/>
      </c>
      <c r="H128" s="225" t="str">
        <f t="shared" ca="1" si="18"/>
        <v/>
      </c>
      <c r="I128" s="226" t="str">
        <f t="shared" ca="1" si="19"/>
        <v/>
      </c>
      <c r="J128" s="227" t="str">
        <f t="shared" ca="1" si="20"/>
        <v/>
      </c>
      <c r="K128" s="301" t="s">
        <v>88</v>
      </c>
      <c r="L128" s="112"/>
      <c r="M128" s="35"/>
      <c r="N128" s="35"/>
      <c r="O128" s="35"/>
      <c r="P128" s="35"/>
      <c r="S128" s="35"/>
      <c r="T128" s="35"/>
      <c r="U128" s="35"/>
      <c r="V128" s="35"/>
      <c r="W128" s="35"/>
      <c r="X128" s="35"/>
      <c r="Y128" s="35"/>
      <c r="Z128" s="35"/>
      <c r="AA128" s="228" t="b">
        <f t="shared" ca="1" si="21"/>
        <v>1</v>
      </c>
      <c r="AB128" s="228" t="b">
        <f ca="1">AND(Accueil!$E$5="Oui",$AA128,OR($AD128="",Accueil!$E$7="",NOT(ISNUMBER(Accueil!$E$7)),$AD128&gt;=Accueil!$E$7))</f>
        <v>0</v>
      </c>
      <c r="AC128" s="228" t="b">
        <f ca="1">AND(Accueil!$E$8="Oui",$AA128,OR($AD128="",Accueil!$E$10="",NOT(ISNUMBER(Accueil!$E$10)),$AD128&gt;=Accueil!$E$10))</f>
        <v>0</v>
      </c>
      <c r="AD128" s="229" t="str">
        <f>IF(NOT(_xlfn.ISFORMULA(B128)),IF(ISNUMBER(B128),B128,IF(NOT(_xlfn.ISFORMULA(D128)),IF(AND(ISNUMBER(D128),D128&lt;&gt;0),Accueil!$B$7,IF(NOT(_xlfn.ISFORMULA(G128)),IF(AND(ISNUMBER(G128),G128&lt;&gt;0),Accueil!$B$7,""),"")),IF(NOT(_xlfn.ISFORMULA(G128)),IF(AND(ISNUMBER(G128),G128&lt;&gt;0),Accueil!$B$7,""),""))),IF(NOT(_xlfn.ISFORMULA(D128)),IF(AND(ISNUMBER(D128),D128&lt;&gt;0),Accueil!$B$7,IF(NOT(_xlfn.ISFORMULA(G128)),IF(AND(ISNUMBER(G128),G128&lt;&gt;0),Accueil!$B$7,""),"")),IF(NOT(_xlfn.ISFORMULA(G128)),IF(AND(ISNUMBER(G128),G128&lt;&gt;0),Accueil!$B$7,""),"")))</f>
        <v/>
      </c>
      <c r="AE128" s="230">
        <f t="shared" ca="1" si="22"/>
        <v>0</v>
      </c>
      <c r="AF128" s="230">
        <f t="shared" ca="1" si="23"/>
        <v>0</v>
      </c>
      <c r="AG128" s="230">
        <f t="shared" ca="1" si="24"/>
        <v>0</v>
      </c>
      <c r="AH128" s="231">
        <f t="shared" ca="1" si="25"/>
        <v>0</v>
      </c>
      <c r="AI128" s="231">
        <f t="shared" ca="1" si="26"/>
        <v>0</v>
      </c>
      <c r="AJ128" s="231" t="str">
        <f t="shared" ca="1" si="27"/>
        <v/>
      </c>
    </row>
    <row r="129" spans="1:36" x14ac:dyDescent="0.25">
      <c r="A129" s="42"/>
      <c r="B129" s="232" t="str">
        <f>IF(NOT(_xlfn.ISFORMULA(D129)),IF(AND(ISNUMBER(D129),D129&lt;&gt;0),Accueil!$B$7,IF(NOT(_xlfn.ISFORMULA(G129)),IF(AND(ISNUMBER(G129),G129&lt;&gt;0),Accueil!$B$7,""),"")),IF(NOT(_xlfn.ISFORMULA(G129)),IF(AND(ISNUMBER(G129),G129&lt;&gt;0),Accueil!$B$7,""),""))</f>
        <v/>
      </c>
      <c r="C129" s="43"/>
      <c r="D129" s="223" t="str">
        <f t="shared" ca="1" si="14"/>
        <v/>
      </c>
      <c r="E129" s="223" t="str">
        <f t="shared" ca="1" si="15"/>
        <v/>
      </c>
      <c r="F129" s="223" t="str">
        <f t="shared" ca="1" si="16"/>
        <v/>
      </c>
      <c r="G129" s="224" t="str">
        <f t="shared" ca="1" si="17"/>
        <v/>
      </c>
      <c r="H129" s="225" t="str">
        <f t="shared" ca="1" si="18"/>
        <v/>
      </c>
      <c r="I129" s="226" t="str">
        <f t="shared" ca="1" si="19"/>
        <v/>
      </c>
      <c r="J129" s="227" t="str">
        <f t="shared" ca="1" si="20"/>
        <v/>
      </c>
      <c r="K129" s="301" t="s">
        <v>88</v>
      </c>
      <c r="L129" s="112"/>
      <c r="M129" s="35"/>
      <c r="N129" s="35"/>
      <c r="O129" s="35"/>
      <c r="P129" s="35"/>
      <c r="S129" s="35"/>
      <c r="T129" s="35"/>
      <c r="U129" s="35"/>
      <c r="V129" s="35"/>
      <c r="W129" s="35"/>
      <c r="X129" s="35"/>
      <c r="Y129" s="35"/>
      <c r="Z129" s="35"/>
      <c r="AA129" s="228" t="b">
        <f t="shared" ca="1" si="21"/>
        <v>1</v>
      </c>
      <c r="AB129" s="228" t="b">
        <f ca="1">AND(Accueil!$E$5="Oui",$AA129,OR($AD129="",Accueil!$E$7="",NOT(ISNUMBER(Accueil!$E$7)),$AD129&gt;=Accueil!$E$7))</f>
        <v>0</v>
      </c>
      <c r="AC129" s="228" t="b">
        <f ca="1">AND(Accueil!$E$8="Oui",$AA129,OR($AD129="",Accueil!$E$10="",NOT(ISNUMBER(Accueil!$E$10)),$AD129&gt;=Accueil!$E$10))</f>
        <v>0</v>
      </c>
      <c r="AD129" s="229" t="str">
        <f>IF(NOT(_xlfn.ISFORMULA(B129)),IF(ISNUMBER(B129),B129,IF(NOT(_xlfn.ISFORMULA(D129)),IF(AND(ISNUMBER(D129),D129&lt;&gt;0),Accueil!$B$7,IF(NOT(_xlfn.ISFORMULA(G129)),IF(AND(ISNUMBER(G129),G129&lt;&gt;0),Accueil!$B$7,""),"")),IF(NOT(_xlfn.ISFORMULA(G129)),IF(AND(ISNUMBER(G129),G129&lt;&gt;0),Accueil!$B$7,""),""))),IF(NOT(_xlfn.ISFORMULA(D129)),IF(AND(ISNUMBER(D129),D129&lt;&gt;0),Accueil!$B$7,IF(NOT(_xlfn.ISFORMULA(G129)),IF(AND(ISNUMBER(G129),G129&lt;&gt;0),Accueil!$B$7,""),"")),IF(NOT(_xlfn.ISFORMULA(G129)),IF(AND(ISNUMBER(G129),G129&lt;&gt;0),Accueil!$B$7,""),"")))</f>
        <v/>
      </c>
      <c r="AE129" s="230">
        <f t="shared" ca="1" si="22"/>
        <v>0</v>
      </c>
      <c r="AF129" s="230">
        <f t="shared" ca="1" si="23"/>
        <v>0</v>
      </c>
      <c r="AG129" s="230">
        <f t="shared" ca="1" si="24"/>
        <v>0</v>
      </c>
      <c r="AH129" s="231">
        <f t="shared" ca="1" si="25"/>
        <v>0</v>
      </c>
      <c r="AI129" s="231">
        <f t="shared" ca="1" si="26"/>
        <v>0</v>
      </c>
      <c r="AJ129" s="231" t="str">
        <f t="shared" ca="1" si="27"/>
        <v/>
      </c>
    </row>
    <row r="130" spans="1:36" x14ac:dyDescent="0.25">
      <c r="A130" s="42"/>
      <c r="B130" s="232" t="str">
        <f>IF(NOT(_xlfn.ISFORMULA(D130)),IF(AND(ISNUMBER(D130),D130&lt;&gt;0),Accueil!$B$7,IF(NOT(_xlfn.ISFORMULA(G130)),IF(AND(ISNUMBER(G130),G130&lt;&gt;0),Accueil!$B$7,""),"")),IF(NOT(_xlfn.ISFORMULA(G130)),IF(AND(ISNUMBER(G130),G130&lt;&gt;0),Accueil!$B$7,""),""))</f>
        <v/>
      </c>
      <c r="C130" s="43"/>
      <c r="D130" s="223" t="str">
        <f t="shared" ca="1" si="14"/>
        <v/>
      </c>
      <c r="E130" s="223" t="str">
        <f t="shared" ca="1" si="15"/>
        <v/>
      </c>
      <c r="F130" s="223" t="str">
        <f t="shared" ca="1" si="16"/>
        <v/>
      </c>
      <c r="G130" s="224" t="str">
        <f t="shared" ca="1" si="17"/>
        <v/>
      </c>
      <c r="H130" s="225" t="str">
        <f t="shared" ca="1" si="18"/>
        <v/>
      </c>
      <c r="I130" s="226" t="str">
        <f t="shared" ca="1" si="19"/>
        <v/>
      </c>
      <c r="J130" s="227" t="str">
        <f t="shared" ca="1" si="20"/>
        <v/>
      </c>
      <c r="K130" s="301" t="s">
        <v>88</v>
      </c>
      <c r="L130" s="112"/>
      <c r="M130" s="35"/>
      <c r="N130" s="35"/>
      <c r="O130" s="35"/>
      <c r="P130" s="35"/>
      <c r="S130" s="35"/>
      <c r="T130" s="35"/>
      <c r="U130" s="35"/>
      <c r="V130" s="35"/>
      <c r="W130" s="35"/>
      <c r="X130" s="35"/>
      <c r="Y130" s="35"/>
      <c r="Z130" s="35"/>
      <c r="AA130" s="228" t="b">
        <f t="shared" ca="1" si="21"/>
        <v>1</v>
      </c>
      <c r="AB130" s="228" t="b">
        <f ca="1">AND(Accueil!$E$5="Oui",$AA130,OR($AD130="",Accueil!$E$7="",NOT(ISNUMBER(Accueil!$E$7)),$AD130&gt;=Accueil!$E$7))</f>
        <v>0</v>
      </c>
      <c r="AC130" s="228" t="b">
        <f ca="1">AND(Accueil!$E$8="Oui",$AA130,OR($AD130="",Accueil!$E$10="",NOT(ISNUMBER(Accueil!$E$10)),$AD130&gt;=Accueil!$E$10))</f>
        <v>0</v>
      </c>
      <c r="AD130" s="229" t="str">
        <f>IF(NOT(_xlfn.ISFORMULA(B130)),IF(ISNUMBER(B130),B130,IF(NOT(_xlfn.ISFORMULA(D130)),IF(AND(ISNUMBER(D130),D130&lt;&gt;0),Accueil!$B$7,IF(NOT(_xlfn.ISFORMULA(G130)),IF(AND(ISNUMBER(G130),G130&lt;&gt;0),Accueil!$B$7,""),"")),IF(NOT(_xlfn.ISFORMULA(G130)),IF(AND(ISNUMBER(G130),G130&lt;&gt;0),Accueil!$B$7,""),""))),IF(NOT(_xlfn.ISFORMULA(D130)),IF(AND(ISNUMBER(D130),D130&lt;&gt;0),Accueil!$B$7,IF(NOT(_xlfn.ISFORMULA(G130)),IF(AND(ISNUMBER(G130),G130&lt;&gt;0),Accueil!$B$7,""),"")),IF(NOT(_xlfn.ISFORMULA(G130)),IF(AND(ISNUMBER(G130),G130&lt;&gt;0),Accueil!$B$7,""),"")))</f>
        <v/>
      </c>
      <c r="AE130" s="230">
        <f t="shared" ca="1" si="22"/>
        <v>0</v>
      </c>
      <c r="AF130" s="230">
        <f t="shared" ca="1" si="23"/>
        <v>0</v>
      </c>
      <c r="AG130" s="230">
        <f t="shared" ca="1" si="24"/>
        <v>0</v>
      </c>
      <c r="AH130" s="231">
        <f t="shared" ca="1" si="25"/>
        <v>0</v>
      </c>
      <c r="AI130" s="231">
        <f t="shared" ca="1" si="26"/>
        <v>0</v>
      </c>
      <c r="AJ130" s="231" t="str">
        <f t="shared" ca="1" si="27"/>
        <v/>
      </c>
    </row>
    <row r="131" spans="1:36" x14ac:dyDescent="0.25">
      <c r="A131" s="42"/>
      <c r="B131" s="232" t="str">
        <f>IF(NOT(_xlfn.ISFORMULA(D131)),IF(AND(ISNUMBER(D131),D131&lt;&gt;0),Accueil!$B$7,IF(NOT(_xlfn.ISFORMULA(G131)),IF(AND(ISNUMBER(G131),G131&lt;&gt;0),Accueil!$B$7,""),"")),IF(NOT(_xlfn.ISFORMULA(G131)),IF(AND(ISNUMBER(G131),G131&lt;&gt;0),Accueil!$B$7,""),""))</f>
        <v/>
      </c>
      <c r="C131" s="43"/>
      <c r="D131" s="223" t="str">
        <f t="shared" ca="1" si="14"/>
        <v/>
      </c>
      <c r="E131" s="223" t="str">
        <f t="shared" ca="1" si="15"/>
        <v/>
      </c>
      <c r="F131" s="223" t="str">
        <f t="shared" ca="1" si="16"/>
        <v/>
      </c>
      <c r="G131" s="224" t="str">
        <f t="shared" ca="1" si="17"/>
        <v/>
      </c>
      <c r="H131" s="225" t="str">
        <f t="shared" ca="1" si="18"/>
        <v/>
      </c>
      <c r="I131" s="226" t="str">
        <f t="shared" ca="1" si="19"/>
        <v/>
      </c>
      <c r="J131" s="227" t="str">
        <f t="shared" ca="1" si="20"/>
        <v/>
      </c>
      <c r="K131" s="301" t="s">
        <v>88</v>
      </c>
      <c r="L131" s="112"/>
      <c r="M131" s="35"/>
      <c r="N131" s="35"/>
      <c r="O131" s="35"/>
      <c r="P131" s="35"/>
      <c r="S131" s="35"/>
      <c r="T131" s="35"/>
      <c r="U131" s="35"/>
      <c r="V131" s="35"/>
      <c r="W131" s="35"/>
      <c r="X131" s="35"/>
      <c r="Y131" s="35"/>
      <c r="Z131" s="35"/>
      <c r="AA131" s="228" t="b">
        <f t="shared" ca="1" si="21"/>
        <v>1</v>
      </c>
      <c r="AB131" s="228" t="b">
        <f ca="1">AND(Accueil!$E$5="Oui",$AA131,OR($AD131="",Accueil!$E$7="",NOT(ISNUMBER(Accueil!$E$7)),$AD131&gt;=Accueil!$E$7))</f>
        <v>0</v>
      </c>
      <c r="AC131" s="228" t="b">
        <f ca="1">AND(Accueil!$E$8="Oui",$AA131,OR($AD131="",Accueil!$E$10="",NOT(ISNUMBER(Accueil!$E$10)),$AD131&gt;=Accueil!$E$10))</f>
        <v>0</v>
      </c>
      <c r="AD131" s="229" t="str">
        <f>IF(NOT(_xlfn.ISFORMULA(B131)),IF(ISNUMBER(B131),B131,IF(NOT(_xlfn.ISFORMULA(D131)),IF(AND(ISNUMBER(D131),D131&lt;&gt;0),Accueil!$B$7,IF(NOT(_xlfn.ISFORMULA(G131)),IF(AND(ISNUMBER(G131),G131&lt;&gt;0),Accueil!$B$7,""),"")),IF(NOT(_xlfn.ISFORMULA(G131)),IF(AND(ISNUMBER(G131),G131&lt;&gt;0),Accueil!$B$7,""),""))),IF(NOT(_xlfn.ISFORMULA(D131)),IF(AND(ISNUMBER(D131),D131&lt;&gt;0),Accueil!$B$7,IF(NOT(_xlfn.ISFORMULA(G131)),IF(AND(ISNUMBER(G131),G131&lt;&gt;0),Accueil!$B$7,""),"")),IF(NOT(_xlfn.ISFORMULA(G131)),IF(AND(ISNUMBER(G131),G131&lt;&gt;0),Accueil!$B$7,""),"")))</f>
        <v/>
      </c>
      <c r="AE131" s="230">
        <f t="shared" ca="1" si="22"/>
        <v>0</v>
      </c>
      <c r="AF131" s="230">
        <f t="shared" ca="1" si="23"/>
        <v>0</v>
      </c>
      <c r="AG131" s="230">
        <f t="shared" ca="1" si="24"/>
        <v>0</v>
      </c>
      <c r="AH131" s="231">
        <f t="shared" ca="1" si="25"/>
        <v>0</v>
      </c>
      <c r="AI131" s="231">
        <f t="shared" ca="1" si="26"/>
        <v>0</v>
      </c>
      <c r="AJ131" s="231" t="str">
        <f t="shared" ca="1" si="27"/>
        <v/>
      </c>
    </row>
    <row r="132" spans="1:36" x14ac:dyDescent="0.25">
      <c r="A132" s="42"/>
      <c r="B132" s="232" t="str">
        <f>IF(NOT(_xlfn.ISFORMULA(D132)),IF(AND(ISNUMBER(D132),D132&lt;&gt;0),Accueil!$B$7,IF(NOT(_xlfn.ISFORMULA(G132)),IF(AND(ISNUMBER(G132),G132&lt;&gt;0),Accueil!$B$7,""),"")),IF(NOT(_xlfn.ISFORMULA(G132)),IF(AND(ISNUMBER(G132),G132&lt;&gt;0),Accueil!$B$7,""),""))</f>
        <v/>
      </c>
      <c r="C132" s="43"/>
      <c r="D132" s="223" t="str">
        <f t="shared" ca="1" si="14"/>
        <v/>
      </c>
      <c r="E132" s="223" t="str">
        <f t="shared" ca="1" si="15"/>
        <v/>
      </c>
      <c r="F132" s="223" t="str">
        <f t="shared" ca="1" si="16"/>
        <v/>
      </c>
      <c r="G132" s="224" t="str">
        <f t="shared" ca="1" si="17"/>
        <v/>
      </c>
      <c r="H132" s="225" t="str">
        <f t="shared" ca="1" si="18"/>
        <v/>
      </c>
      <c r="I132" s="226" t="str">
        <f t="shared" ca="1" si="19"/>
        <v/>
      </c>
      <c r="J132" s="227" t="str">
        <f t="shared" ca="1" si="20"/>
        <v/>
      </c>
      <c r="K132" s="301" t="s">
        <v>88</v>
      </c>
      <c r="L132" s="112"/>
      <c r="M132" s="35"/>
      <c r="N132" s="35"/>
      <c r="O132" s="35"/>
      <c r="P132" s="35"/>
      <c r="S132" s="35"/>
      <c r="T132" s="35"/>
      <c r="U132" s="35"/>
      <c r="V132" s="35"/>
      <c r="W132" s="35"/>
      <c r="X132" s="35"/>
      <c r="Y132" s="35"/>
      <c r="Z132" s="35"/>
      <c r="AA132" s="228" t="b">
        <f t="shared" ca="1" si="21"/>
        <v>1</v>
      </c>
      <c r="AB132" s="228" t="b">
        <f ca="1">AND(Accueil!$E$5="Oui",$AA132,OR($AD132="",Accueil!$E$7="",NOT(ISNUMBER(Accueil!$E$7)),$AD132&gt;=Accueil!$E$7))</f>
        <v>0</v>
      </c>
      <c r="AC132" s="228" t="b">
        <f ca="1">AND(Accueil!$E$8="Oui",$AA132,OR($AD132="",Accueil!$E$10="",NOT(ISNUMBER(Accueil!$E$10)),$AD132&gt;=Accueil!$E$10))</f>
        <v>0</v>
      </c>
      <c r="AD132" s="229" t="str">
        <f>IF(NOT(_xlfn.ISFORMULA(B132)),IF(ISNUMBER(B132),B132,IF(NOT(_xlfn.ISFORMULA(D132)),IF(AND(ISNUMBER(D132),D132&lt;&gt;0),Accueil!$B$7,IF(NOT(_xlfn.ISFORMULA(G132)),IF(AND(ISNUMBER(G132),G132&lt;&gt;0),Accueil!$B$7,""),"")),IF(NOT(_xlfn.ISFORMULA(G132)),IF(AND(ISNUMBER(G132),G132&lt;&gt;0),Accueil!$B$7,""),""))),IF(NOT(_xlfn.ISFORMULA(D132)),IF(AND(ISNUMBER(D132),D132&lt;&gt;0),Accueil!$B$7,IF(NOT(_xlfn.ISFORMULA(G132)),IF(AND(ISNUMBER(G132),G132&lt;&gt;0),Accueil!$B$7,""),"")),IF(NOT(_xlfn.ISFORMULA(G132)),IF(AND(ISNUMBER(G132),G132&lt;&gt;0),Accueil!$B$7,""),"")))</f>
        <v/>
      </c>
      <c r="AE132" s="230">
        <f t="shared" ca="1" si="22"/>
        <v>0</v>
      </c>
      <c r="AF132" s="230">
        <f t="shared" ca="1" si="23"/>
        <v>0</v>
      </c>
      <c r="AG132" s="230">
        <f t="shared" ca="1" si="24"/>
        <v>0</v>
      </c>
      <c r="AH132" s="231">
        <f t="shared" ca="1" si="25"/>
        <v>0</v>
      </c>
      <c r="AI132" s="231">
        <f t="shared" ca="1" si="26"/>
        <v>0</v>
      </c>
      <c r="AJ132" s="231" t="str">
        <f t="shared" ca="1" si="27"/>
        <v/>
      </c>
    </row>
    <row r="133" spans="1:36" x14ac:dyDescent="0.25">
      <c r="A133" s="42"/>
      <c r="B133" s="232" t="str">
        <f>IF(NOT(_xlfn.ISFORMULA(D133)),IF(AND(ISNUMBER(D133),D133&lt;&gt;0),Accueil!$B$7,IF(NOT(_xlfn.ISFORMULA(G133)),IF(AND(ISNUMBER(G133),G133&lt;&gt;0),Accueil!$B$7,""),"")),IF(NOT(_xlfn.ISFORMULA(G133)),IF(AND(ISNUMBER(G133),G133&lt;&gt;0),Accueil!$B$7,""),""))</f>
        <v/>
      </c>
      <c r="C133" s="43"/>
      <c r="D133" s="223" t="str">
        <f t="shared" ref="D133:D196" ca="1" si="28">IF(AND(NOT(_xlfn.ISFORMULA(G133)),G133&lt;&gt;"",G133&lt;&gt;0),ROUND(G133-IF($AB133,IF(ISNUMBER(E133),ROUND(E133,2),0),0)-IF($AC133,IF(ISNUMBER(F133),ROUND(F133,2),0),0),2),"")</f>
        <v/>
      </c>
      <c r="E133" s="223" t="str">
        <f t="shared" ref="E133:E196" ca="1" si="29">IF(NOT($AB133),"",IF(AND(NOT(_xlfn.ISFORMULA(G133)),G133&lt;&gt;"",G133&lt;&gt;0),IF(AND($AC133,NOT(_xlfn.ISFORMULA(F133)),ISNUMBER(F133)),ROUND((G133-F133)/(1+0.05)*0.05,2),ROUND(G133/(1+IF($AB133,0.05,0)+IF($AC133,0.09975,0))*0.05,2)),IF(OR(D133="",D133=0),"",ROUND(D133*0.05,2))))</f>
        <v/>
      </c>
      <c r="F133" s="223" t="str">
        <f t="shared" ref="F133:F196" ca="1" si="30">IF(NOT($AC133),"",IF(AND(NOT(_xlfn.ISFORMULA(G133)),G133&lt;&gt;"",G133&lt;&gt;0),IF(AND($AB133,NOT(_xlfn.ISFORMULA(E133)),ISNUMBER(E133)),ROUND((G133-E133)/(1+0.09975)*0.09975,2),ROUND(G133/(1+IF($AB133,0.05,0)+IF($AC133,0.09975,0))*0.09975,2)),IF(OR(D133="",D133=0),"",ROUND(D133*0.09975,2))))</f>
        <v/>
      </c>
      <c r="G133" s="224" t="str">
        <f t="shared" ref="G133:G196" ca="1" si="31">IF(OR(D133="",D133=0),"",ROUND(D133+IF($AB133,IF(ISNUMBER(E133),ROUND(E133,2),0),0)+IF($AC133,IF(ISNUMBER(F133),ROUND(F133,2),0),0),2))</f>
        <v/>
      </c>
      <c r="H133" s="225" t="str">
        <f t="shared" ref="H133:H196" ca="1" si="32">IF(OR(D133="",D133=0),"","$ CAD - Dollar Canadien")</f>
        <v/>
      </c>
      <c r="I133" s="226" t="str">
        <f t="shared" ref="I133:I196" ca="1" si="33">IF(OR(D133="",D133=0),"",IFERROR(VLOOKUP(H133,$Q$5:$R$26,2,FALSE),1))</f>
        <v/>
      </c>
      <c r="J133" s="227" t="str">
        <f t="shared" ref="J133:J196" ca="1" si="34">IF(OR($AJ133="",$AJ133=0),"",ROUND($AJ133*I133,2))</f>
        <v/>
      </c>
      <c r="K133" s="301" t="s">
        <v>88</v>
      </c>
      <c r="L133" s="112"/>
      <c r="M133" s="35"/>
      <c r="N133" s="35"/>
      <c r="O133" s="35"/>
      <c r="P133" s="35"/>
      <c r="S133" s="35"/>
      <c r="T133" s="35"/>
      <c r="U133" s="35"/>
      <c r="V133" s="35"/>
      <c r="W133" s="35"/>
      <c r="X133" s="35"/>
      <c r="Y133" s="35"/>
      <c r="Z133" s="35"/>
      <c r="AA133" s="228" t="b">
        <f t="shared" ref="AA133:AA196" ca="1" si="35">OR(H133="",H133="$ CAD - Dollar Canadien")</f>
        <v>1</v>
      </c>
      <c r="AB133" s="228" t="b">
        <f ca="1">AND(Accueil!$E$5="Oui",$AA133,OR($AD133="",Accueil!$E$7="",NOT(ISNUMBER(Accueil!$E$7)),$AD133&gt;=Accueil!$E$7))</f>
        <v>0</v>
      </c>
      <c r="AC133" s="228" t="b">
        <f ca="1">AND(Accueil!$E$8="Oui",$AA133,OR($AD133="",Accueil!$E$10="",NOT(ISNUMBER(Accueil!$E$10)),$AD133&gt;=Accueil!$E$10))</f>
        <v>0</v>
      </c>
      <c r="AD133" s="229" t="str">
        <f>IF(NOT(_xlfn.ISFORMULA(B133)),IF(ISNUMBER(B133),B133,IF(NOT(_xlfn.ISFORMULA(D133)),IF(AND(ISNUMBER(D133),D133&lt;&gt;0),Accueil!$B$7,IF(NOT(_xlfn.ISFORMULA(G133)),IF(AND(ISNUMBER(G133),G133&lt;&gt;0),Accueil!$B$7,""),"")),IF(NOT(_xlfn.ISFORMULA(G133)),IF(AND(ISNUMBER(G133),G133&lt;&gt;0),Accueil!$B$7,""),""))),IF(NOT(_xlfn.ISFORMULA(D133)),IF(AND(ISNUMBER(D133),D133&lt;&gt;0),Accueil!$B$7,IF(NOT(_xlfn.ISFORMULA(G133)),IF(AND(ISNUMBER(G133),G133&lt;&gt;0),Accueil!$B$7,""),"")),IF(NOT(_xlfn.ISFORMULA(G133)),IF(AND(ISNUMBER(G133),G133&lt;&gt;0),Accueil!$B$7,""),"")))</f>
        <v/>
      </c>
      <c r="AE133" s="230">
        <f t="shared" ref="AE133:AE196" ca="1" si="36">IF((IF(ISNUMBER($AH133),ABS($AH133),0)+IF(ISNUMBER($AI133),ABS($AI133),0))&gt;0,IF(ISNUMBER($AJ133),$AJ133,0),0)</f>
        <v>0</v>
      </c>
      <c r="AF133" s="230">
        <f t="shared" ref="AF133:AF196" ca="1" si="37">IF(IF(ISNUMBER($AH133),ABS($AH133),0)&gt;0,IF(ISNUMBER($AJ133),$AJ133,0)+IF(ISNUMBER($AH133),$AH133,0),0)</f>
        <v>0</v>
      </c>
      <c r="AG133" s="230">
        <f t="shared" ref="AG133:AG196" ca="1" si="38">IF(IF(ISNUMBER($AI133),ABS($AI133),0)&gt;0,IF(ISNUMBER($AJ133),$AJ133,0)+IF(ISNUMBER($AI133),$AI133,0),0)</f>
        <v>0</v>
      </c>
      <c r="AH133" s="231">
        <f t="shared" ref="AH133:AH196" ca="1" si="39">IF($AB133,IF(ISNUMBER(E133),ROUND(E133,2),0),0)</f>
        <v>0</v>
      </c>
      <c r="AI133" s="231">
        <f t="shared" ref="AI133:AI196" ca="1" si="40">IF($AC133,IF(ISNUMBER(F133),ROUND(F133,2),0),0)</f>
        <v>0</v>
      </c>
      <c r="AJ133" s="231" t="str">
        <f t="shared" ref="AJ133:AJ196" ca="1" si="41">IF(AND(NOT(_xlfn.ISFORMULA(G133)),G133&lt;&gt;"",G133&lt;&gt;0),ROUND(G133-$AH133-$AI133,2),IF(OR(D133="",D133=0),"",D133))</f>
        <v/>
      </c>
    </row>
    <row r="134" spans="1:36" x14ac:dyDescent="0.25">
      <c r="A134" s="42"/>
      <c r="B134" s="232" t="str">
        <f>IF(NOT(_xlfn.ISFORMULA(D134)),IF(AND(ISNUMBER(D134),D134&lt;&gt;0),Accueil!$B$7,IF(NOT(_xlfn.ISFORMULA(G134)),IF(AND(ISNUMBER(G134),G134&lt;&gt;0),Accueil!$B$7,""),"")),IF(NOT(_xlfn.ISFORMULA(G134)),IF(AND(ISNUMBER(G134),G134&lt;&gt;0),Accueil!$B$7,""),""))</f>
        <v/>
      </c>
      <c r="C134" s="43"/>
      <c r="D134" s="223" t="str">
        <f t="shared" ca="1" si="28"/>
        <v/>
      </c>
      <c r="E134" s="223" t="str">
        <f t="shared" ca="1" si="29"/>
        <v/>
      </c>
      <c r="F134" s="223" t="str">
        <f t="shared" ca="1" si="30"/>
        <v/>
      </c>
      <c r="G134" s="224" t="str">
        <f t="shared" ca="1" si="31"/>
        <v/>
      </c>
      <c r="H134" s="225" t="str">
        <f t="shared" ca="1" si="32"/>
        <v/>
      </c>
      <c r="I134" s="226" t="str">
        <f t="shared" ca="1" si="33"/>
        <v/>
      </c>
      <c r="J134" s="227" t="str">
        <f t="shared" ca="1" si="34"/>
        <v/>
      </c>
      <c r="K134" s="301" t="s">
        <v>88</v>
      </c>
      <c r="L134" s="112"/>
      <c r="M134" s="35"/>
      <c r="N134" s="35"/>
      <c r="O134" s="35"/>
      <c r="P134" s="35"/>
      <c r="S134" s="35"/>
      <c r="T134" s="35"/>
      <c r="U134" s="35"/>
      <c r="V134" s="35"/>
      <c r="W134" s="35"/>
      <c r="X134" s="35"/>
      <c r="Y134" s="35"/>
      <c r="Z134" s="35"/>
      <c r="AA134" s="228" t="b">
        <f t="shared" ca="1" si="35"/>
        <v>1</v>
      </c>
      <c r="AB134" s="228" t="b">
        <f ca="1">AND(Accueil!$E$5="Oui",$AA134,OR($AD134="",Accueil!$E$7="",NOT(ISNUMBER(Accueil!$E$7)),$AD134&gt;=Accueil!$E$7))</f>
        <v>0</v>
      </c>
      <c r="AC134" s="228" t="b">
        <f ca="1">AND(Accueil!$E$8="Oui",$AA134,OR($AD134="",Accueil!$E$10="",NOT(ISNUMBER(Accueil!$E$10)),$AD134&gt;=Accueil!$E$10))</f>
        <v>0</v>
      </c>
      <c r="AD134" s="229" t="str">
        <f>IF(NOT(_xlfn.ISFORMULA(B134)),IF(ISNUMBER(B134),B134,IF(NOT(_xlfn.ISFORMULA(D134)),IF(AND(ISNUMBER(D134),D134&lt;&gt;0),Accueil!$B$7,IF(NOT(_xlfn.ISFORMULA(G134)),IF(AND(ISNUMBER(G134),G134&lt;&gt;0),Accueil!$B$7,""),"")),IF(NOT(_xlfn.ISFORMULA(G134)),IF(AND(ISNUMBER(G134),G134&lt;&gt;0),Accueil!$B$7,""),""))),IF(NOT(_xlfn.ISFORMULA(D134)),IF(AND(ISNUMBER(D134),D134&lt;&gt;0),Accueil!$B$7,IF(NOT(_xlfn.ISFORMULA(G134)),IF(AND(ISNUMBER(G134),G134&lt;&gt;0),Accueil!$B$7,""),"")),IF(NOT(_xlfn.ISFORMULA(G134)),IF(AND(ISNUMBER(G134),G134&lt;&gt;0),Accueil!$B$7,""),"")))</f>
        <v/>
      </c>
      <c r="AE134" s="230">
        <f t="shared" ca="1" si="36"/>
        <v>0</v>
      </c>
      <c r="AF134" s="230">
        <f t="shared" ca="1" si="37"/>
        <v>0</v>
      </c>
      <c r="AG134" s="230">
        <f t="shared" ca="1" si="38"/>
        <v>0</v>
      </c>
      <c r="AH134" s="231">
        <f t="shared" ca="1" si="39"/>
        <v>0</v>
      </c>
      <c r="AI134" s="231">
        <f t="shared" ca="1" si="40"/>
        <v>0</v>
      </c>
      <c r="AJ134" s="231" t="str">
        <f t="shared" ca="1" si="41"/>
        <v/>
      </c>
    </row>
    <row r="135" spans="1:36" x14ac:dyDescent="0.25">
      <c r="A135" s="42"/>
      <c r="B135" s="232" t="str">
        <f>IF(NOT(_xlfn.ISFORMULA(D135)),IF(AND(ISNUMBER(D135),D135&lt;&gt;0),Accueil!$B$7,IF(NOT(_xlfn.ISFORMULA(G135)),IF(AND(ISNUMBER(G135),G135&lt;&gt;0),Accueil!$B$7,""),"")),IF(NOT(_xlfn.ISFORMULA(G135)),IF(AND(ISNUMBER(G135),G135&lt;&gt;0),Accueil!$B$7,""),""))</f>
        <v/>
      </c>
      <c r="C135" s="43"/>
      <c r="D135" s="223" t="str">
        <f t="shared" ca="1" si="28"/>
        <v/>
      </c>
      <c r="E135" s="223" t="str">
        <f t="shared" ca="1" si="29"/>
        <v/>
      </c>
      <c r="F135" s="223" t="str">
        <f t="shared" ca="1" si="30"/>
        <v/>
      </c>
      <c r="G135" s="224" t="str">
        <f t="shared" ca="1" si="31"/>
        <v/>
      </c>
      <c r="H135" s="225" t="str">
        <f t="shared" ca="1" si="32"/>
        <v/>
      </c>
      <c r="I135" s="226" t="str">
        <f t="shared" ca="1" si="33"/>
        <v/>
      </c>
      <c r="J135" s="227" t="str">
        <f t="shared" ca="1" si="34"/>
        <v/>
      </c>
      <c r="K135" s="301" t="s">
        <v>88</v>
      </c>
      <c r="L135" s="112"/>
      <c r="M135" s="35"/>
      <c r="N135" s="35"/>
      <c r="O135" s="35"/>
      <c r="P135" s="35"/>
      <c r="S135" s="35"/>
      <c r="T135" s="35"/>
      <c r="U135" s="35"/>
      <c r="V135" s="35"/>
      <c r="W135" s="35"/>
      <c r="X135" s="35"/>
      <c r="Y135" s="35"/>
      <c r="Z135" s="35"/>
      <c r="AA135" s="228" t="b">
        <f t="shared" ca="1" si="35"/>
        <v>1</v>
      </c>
      <c r="AB135" s="228" t="b">
        <f ca="1">AND(Accueil!$E$5="Oui",$AA135,OR($AD135="",Accueil!$E$7="",NOT(ISNUMBER(Accueil!$E$7)),$AD135&gt;=Accueil!$E$7))</f>
        <v>0</v>
      </c>
      <c r="AC135" s="228" t="b">
        <f ca="1">AND(Accueil!$E$8="Oui",$AA135,OR($AD135="",Accueil!$E$10="",NOT(ISNUMBER(Accueil!$E$10)),$AD135&gt;=Accueil!$E$10))</f>
        <v>0</v>
      </c>
      <c r="AD135" s="229" t="str">
        <f>IF(NOT(_xlfn.ISFORMULA(B135)),IF(ISNUMBER(B135),B135,IF(NOT(_xlfn.ISFORMULA(D135)),IF(AND(ISNUMBER(D135),D135&lt;&gt;0),Accueil!$B$7,IF(NOT(_xlfn.ISFORMULA(G135)),IF(AND(ISNUMBER(G135),G135&lt;&gt;0),Accueil!$B$7,""),"")),IF(NOT(_xlfn.ISFORMULA(G135)),IF(AND(ISNUMBER(G135),G135&lt;&gt;0),Accueil!$B$7,""),""))),IF(NOT(_xlfn.ISFORMULA(D135)),IF(AND(ISNUMBER(D135),D135&lt;&gt;0),Accueil!$B$7,IF(NOT(_xlfn.ISFORMULA(G135)),IF(AND(ISNUMBER(G135),G135&lt;&gt;0),Accueil!$B$7,""),"")),IF(NOT(_xlfn.ISFORMULA(G135)),IF(AND(ISNUMBER(G135),G135&lt;&gt;0),Accueil!$B$7,""),"")))</f>
        <v/>
      </c>
      <c r="AE135" s="230">
        <f t="shared" ca="1" si="36"/>
        <v>0</v>
      </c>
      <c r="AF135" s="230">
        <f t="shared" ca="1" si="37"/>
        <v>0</v>
      </c>
      <c r="AG135" s="230">
        <f t="shared" ca="1" si="38"/>
        <v>0</v>
      </c>
      <c r="AH135" s="231">
        <f t="shared" ca="1" si="39"/>
        <v>0</v>
      </c>
      <c r="AI135" s="231">
        <f t="shared" ca="1" si="40"/>
        <v>0</v>
      </c>
      <c r="AJ135" s="231" t="str">
        <f t="shared" ca="1" si="41"/>
        <v/>
      </c>
    </row>
    <row r="136" spans="1:36" x14ac:dyDescent="0.25">
      <c r="A136" s="42"/>
      <c r="B136" s="232" t="str">
        <f>IF(NOT(_xlfn.ISFORMULA(D136)),IF(AND(ISNUMBER(D136),D136&lt;&gt;0),Accueil!$B$7,IF(NOT(_xlfn.ISFORMULA(G136)),IF(AND(ISNUMBER(G136),G136&lt;&gt;0),Accueil!$B$7,""),"")),IF(NOT(_xlfn.ISFORMULA(G136)),IF(AND(ISNUMBER(G136),G136&lt;&gt;0),Accueil!$B$7,""),""))</f>
        <v/>
      </c>
      <c r="C136" s="43"/>
      <c r="D136" s="223" t="str">
        <f t="shared" ca="1" si="28"/>
        <v/>
      </c>
      <c r="E136" s="223" t="str">
        <f t="shared" ca="1" si="29"/>
        <v/>
      </c>
      <c r="F136" s="223" t="str">
        <f t="shared" ca="1" si="30"/>
        <v/>
      </c>
      <c r="G136" s="224" t="str">
        <f t="shared" ca="1" si="31"/>
        <v/>
      </c>
      <c r="H136" s="225" t="str">
        <f t="shared" ca="1" si="32"/>
        <v/>
      </c>
      <c r="I136" s="226" t="str">
        <f t="shared" ca="1" si="33"/>
        <v/>
      </c>
      <c r="J136" s="227" t="str">
        <f t="shared" ca="1" si="34"/>
        <v/>
      </c>
      <c r="K136" s="301" t="s">
        <v>88</v>
      </c>
      <c r="L136" s="112"/>
      <c r="M136" s="35"/>
      <c r="N136" s="35"/>
      <c r="O136" s="35"/>
      <c r="P136" s="35"/>
      <c r="S136" s="35"/>
      <c r="T136" s="35"/>
      <c r="U136" s="35"/>
      <c r="V136" s="35"/>
      <c r="W136" s="35"/>
      <c r="X136" s="35"/>
      <c r="Y136" s="35"/>
      <c r="Z136" s="35"/>
      <c r="AA136" s="228" t="b">
        <f t="shared" ca="1" si="35"/>
        <v>1</v>
      </c>
      <c r="AB136" s="228" t="b">
        <f ca="1">AND(Accueil!$E$5="Oui",$AA136,OR($AD136="",Accueil!$E$7="",NOT(ISNUMBER(Accueil!$E$7)),$AD136&gt;=Accueil!$E$7))</f>
        <v>0</v>
      </c>
      <c r="AC136" s="228" t="b">
        <f ca="1">AND(Accueil!$E$8="Oui",$AA136,OR($AD136="",Accueil!$E$10="",NOT(ISNUMBER(Accueil!$E$10)),$AD136&gt;=Accueil!$E$10))</f>
        <v>0</v>
      </c>
      <c r="AD136" s="229" t="str">
        <f>IF(NOT(_xlfn.ISFORMULA(B136)),IF(ISNUMBER(B136),B136,IF(NOT(_xlfn.ISFORMULA(D136)),IF(AND(ISNUMBER(D136),D136&lt;&gt;0),Accueil!$B$7,IF(NOT(_xlfn.ISFORMULA(G136)),IF(AND(ISNUMBER(G136),G136&lt;&gt;0),Accueil!$B$7,""),"")),IF(NOT(_xlfn.ISFORMULA(G136)),IF(AND(ISNUMBER(G136),G136&lt;&gt;0),Accueil!$B$7,""),""))),IF(NOT(_xlfn.ISFORMULA(D136)),IF(AND(ISNUMBER(D136),D136&lt;&gt;0),Accueil!$B$7,IF(NOT(_xlfn.ISFORMULA(G136)),IF(AND(ISNUMBER(G136),G136&lt;&gt;0),Accueil!$B$7,""),"")),IF(NOT(_xlfn.ISFORMULA(G136)),IF(AND(ISNUMBER(G136),G136&lt;&gt;0),Accueil!$B$7,""),"")))</f>
        <v/>
      </c>
      <c r="AE136" s="230">
        <f t="shared" ca="1" si="36"/>
        <v>0</v>
      </c>
      <c r="AF136" s="230">
        <f t="shared" ca="1" si="37"/>
        <v>0</v>
      </c>
      <c r="AG136" s="230">
        <f t="shared" ca="1" si="38"/>
        <v>0</v>
      </c>
      <c r="AH136" s="231">
        <f t="shared" ca="1" si="39"/>
        <v>0</v>
      </c>
      <c r="AI136" s="231">
        <f t="shared" ca="1" si="40"/>
        <v>0</v>
      </c>
      <c r="AJ136" s="231" t="str">
        <f t="shared" ca="1" si="41"/>
        <v/>
      </c>
    </row>
    <row r="137" spans="1:36" x14ac:dyDescent="0.25">
      <c r="A137" s="42"/>
      <c r="B137" s="232" t="str">
        <f>IF(NOT(_xlfn.ISFORMULA(D137)),IF(AND(ISNUMBER(D137),D137&lt;&gt;0),Accueil!$B$7,IF(NOT(_xlfn.ISFORMULA(G137)),IF(AND(ISNUMBER(G137),G137&lt;&gt;0),Accueil!$B$7,""),"")),IF(NOT(_xlfn.ISFORMULA(G137)),IF(AND(ISNUMBER(G137),G137&lt;&gt;0),Accueil!$B$7,""),""))</f>
        <v/>
      </c>
      <c r="C137" s="43"/>
      <c r="D137" s="223" t="str">
        <f t="shared" ca="1" si="28"/>
        <v/>
      </c>
      <c r="E137" s="223" t="str">
        <f t="shared" ca="1" si="29"/>
        <v/>
      </c>
      <c r="F137" s="223" t="str">
        <f t="shared" ca="1" si="30"/>
        <v/>
      </c>
      <c r="G137" s="224" t="str">
        <f t="shared" ca="1" si="31"/>
        <v/>
      </c>
      <c r="H137" s="225" t="str">
        <f t="shared" ca="1" si="32"/>
        <v/>
      </c>
      <c r="I137" s="226" t="str">
        <f t="shared" ca="1" si="33"/>
        <v/>
      </c>
      <c r="J137" s="227" t="str">
        <f t="shared" ca="1" si="34"/>
        <v/>
      </c>
      <c r="K137" s="301" t="s">
        <v>88</v>
      </c>
      <c r="L137" s="112"/>
      <c r="M137" s="35"/>
      <c r="N137" s="35"/>
      <c r="O137" s="35"/>
      <c r="P137" s="35"/>
      <c r="S137" s="35"/>
      <c r="T137" s="35"/>
      <c r="U137" s="35"/>
      <c r="V137" s="35"/>
      <c r="W137" s="35"/>
      <c r="X137" s="35"/>
      <c r="Y137" s="35"/>
      <c r="Z137" s="35"/>
      <c r="AA137" s="228" t="b">
        <f t="shared" ca="1" si="35"/>
        <v>1</v>
      </c>
      <c r="AB137" s="228" t="b">
        <f ca="1">AND(Accueil!$E$5="Oui",$AA137,OR($AD137="",Accueil!$E$7="",NOT(ISNUMBER(Accueil!$E$7)),$AD137&gt;=Accueil!$E$7))</f>
        <v>0</v>
      </c>
      <c r="AC137" s="228" t="b">
        <f ca="1">AND(Accueil!$E$8="Oui",$AA137,OR($AD137="",Accueil!$E$10="",NOT(ISNUMBER(Accueil!$E$10)),$AD137&gt;=Accueil!$E$10))</f>
        <v>0</v>
      </c>
      <c r="AD137" s="229" t="str">
        <f>IF(NOT(_xlfn.ISFORMULA(B137)),IF(ISNUMBER(B137),B137,IF(NOT(_xlfn.ISFORMULA(D137)),IF(AND(ISNUMBER(D137),D137&lt;&gt;0),Accueil!$B$7,IF(NOT(_xlfn.ISFORMULA(G137)),IF(AND(ISNUMBER(G137),G137&lt;&gt;0),Accueil!$B$7,""),"")),IF(NOT(_xlfn.ISFORMULA(G137)),IF(AND(ISNUMBER(G137),G137&lt;&gt;0),Accueil!$B$7,""),""))),IF(NOT(_xlfn.ISFORMULA(D137)),IF(AND(ISNUMBER(D137),D137&lt;&gt;0),Accueil!$B$7,IF(NOT(_xlfn.ISFORMULA(G137)),IF(AND(ISNUMBER(G137),G137&lt;&gt;0),Accueil!$B$7,""),"")),IF(NOT(_xlfn.ISFORMULA(G137)),IF(AND(ISNUMBER(G137),G137&lt;&gt;0),Accueil!$B$7,""),"")))</f>
        <v/>
      </c>
      <c r="AE137" s="230">
        <f t="shared" ca="1" si="36"/>
        <v>0</v>
      </c>
      <c r="AF137" s="230">
        <f t="shared" ca="1" si="37"/>
        <v>0</v>
      </c>
      <c r="AG137" s="230">
        <f t="shared" ca="1" si="38"/>
        <v>0</v>
      </c>
      <c r="AH137" s="231">
        <f t="shared" ca="1" si="39"/>
        <v>0</v>
      </c>
      <c r="AI137" s="231">
        <f t="shared" ca="1" si="40"/>
        <v>0</v>
      </c>
      <c r="AJ137" s="231" t="str">
        <f t="shared" ca="1" si="41"/>
        <v/>
      </c>
    </row>
    <row r="138" spans="1:36" x14ac:dyDescent="0.25">
      <c r="A138" s="42"/>
      <c r="B138" s="232" t="str">
        <f>IF(NOT(_xlfn.ISFORMULA(D138)),IF(AND(ISNUMBER(D138),D138&lt;&gt;0),Accueil!$B$7,IF(NOT(_xlfn.ISFORMULA(G138)),IF(AND(ISNUMBER(G138),G138&lt;&gt;0),Accueil!$B$7,""),"")),IF(NOT(_xlfn.ISFORMULA(G138)),IF(AND(ISNUMBER(G138),G138&lt;&gt;0),Accueil!$B$7,""),""))</f>
        <v/>
      </c>
      <c r="C138" s="43"/>
      <c r="D138" s="223" t="str">
        <f t="shared" ca="1" si="28"/>
        <v/>
      </c>
      <c r="E138" s="223" t="str">
        <f t="shared" ca="1" si="29"/>
        <v/>
      </c>
      <c r="F138" s="223" t="str">
        <f t="shared" ca="1" si="30"/>
        <v/>
      </c>
      <c r="G138" s="224" t="str">
        <f t="shared" ca="1" si="31"/>
        <v/>
      </c>
      <c r="H138" s="225" t="str">
        <f t="shared" ca="1" si="32"/>
        <v/>
      </c>
      <c r="I138" s="226" t="str">
        <f t="shared" ca="1" si="33"/>
        <v/>
      </c>
      <c r="J138" s="227" t="str">
        <f t="shared" ca="1" si="34"/>
        <v/>
      </c>
      <c r="K138" s="301" t="s">
        <v>88</v>
      </c>
      <c r="L138" s="112"/>
      <c r="M138" s="35"/>
      <c r="N138" s="35"/>
      <c r="O138" s="35"/>
      <c r="P138" s="35"/>
      <c r="S138" s="35"/>
      <c r="T138" s="35"/>
      <c r="U138" s="35"/>
      <c r="V138" s="35"/>
      <c r="W138" s="35"/>
      <c r="X138" s="35"/>
      <c r="Y138" s="35"/>
      <c r="Z138" s="35"/>
      <c r="AA138" s="228" t="b">
        <f t="shared" ca="1" si="35"/>
        <v>1</v>
      </c>
      <c r="AB138" s="228" t="b">
        <f ca="1">AND(Accueil!$E$5="Oui",$AA138,OR($AD138="",Accueil!$E$7="",NOT(ISNUMBER(Accueil!$E$7)),$AD138&gt;=Accueil!$E$7))</f>
        <v>0</v>
      </c>
      <c r="AC138" s="228" t="b">
        <f ca="1">AND(Accueil!$E$8="Oui",$AA138,OR($AD138="",Accueil!$E$10="",NOT(ISNUMBER(Accueil!$E$10)),$AD138&gt;=Accueil!$E$10))</f>
        <v>0</v>
      </c>
      <c r="AD138" s="229" t="str">
        <f>IF(NOT(_xlfn.ISFORMULA(B138)),IF(ISNUMBER(B138),B138,IF(NOT(_xlfn.ISFORMULA(D138)),IF(AND(ISNUMBER(D138),D138&lt;&gt;0),Accueil!$B$7,IF(NOT(_xlfn.ISFORMULA(G138)),IF(AND(ISNUMBER(G138),G138&lt;&gt;0),Accueil!$B$7,""),"")),IF(NOT(_xlfn.ISFORMULA(G138)),IF(AND(ISNUMBER(G138),G138&lt;&gt;0),Accueil!$B$7,""),""))),IF(NOT(_xlfn.ISFORMULA(D138)),IF(AND(ISNUMBER(D138),D138&lt;&gt;0),Accueil!$B$7,IF(NOT(_xlfn.ISFORMULA(G138)),IF(AND(ISNUMBER(G138),G138&lt;&gt;0),Accueil!$B$7,""),"")),IF(NOT(_xlfn.ISFORMULA(G138)),IF(AND(ISNUMBER(G138),G138&lt;&gt;0),Accueil!$B$7,""),"")))</f>
        <v/>
      </c>
      <c r="AE138" s="230">
        <f t="shared" ca="1" si="36"/>
        <v>0</v>
      </c>
      <c r="AF138" s="230">
        <f t="shared" ca="1" si="37"/>
        <v>0</v>
      </c>
      <c r="AG138" s="230">
        <f t="shared" ca="1" si="38"/>
        <v>0</v>
      </c>
      <c r="AH138" s="231">
        <f t="shared" ca="1" si="39"/>
        <v>0</v>
      </c>
      <c r="AI138" s="231">
        <f t="shared" ca="1" si="40"/>
        <v>0</v>
      </c>
      <c r="AJ138" s="231" t="str">
        <f t="shared" ca="1" si="41"/>
        <v/>
      </c>
    </row>
    <row r="139" spans="1:36" x14ac:dyDescent="0.25">
      <c r="A139" s="42"/>
      <c r="B139" s="232" t="str">
        <f>IF(NOT(_xlfn.ISFORMULA(D139)),IF(AND(ISNUMBER(D139),D139&lt;&gt;0),Accueil!$B$7,IF(NOT(_xlfn.ISFORMULA(G139)),IF(AND(ISNUMBER(G139),G139&lt;&gt;0),Accueil!$B$7,""),"")),IF(NOT(_xlfn.ISFORMULA(G139)),IF(AND(ISNUMBER(G139),G139&lt;&gt;0),Accueil!$B$7,""),""))</f>
        <v/>
      </c>
      <c r="C139" s="43"/>
      <c r="D139" s="223" t="str">
        <f t="shared" ca="1" si="28"/>
        <v/>
      </c>
      <c r="E139" s="223" t="str">
        <f t="shared" ca="1" si="29"/>
        <v/>
      </c>
      <c r="F139" s="223" t="str">
        <f t="shared" ca="1" si="30"/>
        <v/>
      </c>
      <c r="G139" s="224" t="str">
        <f t="shared" ca="1" si="31"/>
        <v/>
      </c>
      <c r="H139" s="225" t="str">
        <f t="shared" ca="1" si="32"/>
        <v/>
      </c>
      <c r="I139" s="226" t="str">
        <f t="shared" ca="1" si="33"/>
        <v/>
      </c>
      <c r="J139" s="227" t="str">
        <f t="shared" ca="1" si="34"/>
        <v/>
      </c>
      <c r="K139" s="301" t="s">
        <v>88</v>
      </c>
      <c r="L139" s="112"/>
      <c r="M139" s="35"/>
      <c r="N139" s="35"/>
      <c r="O139" s="35"/>
      <c r="P139" s="35"/>
      <c r="S139" s="35"/>
      <c r="T139" s="35"/>
      <c r="U139" s="35"/>
      <c r="V139" s="35"/>
      <c r="W139" s="35"/>
      <c r="X139" s="35"/>
      <c r="Y139" s="35"/>
      <c r="Z139" s="35"/>
      <c r="AA139" s="228" t="b">
        <f t="shared" ca="1" si="35"/>
        <v>1</v>
      </c>
      <c r="AB139" s="228" t="b">
        <f ca="1">AND(Accueil!$E$5="Oui",$AA139,OR($AD139="",Accueil!$E$7="",NOT(ISNUMBER(Accueil!$E$7)),$AD139&gt;=Accueil!$E$7))</f>
        <v>0</v>
      </c>
      <c r="AC139" s="228" t="b">
        <f ca="1">AND(Accueil!$E$8="Oui",$AA139,OR($AD139="",Accueil!$E$10="",NOT(ISNUMBER(Accueil!$E$10)),$AD139&gt;=Accueil!$E$10))</f>
        <v>0</v>
      </c>
      <c r="AD139" s="229" t="str">
        <f>IF(NOT(_xlfn.ISFORMULA(B139)),IF(ISNUMBER(B139),B139,IF(NOT(_xlfn.ISFORMULA(D139)),IF(AND(ISNUMBER(D139),D139&lt;&gt;0),Accueil!$B$7,IF(NOT(_xlfn.ISFORMULA(G139)),IF(AND(ISNUMBER(G139),G139&lt;&gt;0),Accueil!$B$7,""),"")),IF(NOT(_xlfn.ISFORMULA(G139)),IF(AND(ISNUMBER(G139),G139&lt;&gt;0),Accueil!$B$7,""),""))),IF(NOT(_xlfn.ISFORMULA(D139)),IF(AND(ISNUMBER(D139),D139&lt;&gt;0),Accueil!$B$7,IF(NOT(_xlfn.ISFORMULA(G139)),IF(AND(ISNUMBER(G139),G139&lt;&gt;0),Accueil!$B$7,""),"")),IF(NOT(_xlfn.ISFORMULA(G139)),IF(AND(ISNUMBER(G139),G139&lt;&gt;0),Accueil!$B$7,""),"")))</f>
        <v/>
      </c>
      <c r="AE139" s="230">
        <f t="shared" ca="1" si="36"/>
        <v>0</v>
      </c>
      <c r="AF139" s="230">
        <f t="shared" ca="1" si="37"/>
        <v>0</v>
      </c>
      <c r="AG139" s="230">
        <f t="shared" ca="1" si="38"/>
        <v>0</v>
      </c>
      <c r="AH139" s="231">
        <f t="shared" ca="1" si="39"/>
        <v>0</v>
      </c>
      <c r="AI139" s="231">
        <f t="shared" ca="1" si="40"/>
        <v>0</v>
      </c>
      <c r="AJ139" s="231" t="str">
        <f t="shared" ca="1" si="41"/>
        <v/>
      </c>
    </row>
    <row r="140" spans="1:36" x14ac:dyDescent="0.25">
      <c r="A140" s="42"/>
      <c r="B140" s="232" t="str">
        <f>IF(NOT(_xlfn.ISFORMULA(D140)),IF(AND(ISNUMBER(D140),D140&lt;&gt;0),Accueil!$B$7,IF(NOT(_xlfn.ISFORMULA(G140)),IF(AND(ISNUMBER(G140),G140&lt;&gt;0),Accueil!$B$7,""),"")),IF(NOT(_xlfn.ISFORMULA(G140)),IF(AND(ISNUMBER(G140),G140&lt;&gt;0),Accueil!$B$7,""),""))</f>
        <v/>
      </c>
      <c r="C140" s="43"/>
      <c r="D140" s="223" t="str">
        <f t="shared" ca="1" si="28"/>
        <v/>
      </c>
      <c r="E140" s="223" t="str">
        <f t="shared" ca="1" si="29"/>
        <v/>
      </c>
      <c r="F140" s="223" t="str">
        <f t="shared" ca="1" si="30"/>
        <v/>
      </c>
      <c r="G140" s="224" t="str">
        <f t="shared" ca="1" si="31"/>
        <v/>
      </c>
      <c r="H140" s="225" t="str">
        <f t="shared" ca="1" si="32"/>
        <v/>
      </c>
      <c r="I140" s="226" t="str">
        <f t="shared" ca="1" si="33"/>
        <v/>
      </c>
      <c r="J140" s="227" t="str">
        <f t="shared" ca="1" si="34"/>
        <v/>
      </c>
      <c r="K140" s="301" t="s">
        <v>88</v>
      </c>
      <c r="L140" s="112"/>
      <c r="M140" s="35"/>
      <c r="N140" s="35"/>
      <c r="O140" s="35"/>
      <c r="P140" s="35"/>
      <c r="S140" s="35"/>
      <c r="T140" s="35"/>
      <c r="U140" s="35"/>
      <c r="V140" s="35"/>
      <c r="W140" s="35"/>
      <c r="X140" s="35"/>
      <c r="Y140" s="35"/>
      <c r="Z140" s="35"/>
      <c r="AA140" s="228" t="b">
        <f t="shared" ca="1" si="35"/>
        <v>1</v>
      </c>
      <c r="AB140" s="228" t="b">
        <f ca="1">AND(Accueil!$E$5="Oui",$AA140,OR($AD140="",Accueil!$E$7="",NOT(ISNUMBER(Accueil!$E$7)),$AD140&gt;=Accueil!$E$7))</f>
        <v>0</v>
      </c>
      <c r="AC140" s="228" t="b">
        <f ca="1">AND(Accueil!$E$8="Oui",$AA140,OR($AD140="",Accueil!$E$10="",NOT(ISNUMBER(Accueil!$E$10)),$AD140&gt;=Accueil!$E$10))</f>
        <v>0</v>
      </c>
      <c r="AD140" s="229" t="str">
        <f>IF(NOT(_xlfn.ISFORMULA(B140)),IF(ISNUMBER(B140),B140,IF(NOT(_xlfn.ISFORMULA(D140)),IF(AND(ISNUMBER(D140),D140&lt;&gt;0),Accueil!$B$7,IF(NOT(_xlfn.ISFORMULA(G140)),IF(AND(ISNUMBER(G140),G140&lt;&gt;0),Accueil!$B$7,""),"")),IF(NOT(_xlfn.ISFORMULA(G140)),IF(AND(ISNUMBER(G140),G140&lt;&gt;0),Accueil!$B$7,""),""))),IF(NOT(_xlfn.ISFORMULA(D140)),IF(AND(ISNUMBER(D140),D140&lt;&gt;0),Accueil!$B$7,IF(NOT(_xlfn.ISFORMULA(G140)),IF(AND(ISNUMBER(G140),G140&lt;&gt;0),Accueil!$B$7,""),"")),IF(NOT(_xlfn.ISFORMULA(G140)),IF(AND(ISNUMBER(G140),G140&lt;&gt;0),Accueil!$B$7,""),"")))</f>
        <v/>
      </c>
      <c r="AE140" s="230">
        <f t="shared" ca="1" si="36"/>
        <v>0</v>
      </c>
      <c r="AF140" s="230">
        <f t="shared" ca="1" si="37"/>
        <v>0</v>
      </c>
      <c r="AG140" s="230">
        <f t="shared" ca="1" si="38"/>
        <v>0</v>
      </c>
      <c r="AH140" s="231">
        <f t="shared" ca="1" si="39"/>
        <v>0</v>
      </c>
      <c r="AI140" s="231">
        <f t="shared" ca="1" si="40"/>
        <v>0</v>
      </c>
      <c r="AJ140" s="231" t="str">
        <f t="shared" ca="1" si="41"/>
        <v/>
      </c>
    </row>
    <row r="141" spans="1:36" x14ac:dyDescent="0.25">
      <c r="A141" s="42"/>
      <c r="B141" s="232" t="str">
        <f>IF(NOT(_xlfn.ISFORMULA(D141)),IF(AND(ISNUMBER(D141),D141&lt;&gt;0),Accueil!$B$7,IF(NOT(_xlfn.ISFORMULA(G141)),IF(AND(ISNUMBER(G141),G141&lt;&gt;0),Accueil!$B$7,""),"")),IF(NOT(_xlfn.ISFORMULA(G141)),IF(AND(ISNUMBER(G141),G141&lt;&gt;0),Accueil!$B$7,""),""))</f>
        <v/>
      </c>
      <c r="C141" s="43"/>
      <c r="D141" s="223" t="str">
        <f t="shared" ca="1" si="28"/>
        <v/>
      </c>
      <c r="E141" s="223" t="str">
        <f t="shared" ca="1" si="29"/>
        <v/>
      </c>
      <c r="F141" s="223" t="str">
        <f t="shared" ca="1" si="30"/>
        <v/>
      </c>
      <c r="G141" s="224" t="str">
        <f t="shared" ca="1" si="31"/>
        <v/>
      </c>
      <c r="H141" s="225" t="str">
        <f t="shared" ca="1" si="32"/>
        <v/>
      </c>
      <c r="I141" s="226" t="str">
        <f t="shared" ca="1" si="33"/>
        <v/>
      </c>
      <c r="J141" s="227" t="str">
        <f t="shared" ca="1" si="34"/>
        <v/>
      </c>
      <c r="K141" s="301" t="s">
        <v>88</v>
      </c>
      <c r="L141" s="112"/>
      <c r="M141" s="35"/>
      <c r="N141" s="35"/>
      <c r="O141" s="35"/>
      <c r="P141" s="35"/>
      <c r="S141" s="35"/>
      <c r="T141" s="35"/>
      <c r="U141" s="35"/>
      <c r="V141" s="35"/>
      <c r="W141" s="35"/>
      <c r="X141" s="35"/>
      <c r="Y141" s="35"/>
      <c r="Z141" s="35"/>
      <c r="AA141" s="228" t="b">
        <f t="shared" ca="1" si="35"/>
        <v>1</v>
      </c>
      <c r="AB141" s="228" t="b">
        <f ca="1">AND(Accueil!$E$5="Oui",$AA141,OR($AD141="",Accueil!$E$7="",NOT(ISNUMBER(Accueil!$E$7)),$AD141&gt;=Accueil!$E$7))</f>
        <v>0</v>
      </c>
      <c r="AC141" s="228" t="b">
        <f ca="1">AND(Accueil!$E$8="Oui",$AA141,OR($AD141="",Accueil!$E$10="",NOT(ISNUMBER(Accueil!$E$10)),$AD141&gt;=Accueil!$E$10))</f>
        <v>0</v>
      </c>
      <c r="AD141" s="229" t="str">
        <f>IF(NOT(_xlfn.ISFORMULA(B141)),IF(ISNUMBER(B141),B141,IF(NOT(_xlfn.ISFORMULA(D141)),IF(AND(ISNUMBER(D141),D141&lt;&gt;0),Accueil!$B$7,IF(NOT(_xlfn.ISFORMULA(G141)),IF(AND(ISNUMBER(G141),G141&lt;&gt;0),Accueil!$B$7,""),"")),IF(NOT(_xlfn.ISFORMULA(G141)),IF(AND(ISNUMBER(G141),G141&lt;&gt;0),Accueil!$B$7,""),""))),IF(NOT(_xlfn.ISFORMULA(D141)),IF(AND(ISNUMBER(D141),D141&lt;&gt;0),Accueil!$B$7,IF(NOT(_xlfn.ISFORMULA(G141)),IF(AND(ISNUMBER(G141),G141&lt;&gt;0),Accueil!$B$7,""),"")),IF(NOT(_xlfn.ISFORMULA(G141)),IF(AND(ISNUMBER(G141),G141&lt;&gt;0),Accueil!$B$7,""),"")))</f>
        <v/>
      </c>
      <c r="AE141" s="230">
        <f t="shared" ca="1" si="36"/>
        <v>0</v>
      </c>
      <c r="AF141" s="230">
        <f t="shared" ca="1" si="37"/>
        <v>0</v>
      </c>
      <c r="AG141" s="230">
        <f t="shared" ca="1" si="38"/>
        <v>0</v>
      </c>
      <c r="AH141" s="231">
        <f t="shared" ca="1" si="39"/>
        <v>0</v>
      </c>
      <c r="AI141" s="231">
        <f t="shared" ca="1" si="40"/>
        <v>0</v>
      </c>
      <c r="AJ141" s="231" t="str">
        <f t="shared" ca="1" si="41"/>
        <v/>
      </c>
    </row>
    <row r="142" spans="1:36" x14ac:dyDescent="0.25">
      <c r="A142" s="42"/>
      <c r="B142" s="232" t="str">
        <f>IF(NOT(_xlfn.ISFORMULA(D142)),IF(AND(ISNUMBER(D142),D142&lt;&gt;0),Accueil!$B$7,IF(NOT(_xlfn.ISFORMULA(G142)),IF(AND(ISNUMBER(G142),G142&lt;&gt;0),Accueil!$B$7,""),"")),IF(NOT(_xlfn.ISFORMULA(G142)),IF(AND(ISNUMBER(G142),G142&lt;&gt;0),Accueil!$B$7,""),""))</f>
        <v/>
      </c>
      <c r="C142" s="43"/>
      <c r="D142" s="223" t="str">
        <f t="shared" ca="1" si="28"/>
        <v/>
      </c>
      <c r="E142" s="223" t="str">
        <f t="shared" ca="1" si="29"/>
        <v/>
      </c>
      <c r="F142" s="223" t="str">
        <f t="shared" ca="1" si="30"/>
        <v/>
      </c>
      <c r="G142" s="224" t="str">
        <f t="shared" ca="1" si="31"/>
        <v/>
      </c>
      <c r="H142" s="225" t="str">
        <f t="shared" ca="1" si="32"/>
        <v/>
      </c>
      <c r="I142" s="226" t="str">
        <f t="shared" ca="1" si="33"/>
        <v/>
      </c>
      <c r="J142" s="227" t="str">
        <f t="shared" ca="1" si="34"/>
        <v/>
      </c>
      <c r="K142" s="301" t="s">
        <v>88</v>
      </c>
      <c r="L142" s="112"/>
      <c r="M142" s="35"/>
      <c r="N142" s="35"/>
      <c r="O142" s="35"/>
      <c r="P142" s="35"/>
      <c r="S142" s="35"/>
      <c r="T142" s="35"/>
      <c r="U142" s="35"/>
      <c r="V142" s="35"/>
      <c r="W142" s="35"/>
      <c r="X142" s="35"/>
      <c r="Y142" s="35"/>
      <c r="Z142" s="35"/>
      <c r="AA142" s="228" t="b">
        <f t="shared" ca="1" si="35"/>
        <v>1</v>
      </c>
      <c r="AB142" s="228" t="b">
        <f ca="1">AND(Accueil!$E$5="Oui",$AA142,OR($AD142="",Accueil!$E$7="",NOT(ISNUMBER(Accueil!$E$7)),$AD142&gt;=Accueil!$E$7))</f>
        <v>0</v>
      </c>
      <c r="AC142" s="228" t="b">
        <f ca="1">AND(Accueil!$E$8="Oui",$AA142,OR($AD142="",Accueil!$E$10="",NOT(ISNUMBER(Accueil!$E$10)),$AD142&gt;=Accueil!$E$10))</f>
        <v>0</v>
      </c>
      <c r="AD142" s="229" t="str">
        <f>IF(NOT(_xlfn.ISFORMULA(B142)),IF(ISNUMBER(B142),B142,IF(NOT(_xlfn.ISFORMULA(D142)),IF(AND(ISNUMBER(D142),D142&lt;&gt;0),Accueil!$B$7,IF(NOT(_xlfn.ISFORMULA(G142)),IF(AND(ISNUMBER(G142),G142&lt;&gt;0),Accueil!$B$7,""),"")),IF(NOT(_xlfn.ISFORMULA(G142)),IF(AND(ISNUMBER(G142),G142&lt;&gt;0),Accueil!$B$7,""),""))),IF(NOT(_xlfn.ISFORMULA(D142)),IF(AND(ISNUMBER(D142),D142&lt;&gt;0),Accueil!$B$7,IF(NOT(_xlfn.ISFORMULA(G142)),IF(AND(ISNUMBER(G142),G142&lt;&gt;0),Accueil!$B$7,""),"")),IF(NOT(_xlfn.ISFORMULA(G142)),IF(AND(ISNUMBER(G142),G142&lt;&gt;0),Accueil!$B$7,""),"")))</f>
        <v/>
      </c>
      <c r="AE142" s="230">
        <f t="shared" ca="1" si="36"/>
        <v>0</v>
      </c>
      <c r="AF142" s="230">
        <f t="shared" ca="1" si="37"/>
        <v>0</v>
      </c>
      <c r="AG142" s="230">
        <f t="shared" ca="1" si="38"/>
        <v>0</v>
      </c>
      <c r="AH142" s="231">
        <f t="shared" ca="1" si="39"/>
        <v>0</v>
      </c>
      <c r="AI142" s="231">
        <f t="shared" ca="1" si="40"/>
        <v>0</v>
      </c>
      <c r="AJ142" s="231" t="str">
        <f t="shared" ca="1" si="41"/>
        <v/>
      </c>
    </row>
    <row r="143" spans="1:36" x14ac:dyDescent="0.25">
      <c r="A143" s="42"/>
      <c r="B143" s="232" t="str">
        <f>IF(NOT(_xlfn.ISFORMULA(D143)),IF(AND(ISNUMBER(D143),D143&lt;&gt;0),Accueil!$B$7,IF(NOT(_xlfn.ISFORMULA(G143)),IF(AND(ISNUMBER(G143),G143&lt;&gt;0),Accueil!$B$7,""),"")),IF(NOT(_xlfn.ISFORMULA(G143)),IF(AND(ISNUMBER(G143),G143&lt;&gt;0),Accueil!$B$7,""),""))</f>
        <v/>
      </c>
      <c r="C143" s="43"/>
      <c r="D143" s="223" t="str">
        <f t="shared" ca="1" si="28"/>
        <v/>
      </c>
      <c r="E143" s="223" t="str">
        <f t="shared" ca="1" si="29"/>
        <v/>
      </c>
      <c r="F143" s="223" t="str">
        <f t="shared" ca="1" si="30"/>
        <v/>
      </c>
      <c r="G143" s="224" t="str">
        <f t="shared" ca="1" si="31"/>
        <v/>
      </c>
      <c r="H143" s="225" t="str">
        <f t="shared" ca="1" si="32"/>
        <v/>
      </c>
      <c r="I143" s="226" t="str">
        <f t="shared" ca="1" si="33"/>
        <v/>
      </c>
      <c r="J143" s="227" t="str">
        <f t="shared" ca="1" si="34"/>
        <v/>
      </c>
      <c r="K143" s="301" t="s">
        <v>88</v>
      </c>
      <c r="L143" s="112"/>
      <c r="M143" s="35"/>
      <c r="N143" s="35"/>
      <c r="O143" s="35"/>
      <c r="P143" s="35"/>
      <c r="S143" s="35"/>
      <c r="T143" s="35"/>
      <c r="U143" s="35"/>
      <c r="V143" s="35"/>
      <c r="W143" s="35"/>
      <c r="X143" s="35"/>
      <c r="Y143" s="35"/>
      <c r="Z143" s="35"/>
      <c r="AA143" s="228" t="b">
        <f t="shared" ca="1" si="35"/>
        <v>1</v>
      </c>
      <c r="AB143" s="228" t="b">
        <f ca="1">AND(Accueil!$E$5="Oui",$AA143,OR($AD143="",Accueil!$E$7="",NOT(ISNUMBER(Accueil!$E$7)),$AD143&gt;=Accueil!$E$7))</f>
        <v>0</v>
      </c>
      <c r="AC143" s="228" t="b">
        <f ca="1">AND(Accueil!$E$8="Oui",$AA143,OR($AD143="",Accueil!$E$10="",NOT(ISNUMBER(Accueil!$E$10)),$AD143&gt;=Accueil!$E$10))</f>
        <v>0</v>
      </c>
      <c r="AD143" s="229" t="str">
        <f>IF(NOT(_xlfn.ISFORMULA(B143)),IF(ISNUMBER(B143),B143,IF(NOT(_xlfn.ISFORMULA(D143)),IF(AND(ISNUMBER(D143),D143&lt;&gt;0),Accueil!$B$7,IF(NOT(_xlfn.ISFORMULA(G143)),IF(AND(ISNUMBER(G143),G143&lt;&gt;0),Accueil!$B$7,""),"")),IF(NOT(_xlfn.ISFORMULA(G143)),IF(AND(ISNUMBER(G143),G143&lt;&gt;0),Accueil!$B$7,""),""))),IF(NOT(_xlfn.ISFORMULA(D143)),IF(AND(ISNUMBER(D143),D143&lt;&gt;0),Accueil!$B$7,IF(NOT(_xlfn.ISFORMULA(G143)),IF(AND(ISNUMBER(G143),G143&lt;&gt;0),Accueil!$B$7,""),"")),IF(NOT(_xlfn.ISFORMULA(G143)),IF(AND(ISNUMBER(G143),G143&lt;&gt;0),Accueil!$B$7,""),"")))</f>
        <v/>
      </c>
      <c r="AE143" s="230">
        <f t="shared" ca="1" si="36"/>
        <v>0</v>
      </c>
      <c r="AF143" s="230">
        <f t="shared" ca="1" si="37"/>
        <v>0</v>
      </c>
      <c r="AG143" s="230">
        <f t="shared" ca="1" si="38"/>
        <v>0</v>
      </c>
      <c r="AH143" s="231">
        <f t="shared" ca="1" si="39"/>
        <v>0</v>
      </c>
      <c r="AI143" s="231">
        <f t="shared" ca="1" si="40"/>
        <v>0</v>
      </c>
      <c r="AJ143" s="231" t="str">
        <f t="shared" ca="1" si="41"/>
        <v/>
      </c>
    </row>
    <row r="144" spans="1:36" x14ac:dyDescent="0.25">
      <c r="A144" s="42"/>
      <c r="B144" s="232" t="str">
        <f>IF(NOT(_xlfn.ISFORMULA(D144)),IF(AND(ISNUMBER(D144),D144&lt;&gt;0),Accueil!$B$7,IF(NOT(_xlfn.ISFORMULA(G144)),IF(AND(ISNUMBER(G144),G144&lt;&gt;0),Accueil!$B$7,""),"")),IF(NOT(_xlfn.ISFORMULA(G144)),IF(AND(ISNUMBER(G144),G144&lt;&gt;0),Accueil!$B$7,""),""))</f>
        <v/>
      </c>
      <c r="C144" s="43"/>
      <c r="D144" s="223" t="str">
        <f t="shared" ca="1" si="28"/>
        <v/>
      </c>
      <c r="E144" s="223" t="str">
        <f t="shared" ca="1" si="29"/>
        <v/>
      </c>
      <c r="F144" s="223" t="str">
        <f t="shared" ca="1" si="30"/>
        <v/>
      </c>
      <c r="G144" s="224" t="str">
        <f t="shared" ca="1" si="31"/>
        <v/>
      </c>
      <c r="H144" s="225" t="str">
        <f t="shared" ca="1" si="32"/>
        <v/>
      </c>
      <c r="I144" s="226" t="str">
        <f t="shared" ca="1" si="33"/>
        <v/>
      </c>
      <c r="J144" s="227" t="str">
        <f t="shared" ca="1" si="34"/>
        <v/>
      </c>
      <c r="K144" s="301" t="s">
        <v>88</v>
      </c>
      <c r="L144" s="112"/>
      <c r="M144" s="35"/>
      <c r="N144" s="35"/>
      <c r="O144" s="35"/>
      <c r="P144" s="35"/>
      <c r="S144" s="35"/>
      <c r="T144" s="35"/>
      <c r="U144" s="35"/>
      <c r="V144" s="35"/>
      <c r="W144" s="35"/>
      <c r="X144" s="35"/>
      <c r="Y144" s="35"/>
      <c r="Z144" s="35"/>
      <c r="AA144" s="228" t="b">
        <f t="shared" ca="1" si="35"/>
        <v>1</v>
      </c>
      <c r="AB144" s="228" t="b">
        <f ca="1">AND(Accueil!$E$5="Oui",$AA144,OR($AD144="",Accueil!$E$7="",NOT(ISNUMBER(Accueil!$E$7)),$AD144&gt;=Accueil!$E$7))</f>
        <v>0</v>
      </c>
      <c r="AC144" s="228" t="b">
        <f ca="1">AND(Accueil!$E$8="Oui",$AA144,OR($AD144="",Accueil!$E$10="",NOT(ISNUMBER(Accueil!$E$10)),$AD144&gt;=Accueil!$E$10))</f>
        <v>0</v>
      </c>
      <c r="AD144" s="229" t="str">
        <f>IF(NOT(_xlfn.ISFORMULA(B144)),IF(ISNUMBER(B144),B144,IF(NOT(_xlfn.ISFORMULA(D144)),IF(AND(ISNUMBER(D144),D144&lt;&gt;0),Accueil!$B$7,IF(NOT(_xlfn.ISFORMULA(G144)),IF(AND(ISNUMBER(G144),G144&lt;&gt;0),Accueil!$B$7,""),"")),IF(NOT(_xlfn.ISFORMULA(G144)),IF(AND(ISNUMBER(G144),G144&lt;&gt;0),Accueil!$B$7,""),""))),IF(NOT(_xlfn.ISFORMULA(D144)),IF(AND(ISNUMBER(D144),D144&lt;&gt;0),Accueil!$B$7,IF(NOT(_xlfn.ISFORMULA(G144)),IF(AND(ISNUMBER(G144),G144&lt;&gt;0),Accueil!$B$7,""),"")),IF(NOT(_xlfn.ISFORMULA(G144)),IF(AND(ISNUMBER(G144),G144&lt;&gt;0),Accueil!$B$7,""),"")))</f>
        <v/>
      </c>
      <c r="AE144" s="230">
        <f t="shared" ca="1" si="36"/>
        <v>0</v>
      </c>
      <c r="AF144" s="230">
        <f t="shared" ca="1" si="37"/>
        <v>0</v>
      </c>
      <c r="AG144" s="230">
        <f t="shared" ca="1" si="38"/>
        <v>0</v>
      </c>
      <c r="AH144" s="231">
        <f t="shared" ca="1" si="39"/>
        <v>0</v>
      </c>
      <c r="AI144" s="231">
        <f t="shared" ca="1" si="40"/>
        <v>0</v>
      </c>
      <c r="AJ144" s="231" t="str">
        <f t="shared" ca="1" si="41"/>
        <v/>
      </c>
    </row>
    <row r="145" spans="1:36" x14ac:dyDescent="0.25">
      <c r="A145" s="42"/>
      <c r="B145" s="232" t="str">
        <f>IF(NOT(_xlfn.ISFORMULA(D145)),IF(AND(ISNUMBER(D145),D145&lt;&gt;0),Accueil!$B$7,IF(NOT(_xlfn.ISFORMULA(G145)),IF(AND(ISNUMBER(G145),G145&lt;&gt;0),Accueil!$B$7,""),"")),IF(NOT(_xlfn.ISFORMULA(G145)),IF(AND(ISNUMBER(G145),G145&lt;&gt;0),Accueil!$B$7,""),""))</f>
        <v/>
      </c>
      <c r="C145" s="43"/>
      <c r="D145" s="223" t="str">
        <f t="shared" ca="1" si="28"/>
        <v/>
      </c>
      <c r="E145" s="223" t="str">
        <f t="shared" ca="1" si="29"/>
        <v/>
      </c>
      <c r="F145" s="223" t="str">
        <f t="shared" ca="1" si="30"/>
        <v/>
      </c>
      <c r="G145" s="224" t="str">
        <f t="shared" ca="1" si="31"/>
        <v/>
      </c>
      <c r="H145" s="225" t="str">
        <f t="shared" ca="1" si="32"/>
        <v/>
      </c>
      <c r="I145" s="226" t="str">
        <f t="shared" ca="1" si="33"/>
        <v/>
      </c>
      <c r="J145" s="227" t="str">
        <f t="shared" ca="1" si="34"/>
        <v/>
      </c>
      <c r="K145" s="301" t="s">
        <v>88</v>
      </c>
      <c r="L145" s="112"/>
      <c r="M145" s="35"/>
      <c r="N145" s="35"/>
      <c r="O145" s="35"/>
      <c r="P145" s="35"/>
      <c r="S145" s="35"/>
      <c r="T145" s="35"/>
      <c r="U145" s="35"/>
      <c r="V145" s="35"/>
      <c r="W145" s="35"/>
      <c r="X145" s="35"/>
      <c r="Y145" s="35"/>
      <c r="Z145" s="35"/>
      <c r="AA145" s="228" t="b">
        <f t="shared" ca="1" si="35"/>
        <v>1</v>
      </c>
      <c r="AB145" s="228" t="b">
        <f ca="1">AND(Accueil!$E$5="Oui",$AA145,OR($AD145="",Accueil!$E$7="",NOT(ISNUMBER(Accueil!$E$7)),$AD145&gt;=Accueil!$E$7))</f>
        <v>0</v>
      </c>
      <c r="AC145" s="228" t="b">
        <f ca="1">AND(Accueil!$E$8="Oui",$AA145,OR($AD145="",Accueil!$E$10="",NOT(ISNUMBER(Accueil!$E$10)),$AD145&gt;=Accueil!$E$10))</f>
        <v>0</v>
      </c>
      <c r="AD145" s="229" t="str">
        <f>IF(NOT(_xlfn.ISFORMULA(B145)),IF(ISNUMBER(B145),B145,IF(NOT(_xlfn.ISFORMULA(D145)),IF(AND(ISNUMBER(D145),D145&lt;&gt;0),Accueil!$B$7,IF(NOT(_xlfn.ISFORMULA(G145)),IF(AND(ISNUMBER(G145),G145&lt;&gt;0),Accueil!$B$7,""),"")),IF(NOT(_xlfn.ISFORMULA(G145)),IF(AND(ISNUMBER(G145),G145&lt;&gt;0),Accueil!$B$7,""),""))),IF(NOT(_xlfn.ISFORMULA(D145)),IF(AND(ISNUMBER(D145),D145&lt;&gt;0),Accueil!$B$7,IF(NOT(_xlfn.ISFORMULA(G145)),IF(AND(ISNUMBER(G145),G145&lt;&gt;0),Accueil!$B$7,""),"")),IF(NOT(_xlfn.ISFORMULA(G145)),IF(AND(ISNUMBER(G145),G145&lt;&gt;0),Accueil!$B$7,""),"")))</f>
        <v/>
      </c>
      <c r="AE145" s="230">
        <f t="shared" ca="1" si="36"/>
        <v>0</v>
      </c>
      <c r="AF145" s="230">
        <f t="shared" ca="1" si="37"/>
        <v>0</v>
      </c>
      <c r="AG145" s="230">
        <f t="shared" ca="1" si="38"/>
        <v>0</v>
      </c>
      <c r="AH145" s="231">
        <f t="shared" ca="1" si="39"/>
        <v>0</v>
      </c>
      <c r="AI145" s="231">
        <f t="shared" ca="1" si="40"/>
        <v>0</v>
      </c>
      <c r="AJ145" s="231" t="str">
        <f t="shared" ca="1" si="41"/>
        <v/>
      </c>
    </row>
    <row r="146" spans="1:36" x14ac:dyDescent="0.25">
      <c r="A146" s="42"/>
      <c r="B146" s="232" t="str">
        <f>IF(NOT(_xlfn.ISFORMULA(D146)),IF(AND(ISNUMBER(D146),D146&lt;&gt;0),Accueil!$B$7,IF(NOT(_xlfn.ISFORMULA(G146)),IF(AND(ISNUMBER(G146),G146&lt;&gt;0),Accueil!$B$7,""),"")),IF(NOT(_xlfn.ISFORMULA(G146)),IF(AND(ISNUMBER(G146),G146&lt;&gt;0),Accueil!$B$7,""),""))</f>
        <v/>
      </c>
      <c r="C146" s="43"/>
      <c r="D146" s="223" t="str">
        <f t="shared" ca="1" si="28"/>
        <v/>
      </c>
      <c r="E146" s="223" t="str">
        <f t="shared" ca="1" si="29"/>
        <v/>
      </c>
      <c r="F146" s="223" t="str">
        <f t="shared" ca="1" si="30"/>
        <v/>
      </c>
      <c r="G146" s="224" t="str">
        <f t="shared" ca="1" si="31"/>
        <v/>
      </c>
      <c r="H146" s="225" t="str">
        <f t="shared" ca="1" si="32"/>
        <v/>
      </c>
      <c r="I146" s="226" t="str">
        <f t="shared" ca="1" si="33"/>
        <v/>
      </c>
      <c r="J146" s="227" t="str">
        <f t="shared" ca="1" si="34"/>
        <v/>
      </c>
      <c r="K146" s="301" t="s">
        <v>88</v>
      </c>
      <c r="L146" s="112"/>
      <c r="M146" s="35"/>
      <c r="N146" s="35"/>
      <c r="O146" s="35"/>
      <c r="P146" s="35"/>
      <c r="S146" s="35"/>
      <c r="T146" s="35"/>
      <c r="U146" s="35"/>
      <c r="V146" s="35"/>
      <c r="W146" s="35"/>
      <c r="X146" s="35"/>
      <c r="Y146" s="35"/>
      <c r="Z146" s="35"/>
      <c r="AA146" s="228" t="b">
        <f t="shared" ca="1" si="35"/>
        <v>1</v>
      </c>
      <c r="AB146" s="228" t="b">
        <f ca="1">AND(Accueil!$E$5="Oui",$AA146,OR($AD146="",Accueil!$E$7="",NOT(ISNUMBER(Accueil!$E$7)),$AD146&gt;=Accueil!$E$7))</f>
        <v>0</v>
      </c>
      <c r="AC146" s="228" t="b">
        <f ca="1">AND(Accueil!$E$8="Oui",$AA146,OR($AD146="",Accueil!$E$10="",NOT(ISNUMBER(Accueil!$E$10)),$AD146&gt;=Accueil!$E$10))</f>
        <v>0</v>
      </c>
      <c r="AD146" s="229" t="str">
        <f>IF(NOT(_xlfn.ISFORMULA(B146)),IF(ISNUMBER(B146),B146,IF(NOT(_xlfn.ISFORMULA(D146)),IF(AND(ISNUMBER(D146),D146&lt;&gt;0),Accueil!$B$7,IF(NOT(_xlfn.ISFORMULA(G146)),IF(AND(ISNUMBER(G146),G146&lt;&gt;0),Accueil!$B$7,""),"")),IF(NOT(_xlfn.ISFORMULA(G146)),IF(AND(ISNUMBER(G146),G146&lt;&gt;0),Accueil!$B$7,""),""))),IF(NOT(_xlfn.ISFORMULA(D146)),IF(AND(ISNUMBER(D146),D146&lt;&gt;0),Accueil!$B$7,IF(NOT(_xlfn.ISFORMULA(G146)),IF(AND(ISNUMBER(G146),G146&lt;&gt;0),Accueil!$B$7,""),"")),IF(NOT(_xlfn.ISFORMULA(G146)),IF(AND(ISNUMBER(G146),G146&lt;&gt;0),Accueil!$B$7,""),"")))</f>
        <v/>
      </c>
      <c r="AE146" s="230">
        <f t="shared" ca="1" si="36"/>
        <v>0</v>
      </c>
      <c r="AF146" s="230">
        <f t="shared" ca="1" si="37"/>
        <v>0</v>
      </c>
      <c r="AG146" s="230">
        <f t="shared" ca="1" si="38"/>
        <v>0</v>
      </c>
      <c r="AH146" s="231">
        <f t="shared" ca="1" si="39"/>
        <v>0</v>
      </c>
      <c r="AI146" s="231">
        <f t="shared" ca="1" si="40"/>
        <v>0</v>
      </c>
      <c r="AJ146" s="231" t="str">
        <f t="shared" ca="1" si="41"/>
        <v/>
      </c>
    </row>
    <row r="147" spans="1:36" x14ac:dyDescent="0.25">
      <c r="A147" s="42"/>
      <c r="B147" s="232" t="str">
        <f>IF(NOT(_xlfn.ISFORMULA(D147)),IF(AND(ISNUMBER(D147),D147&lt;&gt;0),Accueil!$B$7,IF(NOT(_xlfn.ISFORMULA(G147)),IF(AND(ISNUMBER(G147),G147&lt;&gt;0),Accueil!$B$7,""),"")),IF(NOT(_xlfn.ISFORMULA(G147)),IF(AND(ISNUMBER(G147),G147&lt;&gt;0),Accueil!$B$7,""),""))</f>
        <v/>
      </c>
      <c r="C147" s="43"/>
      <c r="D147" s="223" t="str">
        <f t="shared" ca="1" si="28"/>
        <v/>
      </c>
      <c r="E147" s="223" t="str">
        <f t="shared" ca="1" si="29"/>
        <v/>
      </c>
      <c r="F147" s="223" t="str">
        <f t="shared" ca="1" si="30"/>
        <v/>
      </c>
      <c r="G147" s="224" t="str">
        <f t="shared" ca="1" si="31"/>
        <v/>
      </c>
      <c r="H147" s="225" t="str">
        <f t="shared" ca="1" si="32"/>
        <v/>
      </c>
      <c r="I147" s="226" t="str">
        <f t="shared" ca="1" si="33"/>
        <v/>
      </c>
      <c r="J147" s="227" t="str">
        <f t="shared" ca="1" si="34"/>
        <v/>
      </c>
      <c r="K147" s="301" t="s">
        <v>88</v>
      </c>
      <c r="L147" s="112"/>
      <c r="M147" s="35"/>
      <c r="N147" s="35"/>
      <c r="O147" s="35"/>
      <c r="P147" s="35"/>
      <c r="S147" s="35"/>
      <c r="T147" s="35"/>
      <c r="U147" s="35"/>
      <c r="V147" s="35"/>
      <c r="W147" s="35"/>
      <c r="X147" s="35"/>
      <c r="Y147" s="35"/>
      <c r="Z147" s="35"/>
      <c r="AA147" s="228" t="b">
        <f t="shared" ca="1" si="35"/>
        <v>1</v>
      </c>
      <c r="AB147" s="228" t="b">
        <f ca="1">AND(Accueil!$E$5="Oui",$AA147,OR($AD147="",Accueil!$E$7="",NOT(ISNUMBER(Accueil!$E$7)),$AD147&gt;=Accueil!$E$7))</f>
        <v>0</v>
      </c>
      <c r="AC147" s="228" t="b">
        <f ca="1">AND(Accueil!$E$8="Oui",$AA147,OR($AD147="",Accueil!$E$10="",NOT(ISNUMBER(Accueil!$E$10)),$AD147&gt;=Accueil!$E$10))</f>
        <v>0</v>
      </c>
      <c r="AD147" s="229" t="str">
        <f>IF(NOT(_xlfn.ISFORMULA(B147)),IF(ISNUMBER(B147),B147,IF(NOT(_xlfn.ISFORMULA(D147)),IF(AND(ISNUMBER(D147),D147&lt;&gt;0),Accueil!$B$7,IF(NOT(_xlfn.ISFORMULA(G147)),IF(AND(ISNUMBER(G147),G147&lt;&gt;0),Accueil!$B$7,""),"")),IF(NOT(_xlfn.ISFORMULA(G147)),IF(AND(ISNUMBER(G147),G147&lt;&gt;0),Accueil!$B$7,""),""))),IF(NOT(_xlfn.ISFORMULA(D147)),IF(AND(ISNUMBER(D147),D147&lt;&gt;0),Accueil!$B$7,IF(NOT(_xlfn.ISFORMULA(G147)),IF(AND(ISNUMBER(G147),G147&lt;&gt;0),Accueil!$B$7,""),"")),IF(NOT(_xlfn.ISFORMULA(G147)),IF(AND(ISNUMBER(G147),G147&lt;&gt;0),Accueil!$B$7,""),"")))</f>
        <v/>
      </c>
      <c r="AE147" s="230">
        <f t="shared" ca="1" si="36"/>
        <v>0</v>
      </c>
      <c r="AF147" s="230">
        <f t="shared" ca="1" si="37"/>
        <v>0</v>
      </c>
      <c r="AG147" s="230">
        <f t="shared" ca="1" si="38"/>
        <v>0</v>
      </c>
      <c r="AH147" s="231">
        <f t="shared" ca="1" si="39"/>
        <v>0</v>
      </c>
      <c r="AI147" s="231">
        <f t="shared" ca="1" si="40"/>
        <v>0</v>
      </c>
      <c r="AJ147" s="231" t="str">
        <f t="shared" ca="1" si="41"/>
        <v/>
      </c>
    </row>
    <row r="148" spans="1:36" x14ac:dyDescent="0.25">
      <c r="A148" s="42"/>
      <c r="B148" s="232" t="str">
        <f>IF(NOT(_xlfn.ISFORMULA(D148)),IF(AND(ISNUMBER(D148),D148&lt;&gt;0),Accueil!$B$7,IF(NOT(_xlfn.ISFORMULA(G148)),IF(AND(ISNUMBER(G148),G148&lt;&gt;0),Accueil!$B$7,""),"")),IF(NOT(_xlfn.ISFORMULA(G148)),IF(AND(ISNUMBER(G148),G148&lt;&gt;0),Accueil!$B$7,""),""))</f>
        <v/>
      </c>
      <c r="C148" s="43"/>
      <c r="D148" s="223" t="str">
        <f t="shared" ca="1" si="28"/>
        <v/>
      </c>
      <c r="E148" s="223" t="str">
        <f t="shared" ca="1" si="29"/>
        <v/>
      </c>
      <c r="F148" s="223" t="str">
        <f t="shared" ca="1" si="30"/>
        <v/>
      </c>
      <c r="G148" s="224" t="str">
        <f t="shared" ca="1" si="31"/>
        <v/>
      </c>
      <c r="H148" s="225" t="str">
        <f t="shared" ca="1" si="32"/>
        <v/>
      </c>
      <c r="I148" s="226" t="str">
        <f t="shared" ca="1" si="33"/>
        <v/>
      </c>
      <c r="J148" s="227" t="str">
        <f t="shared" ca="1" si="34"/>
        <v/>
      </c>
      <c r="K148" s="301" t="s">
        <v>88</v>
      </c>
      <c r="L148" s="112"/>
      <c r="M148" s="35"/>
      <c r="N148" s="35"/>
      <c r="O148" s="35"/>
      <c r="P148" s="35"/>
      <c r="S148" s="35"/>
      <c r="T148" s="35"/>
      <c r="U148" s="35"/>
      <c r="V148" s="35"/>
      <c r="W148" s="35"/>
      <c r="X148" s="35"/>
      <c r="Y148" s="35"/>
      <c r="Z148" s="35"/>
      <c r="AA148" s="228" t="b">
        <f t="shared" ca="1" si="35"/>
        <v>1</v>
      </c>
      <c r="AB148" s="228" t="b">
        <f ca="1">AND(Accueil!$E$5="Oui",$AA148,OR($AD148="",Accueil!$E$7="",NOT(ISNUMBER(Accueil!$E$7)),$AD148&gt;=Accueil!$E$7))</f>
        <v>0</v>
      </c>
      <c r="AC148" s="228" t="b">
        <f ca="1">AND(Accueil!$E$8="Oui",$AA148,OR($AD148="",Accueil!$E$10="",NOT(ISNUMBER(Accueil!$E$10)),$AD148&gt;=Accueil!$E$10))</f>
        <v>0</v>
      </c>
      <c r="AD148" s="229" t="str">
        <f>IF(NOT(_xlfn.ISFORMULA(B148)),IF(ISNUMBER(B148),B148,IF(NOT(_xlfn.ISFORMULA(D148)),IF(AND(ISNUMBER(D148),D148&lt;&gt;0),Accueil!$B$7,IF(NOT(_xlfn.ISFORMULA(G148)),IF(AND(ISNUMBER(G148),G148&lt;&gt;0),Accueil!$B$7,""),"")),IF(NOT(_xlfn.ISFORMULA(G148)),IF(AND(ISNUMBER(G148),G148&lt;&gt;0),Accueil!$B$7,""),""))),IF(NOT(_xlfn.ISFORMULA(D148)),IF(AND(ISNUMBER(D148),D148&lt;&gt;0),Accueil!$B$7,IF(NOT(_xlfn.ISFORMULA(G148)),IF(AND(ISNUMBER(G148),G148&lt;&gt;0),Accueil!$B$7,""),"")),IF(NOT(_xlfn.ISFORMULA(G148)),IF(AND(ISNUMBER(G148),G148&lt;&gt;0),Accueil!$B$7,""),"")))</f>
        <v/>
      </c>
      <c r="AE148" s="230">
        <f t="shared" ca="1" si="36"/>
        <v>0</v>
      </c>
      <c r="AF148" s="230">
        <f t="shared" ca="1" si="37"/>
        <v>0</v>
      </c>
      <c r="AG148" s="230">
        <f t="shared" ca="1" si="38"/>
        <v>0</v>
      </c>
      <c r="AH148" s="231">
        <f t="shared" ca="1" si="39"/>
        <v>0</v>
      </c>
      <c r="AI148" s="231">
        <f t="shared" ca="1" si="40"/>
        <v>0</v>
      </c>
      <c r="AJ148" s="231" t="str">
        <f t="shared" ca="1" si="41"/>
        <v/>
      </c>
    </row>
    <row r="149" spans="1:36" x14ac:dyDescent="0.25">
      <c r="A149" s="42"/>
      <c r="B149" s="232" t="str">
        <f>IF(NOT(_xlfn.ISFORMULA(D149)),IF(AND(ISNUMBER(D149),D149&lt;&gt;0),Accueil!$B$7,IF(NOT(_xlfn.ISFORMULA(G149)),IF(AND(ISNUMBER(G149),G149&lt;&gt;0),Accueil!$B$7,""),"")),IF(NOT(_xlfn.ISFORMULA(G149)),IF(AND(ISNUMBER(G149),G149&lt;&gt;0),Accueil!$B$7,""),""))</f>
        <v/>
      </c>
      <c r="C149" s="43"/>
      <c r="D149" s="223" t="str">
        <f t="shared" ca="1" si="28"/>
        <v/>
      </c>
      <c r="E149" s="223" t="str">
        <f t="shared" ca="1" si="29"/>
        <v/>
      </c>
      <c r="F149" s="223" t="str">
        <f t="shared" ca="1" si="30"/>
        <v/>
      </c>
      <c r="G149" s="224" t="str">
        <f t="shared" ca="1" si="31"/>
        <v/>
      </c>
      <c r="H149" s="225" t="str">
        <f t="shared" ca="1" si="32"/>
        <v/>
      </c>
      <c r="I149" s="226" t="str">
        <f t="shared" ca="1" si="33"/>
        <v/>
      </c>
      <c r="J149" s="227" t="str">
        <f t="shared" ca="1" si="34"/>
        <v/>
      </c>
      <c r="K149" s="301" t="s">
        <v>88</v>
      </c>
      <c r="L149" s="112"/>
      <c r="M149" s="35"/>
      <c r="N149" s="35"/>
      <c r="O149" s="35"/>
      <c r="P149" s="35"/>
      <c r="S149" s="35"/>
      <c r="T149" s="35"/>
      <c r="U149" s="35"/>
      <c r="V149" s="35"/>
      <c r="W149" s="35"/>
      <c r="X149" s="35"/>
      <c r="Y149" s="35"/>
      <c r="Z149" s="35"/>
      <c r="AA149" s="228" t="b">
        <f t="shared" ca="1" si="35"/>
        <v>1</v>
      </c>
      <c r="AB149" s="228" t="b">
        <f ca="1">AND(Accueil!$E$5="Oui",$AA149,OR($AD149="",Accueil!$E$7="",NOT(ISNUMBER(Accueil!$E$7)),$AD149&gt;=Accueil!$E$7))</f>
        <v>0</v>
      </c>
      <c r="AC149" s="228" t="b">
        <f ca="1">AND(Accueil!$E$8="Oui",$AA149,OR($AD149="",Accueil!$E$10="",NOT(ISNUMBER(Accueil!$E$10)),$AD149&gt;=Accueil!$E$10))</f>
        <v>0</v>
      </c>
      <c r="AD149" s="229" t="str">
        <f>IF(NOT(_xlfn.ISFORMULA(B149)),IF(ISNUMBER(B149),B149,IF(NOT(_xlfn.ISFORMULA(D149)),IF(AND(ISNUMBER(D149),D149&lt;&gt;0),Accueil!$B$7,IF(NOT(_xlfn.ISFORMULA(G149)),IF(AND(ISNUMBER(G149),G149&lt;&gt;0),Accueil!$B$7,""),"")),IF(NOT(_xlfn.ISFORMULA(G149)),IF(AND(ISNUMBER(G149),G149&lt;&gt;0),Accueil!$B$7,""),""))),IF(NOT(_xlfn.ISFORMULA(D149)),IF(AND(ISNUMBER(D149),D149&lt;&gt;0),Accueil!$B$7,IF(NOT(_xlfn.ISFORMULA(G149)),IF(AND(ISNUMBER(G149),G149&lt;&gt;0),Accueil!$B$7,""),"")),IF(NOT(_xlfn.ISFORMULA(G149)),IF(AND(ISNUMBER(G149),G149&lt;&gt;0),Accueil!$B$7,""),"")))</f>
        <v/>
      </c>
      <c r="AE149" s="230">
        <f t="shared" ca="1" si="36"/>
        <v>0</v>
      </c>
      <c r="AF149" s="230">
        <f t="shared" ca="1" si="37"/>
        <v>0</v>
      </c>
      <c r="AG149" s="230">
        <f t="shared" ca="1" si="38"/>
        <v>0</v>
      </c>
      <c r="AH149" s="231">
        <f t="shared" ca="1" si="39"/>
        <v>0</v>
      </c>
      <c r="AI149" s="231">
        <f t="shared" ca="1" si="40"/>
        <v>0</v>
      </c>
      <c r="AJ149" s="231" t="str">
        <f t="shared" ca="1" si="41"/>
        <v/>
      </c>
    </row>
    <row r="150" spans="1:36" x14ac:dyDescent="0.25">
      <c r="A150" s="42"/>
      <c r="B150" s="232" t="str">
        <f>IF(NOT(_xlfn.ISFORMULA(D150)),IF(AND(ISNUMBER(D150),D150&lt;&gt;0),Accueil!$B$7,IF(NOT(_xlfn.ISFORMULA(G150)),IF(AND(ISNUMBER(G150),G150&lt;&gt;0),Accueil!$B$7,""),"")),IF(NOT(_xlfn.ISFORMULA(G150)),IF(AND(ISNUMBER(G150),G150&lt;&gt;0),Accueil!$B$7,""),""))</f>
        <v/>
      </c>
      <c r="C150" s="43"/>
      <c r="D150" s="223" t="str">
        <f t="shared" ca="1" si="28"/>
        <v/>
      </c>
      <c r="E150" s="223" t="str">
        <f t="shared" ca="1" si="29"/>
        <v/>
      </c>
      <c r="F150" s="223" t="str">
        <f t="shared" ca="1" si="30"/>
        <v/>
      </c>
      <c r="G150" s="224" t="str">
        <f t="shared" ca="1" si="31"/>
        <v/>
      </c>
      <c r="H150" s="225" t="str">
        <f t="shared" ca="1" si="32"/>
        <v/>
      </c>
      <c r="I150" s="226" t="str">
        <f t="shared" ca="1" si="33"/>
        <v/>
      </c>
      <c r="J150" s="227" t="str">
        <f t="shared" ca="1" si="34"/>
        <v/>
      </c>
      <c r="K150" s="301" t="s">
        <v>88</v>
      </c>
      <c r="L150" s="112"/>
      <c r="M150" s="35"/>
      <c r="N150" s="35"/>
      <c r="O150" s="35"/>
      <c r="P150" s="35"/>
      <c r="S150" s="35"/>
      <c r="T150" s="35"/>
      <c r="U150" s="35"/>
      <c r="V150" s="35"/>
      <c r="W150" s="35"/>
      <c r="X150" s="35"/>
      <c r="Y150" s="35"/>
      <c r="Z150" s="35"/>
      <c r="AA150" s="228" t="b">
        <f t="shared" ca="1" si="35"/>
        <v>1</v>
      </c>
      <c r="AB150" s="228" t="b">
        <f ca="1">AND(Accueil!$E$5="Oui",$AA150,OR($AD150="",Accueil!$E$7="",NOT(ISNUMBER(Accueil!$E$7)),$AD150&gt;=Accueil!$E$7))</f>
        <v>0</v>
      </c>
      <c r="AC150" s="228" t="b">
        <f ca="1">AND(Accueil!$E$8="Oui",$AA150,OR($AD150="",Accueil!$E$10="",NOT(ISNUMBER(Accueil!$E$10)),$AD150&gt;=Accueil!$E$10))</f>
        <v>0</v>
      </c>
      <c r="AD150" s="229" t="str">
        <f>IF(NOT(_xlfn.ISFORMULA(B150)),IF(ISNUMBER(B150),B150,IF(NOT(_xlfn.ISFORMULA(D150)),IF(AND(ISNUMBER(D150),D150&lt;&gt;0),Accueil!$B$7,IF(NOT(_xlfn.ISFORMULA(G150)),IF(AND(ISNUMBER(G150),G150&lt;&gt;0),Accueil!$B$7,""),"")),IF(NOT(_xlfn.ISFORMULA(G150)),IF(AND(ISNUMBER(G150),G150&lt;&gt;0),Accueil!$B$7,""),""))),IF(NOT(_xlfn.ISFORMULA(D150)),IF(AND(ISNUMBER(D150),D150&lt;&gt;0),Accueil!$B$7,IF(NOT(_xlfn.ISFORMULA(G150)),IF(AND(ISNUMBER(G150),G150&lt;&gt;0),Accueil!$B$7,""),"")),IF(NOT(_xlfn.ISFORMULA(G150)),IF(AND(ISNUMBER(G150),G150&lt;&gt;0),Accueil!$B$7,""),"")))</f>
        <v/>
      </c>
      <c r="AE150" s="230">
        <f t="shared" ca="1" si="36"/>
        <v>0</v>
      </c>
      <c r="AF150" s="230">
        <f t="shared" ca="1" si="37"/>
        <v>0</v>
      </c>
      <c r="AG150" s="230">
        <f t="shared" ca="1" si="38"/>
        <v>0</v>
      </c>
      <c r="AH150" s="231">
        <f t="shared" ca="1" si="39"/>
        <v>0</v>
      </c>
      <c r="AI150" s="231">
        <f t="shared" ca="1" si="40"/>
        <v>0</v>
      </c>
      <c r="AJ150" s="231" t="str">
        <f t="shared" ca="1" si="41"/>
        <v/>
      </c>
    </row>
    <row r="151" spans="1:36" x14ac:dyDescent="0.25">
      <c r="A151" s="42"/>
      <c r="B151" s="232" t="str">
        <f>IF(NOT(_xlfn.ISFORMULA(D151)),IF(AND(ISNUMBER(D151),D151&lt;&gt;0),Accueil!$B$7,IF(NOT(_xlfn.ISFORMULA(G151)),IF(AND(ISNUMBER(G151),G151&lt;&gt;0),Accueil!$B$7,""),"")),IF(NOT(_xlfn.ISFORMULA(G151)),IF(AND(ISNUMBER(G151),G151&lt;&gt;0),Accueil!$B$7,""),""))</f>
        <v/>
      </c>
      <c r="C151" s="43"/>
      <c r="D151" s="223" t="str">
        <f t="shared" ca="1" si="28"/>
        <v/>
      </c>
      <c r="E151" s="223" t="str">
        <f t="shared" ca="1" si="29"/>
        <v/>
      </c>
      <c r="F151" s="223" t="str">
        <f t="shared" ca="1" si="30"/>
        <v/>
      </c>
      <c r="G151" s="224" t="str">
        <f t="shared" ca="1" si="31"/>
        <v/>
      </c>
      <c r="H151" s="225" t="str">
        <f t="shared" ca="1" si="32"/>
        <v/>
      </c>
      <c r="I151" s="226" t="str">
        <f t="shared" ca="1" si="33"/>
        <v/>
      </c>
      <c r="J151" s="227" t="str">
        <f t="shared" ca="1" si="34"/>
        <v/>
      </c>
      <c r="K151" s="301" t="s">
        <v>88</v>
      </c>
      <c r="L151" s="112"/>
      <c r="M151" s="35"/>
      <c r="N151" s="35"/>
      <c r="O151" s="35"/>
      <c r="P151" s="35"/>
      <c r="S151" s="35"/>
      <c r="T151" s="35"/>
      <c r="U151" s="35"/>
      <c r="V151" s="35"/>
      <c r="W151" s="35"/>
      <c r="X151" s="35"/>
      <c r="Y151" s="35"/>
      <c r="Z151" s="35"/>
      <c r="AA151" s="228" t="b">
        <f t="shared" ca="1" si="35"/>
        <v>1</v>
      </c>
      <c r="AB151" s="228" t="b">
        <f ca="1">AND(Accueil!$E$5="Oui",$AA151,OR($AD151="",Accueil!$E$7="",NOT(ISNUMBER(Accueil!$E$7)),$AD151&gt;=Accueil!$E$7))</f>
        <v>0</v>
      </c>
      <c r="AC151" s="228" t="b">
        <f ca="1">AND(Accueil!$E$8="Oui",$AA151,OR($AD151="",Accueil!$E$10="",NOT(ISNUMBER(Accueil!$E$10)),$AD151&gt;=Accueil!$E$10))</f>
        <v>0</v>
      </c>
      <c r="AD151" s="229" t="str">
        <f>IF(NOT(_xlfn.ISFORMULA(B151)),IF(ISNUMBER(B151),B151,IF(NOT(_xlfn.ISFORMULA(D151)),IF(AND(ISNUMBER(D151),D151&lt;&gt;0),Accueil!$B$7,IF(NOT(_xlfn.ISFORMULA(G151)),IF(AND(ISNUMBER(G151),G151&lt;&gt;0),Accueil!$B$7,""),"")),IF(NOT(_xlfn.ISFORMULA(G151)),IF(AND(ISNUMBER(G151),G151&lt;&gt;0),Accueil!$B$7,""),""))),IF(NOT(_xlfn.ISFORMULA(D151)),IF(AND(ISNUMBER(D151),D151&lt;&gt;0),Accueil!$B$7,IF(NOT(_xlfn.ISFORMULA(G151)),IF(AND(ISNUMBER(G151),G151&lt;&gt;0),Accueil!$B$7,""),"")),IF(NOT(_xlfn.ISFORMULA(G151)),IF(AND(ISNUMBER(G151),G151&lt;&gt;0),Accueil!$B$7,""),"")))</f>
        <v/>
      </c>
      <c r="AE151" s="230">
        <f t="shared" ca="1" si="36"/>
        <v>0</v>
      </c>
      <c r="AF151" s="230">
        <f t="shared" ca="1" si="37"/>
        <v>0</v>
      </c>
      <c r="AG151" s="230">
        <f t="shared" ca="1" si="38"/>
        <v>0</v>
      </c>
      <c r="AH151" s="231">
        <f t="shared" ca="1" si="39"/>
        <v>0</v>
      </c>
      <c r="AI151" s="231">
        <f t="shared" ca="1" si="40"/>
        <v>0</v>
      </c>
      <c r="AJ151" s="231" t="str">
        <f t="shared" ca="1" si="41"/>
        <v/>
      </c>
    </row>
    <row r="152" spans="1:36" x14ac:dyDescent="0.25">
      <c r="A152" s="42"/>
      <c r="B152" s="232" t="str">
        <f>IF(NOT(_xlfn.ISFORMULA(D152)),IF(AND(ISNUMBER(D152),D152&lt;&gt;0),Accueil!$B$7,IF(NOT(_xlfn.ISFORMULA(G152)),IF(AND(ISNUMBER(G152),G152&lt;&gt;0),Accueil!$B$7,""),"")),IF(NOT(_xlfn.ISFORMULA(G152)),IF(AND(ISNUMBER(G152),G152&lt;&gt;0),Accueil!$B$7,""),""))</f>
        <v/>
      </c>
      <c r="C152" s="43"/>
      <c r="D152" s="223" t="str">
        <f t="shared" ca="1" si="28"/>
        <v/>
      </c>
      <c r="E152" s="223" t="str">
        <f t="shared" ca="1" si="29"/>
        <v/>
      </c>
      <c r="F152" s="223" t="str">
        <f t="shared" ca="1" si="30"/>
        <v/>
      </c>
      <c r="G152" s="224" t="str">
        <f t="shared" ca="1" si="31"/>
        <v/>
      </c>
      <c r="H152" s="225" t="str">
        <f t="shared" ca="1" si="32"/>
        <v/>
      </c>
      <c r="I152" s="226" t="str">
        <f t="shared" ca="1" si="33"/>
        <v/>
      </c>
      <c r="J152" s="227" t="str">
        <f t="shared" ca="1" si="34"/>
        <v/>
      </c>
      <c r="K152" s="301" t="s">
        <v>88</v>
      </c>
      <c r="L152" s="112"/>
      <c r="M152" s="35"/>
      <c r="N152" s="35"/>
      <c r="O152" s="35"/>
      <c r="P152" s="35"/>
      <c r="S152" s="35"/>
      <c r="T152" s="35"/>
      <c r="U152" s="35"/>
      <c r="V152" s="35"/>
      <c r="W152" s="35"/>
      <c r="X152" s="35"/>
      <c r="Y152" s="35"/>
      <c r="Z152" s="35"/>
      <c r="AA152" s="228" t="b">
        <f t="shared" ca="1" si="35"/>
        <v>1</v>
      </c>
      <c r="AB152" s="228" t="b">
        <f ca="1">AND(Accueil!$E$5="Oui",$AA152,OR($AD152="",Accueil!$E$7="",NOT(ISNUMBER(Accueil!$E$7)),$AD152&gt;=Accueil!$E$7))</f>
        <v>0</v>
      </c>
      <c r="AC152" s="228" t="b">
        <f ca="1">AND(Accueil!$E$8="Oui",$AA152,OR($AD152="",Accueil!$E$10="",NOT(ISNUMBER(Accueil!$E$10)),$AD152&gt;=Accueil!$E$10))</f>
        <v>0</v>
      </c>
      <c r="AD152" s="229" t="str">
        <f>IF(NOT(_xlfn.ISFORMULA(B152)),IF(ISNUMBER(B152),B152,IF(NOT(_xlfn.ISFORMULA(D152)),IF(AND(ISNUMBER(D152),D152&lt;&gt;0),Accueil!$B$7,IF(NOT(_xlfn.ISFORMULA(G152)),IF(AND(ISNUMBER(G152),G152&lt;&gt;0),Accueil!$B$7,""),"")),IF(NOT(_xlfn.ISFORMULA(G152)),IF(AND(ISNUMBER(G152),G152&lt;&gt;0),Accueil!$B$7,""),""))),IF(NOT(_xlfn.ISFORMULA(D152)),IF(AND(ISNUMBER(D152),D152&lt;&gt;0),Accueil!$B$7,IF(NOT(_xlfn.ISFORMULA(G152)),IF(AND(ISNUMBER(G152),G152&lt;&gt;0),Accueil!$B$7,""),"")),IF(NOT(_xlfn.ISFORMULA(G152)),IF(AND(ISNUMBER(G152),G152&lt;&gt;0),Accueil!$B$7,""),"")))</f>
        <v/>
      </c>
      <c r="AE152" s="230">
        <f t="shared" ca="1" si="36"/>
        <v>0</v>
      </c>
      <c r="AF152" s="230">
        <f t="shared" ca="1" si="37"/>
        <v>0</v>
      </c>
      <c r="AG152" s="230">
        <f t="shared" ca="1" si="38"/>
        <v>0</v>
      </c>
      <c r="AH152" s="231">
        <f t="shared" ca="1" si="39"/>
        <v>0</v>
      </c>
      <c r="AI152" s="231">
        <f t="shared" ca="1" si="40"/>
        <v>0</v>
      </c>
      <c r="AJ152" s="231" t="str">
        <f t="shared" ca="1" si="41"/>
        <v/>
      </c>
    </row>
    <row r="153" spans="1:36" x14ac:dyDescent="0.25">
      <c r="A153" s="42"/>
      <c r="B153" s="232" t="str">
        <f>IF(NOT(_xlfn.ISFORMULA(D153)),IF(AND(ISNUMBER(D153),D153&lt;&gt;0),Accueil!$B$7,IF(NOT(_xlfn.ISFORMULA(G153)),IF(AND(ISNUMBER(G153),G153&lt;&gt;0),Accueil!$B$7,""),"")),IF(NOT(_xlfn.ISFORMULA(G153)),IF(AND(ISNUMBER(G153),G153&lt;&gt;0),Accueil!$B$7,""),""))</f>
        <v/>
      </c>
      <c r="C153" s="43"/>
      <c r="D153" s="223" t="str">
        <f t="shared" ca="1" si="28"/>
        <v/>
      </c>
      <c r="E153" s="223" t="str">
        <f t="shared" ca="1" si="29"/>
        <v/>
      </c>
      <c r="F153" s="223" t="str">
        <f t="shared" ca="1" si="30"/>
        <v/>
      </c>
      <c r="G153" s="224" t="str">
        <f t="shared" ca="1" si="31"/>
        <v/>
      </c>
      <c r="H153" s="225" t="str">
        <f t="shared" ca="1" si="32"/>
        <v/>
      </c>
      <c r="I153" s="226" t="str">
        <f t="shared" ca="1" si="33"/>
        <v/>
      </c>
      <c r="J153" s="227" t="str">
        <f t="shared" ca="1" si="34"/>
        <v/>
      </c>
      <c r="K153" s="301" t="s">
        <v>88</v>
      </c>
      <c r="L153" s="112"/>
      <c r="M153" s="35"/>
      <c r="N153" s="35"/>
      <c r="O153" s="35"/>
      <c r="P153" s="35"/>
      <c r="S153" s="35"/>
      <c r="T153" s="35"/>
      <c r="U153" s="35"/>
      <c r="V153" s="35"/>
      <c r="W153" s="35"/>
      <c r="X153" s="35"/>
      <c r="Y153" s="35"/>
      <c r="Z153" s="35"/>
      <c r="AA153" s="228" t="b">
        <f t="shared" ca="1" si="35"/>
        <v>1</v>
      </c>
      <c r="AB153" s="228" t="b">
        <f ca="1">AND(Accueil!$E$5="Oui",$AA153,OR($AD153="",Accueil!$E$7="",NOT(ISNUMBER(Accueil!$E$7)),$AD153&gt;=Accueil!$E$7))</f>
        <v>0</v>
      </c>
      <c r="AC153" s="228" t="b">
        <f ca="1">AND(Accueil!$E$8="Oui",$AA153,OR($AD153="",Accueil!$E$10="",NOT(ISNUMBER(Accueil!$E$10)),$AD153&gt;=Accueil!$E$10))</f>
        <v>0</v>
      </c>
      <c r="AD153" s="229" t="str">
        <f>IF(NOT(_xlfn.ISFORMULA(B153)),IF(ISNUMBER(B153),B153,IF(NOT(_xlfn.ISFORMULA(D153)),IF(AND(ISNUMBER(D153),D153&lt;&gt;0),Accueil!$B$7,IF(NOT(_xlfn.ISFORMULA(G153)),IF(AND(ISNUMBER(G153),G153&lt;&gt;0),Accueil!$B$7,""),"")),IF(NOT(_xlfn.ISFORMULA(G153)),IF(AND(ISNUMBER(G153),G153&lt;&gt;0),Accueil!$B$7,""),""))),IF(NOT(_xlfn.ISFORMULA(D153)),IF(AND(ISNUMBER(D153),D153&lt;&gt;0),Accueil!$B$7,IF(NOT(_xlfn.ISFORMULA(G153)),IF(AND(ISNUMBER(G153),G153&lt;&gt;0),Accueil!$B$7,""),"")),IF(NOT(_xlfn.ISFORMULA(G153)),IF(AND(ISNUMBER(G153),G153&lt;&gt;0),Accueil!$B$7,""),"")))</f>
        <v/>
      </c>
      <c r="AE153" s="230">
        <f t="shared" ca="1" si="36"/>
        <v>0</v>
      </c>
      <c r="AF153" s="230">
        <f t="shared" ca="1" si="37"/>
        <v>0</v>
      </c>
      <c r="AG153" s="230">
        <f t="shared" ca="1" si="38"/>
        <v>0</v>
      </c>
      <c r="AH153" s="231">
        <f t="shared" ca="1" si="39"/>
        <v>0</v>
      </c>
      <c r="AI153" s="231">
        <f t="shared" ca="1" si="40"/>
        <v>0</v>
      </c>
      <c r="AJ153" s="231" t="str">
        <f t="shared" ca="1" si="41"/>
        <v/>
      </c>
    </row>
    <row r="154" spans="1:36" x14ac:dyDescent="0.25">
      <c r="A154" s="42"/>
      <c r="B154" s="232" t="str">
        <f>IF(NOT(_xlfn.ISFORMULA(D154)),IF(AND(ISNUMBER(D154),D154&lt;&gt;0),Accueil!$B$7,IF(NOT(_xlfn.ISFORMULA(G154)),IF(AND(ISNUMBER(G154),G154&lt;&gt;0),Accueil!$B$7,""),"")),IF(NOT(_xlfn.ISFORMULA(G154)),IF(AND(ISNUMBER(G154),G154&lt;&gt;0),Accueil!$B$7,""),""))</f>
        <v/>
      </c>
      <c r="C154" s="43"/>
      <c r="D154" s="223" t="str">
        <f t="shared" ca="1" si="28"/>
        <v/>
      </c>
      <c r="E154" s="223" t="str">
        <f t="shared" ca="1" si="29"/>
        <v/>
      </c>
      <c r="F154" s="223" t="str">
        <f t="shared" ca="1" si="30"/>
        <v/>
      </c>
      <c r="G154" s="224" t="str">
        <f t="shared" ca="1" si="31"/>
        <v/>
      </c>
      <c r="H154" s="225" t="str">
        <f t="shared" ca="1" si="32"/>
        <v/>
      </c>
      <c r="I154" s="226" t="str">
        <f t="shared" ca="1" si="33"/>
        <v/>
      </c>
      <c r="J154" s="227" t="str">
        <f t="shared" ca="1" si="34"/>
        <v/>
      </c>
      <c r="K154" s="301" t="s">
        <v>88</v>
      </c>
      <c r="L154" s="112"/>
      <c r="M154" s="35"/>
      <c r="N154" s="35"/>
      <c r="O154" s="35"/>
      <c r="P154" s="35"/>
      <c r="S154" s="35"/>
      <c r="T154" s="35"/>
      <c r="U154" s="35"/>
      <c r="V154" s="35"/>
      <c r="W154" s="35"/>
      <c r="X154" s="35"/>
      <c r="Y154" s="35"/>
      <c r="Z154" s="35"/>
      <c r="AA154" s="228" t="b">
        <f t="shared" ca="1" si="35"/>
        <v>1</v>
      </c>
      <c r="AB154" s="228" t="b">
        <f ca="1">AND(Accueil!$E$5="Oui",$AA154,OR($AD154="",Accueil!$E$7="",NOT(ISNUMBER(Accueil!$E$7)),$AD154&gt;=Accueil!$E$7))</f>
        <v>0</v>
      </c>
      <c r="AC154" s="228" t="b">
        <f ca="1">AND(Accueil!$E$8="Oui",$AA154,OR($AD154="",Accueil!$E$10="",NOT(ISNUMBER(Accueil!$E$10)),$AD154&gt;=Accueil!$E$10))</f>
        <v>0</v>
      </c>
      <c r="AD154" s="229" t="str">
        <f>IF(NOT(_xlfn.ISFORMULA(B154)),IF(ISNUMBER(B154),B154,IF(NOT(_xlfn.ISFORMULA(D154)),IF(AND(ISNUMBER(D154),D154&lt;&gt;0),Accueil!$B$7,IF(NOT(_xlfn.ISFORMULA(G154)),IF(AND(ISNUMBER(G154),G154&lt;&gt;0),Accueil!$B$7,""),"")),IF(NOT(_xlfn.ISFORMULA(G154)),IF(AND(ISNUMBER(G154),G154&lt;&gt;0),Accueil!$B$7,""),""))),IF(NOT(_xlfn.ISFORMULA(D154)),IF(AND(ISNUMBER(D154),D154&lt;&gt;0),Accueil!$B$7,IF(NOT(_xlfn.ISFORMULA(G154)),IF(AND(ISNUMBER(G154),G154&lt;&gt;0),Accueil!$B$7,""),"")),IF(NOT(_xlfn.ISFORMULA(G154)),IF(AND(ISNUMBER(G154),G154&lt;&gt;0),Accueil!$B$7,""),"")))</f>
        <v/>
      </c>
      <c r="AE154" s="230">
        <f t="shared" ca="1" si="36"/>
        <v>0</v>
      </c>
      <c r="AF154" s="230">
        <f t="shared" ca="1" si="37"/>
        <v>0</v>
      </c>
      <c r="AG154" s="230">
        <f t="shared" ca="1" si="38"/>
        <v>0</v>
      </c>
      <c r="AH154" s="231">
        <f t="shared" ca="1" si="39"/>
        <v>0</v>
      </c>
      <c r="AI154" s="231">
        <f t="shared" ca="1" si="40"/>
        <v>0</v>
      </c>
      <c r="AJ154" s="231" t="str">
        <f t="shared" ca="1" si="41"/>
        <v/>
      </c>
    </row>
    <row r="155" spans="1:36" x14ac:dyDescent="0.25">
      <c r="A155" s="42"/>
      <c r="B155" s="232" t="str">
        <f>IF(NOT(_xlfn.ISFORMULA(D155)),IF(AND(ISNUMBER(D155),D155&lt;&gt;0),Accueil!$B$7,IF(NOT(_xlfn.ISFORMULA(G155)),IF(AND(ISNUMBER(G155),G155&lt;&gt;0),Accueil!$B$7,""),"")),IF(NOT(_xlfn.ISFORMULA(G155)),IF(AND(ISNUMBER(G155),G155&lt;&gt;0),Accueil!$B$7,""),""))</f>
        <v/>
      </c>
      <c r="C155" s="43"/>
      <c r="D155" s="223" t="str">
        <f t="shared" ca="1" si="28"/>
        <v/>
      </c>
      <c r="E155" s="223" t="str">
        <f t="shared" ca="1" si="29"/>
        <v/>
      </c>
      <c r="F155" s="223" t="str">
        <f t="shared" ca="1" si="30"/>
        <v/>
      </c>
      <c r="G155" s="224" t="str">
        <f t="shared" ca="1" si="31"/>
        <v/>
      </c>
      <c r="H155" s="225" t="str">
        <f t="shared" ca="1" si="32"/>
        <v/>
      </c>
      <c r="I155" s="226" t="str">
        <f t="shared" ca="1" si="33"/>
        <v/>
      </c>
      <c r="J155" s="227" t="str">
        <f t="shared" ca="1" si="34"/>
        <v/>
      </c>
      <c r="K155" s="301" t="s">
        <v>88</v>
      </c>
      <c r="L155" s="112"/>
      <c r="M155" s="35"/>
      <c r="N155" s="35"/>
      <c r="O155" s="35"/>
      <c r="P155" s="35"/>
      <c r="S155" s="35"/>
      <c r="T155" s="35"/>
      <c r="U155" s="35"/>
      <c r="V155" s="35"/>
      <c r="W155" s="35"/>
      <c r="X155" s="35"/>
      <c r="Y155" s="35"/>
      <c r="Z155" s="35"/>
      <c r="AA155" s="228" t="b">
        <f t="shared" ca="1" si="35"/>
        <v>1</v>
      </c>
      <c r="AB155" s="228" t="b">
        <f ca="1">AND(Accueil!$E$5="Oui",$AA155,OR($AD155="",Accueil!$E$7="",NOT(ISNUMBER(Accueil!$E$7)),$AD155&gt;=Accueil!$E$7))</f>
        <v>0</v>
      </c>
      <c r="AC155" s="228" t="b">
        <f ca="1">AND(Accueil!$E$8="Oui",$AA155,OR($AD155="",Accueil!$E$10="",NOT(ISNUMBER(Accueil!$E$10)),$AD155&gt;=Accueil!$E$10))</f>
        <v>0</v>
      </c>
      <c r="AD155" s="229" t="str">
        <f>IF(NOT(_xlfn.ISFORMULA(B155)),IF(ISNUMBER(B155),B155,IF(NOT(_xlfn.ISFORMULA(D155)),IF(AND(ISNUMBER(D155),D155&lt;&gt;0),Accueil!$B$7,IF(NOT(_xlfn.ISFORMULA(G155)),IF(AND(ISNUMBER(G155),G155&lt;&gt;0),Accueil!$B$7,""),"")),IF(NOT(_xlfn.ISFORMULA(G155)),IF(AND(ISNUMBER(G155),G155&lt;&gt;0),Accueil!$B$7,""),""))),IF(NOT(_xlfn.ISFORMULA(D155)),IF(AND(ISNUMBER(D155),D155&lt;&gt;0),Accueil!$B$7,IF(NOT(_xlfn.ISFORMULA(G155)),IF(AND(ISNUMBER(G155),G155&lt;&gt;0),Accueil!$B$7,""),"")),IF(NOT(_xlfn.ISFORMULA(G155)),IF(AND(ISNUMBER(G155),G155&lt;&gt;0),Accueil!$B$7,""),"")))</f>
        <v/>
      </c>
      <c r="AE155" s="230">
        <f t="shared" ca="1" si="36"/>
        <v>0</v>
      </c>
      <c r="AF155" s="230">
        <f t="shared" ca="1" si="37"/>
        <v>0</v>
      </c>
      <c r="AG155" s="230">
        <f t="shared" ca="1" si="38"/>
        <v>0</v>
      </c>
      <c r="AH155" s="231">
        <f t="shared" ca="1" si="39"/>
        <v>0</v>
      </c>
      <c r="AI155" s="231">
        <f t="shared" ca="1" si="40"/>
        <v>0</v>
      </c>
      <c r="AJ155" s="231" t="str">
        <f t="shared" ca="1" si="41"/>
        <v/>
      </c>
    </row>
    <row r="156" spans="1:36" x14ac:dyDescent="0.25">
      <c r="A156" s="42"/>
      <c r="B156" s="232" t="str">
        <f>IF(NOT(_xlfn.ISFORMULA(D156)),IF(AND(ISNUMBER(D156),D156&lt;&gt;0),Accueil!$B$7,IF(NOT(_xlfn.ISFORMULA(G156)),IF(AND(ISNUMBER(G156),G156&lt;&gt;0),Accueil!$B$7,""),"")),IF(NOT(_xlfn.ISFORMULA(G156)),IF(AND(ISNUMBER(G156),G156&lt;&gt;0),Accueil!$B$7,""),""))</f>
        <v/>
      </c>
      <c r="C156" s="43"/>
      <c r="D156" s="223" t="str">
        <f t="shared" ca="1" si="28"/>
        <v/>
      </c>
      <c r="E156" s="223" t="str">
        <f t="shared" ca="1" si="29"/>
        <v/>
      </c>
      <c r="F156" s="223" t="str">
        <f t="shared" ca="1" si="30"/>
        <v/>
      </c>
      <c r="G156" s="224" t="str">
        <f t="shared" ca="1" si="31"/>
        <v/>
      </c>
      <c r="H156" s="225" t="str">
        <f t="shared" ca="1" si="32"/>
        <v/>
      </c>
      <c r="I156" s="226" t="str">
        <f t="shared" ca="1" si="33"/>
        <v/>
      </c>
      <c r="J156" s="227" t="str">
        <f t="shared" ca="1" si="34"/>
        <v/>
      </c>
      <c r="K156" s="301" t="s">
        <v>88</v>
      </c>
      <c r="L156" s="112"/>
      <c r="M156" s="35"/>
      <c r="N156" s="35"/>
      <c r="O156" s="35"/>
      <c r="P156" s="35"/>
      <c r="S156" s="35"/>
      <c r="T156" s="35"/>
      <c r="U156" s="35"/>
      <c r="V156" s="35"/>
      <c r="W156" s="35"/>
      <c r="X156" s="35"/>
      <c r="Y156" s="35"/>
      <c r="Z156" s="35"/>
      <c r="AA156" s="228" t="b">
        <f t="shared" ca="1" si="35"/>
        <v>1</v>
      </c>
      <c r="AB156" s="228" t="b">
        <f ca="1">AND(Accueil!$E$5="Oui",$AA156,OR($AD156="",Accueil!$E$7="",NOT(ISNUMBER(Accueil!$E$7)),$AD156&gt;=Accueil!$E$7))</f>
        <v>0</v>
      </c>
      <c r="AC156" s="228" t="b">
        <f ca="1">AND(Accueil!$E$8="Oui",$AA156,OR($AD156="",Accueil!$E$10="",NOT(ISNUMBER(Accueil!$E$10)),$AD156&gt;=Accueil!$E$10))</f>
        <v>0</v>
      </c>
      <c r="AD156" s="229" t="str">
        <f>IF(NOT(_xlfn.ISFORMULA(B156)),IF(ISNUMBER(B156),B156,IF(NOT(_xlfn.ISFORMULA(D156)),IF(AND(ISNUMBER(D156),D156&lt;&gt;0),Accueil!$B$7,IF(NOT(_xlfn.ISFORMULA(G156)),IF(AND(ISNUMBER(G156),G156&lt;&gt;0),Accueil!$B$7,""),"")),IF(NOT(_xlfn.ISFORMULA(G156)),IF(AND(ISNUMBER(G156),G156&lt;&gt;0),Accueil!$B$7,""),""))),IF(NOT(_xlfn.ISFORMULA(D156)),IF(AND(ISNUMBER(D156),D156&lt;&gt;0),Accueil!$B$7,IF(NOT(_xlfn.ISFORMULA(G156)),IF(AND(ISNUMBER(G156),G156&lt;&gt;0),Accueil!$B$7,""),"")),IF(NOT(_xlfn.ISFORMULA(G156)),IF(AND(ISNUMBER(G156),G156&lt;&gt;0),Accueil!$B$7,""),"")))</f>
        <v/>
      </c>
      <c r="AE156" s="230">
        <f t="shared" ca="1" si="36"/>
        <v>0</v>
      </c>
      <c r="AF156" s="230">
        <f t="shared" ca="1" si="37"/>
        <v>0</v>
      </c>
      <c r="AG156" s="230">
        <f t="shared" ca="1" si="38"/>
        <v>0</v>
      </c>
      <c r="AH156" s="231">
        <f t="shared" ca="1" si="39"/>
        <v>0</v>
      </c>
      <c r="AI156" s="231">
        <f t="shared" ca="1" si="40"/>
        <v>0</v>
      </c>
      <c r="AJ156" s="231" t="str">
        <f t="shared" ca="1" si="41"/>
        <v/>
      </c>
    </row>
    <row r="157" spans="1:36" x14ac:dyDescent="0.25">
      <c r="A157" s="42"/>
      <c r="B157" s="232" t="str">
        <f>IF(NOT(_xlfn.ISFORMULA(D157)),IF(AND(ISNUMBER(D157),D157&lt;&gt;0),Accueil!$B$7,IF(NOT(_xlfn.ISFORMULA(G157)),IF(AND(ISNUMBER(G157),G157&lt;&gt;0),Accueil!$B$7,""),"")),IF(NOT(_xlfn.ISFORMULA(G157)),IF(AND(ISNUMBER(G157),G157&lt;&gt;0),Accueil!$B$7,""),""))</f>
        <v/>
      </c>
      <c r="C157" s="43"/>
      <c r="D157" s="223" t="str">
        <f t="shared" ca="1" si="28"/>
        <v/>
      </c>
      <c r="E157" s="223" t="str">
        <f t="shared" ca="1" si="29"/>
        <v/>
      </c>
      <c r="F157" s="223" t="str">
        <f t="shared" ca="1" si="30"/>
        <v/>
      </c>
      <c r="G157" s="224" t="str">
        <f t="shared" ca="1" si="31"/>
        <v/>
      </c>
      <c r="H157" s="225" t="str">
        <f t="shared" ca="1" si="32"/>
        <v/>
      </c>
      <c r="I157" s="226" t="str">
        <f t="shared" ca="1" si="33"/>
        <v/>
      </c>
      <c r="J157" s="227" t="str">
        <f t="shared" ca="1" si="34"/>
        <v/>
      </c>
      <c r="K157" s="301" t="s">
        <v>88</v>
      </c>
      <c r="L157" s="112"/>
      <c r="M157" s="35"/>
      <c r="N157" s="35"/>
      <c r="O157" s="35"/>
      <c r="P157" s="35"/>
      <c r="S157" s="35"/>
      <c r="T157" s="35"/>
      <c r="U157" s="35"/>
      <c r="V157" s="35"/>
      <c r="W157" s="35"/>
      <c r="X157" s="35"/>
      <c r="Y157" s="35"/>
      <c r="Z157" s="35"/>
      <c r="AA157" s="228" t="b">
        <f t="shared" ca="1" si="35"/>
        <v>1</v>
      </c>
      <c r="AB157" s="228" t="b">
        <f ca="1">AND(Accueil!$E$5="Oui",$AA157,OR($AD157="",Accueil!$E$7="",NOT(ISNUMBER(Accueil!$E$7)),$AD157&gt;=Accueil!$E$7))</f>
        <v>0</v>
      </c>
      <c r="AC157" s="228" t="b">
        <f ca="1">AND(Accueil!$E$8="Oui",$AA157,OR($AD157="",Accueil!$E$10="",NOT(ISNUMBER(Accueil!$E$10)),$AD157&gt;=Accueil!$E$10))</f>
        <v>0</v>
      </c>
      <c r="AD157" s="229" t="str">
        <f>IF(NOT(_xlfn.ISFORMULA(B157)),IF(ISNUMBER(B157),B157,IF(NOT(_xlfn.ISFORMULA(D157)),IF(AND(ISNUMBER(D157),D157&lt;&gt;0),Accueil!$B$7,IF(NOT(_xlfn.ISFORMULA(G157)),IF(AND(ISNUMBER(G157),G157&lt;&gt;0),Accueil!$B$7,""),"")),IF(NOT(_xlfn.ISFORMULA(G157)),IF(AND(ISNUMBER(G157),G157&lt;&gt;0),Accueil!$B$7,""),""))),IF(NOT(_xlfn.ISFORMULA(D157)),IF(AND(ISNUMBER(D157),D157&lt;&gt;0),Accueil!$B$7,IF(NOT(_xlfn.ISFORMULA(G157)),IF(AND(ISNUMBER(G157),G157&lt;&gt;0),Accueil!$B$7,""),"")),IF(NOT(_xlfn.ISFORMULA(G157)),IF(AND(ISNUMBER(G157),G157&lt;&gt;0),Accueil!$B$7,""),"")))</f>
        <v/>
      </c>
      <c r="AE157" s="230">
        <f t="shared" ca="1" si="36"/>
        <v>0</v>
      </c>
      <c r="AF157" s="230">
        <f t="shared" ca="1" si="37"/>
        <v>0</v>
      </c>
      <c r="AG157" s="230">
        <f t="shared" ca="1" si="38"/>
        <v>0</v>
      </c>
      <c r="AH157" s="231">
        <f t="shared" ca="1" si="39"/>
        <v>0</v>
      </c>
      <c r="AI157" s="231">
        <f t="shared" ca="1" si="40"/>
        <v>0</v>
      </c>
      <c r="AJ157" s="231" t="str">
        <f t="shared" ca="1" si="41"/>
        <v/>
      </c>
    </row>
    <row r="158" spans="1:36" x14ac:dyDescent="0.25">
      <c r="A158" s="42"/>
      <c r="B158" s="232" t="str">
        <f>IF(NOT(_xlfn.ISFORMULA(D158)),IF(AND(ISNUMBER(D158),D158&lt;&gt;0),Accueil!$B$7,IF(NOT(_xlfn.ISFORMULA(G158)),IF(AND(ISNUMBER(G158),G158&lt;&gt;0),Accueil!$B$7,""),"")),IF(NOT(_xlfn.ISFORMULA(G158)),IF(AND(ISNUMBER(G158),G158&lt;&gt;0),Accueil!$B$7,""),""))</f>
        <v/>
      </c>
      <c r="C158" s="43"/>
      <c r="D158" s="223" t="str">
        <f t="shared" ca="1" si="28"/>
        <v/>
      </c>
      <c r="E158" s="223" t="str">
        <f t="shared" ca="1" si="29"/>
        <v/>
      </c>
      <c r="F158" s="223" t="str">
        <f t="shared" ca="1" si="30"/>
        <v/>
      </c>
      <c r="G158" s="224" t="str">
        <f t="shared" ca="1" si="31"/>
        <v/>
      </c>
      <c r="H158" s="225" t="str">
        <f t="shared" ca="1" si="32"/>
        <v/>
      </c>
      <c r="I158" s="226" t="str">
        <f t="shared" ca="1" si="33"/>
        <v/>
      </c>
      <c r="J158" s="227" t="str">
        <f t="shared" ca="1" si="34"/>
        <v/>
      </c>
      <c r="K158" s="301" t="s">
        <v>88</v>
      </c>
      <c r="L158" s="112"/>
      <c r="M158" s="35"/>
      <c r="N158" s="35"/>
      <c r="O158" s="35"/>
      <c r="P158" s="35"/>
      <c r="S158" s="35"/>
      <c r="T158" s="35"/>
      <c r="U158" s="35"/>
      <c r="V158" s="35"/>
      <c r="W158" s="35"/>
      <c r="X158" s="35"/>
      <c r="Y158" s="35"/>
      <c r="Z158" s="35"/>
      <c r="AA158" s="228" t="b">
        <f t="shared" ca="1" si="35"/>
        <v>1</v>
      </c>
      <c r="AB158" s="228" t="b">
        <f ca="1">AND(Accueil!$E$5="Oui",$AA158,OR($AD158="",Accueil!$E$7="",NOT(ISNUMBER(Accueil!$E$7)),$AD158&gt;=Accueil!$E$7))</f>
        <v>0</v>
      </c>
      <c r="AC158" s="228" t="b">
        <f ca="1">AND(Accueil!$E$8="Oui",$AA158,OR($AD158="",Accueil!$E$10="",NOT(ISNUMBER(Accueil!$E$10)),$AD158&gt;=Accueil!$E$10))</f>
        <v>0</v>
      </c>
      <c r="AD158" s="229" t="str">
        <f>IF(NOT(_xlfn.ISFORMULA(B158)),IF(ISNUMBER(B158),B158,IF(NOT(_xlfn.ISFORMULA(D158)),IF(AND(ISNUMBER(D158),D158&lt;&gt;0),Accueil!$B$7,IF(NOT(_xlfn.ISFORMULA(G158)),IF(AND(ISNUMBER(G158),G158&lt;&gt;0),Accueil!$B$7,""),"")),IF(NOT(_xlfn.ISFORMULA(G158)),IF(AND(ISNUMBER(G158),G158&lt;&gt;0),Accueil!$B$7,""),""))),IF(NOT(_xlfn.ISFORMULA(D158)),IF(AND(ISNUMBER(D158),D158&lt;&gt;0),Accueil!$B$7,IF(NOT(_xlfn.ISFORMULA(G158)),IF(AND(ISNUMBER(G158),G158&lt;&gt;0),Accueil!$B$7,""),"")),IF(NOT(_xlfn.ISFORMULA(G158)),IF(AND(ISNUMBER(G158),G158&lt;&gt;0),Accueil!$B$7,""),"")))</f>
        <v/>
      </c>
      <c r="AE158" s="230">
        <f t="shared" ca="1" si="36"/>
        <v>0</v>
      </c>
      <c r="AF158" s="230">
        <f t="shared" ca="1" si="37"/>
        <v>0</v>
      </c>
      <c r="AG158" s="230">
        <f t="shared" ca="1" si="38"/>
        <v>0</v>
      </c>
      <c r="AH158" s="231">
        <f t="shared" ca="1" si="39"/>
        <v>0</v>
      </c>
      <c r="AI158" s="231">
        <f t="shared" ca="1" si="40"/>
        <v>0</v>
      </c>
      <c r="AJ158" s="231" t="str">
        <f t="shared" ca="1" si="41"/>
        <v/>
      </c>
    </row>
    <row r="159" spans="1:36" x14ac:dyDescent="0.25">
      <c r="A159" s="42"/>
      <c r="B159" s="232" t="str">
        <f>IF(NOT(_xlfn.ISFORMULA(D159)),IF(AND(ISNUMBER(D159),D159&lt;&gt;0),Accueil!$B$7,IF(NOT(_xlfn.ISFORMULA(G159)),IF(AND(ISNUMBER(G159),G159&lt;&gt;0),Accueil!$B$7,""),"")),IF(NOT(_xlfn.ISFORMULA(G159)),IF(AND(ISNUMBER(G159),G159&lt;&gt;0),Accueil!$B$7,""),""))</f>
        <v/>
      </c>
      <c r="C159" s="43"/>
      <c r="D159" s="223" t="str">
        <f t="shared" ca="1" si="28"/>
        <v/>
      </c>
      <c r="E159" s="223" t="str">
        <f t="shared" ca="1" si="29"/>
        <v/>
      </c>
      <c r="F159" s="223" t="str">
        <f t="shared" ca="1" si="30"/>
        <v/>
      </c>
      <c r="G159" s="224" t="str">
        <f t="shared" ca="1" si="31"/>
        <v/>
      </c>
      <c r="H159" s="225" t="str">
        <f t="shared" ca="1" si="32"/>
        <v/>
      </c>
      <c r="I159" s="226" t="str">
        <f t="shared" ca="1" si="33"/>
        <v/>
      </c>
      <c r="J159" s="227" t="str">
        <f t="shared" ca="1" si="34"/>
        <v/>
      </c>
      <c r="K159" s="301" t="s">
        <v>88</v>
      </c>
      <c r="L159" s="112"/>
      <c r="M159" s="35"/>
      <c r="N159" s="35"/>
      <c r="O159" s="35"/>
      <c r="P159" s="35"/>
      <c r="S159" s="35"/>
      <c r="T159" s="35"/>
      <c r="U159" s="35"/>
      <c r="V159" s="35"/>
      <c r="W159" s="35"/>
      <c r="X159" s="35"/>
      <c r="Y159" s="35"/>
      <c r="Z159" s="35"/>
      <c r="AA159" s="228" t="b">
        <f t="shared" ca="1" si="35"/>
        <v>1</v>
      </c>
      <c r="AB159" s="228" t="b">
        <f ca="1">AND(Accueil!$E$5="Oui",$AA159,OR($AD159="",Accueil!$E$7="",NOT(ISNUMBER(Accueil!$E$7)),$AD159&gt;=Accueil!$E$7))</f>
        <v>0</v>
      </c>
      <c r="AC159" s="228" t="b">
        <f ca="1">AND(Accueil!$E$8="Oui",$AA159,OR($AD159="",Accueil!$E$10="",NOT(ISNUMBER(Accueil!$E$10)),$AD159&gt;=Accueil!$E$10))</f>
        <v>0</v>
      </c>
      <c r="AD159" s="229" t="str">
        <f>IF(NOT(_xlfn.ISFORMULA(B159)),IF(ISNUMBER(B159),B159,IF(NOT(_xlfn.ISFORMULA(D159)),IF(AND(ISNUMBER(D159),D159&lt;&gt;0),Accueil!$B$7,IF(NOT(_xlfn.ISFORMULA(G159)),IF(AND(ISNUMBER(G159),G159&lt;&gt;0),Accueil!$B$7,""),"")),IF(NOT(_xlfn.ISFORMULA(G159)),IF(AND(ISNUMBER(G159),G159&lt;&gt;0),Accueil!$B$7,""),""))),IF(NOT(_xlfn.ISFORMULA(D159)),IF(AND(ISNUMBER(D159),D159&lt;&gt;0),Accueil!$B$7,IF(NOT(_xlfn.ISFORMULA(G159)),IF(AND(ISNUMBER(G159),G159&lt;&gt;0),Accueil!$B$7,""),"")),IF(NOT(_xlfn.ISFORMULA(G159)),IF(AND(ISNUMBER(G159),G159&lt;&gt;0),Accueil!$B$7,""),"")))</f>
        <v/>
      </c>
      <c r="AE159" s="230">
        <f t="shared" ca="1" si="36"/>
        <v>0</v>
      </c>
      <c r="AF159" s="230">
        <f t="shared" ca="1" si="37"/>
        <v>0</v>
      </c>
      <c r="AG159" s="230">
        <f t="shared" ca="1" si="38"/>
        <v>0</v>
      </c>
      <c r="AH159" s="231">
        <f t="shared" ca="1" si="39"/>
        <v>0</v>
      </c>
      <c r="AI159" s="231">
        <f t="shared" ca="1" si="40"/>
        <v>0</v>
      </c>
      <c r="AJ159" s="231" t="str">
        <f t="shared" ca="1" si="41"/>
        <v/>
      </c>
    </row>
    <row r="160" spans="1:36" x14ac:dyDescent="0.25">
      <c r="A160" s="42"/>
      <c r="B160" s="232" t="str">
        <f>IF(NOT(_xlfn.ISFORMULA(D160)),IF(AND(ISNUMBER(D160),D160&lt;&gt;0),Accueil!$B$7,IF(NOT(_xlfn.ISFORMULA(G160)),IF(AND(ISNUMBER(G160),G160&lt;&gt;0),Accueil!$B$7,""),"")),IF(NOT(_xlfn.ISFORMULA(G160)),IF(AND(ISNUMBER(G160),G160&lt;&gt;0),Accueil!$B$7,""),""))</f>
        <v/>
      </c>
      <c r="C160" s="43"/>
      <c r="D160" s="223" t="str">
        <f t="shared" ca="1" si="28"/>
        <v/>
      </c>
      <c r="E160" s="223" t="str">
        <f t="shared" ca="1" si="29"/>
        <v/>
      </c>
      <c r="F160" s="223" t="str">
        <f t="shared" ca="1" si="30"/>
        <v/>
      </c>
      <c r="G160" s="224" t="str">
        <f t="shared" ca="1" si="31"/>
        <v/>
      </c>
      <c r="H160" s="225" t="str">
        <f t="shared" ca="1" si="32"/>
        <v/>
      </c>
      <c r="I160" s="226" t="str">
        <f t="shared" ca="1" si="33"/>
        <v/>
      </c>
      <c r="J160" s="227" t="str">
        <f t="shared" ca="1" si="34"/>
        <v/>
      </c>
      <c r="K160" s="301" t="s">
        <v>88</v>
      </c>
      <c r="L160" s="112"/>
      <c r="M160" s="35"/>
      <c r="N160" s="35"/>
      <c r="O160" s="35"/>
      <c r="P160" s="35"/>
      <c r="S160" s="35"/>
      <c r="T160" s="35"/>
      <c r="U160" s="35"/>
      <c r="V160" s="35"/>
      <c r="W160" s="35"/>
      <c r="X160" s="35"/>
      <c r="Y160" s="35"/>
      <c r="Z160" s="35"/>
      <c r="AA160" s="228" t="b">
        <f t="shared" ca="1" si="35"/>
        <v>1</v>
      </c>
      <c r="AB160" s="228" t="b">
        <f ca="1">AND(Accueil!$E$5="Oui",$AA160,OR($AD160="",Accueil!$E$7="",NOT(ISNUMBER(Accueil!$E$7)),$AD160&gt;=Accueil!$E$7))</f>
        <v>0</v>
      </c>
      <c r="AC160" s="228" t="b">
        <f ca="1">AND(Accueil!$E$8="Oui",$AA160,OR($AD160="",Accueil!$E$10="",NOT(ISNUMBER(Accueil!$E$10)),$AD160&gt;=Accueil!$E$10))</f>
        <v>0</v>
      </c>
      <c r="AD160" s="229" t="str">
        <f>IF(NOT(_xlfn.ISFORMULA(B160)),IF(ISNUMBER(B160),B160,IF(NOT(_xlfn.ISFORMULA(D160)),IF(AND(ISNUMBER(D160),D160&lt;&gt;0),Accueil!$B$7,IF(NOT(_xlfn.ISFORMULA(G160)),IF(AND(ISNUMBER(G160),G160&lt;&gt;0),Accueil!$B$7,""),"")),IF(NOT(_xlfn.ISFORMULA(G160)),IF(AND(ISNUMBER(G160),G160&lt;&gt;0),Accueil!$B$7,""),""))),IF(NOT(_xlfn.ISFORMULA(D160)),IF(AND(ISNUMBER(D160),D160&lt;&gt;0),Accueil!$B$7,IF(NOT(_xlfn.ISFORMULA(G160)),IF(AND(ISNUMBER(G160),G160&lt;&gt;0),Accueil!$B$7,""),"")),IF(NOT(_xlfn.ISFORMULA(G160)),IF(AND(ISNUMBER(G160),G160&lt;&gt;0),Accueil!$B$7,""),"")))</f>
        <v/>
      </c>
      <c r="AE160" s="230">
        <f t="shared" ca="1" si="36"/>
        <v>0</v>
      </c>
      <c r="AF160" s="230">
        <f t="shared" ca="1" si="37"/>
        <v>0</v>
      </c>
      <c r="AG160" s="230">
        <f t="shared" ca="1" si="38"/>
        <v>0</v>
      </c>
      <c r="AH160" s="231">
        <f t="shared" ca="1" si="39"/>
        <v>0</v>
      </c>
      <c r="AI160" s="231">
        <f t="shared" ca="1" si="40"/>
        <v>0</v>
      </c>
      <c r="AJ160" s="231" t="str">
        <f t="shared" ca="1" si="41"/>
        <v/>
      </c>
    </row>
    <row r="161" spans="1:36" x14ac:dyDescent="0.25">
      <c r="A161" s="42"/>
      <c r="B161" s="232" t="str">
        <f>IF(NOT(_xlfn.ISFORMULA(D161)),IF(AND(ISNUMBER(D161),D161&lt;&gt;0),Accueil!$B$7,IF(NOT(_xlfn.ISFORMULA(G161)),IF(AND(ISNUMBER(G161),G161&lt;&gt;0),Accueil!$B$7,""),"")),IF(NOT(_xlfn.ISFORMULA(G161)),IF(AND(ISNUMBER(G161),G161&lt;&gt;0),Accueil!$B$7,""),""))</f>
        <v/>
      </c>
      <c r="C161" s="43"/>
      <c r="D161" s="223" t="str">
        <f t="shared" ca="1" si="28"/>
        <v/>
      </c>
      <c r="E161" s="223" t="str">
        <f t="shared" ca="1" si="29"/>
        <v/>
      </c>
      <c r="F161" s="223" t="str">
        <f t="shared" ca="1" si="30"/>
        <v/>
      </c>
      <c r="G161" s="224" t="str">
        <f t="shared" ca="1" si="31"/>
        <v/>
      </c>
      <c r="H161" s="225" t="str">
        <f t="shared" ca="1" si="32"/>
        <v/>
      </c>
      <c r="I161" s="226" t="str">
        <f t="shared" ca="1" si="33"/>
        <v/>
      </c>
      <c r="J161" s="227" t="str">
        <f t="shared" ca="1" si="34"/>
        <v/>
      </c>
      <c r="K161" s="301" t="s">
        <v>88</v>
      </c>
      <c r="L161" s="112"/>
      <c r="M161" s="35"/>
      <c r="N161" s="35"/>
      <c r="O161" s="35"/>
      <c r="P161" s="35"/>
      <c r="S161" s="35"/>
      <c r="T161" s="35"/>
      <c r="U161" s="35"/>
      <c r="V161" s="35"/>
      <c r="W161" s="35"/>
      <c r="X161" s="35"/>
      <c r="Y161" s="35"/>
      <c r="Z161" s="35"/>
      <c r="AA161" s="228" t="b">
        <f t="shared" ca="1" si="35"/>
        <v>1</v>
      </c>
      <c r="AB161" s="228" t="b">
        <f ca="1">AND(Accueil!$E$5="Oui",$AA161,OR($AD161="",Accueil!$E$7="",NOT(ISNUMBER(Accueil!$E$7)),$AD161&gt;=Accueil!$E$7))</f>
        <v>0</v>
      </c>
      <c r="AC161" s="228" t="b">
        <f ca="1">AND(Accueil!$E$8="Oui",$AA161,OR($AD161="",Accueil!$E$10="",NOT(ISNUMBER(Accueil!$E$10)),$AD161&gt;=Accueil!$E$10))</f>
        <v>0</v>
      </c>
      <c r="AD161" s="229" t="str">
        <f>IF(NOT(_xlfn.ISFORMULA(B161)),IF(ISNUMBER(B161),B161,IF(NOT(_xlfn.ISFORMULA(D161)),IF(AND(ISNUMBER(D161),D161&lt;&gt;0),Accueil!$B$7,IF(NOT(_xlfn.ISFORMULA(G161)),IF(AND(ISNUMBER(G161),G161&lt;&gt;0),Accueil!$B$7,""),"")),IF(NOT(_xlfn.ISFORMULA(G161)),IF(AND(ISNUMBER(G161),G161&lt;&gt;0),Accueil!$B$7,""),""))),IF(NOT(_xlfn.ISFORMULA(D161)),IF(AND(ISNUMBER(D161),D161&lt;&gt;0),Accueil!$B$7,IF(NOT(_xlfn.ISFORMULA(G161)),IF(AND(ISNUMBER(G161),G161&lt;&gt;0),Accueil!$B$7,""),"")),IF(NOT(_xlfn.ISFORMULA(G161)),IF(AND(ISNUMBER(G161),G161&lt;&gt;0),Accueil!$B$7,""),"")))</f>
        <v/>
      </c>
      <c r="AE161" s="230">
        <f t="shared" ca="1" si="36"/>
        <v>0</v>
      </c>
      <c r="AF161" s="230">
        <f t="shared" ca="1" si="37"/>
        <v>0</v>
      </c>
      <c r="AG161" s="230">
        <f t="shared" ca="1" si="38"/>
        <v>0</v>
      </c>
      <c r="AH161" s="231">
        <f t="shared" ca="1" si="39"/>
        <v>0</v>
      </c>
      <c r="AI161" s="231">
        <f t="shared" ca="1" si="40"/>
        <v>0</v>
      </c>
      <c r="AJ161" s="231" t="str">
        <f t="shared" ca="1" si="41"/>
        <v/>
      </c>
    </row>
    <row r="162" spans="1:36" x14ac:dyDescent="0.25">
      <c r="A162" s="42"/>
      <c r="B162" s="232" t="str">
        <f>IF(NOT(_xlfn.ISFORMULA(D162)),IF(AND(ISNUMBER(D162),D162&lt;&gt;0),Accueil!$B$7,IF(NOT(_xlfn.ISFORMULA(G162)),IF(AND(ISNUMBER(G162),G162&lt;&gt;0),Accueil!$B$7,""),"")),IF(NOT(_xlfn.ISFORMULA(G162)),IF(AND(ISNUMBER(G162),G162&lt;&gt;0),Accueil!$B$7,""),""))</f>
        <v/>
      </c>
      <c r="C162" s="43"/>
      <c r="D162" s="223" t="str">
        <f t="shared" ca="1" si="28"/>
        <v/>
      </c>
      <c r="E162" s="223" t="str">
        <f t="shared" ca="1" si="29"/>
        <v/>
      </c>
      <c r="F162" s="223" t="str">
        <f t="shared" ca="1" si="30"/>
        <v/>
      </c>
      <c r="G162" s="224" t="str">
        <f t="shared" ca="1" si="31"/>
        <v/>
      </c>
      <c r="H162" s="225" t="str">
        <f t="shared" ca="1" si="32"/>
        <v/>
      </c>
      <c r="I162" s="226" t="str">
        <f t="shared" ca="1" si="33"/>
        <v/>
      </c>
      <c r="J162" s="227" t="str">
        <f t="shared" ca="1" si="34"/>
        <v/>
      </c>
      <c r="K162" s="301" t="s">
        <v>88</v>
      </c>
      <c r="L162" s="112"/>
      <c r="M162" s="35"/>
      <c r="N162" s="35"/>
      <c r="O162" s="35"/>
      <c r="P162" s="35"/>
      <c r="S162" s="35"/>
      <c r="T162" s="35"/>
      <c r="U162" s="35"/>
      <c r="V162" s="35"/>
      <c r="W162" s="35"/>
      <c r="X162" s="35"/>
      <c r="Y162" s="35"/>
      <c r="Z162" s="35"/>
      <c r="AA162" s="228" t="b">
        <f t="shared" ca="1" si="35"/>
        <v>1</v>
      </c>
      <c r="AB162" s="228" t="b">
        <f ca="1">AND(Accueil!$E$5="Oui",$AA162,OR($AD162="",Accueil!$E$7="",NOT(ISNUMBER(Accueil!$E$7)),$AD162&gt;=Accueil!$E$7))</f>
        <v>0</v>
      </c>
      <c r="AC162" s="228" t="b">
        <f ca="1">AND(Accueil!$E$8="Oui",$AA162,OR($AD162="",Accueil!$E$10="",NOT(ISNUMBER(Accueil!$E$10)),$AD162&gt;=Accueil!$E$10))</f>
        <v>0</v>
      </c>
      <c r="AD162" s="229" t="str">
        <f>IF(NOT(_xlfn.ISFORMULA(B162)),IF(ISNUMBER(B162),B162,IF(NOT(_xlfn.ISFORMULA(D162)),IF(AND(ISNUMBER(D162),D162&lt;&gt;0),Accueil!$B$7,IF(NOT(_xlfn.ISFORMULA(G162)),IF(AND(ISNUMBER(G162),G162&lt;&gt;0),Accueil!$B$7,""),"")),IF(NOT(_xlfn.ISFORMULA(G162)),IF(AND(ISNUMBER(G162),G162&lt;&gt;0),Accueil!$B$7,""),""))),IF(NOT(_xlfn.ISFORMULA(D162)),IF(AND(ISNUMBER(D162),D162&lt;&gt;0),Accueil!$B$7,IF(NOT(_xlfn.ISFORMULA(G162)),IF(AND(ISNUMBER(G162),G162&lt;&gt;0),Accueil!$B$7,""),"")),IF(NOT(_xlfn.ISFORMULA(G162)),IF(AND(ISNUMBER(G162),G162&lt;&gt;0),Accueil!$B$7,""),"")))</f>
        <v/>
      </c>
      <c r="AE162" s="230">
        <f t="shared" ca="1" si="36"/>
        <v>0</v>
      </c>
      <c r="AF162" s="230">
        <f t="shared" ca="1" si="37"/>
        <v>0</v>
      </c>
      <c r="AG162" s="230">
        <f t="shared" ca="1" si="38"/>
        <v>0</v>
      </c>
      <c r="AH162" s="231">
        <f t="shared" ca="1" si="39"/>
        <v>0</v>
      </c>
      <c r="AI162" s="231">
        <f t="shared" ca="1" si="40"/>
        <v>0</v>
      </c>
      <c r="AJ162" s="231" t="str">
        <f t="shared" ca="1" si="41"/>
        <v/>
      </c>
    </row>
    <row r="163" spans="1:36" x14ac:dyDescent="0.25">
      <c r="A163" s="42"/>
      <c r="B163" s="232" t="str">
        <f>IF(NOT(_xlfn.ISFORMULA(D163)),IF(AND(ISNUMBER(D163),D163&lt;&gt;0),Accueil!$B$7,IF(NOT(_xlfn.ISFORMULA(G163)),IF(AND(ISNUMBER(G163),G163&lt;&gt;0),Accueil!$B$7,""),"")),IF(NOT(_xlfn.ISFORMULA(G163)),IF(AND(ISNUMBER(G163),G163&lt;&gt;0),Accueil!$B$7,""),""))</f>
        <v/>
      </c>
      <c r="C163" s="43"/>
      <c r="D163" s="223" t="str">
        <f t="shared" ca="1" si="28"/>
        <v/>
      </c>
      <c r="E163" s="223" t="str">
        <f t="shared" ca="1" si="29"/>
        <v/>
      </c>
      <c r="F163" s="223" t="str">
        <f t="shared" ca="1" si="30"/>
        <v/>
      </c>
      <c r="G163" s="224" t="str">
        <f t="shared" ca="1" si="31"/>
        <v/>
      </c>
      <c r="H163" s="225" t="str">
        <f t="shared" ca="1" si="32"/>
        <v/>
      </c>
      <c r="I163" s="226" t="str">
        <f t="shared" ca="1" si="33"/>
        <v/>
      </c>
      <c r="J163" s="227" t="str">
        <f t="shared" ca="1" si="34"/>
        <v/>
      </c>
      <c r="K163" s="301" t="s">
        <v>88</v>
      </c>
      <c r="L163" s="112"/>
      <c r="M163" s="35"/>
      <c r="N163" s="35"/>
      <c r="O163" s="35"/>
      <c r="P163" s="35"/>
      <c r="S163" s="35"/>
      <c r="T163" s="35"/>
      <c r="U163" s="35"/>
      <c r="V163" s="35"/>
      <c r="W163" s="35"/>
      <c r="X163" s="35"/>
      <c r="Y163" s="35"/>
      <c r="Z163" s="35"/>
      <c r="AA163" s="228" t="b">
        <f t="shared" ca="1" si="35"/>
        <v>1</v>
      </c>
      <c r="AB163" s="228" t="b">
        <f ca="1">AND(Accueil!$E$5="Oui",$AA163,OR($AD163="",Accueil!$E$7="",NOT(ISNUMBER(Accueil!$E$7)),$AD163&gt;=Accueil!$E$7))</f>
        <v>0</v>
      </c>
      <c r="AC163" s="228" t="b">
        <f ca="1">AND(Accueil!$E$8="Oui",$AA163,OR($AD163="",Accueil!$E$10="",NOT(ISNUMBER(Accueil!$E$10)),$AD163&gt;=Accueil!$E$10))</f>
        <v>0</v>
      </c>
      <c r="AD163" s="229" t="str">
        <f>IF(NOT(_xlfn.ISFORMULA(B163)),IF(ISNUMBER(B163),B163,IF(NOT(_xlfn.ISFORMULA(D163)),IF(AND(ISNUMBER(D163),D163&lt;&gt;0),Accueil!$B$7,IF(NOT(_xlfn.ISFORMULA(G163)),IF(AND(ISNUMBER(G163),G163&lt;&gt;0),Accueil!$B$7,""),"")),IF(NOT(_xlfn.ISFORMULA(G163)),IF(AND(ISNUMBER(G163),G163&lt;&gt;0),Accueil!$B$7,""),""))),IF(NOT(_xlfn.ISFORMULA(D163)),IF(AND(ISNUMBER(D163),D163&lt;&gt;0),Accueil!$B$7,IF(NOT(_xlfn.ISFORMULA(G163)),IF(AND(ISNUMBER(G163),G163&lt;&gt;0),Accueil!$B$7,""),"")),IF(NOT(_xlfn.ISFORMULA(G163)),IF(AND(ISNUMBER(G163),G163&lt;&gt;0),Accueil!$B$7,""),"")))</f>
        <v/>
      </c>
      <c r="AE163" s="230">
        <f t="shared" ca="1" si="36"/>
        <v>0</v>
      </c>
      <c r="AF163" s="230">
        <f t="shared" ca="1" si="37"/>
        <v>0</v>
      </c>
      <c r="AG163" s="230">
        <f t="shared" ca="1" si="38"/>
        <v>0</v>
      </c>
      <c r="AH163" s="231">
        <f t="shared" ca="1" si="39"/>
        <v>0</v>
      </c>
      <c r="AI163" s="231">
        <f t="shared" ca="1" si="40"/>
        <v>0</v>
      </c>
      <c r="AJ163" s="231" t="str">
        <f t="shared" ca="1" si="41"/>
        <v/>
      </c>
    </row>
    <row r="164" spans="1:36" x14ac:dyDescent="0.25">
      <c r="A164" s="42"/>
      <c r="B164" s="232" t="str">
        <f>IF(NOT(_xlfn.ISFORMULA(D164)),IF(AND(ISNUMBER(D164),D164&lt;&gt;0),Accueil!$B$7,IF(NOT(_xlfn.ISFORMULA(G164)),IF(AND(ISNUMBER(G164),G164&lt;&gt;0),Accueil!$B$7,""),"")),IF(NOT(_xlfn.ISFORMULA(G164)),IF(AND(ISNUMBER(G164),G164&lt;&gt;0),Accueil!$B$7,""),""))</f>
        <v/>
      </c>
      <c r="C164" s="43"/>
      <c r="D164" s="223" t="str">
        <f t="shared" ca="1" si="28"/>
        <v/>
      </c>
      <c r="E164" s="223" t="str">
        <f t="shared" ca="1" si="29"/>
        <v/>
      </c>
      <c r="F164" s="223" t="str">
        <f t="shared" ca="1" si="30"/>
        <v/>
      </c>
      <c r="G164" s="224" t="str">
        <f t="shared" ca="1" si="31"/>
        <v/>
      </c>
      <c r="H164" s="225" t="str">
        <f t="shared" ca="1" si="32"/>
        <v/>
      </c>
      <c r="I164" s="226" t="str">
        <f t="shared" ca="1" si="33"/>
        <v/>
      </c>
      <c r="J164" s="227" t="str">
        <f t="shared" ca="1" si="34"/>
        <v/>
      </c>
      <c r="K164" s="301" t="s">
        <v>88</v>
      </c>
      <c r="L164" s="112"/>
      <c r="M164" s="35"/>
      <c r="N164" s="35"/>
      <c r="O164" s="35"/>
      <c r="P164" s="35"/>
      <c r="S164" s="35"/>
      <c r="T164" s="35"/>
      <c r="U164" s="35"/>
      <c r="V164" s="35"/>
      <c r="W164" s="35"/>
      <c r="X164" s="35"/>
      <c r="Y164" s="35"/>
      <c r="Z164" s="35"/>
      <c r="AA164" s="228" t="b">
        <f t="shared" ca="1" si="35"/>
        <v>1</v>
      </c>
      <c r="AB164" s="228" t="b">
        <f ca="1">AND(Accueil!$E$5="Oui",$AA164,OR($AD164="",Accueil!$E$7="",NOT(ISNUMBER(Accueil!$E$7)),$AD164&gt;=Accueil!$E$7))</f>
        <v>0</v>
      </c>
      <c r="AC164" s="228" t="b">
        <f ca="1">AND(Accueil!$E$8="Oui",$AA164,OR($AD164="",Accueil!$E$10="",NOT(ISNUMBER(Accueil!$E$10)),$AD164&gt;=Accueil!$E$10))</f>
        <v>0</v>
      </c>
      <c r="AD164" s="229" t="str">
        <f>IF(NOT(_xlfn.ISFORMULA(B164)),IF(ISNUMBER(B164),B164,IF(NOT(_xlfn.ISFORMULA(D164)),IF(AND(ISNUMBER(D164),D164&lt;&gt;0),Accueil!$B$7,IF(NOT(_xlfn.ISFORMULA(G164)),IF(AND(ISNUMBER(G164),G164&lt;&gt;0),Accueil!$B$7,""),"")),IF(NOT(_xlfn.ISFORMULA(G164)),IF(AND(ISNUMBER(G164),G164&lt;&gt;0),Accueil!$B$7,""),""))),IF(NOT(_xlfn.ISFORMULA(D164)),IF(AND(ISNUMBER(D164),D164&lt;&gt;0),Accueil!$B$7,IF(NOT(_xlfn.ISFORMULA(G164)),IF(AND(ISNUMBER(G164),G164&lt;&gt;0),Accueil!$B$7,""),"")),IF(NOT(_xlfn.ISFORMULA(G164)),IF(AND(ISNUMBER(G164),G164&lt;&gt;0),Accueil!$B$7,""),"")))</f>
        <v/>
      </c>
      <c r="AE164" s="230">
        <f t="shared" ca="1" si="36"/>
        <v>0</v>
      </c>
      <c r="AF164" s="230">
        <f t="shared" ca="1" si="37"/>
        <v>0</v>
      </c>
      <c r="AG164" s="230">
        <f t="shared" ca="1" si="38"/>
        <v>0</v>
      </c>
      <c r="AH164" s="231">
        <f t="shared" ca="1" si="39"/>
        <v>0</v>
      </c>
      <c r="AI164" s="231">
        <f t="shared" ca="1" si="40"/>
        <v>0</v>
      </c>
      <c r="AJ164" s="231" t="str">
        <f t="shared" ca="1" si="41"/>
        <v/>
      </c>
    </row>
    <row r="165" spans="1:36" x14ac:dyDescent="0.25">
      <c r="A165" s="42"/>
      <c r="B165" s="232" t="str">
        <f>IF(NOT(_xlfn.ISFORMULA(D165)),IF(AND(ISNUMBER(D165),D165&lt;&gt;0),Accueil!$B$7,IF(NOT(_xlfn.ISFORMULA(G165)),IF(AND(ISNUMBER(G165),G165&lt;&gt;0),Accueil!$B$7,""),"")),IF(NOT(_xlfn.ISFORMULA(G165)),IF(AND(ISNUMBER(G165),G165&lt;&gt;0),Accueil!$B$7,""),""))</f>
        <v/>
      </c>
      <c r="C165" s="43"/>
      <c r="D165" s="223" t="str">
        <f t="shared" ca="1" si="28"/>
        <v/>
      </c>
      <c r="E165" s="223" t="str">
        <f t="shared" ca="1" si="29"/>
        <v/>
      </c>
      <c r="F165" s="223" t="str">
        <f t="shared" ca="1" si="30"/>
        <v/>
      </c>
      <c r="G165" s="224" t="str">
        <f t="shared" ca="1" si="31"/>
        <v/>
      </c>
      <c r="H165" s="225" t="str">
        <f t="shared" ca="1" si="32"/>
        <v/>
      </c>
      <c r="I165" s="226" t="str">
        <f t="shared" ca="1" si="33"/>
        <v/>
      </c>
      <c r="J165" s="227" t="str">
        <f t="shared" ca="1" si="34"/>
        <v/>
      </c>
      <c r="K165" s="301" t="s">
        <v>88</v>
      </c>
      <c r="L165" s="112"/>
      <c r="M165" s="35"/>
      <c r="N165" s="35"/>
      <c r="O165" s="35"/>
      <c r="P165" s="35"/>
      <c r="S165" s="35"/>
      <c r="T165" s="35"/>
      <c r="U165" s="35"/>
      <c r="V165" s="35"/>
      <c r="W165" s="35"/>
      <c r="X165" s="35"/>
      <c r="Y165" s="35"/>
      <c r="Z165" s="35"/>
      <c r="AA165" s="228" t="b">
        <f t="shared" ca="1" si="35"/>
        <v>1</v>
      </c>
      <c r="AB165" s="228" t="b">
        <f ca="1">AND(Accueil!$E$5="Oui",$AA165,OR($AD165="",Accueil!$E$7="",NOT(ISNUMBER(Accueil!$E$7)),$AD165&gt;=Accueil!$E$7))</f>
        <v>0</v>
      </c>
      <c r="AC165" s="228" t="b">
        <f ca="1">AND(Accueil!$E$8="Oui",$AA165,OR($AD165="",Accueil!$E$10="",NOT(ISNUMBER(Accueil!$E$10)),$AD165&gt;=Accueil!$E$10))</f>
        <v>0</v>
      </c>
      <c r="AD165" s="229" t="str">
        <f>IF(NOT(_xlfn.ISFORMULA(B165)),IF(ISNUMBER(B165),B165,IF(NOT(_xlfn.ISFORMULA(D165)),IF(AND(ISNUMBER(D165),D165&lt;&gt;0),Accueil!$B$7,IF(NOT(_xlfn.ISFORMULA(G165)),IF(AND(ISNUMBER(G165),G165&lt;&gt;0),Accueil!$B$7,""),"")),IF(NOT(_xlfn.ISFORMULA(G165)),IF(AND(ISNUMBER(G165),G165&lt;&gt;0),Accueil!$B$7,""),""))),IF(NOT(_xlfn.ISFORMULA(D165)),IF(AND(ISNUMBER(D165),D165&lt;&gt;0),Accueil!$B$7,IF(NOT(_xlfn.ISFORMULA(G165)),IF(AND(ISNUMBER(G165),G165&lt;&gt;0),Accueil!$B$7,""),"")),IF(NOT(_xlfn.ISFORMULA(G165)),IF(AND(ISNUMBER(G165),G165&lt;&gt;0),Accueil!$B$7,""),"")))</f>
        <v/>
      </c>
      <c r="AE165" s="230">
        <f t="shared" ca="1" si="36"/>
        <v>0</v>
      </c>
      <c r="AF165" s="230">
        <f t="shared" ca="1" si="37"/>
        <v>0</v>
      </c>
      <c r="AG165" s="230">
        <f t="shared" ca="1" si="38"/>
        <v>0</v>
      </c>
      <c r="AH165" s="231">
        <f t="shared" ca="1" si="39"/>
        <v>0</v>
      </c>
      <c r="AI165" s="231">
        <f t="shared" ca="1" si="40"/>
        <v>0</v>
      </c>
      <c r="AJ165" s="231" t="str">
        <f t="shared" ca="1" si="41"/>
        <v/>
      </c>
    </row>
    <row r="166" spans="1:36" x14ac:dyDescent="0.25">
      <c r="A166" s="42"/>
      <c r="B166" s="232" t="str">
        <f>IF(NOT(_xlfn.ISFORMULA(D166)),IF(AND(ISNUMBER(D166),D166&lt;&gt;0),Accueil!$B$7,IF(NOT(_xlfn.ISFORMULA(G166)),IF(AND(ISNUMBER(G166),G166&lt;&gt;0),Accueil!$B$7,""),"")),IF(NOT(_xlfn.ISFORMULA(G166)),IF(AND(ISNUMBER(G166),G166&lt;&gt;0),Accueil!$B$7,""),""))</f>
        <v/>
      </c>
      <c r="C166" s="43"/>
      <c r="D166" s="223" t="str">
        <f t="shared" ca="1" si="28"/>
        <v/>
      </c>
      <c r="E166" s="223" t="str">
        <f t="shared" ca="1" si="29"/>
        <v/>
      </c>
      <c r="F166" s="223" t="str">
        <f t="shared" ca="1" si="30"/>
        <v/>
      </c>
      <c r="G166" s="224" t="str">
        <f t="shared" ca="1" si="31"/>
        <v/>
      </c>
      <c r="H166" s="225" t="str">
        <f t="shared" ca="1" si="32"/>
        <v/>
      </c>
      <c r="I166" s="226" t="str">
        <f t="shared" ca="1" si="33"/>
        <v/>
      </c>
      <c r="J166" s="227" t="str">
        <f t="shared" ca="1" si="34"/>
        <v/>
      </c>
      <c r="K166" s="301" t="s">
        <v>88</v>
      </c>
      <c r="L166" s="112"/>
      <c r="M166" s="35"/>
      <c r="N166" s="35"/>
      <c r="O166" s="35"/>
      <c r="P166" s="35"/>
      <c r="S166" s="35"/>
      <c r="T166" s="35"/>
      <c r="U166" s="35"/>
      <c r="V166" s="35"/>
      <c r="W166" s="35"/>
      <c r="X166" s="35"/>
      <c r="Y166" s="35"/>
      <c r="Z166" s="35"/>
      <c r="AA166" s="228" t="b">
        <f t="shared" ca="1" si="35"/>
        <v>1</v>
      </c>
      <c r="AB166" s="228" t="b">
        <f ca="1">AND(Accueil!$E$5="Oui",$AA166,OR($AD166="",Accueil!$E$7="",NOT(ISNUMBER(Accueil!$E$7)),$AD166&gt;=Accueil!$E$7))</f>
        <v>0</v>
      </c>
      <c r="AC166" s="228" t="b">
        <f ca="1">AND(Accueil!$E$8="Oui",$AA166,OR($AD166="",Accueil!$E$10="",NOT(ISNUMBER(Accueil!$E$10)),$AD166&gt;=Accueil!$E$10))</f>
        <v>0</v>
      </c>
      <c r="AD166" s="229" t="str">
        <f>IF(NOT(_xlfn.ISFORMULA(B166)),IF(ISNUMBER(B166),B166,IF(NOT(_xlfn.ISFORMULA(D166)),IF(AND(ISNUMBER(D166),D166&lt;&gt;0),Accueil!$B$7,IF(NOT(_xlfn.ISFORMULA(G166)),IF(AND(ISNUMBER(G166),G166&lt;&gt;0),Accueil!$B$7,""),"")),IF(NOT(_xlfn.ISFORMULA(G166)),IF(AND(ISNUMBER(G166),G166&lt;&gt;0),Accueil!$B$7,""),""))),IF(NOT(_xlfn.ISFORMULA(D166)),IF(AND(ISNUMBER(D166),D166&lt;&gt;0),Accueil!$B$7,IF(NOT(_xlfn.ISFORMULA(G166)),IF(AND(ISNUMBER(G166),G166&lt;&gt;0),Accueil!$B$7,""),"")),IF(NOT(_xlfn.ISFORMULA(G166)),IF(AND(ISNUMBER(G166),G166&lt;&gt;0),Accueil!$B$7,""),"")))</f>
        <v/>
      </c>
      <c r="AE166" s="230">
        <f t="shared" ca="1" si="36"/>
        <v>0</v>
      </c>
      <c r="AF166" s="230">
        <f t="shared" ca="1" si="37"/>
        <v>0</v>
      </c>
      <c r="AG166" s="230">
        <f t="shared" ca="1" si="38"/>
        <v>0</v>
      </c>
      <c r="AH166" s="231">
        <f t="shared" ca="1" si="39"/>
        <v>0</v>
      </c>
      <c r="AI166" s="231">
        <f t="shared" ca="1" si="40"/>
        <v>0</v>
      </c>
      <c r="AJ166" s="231" t="str">
        <f t="shared" ca="1" si="41"/>
        <v/>
      </c>
    </row>
    <row r="167" spans="1:36" x14ac:dyDescent="0.25">
      <c r="A167" s="42"/>
      <c r="B167" s="232" t="str">
        <f>IF(NOT(_xlfn.ISFORMULA(D167)),IF(AND(ISNUMBER(D167),D167&lt;&gt;0),Accueil!$B$7,IF(NOT(_xlfn.ISFORMULA(G167)),IF(AND(ISNUMBER(G167),G167&lt;&gt;0),Accueil!$B$7,""),"")),IF(NOT(_xlfn.ISFORMULA(G167)),IF(AND(ISNUMBER(G167),G167&lt;&gt;0),Accueil!$B$7,""),""))</f>
        <v/>
      </c>
      <c r="C167" s="43"/>
      <c r="D167" s="223" t="str">
        <f t="shared" ca="1" si="28"/>
        <v/>
      </c>
      <c r="E167" s="223" t="str">
        <f t="shared" ca="1" si="29"/>
        <v/>
      </c>
      <c r="F167" s="223" t="str">
        <f t="shared" ca="1" si="30"/>
        <v/>
      </c>
      <c r="G167" s="224" t="str">
        <f t="shared" ca="1" si="31"/>
        <v/>
      </c>
      <c r="H167" s="225" t="str">
        <f t="shared" ca="1" si="32"/>
        <v/>
      </c>
      <c r="I167" s="226" t="str">
        <f t="shared" ca="1" si="33"/>
        <v/>
      </c>
      <c r="J167" s="227" t="str">
        <f t="shared" ca="1" si="34"/>
        <v/>
      </c>
      <c r="K167" s="301" t="s">
        <v>88</v>
      </c>
      <c r="L167" s="112"/>
      <c r="M167" s="35"/>
      <c r="N167" s="35"/>
      <c r="O167" s="35"/>
      <c r="P167" s="35"/>
      <c r="S167" s="35"/>
      <c r="T167" s="35"/>
      <c r="U167" s="35"/>
      <c r="V167" s="35"/>
      <c r="W167" s="35"/>
      <c r="X167" s="35"/>
      <c r="Y167" s="35"/>
      <c r="Z167" s="35"/>
      <c r="AA167" s="228" t="b">
        <f t="shared" ca="1" si="35"/>
        <v>1</v>
      </c>
      <c r="AB167" s="228" t="b">
        <f ca="1">AND(Accueil!$E$5="Oui",$AA167,OR($AD167="",Accueil!$E$7="",NOT(ISNUMBER(Accueil!$E$7)),$AD167&gt;=Accueil!$E$7))</f>
        <v>0</v>
      </c>
      <c r="AC167" s="228" t="b">
        <f ca="1">AND(Accueil!$E$8="Oui",$AA167,OR($AD167="",Accueil!$E$10="",NOT(ISNUMBER(Accueil!$E$10)),$AD167&gt;=Accueil!$E$10))</f>
        <v>0</v>
      </c>
      <c r="AD167" s="229" t="str">
        <f>IF(NOT(_xlfn.ISFORMULA(B167)),IF(ISNUMBER(B167),B167,IF(NOT(_xlfn.ISFORMULA(D167)),IF(AND(ISNUMBER(D167),D167&lt;&gt;0),Accueil!$B$7,IF(NOT(_xlfn.ISFORMULA(G167)),IF(AND(ISNUMBER(G167),G167&lt;&gt;0),Accueil!$B$7,""),"")),IF(NOT(_xlfn.ISFORMULA(G167)),IF(AND(ISNUMBER(G167),G167&lt;&gt;0),Accueil!$B$7,""),""))),IF(NOT(_xlfn.ISFORMULA(D167)),IF(AND(ISNUMBER(D167),D167&lt;&gt;0),Accueil!$B$7,IF(NOT(_xlfn.ISFORMULA(G167)),IF(AND(ISNUMBER(G167),G167&lt;&gt;0),Accueil!$B$7,""),"")),IF(NOT(_xlfn.ISFORMULA(G167)),IF(AND(ISNUMBER(G167),G167&lt;&gt;0),Accueil!$B$7,""),"")))</f>
        <v/>
      </c>
      <c r="AE167" s="230">
        <f t="shared" ca="1" si="36"/>
        <v>0</v>
      </c>
      <c r="AF167" s="230">
        <f t="shared" ca="1" si="37"/>
        <v>0</v>
      </c>
      <c r="AG167" s="230">
        <f t="shared" ca="1" si="38"/>
        <v>0</v>
      </c>
      <c r="AH167" s="231">
        <f t="shared" ca="1" si="39"/>
        <v>0</v>
      </c>
      <c r="AI167" s="231">
        <f t="shared" ca="1" si="40"/>
        <v>0</v>
      </c>
      <c r="AJ167" s="231" t="str">
        <f t="shared" ca="1" si="41"/>
        <v/>
      </c>
    </row>
    <row r="168" spans="1:36" x14ac:dyDescent="0.25">
      <c r="A168" s="42"/>
      <c r="B168" s="232" t="str">
        <f>IF(NOT(_xlfn.ISFORMULA(D168)),IF(AND(ISNUMBER(D168),D168&lt;&gt;0),Accueil!$B$7,IF(NOT(_xlfn.ISFORMULA(G168)),IF(AND(ISNUMBER(G168),G168&lt;&gt;0),Accueil!$B$7,""),"")),IF(NOT(_xlfn.ISFORMULA(G168)),IF(AND(ISNUMBER(G168),G168&lt;&gt;0),Accueil!$B$7,""),""))</f>
        <v/>
      </c>
      <c r="C168" s="43"/>
      <c r="D168" s="223" t="str">
        <f t="shared" ca="1" si="28"/>
        <v/>
      </c>
      <c r="E168" s="223" t="str">
        <f t="shared" ca="1" si="29"/>
        <v/>
      </c>
      <c r="F168" s="223" t="str">
        <f t="shared" ca="1" si="30"/>
        <v/>
      </c>
      <c r="G168" s="224" t="str">
        <f t="shared" ca="1" si="31"/>
        <v/>
      </c>
      <c r="H168" s="225" t="str">
        <f t="shared" ca="1" si="32"/>
        <v/>
      </c>
      <c r="I168" s="226" t="str">
        <f t="shared" ca="1" si="33"/>
        <v/>
      </c>
      <c r="J168" s="227" t="str">
        <f t="shared" ca="1" si="34"/>
        <v/>
      </c>
      <c r="K168" s="301" t="s">
        <v>88</v>
      </c>
      <c r="L168" s="112"/>
      <c r="M168" s="35"/>
      <c r="N168" s="35"/>
      <c r="O168" s="35"/>
      <c r="P168" s="35"/>
      <c r="S168" s="35"/>
      <c r="T168" s="35"/>
      <c r="U168" s="35"/>
      <c r="V168" s="35"/>
      <c r="W168" s="35"/>
      <c r="X168" s="35"/>
      <c r="Y168" s="35"/>
      <c r="Z168" s="35"/>
      <c r="AA168" s="228" t="b">
        <f t="shared" ca="1" si="35"/>
        <v>1</v>
      </c>
      <c r="AB168" s="228" t="b">
        <f ca="1">AND(Accueil!$E$5="Oui",$AA168,OR($AD168="",Accueil!$E$7="",NOT(ISNUMBER(Accueil!$E$7)),$AD168&gt;=Accueil!$E$7))</f>
        <v>0</v>
      </c>
      <c r="AC168" s="228" t="b">
        <f ca="1">AND(Accueil!$E$8="Oui",$AA168,OR($AD168="",Accueil!$E$10="",NOT(ISNUMBER(Accueil!$E$10)),$AD168&gt;=Accueil!$E$10))</f>
        <v>0</v>
      </c>
      <c r="AD168" s="229" t="str">
        <f>IF(NOT(_xlfn.ISFORMULA(B168)),IF(ISNUMBER(B168),B168,IF(NOT(_xlfn.ISFORMULA(D168)),IF(AND(ISNUMBER(D168),D168&lt;&gt;0),Accueil!$B$7,IF(NOT(_xlfn.ISFORMULA(G168)),IF(AND(ISNUMBER(G168),G168&lt;&gt;0),Accueil!$B$7,""),"")),IF(NOT(_xlfn.ISFORMULA(G168)),IF(AND(ISNUMBER(G168),G168&lt;&gt;0),Accueil!$B$7,""),""))),IF(NOT(_xlfn.ISFORMULA(D168)),IF(AND(ISNUMBER(D168),D168&lt;&gt;0),Accueil!$B$7,IF(NOT(_xlfn.ISFORMULA(G168)),IF(AND(ISNUMBER(G168),G168&lt;&gt;0),Accueil!$B$7,""),"")),IF(NOT(_xlfn.ISFORMULA(G168)),IF(AND(ISNUMBER(G168),G168&lt;&gt;0),Accueil!$B$7,""),"")))</f>
        <v/>
      </c>
      <c r="AE168" s="230">
        <f t="shared" ca="1" si="36"/>
        <v>0</v>
      </c>
      <c r="AF168" s="230">
        <f t="shared" ca="1" si="37"/>
        <v>0</v>
      </c>
      <c r="AG168" s="230">
        <f t="shared" ca="1" si="38"/>
        <v>0</v>
      </c>
      <c r="AH168" s="231">
        <f t="shared" ca="1" si="39"/>
        <v>0</v>
      </c>
      <c r="AI168" s="231">
        <f t="shared" ca="1" si="40"/>
        <v>0</v>
      </c>
      <c r="AJ168" s="231" t="str">
        <f t="shared" ca="1" si="41"/>
        <v/>
      </c>
    </row>
    <row r="169" spans="1:36" x14ac:dyDescent="0.25">
      <c r="A169" s="42"/>
      <c r="B169" s="232" t="str">
        <f>IF(NOT(_xlfn.ISFORMULA(D169)),IF(AND(ISNUMBER(D169),D169&lt;&gt;0),Accueil!$B$7,IF(NOT(_xlfn.ISFORMULA(G169)),IF(AND(ISNUMBER(G169),G169&lt;&gt;0),Accueil!$B$7,""),"")),IF(NOT(_xlfn.ISFORMULA(G169)),IF(AND(ISNUMBER(G169),G169&lt;&gt;0),Accueil!$B$7,""),""))</f>
        <v/>
      </c>
      <c r="C169" s="43"/>
      <c r="D169" s="223" t="str">
        <f t="shared" ca="1" si="28"/>
        <v/>
      </c>
      <c r="E169" s="223" t="str">
        <f t="shared" ca="1" si="29"/>
        <v/>
      </c>
      <c r="F169" s="223" t="str">
        <f t="shared" ca="1" si="30"/>
        <v/>
      </c>
      <c r="G169" s="224" t="str">
        <f t="shared" ca="1" si="31"/>
        <v/>
      </c>
      <c r="H169" s="225" t="str">
        <f t="shared" ca="1" si="32"/>
        <v/>
      </c>
      <c r="I169" s="226" t="str">
        <f t="shared" ca="1" si="33"/>
        <v/>
      </c>
      <c r="J169" s="227" t="str">
        <f t="shared" ca="1" si="34"/>
        <v/>
      </c>
      <c r="K169" s="301" t="s">
        <v>88</v>
      </c>
      <c r="L169" s="112"/>
      <c r="M169" s="35"/>
      <c r="N169" s="35"/>
      <c r="O169" s="35"/>
      <c r="P169" s="35"/>
      <c r="S169" s="35"/>
      <c r="T169" s="35"/>
      <c r="U169" s="35"/>
      <c r="V169" s="35"/>
      <c r="W169" s="35"/>
      <c r="X169" s="35"/>
      <c r="Y169" s="35"/>
      <c r="Z169" s="35"/>
      <c r="AA169" s="228" t="b">
        <f t="shared" ca="1" si="35"/>
        <v>1</v>
      </c>
      <c r="AB169" s="228" t="b">
        <f ca="1">AND(Accueil!$E$5="Oui",$AA169,OR($AD169="",Accueil!$E$7="",NOT(ISNUMBER(Accueil!$E$7)),$AD169&gt;=Accueil!$E$7))</f>
        <v>0</v>
      </c>
      <c r="AC169" s="228" t="b">
        <f ca="1">AND(Accueil!$E$8="Oui",$AA169,OR($AD169="",Accueil!$E$10="",NOT(ISNUMBER(Accueil!$E$10)),$AD169&gt;=Accueil!$E$10))</f>
        <v>0</v>
      </c>
      <c r="AD169" s="229" t="str">
        <f>IF(NOT(_xlfn.ISFORMULA(B169)),IF(ISNUMBER(B169),B169,IF(NOT(_xlfn.ISFORMULA(D169)),IF(AND(ISNUMBER(D169),D169&lt;&gt;0),Accueil!$B$7,IF(NOT(_xlfn.ISFORMULA(G169)),IF(AND(ISNUMBER(G169),G169&lt;&gt;0),Accueil!$B$7,""),"")),IF(NOT(_xlfn.ISFORMULA(G169)),IF(AND(ISNUMBER(G169),G169&lt;&gt;0),Accueil!$B$7,""),""))),IF(NOT(_xlfn.ISFORMULA(D169)),IF(AND(ISNUMBER(D169),D169&lt;&gt;0),Accueil!$B$7,IF(NOT(_xlfn.ISFORMULA(G169)),IF(AND(ISNUMBER(G169),G169&lt;&gt;0),Accueil!$B$7,""),"")),IF(NOT(_xlfn.ISFORMULA(G169)),IF(AND(ISNUMBER(G169),G169&lt;&gt;0),Accueil!$B$7,""),"")))</f>
        <v/>
      </c>
      <c r="AE169" s="230">
        <f t="shared" ca="1" si="36"/>
        <v>0</v>
      </c>
      <c r="AF169" s="230">
        <f t="shared" ca="1" si="37"/>
        <v>0</v>
      </c>
      <c r="AG169" s="230">
        <f t="shared" ca="1" si="38"/>
        <v>0</v>
      </c>
      <c r="AH169" s="231">
        <f t="shared" ca="1" si="39"/>
        <v>0</v>
      </c>
      <c r="AI169" s="231">
        <f t="shared" ca="1" si="40"/>
        <v>0</v>
      </c>
      <c r="AJ169" s="231" t="str">
        <f t="shared" ca="1" si="41"/>
        <v/>
      </c>
    </row>
    <row r="170" spans="1:36" x14ac:dyDescent="0.25">
      <c r="A170" s="42"/>
      <c r="B170" s="232" t="str">
        <f>IF(NOT(_xlfn.ISFORMULA(D170)),IF(AND(ISNUMBER(D170),D170&lt;&gt;0),Accueil!$B$7,IF(NOT(_xlfn.ISFORMULA(G170)),IF(AND(ISNUMBER(G170),G170&lt;&gt;0),Accueil!$B$7,""),"")),IF(NOT(_xlfn.ISFORMULA(G170)),IF(AND(ISNUMBER(G170),G170&lt;&gt;0),Accueil!$B$7,""),""))</f>
        <v/>
      </c>
      <c r="C170" s="43"/>
      <c r="D170" s="223" t="str">
        <f t="shared" ca="1" si="28"/>
        <v/>
      </c>
      <c r="E170" s="223" t="str">
        <f t="shared" ca="1" si="29"/>
        <v/>
      </c>
      <c r="F170" s="223" t="str">
        <f t="shared" ca="1" si="30"/>
        <v/>
      </c>
      <c r="G170" s="224" t="str">
        <f t="shared" ca="1" si="31"/>
        <v/>
      </c>
      <c r="H170" s="225" t="str">
        <f t="shared" ca="1" si="32"/>
        <v/>
      </c>
      <c r="I170" s="226" t="str">
        <f t="shared" ca="1" si="33"/>
        <v/>
      </c>
      <c r="J170" s="227" t="str">
        <f t="shared" ca="1" si="34"/>
        <v/>
      </c>
      <c r="K170" s="301" t="s">
        <v>88</v>
      </c>
      <c r="L170" s="112"/>
      <c r="M170" s="35"/>
      <c r="N170" s="35"/>
      <c r="O170" s="35"/>
      <c r="P170" s="35"/>
      <c r="S170" s="35"/>
      <c r="T170" s="35"/>
      <c r="U170" s="35"/>
      <c r="V170" s="35"/>
      <c r="W170" s="35"/>
      <c r="X170" s="35"/>
      <c r="Y170" s="35"/>
      <c r="Z170" s="35"/>
      <c r="AA170" s="228" t="b">
        <f t="shared" ca="1" si="35"/>
        <v>1</v>
      </c>
      <c r="AB170" s="228" t="b">
        <f ca="1">AND(Accueil!$E$5="Oui",$AA170,OR($AD170="",Accueil!$E$7="",NOT(ISNUMBER(Accueil!$E$7)),$AD170&gt;=Accueil!$E$7))</f>
        <v>0</v>
      </c>
      <c r="AC170" s="228" t="b">
        <f ca="1">AND(Accueil!$E$8="Oui",$AA170,OR($AD170="",Accueil!$E$10="",NOT(ISNUMBER(Accueil!$E$10)),$AD170&gt;=Accueil!$E$10))</f>
        <v>0</v>
      </c>
      <c r="AD170" s="229" t="str">
        <f>IF(NOT(_xlfn.ISFORMULA(B170)),IF(ISNUMBER(B170),B170,IF(NOT(_xlfn.ISFORMULA(D170)),IF(AND(ISNUMBER(D170),D170&lt;&gt;0),Accueil!$B$7,IF(NOT(_xlfn.ISFORMULA(G170)),IF(AND(ISNUMBER(G170),G170&lt;&gt;0),Accueil!$B$7,""),"")),IF(NOT(_xlfn.ISFORMULA(G170)),IF(AND(ISNUMBER(G170),G170&lt;&gt;0),Accueil!$B$7,""),""))),IF(NOT(_xlfn.ISFORMULA(D170)),IF(AND(ISNUMBER(D170),D170&lt;&gt;0),Accueil!$B$7,IF(NOT(_xlfn.ISFORMULA(G170)),IF(AND(ISNUMBER(G170),G170&lt;&gt;0),Accueil!$B$7,""),"")),IF(NOT(_xlfn.ISFORMULA(G170)),IF(AND(ISNUMBER(G170),G170&lt;&gt;0),Accueil!$B$7,""),"")))</f>
        <v/>
      </c>
      <c r="AE170" s="230">
        <f t="shared" ca="1" si="36"/>
        <v>0</v>
      </c>
      <c r="AF170" s="230">
        <f t="shared" ca="1" si="37"/>
        <v>0</v>
      </c>
      <c r="AG170" s="230">
        <f t="shared" ca="1" si="38"/>
        <v>0</v>
      </c>
      <c r="AH170" s="231">
        <f t="shared" ca="1" si="39"/>
        <v>0</v>
      </c>
      <c r="AI170" s="231">
        <f t="shared" ca="1" si="40"/>
        <v>0</v>
      </c>
      <c r="AJ170" s="231" t="str">
        <f t="shared" ca="1" si="41"/>
        <v/>
      </c>
    </row>
    <row r="171" spans="1:36" x14ac:dyDescent="0.25">
      <c r="A171" s="42"/>
      <c r="B171" s="232" t="str">
        <f>IF(NOT(_xlfn.ISFORMULA(D171)),IF(AND(ISNUMBER(D171),D171&lt;&gt;0),Accueil!$B$7,IF(NOT(_xlfn.ISFORMULA(G171)),IF(AND(ISNUMBER(G171),G171&lt;&gt;0),Accueil!$B$7,""),"")),IF(NOT(_xlfn.ISFORMULA(G171)),IF(AND(ISNUMBER(G171),G171&lt;&gt;0),Accueil!$B$7,""),""))</f>
        <v/>
      </c>
      <c r="C171" s="43"/>
      <c r="D171" s="223" t="str">
        <f t="shared" ca="1" si="28"/>
        <v/>
      </c>
      <c r="E171" s="223" t="str">
        <f t="shared" ca="1" si="29"/>
        <v/>
      </c>
      <c r="F171" s="223" t="str">
        <f t="shared" ca="1" si="30"/>
        <v/>
      </c>
      <c r="G171" s="224" t="str">
        <f t="shared" ca="1" si="31"/>
        <v/>
      </c>
      <c r="H171" s="225" t="str">
        <f t="shared" ca="1" si="32"/>
        <v/>
      </c>
      <c r="I171" s="226" t="str">
        <f t="shared" ca="1" si="33"/>
        <v/>
      </c>
      <c r="J171" s="227" t="str">
        <f t="shared" ca="1" si="34"/>
        <v/>
      </c>
      <c r="K171" s="301" t="s">
        <v>88</v>
      </c>
      <c r="L171" s="112"/>
      <c r="M171" s="35"/>
      <c r="N171" s="35"/>
      <c r="O171" s="35"/>
      <c r="P171" s="35"/>
      <c r="S171" s="35"/>
      <c r="T171" s="35"/>
      <c r="U171" s="35"/>
      <c r="V171" s="35"/>
      <c r="W171" s="35"/>
      <c r="X171" s="35"/>
      <c r="Y171" s="35"/>
      <c r="Z171" s="35"/>
      <c r="AA171" s="228" t="b">
        <f t="shared" ca="1" si="35"/>
        <v>1</v>
      </c>
      <c r="AB171" s="228" t="b">
        <f ca="1">AND(Accueil!$E$5="Oui",$AA171,OR($AD171="",Accueil!$E$7="",NOT(ISNUMBER(Accueil!$E$7)),$AD171&gt;=Accueil!$E$7))</f>
        <v>0</v>
      </c>
      <c r="AC171" s="228" t="b">
        <f ca="1">AND(Accueil!$E$8="Oui",$AA171,OR($AD171="",Accueil!$E$10="",NOT(ISNUMBER(Accueil!$E$10)),$AD171&gt;=Accueil!$E$10))</f>
        <v>0</v>
      </c>
      <c r="AD171" s="229" t="str">
        <f>IF(NOT(_xlfn.ISFORMULA(B171)),IF(ISNUMBER(B171),B171,IF(NOT(_xlfn.ISFORMULA(D171)),IF(AND(ISNUMBER(D171),D171&lt;&gt;0),Accueil!$B$7,IF(NOT(_xlfn.ISFORMULA(G171)),IF(AND(ISNUMBER(G171),G171&lt;&gt;0),Accueil!$B$7,""),"")),IF(NOT(_xlfn.ISFORMULA(G171)),IF(AND(ISNUMBER(G171),G171&lt;&gt;0),Accueil!$B$7,""),""))),IF(NOT(_xlfn.ISFORMULA(D171)),IF(AND(ISNUMBER(D171),D171&lt;&gt;0),Accueil!$B$7,IF(NOT(_xlfn.ISFORMULA(G171)),IF(AND(ISNUMBER(G171),G171&lt;&gt;0),Accueil!$B$7,""),"")),IF(NOT(_xlfn.ISFORMULA(G171)),IF(AND(ISNUMBER(G171),G171&lt;&gt;0),Accueil!$B$7,""),"")))</f>
        <v/>
      </c>
      <c r="AE171" s="230">
        <f t="shared" ca="1" si="36"/>
        <v>0</v>
      </c>
      <c r="AF171" s="230">
        <f t="shared" ca="1" si="37"/>
        <v>0</v>
      </c>
      <c r="AG171" s="230">
        <f t="shared" ca="1" si="38"/>
        <v>0</v>
      </c>
      <c r="AH171" s="231">
        <f t="shared" ca="1" si="39"/>
        <v>0</v>
      </c>
      <c r="AI171" s="231">
        <f t="shared" ca="1" si="40"/>
        <v>0</v>
      </c>
      <c r="AJ171" s="231" t="str">
        <f t="shared" ca="1" si="41"/>
        <v/>
      </c>
    </row>
    <row r="172" spans="1:36" x14ac:dyDescent="0.25">
      <c r="A172" s="42"/>
      <c r="B172" s="232" t="str">
        <f>IF(NOT(_xlfn.ISFORMULA(D172)),IF(AND(ISNUMBER(D172),D172&lt;&gt;0),Accueil!$B$7,IF(NOT(_xlfn.ISFORMULA(G172)),IF(AND(ISNUMBER(G172),G172&lt;&gt;0),Accueil!$B$7,""),"")),IF(NOT(_xlfn.ISFORMULA(G172)),IF(AND(ISNUMBER(G172),G172&lt;&gt;0),Accueil!$B$7,""),""))</f>
        <v/>
      </c>
      <c r="C172" s="43"/>
      <c r="D172" s="223" t="str">
        <f t="shared" ca="1" si="28"/>
        <v/>
      </c>
      <c r="E172" s="223" t="str">
        <f t="shared" ca="1" si="29"/>
        <v/>
      </c>
      <c r="F172" s="223" t="str">
        <f t="shared" ca="1" si="30"/>
        <v/>
      </c>
      <c r="G172" s="224" t="str">
        <f t="shared" ca="1" si="31"/>
        <v/>
      </c>
      <c r="H172" s="225" t="str">
        <f t="shared" ca="1" si="32"/>
        <v/>
      </c>
      <c r="I172" s="226" t="str">
        <f t="shared" ca="1" si="33"/>
        <v/>
      </c>
      <c r="J172" s="227" t="str">
        <f t="shared" ca="1" si="34"/>
        <v/>
      </c>
      <c r="K172" s="301" t="s">
        <v>88</v>
      </c>
      <c r="L172" s="112"/>
      <c r="M172" s="35"/>
      <c r="N172" s="35"/>
      <c r="O172" s="35"/>
      <c r="P172" s="35"/>
      <c r="S172" s="35"/>
      <c r="T172" s="35"/>
      <c r="U172" s="35"/>
      <c r="V172" s="35"/>
      <c r="W172" s="35"/>
      <c r="X172" s="35"/>
      <c r="Y172" s="35"/>
      <c r="Z172" s="35"/>
      <c r="AA172" s="228" t="b">
        <f t="shared" ca="1" si="35"/>
        <v>1</v>
      </c>
      <c r="AB172" s="228" t="b">
        <f ca="1">AND(Accueil!$E$5="Oui",$AA172,OR($AD172="",Accueil!$E$7="",NOT(ISNUMBER(Accueil!$E$7)),$AD172&gt;=Accueil!$E$7))</f>
        <v>0</v>
      </c>
      <c r="AC172" s="228" t="b">
        <f ca="1">AND(Accueil!$E$8="Oui",$AA172,OR($AD172="",Accueil!$E$10="",NOT(ISNUMBER(Accueil!$E$10)),$AD172&gt;=Accueil!$E$10))</f>
        <v>0</v>
      </c>
      <c r="AD172" s="229" t="str">
        <f>IF(NOT(_xlfn.ISFORMULA(B172)),IF(ISNUMBER(B172),B172,IF(NOT(_xlfn.ISFORMULA(D172)),IF(AND(ISNUMBER(D172),D172&lt;&gt;0),Accueil!$B$7,IF(NOT(_xlfn.ISFORMULA(G172)),IF(AND(ISNUMBER(G172),G172&lt;&gt;0),Accueil!$B$7,""),"")),IF(NOT(_xlfn.ISFORMULA(G172)),IF(AND(ISNUMBER(G172),G172&lt;&gt;0),Accueil!$B$7,""),""))),IF(NOT(_xlfn.ISFORMULA(D172)),IF(AND(ISNUMBER(D172),D172&lt;&gt;0),Accueil!$B$7,IF(NOT(_xlfn.ISFORMULA(G172)),IF(AND(ISNUMBER(G172),G172&lt;&gt;0),Accueil!$B$7,""),"")),IF(NOT(_xlfn.ISFORMULA(G172)),IF(AND(ISNUMBER(G172),G172&lt;&gt;0),Accueil!$B$7,""),"")))</f>
        <v/>
      </c>
      <c r="AE172" s="230">
        <f t="shared" ca="1" si="36"/>
        <v>0</v>
      </c>
      <c r="AF172" s="230">
        <f t="shared" ca="1" si="37"/>
        <v>0</v>
      </c>
      <c r="AG172" s="230">
        <f t="shared" ca="1" si="38"/>
        <v>0</v>
      </c>
      <c r="AH172" s="231">
        <f t="shared" ca="1" si="39"/>
        <v>0</v>
      </c>
      <c r="AI172" s="231">
        <f t="shared" ca="1" si="40"/>
        <v>0</v>
      </c>
      <c r="AJ172" s="231" t="str">
        <f t="shared" ca="1" si="41"/>
        <v/>
      </c>
    </row>
    <row r="173" spans="1:36" x14ac:dyDescent="0.25">
      <c r="A173" s="42"/>
      <c r="B173" s="232" t="str">
        <f>IF(NOT(_xlfn.ISFORMULA(D173)),IF(AND(ISNUMBER(D173),D173&lt;&gt;0),Accueil!$B$7,IF(NOT(_xlfn.ISFORMULA(G173)),IF(AND(ISNUMBER(G173),G173&lt;&gt;0),Accueil!$B$7,""),"")),IF(NOT(_xlfn.ISFORMULA(G173)),IF(AND(ISNUMBER(G173),G173&lt;&gt;0),Accueil!$B$7,""),""))</f>
        <v/>
      </c>
      <c r="C173" s="43"/>
      <c r="D173" s="223" t="str">
        <f t="shared" ca="1" si="28"/>
        <v/>
      </c>
      <c r="E173" s="223" t="str">
        <f t="shared" ca="1" si="29"/>
        <v/>
      </c>
      <c r="F173" s="223" t="str">
        <f t="shared" ca="1" si="30"/>
        <v/>
      </c>
      <c r="G173" s="224" t="str">
        <f t="shared" ca="1" si="31"/>
        <v/>
      </c>
      <c r="H173" s="225" t="str">
        <f t="shared" ca="1" si="32"/>
        <v/>
      </c>
      <c r="I173" s="226" t="str">
        <f t="shared" ca="1" si="33"/>
        <v/>
      </c>
      <c r="J173" s="227" t="str">
        <f t="shared" ca="1" si="34"/>
        <v/>
      </c>
      <c r="K173" s="301" t="s">
        <v>88</v>
      </c>
      <c r="L173" s="112"/>
      <c r="M173" s="35"/>
      <c r="N173" s="35"/>
      <c r="O173" s="35"/>
      <c r="P173" s="35"/>
      <c r="S173" s="35"/>
      <c r="T173" s="35"/>
      <c r="U173" s="35"/>
      <c r="V173" s="35"/>
      <c r="W173" s="35"/>
      <c r="X173" s="35"/>
      <c r="Y173" s="35"/>
      <c r="Z173" s="35"/>
      <c r="AA173" s="228" t="b">
        <f t="shared" ca="1" si="35"/>
        <v>1</v>
      </c>
      <c r="AB173" s="228" t="b">
        <f ca="1">AND(Accueil!$E$5="Oui",$AA173,OR($AD173="",Accueil!$E$7="",NOT(ISNUMBER(Accueil!$E$7)),$AD173&gt;=Accueil!$E$7))</f>
        <v>0</v>
      </c>
      <c r="AC173" s="228" t="b">
        <f ca="1">AND(Accueil!$E$8="Oui",$AA173,OR($AD173="",Accueil!$E$10="",NOT(ISNUMBER(Accueil!$E$10)),$AD173&gt;=Accueil!$E$10))</f>
        <v>0</v>
      </c>
      <c r="AD173" s="229" t="str">
        <f>IF(NOT(_xlfn.ISFORMULA(B173)),IF(ISNUMBER(B173),B173,IF(NOT(_xlfn.ISFORMULA(D173)),IF(AND(ISNUMBER(D173),D173&lt;&gt;0),Accueil!$B$7,IF(NOT(_xlfn.ISFORMULA(G173)),IF(AND(ISNUMBER(G173),G173&lt;&gt;0),Accueil!$B$7,""),"")),IF(NOT(_xlfn.ISFORMULA(G173)),IF(AND(ISNUMBER(G173),G173&lt;&gt;0),Accueil!$B$7,""),""))),IF(NOT(_xlfn.ISFORMULA(D173)),IF(AND(ISNUMBER(D173),D173&lt;&gt;0),Accueil!$B$7,IF(NOT(_xlfn.ISFORMULA(G173)),IF(AND(ISNUMBER(G173),G173&lt;&gt;0),Accueil!$B$7,""),"")),IF(NOT(_xlfn.ISFORMULA(G173)),IF(AND(ISNUMBER(G173),G173&lt;&gt;0),Accueil!$B$7,""),"")))</f>
        <v/>
      </c>
      <c r="AE173" s="230">
        <f t="shared" ca="1" si="36"/>
        <v>0</v>
      </c>
      <c r="AF173" s="230">
        <f t="shared" ca="1" si="37"/>
        <v>0</v>
      </c>
      <c r="AG173" s="230">
        <f t="shared" ca="1" si="38"/>
        <v>0</v>
      </c>
      <c r="AH173" s="231">
        <f t="shared" ca="1" si="39"/>
        <v>0</v>
      </c>
      <c r="AI173" s="231">
        <f t="shared" ca="1" si="40"/>
        <v>0</v>
      </c>
      <c r="AJ173" s="231" t="str">
        <f t="shared" ca="1" si="41"/>
        <v/>
      </c>
    </row>
    <row r="174" spans="1:36" x14ac:dyDescent="0.25">
      <c r="A174" s="42"/>
      <c r="B174" s="232" t="str">
        <f>IF(NOT(_xlfn.ISFORMULA(D174)),IF(AND(ISNUMBER(D174),D174&lt;&gt;0),Accueil!$B$7,IF(NOT(_xlfn.ISFORMULA(G174)),IF(AND(ISNUMBER(G174),G174&lt;&gt;0),Accueil!$B$7,""),"")),IF(NOT(_xlfn.ISFORMULA(G174)),IF(AND(ISNUMBER(G174),G174&lt;&gt;0),Accueil!$B$7,""),""))</f>
        <v/>
      </c>
      <c r="C174" s="43"/>
      <c r="D174" s="223" t="str">
        <f t="shared" ca="1" si="28"/>
        <v/>
      </c>
      <c r="E174" s="223" t="str">
        <f t="shared" ca="1" si="29"/>
        <v/>
      </c>
      <c r="F174" s="223" t="str">
        <f t="shared" ca="1" si="30"/>
        <v/>
      </c>
      <c r="G174" s="224" t="str">
        <f t="shared" ca="1" si="31"/>
        <v/>
      </c>
      <c r="H174" s="225" t="str">
        <f t="shared" ca="1" si="32"/>
        <v/>
      </c>
      <c r="I174" s="226" t="str">
        <f t="shared" ca="1" si="33"/>
        <v/>
      </c>
      <c r="J174" s="227" t="str">
        <f t="shared" ca="1" si="34"/>
        <v/>
      </c>
      <c r="K174" s="301" t="s">
        <v>88</v>
      </c>
      <c r="L174" s="112"/>
      <c r="M174" s="35"/>
      <c r="N174" s="35"/>
      <c r="O174" s="35"/>
      <c r="P174" s="35"/>
      <c r="S174" s="35"/>
      <c r="T174" s="35"/>
      <c r="U174" s="35"/>
      <c r="V174" s="35"/>
      <c r="W174" s="35"/>
      <c r="X174" s="35"/>
      <c r="Y174" s="35"/>
      <c r="Z174" s="35"/>
      <c r="AA174" s="228" t="b">
        <f t="shared" ca="1" si="35"/>
        <v>1</v>
      </c>
      <c r="AB174" s="228" t="b">
        <f ca="1">AND(Accueil!$E$5="Oui",$AA174,OR($AD174="",Accueil!$E$7="",NOT(ISNUMBER(Accueil!$E$7)),$AD174&gt;=Accueil!$E$7))</f>
        <v>0</v>
      </c>
      <c r="AC174" s="228" t="b">
        <f ca="1">AND(Accueil!$E$8="Oui",$AA174,OR($AD174="",Accueil!$E$10="",NOT(ISNUMBER(Accueil!$E$10)),$AD174&gt;=Accueil!$E$10))</f>
        <v>0</v>
      </c>
      <c r="AD174" s="229" t="str">
        <f>IF(NOT(_xlfn.ISFORMULA(B174)),IF(ISNUMBER(B174),B174,IF(NOT(_xlfn.ISFORMULA(D174)),IF(AND(ISNUMBER(D174),D174&lt;&gt;0),Accueil!$B$7,IF(NOT(_xlfn.ISFORMULA(G174)),IF(AND(ISNUMBER(G174),G174&lt;&gt;0),Accueil!$B$7,""),"")),IF(NOT(_xlfn.ISFORMULA(G174)),IF(AND(ISNUMBER(G174),G174&lt;&gt;0),Accueil!$B$7,""),""))),IF(NOT(_xlfn.ISFORMULA(D174)),IF(AND(ISNUMBER(D174),D174&lt;&gt;0),Accueil!$B$7,IF(NOT(_xlfn.ISFORMULA(G174)),IF(AND(ISNUMBER(G174),G174&lt;&gt;0),Accueil!$B$7,""),"")),IF(NOT(_xlfn.ISFORMULA(G174)),IF(AND(ISNUMBER(G174),G174&lt;&gt;0),Accueil!$B$7,""),"")))</f>
        <v/>
      </c>
      <c r="AE174" s="230">
        <f t="shared" ca="1" si="36"/>
        <v>0</v>
      </c>
      <c r="AF174" s="230">
        <f t="shared" ca="1" si="37"/>
        <v>0</v>
      </c>
      <c r="AG174" s="230">
        <f t="shared" ca="1" si="38"/>
        <v>0</v>
      </c>
      <c r="AH174" s="231">
        <f t="shared" ca="1" si="39"/>
        <v>0</v>
      </c>
      <c r="AI174" s="231">
        <f t="shared" ca="1" si="40"/>
        <v>0</v>
      </c>
      <c r="AJ174" s="231" t="str">
        <f t="shared" ca="1" si="41"/>
        <v/>
      </c>
    </row>
    <row r="175" spans="1:36" x14ac:dyDescent="0.25">
      <c r="A175" s="42"/>
      <c r="B175" s="232" t="str">
        <f>IF(NOT(_xlfn.ISFORMULA(D175)),IF(AND(ISNUMBER(D175),D175&lt;&gt;0),Accueil!$B$7,IF(NOT(_xlfn.ISFORMULA(G175)),IF(AND(ISNUMBER(G175),G175&lt;&gt;0),Accueil!$B$7,""),"")),IF(NOT(_xlfn.ISFORMULA(G175)),IF(AND(ISNUMBER(G175),G175&lt;&gt;0),Accueil!$B$7,""),""))</f>
        <v/>
      </c>
      <c r="C175" s="43"/>
      <c r="D175" s="223" t="str">
        <f t="shared" ca="1" si="28"/>
        <v/>
      </c>
      <c r="E175" s="223" t="str">
        <f t="shared" ca="1" si="29"/>
        <v/>
      </c>
      <c r="F175" s="223" t="str">
        <f t="shared" ca="1" si="30"/>
        <v/>
      </c>
      <c r="G175" s="224" t="str">
        <f t="shared" ca="1" si="31"/>
        <v/>
      </c>
      <c r="H175" s="225" t="str">
        <f t="shared" ca="1" si="32"/>
        <v/>
      </c>
      <c r="I175" s="226" t="str">
        <f t="shared" ca="1" si="33"/>
        <v/>
      </c>
      <c r="J175" s="227" t="str">
        <f t="shared" ca="1" si="34"/>
        <v/>
      </c>
      <c r="K175" s="301" t="s">
        <v>88</v>
      </c>
      <c r="L175" s="112"/>
      <c r="M175" s="35"/>
      <c r="N175" s="35"/>
      <c r="O175" s="35"/>
      <c r="P175" s="35"/>
      <c r="S175" s="35"/>
      <c r="T175" s="35"/>
      <c r="U175" s="35"/>
      <c r="V175" s="35"/>
      <c r="W175" s="35"/>
      <c r="X175" s="35"/>
      <c r="Y175" s="35"/>
      <c r="Z175" s="35"/>
      <c r="AA175" s="228" t="b">
        <f t="shared" ca="1" si="35"/>
        <v>1</v>
      </c>
      <c r="AB175" s="228" t="b">
        <f ca="1">AND(Accueil!$E$5="Oui",$AA175,OR($AD175="",Accueil!$E$7="",NOT(ISNUMBER(Accueil!$E$7)),$AD175&gt;=Accueil!$E$7))</f>
        <v>0</v>
      </c>
      <c r="AC175" s="228" t="b">
        <f ca="1">AND(Accueil!$E$8="Oui",$AA175,OR($AD175="",Accueil!$E$10="",NOT(ISNUMBER(Accueil!$E$10)),$AD175&gt;=Accueil!$E$10))</f>
        <v>0</v>
      </c>
      <c r="AD175" s="229" t="str">
        <f>IF(NOT(_xlfn.ISFORMULA(B175)),IF(ISNUMBER(B175),B175,IF(NOT(_xlfn.ISFORMULA(D175)),IF(AND(ISNUMBER(D175),D175&lt;&gt;0),Accueil!$B$7,IF(NOT(_xlfn.ISFORMULA(G175)),IF(AND(ISNUMBER(G175),G175&lt;&gt;0),Accueil!$B$7,""),"")),IF(NOT(_xlfn.ISFORMULA(G175)),IF(AND(ISNUMBER(G175),G175&lt;&gt;0),Accueil!$B$7,""),""))),IF(NOT(_xlfn.ISFORMULA(D175)),IF(AND(ISNUMBER(D175),D175&lt;&gt;0),Accueil!$B$7,IF(NOT(_xlfn.ISFORMULA(G175)),IF(AND(ISNUMBER(G175),G175&lt;&gt;0),Accueil!$B$7,""),"")),IF(NOT(_xlfn.ISFORMULA(G175)),IF(AND(ISNUMBER(G175),G175&lt;&gt;0),Accueil!$B$7,""),"")))</f>
        <v/>
      </c>
      <c r="AE175" s="230">
        <f t="shared" ca="1" si="36"/>
        <v>0</v>
      </c>
      <c r="AF175" s="230">
        <f t="shared" ca="1" si="37"/>
        <v>0</v>
      </c>
      <c r="AG175" s="230">
        <f t="shared" ca="1" si="38"/>
        <v>0</v>
      </c>
      <c r="AH175" s="231">
        <f t="shared" ca="1" si="39"/>
        <v>0</v>
      </c>
      <c r="AI175" s="231">
        <f t="shared" ca="1" si="40"/>
        <v>0</v>
      </c>
      <c r="AJ175" s="231" t="str">
        <f t="shared" ca="1" si="41"/>
        <v/>
      </c>
    </row>
    <row r="176" spans="1:36" x14ac:dyDescent="0.25">
      <c r="A176" s="42"/>
      <c r="B176" s="232" t="str">
        <f>IF(NOT(_xlfn.ISFORMULA(D176)),IF(AND(ISNUMBER(D176),D176&lt;&gt;0),Accueil!$B$7,IF(NOT(_xlfn.ISFORMULA(G176)),IF(AND(ISNUMBER(G176),G176&lt;&gt;0),Accueil!$B$7,""),"")),IF(NOT(_xlfn.ISFORMULA(G176)),IF(AND(ISNUMBER(G176),G176&lt;&gt;0),Accueil!$B$7,""),""))</f>
        <v/>
      </c>
      <c r="C176" s="43"/>
      <c r="D176" s="223" t="str">
        <f t="shared" ca="1" si="28"/>
        <v/>
      </c>
      <c r="E176" s="223" t="str">
        <f t="shared" ca="1" si="29"/>
        <v/>
      </c>
      <c r="F176" s="223" t="str">
        <f t="shared" ca="1" si="30"/>
        <v/>
      </c>
      <c r="G176" s="224" t="str">
        <f t="shared" ca="1" si="31"/>
        <v/>
      </c>
      <c r="H176" s="225" t="str">
        <f t="shared" ca="1" si="32"/>
        <v/>
      </c>
      <c r="I176" s="226" t="str">
        <f t="shared" ca="1" si="33"/>
        <v/>
      </c>
      <c r="J176" s="227" t="str">
        <f t="shared" ca="1" si="34"/>
        <v/>
      </c>
      <c r="K176" s="301" t="s">
        <v>88</v>
      </c>
      <c r="L176" s="112"/>
      <c r="M176" s="35"/>
      <c r="N176" s="35"/>
      <c r="O176" s="35"/>
      <c r="P176" s="35"/>
      <c r="S176" s="35"/>
      <c r="T176" s="35"/>
      <c r="U176" s="35"/>
      <c r="V176" s="35"/>
      <c r="W176" s="35"/>
      <c r="X176" s="35"/>
      <c r="Y176" s="35"/>
      <c r="Z176" s="35"/>
      <c r="AA176" s="228" t="b">
        <f t="shared" ca="1" si="35"/>
        <v>1</v>
      </c>
      <c r="AB176" s="228" t="b">
        <f ca="1">AND(Accueil!$E$5="Oui",$AA176,OR($AD176="",Accueil!$E$7="",NOT(ISNUMBER(Accueil!$E$7)),$AD176&gt;=Accueil!$E$7))</f>
        <v>0</v>
      </c>
      <c r="AC176" s="228" t="b">
        <f ca="1">AND(Accueil!$E$8="Oui",$AA176,OR($AD176="",Accueil!$E$10="",NOT(ISNUMBER(Accueil!$E$10)),$AD176&gt;=Accueil!$E$10))</f>
        <v>0</v>
      </c>
      <c r="AD176" s="229" t="str">
        <f>IF(NOT(_xlfn.ISFORMULA(B176)),IF(ISNUMBER(B176),B176,IF(NOT(_xlfn.ISFORMULA(D176)),IF(AND(ISNUMBER(D176),D176&lt;&gt;0),Accueil!$B$7,IF(NOT(_xlfn.ISFORMULA(G176)),IF(AND(ISNUMBER(G176),G176&lt;&gt;0),Accueil!$B$7,""),"")),IF(NOT(_xlfn.ISFORMULA(G176)),IF(AND(ISNUMBER(G176),G176&lt;&gt;0),Accueil!$B$7,""),""))),IF(NOT(_xlfn.ISFORMULA(D176)),IF(AND(ISNUMBER(D176),D176&lt;&gt;0),Accueil!$B$7,IF(NOT(_xlfn.ISFORMULA(G176)),IF(AND(ISNUMBER(G176),G176&lt;&gt;0),Accueil!$B$7,""),"")),IF(NOT(_xlfn.ISFORMULA(G176)),IF(AND(ISNUMBER(G176),G176&lt;&gt;0),Accueil!$B$7,""),"")))</f>
        <v/>
      </c>
      <c r="AE176" s="230">
        <f t="shared" ca="1" si="36"/>
        <v>0</v>
      </c>
      <c r="AF176" s="230">
        <f t="shared" ca="1" si="37"/>
        <v>0</v>
      </c>
      <c r="AG176" s="230">
        <f t="shared" ca="1" si="38"/>
        <v>0</v>
      </c>
      <c r="AH176" s="231">
        <f t="shared" ca="1" si="39"/>
        <v>0</v>
      </c>
      <c r="AI176" s="231">
        <f t="shared" ca="1" si="40"/>
        <v>0</v>
      </c>
      <c r="AJ176" s="231" t="str">
        <f t="shared" ca="1" si="41"/>
        <v/>
      </c>
    </row>
    <row r="177" spans="1:36" x14ac:dyDescent="0.25">
      <c r="A177" s="42"/>
      <c r="B177" s="232" t="str">
        <f>IF(NOT(_xlfn.ISFORMULA(D177)),IF(AND(ISNUMBER(D177),D177&lt;&gt;0),Accueil!$B$7,IF(NOT(_xlfn.ISFORMULA(G177)),IF(AND(ISNUMBER(G177),G177&lt;&gt;0),Accueil!$B$7,""),"")),IF(NOT(_xlfn.ISFORMULA(G177)),IF(AND(ISNUMBER(G177),G177&lt;&gt;0),Accueil!$B$7,""),""))</f>
        <v/>
      </c>
      <c r="C177" s="43"/>
      <c r="D177" s="223" t="str">
        <f t="shared" ca="1" si="28"/>
        <v/>
      </c>
      <c r="E177" s="223" t="str">
        <f t="shared" ca="1" si="29"/>
        <v/>
      </c>
      <c r="F177" s="223" t="str">
        <f t="shared" ca="1" si="30"/>
        <v/>
      </c>
      <c r="G177" s="224" t="str">
        <f t="shared" ca="1" si="31"/>
        <v/>
      </c>
      <c r="H177" s="225" t="str">
        <f t="shared" ca="1" si="32"/>
        <v/>
      </c>
      <c r="I177" s="226" t="str">
        <f t="shared" ca="1" si="33"/>
        <v/>
      </c>
      <c r="J177" s="227" t="str">
        <f t="shared" ca="1" si="34"/>
        <v/>
      </c>
      <c r="K177" s="301" t="s">
        <v>88</v>
      </c>
      <c r="L177" s="112"/>
      <c r="M177" s="35"/>
      <c r="N177" s="35"/>
      <c r="O177" s="35"/>
      <c r="P177" s="35"/>
      <c r="S177" s="35"/>
      <c r="T177" s="35"/>
      <c r="U177" s="35"/>
      <c r="V177" s="35"/>
      <c r="W177" s="35"/>
      <c r="X177" s="35"/>
      <c r="Y177" s="35"/>
      <c r="Z177" s="35"/>
      <c r="AA177" s="228" t="b">
        <f t="shared" ca="1" si="35"/>
        <v>1</v>
      </c>
      <c r="AB177" s="228" t="b">
        <f ca="1">AND(Accueil!$E$5="Oui",$AA177,OR($AD177="",Accueil!$E$7="",NOT(ISNUMBER(Accueil!$E$7)),$AD177&gt;=Accueil!$E$7))</f>
        <v>0</v>
      </c>
      <c r="AC177" s="228" t="b">
        <f ca="1">AND(Accueil!$E$8="Oui",$AA177,OR($AD177="",Accueil!$E$10="",NOT(ISNUMBER(Accueil!$E$10)),$AD177&gt;=Accueil!$E$10))</f>
        <v>0</v>
      </c>
      <c r="AD177" s="229" t="str">
        <f>IF(NOT(_xlfn.ISFORMULA(B177)),IF(ISNUMBER(B177),B177,IF(NOT(_xlfn.ISFORMULA(D177)),IF(AND(ISNUMBER(D177),D177&lt;&gt;0),Accueil!$B$7,IF(NOT(_xlfn.ISFORMULA(G177)),IF(AND(ISNUMBER(G177),G177&lt;&gt;0),Accueil!$B$7,""),"")),IF(NOT(_xlfn.ISFORMULA(G177)),IF(AND(ISNUMBER(G177),G177&lt;&gt;0),Accueil!$B$7,""),""))),IF(NOT(_xlfn.ISFORMULA(D177)),IF(AND(ISNUMBER(D177),D177&lt;&gt;0),Accueil!$B$7,IF(NOT(_xlfn.ISFORMULA(G177)),IF(AND(ISNUMBER(G177),G177&lt;&gt;0),Accueil!$B$7,""),"")),IF(NOT(_xlfn.ISFORMULA(G177)),IF(AND(ISNUMBER(G177),G177&lt;&gt;0),Accueil!$B$7,""),"")))</f>
        <v/>
      </c>
      <c r="AE177" s="230">
        <f t="shared" ca="1" si="36"/>
        <v>0</v>
      </c>
      <c r="AF177" s="230">
        <f t="shared" ca="1" si="37"/>
        <v>0</v>
      </c>
      <c r="AG177" s="230">
        <f t="shared" ca="1" si="38"/>
        <v>0</v>
      </c>
      <c r="AH177" s="231">
        <f t="shared" ca="1" si="39"/>
        <v>0</v>
      </c>
      <c r="AI177" s="231">
        <f t="shared" ca="1" si="40"/>
        <v>0</v>
      </c>
      <c r="AJ177" s="231" t="str">
        <f t="shared" ca="1" si="41"/>
        <v/>
      </c>
    </row>
    <row r="178" spans="1:36" x14ac:dyDescent="0.25">
      <c r="A178" s="42"/>
      <c r="B178" s="232" t="str">
        <f>IF(NOT(_xlfn.ISFORMULA(D178)),IF(AND(ISNUMBER(D178),D178&lt;&gt;0),Accueil!$B$7,IF(NOT(_xlfn.ISFORMULA(G178)),IF(AND(ISNUMBER(G178),G178&lt;&gt;0),Accueil!$B$7,""),"")),IF(NOT(_xlfn.ISFORMULA(G178)),IF(AND(ISNUMBER(G178),G178&lt;&gt;0),Accueil!$B$7,""),""))</f>
        <v/>
      </c>
      <c r="C178" s="43"/>
      <c r="D178" s="223" t="str">
        <f t="shared" ca="1" si="28"/>
        <v/>
      </c>
      <c r="E178" s="223" t="str">
        <f t="shared" ca="1" si="29"/>
        <v/>
      </c>
      <c r="F178" s="223" t="str">
        <f t="shared" ca="1" si="30"/>
        <v/>
      </c>
      <c r="G178" s="224" t="str">
        <f t="shared" ca="1" si="31"/>
        <v/>
      </c>
      <c r="H178" s="225" t="str">
        <f t="shared" ca="1" si="32"/>
        <v/>
      </c>
      <c r="I178" s="226" t="str">
        <f t="shared" ca="1" si="33"/>
        <v/>
      </c>
      <c r="J178" s="227" t="str">
        <f t="shared" ca="1" si="34"/>
        <v/>
      </c>
      <c r="K178" s="301" t="s">
        <v>88</v>
      </c>
      <c r="L178" s="112"/>
      <c r="M178" s="35"/>
      <c r="N178" s="35"/>
      <c r="O178" s="35"/>
      <c r="P178" s="35"/>
      <c r="S178" s="35"/>
      <c r="T178" s="35"/>
      <c r="U178" s="35"/>
      <c r="V178" s="35"/>
      <c r="W178" s="35"/>
      <c r="X178" s="35"/>
      <c r="Y178" s="35"/>
      <c r="Z178" s="35"/>
      <c r="AA178" s="228" t="b">
        <f t="shared" ca="1" si="35"/>
        <v>1</v>
      </c>
      <c r="AB178" s="228" t="b">
        <f ca="1">AND(Accueil!$E$5="Oui",$AA178,OR($AD178="",Accueil!$E$7="",NOT(ISNUMBER(Accueil!$E$7)),$AD178&gt;=Accueil!$E$7))</f>
        <v>0</v>
      </c>
      <c r="AC178" s="228" t="b">
        <f ca="1">AND(Accueil!$E$8="Oui",$AA178,OR($AD178="",Accueil!$E$10="",NOT(ISNUMBER(Accueil!$E$10)),$AD178&gt;=Accueil!$E$10))</f>
        <v>0</v>
      </c>
      <c r="AD178" s="229" t="str">
        <f>IF(NOT(_xlfn.ISFORMULA(B178)),IF(ISNUMBER(B178),B178,IF(NOT(_xlfn.ISFORMULA(D178)),IF(AND(ISNUMBER(D178),D178&lt;&gt;0),Accueil!$B$7,IF(NOT(_xlfn.ISFORMULA(G178)),IF(AND(ISNUMBER(G178),G178&lt;&gt;0),Accueil!$B$7,""),"")),IF(NOT(_xlfn.ISFORMULA(G178)),IF(AND(ISNUMBER(G178),G178&lt;&gt;0),Accueil!$B$7,""),""))),IF(NOT(_xlfn.ISFORMULA(D178)),IF(AND(ISNUMBER(D178),D178&lt;&gt;0),Accueil!$B$7,IF(NOT(_xlfn.ISFORMULA(G178)),IF(AND(ISNUMBER(G178),G178&lt;&gt;0),Accueil!$B$7,""),"")),IF(NOT(_xlfn.ISFORMULA(G178)),IF(AND(ISNUMBER(G178),G178&lt;&gt;0),Accueil!$B$7,""),"")))</f>
        <v/>
      </c>
      <c r="AE178" s="230">
        <f t="shared" ca="1" si="36"/>
        <v>0</v>
      </c>
      <c r="AF178" s="230">
        <f t="shared" ca="1" si="37"/>
        <v>0</v>
      </c>
      <c r="AG178" s="230">
        <f t="shared" ca="1" si="38"/>
        <v>0</v>
      </c>
      <c r="AH178" s="231">
        <f t="shared" ca="1" si="39"/>
        <v>0</v>
      </c>
      <c r="AI178" s="231">
        <f t="shared" ca="1" si="40"/>
        <v>0</v>
      </c>
      <c r="AJ178" s="231" t="str">
        <f t="shared" ca="1" si="41"/>
        <v/>
      </c>
    </row>
    <row r="179" spans="1:36" x14ac:dyDescent="0.25">
      <c r="A179" s="42"/>
      <c r="B179" s="232" t="str">
        <f>IF(NOT(_xlfn.ISFORMULA(D179)),IF(AND(ISNUMBER(D179),D179&lt;&gt;0),Accueil!$B$7,IF(NOT(_xlfn.ISFORMULA(G179)),IF(AND(ISNUMBER(G179),G179&lt;&gt;0),Accueil!$B$7,""),"")),IF(NOT(_xlfn.ISFORMULA(G179)),IF(AND(ISNUMBER(G179),G179&lt;&gt;0),Accueil!$B$7,""),""))</f>
        <v/>
      </c>
      <c r="C179" s="43"/>
      <c r="D179" s="223" t="str">
        <f t="shared" ca="1" si="28"/>
        <v/>
      </c>
      <c r="E179" s="223" t="str">
        <f t="shared" ca="1" si="29"/>
        <v/>
      </c>
      <c r="F179" s="223" t="str">
        <f t="shared" ca="1" si="30"/>
        <v/>
      </c>
      <c r="G179" s="224" t="str">
        <f t="shared" ca="1" si="31"/>
        <v/>
      </c>
      <c r="H179" s="225" t="str">
        <f t="shared" ca="1" si="32"/>
        <v/>
      </c>
      <c r="I179" s="226" t="str">
        <f t="shared" ca="1" si="33"/>
        <v/>
      </c>
      <c r="J179" s="227" t="str">
        <f t="shared" ca="1" si="34"/>
        <v/>
      </c>
      <c r="K179" s="301" t="s">
        <v>88</v>
      </c>
      <c r="L179" s="112"/>
      <c r="M179" s="35"/>
      <c r="N179" s="35"/>
      <c r="O179" s="35"/>
      <c r="P179" s="35"/>
      <c r="S179" s="35"/>
      <c r="T179" s="35"/>
      <c r="U179" s="35"/>
      <c r="V179" s="35"/>
      <c r="W179" s="35"/>
      <c r="X179" s="35"/>
      <c r="Y179" s="35"/>
      <c r="Z179" s="35"/>
      <c r="AA179" s="228" t="b">
        <f t="shared" ca="1" si="35"/>
        <v>1</v>
      </c>
      <c r="AB179" s="228" t="b">
        <f ca="1">AND(Accueil!$E$5="Oui",$AA179,OR($AD179="",Accueil!$E$7="",NOT(ISNUMBER(Accueil!$E$7)),$AD179&gt;=Accueil!$E$7))</f>
        <v>0</v>
      </c>
      <c r="AC179" s="228" t="b">
        <f ca="1">AND(Accueil!$E$8="Oui",$AA179,OR($AD179="",Accueil!$E$10="",NOT(ISNUMBER(Accueil!$E$10)),$AD179&gt;=Accueil!$E$10))</f>
        <v>0</v>
      </c>
      <c r="AD179" s="229" t="str">
        <f>IF(NOT(_xlfn.ISFORMULA(B179)),IF(ISNUMBER(B179),B179,IF(NOT(_xlfn.ISFORMULA(D179)),IF(AND(ISNUMBER(D179),D179&lt;&gt;0),Accueil!$B$7,IF(NOT(_xlfn.ISFORMULA(G179)),IF(AND(ISNUMBER(G179),G179&lt;&gt;0),Accueil!$B$7,""),"")),IF(NOT(_xlfn.ISFORMULA(G179)),IF(AND(ISNUMBER(G179),G179&lt;&gt;0),Accueil!$B$7,""),""))),IF(NOT(_xlfn.ISFORMULA(D179)),IF(AND(ISNUMBER(D179),D179&lt;&gt;0),Accueil!$B$7,IF(NOT(_xlfn.ISFORMULA(G179)),IF(AND(ISNUMBER(G179),G179&lt;&gt;0),Accueil!$B$7,""),"")),IF(NOT(_xlfn.ISFORMULA(G179)),IF(AND(ISNUMBER(G179),G179&lt;&gt;0),Accueil!$B$7,""),"")))</f>
        <v/>
      </c>
      <c r="AE179" s="230">
        <f t="shared" ca="1" si="36"/>
        <v>0</v>
      </c>
      <c r="AF179" s="230">
        <f t="shared" ca="1" si="37"/>
        <v>0</v>
      </c>
      <c r="AG179" s="230">
        <f t="shared" ca="1" si="38"/>
        <v>0</v>
      </c>
      <c r="AH179" s="231">
        <f t="shared" ca="1" si="39"/>
        <v>0</v>
      </c>
      <c r="AI179" s="231">
        <f t="shared" ca="1" si="40"/>
        <v>0</v>
      </c>
      <c r="AJ179" s="231" t="str">
        <f t="shared" ca="1" si="41"/>
        <v/>
      </c>
    </row>
    <row r="180" spans="1:36" x14ac:dyDescent="0.25">
      <c r="A180" s="42"/>
      <c r="B180" s="232" t="str">
        <f>IF(NOT(_xlfn.ISFORMULA(D180)),IF(AND(ISNUMBER(D180),D180&lt;&gt;0),Accueil!$B$7,IF(NOT(_xlfn.ISFORMULA(G180)),IF(AND(ISNUMBER(G180),G180&lt;&gt;0),Accueil!$B$7,""),"")),IF(NOT(_xlfn.ISFORMULA(G180)),IF(AND(ISNUMBER(G180),G180&lt;&gt;0),Accueil!$B$7,""),""))</f>
        <v/>
      </c>
      <c r="C180" s="43"/>
      <c r="D180" s="223" t="str">
        <f t="shared" ca="1" si="28"/>
        <v/>
      </c>
      <c r="E180" s="223" t="str">
        <f t="shared" ca="1" si="29"/>
        <v/>
      </c>
      <c r="F180" s="223" t="str">
        <f t="shared" ca="1" si="30"/>
        <v/>
      </c>
      <c r="G180" s="224" t="str">
        <f t="shared" ca="1" si="31"/>
        <v/>
      </c>
      <c r="H180" s="225" t="str">
        <f t="shared" ca="1" si="32"/>
        <v/>
      </c>
      <c r="I180" s="226" t="str">
        <f t="shared" ca="1" si="33"/>
        <v/>
      </c>
      <c r="J180" s="227" t="str">
        <f t="shared" ca="1" si="34"/>
        <v/>
      </c>
      <c r="K180" s="301" t="s">
        <v>88</v>
      </c>
      <c r="L180" s="112"/>
      <c r="M180" s="35"/>
      <c r="N180" s="35"/>
      <c r="O180" s="35"/>
      <c r="P180" s="35"/>
      <c r="S180" s="35"/>
      <c r="T180" s="35"/>
      <c r="U180" s="35"/>
      <c r="V180" s="35"/>
      <c r="W180" s="35"/>
      <c r="X180" s="35"/>
      <c r="Y180" s="35"/>
      <c r="Z180" s="35"/>
      <c r="AA180" s="228" t="b">
        <f t="shared" ca="1" si="35"/>
        <v>1</v>
      </c>
      <c r="AB180" s="228" t="b">
        <f ca="1">AND(Accueil!$E$5="Oui",$AA180,OR($AD180="",Accueil!$E$7="",NOT(ISNUMBER(Accueil!$E$7)),$AD180&gt;=Accueil!$E$7))</f>
        <v>0</v>
      </c>
      <c r="AC180" s="228" t="b">
        <f ca="1">AND(Accueil!$E$8="Oui",$AA180,OR($AD180="",Accueil!$E$10="",NOT(ISNUMBER(Accueil!$E$10)),$AD180&gt;=Accueil!$E$10))</f>
        <v>0</v>
      </c>
      <c r="AD180" s="229" t="str">
        <f>IF(NOT(_xlfn.ISFORMULA(B180)),IF(ISNUMBER(B180),B180,IF(NOT(_xlfn.ISFORMULA(D180)),IF(AND(ISNUMBER(D180),D180&lt;&gt;0),Accueil!$B$7,IF(NOT(_xlfn.ISFORMULA(G180)),IF(AND(ISNUMBER(G180),G180&lt;&gt;0),Accueil!$B$7,""),"")),IF(NOT(_xlfn.ISFORMULA(G180)),IF(AND(ISNUMBER(G180),G180&lt;&gt;0),Accueil!$B$7,""),""))),IF(NOT(_xlfn.ISFORMULA(D180)),IF(AND(ISNUMBER(D180),D180&lt;&gt;0),Accueil!$B$7,IF(NOT(_xlfn.ISFORMULA(G180)),IF(AND(ISNUMBER(G180),G180&lt;&gt;0),Accueil!$B$7,""),"")),IF(NOT(_xlfn.ISFORMULA(G180)),IF(AND(ISNUMBER(G180),G180&lt;&gt;0),Accueil!$B$7,""),"")))</f>
        <v/>
      </c>
      <c r="AE180" s="230">
        <f t="shared" ca="1" si="36"/>
        <v>0</v>
      </c>
      <c r="AF180" s="230">
        <f t="shared" ca="1" si="37"/>
        <v>0</v>
      </c>
      <c r="AG180" s="230">
        <f t="shared" ca="1" si="38"/>
        <v>0</v>
      </c>
      <c r="AH180" s="231">
        <f t="shared" ca="1" si="39"/>
        <v>0</v>
      </c>
      <c r="AI180" s="231">
        <f t="shared" ca="1" si="40"/>
        <v>0</v>
      </c>
      <c r="AJ180" s="231" t="str">
        <f t="shared" ca="1" si="41"/>
        <v/>
      </c>
    </row>
    <row r="181" spans="1:36" x14ac:dyDescent="0.25">
      <c r="A181" s="42"/>
      <c r="B181" s="232" t="str">
        <f>IF(NOT(_xlfn.ISFORMULA(D181)),IF(AND(ISNUMBER(D181),D181&lt;&gt;0),Accueil!$B$7,IF(NOT(_xlfn.ISFORMULA(G181)),IF(AND(ISNUMBER(G181),G181&lt;&gt;0),Accueil!$B$7,""),"")),IF(NOT(_xlfn.ISFORMULA(G181)),IF(AND(ISNUMBER(G181),G181&lt;&gt;0),Accueil!$B$7,""),""))</f>
        <v/>
      </c>
      <c r="C181" s="43"/>
      <c r="D181" s="223" t="str">
        <f t="shared" ca="1" si="28"/>
        <v/>
      </c>
      <c r="E181" s="223" t="str">
        <f t="shared" ca="1" si="29"/>
        <v/>
      </c>
      <c r="F181" s="223" t="str">
        <f t="shared" ca="1" si="30"/>
        <v/>
      </c>
      <c r="G181" s="224" t="str">
        <f t="shared" ca="1" si="31"/>
        <v/>
      </c>
      <c r="H181" s="225" t="str">
        <f t="shared" ca="1" si="32"/>
        <v/>
      </c>
      <c r="I181" s="226" t="str">
        <f t="shared" ca="1" si="33"/>
        <v/>
      </c>
      <c r="J181" s="227" t="str">
        <f t="shared" ca="1" si="34"/>
        <v/>
      </c>
      <c r="K181" s="301" t="s">
        <v>88</v>
      </c>
      <c r="L181" s="112"/>
      <c r="M181" s="35"/>
      <c r="N181" s="35"/>
      <c r="O181" s="35"/>
      <c r="P181" s="35"/>
      <c r="S181" s="35"/>
      <c r="T181" s="35"/>
      <c r="U181" s="35"/>
      <c r="V181" s="35"/>
      <c r="W181" s="35"/>
      <c r="X181" s="35"/>
      <c r="Y181" s="35"/>
      <c r="Z181" s="35"/>
      <c r="AA181" s="228" t="b">
        <f t="shared" ca="1" si="35"/>
        <v>1</v>
      </c>
      <c r="AB181" s="228" t="b">
        <f ca="1">AND(Accueil!$E$5="Oui",$AA181,OR($AD181="",Accueil!$E$7="",NOT(ISNUMBER(Accueil!$E$7)),$AD181&gt;=Accueil!$E$7))</f>
        <v>0</v>
      </c>
      <c r="AC181" s="228" t="b">
        <f ca="1">AND(Accueil!$E$8="Oui",$AA181,OR($AD181="",Accueil!$E$10="",NOT(ISNUMBER(Accueil!$E$10)),$AD181&gt;=Accueil!$E$10))</f>
        <v>0</v>
      </c>
      <c r="AD181" s="229" t="str">
        <f>IF(NOT(_xlfn.ISFORMULA(B181)),IF(ISNUMBER(B181),B181,IF(NOT(_xlfn.ISFORMULA(D181)),IF(AND(ISNUMBER(D181),D181&lt;&gt;0),Accueil!$B$7,IF(NOT(_xlfn.ISFORMULA(G181)),IF(AND(ISNUMBER(G181),G181&lt;&gt;0),Accueil!$B$7,""),"")),IF(NOT(_xlfn.ISFORMULA(G181)),IF(AND(ISNUMBER(G181),G181&lt;&gt;0),Accueil!$B$7,""),""))),IF(NOT(_xlfn.ISFORMULA(D181)),IF(AND(ISNUMBER(D181),D181&lt;&gt;0),Accueil!$B$7,IF(NOT(_xlfn.ISFORMULA(G181)),IF(AND(ISNUMBER(G181),G181&lt;&gt;0),Accueil!$B$7,""),"")),IF(NOT(_xlfn.ISFORMULA(G181)),IF(AND(ISNUMBER(G181),G181&lt;&gt;0),Accueil!$B$7,""),"")))</f>
        <v/>
      </c>
      <c r="AE181" s="230">
        <f t="shared" ca="1" si="36"/>
        <v>0</v>
      </c>
      <c r="AF181" s="230">
        <f t="shared" ca="1" si="37"/>
        <v>0</v>
      </c>
      <c r="AG181" s="230">
        <f t="shared" ca="1" si="38"/>
        <v>0</v>
      </c>
      <c r="AH181" s="231">
        <f t="shared" ca="1" si="39"/>
        <v>0</v>
      </c>
      <c r="AI181" s="231">
        <f t="shared" ca="1" si="40"/>
        <v>0</v>
      </c>
      <c r="AJ181" s="231" t="str">
        <f t="shared" ca="1" si="41"/>
        <v/>
      </c>
    </row>
    <row r="182" spans="1:36" x14ac:dyDescent="0.25">
      <c r="A182" s="42"/>
      <c r="B182" s="232" t="str">
        <f>IF(NOT(_xlfn.ISFORMULA(D182)),IF(AND(ISNUMBER(D182),D182&lt;&gt;0),Accueil!$B$7,IF(NOT(_xlfn.ISFORMULA(G182)),IF(AND(ISNUMBER(G182),G182&lt;&gt;0),Accueil!$B$7,""),"")),IF(NOT(_xlfn.ISFORMULA(G182)),IF(AND(ISNUMBER(G182),G182&lt;&gt;0),Accueil!$B$7,""),""))</f>
        <v/>
      </c>
      <c r="C182" s="43"/>
      <c r="D182" s="223" t="str">
        <f t="shared" ca="1" si="28"/>
        <v/>
      </c>
      <c r="E182" s="223" t="str">
        <f t="shared" ca="1" si="29"/>
        <v/>
      </c>
      <c r="F182" s="223" t="str">
        <f t="shared" ca="1" si="30"/>
        <v/>
      </c>
      <c r="G182" s="224" t="str">
        <f t="shared" ca="1" si="31"/>
        <v/>
      </c>
      <c r="H182" s="225" t="str">
        <f t="shared" ca="1" si="32"/>
        <v/>
      </c>
      <c r="I182" s="226" t="str">
        <f t="shared" ca="1" si="33"/>
        <v/>
      </c>
      <c r="J182" s="227" t="str">
        <f t="shared" ca="1" si="34"/>
        <v/>
      </c>
      <c r="K182" s="301" t="s">
        <v>88</v>
      </c>
      <c r="L182" s="112"/>
      <c r="M182" s="35"/>
      <c r="N182" s="35"/>
      <c r="O182" s="35"/>
      <c r="P182" s="35"/>
      <c r="S182" s="35"/>
      <c r="T182" s="35"/>
      <c r="U182" s="35"/>
      <c r="V182" s="35"/>
      <c r="W182" s="35"/>
      <c r="X182" s="35"/>
      <c r="Y182" s="35"/>
      <c r="Z182" s="35"/>
      <c r="AA182" s="228" t="b">
        <f t="shared" ca="1" si="35"/>
        <v>1</v>
      </c>
      <c r="AB182" s="228" t="b">
        <f ca="1">AND(Accueil!$E$5="Oui",$AA182,OR($AD182="",Accueil!$E$7="",NOT(ISNUMBER(Accueil!$E$7)),$AD182&gt;=Accueil!$E$7))</f>
        <v>0</v>
      </c>
      <c r="AC182" s="228" t="b">
        <f ca="1">AND(Accueil!$E$8="Oui",$AA182,OR($AD182="",Accueil!$E$10="",NOT(ISNUMBER(Accueil!$E$10)),$AD182&gt;=Accueil!$E$10))</f>
        <v>0</v>
      </c>
      <c r="AD182" s="229" t="str">
        <f>IF(NOT(_xlfn.ISFORMULA(B182)),IF(ISNUMBER(B182),B182,IF(NOT(_xlfn.ISFORMULA(D182)),IF(AND(ISNUMBER(D182),D182&lt;&gt;0),Accueil!$B$7,IF(NOT(_xlfn.ISFORMULA(G182)),IF(AND(ISNUMBER(G182),G182&lt;&gt;0),Accueil!$B$7,""),"")),IF(NOT(_xlfn.ISFORMULA(G182)),IF(AND(ISNUMBER(G182),G182&lt;&gt;0),Accueil!$B$7,""),""))),IF(NOT(_xlfn.ISFORMULA(D182)),IF(AND(ISNUMBER(D182),D182&lt;&gt;0),Accueil!$B$7,IF(NOT(_xlfn.ISFORMULA(G182)),IF(AND(ISNUMBER(G182),G182&lt;&gt;0),Accueil!$B$7,""),"")),IF(NOT(_xlfn.ISFORMULA(G182)),IF(AND(ISNUMBER(G182),G182&lt;&gt;0),Accueil!$B$7,""),"")))</f>
        <v/>
      </c>
      <c r="AE182" s="230">
        <f t="shared" ca="1" si="36"/>
        <v>0</v>
      </c>
      <c r="AF182" s="230">
        <f t="shared" ca="1" si="37"/>
        <v>0</v>
      </c>
      <c r="AG182" s="230">
        <f t="shared" ca="1" si="38"/>
        <v>0</v>
      </c>
      <c r="AH182" s="231">
        <f t="shared" ca="1" si="39"/>
        <v>0</v>
      </c>
      <c r="AI182" s="231">
        <f t="shared" ca="1" si="40"/>
        <v>0</v>
      </c>
      <c r="AJ182" s="231" t="str">
        <f t="shared" ca="1" si="41"/>
        <v/>
      </c>
    </row>
    <row r="183" spans="1:36" x14ac:dyDescent="0.25">
      <c r="A183" s="42"/>
      <c r="B183" s="232" t="str">
        <f>IF(NOT(_xlfn.ISFORMULA(D183)),IF(AND(ISNUMBER(D183),D183&lt;&gt;0),Accueil!$B$7,IF(NOT(_xlfn.ISFORMULA(G183)),IF(AND(ISNUMBER(G183),G183&lt;&gt;0),Accueil!$B$7,""),"")),IF(NOT(_xlfn.ISFORMULA(G183)),IF(AND(ISNUMBER(G183),G183&lt;&gt;0),Accueil!$B$7,""),""))</f>
        <v/>
      </c>
      <c r="C183" s="43"/>
      <c r="D183" s="223" t="str">
        <f t="shared" ca="1" si="28"/>
        <v/>
      </c>
      <c r="E183" s="223" t="str">
        <f t="shared" ca="1" si="29"/>
        <v/>
      </c>
      <c r="F183" s="223" t="str">
        <f t="shared" ca="1" si="30"/>
        <v/>
      </c>
      <c r="G183" s="224" t="str">
        <f t="shared" ca="1" si="31"/>
        <v/>
      </c>
      <c r="H183" s="225" t="str">
        <f t="shared" ca="1" si="32"/>
        <v/>
      </c>
      <c r="I183" s="226" t="str">
        <f t="shared" ca="1" si="33"/>
        <v/>
      </c>
      <c r="J183" s="227" t="str">
        <f t="shared" ca="1" si="34"/>
        <v/>
      </c>
      <c r="K183" s="301" t="s">
        <v>88</v>
      </c>
      <c r="L183" s="112"/>
      <c r="M183" s="35"/>
      <c r="N183" s="35"/>
      <c r="O183" s="35"/>
      <c r="P183" s="35"/>
      <c r="S183" s="35"/>
      <c r="T183" s="35"/>
      <c r="U183" s="35"/>
      <c r="V183" s="35"/>
      <c r="W183" s="35"/>
      <c r="X183" s="35"/>
      <c r="Y183" s="35"/>
      <c r="Z183" s="35"/>
      <c r="AA183" s="228" t="b">
        <f t="shared" ca="1" si="35"/>
        <v>1</v>
      </c>
      <c r="AB183" s="228" t="b">
        <f ca="1">AND(Accueil!$E$5="Oui",$AA183,OR($AD183="",Accueil!$E$7="",NOT(ISNUMBER(Accueil!$E$7)),$AD183&gt;=Accueil!$E$7))</f>
        <v>0</v>
      </c>
      <c r="AC183" s="228" t="b">
        <f ca="1">AND(Accueil!$E$8="Oui",$AA183,OR($AD183="",Accueil!$E$10="",NOT(ISNUMBER(Accueil!$E$10)),$AD183&gt;=Accueil!$E$10))</f>
        <v>0</v>
      </c>
      <c r="AD183" s="229" t="str">
        <f>IF(NOT(_xlfn.ISFORMULA(B183)),IF(ISNUMBER(B183),B183,IF(NOT(_xlfn.ISFORMULA(D183)),IF(AND(ISNUMBER(D183),D183&lt;&gt;0),Accueil!$B$7,IF(NOT(_xlfn.ISFORMULA(G183)),IF(AND(ISNUMBER(G183),G183&lt;&gt;0),Accueil!$B$7,""),"")),IF(NOT(_xlfn.ISFORMULA(G183)),IF(AND(ISNUMBER(G183),G183&lt;&gt;0),Accueil!$B$7,""),""))),IF(NOT(_xlfn.ISFORMULA(D183)),IF(AND(ISNUMBER(D183),D183&lt;&gt;0),Accueil!$B$7,IF(NOT(_xlfn.ISFORMULA(G183)),IF(AND(ISNUMBER(G183),G183&lt;&gt;0),Accueil!$B$7,""),"")),IF(NOT(_xlfn.ISFORMULA(G183)),IF(AND(ISNUMBER(G183),G183&lt;&gt;0),Accueil!$B$7,""),"")))</f>
        <v/>
      </c>
      <c r="AE183" s="230">
        <f t="shared" ca="1" si="36"/>
        <v>0</v>
      </c>
      <c r="AF183" s="230">
        <f t="shared" ca="1" si="37"/>
        <v>0</v>
      </c>
      <c r="AG183" s="230">
        <f t="shared" ca="1" si="38"/>
        <v>0</v>
      </c>
      <c r="AH183" s="231">
        <f t="shared" ca="1" si="39"/>
        <v>0</v>
      </c>
      <c r="AI183" s="231">
        <f t="shared" ca="1" si="40"/>
        <v>0</v>
      </c>
      <c r="AJ183" s="231" t="str">
        <f t="shared" ca="1" si="41"/>
        <v/>
      </c>
    </row>
    <row r="184" spans="1:36" x14ac:dyDescent="0.25">
      <c r="A184" s="42"/>
      <c r="B184" s="232" t="str">
        <f>IF(NOT(_xlfn.ISFORMULA(D184)),IF(AND(ISNUMBER(D184),D184&lt;&gt;0),Accueil!$B$7,IF(NOT(_xlfn.ISFORMULA(G184)),IF(AND(ISNUMBER(G184),G184&lt;&gt;0),Accueil!$B$7,""),"")),IF(NOT(_xlfn.ISFORMULA(G184)),IF(AND(ISNUMBER(G184),G184&lt;&gt;0),Accueil!$B$7,""),""))</f>
        <v/>
      </c>
      <c r="C184" s="43"/>
      <c r="D184" s="223" t="str">
        <f t="shared" ca="1" si="28"/>
        <v/>
      </c>
      <c r="E184" s="223" t="str">
        <f t="shared" ca="1" si="29"/>
        <v/>
      </c>
      <c r="F184" s="223" t="str">
        <f t="shared" ca="1" si="30"/>
        <v/>
      </c>
      <c r="G184" s="224" t="str">
        <f t="shared" ca="1" si="31"/>
        <v/>
      </c>
      <c r="H184" s="225" t="str">
        <f t="shared" ca="1" si="32"/>
        <v/>
      </c>
      <c r="I184" s="226" t="str">
        <f t="shared" ca="1" si="33"/>
        <v/>
      </c>
      <c r="J184" s="227" t="str">
        <f t="shared" ca="1" si="34"/>
        <v/>
      </c>
      <c r="K184" s="301" t="s">
        <v>88</v>
      </c>
      <c r="L184" s="112"/>
      <c r="M184" s="35"/>
      <c r="N184" s="35"/>
      <c r="O184" s="35"/>
      <c r="P184" s="35"/>
      <c r="S184" s="35"/>
      <c r="T184" s="35"/>
      <c r="U184" s="35"/>
      <c r="V184" s="35"/>
      <c r="W184" s="35"/>
      <c r="X184" s="35"/>
      <c r="Y184" s="35"/>
      <c r="Z184" s="35"/>
      <c r="AA184" s="228" t="b">
        <f t="shared" ca="1" si="35"/>
        <v>1</v>
      </c>
      <c r="AB184" s="228" t="b">
        <f ca="1">AND(Accueil!$E$5="Oui",$AA184,OR($AD184="",Accueil!$E$7="",NOT(ISNUMBER(Accueil!$E$7)),$AD184&gt;=Accueil!$E$7))</f>
        <v>0</v>
      </c>
      <c r="AC184" s="228" t="b">
        <f ca="1">AND(Accueil!$E$8="Oui",$AA184,OR($AD184="",Accueil!$E$10="",NOT(ISNUMBER(Accueil!$E$10)),$AD184&gt;=Accueil!$E$10))</f>
        <v>0</v>
      </c>
      <c r="AD184" s="229" t="str">
        <f>IF(NOT(_xlfn.ISFORMULA(B184)),IF(ISNUMBER(B184),B184,IF(NOT(_xlfn.ISFORMULA(D184)),IF(AND(ISNUMBER(D184),D184&lt;&gt;0),Accueil!$B$7,IF(NOT(_xlfn.ISFORMULA(G184)),IF(AND(ISNUMBER(G184),G184&lt;&gt;0),Accueil!$B$7,""),"")),IF(NOT(_xlfn.ISFORMULA(G184)),IF(AND(ISNUMBER(G184),G184&lt;&gt;0),Accueil!$B$7,""),""))),IF(NOT(_xlfn.ISFORMULA(D184)),IF(AND(ISNUMBER(D184),D184&lt;&gt;0),Accueil!$B$7,IF(NOT(_xlfn.ISFORMULA(G184)),IF(AND(ISNUMBER(G184),G184&lt;&gt;0),Accueil!$B$7,""),"")),IF(NOT(_xlfn.ISFORMULA(G184)),IF(AND(ISNUMBER(G184),G184&lt;&gt;0),Accueil!$B$7,""),"")))</f>
        <v/>
      </c>
      <c r="AE184" s="230">
        <f t="shared" ca="1" si="36"/>
        <v>0</v>
      </c>
      <c r="AF184" s="230">
        <f t="shared" ca="1" si="37"/>
        <v>0</v>
      </c>
      <c r="AG184" s="230">
        <f t="shared" ca="1" si="38"/>
        <v>0</v>
      </c>
      <c r="AH184" s="231">
        <f t="shared" ca="1" si="39"/>
        <v>0</v>
      </c>
      <c r="AI184" s="231">
        <f t="shared" ca="1" si="40"/>
        <v>0</v>
      </c>
      <c r="AJ184" s="231" t="str">
        <f t="shared" ca="1" si="41"/>
        <v/>
      </c>
    </row>
    <row r="185" spans="1:36" x14ac:dyDescent="0.25">
      <c r="A185" s="42"/>
      <c r="B185" s="232" t="str">
        <f>IF(NOT(_xlfn.ISFORMULA(D185)),IF(AND(ISNUMBER(D185),D185&lt;&gt;0),Accueil!$B$7,IF(NOT(_xlfn.ISFORMULA(G185)),IF(AND(ISNUMBER(G185),G185&lt;&gt;0),Accueil!$B$7,""),"")),IF(NOT(_xlfn.ISFORMULA(G185)),IF(AND(ISNUMBER(G185),G185&lt;&gt;0),Accueil!$B$7,""),""))</f>
        <v/>
      </c>
      <c r="C185" s="43"/>
      <c r="D185" s="223" t="str">
        <f t="shared" ca="1" si="28"/>
        <v/>
      </c>
      <c r="E185" s="223" t="str">
        <f t="shared" ca="1" si="29"/>
        <v/>
      </c>
      <c r="F185" s="223" t="str">
        <f t="shared" ca="1" si="30"/>
        <v/>
      </c>
      <c r="G185" s="224" t="str">
        <f t="shared" ca="1" si="31"/>
        <v/>
      </c>
      <c r="H185" s="225" t="str">
        <f t="shared" ca="1" si="32"/>
        <v/>
      </c>
      <c r="I185" s="226" t="str">
        <f t="shared" ca="1" si="33"/>
        <v/>
      </c>
      <c r="J185" s="227" t="str">
        <f t="shared" ca="1" si="34"/>
        <v/>
      </c>
      <c r="K185" s="301" t="s">
        <v>88</v>
      </c>
      <c r="L185" s="112"/>
      <c r="M185" s="35"/>
      <c r="N185" s="35"/>
      <c r="O185" s="35"/>
      <c r="P185" s="35"/>
      <c r="S185" s="35"/>
      <c r="T185" s="35"/>
      <c r="U185" s="35"/>
      <c r="V185" s="35"/>
      <c r="W185" s="35"/>
      <c r="X185" s="35"/>
      <c r="Y185" s="35"/>
      <c r="Z185" s="35"/>
      <c r="AA185" s="228" t="b">
        <f t="shared" ca="1" si="35"/>
        <v>1</v>
      </c>
      <c r="AB185" s="228" t="b">
        <f ca="1">AND(Accueil!$E$5="Oui",$AA185,OR($AD185="",Accueil!$E$7="",NOT(ISNUMBER(Accueil!$E$7)),$AD185&gt;=Accueil!$E$7))</f>
        <v>0</v>
      </c>
      <c r="AC185" s="228" t="b">
        <f ca="1">AND(Accueil!$E$8="Oui",$AA185,OR($AD185="",Accueil!$E$10="",NOT(ISNUMBER(Accueil!$E$10)),$AD185&gt;=Accueil!$E$10))</f>
        <v>0</v>
      </c>
      <c r="AD185" s="229" t="str">
        <f>IF(NOT(_xlfn.ISFORMULA(B185)),IF(ISNUMBER(B185),B185,IF(NOT(_xlfn.ISFORMULA(D185)),IF(AND(ISNUMBER(D185),D185&lt;&gt;0),Accueil!$B$7,IF(NOT(_xlfn.ISFORMULA(G185)),IF(AND(ISNUMBER(G185),G185&lt;&gt;0),Accueil!$B$7,""),"")),IF(NOT(_xlfn.ISFORMULA(G185)),IF(AND(ISNUMBER(G185),G185&lt;&gt;0),Accueil!$B$7,""),""))),IF(NOT(_xlfn.ISFORMULA(D185)),IF(AND(ISNUMBER(D185),D185&lt;&gt;0),Accueil!$B$7,IF(NOT(_xlfn.ISFORMULA(G185)),IF(AND(ISNUMBER(G185),G185&lt;&gt;0),Accueil!$B$7,""),"")),IF(NOT(_xlfn.ISFORMULA(G185)),IF(AND(ISNUMBER(G185),G185&lt;&gt;0),Accueil!$B$7,""),"")))</f>
        <v/>
      </c>
      <c r="AE185" s="230">
        <f t="shared" ca="1" si="36"/>
        <v>0</v>
      </c>
      <c r="AF185" s="230">
        <f t="shared" ca="1" si="37"/>
        <v>0</v>
      </c>
      <c r="AG185" s="230">
        <f t="shared" ca="1" si="38"/>
        <v>0</v>
      </c>
      <c r="AH185" s="231">
        <f t="shared" ca="1" si="39"/>
        <v>0</v>
      </c>
      <c r="AI185" s="231">
        <f t="shared" ca="1" si="40"/>
        <v>0</v>
      </c>
      <c r="AJ185" s="231" t="str">
        <f t="shared" ca="1" si="41"/>
        <v/>
      </c>
    </row>
    <row r="186" spans="1:36" x14ac:dyDescent="0.25">
      <c r="A186" s="42"/>
      <c r="B186" s="232" t="str">
        <f>IF(NOT(_xlfn.ISFORMULA(D186)),IF(AND(ISNUMBER(D186),D186&lt;&gt;0),Accueil!$B$7,IF(NOT(_xlfn.ISFORMULA(G186)),IF(AND(ISNUMBER(G186),G186&lt;&gt;0),Accueil!$B$7,""),"")),IF(NOT(_xlfn.ISFORMULA(G186)),IF(AND(ISNUMBER(G186),G186&lt;&gt;0),Accueil!$B$7,""),""))</f>
        <v/>
      </c>
      <c r="C186" s="43"/>
      <c r="D186" s="223" t="str">
        <f t="shared" ca="1" si="28"/>
        <v/>
      </c>
      <c r="E186" s="223" t="str">
        <f t="shared" ca="1" si="29"/>
        <v/>
      </c>
      <c r="F186" s="223" t="str">
        <f t="shared" ca="1" si="30"/>
        <v/>
      </c>
      <c r="G186" s="224" t="str">
        <f t="shared" ca="1" si="31"/>
        <v/>
      </c>
      <c r="H186" s="225" t="str">
        <f t="shared" ca="1" si="32"/>
        <v/>
      </c>
      <c r="I186" s="226" t="str">
        <f t="shared" ca="1" si="33"/>
        <v/>
      </c>
      <c r="J186" s="227" t="str">
        <f t="shared" ca="1" si="34"/>
        <v/>
      </c>
      <c r="K186" s="301" t="s">
        <v>88</v>
      </c>
      <c r="L186" s="112"/>
      <c r="M186" s="35"/>
      <c r="N186" s="35"/>
      <c r="O186" s="35"/>
      <c r="P186" s="35"/>
      <c r="S186" s="35"/>
      <c r="T186" s="35"/>
      <c r="U186" s="35"/>
      <c r="V186" s="35"/>
      <c r="W186" s="35"/>
      <c r="X186" s="35"/>
      <c r="Y186" s="35"/>
      <c r="Z186" s="35"/>
      <c r="AA186" s="228" t="b">
        <f t="shared" ca="1" si="35"/>
        <v>1</v>
      </c>
      <c r="AB186" s="228" t="b">
        <f ca="1">AND(Accueil!$E$5="Oui",$AA186,OR($AD186="",Accueil!$E$7="",NOT(ISNUMBER(Accueil!$E$7)),$AD186&gt;=Accueil!$E$7))</f>
        <v>0</v>
      </c>
      <c r="AC186" s="228" t="b">
        <f ca="1">AND(Accueil!$E$8="Oui",$AA186,OR($AD186="",Accueil!$E$10="",NOT(ISNUMBER(Accueil!$E$10)),$AD186&gt;=Accueil!$E$10))</f>
        <v>0</v>
      </c>
      <c r="AD186" s="229" t="str">
        <f>IF(NOT(_xlfn.ISFORMULA(B186)),IF(ISNUMBER(B186),B186,IF(NOT(_xlfn.ISFORMULA(D186)),IF(AND(ISNUMBER(D186),D186&lt;&gt;0),Accueil!$B$7,IF(NOT(_xlfn.ISFORMULA(G186)),IF(AND(ISNUMBER(G186),G186&lt;&gt;0),Accueil!$B$7,""),"")),IF(NOT(_xlfn.ISFORMULA(G186)),IF(AND(ISNUMBER(G186),G186&lt;&gt;0),Accueil!$B$7,""),""))),IF(NOT(_xlfn.ISFORMULA(D186)),IF(AND(ISNUMBER(D186),D186&lt;&gt;0),Accueil!$B$7,IF(NOT(_xlfn.ISFORMULA(G186)),IF(AND(ISNUMBER(G186),G186&lt;&gt;0),Accueil!$B$7,""),"")),IF(NOT(_xlfn.ISFORMULA(G186)),IF(AND(ISNUMBER(G186),G186&lt;&gt;0),Accueil!$B$7,""),"")))</f>
        <v/>
      </c>
      <c r="AE186" s="230">
        <f t="shared" ca="1" si="36"/>
        <v>0</v>
      </c>
      <c r="AF186" s="230">
        <f t="shared" ca="1" si="37"/>
        <v>0</v>
      </c>
      <c r="AG186" s="230">
        <f t="shared" ca="1" si="38"/>
        <v>0</v>
      </c>
      <c r="AH186" s="231">
        <f t="shared" ca="1" si="39"/>
        <v>0</v>
      </c>
      <c r="AI186" s="231">
        <f t="shared" ca="1" si="40"/>
        <v>0</v>
      </c>
      <c r="AJ186" s="231" t="str">
        <f t="shared" ca="1" si="41"/>
        <v/>
      </c>
    </row>
    <row r="187" spans="1:36" x14ac:dyDescent="0.25">
      <c r="A187" s="42"/>
      <c r="B187" s="232" t="str">
        <f>IF(NOT(_xlfn.ISFORMULA(D187)),IF(AND(ISNUMBER(D187),D187&lt;&gt;0),Accueil!$B$7,IF(NOT(_xlfn.ISFORMULA(G187)),IF(AND(ISNUMBER(G187),G187&lt;&gt;0),Accueil!$B$7,""),"")),IF(NOT(_xlfn.ISFORMULA(G187)),IF(AND(ISNUMBER(G187),G187&lt;&gt;0),Accueil!$B$7,""),""))</f>
        <v/>
      </c>
      <c r="C187" s="43"/>
      <c r="D187" s="223" t="str">
        <f t="shared" ca="1" si="28"/>
        <v/>
      </c>
      <c r="E187" s="223" t="str">
        <f t="shared" ca="1" si="29"/>
        <v/>
      </c>
      <c r="F187" s="223" t="str">
        <f t="shared" ca="1" si="30"/>
        <v/>
      </c>
      <c r="G187" s="224" t="str">
        <f t="shared" ca="1" si="31"/>
        <v/>
      </c>
      <c r="H187" s="225" t="str">
        <f t="shared" ca="1" si="32"/>
        <v/>
      </c>
      <c r="I187" s="226" t="str">
        <f t="shared" ca="1" si="33"/>
        <v/>
      </c>
      <c r="J187" s="227" t="str">
        <f t="shared" ca="1" si="34"/>
        <v/>
      </c>
      <c r="K187" s="301" t="s">
        <v>88</v>
      </c>
      <c r="L187" s="112"/>
      <c r="M187" s="35"/>
      <c r="N187" s="35"/>
      <c r="O187" s="35"/>
      <c r="P187" s="35"/>
      <c r="S187" s="35"/>
      <c r="T187" s="35"/>
      <c r="U187" s="35"/>
      <c r="V187" s="35"/>
      <c r="W187" s="35"/>
      <c r="X187" s="35"/>
      <c r="Y187" s="35"/>
      <c r="Z187" s="35"/>
      <c r="AA187" s="228" t="b">
        <f t="shared" ca="1" si="35"/>
        <v>1</v>
      </c>
      <c r="AB187" s="228" t="b">
        <f ca="1">AND(Accueil!$E$5="Oui",$AA187,OR($AD187="",Accueil!$E$7="",NOT(ISNUMBER(Accueil!$E$7)),$AD187&gt;=Accueil!$E$7))</f>
        <v>0</v>
      </c>
      <c r="AC187" s="228" t="b">
        <f ca="1">AND(Accueil!$E$8="Oui",$AA187,OR($AD187="",Accueil!$E$10="",NOT(ISNUMBER(Accueil!$E$10)),$AD187&gt;=Accueil!$E$10))</f>
        <v>0</v>
      </c>
      <c r="AD187" s="229" t="str">
        <f>IF(NOT(_xlfn.ISFORMULA(B187)),IF(ISNUMBER(B187),B187,IF(NOT(_xlfn.ISFORMULA(D187)),IF(AND(ISNUMBER(D187),D187&lt;&gt;0),Accueil!$B$7,IF(NOT(_xlfn.ISFORMULA(G187)),IF(AND(ISNUMBER(G187),G187&lt;&gt;0),Accueil!$B$7,""),"")),IF(NOT(_xlfn.ISFORMULA(G187)),IF(AND(ISNUMBER(G187),G187&lt;&gt;0),Accueil!$B$7,""),""))),IF(NOT(_xlfn.ISFORMULA(D187)),IF(AND(ISNUMBER(D187),D187&lt;&gt;0),Accueil!$B$7,IF(NOT(_xlfn.ISFORMULA(G187)),IF(AND(ISNUMBER(G187),G187&lt;&gt;0),Accueil!$B$7,""),"")),IF(NOT(_xlfn.ISFORMULA(G187)),IF(AND(ISNUMBER(G187),G187&lt;&gt;0),Accueil!$B$7,""),"")))</f>
        <v/>
      </c>
      <c r="AE187" s="230">
        <f t="shared" ca="1" si="36"/>
        <v>0</v>
      </c>
      <c r="AF187" s="230">
        <f t="shared" ca="1" si="37"/>
        <v>0</v>
      </c>
      <c r="AG187" s="230">
        <f t="shared" ca="1" si="38"/>
        <v>0</v>
      </c>
      <c r="AH187" s="231">
        <f t="shared" ca="1" si="39"/>
        <v>0</v>
      </c>
      <c r="AI187" s="231">
        <f t="shared" ca="1" si="40"/>
        <v>0</v>
      </c>
      <c r="AJ187" s="231" t="str">
        <f t="shared" ca="1" si="41"/>
        <v/>
      </c>
    </row>
    <row r="188" spans="1:36" x14ac:dyDescent="0.25">
      <c r="A188" s="42"/>
      <c r="B188" s="232" t="str">
        <f>IF(NOT(_xlfn.ISFORMULA(D188)),IF(AND(ISNUMBER(D188),D188&lt;&gt;0),Accueil!$B$7,IF(NOT(_xlfn.ISFORMULA(G188)),IF(AND(ISNUMBER(G188),G188&lt;&gt;0),Accueil!$B$7,""),"")),IF(NOT(_xlfn.ISFORMULA(G188)),IF(AND(ISNUMBER(G188),G188&lt;&gt;0),Accueil!$B$7,""),""))</f>
        <v/>
      </c>
      <c r="C188" s="43"/>
      <c r="D188" s="223" t="str">
        <f t="shared" ca="1" si="28"/>
        <v/>
      </c>
      <c r="E188" s="223" t="str">
        <f t="shared" ca="1" si="29"/>
        <v/>
      </c>
      <c r="F188" s="223" t="str">
        <f t="shared" ca="1" si="30"/>
        <v/>
      </c>
      <c r="G188" s="224" t="str">
        <f t="shared" ca="1" si="31"/>
        <v/>
      </c>
      <c r="H188" s="225" t="str">
        <f t="shared" ca="1" si="32"/>
        <v/>
      </c>
      <c r="I188" s="226" t="str">
        <f t="shared" ca="1" si="33"/>
        <v/>
      </c>
      <c r="J188" s="227" t="str">
        <f t="shared" ca="1" si="34"/>
        <v/>
      </c>
      <c r="K188" s="301" t="s">
        <v>88</v>
      </c>
      <c r="L188" s="112"/>
      <c r="M188" s="35"/>
      <c r="N188" s="35"/>
      <c r="O188" s="35"/>
      <c r="P188" s="35"/>
      <c r="S188" s="35"/>
      <c r="T188" s="35"/>
      <c r="U188" s="35"/>
      <c r="V188" s="35"/>
      <c r="W188" s="35"/>
      <c r="X188" s="35"/>
      <c r="Y188" s="35"/>
      <c r="Z188" s="35"/>
      <c r="AA188" s="228" t="b">
        <f t="shared" ca="1" si="35"/>
        <v>1</v>
      </c>
      <c r="AB188" s="228" t="b">
        <f ca="1">AND(Accueil!$E$5="Oui",$AA188,OR($AD188="",Accueil!$E$7="",NOT(ISNUMBER(Accueil!$E$7)),$AD188&gt;=Accueil!$E$7))</f>
        <v>0</v>
      </c>
      <c r="AC188" s="228" t="b">
        <f ca="1">AND(Accueil!$E$8="Oui",$AA188,OR($AD188="",Accueil!$E$10="",NOT(ISNUMBER(Accueil!$E$10)),$AD188&gt;=Accueil!$E$10))</f>
        <v>0</v>
      </c>
      <c r="AD188" s="229" t="str">
        <f>IF(NOT(_xlfn.ISFORMULA(B188)),IF(ISNUMBER(B188),B188,IF(NOT(_xlfn.ISFORMULA(D188)),IF(AND(ISNUMBER(D188),D188&lt;&gt;0),Accueil!$B$7,IF(NOT(_xlfn.ISFORMULA(G188)),IF(AND(ISNUMBER(G188),G188&lt;&gt;0),Accueil!$B$7,""),"")),IF(NOT(_xlfn.ISFORMULA(G188)),IF(AND(ISNUMBER(G188),G188&lt;&gt;0),Accueil!$B$7,""),""))),IF(NOT(_xlfn.ISFORMULA(D188)),IF(AND(ISNUMBER(D188),D188&lt;&gt;0),Accueil!$B$7,IF(NOT(_xlfn.ISFORMULA(G188)),IF(AND(ISNUMBER(G188),G188&lt;&gt;0),Accueil!$B$7,""),"")),IF(NOT(_xlfn.ISFORMULA(G188)),IF(AND(ISNUMBER(G188),G188&lt;&gt;0),Accueil!$B$7,""),"")))</f>
        <v/>
      </c>
      <c r="AE188" s="230">
        <f t="shared" ca="1" si="36"/>
        <v>0</v>
      </c>
      <c r="AF188" s="230">
        <f t="shared" ca="1" si="37"/>
        <v>0</v>
      </c>
      <c r="AG188" s="230">
        <f t="shared" ca="1" si="38"/>
        <v>0</v>
      </c>
      <c r="AH188" s="231">
        <f t="shared" ca="1" si="39"/>
        <v>0</v>
      </c>
      <c r="AI188" s="231">
        <f t="shared" ca="1" si="40"/>
        <v>0</v>
      </c>
      <c r="AJ188" s="231" t="str">
        <f t="shared" ca="1" si="41"/>
        <v/>
      </c>
    </row>
    <row r="189" spans="1:36" x14ac:dyDescent="0.25">
      <c r="A189" s="42"/>
      <c r="B189" s="232" t="str">
        <f>IF(NOT(_xlfn.ISFORMULA(D189)),IF(AND(ISNUMBER(D189),D189&lt;&gt;0),Accueil!$B$7,IF(NOT(_xlfn.ISFORMULA(G189)),IF(AND(ISNUMBER(G189),G189&lt;&gt;0),Accueil!$B$7,""),"")),IF(NOT(_xlfn.ISFORMULA(G189)),IF(AND(ISNUMBER(G189),G189&lt;&gt;0),Accueil!$B$7,""),""))</f>
        <v/>
      </c>
      <c r="C189" s="43"/>
      <c r="D189" s="223" t="str">
        <f t="shared" ca="1" si="28"/>
        <v/>
      </c>
      <c r="E189" s="223" t="str">
        <f t="shared" ca="1" si="29"/>
        <v/>
      </c>
      <c r="F189" s="223" t="str">
        <f t="shared" ca="1" si="30"/>
        <v/>
      </c>
      <c r="G189" s="224" t="str">
        <f t="shared" ca="1" si="31"/>
        <v/>
      </c>
      <c r="H189" s="225" t="str">
        <f t="shared" ca="1" si="32"/>
        <v/>
      </c>
      <c r="I189" s="226" t="str">
        <f t="shared" ca="1" si="33"/>
        <v/>
      </c>
      <c r="J189" s="227" t="str">
        <f t="shared" ca="1" si="34"/>
        <v/>
      </c>
      <c r="K189" s="301" t="s">
        <v>88</v>
      </c>
      <c r="L189" s="112"/>
      <c r="M189" s="35"/>
      <c r="N189" s="35"/>
      <c r="O189" s="35"/>
      <c r="P189" s="35"/>
      <c r="S189" s="35"/>
      <c r="T189" s="35"/>
      <c r="U189" s="35"/>
      <c r="V189" s="35"/>
      <c r="W189" s="35"/>
      <c r="X189" s="35"/>
      <c r="Y189" s="35"/>
      <c r="Z189" s="35"/>
      <c r="AA189" s="228" t="b">
        <f t="shared" ca="1" si="35"/>
        <v>1</v>
      </c>
      <c r="AB189" s="228" t="b">
        <f ca="1">AND(Accueil!$E$5="Oui",$AA189,OR($AD189="",Accueil!$E$7="",NOT(ISNUMBER(Accueil!$E$7)),$AD189&gt;=Accueil!$E$7))</f>
        <v>0</v>
      </c>
      <c r="AC189" s="228" t="b">
        <f ca="1">AND(Accueil!$E$8="Oui",$AA189,OR($AD189="",Accueil!$E$10="",NOT(ISNUMBER(Accueil!$E$10)),$AD189&gt;=Accueil!$E$10))</f>
        <v>0</v>
      </c>
      <c r="AD189" s="229" t="str">
        <f>IF(NOT(_xlfn.ISFORMULA(B189)),IF(ISNUMBER(B189),B189,IF(NOT(_xlfn.ISFORMULA(D189)),IF(AND(ISNUMBER(D189),D189&lt;&gt;0),Accueil!$B$7,IF(NOT(_xlfn.ISFORMULA(G189)),IF(AND(ISNUMBER(G189),G189&lt;&gt;0),Accueil!$B$7,""),"")),IF(NOT(_xlfn.ISFORMULA(G189)),IF(AND(ISNUMBER(G189),G189&lt;&gt;0),Accueil!$B$7,""),""))),IF(NOT(_xlfn.ISFORMULA(D189)),IF(AND(ISNUMBER(D189),D189&lt;&gt;0),Accueil!$B$7,IF(NOT(_xlfn.ISFORMULA(G189)),IF(AND(ISNUMBER(G189),G189&lt;&gt;0),Accueil!$B$7,""),"")),IF(NOT(_xlfn.ISFORMULA(G189)),IF(AND(ISNUMBER(G189),G189&lt;&gt;0),Accueil!$B$7,""),"")))</f>
        <v/>
      </c>
      <c r="AE189" s="230">
        <f t="shared" ca="1" si="36"/>
        <v>0</v>
      </c>
      <c r="AF189" s="230">
        <f t="shared" ca="1" si="37"/>
        <v>0</v>
      </c>
      <c r="AG189" s="230">
        <f t="shared" ca="1" si="38"/>
        <v>0</v>
      </c>
      <c r="AH189" s="231">
        <f t="shared" ca="1" si="39"/>
        <v>0</v>
      </c>
      <c r="AI189" s="231">
        <f t="shared" ca="1" si="40"/>
        <v>0</v>
      </c>
      <c r="AJ189" s="231" t="str">
        <f t="shared" ca="1" si="41"/>
        <v/>
      </c>
    </row>
    <row r="190" spans="1:36" x14ac:dyDescent="0.25">
      <c r="A190" s="42"/>
      <c r="B190" s="232" t="str">
        <f>IF(NOT(_xlfn.ISFORMULA(D190)),IF(AND(ISNUMBER(D190),D190&lt;&gt;0),Accueil!$B$7,IF(NOT(_xlfn.ISFORMULA(G190)),IF(AND(ISNUMBER(G190),G190&lt;&gt;0),Accueil!$B$7,""),"")),IF(NOT(_xlfn.ISFORMULA(G190)),IF(AND(ISNUMBER(G190),G190&lt;&gt;0),Accueil!$B$7,""),""))</f>
        <v/>
      </c>
      <c r="C190" s="43"/>
      <c r="D190" s="223" t="str">
        <f t="shared" ca="1" si="28"/>
        <v/>
      </c>
      <c r="E190" s="223" t="str">
        <f t="shared" ca="1" si="29"/>
        <v/>
      </c>
      <c r="F190" s="223" t="str">
        <f t="shared" ca="1" si="30"/>
        <v/>
      </c>
      <c r="G190" s="224" t="str">
        <f t="shared" ca="1" si="31"/>
        <v/>
      </c>
      <c r="H190" s="225" t="str">
        <f t="shared" ca="1" si="32"/>
        <v/>
      </c>
      <c r="I190" s="226" t="str">
        <f t="shared" ca="1" si="33"/>
        <v/>
      </c>
      <c r="J190" s="227" t="str">
        <f t="shared" ca="1" si="34"/>
        <v/>
      </c>
      <c r="K190" s="301" t="s">
        <v>88</v>
      </c>
      <c r="L190" s="112"/>
      <c r="M190" s="35"/>
      <c r="N190" s="35"/>
      <c r="O190" s="35"/>
      <c r="P190" s="35"/>
      <c r="S190" s="35"/>
      <c r="T190" s="35"/>
      <c r="U190" s="35"/>
      <c r="V190" s="35"/>
      <c r="W190" s="35"/>
      <c r="X190" s="35"/>
      <c r="Y190" s="35"/>
      <c r="Z190" s="35"/>
      <c r="AA190" s="228" t="b">
        <f t="shared" ca="1" si="35"/>
        <v>1</v>
      </c>
      <c r="AB190" s="228" t="b">
        <f ca="1">AND(Accueil!$E$5="Oui",$AA190,OR($AD190="",Accueil!$E$7="",NOT(ISNUMBER(Accueil!$E$7)),$AD190&gt;=Accueil!$E$7))</f>
        <v>0</v>
      </c>
      <c r="AC190" s="228" t="b">
        <f ca="1">AND(Accueil!$E$8="Oui",$AA190,OR($AD190="",Accueil!$E$10="",NOT(ISNUMBER(Accueil!$E$10)),$AD190&gt;=Accueil!$E$10))</f>
        <v>0</v>
      </c>
      <c r="AD190" s="229" t="str">
        <f>IF(NOT(_xlfn.ISFORMULA(B190)),IF(ISNUMBER(B190),B190,IF(NOT(_xlfn.ISFORMULA(D190)),IF(AND(ISNUMBER(D190),D190&lt;&gt;0),Accueil!$B$7,IF(NOT(_xlfn.ISFORMULA(G190)),IF(AND(ISNUMBER(G190),G190&lt;&gt;0),Accueil!$B$7,""),"")),IF(NOT(_xlfn.ISFORMULA(G190)),IF(AND(ISNUMBER(G190),G190&lt;&gt;0),Accueil!$B$7,""),""))),IF(NOT(_xlfn.ISFORMULA(D190)),IF(AND(ISNUMBER(D190),D190&lt;&gt;0),Accueil!$B$7,IF(NOT(_xlfn.ISFORMULA(G190)),IF(AND(ISNUMBER(G190),G190&lt;&gt;0),Accueil!$B$7,""),"")),IF(NOT(_xlfn.ISFORMULA(G190)),IF(AND(ISNUMBER(G190),G190&lt;&gt;0),Accueil!$B$7,""),"")))</f>
        <v/>
      </c>
      <c r="AE190" s="230">
        <f t="shared" ca="1" si="36"/>
        <v>0</v>
      </c>
      <c r="AF190" s="230">
        <f t="shared" ca="1" si="37"/>
        <v>0</v>
      </c>
      <c r="AG190" s="230">
        <f t="shared" ca="1" si="38"/>
        <v>0</v>
      </c>
      <c r="AH190" s="231">
        <f t="shared" ca="1" si="39"/>
        <v>0</v>
      </c>
      <c r="AI190" s="231">
        <f t="shared" ca="1" si="40"/>
        <v>0</v>
      </c>
      <c r="AJ190" s="231" t="str">
        <f t="shared" ca="1" si="41"/>
        <v/>
      </c>
    </row>
    <row r="191" spans="1:36" x14ac:dyDescent="0.25">
      <c r="A191" s="42"/>
      <c r="B191" s="232" t="str">
        <f>IF(NOT(_xlfn.ISFORMULA(D191)),IF(AND(ISNUMBER(D191),D191&lt;&gt;0),Accueil!$B$7,IF(NOT(_xlfn.ISFORMULA(G191)),IF(AND(ISNUMBER(G191),G191&lt;&gt;0),Accueil!$B$7,""),"")),IF(NOT(_xlfn.ISFORMULA(G191)),IF(AND(ISNUMBER(G191),G191&lt;&gt;0),Accueil!$B$7,""),""))</f>
        <v/>
      </c>
      <c r="C191" s="43"/>
      <c r="D191" s="223" t="str">
        <f t="shared" ca="1" si="28"/>
        <v/>
      </c>
      <c r="E191" s="223" t="str">
        <f t="shared" ca="1" si="29"/>
        <v/>
      </c>
      <c r="F191" s="223" t="str">
        <f t="shared" ca="1" si="30"/>
        <v/>
      </c>
      <c r="G191" s="224" t="str">
        <f t="shared" ca="1" si="31"/>
        <v/>
      </c>
      <c r="H191" s="225" t="str">
        <f t="shared" ca="1" si="32"/>
        <v/>
      </c>
      <c r="I191" s="226" t="str">
        <f t="shared" ca="1" si="33"/>
        <v/>
      </c>
      <c r="J191" s="227" t="str">
        <f t="shared" ca="1" si="34"/>
        <v/>
      </c>
      <c r="K191" s="301" t="s">
        <v>88</v>
      </c>
      <c r="L191" s="112"/>
      <c r="M191" s="35"/>
      <c r="N191" s="35"/>
      <c r="O191" s="35"/>
      <c r="P191" s="35"/>
      <c r="S191" s="35"/>
      <c r="T191" s="35"/>
      <c r="U191" s="35"/>
      <c r="V191" s="35"/>
      <c r="W191" s="35"/>
      <c r="X191" s="35"/>
      <c r="Y191" s="35"/>
      <c r="Z191" s="35"/>
      <c r="AA191" s="228" t="b">
        <f t="shared" ca="1" si="35"/>
        <v>1</v>
      </c>
      <c r="AB191" s="228" t="b">
        <f ca="1">AND(Accueil!$E$5="Oui",$AA191,OR($AD191="",Accueil!$E$7="",NOT(ISNUMBER(Accueil!$E$7)),$AD191&gt;=Accueil!$E$7))</f>
        <v>0</v>
      </c>
      <c r="AC191" s="228" t="b">
        <f ca="1">AND(Accueil!$E$8="Oui",$AA191,OR($AD191="",Accueil!$E$10="",NOT(ISNUMBER(Accueil!$E$10)),$AD191&gt;=Accueil!$E$10))</f>
        <v>0</v>
      </c>
      <c r="AD191" s="229" t="str">
        <f>IF(NOT(_xlfn.ISFORMULA(B191)),IF(ISNUMBER(B191),B191,IF(NOT(_xlfn.ISFORMULA(D191)),IF(AND(ISNUMBER(D191),D191&lt;&gt;0),Accueil!$B$7,IF(NOT(_xlfn.ISFORMULA(G191)),IF(AND(ISNUMBER(G191),G191&lt;&gt;0),Accueil!$B$7,""),"")),IF(NOT(_xlfn.ISFORMULA(G191)),IF(AND(ISNUMBER(G191),G191&lt;&gt;0),Accueil!$B$7,""),""))),IF(NOT(_xlfn.ISFORMULA(D191)),IF(AND(ISNUMBER(D191),D191&lt;&gt;0),Accueil!$B$7,IF(NOT(_xlfn.ISFORMULA(G191)),IF(AND(ISNUMBER(G191),G191&lt;&gt;0),Accueil!$B$7,""),"")),IF(NOT(_xlfn.ISFORMULA(G191)),IF(AND(ISNUMBER(G191),G191&lt;&gt;0),Accueil!$B$7,""),"")))</f>
        <v/>
      </c>
      <c r="AE191" s="230">
        <f t="shared" ca="1" si="36"/>
        <v>0</v>
      </c>
      <c r="AF191" s="230">
        <f t="shared" ca="1" si="37"/>
        <v>0</v>
      </c>
      <c r="AG191" s="230">
        <f t="shared" ca="1" si="38"/>
        <v>0</v>
      </c>
      <c r="AH191" s="231">
        <f t="shared" ca="1" si="39"/>
        <v>0</v>
      </c>
      <c r="AI191" s="231">
        <f t="shared" ca="1" si="40"/>
        <v>0</v>
      </c>
      <c r="AJ191" s="231" t="str">
        <f t="shared" ca="1" si="41"/>
        <v/>
      </c>
    </row>
    <row r="192" spans="1:36" x14ac:dyDescent="0.25">
      <c r="A192" s="42"/>
      <c r="B192" s="232" t="str">
        <f>IF(NOT(_xlfn.ISFORMULA(D192)),IF(AND(ISNUMBER(D192),D192&lt;&gt;0),Accueil!$B$7,IF(NOT(_xlfn.ISFORMULA(G192)),IF(AND(ISNUMBER(G192),G192&lt;&gt;0),Accueil!$B$7,""),"")),IF(NOT(_xlfn.ISFORMULA(G192)),IF(AND(ISNUMBER(G192),G192&lt;&gt;0),Accueil!$B$7,""),""))</f>
        <v/>
      </c>
      <c r="C192" s="43"/>
      <c r="D192" s="223" t="str">
        <f t="shared" ca="1" si="28"/>
        <v/>
      </c>
      <c r="E192" s="223" t="str">
        <f t="shared" ca="1" si="29"/>
        <v/>
      </c>
      <c r="F192" s="223" t="str">
        <f t="shared" ca="1" si="30"/>
        <v/>
      </c>
      <c r="G192" s="224" t="str">
        <f t="shared" ca="1" si="31"/>
        <v/>
      </c>
      <c r="H192" s="225" t="str">
        <f t="shared" ca="1" si="32"/>
        <v/>
      </c>
      <c r="I192" s="226" t="str">
        <f t="shared" ca="1" si="33"/>
        <v/>
      </c>
      <c r="J192" s="227" t="str">
        <f t="shared" ca="1" si="34"/>
        <v/>
      </c>
      <c r="K192" s="301" t="s">
        <v>88</v>
      </c>
      <c r="L192" s="112"/>
      <c r="M192" s="35"/>
      <c r="N192" s="35"/>
      <c r="O192" s="35"/>
      <c r="P192" s="35"/>
      <c r="S192" s="35"/>
      <c r="T192" s="35"/>
      <c r="U192" s="35"/>
      <c r="V192" s="35"/>
      <c r="W192" s="35"/>
      <c r="X192" s="35"/>
      <c r="Y192" s="35"/>
      <c r="Z192" s="35"/>
      <c r="AA192" s="228" t="b">
        <f t="shared" ca="1" si="35"/>
        <v>1</v>
      </c>
      <c r="AB192" s="228" t="b">
        <f ca="1">AND(Accueil!$E$5="Oui",$AA192,OR($AD192="",Accueil!$E$7="",NOT(ISNUMBER(Accueil!$E$7)),$AD192&gt;=Accueil!$E$7))</f>
        <v>0</v>
      </c>
      <c r="AC192" s="228" t="b">
        <f ca="1">AND(Accueil!$E$8="Oui",$AA192,OR($AD192="",Accueil!$E$10="",NOT(ISNUMBER(Accueil!$E$10)),$AD192&gt;=Accueil!$E$10))</f>
        <v>0</v>
      </c>
      <c r="AD192" s="229" t="str">
        <f>IF(NOT(_xlfn.ISFORMULA(B192)),IF(ISNUMBER(B192),B192,IF(NOT(_xlfn.ISFORMULA(D192)),IF(AND(ISNUMBER(D192),D192&lt;&gt;0),Accueil!$B$7,IF(NOT(_xlfn.ISFORMULA(G192)),IF(AND(ISNUMBER(G192),G192&lt;&gt;0),Accueil!$B$7,""),"")),IF(NOT(_xlfn.ISFORMULA(G192)),IF(AND(ISNUMBER(G192),G192&lt;&gt;0),Accueil!$B$7,""),""))),IF(NOT(_xlfn.ISFORMULA(D192)),IF(AND(ISNUMBER(D192),D192&lt;&gt;0),Accueil!$B$7,IF(NOT(_xlfn.ISFORMULA(G192)),IF(AND(ISNUMBER(G192),G192&lt;&gt;0),Accueil!$B$7,""),"")),IF(NOT(_xlfn.ISFORMULA(G192)),IF(AND(ISNUMBER(G192),G192&lt;&gt;0),Accueil!$B$7,""),"")))</f>
        <v/>
      </c>
      <c r="AE192" s="230">
        <f t="shared" ca="1" si="36"/>
        <v>0</v>
      </c>
      <c r="AF192" s="230">
        <f t="shared" ca="1" si="37"/>
        <v>0</v>
      </c>
      <c r="AG192" s="230">
        <f t="shared" ca="1" si="38"/>
        <v>0</v>
      </c>
      <c r="AH192" s="231">
        <f t="shared" ca="1" si="39"/>
        <v>0</v>
      </c>
      <c r="AI192" s="231">
        <f t="shared" ca="1" si="40"/>
        <v>0</v>
      </c>
      <c r="AJ192" s="231" t="str">
        <f t="shared" ca="1" si="41"/>
        <v/>
      </c>
    </row>
    <row r="193" spans="1:36" x14ac:dyDescent="0.25">
      <c r="A193" s="42"/>
      <c r="B193" s="232" t="str">
        <f>IF(NOT(_xlfn.ISFORMULA(D193)),IF(AND(ISNUMBER(D193),D193&lt;&gt;0),Accueil!$B$7,IF(NOT(_xlfn.ISFORMULA(G193)),IF(AND(ISNUMBER(G193),G193&lt;&gt;0),Accueil!$B$7,""),"")),IF(NOT(_xlfn.ISFORMULA(G193)),IF(AND(ISNUMBER(G193),G193&lt;&gt;0),Accueil!$B$7,""),""))</f>
        <v/>
      </c>
      <c r="C193" s="43"/>
      <c r="D193" s="223" t="str">
        <f t="shared" ca="1" si="28"/>
        <v/>
      </c>
      <c r="E193" s="223" t="str">
        <f t="shared" ca="1" si="29"/>
        <v/>
      </c>
      <c r="F193" s="223" t="str">
        <f t="shared" ca="1" si="30"/>
        <v/>
      </c>
      <c r="G193" s="224" t="str">
        <f t="shared" ca="1" si="31"/>
        <v/>
      </c>
      <c r="H193" s="225" t="str">
        <f t="shared" ca="1" si="32"/>
        <v/>
      </c>
      <c r="I193" s="226" t="str">
        <f t="shared" ca="1" si="33"/>
        <v/>
      </c>
      <c r="J193" s="227" t="str">
        <f t="shared" ca="1" si="34"/>
        <v/>
      </c>
      <c r="K193" s="301" t="s">
        <v>88</v>
      </c>
      <c r="L193" s="112"/>
      <c r="M193" s="35"/>
      <c r="N193" s="35"/>
      <c r="O193" s="35"/>
      <c r="P193" s="35"/>
      <c r="S193" s="35"/>
      <c r="T193" s="35"/>
      <c r="U193" s="35"/>
      <c r="V193" s="35"/>
      <c r="W193" s="35"/>
      <c r="X193" s="35"/>
      <c r="Y193" s="35"/>
      <c r="Z193" s="35"/>
      <c r="AA193" s="228" t="b">
        <f t="shared" ca="1" si="35"/>
        <v>1</v>
      </c>
      <c r="AB193" s="228" t="b">
        <f ca="1">AND(Accueil!$E$5="Oui",$AA193,OR($AD193="",Accueil!$E$7="",NOT(ISNUMBER(Accueil!$E$7)),$AD193&gt;=Accueil!$E$7))</f>
        <v>0</v>
      </c>
      <c r="AC193" s="228" t="b">
        <f ca="1">AND(Accueil!$E$8="Oui",$AA193,OR($AD193="",Accueil!$E$10="",NOT(ISNUMBER(Accueil!$E$10)),$AD193&gt;=Accueil!$E$10))</f>
        <v>0</v>
      </c>
      <c r="AD193" s="229" t="str">
        <f>IF(NOT(_xlfn.ISFORMULA(B193)),IF(ISNUMBER(B193),B193,IF(NOT(_xlfn.ISFORMULA(D193)),IF(AND(ISNUMBER(D193),D193&lt;&gt;0),Accueil!$B$7,IF(NOT(_xlfn.ISFORMULA(G193)),IF(AND(ISNUMBER(G193),G193&lt;&gt;0),Accueil!$B$7,""),"")),IF(NOT(_xlfn.ISFORMULA(G193)),IF(AND(ISNUMBER(G193),G193&lt;&gt;0),Accueil!$B$7,""),""))),IF(NOT(_xlfn.ISFORMULA(D193)),IF(AND(ISNUMBER(D193),D193&lt;&gt;0),Accueil!$B$7,IF(NOT(_xlfn.ISFORMULA(G193)),IF(AND(ISNUMBER(G193),G193&lt;&gt;0),Accueil!$B$7,""),"")),IF(NOT(_xlfn.ISFORMULA(G193)),IF(AND(ISNUMBER(G193),G193&lt;&gt;0),Accueil!$B$7,""),"")))</f>
        <v/>
      </c>
      <c r="AE193" s="230">
        <f t="shared" ca="1" si="36"/>
        <v>0</v>
      </c>
      <c r="AF193" s="230">
        <f t="shared" ca="1" si="37"/>
        <v>0</v>
      </c>
      <c r="AG193" s="230">
        <f t="shared" ca="1" si="38"/>
        <v>0</v>
      </c>
      <c r="AH193" s="231">
        <f t="shared" ca="1" si="39"/>
        <v>0</v>
      </c>
      <c r="AI193" s="231">
        <f t="shared" ca="1" si="40"/>
        <v>0</v>
      </c>
      <c r="AJ193" s="231" t="str">
        <f t="shared" ca="1" si="41"/>
        <v/>
      </c>
    </row>
    <row r="194" spans="1:36" x14ac:dyDescent="0.25">
      <c r="A194" s="42"/>
      <c r="B194" s="232" t="str">
        <f>IF(NOT(_xlfn.ISFORMULA(D194)),IF(AND(ISNUMBER(D194),D194&lt;&gt;0),Accueil!$B$7,IF(NOT(_xlfn.ISFORMULA(G194)),IF(AND(ISNUMBER(G194),G194&lt;&gt;0),Accueil!$B$7,""),"")),IF(NOT(_xlfn.ISFORMULA(G194)),IF(AND(ISNUMBER(G194),G194&lt;&gt;0),Accueil!$B$7,""),""))</f>
        <v/>
      </c>
      <c r="C194" s="43"/>
      <c r="D194" s="223" t="str">
        <f t="shared" ca="1" si="28"/>
        <v/>
      </c>
      <c r="E194" s="223" t="str">
        <f t="shared" ca="1" si="29"/>
        <v/>
      </c>
      <c r="F194" s="223" t="str">
        <f t="shared" ca="1" si="30"/>
        <v/>
      </c>
      <c r="G194" s="224" t="str">
        <f t="shared" ca="1" si="31"/>
        <v/>
      </c>
      <c r="H194" s="225" t="str">
        <f t="shared" ca="1" si="32"/>
        <v/>
      </c>
      <c r="I194" s="226" t="str">
        <f t="shared" ca="1" si="33"/>
        <v/>
      </c>
      <c r="J194" s="227" t="str">
        <f t="shared" ca="1" si="34"/>
        <v/>
      </c>
      <c r="K194" s="301" t="s">
        <v>88</v>
      </c>
      <c r="L194" s="112"/>
      <c r="M194" s="35"/>
      <c r="N194" s="35"/>
      <c r="O194" s="35"/>
      <c r="P194" s="35"/>
      <c r="S194" s="35"/>
      <c r="T194" s="35"/>
      <c r="U194" s="35"/>
      <c r="V194" s="35"/>
      <c r="W194" s="35"/>
      <c r="X194" s="35"/>
      <c r="Y194" s="35"/>
      <c r="Z194" s="35"/>
      <c r="AA194" s="228" t="b">
        <f t="shared" ca="1" si="35"/>
        <v>1</v>
      </c>
      <c r="AB194" s="228" t="b">
        <f ca="1">AND(Accueil!$E$5="Oui",$AA194,OR($AD194="",Accueil!$E$7="",NOT(ISNUMBER(Accueil!$E$7)),$AD194&gt;=Accueil!$E$7))</f>
        <v>0</v>
      </c>
      <c r="AC194" s="228" t="b">
        <f ca="1">AND(Accueil!$E$8="Oui",$AA194,OR($AD194="",Accueil!$E$10="",NOT(ISNUMBER(Accueil!$E$10)),$AD194&gt;=Accueil!$E$10))</f>
        <v>0</v>
      </c>
      <c r="AD194" s="229" t="str">
        <f>IF(NOT(_xlfn.ISFORMULA(B194)),IF(ISNUMBER(B194),B194,IF(NOT(_xlfn.ISFORMULA(D194)),IF(AND(ISNUMBER(D194),D194&lt;&gt;0),Accueil!$B$7,IF(NOT(_xlfn.ISFORMULA(G194)),IF(AND(ISNUMBER(G194),G194&lt;&gt;0),Accueil!$B$7,""),"")),IF(NOT(_xlfn.ISFORMULA(G194)),IF(AND(ISNUMBER(G194),G194&lt;&gt;0),Accueil!$B$7,""),""))),IF(NOT(_xlfn.ISFORMULA(D194)),IF(AND(ISNUMBER(D194),D194&lt;&gt;0),Accueil!$B$7,IF(NOT(_xlfn.ISFORMULA(G194)),IF(AND(ISNUMBER(G194),G194&lt;&gt;0),Accueil!$B$7,""),"")),IF(NOT(_xlfn.ISFORMULA(G194)),IF(AND(ISNUMBER(G194),G194&lt;&gt;0),Accueil!$B$7,""),"")))</f>
        <v/>
      </c>
      <c r="AE194" s="230">
        <f t="shared" ca="1" si="36"/>
        <v>0</v>
      </c>
      <c r="AF194" s="230">
        <f t="shared" ca="1" si="37"/>
        <v>0</v>
      </c>
      <c r="AG194" s="230">
        <f t="shared" ca="1" si="38"/>
        <v>0</v>
      </c>
      <c r="AH194" s="231">
        <f t="shared" ca="1" si="39"/>
        <v>0</v>
      </c>
      <c r="AI194" s="231">
        <f t="shared" ca="1" si="40"/>
        <v>0</v>
      </c>
      <c r="AJ194" s="231" t="str">
        <f t="shared" ca="1" si="41"/>
        <v/>
      </c>
    </row>
    <row r="195" spans="1:36" x14ac:dyDescent="0.25">
      <c r="A195" s="42"/>
      <c r="B195" s="232" t="str">
        <f>IF(NOT(_xlfn.ISFORMULA(D195)),IF(AND(ISNUMBER(D195),D195&lt;&gt;0),Accueil!$B$7,IF(NOT(_xlfn.ISFORMULA(G195)),IF(AND(ISNUMBER(G195),G195&lt;&gt;0),Accueil!$B$7,""),"")),IF(NOT(_xlfn.ISFORMULA(G195)),IF(AND(ISNUMBER(G195),G195&lt;&gt;0),Accueil!$B$7,""),""))</f>
        <v/>
      </c>
      <c r="C195" s="43"/>
      <c r="D195" s="223" t="str">
        <f t="shared" ca="1" si="28"/>
        <v/>
      </c>
      <c r="E195" s="223" t="str">
        <f t="shared" ca="1" si="29"/>
        <v/>
      </c>
      <c r="F195" s="223" t="str">
        <f t="shared" ca="1" si="30"/>
        <v/>
      </c>
      <c r="G195" s="224" t="str">
        <f t="shared" ca="1" si="31"/>
        <v/>
      </c>
      <c r="H195" s="225" t="str">
        <f t="shared" ca="1" si="32"/>
        <v/>
      </c>
      <c r="I195" s="226" t="str">
        <f t="shared" ca="1" si="33"/>
        <v/>
      </c>
      <c r="J195" s="227" t="str">
        <f t="shared" ca="1" si="34"/>
        <v/>
      </c>
      <c r="K195" s="301" t="s">
        <v>88</v>
      </c>
      <c r="L195" s="112"/>
      <c r="M195" s="35"/>
      <c r="N195" s="35"/>
      <c r="O195" s="35"/>
      <c r="P195" s="35"/>
      <c r="S195" s="35"/>
      <c r="T195" s="35"/>
      <c r="U195" s="35"/>
      <c r="V195" s="35"/>
      <c r="W195" s="35"/>
      <c r="X195" s="35"/>
      <c r="Y195" s="35"/>
      <c r="Z195" s="35"/>
      <c r="AA195" s="228" t="b">
        <f t="shared" ca="1" si="35"/>
        <v>1</v>
      </c>
      <c r="AB195" s="228" t="b">
        <f ca="1">AND(Accueil!$E$5="Oui",$AA195,OR($AD195="",Accueil!$E$7="",NOT(ISNUMBER(Accueil!$E$7)),$AD195&gt;=Accueil!$E$7))</f>
        <v>0</v>
      </c>
      <c r="AC195" s="228" t="b">
        <f ca="1">AND(Accueil!$E$8="Oui",$AA195,OR($AD195="",Accueil!$E$10="",NOT(ISNUMBER(Accueil!$E$10)),$AD195&gt;=Accueil!$E$10))</f>
        <v>0</v>
      </c>
      <c r="AD195" s="229" t="str">
        <f>IF(NOT(_xlfn.ISFORMULA(B195)),IF(ISNUMBER(B195),B195,IF(NOT(_xlfn.ISFORMULA(D195)),IF(AND(ISNUMBER(D195),D195&lt;&gt;0),Accueil!$B$7,IF(NOT(_xlfn.ISFORMULA(G195)),IF(AND(ISNUMBER(G195),G195&lt;&gt;0),Accueil!$B$7,""),"")),IF(NOT(_xlfn.ISFORMULA(G195)),IF(AND(ISNUMBER(G195),G195&lt;&gt;0),Accueil!$B$7,""),""))),IF(NOT(_xlfn.ISFORMULA(D195)),IF(AND(ISNUMBER(D195),D195&lt;&gt;0),Accueil!$B$7,IF(NOT(_xlfn.ISFORMULA(G195)),IF(AND(ISNUMBER(G195),G195&lt;&gt;0),Accueil!$B$7,""),"")),IF(NOT(_xlfn.ISFORMULA(G195)),IF(AND(ISNUMBER(G195),G195&lt;&gt;0),Accueil!$B$7,""),"")))</f>
        <v/>
      </c>
      <c r="AE195" s="230">
        <f t="shared" ca="1" si="36"/>
        <v>0</v>
      </c>
      <c r="AF195" s="230">
        <f t="shared" ca="1" si="37"/>
        <v>0</v>
      </c>
      <c r="AG195" s="230">
        <f t="shared" ca="1" si="38"/>
        <v>0</v>
      </c>
      <c r="AH195" s="231">
        <f t="shared" ca="1" si="39"/>
        <v>0</v>
      </c>
      <c r="AI195" s="231">
        <f t="shared" ca="1" si="40"/>
        <v>0</v>
      </c>
      <c r="AJ195" s="231" t="str">
        <f t="shared" ca="1" si="41"/>
        <v/>
      </c>
    </row>
    <row r="196" spans="1:36" x14ac:dyDescent="0.25">
      <c r="A196" s="42"/>
      <c r="B196" s="232" t="str">
        <f>IF(NOT(_xlfn.ISFORMULA(D196)),IF(AND(ISNUMBER(D196),D196&lt;&gt;0),Accueil!$B$7,IF(NOT(_xlfn.ISFORMULA(G196)),IF(AND(ISNUMBER(G196),G196&lt;&gt;0),Accueil!$B$7,""),"")),IF(NOT(_xlfn.ISFORMULA(G196)),IF(AND(ISNUMBER(G196),G196&lt;&gt;0),Accueil!$B$7,""),""))</f>
        <v/>
      </c>
      <c r="C196" s="43"/>
      <c r="D196" s="223" t="str">
        <f t="shared" ca="1" si="28"/>
        <v/>
      </c>
      <c r="E196" s="223" t="str">
        <f t="shared" ca="1" si="29"/>
        <v/>
      </c>
      <c r="F196" s="223" t="str">
        <f t="shared" ca="1" si="30"/>
        <v/>
      </c>
      <c r="G196" s="224" t="str">
        <f t="shared" ca="1" si="31"/>
        <v/>
      </c>
      <c r="H196" s="225" t="str">
        <f t="shared" ca="1" si="32"/>
        <v/>
      </c>
      <c r="I196" s="226" t="str">
        <f t="shared" ca="1" si="33"/>
        <v/>
      </c>
      <c r="J196" s="227" t="str">
        <f t="shared" ca="1" si="34"/>
        <v/>
      </c>
      <c r="K196" s="301" t="s">
        <v>88</v>
      </c>
      <c r="L196" s="112"/>
      <c r="M196" s="35"/>
      <c r="N196" s="35"/>
      <c r="O196" s="35"/>
      <c r="P196" s="35"/>
      <c r="S196" s="35"/>
      <c r="T196" s="35"/>
      <c r="U196" s="35"/>
      <c r="V196" s="35"/>
      <c r="W196" s="35"/>
      <c r="X196" s="35"/>
      <c r="Y196" s="35"/>
      <c r="Z196" s="35"/>
      <c r="AA196" s="228" t="b">
        <f t="shared" ca="1" si="35"/>
        <v>1</v>
      </c>
      <c r="AB196" s="228" t="b">
        <f ca="1">AND(Accueil!$E$5="Oui",$AA196,OR($AD196="",Accueil!$E$7="",NOT(ISNUMBER(Accueil!$E$7)),$AD196&gt;=Accueil!$E$7))</f>
        <v>0</v>
      </c>
      <c r="AC196" s="228" t="b">
        <f ca="1">AND(Accueil!$E$8="Oui",$AA196,OR($AD196="",Accueil!$E$10="",NOT(ISNUMBER(Accueil!$E$10)),$AD196&gt;=Accueil!$E$10))</f>
        <v>0</v>
      </c>
      <c r="AD196" s="229" t="str">
        <f>IF(NOT(_xlfn.ISFORMULA(B196)),IF(ISNUMBER(B196),B196,IF(NOT(_xlfn.ISFORMULA(D196)),IF(AND(ISNUMBER(D196),D196&lt;&gt;0),Accueil!$B$7,IF(NOT(_xlfn.ISFORMULA(G196)),IF(AND(ISNUMBER(G196),G196&lt;&gt;0),Accueil!$B$7,""),"")),IF(NOT(_xlfn.ISFORMULA(G196)),IF(AND(ISNUMBER(G196),G196&lt;&gt;0),Accueil!$B$7,""),""))),IF(NOT(_xlfn.ISFORMULA(D196)),IF(AND(ISNUMBER(D196),D196&lt;&gt;0),Accueil!$B$7,IF(NOT(_xlfn.ISFORMULA(G196)),IF(AND(ISNUMBER(G196),G196&lt;&gt;0),Accueil!$B$7,""),"")),IF(NOT(_xlfn.ISFORMULA(G196)),IF(AND(ISNUMBER(G196),G196&lt;&gt;0),Accueil!$B$7,""),"")))</f>
        <v/>
      </c>
      <c r="AE196" s="230">
        <f t="shared" ca="1" si="36"/>
        <v>0</v>
      </c>
      <c r="AF196" s="230">
        <f t="shared" ca="1" si="37"/>
        <v>0</v>
      </c>
      <c r="AG196" s="230">
        <f t="shared" ca="1" si="38"/>
        <v>0</v>
      </c>
      <c r="AH196" s="231">
        <f t="shared" ca="1" si="39"/>
        <v>0</v>
      </c>
      <c r="AI196" s="231">
        <f t="shared" ca="1" si="40"/>
        <v>0</v>
      </c>
      <c r="AJ196" s="231" t="str">
        <f t="shared" ca="1" si="41"/>
        <v/>
      </c>
    </row>
    <row r="197" spans="1:36" x14ac:dyDescent="0.25">
      <c r="A197" s="42"/>
      <c r="B197" s="232" t="str">
        <f>IF(NOT(_xlfn.ISFORMULA(D197)),IF(AND(ISNUMBER(D197),D197&lt;&gt;0),Accueil!$B$7,IF(NOT(_xlfn.ISFORMULA(G197)),IF(AND(ISNUMBER(G197),G197&lt;&gt;0),Accueil!$B$7,""),"")),IF(NOT(_xlfn.ISFORMULA(G197)),IF(AND(ISNUMBER(G197),G197&lt;&gt;0),Accueil!$B$7,""),""))</f>
        <v/>
      </c>
      <c r="C197" s="43"/>
      <c r="D197" s="223" t="str">
        <f t="shared" ref="D197:D260" ca="1" si="42">IF(AND(NOT(_xlfn.ISFORMULA(G197)),G197&lt;&gt;"",G197&lt;&gt;0),ROUND(G197-IF($AB197,IF(ISNUMBER(E197),ROUND(E197,2),0),0)-IF($AC197,IF(ISNUMBER(F197),ROUND(F197,2),0),0),2),"")</f>
        <v/>
      </c>
      <c r="E197" s="223" t="str">
        <f t="shared" ref="E197:E260" ca="1" si="43">IF(NOT($AB197),"",IF(AND(NOT(_xlfn.ISFORMULA(G197)),G197&lt;&gt;"",G197&lt;&gt;0),IF(AND($AC197,NOT(_xlfn.ISFORMULA(F197)),ISNUMBER(F197)),ROUND((G197-F197)/(1+0.05)*0.05,2),ROUND(G197/(1+IF($AB197,0.05,0)+IF($AC197,0.09975,0))*0.05,2)),IF(OR(D197="",D197=0),"",ROUND(D197*0.05,2))))</f>
        <v/>
      </c>
      <c r="F197" s="223" t="str">
        <f t="shared" ref="F197:F260" ca="1" si="44">IF(NOT($AC197),"",IF(AND(NOT(_xlfn.ISFORMULA(G197)),G197&lt;&gt;"",G197&lt;&gt;0),IF(AND($AB197,NOT(_xlfn.ISFORMULA(E197)),ISNUMBER(E197)),ROUND((G197-E197)/(1+0.09975)*0.09975,2),ROUND(G197/(1+IF($AB197,0.05,0)+IF($AC197,0.09975,0))*0.09975,2)),IF(OR(D197="",D197=0),"",ROUND(D197*0.09975,2))))</f>
        <v/>
      </c>
      <c r="G197" s="224" t="str">
        <f t="shared" ref="G197:G260" ca="1" si="45">IF(OR(D197="",D197=0),"",ROUND(D197+IF($AB197,IF(ISNUMBER(E197),ROUND(E197,2),0),0)+IF($AC197,IF(ISNUMBER(F197),ROUND(F197,2),0),0),2))</f>
        <v/>
      </c>
      <c r="H197" s="225" t="str">
        <f t="shared" ref="H197:H260" ca="1" si="46">IF(OR(D197="",D197=0),"","$ CAD - Dollar Canadien")</f>
        <v/>
      </c>
      <c r="I197" s="226" t="str">
        <f t="shared" ref="I197:I260" ca="1" si="47">IF(OR(D197="",D197=0),"",IFERROR(VLOOKUP(H197,$Q$5:$R$26,2,FALSE),1))</f>
        <v/>
      </c>
      <c r="J197" s="227" t="str">
        <f t="shared" ref="J197:J260" ca="1" si="48">IF(OR($AJ197="",$AJ197=0),"",ROUND($AJ197*I197,2))</f>
        <v/>
      </c>
      <c r="K197" s="301" t="s">
        <v>88</v>
      </c>
      <c r="L197" s="112"/>
      <c r="M197" s="35"/>
      <c r="N197" s="35"/>
      <c r="O197" s="35"/>
      <c r="P197" s="35"/>
      <c r="S197" s="35"/>
      <c r="T197" s="35"/>
      <c r="U197" s="35"/>
      <c r="V197" s="35"/>
      <c r="W197" s="35"/>
      <c r="X197" s="35"/>
      <c r="Y197" s="35"/>
      <c r="Z197" s="35"/>
      <c r="AA197" s="228" t="b">
        <f t="shared" ref="AA197:AA260" ca="1" si="49">OR(H197="",H197="$ CAD - Dollar Canadien")</f>
        <v>1</v>
      </c>
      <c r="AB197" s="228" t="b">
        <f ca="1">AND(Accueil!$E$5="Oui",$AA197,OR($AD197="",Accueil!$E$7="",NOT(ISNUMBER(Accueil!$E$7)),$AD197&gt;=Accueil!$E$7))</f>
        <v>0</v>
      </c>
      <c r="AC197" s="228" t="b">
        <f ca="1">AND(Accueil!$E$8="Oui",$AA197,OR($AD197="",Accueil!$E$10="",NOT(ISNUMBER(Accueil!$E$10)),$AD197&gt;=Accueil!$E$10))</f>
        <v>0</v>
      </c>
      <c r="AD197" s="229" t="str">
        <f>IF(NOT(_xlfn.ISFORMULA(B197)),IF(ISNUMBER(B197),B197,IF(NOT(_xlfn.ISFORMULA(D197)),IF(AND(ISNUMBER(D197),D197&lt;&gt;0),Accueil!$B$7,IF(NOT(_xlfn.ISFORMULA(G197)),IF(AND(ISNUMBER(G197),G197&lt;&gt;0),Accueil!$B$7,""),"")),IF(NOT(_xlfn.ISFORMULA(G197)),IF(AND(ISNUMBER(G197),G197&lt;&gt;0),Accueil!$B$7,""),""))),IF(NOT(_xlfn.ISFORMULA(D197)),IF(AND(ISNUMBER(D197),D197&lt;&gt;0),Accueil!$B$7,IF(NOT(_xlfn.ISFORMULA(G197)),IF(AND(ISNUMBER(G197),G197&lt;&gt;0),Accueil!$B$7,""),"")),IF(NOT(_xlfn.ISFORMULA(G197)),IF(AND(ISNUMBER(G197),G197&lt;&gt;0),Accueil!$B$7,""),"")))</f>
        <v/>
      </c>
      <c r="AE197" s="230">
        <f t="shared" ref="AE197:AE260" ca="1" si="50">IF((IF(ISNUMBER($AH197),ABS($AH197),0)+IF(ISNUMBER($AI197),ABS($AI197),0))&gt;0,IF(ISNUMBER($AJ197),$AJ197,0),0)</f>
        <v>0</v>
      </c>
      <c r="AF197" s="230">
        <f t="shared" ref="AF197:AF260" ca="1" si="51">IF(IF(ISNUMBER($AH197),ABS($AH197),0)&gt;0,IF(ISNUMBER($AJ197),$AJ197,0)+IF(ISNUMBER($AH197),$AH197,0),0)</f>
        <v>0</v>
      </c>
      <c r="AG197" s="230">
        <f t="shared" ref="AG197:AG260" ca="1" si="52">IF(IF(ISNUMBER($AI197),ABS($AI197),0)&gt;0,IF(ISNUMBER($AJ197),$AJ197,0)+IF(ISNUMBER($AI197),$AI197,0),0)</f>
        <v>0</v>
      </c>
      <c r="AH197" s="231">
        <f t="shared" ref="AH197:AH260" ca="1" si="53">IF($AB197,IF(ISNUMBER(E197),ROUND(E197,2),0),0)</f>
        <v>0</v>
      </c>
      <c r="AI197" s="231">
        <f t="shared" ref="AI197:AI260" ca="1" si="54">IF($AC197,IF(ISNUMBER(F197),ROUND(F197,2),0),0)</f>
        <v>0</v>
      </c>
      <c r="AJ197" s="231" t="str">
        <f t="shared" ref="AJ197:AJ260" ca="1" si="55">IF(AND(NOT(_xlfn.ISFORMULA(G197)),G197&lt;&gt;"",G197&lt;&gt;0),ROUND(G197-$AH197-$AI197,2),IF(OR(D197="",D197=0),"",D197))</f>
        <v/>
      </c>
    </row>
    <row r="198" spans="1:36" x14ac:dyDescent="0.25">
      <c r="A198" s="42"/>
      <c r="B198" s="232" t="str">
        <f>IF(NOT(_xlfn.ISFORMULA(D198)),IF(AND(ISNUMBER(D198),D198&lt;&gt;0),Accueil!$B$7,IF(NOT(_xlfn.ISFORMULA(G198)),IF(AND(ISNUMBER(G198),G198&lt;&gt;0),Accueil!$B$7,""),"")),IF(NOT(_xlfn.ISFORMULA(G198)),IF(AND(ISNUMBER(G198),G198&lt;&gt;0),Accueil!$B$7,""),""))</f>
        <v/>
      </c>
      <c r="C198" s="43"/>
      <c r="D198" s="223" t="str">
        <f t="shared" ca="1" si="42"/>
        <v/>
      </c>
      <c r="E198" s="223" t="str">
        <f t="shared" ca="1" si="43"/>
        <v/>
      </c>
      <c r="F198" s="223" t="str">
        <f t="shared" ca="1" si="44"/>
        <v/>
      </c>
      <c r="G198" s="224" t="str">
        <f t="shared" ca="1" si="45"/>
        <v/>
      </c>
      <c r="H198" s="225" t="str">
        <f t="shared" ca="1" si="46"/>
        <v/>
      </c>
      <c r="I198" s="226" t="str">
        <f t="shared" ca="1" si="47"/>
        <v/>
      </c>
      <c r="J198" s="227" t="str">
        <f t="shared" ca="1" si="48"/>
        <v/>
      </c>
      <c r="K198" s="301" t="s">
        <v>88</v>
      </c>
      <c r="L198" s="112"/>
      <c r="M198" s="35"/>
      <c r="N198" s="35"/>
      <c r="O198" s="35"/>
      <c r="P198" s="35"/>
      <c r="S198" s="35"/>
      <c r="T198" s="35"/>
      <c r="U198" s="35"/>
      <c r="V198" s="35"/>
      <c r="W198" s="35"/>
      <c r="X198" s="35"/>
      <c r="Y198" s="35"/>
      <c r="Z198" s="35"/>
      <c r="AA198" s="228" t="b">
        <f t="shared" ca="1" si="49"/>
        <v>1</v>
      </c>
      <c r="AB198" s="228" t="b">
        <f ca="1">AND(Accueil!$E$5="Oui",$AA198,OR($AD198="",Accueil!$E$7="",NOT(ISNUMBER(Accueil!$E$7)),$AD198&gt;=Accueil!$E$7))</f>
        <v>0</v>
      </c>
      <c r="AC198" s="228" t="b">
        <f ca="1">AND(Accueil!$E$8="Oui",$AA198,OR($AD198="",Accueil!$E$10="",NOT(ISNUMBER(Accueil!$E$10)),$AD198&gt;=Accueil!$E$10))</f>
        <v>0</v>
      </c>
      <c r="AD198" s="229" t="str">
        <f>IF(NOT(_xlfn.ISFORMULA(B198)),IF(ISNUMBER(B198),B198,IF(NOT(_xlfn.ISFORMULA(D198)),IF(AND(ISNUMBER(D198),D198&lt;&gt;0),Accueil!$B$7,IF(NOT(_xlfn.ISFORMULA(G198)),IF(AND(ISNUMBER(G198),G198&lt;&gt;0),Accueil!$B$7,""),"")),IF(NOT(_xlfn.ISFORMULA(G198)),IF(AND(ISNUMBER(G198),G198&lt;&gt;0),Accueil!$B$7,""),""))),IF(NOT(_xlfn.ISFORMULA(D198)),IF(AND(ISNUMBER(D198),D198&lt;&gt;0),Accueil!$B$7,IF(NOT(_xlfn.ISFORMULA(G198)),IF(AND(ISNUMBER(G198),G198&lt;&gt;0),Accueil!$B$7,""),"")),IF(NOT(_xlfn.ISFORMULA(G198)),IF(AND(ISNUMBER(G198),G198&lt;&gt;0),Accueil!$B$7,""),"")))</f>
        <v/>
      </c>
      <c r="AE198" s="230">
        <f t="shared" ca="1" si="50"/>
        <v>0</v>
      </c>
      <c r="AF198" s="230">
        <f t="shared" ca="1" si="51"/>
        <v>0</v>
      </c>
      <c r="AG198" s="230">
        <f t="shared" ca="1" si="52"/>
        <v>0</v>
      </c>
      <c r="AH198" s="231">
        <f t="shared" ca="1" si="53"/>
        <v>0</v>
      </c>
      <c r="AI198" s="231">
        <f t="shared" ca="1" si="54"/>
        <v>0</v>
      </c>
      <c r="AJ198" s="231" t="str">
        <f t="shared" ca="1" si="55"/>
        <v/>
      </c>
    </row>
    <row r="199" spans="1:36" x14ac:dyDescent="0.25">
      <c r="A199" s="42"/>
      <c r="B199" s="232" t="str">
        <f>IF(NOT(_xlfn.ISFORMULA(D199)),IF(AND(ISNUMBER(D199),D199&lt;&gt;0),Accueil!$B$7,IF(NOT(_xlfn.ISFORMULA(G199)),IF(AND(ISNUMBER(G199),G199&lt;&gt;0),Accueil!$B$7,""),"")),IF(NOT(_xlfn.ISFORMULA(G199)),IF(AND(ISNUMBER(G199),G199&lt;&gt;0),Accueil!$B$7,""),""))</f>
        <v/>
      </c>
      <c r="C199" s="43"/>
      <c r="D199" s="223" t="str">
        <f t="shared" ca="1" si="42"/>
        <v/>
      </c>
      <c r="E199" s="223" t="str">
        <f t="shared" ca="1" si="43"/>
        <v/>
      </c>
      <c r="F199" s="223" t="str">
        <f t="shared" ca="1" si="44"/>
        <v/>
      </c>
      <c r="G199" s="224" t="str">
        <f t="shared" ca="1" si="45"/>
        <v/>
      </c>
      <c r="H199" s="225" t="str">
        <f t="shared" ca="1" si="46"/>
        <v/>
      </c>
      <c r="I199" s="226" t="str">
        <f t="shared" ca="1" si="47"/>
        <v/>
      </c>
      <c r="J199" s="227" t="str">
        <f t="shared" ca="1" si="48"/>
        <v/>
      </c>
      <c r="K199" s="301" t="s">
        <v>88</v>
      </c>
      <c r="L199" s="112"/>
      <c r="M199" s="35"/>
      <c r="N199" s="35"/>
      <c r="O199" s="35"/>
      <c r="P199" s="35"/>
      <c r="S199" s="35"/>
      <c r="T199" s="35"/>
      <c r="U199" s="35"/>
      <c r="V199" s="35"/>
      <c r="W199" s="35"/>
      <c r="X199" s="35"/>
      <c r="Y199" s="35"/>
      <c r="Z199" s="35"/>
      <c r="AA199" s="228" t="b">
        <f t="shared" ca="1" si="49"/>
        <v>1</v>
      </c>
      <c r="AB199" s="228" t="b">
        <f ca="1">AND(Accueil!$E$5="Oui",$AA199,OR($AD199="",Accueil!$E$7="",NOT(ISNUMBER(Accueil!$E$7)),$AD199&gt;=Accueil!$E$7))</f>
        <v>0</v>
      </c>
      <c r="AC199" s="228" t="b">
        <f ca="1">AND(Accueil!$E$8="Oui",$AA199,OR($AD199="",Accueil!$E$10="",NOT(ISNUMBER(Accueil!$E$10)),$AD199&gt;=Accueil!$E$10))</f>
        <v>0</v>
      </c>
      <c r="AD199" s="229" t="str">
        <f>IF(NOT(_xlfn.ISFORMULA(B199)),IF(ISNUMBER(B199),B199,IF(NOT(_xlfn.ISFORMULA(D199)),IF(AND(ISNUMBER(D199),D199&lt;&gt;0),Accueil!$B$7,IF(NOT(_xlfn.ISFORMULA(G199)),IF(AND(ISNUMBER(G199),G199&lt;&gt;0),Accueil!$B$7,""),"")),IF(NOT(_xlfn.ISFORMULA(G199)),IF(AND(ISNUMBER(G199),G199&lt;&gt;0),Accueil!$B$7,""),""))),IF(NOT(_xlfn.ISFORMULA(D199)),IF(AND(ISNUMBER(D199),D199&lt;&gt;0),Accueil!$B$7,IF(NOT(_xlfn.ISFORMULA(G199)),IF(AND(ISNUMBER(G199),G199&lt;&gt;0),Accueil!$B$7,""),"")),IF(NOT(_xlfn.ISFORMULA(G199)),IF(AND(ISNUMBER(G199),G199&lt;&gt;0),Accueil!$B$7,""),"")))</f>
        <v/>
      </c>
      <c r="AE199" s="230">
        <f t="shared" ca="1" si="50"/>
        <v>0</v>
      </c>
      <c r="AF199" s="230">
        <f t="shared" ca="1" si="51"/>
        <v>0</v>
      </c>
      <c r="AG199" s="230">
        <f t="shared" ca="1" si="52"/>
        <v>0</v>
      </c>
      <c r="AH199" s="231">
        <f t="shared" ca="1" si="53"/>
        <v>0</v>
      </c>
      <c r="AI199" s="231">
        <f t="shared" ca="1" si="54"/>
        <v>0</v>
      </c>
      <c r="AJ199" s="231" t="str">
        <f t="shared" ca="1" si="55"/>
        <v/>
      </c>
    </row>
    <row r="200" spans="1:36" x14ac:dyDescent="0.25">
      <c r="A200" s="42"/>
      <c r="B200" s="232" t="str">
        <f>IF(NOT(_xlfn.ISFORMULA(D200)),IF(AND(ISNUMBER(D200),D200&lt;&gt;0),Accueil!$B$7,IF(NOT(_xlfn.ISFORMULA(G200)),IF(AND(ISNUMBER(G200),G200&lt;&gt;0),Accueil!$B$7,""),"")),IF(NOT(_xlfn.ISFORMULA(G200)),IF(AND(ISNUMBER(G200),G200&lt;&gt;0),Accueil!$B$7,""),""))</f>
        <v/>
      </c>
      <c r="C200" s="43"/>
      <c r="D200" s="223" t="str">
        <f t="shared" ca="1" si="42"/>
        <v/>
      </c>
      <c r="E200" s="223" t="str">
        <f t="shared" ca="1" si="43"/>
        <v/>
      </c>
      <c r="F200" s="223" t="str">
        <f t="shared" ca="1" si="44"/>
        <v/>
      </c>
      <c r="G200" s="224" t="str">
        <f t="shared" ca="1" si="45"/>
        <v/>
      </c>
      <c r="H200" s="225" t="str">
        <f t="shared" ca="1" si="46"/>
        <v/>
      </c>
      <c r="I200" s="226" t="str">
        <f t="shared" ca="1" si="47"/>
        <v/>
      </c>
      <c r="J200" s="227" t="str">
        <f t="shared" ca="1" si="48"/>
        <v/>
      </c>
      <c r="K200" s="301" t="s">
        <v>88</v>
      </c>
      <c r="L200" s="112"/>
      <c r="M200" s="35"/>
      <c r="N200" s="35"/>
      <c r="O200" s="35"/>
      <c r="P200" s="35"/>
      <c r="S200" s="35"/>
      <c r="T200" s="35"/>
      <c r="U200" s="35"/>
      <c r="V200" s="35"/>
      <c r="W200" s="35"/>
      <c r="X200" s="35"/>
      <c r="Y200" s="35"/>
      <c r="Z200" s="35"/>
      <c r="AA200" s="228" t="b">
        <f t="shared" ca="1" si="49"/>
        <v>1</v>
      </c>
      <c r="AB200" s="228" t="b">
        <f ca="1">AND(Accueil!$E$5="Oui",$AA200,OR($AD200="",Accueil!$E$7="",NOT(ISNUMBER(Accueil!$E$7)),$AD200&gt;=Accueil!$E$7))</f>
        <v>0</v>
      </c>
      <c r="AC200" s="228" t="b">
        <f ca="1">AND(Accueil!$E$8="Oui",$AA200,OR($AD200="",Accueil!$E$10="",NOT(ISNUMBER(Accueil!$E$10)),$AD200&gt;=Accueil!$E$10))</f>
        <v>0</v>
      </c>
      <c r="AD200" s="229" t="str">
        <f>IF(NOT(_xlfn.ISFORMULA(B200)),IF(ISNUMBER(B200),B200,IF(NOT(_xlfn.ISFORMULA(D200)),IF(AND(ISNUMBER(D200),D200&lt;&gt;0),Accueil!$B$7,IF(NOT(_xlfn.ISFORMULA(G200)),IF(AND(ISNUMBER(G200),G200&lt;&gt;0),Accueil!$B$7,""),"")),IF(NOT(_xlfn.ISFORMULA(G200)),IF(AND(ISNUMBER(G200),G200&lt;&gt;0),Accueil!$B$7,""),""))),IF(NOT(_xlfn.ISFORMULA(D200)),IF(AND(ISNUMBER(D200),D200&lt;&gt;0),Accueil!$B$7,IF(NOT(_xlfn.ISFORMULA(G200)),IF(AND(ISNUMBER(G200),G200&lt;&gt;0),Accueil!$B$7,""),"")),IF(NOT(_xlfn.ISFORMULA(G200)),IF(AND(ISNUMBER(G200),G200&lt;&gt;0),Accueil!$B$7,""),"")))</f>
        <v/>
      </c>
      <c r="AE200" s="230">
        <f t="shared" ca="1" si="50"/>
        <v>0</v>
      </c>
      <c r="AF200" s="230">
        <f t="shared" ca="1" si="51"/>
        <v>0</v>
      </c>
      <c r="AG200" s="230">
        <f t="shared" ca="1" si="52"/>
        <v>0</v>
      </c>
      <c r="AH200" s="231">
        <f t="shared" ca="1" si="53"/>
        <v>0</v>
      </c>
      <c r="AI200" s="231">
        <f t="shared" ca="1" si="54"/>
        <v>0</v>
      </c>
      <c r="AJ200" s="231" t="str">
        <f t="shared" ca="1" si="55"/>
        <v/>
      </c>
    </row>
    <row r="201" spans="1:36" x14ac:dyDescent="0.25">
      <c r="A201" s="42"/>
      <c r="B201" s="232" t="str">
        <f>IF(NOT(_xlfn.ISFORMULA(D201)),IF(AND(ISNUMBER(D201),D201&lt;&gt;0),Accueil!$B$7,IF(NOT(_xlfn.ISFORMULA(G201)),IF(AND(ISNUMBER(G201),G201&lt;&gt;0),Accueil!$B$7,""),"")),IF(NOT(_xlfn.ISFORMULA(G201)),IF(AND(ISNUMBER(G201),G201&lt;&gt;0),Accueil!$B$7,""),""))</f>
        <v/>
      </c>
      <c r="C201" s="43"/>
      <c r="D201" s="223" t="str">
        <f t="shared" ca="1" si="42"/>
        <v/>
      </c>
      <c r="E201" s="223" t="str">
        <f t="shared" ca="1" si="43"/>
        <v/>
      </c>
      <c r="F201" s="223" t="str">
        <f t="shared" ca="1" si="44"/>
        <v/>
      </c>
      <c r="G201" s="224" t="str">
        <f t="shared" ca="1" si="45"/>
        <v/>
      </c>
      <c r="H201" s="225" t="str">
        <f t="shared" ca="1" si="46"/>
        <v/>
      </c>
      <c r="I201" s="226" t="str">
        <f t="shared" ca="1" si="47"/>
        <v/>
      </c>
      <c r="J201" s="227" t="str">
        <f t="shared" ca="1" si="48"/>
        <v/>
      </c>
      <c r="K201" s="301" t="s">
        <v>88</v>
      </c>
      <c r="L201" s="112"/>
      <c r="M201" s="35"/>
      <c r="N201" s="35"/>
      <c r="O201" s="35"/>
      <c r="P201" s="35"/>
      <c r="S201" s="35"/>
      <c r="T201" s="35"/>
      <c r="U201" s="35"/>
      <c r="V201" s="35"/>
      <c r="W201" s="35"/>
      <c r="X201" s="35"/>
      <c r="Y201" s="35"/>
      <c r="Z201" s="35"/>
      <c r="AA201" s="228" t="b">
        <f t="shared" ca="1" si="49"/>
        <v>1</v>
      </c>
      <c r="AB201" s="228" t="b">
        <f ca="1">AND(Accueil!$E$5="Oui",$AA201,OR($AD201="",Accueil!$E$7="",NOT(ISNUMBER(Accueil!$E$7)),$AD201&gt;=Accueil!$E$7))</f>
        <v>0</v>
      </c>
      <c r="AC201" s="228" t="b">
        <f ca="1">AND(Accueil!$E$8="Oui",$AA201,OR($AD201="",Accueil!$E$10="",NOT(ISNUMBER(Accueil!$E$10)),$AD201&gt;=Accueil!$E$10))</f>
        <v>0</v>
      </c>
      <c r="AD201" s="229" t="str">
        <f>IF(NOT(_xlfn.ISFORMULA(B201)),IF(ISNUMBER(B201),B201,IF(NOT(_xlfn.ISFORMULA(D201)),IF(AND(ISNUMBER(D201),D201&lt;&gt;0),Accueil!$B$7,IF(NOT(_xlfn.ISFORMULA(G201)),IF(AND(ISNUMBER(G201),G201&lt;&gt;0),Accueil!$B$7,""),"")),IF(NOT(_xlfn.ISFORMULA(G201)),IF(AND(ISNUMBER(G201),G201&lt;&gt;0),Accueil!$B$7,""),""))),IF(NOT(_xlfn.ISFORMULA(D201)),IF(AND(ISNUMBER(D201),D201&lt;&gt;0),Accueil!$B$7,IF(NOT(_xlfn.ISFORMULA(G201)),IF(AND(ISNUMBER(G201),G201&lt;&gt;0),Accueil!$B$7,""),"")),IF(NOT(_xlfn.ISFORMULA(G201)),IF(AND(ISNUMBER(G201),G201&lt;&gt;0),Accueil!$B$7,""),"")))</f>
        <v/>
      </c>
      <c r="AE201" s="230">
        <f t="shared" ca="1" si="50"/>
        <v>0</v>
      </c>
      <c r="AF201" s="230">
        <f t="shared" ca="1" si="51"/>
        <v>0</v>
      </c>
      <c r="AG201" s="230">
        <f t="shared" ca="1" si="52"/>
        <v>0</v>
      </c>
      <c r="AH201" s="231">
        <f t="shared" ca="1" si="53"/>
        <v>0</v>
      </c>
      <c r="AI201" s="231">
        <f t="shared" ca="1" si="54"/>
        <v>0</v>
      </c>
      <c r="AJ201" s="231" t="str">
        <f t="shared" ca="1" si="55"/>
        <v/>
      </c>
    </row>
    <row r="202" spans="1:36" x14ac:dyDescent="0.25">
      <c r="A202" s="42"/>
      <c r="B202" s="232" t="str">
        <f>IF(NOT(_xlfn.ISFORMULA(D202)),IF(AND(ISNUMBER(D202),D202&lt;&gt;0),Accueil!$B$7,IF(NOT(_xlfn.ISFORMULA(G202)),IF(AND(ISNUMBER(G202),G202&lt;&gt;0),Accueil!$B$7,""),"")),IF(NOT(_xlfn.ISFORMULA(G202)),IF(AND(ISNUMBER(G202),G202&lt;&gt;0),Accueil!$B$7,""),""))</f>
        <v/>
      </c>
      <c r="C202" s="43"/>
      <c r="D202" s="223" t="str">
        <f t="shared" ca="1" si="42"/>
        <v/>
      </c>
      <c r="E202" s="223" t="str">
        <f t="shared" ca="1" si="43"/>
        <v/>
      </c>
      <c r="F202" s="223" t="str">
        <f t="shared" ca="1" si="44"/>
        <v/>
      </c>
      <c r="G202" s="224" t="str">
        <f t="shared" ca="1" si="45"/>
        <v/>
      </c>
      <c r="H202" s="225" t="str">
        <f t="shared" ca="1" si="46"/>
        <v/>
      </c>
      <c r="I202" s="226" t="str">
        <f t="shared" ca="1" si="47"/>
        <v/>
      </c>
      <c r="J202" s="227" t="str">
        <f t="shared" ca="1" si="48"/>
        <v/>
      </c>
      <c r="K202" s="301" t="s">
        <v>88</v>
      </c>
      <c r="L202" s="112"/>
      <c r="M202" s="35"/>
      <c r="N202" s="35"/>
      <c r="O202" s="35"/>
      <c r="P202" s="35"/>
      <c r="S202" s="35"/>
      <c r="T202" s="35"/>
      <c r="U202" s="35"/>
      <c r="V202" s="35"/>
      <c r="W202" s="35"/>
      <c r="X202" s="35"/>
      <c r="Y202" s="35"/>
      <c r="Z202" s="35"/>
      <c r="AA202" s="228" t="b">
        <f t="shared" ca="1" si="49"/>
        <v>1</v>
      </c>
      <c r="AB202" s="228" t="b">
        <f ca="1">AND(Accueil!$E$5="Oui",$AA202,OR($AD202="",Accueil!$E$7="",NOT(ISNUMBER(Accueil!$E$7)),$AD202&gt;=Accueil!$E$7))</f>
        <v>0</v>
      </c>
      <c r="AC202" s="228" t="b">
        <f ca="1">AND(Accueil!$E$8="Oui",$AA202,OR($AD202="",Accueil!$E$10="",NOT(ISNUMBER(Accueil!$E$10)),$AD202&gt;=Accueil!$E$10))</f>
        <v>0</v>
      </c>
      <c r="AD202" s="229" t="str">
        <f>IF(NOT(_xlfn.ISFORMULA(B202)),IF(ISNUMBER(B202),B202,IF(NOT(_xlfn.ISFORMULA(D202)),IF(AND(ISNUMBER(D202),D202&lt;&gt;0),Accueil!$B$7,IF(NOT(_xlfn.ISFORMULA(G202)),IF(AND(ISNUMBER(G202),G202&lt;&gt;0),Accueil!$B$7,""),"")),IF(NOT(_xlfn.ISFORMULA(G202)),IF(AND(ISNUMBER(G202),G202&lt;&gt;0),Accueil!$B$7,""),""))),IF(NOT(_xlfn.ISFORMULA(D202)),IF(AND(ISNUMBER(D202),D202&lt;&gt;0),Accueil!$B$7,IF(NOT(_xlfn.ISFORMULA(G202)),IF(AND(ISNUMBER(G202),G202&lt;&gt;0),Accueil!$B$7,""),"")),IF(NOT(_xlfn.ISFORMULA(G202)),IF(AND(ISNUMBER(G202),G202&lt;&gt;0),Accueil!$B$7,""),"")))</f>
        <v/>
      </c>
      <c r="AE202" s="230">
        <f t="shared" ca="1" si="50"/>
        <v>0</v>
      </c>
      <c r="AF202" s="230">
        <f t="shared" ca="1" si="51"/>
        <v>0</v>
      </c>
      <c r="AG202" s="230">
        <f t="shared" ca="1" si="52"/>
        <v>0</v>
      </c>
      <c r="AH202" s="231">
        <f t="shared" ca="1" si="53"/>
        <v>0</v>
      </c>
      <c r="AI202" s="231">
        <f t="shared" ca="1" si="54"/>
        <v>0</v>
      </c>
      <c r="AJ202" s="231" t="str">
        <f t="shared" ca="1" si="55"/>
        <v/>
      </c>
    </row>
    <row r="203" spans="1:36" x14ac:dyDescent="0.25">
      <c r="A203" s="42"/>
      <c r="B203" s="232" t="str">
        <f>IF(NOT(_xlfn.ISFORMULA(D203)),IF(AND(ISNUMBER(D203),D203&lt;&gt;0),Accueil!$B$7,IF(NOT(_xlfn.ISFORMULA(G203)),IF(AND(ISNUMBER(G203),G203&lt;&gt;0),Accueil!$B$7,""),"")),IF(NOT(_xlfn.ISFORMULA(G203)),IF(AND(ISNUMBER(G203),G203&lt;&gt;0),Accueil!$B$7,""),""))</f>
        <v/>
      </c>
      <c r="C203" s="43"/>
      <c r="D203" s="223" t="str">
        <f t="shared" ca="1" si="42"/>
        <v/>
      </c>
      <c r="E203" s="223" t="str">
        <f t="shared" ca="1" si="43"/>
        <v/>
      </c>
      <c r="F203" s="223" t="str">
        <f t="shared" ca="1" si="44"/>
        <v/>
      </c>
      <c r="G203" s="224" t="str">
        <f t="shared" ca="1" si="45"/>
        <v/>
      </c>
      <c r="H203" s="225" t="str">
        <f t="shared" ca="1" si="46"/>
        <v/>
      </c>
      <c r="I203" s="226" t="str">
        <f t="shared" ca="1" si="47"/>
        <v/>
      </c>
      <c r="J203" s="227" t="str">
        <f t="shared" ca="1" si="48"/>
        <v/>
      </c>
      <c r="K203" s="301" t="s">
        <v>88</v>
      </c>
      <c r="L203" s="112"/>
      <c r="M203" s="35"/>
      <c r="N203" s="35"/>
      <c r="O203" s="35"/>
      <c r="P203" s="35"/>
      <c r="S203" s="35"/>
      <c r="T203" s="35"/>
      <c r="U203" s="35"/>
      <c r="V203" s="35"/>
      <c r="W203" s="35"/>
      <c r="X203" s="35"/>
      <c r="Y203" s="35"/>
      <c r="Z203" s="35"/>
      <c r="AA203" s="228" t="b">
        <f t="shared" ca="1" si="49"/>
        <v>1</v>
      </c>
      <c r="AB203" s="228" t="b">
        <f ca="1">AND(Accueil!$E$5="Oui",$AA203,OR($AD203="",Accueil!$E$7="",NOT(ISNUMBER(Accueil!$E$7)),$AD203&gt;=Accueil!$E$7))</f>
        <v>0</v>
      </c>
      <c r="AC203" s="228" t="b">
        <f ca="1">AND(Accueil!$E$8="Oui",$AA203,OR($AD203="",Accueil!$E$10="",NOT(ISNUMBER(Accueil!$E$10)),$AD203&gt;=Accueil!$E$10))</f>
        <v>0</v>
      </c>
      <c r="AD203" s="229" t="str">
        <f>IF(NOT(_xlfn.ISFORMULA(B203)),IF(ISNUMBER(B203),B203,IF(NOT(_xlfn.ISFORMULA(D203)),IF(AND(ISNUMBER(D203),D203&lt;&gt;0),Accueil!$B$7,IF(NOT(_xlfn.ISFORMULA(G203)),IF(AND(ISNUMBER(G203),G203&lt;&gt;0),Accueil!$B$7,""),"")),IF(NOT(_xlfn.ISFORMULA(G203)),IF(AND(ISNUMBER(G203),G203&lt;&gt;0),Accueil!$B$7,""),""))),IF(NOT(_xlfn.ISFORMULA(D203)),IF(AND(ISNUMBER(D203),D203&lt;&gt;0),Accueil!$B$7,IF(NOT(_xlfn.ISFORMULA(G203)),IF(AND(ISNUMBER(G203),G203&lt;&gt;0),Accueil!$B$7,""),"")),IF(NOT(_xlfn.ISFORMULA(G203)),IF(AND(ISNUMBER(G203),G203&lt;&gt;0),Accueil!$B$7,""),"")))</f>
        <v/>
      </c>
      <c r="AE203" s="230">
        <f t="shared" ca="1" si="50"/>
        <v>0</v>
      </c>
      <c r="AF203" s="230">
        <f t="shared" ca="1" si="51"/>
        <v>0</v>
      </c>
      <c r="AG203" s="230">
        <f t="shared" ca="1" si="52"/>
        <v>0</v>
      </c>
      <c r="AH203" s="231">
        <f t="shared" ca="1" si="53"/>
        <v>0</v>
      </c>
      <c r="AI203" s="231">
        <f t="shared" ca="1" si="54"/>
        <v>0</v>
      </c>
      <c r="AJ203" s="231" t="str">
        <f t="shared" ca="1" si="55"/>
        <v/>
      </c>
    </row>
    <row r="204" spans="1:36" x14ac:dyDescent="0.25">
      <c r="A204" s="42"/>
      <c r="B204" s="232" t="str">
        <f>IF(NOT(_xlfn.ISFORMULA(D204)),IF(AND(ISNUMBER(D204),D204&lt;&gt;0),Accueil!$B$7,IF(NOT(_xlfn.ISFORMULA(G204)),IF(AND(ISNUMBER(G204),G204&lt;&gt;0),Accueil!$B$7,""),"")),IF(NOT(_xlfn.ISFORMULA(G204)),IF(AND(ISNUMBER(G204),G204&lt;&gt;0),Accueil!$B$7,""),""))</f>
        <v/>
      </c>
      <c r="C204" s="43"/>
      <c r="D204" s="223" t="str">
        <f t="shared" ca="1" si="42"/>
        <v/>
      </c>
      <c r="E204" s="223" t="str">
        <f t="shared" ca="1" si="43"/>
        <v/>
      </c>
      <c r="F204" s="223" t="str">
        <f t="shared" ca="1" si="44"/>
        <v/>
      </c>
      <c r="G204" s="224" t="str">
        <f t="shared" ca="1" si="45"/>
        <v/>
      </c>
      <c r="H204" s="225" t="str">
        <f t="shared" ca="1" si="46"/>
        <v/>
      </c>
      <c r="I204" s="226" t="str">
        <f t="shared" ca="1" si="47"/>
        <v/>
      </c>
      <c r="J204" s="227" t="str">
        <f t="shared" ca="1" si="48"/>
        <v/>
      </c>
      <c r="K204" s="301" t="s">
        <v>88</v>
      </c>
      <c r="L204" s="112"/>
      <c r="M204" s="35"/>
      <c r="N204" s="35"/>
      <c r="O204" s="35"/>
      <c r="P204" s="35"/>
      <c r="S204" s="35"/>
      <c r="T204" s="35"/>
      <c r="U204" s="35"/>
      <c r="V204" s="35"/>
      <c r="W204" s="35"/>
      <c r="X204" s="35"/>
      <c r="Y204" s="35"/>
      <c r="Z204" s="35"/>
      <c r="AA204" s="228" t="b">
        <f t="shared" ca="1" si="49"/>
        <v>1</v>
      </c>
      <c r="AB204" s="228" t="b">
        <f ca="1">AND(Accueil!$E$5="Oui",$AA204,OR($AD204="",Accueil!$E$7="",NOT(ISNUMBER(Accueil!$E$7)),$AD204&gt;=Accueil!$E$7))</f>
        <v>0</v>
      </c>
      <c r="AC204" s="228" t="b">
        <f ca="1">AND(Accueil!$E$8="Oui",$AA204,OR($AD204="",Accueil!$E$10="",NOT(ISNUMBER(Accueil!$E$10)),$AD204&gt;=Accueil!$E$10))</f>
        <v>0</v>
      </c>
      <c r="AD204" s="229" t="str">
        <f>IF(NOT(_xlfn.ISFORMULA(B204)),IF(ISNUMBER(B204),B204,IF(NOT(_xlfn.ISFORMULA(D204)),IF(AND(ISNUMBER(D204),D204&lt;&gt;0),Accueil!$B$7,IF(NOT(_xlfn.ISFORMULA(G204)),IF(AND(ISNUMBER(G204),G204&lt;&gt;0),Accueil!$B$7,""),"")),IF(NOT(_xlfn.ISFORMULA(G204)),IF(AND(ISNUMBER(G204),G204&lt;&gt;0),Accueil!$B$7,""),""))),IF(NOT(_xlfn.ISFORMULA(D204)),IF(AND(ISNUMBER(D204),D204&lt;&gt;0),Accueil!$B$7,IF(NOT(_xlfn.ISFORMULA(G204)),IF(AND(ISNUMBER(G204),G204&lt;&gt;0),Accueil!$B$7,""),"")),IF(NOT(_xlfn.ISFORMULA(G204)),IF(AND(ISNUMBER(G204),G204&lt;&gt;0),Accueil!$B$7,""),"")))</f>
        <v/>
      </c>
      <c r="AE204" s="230">
        <f t="shared" ca="1" si="50"/>
        <v>0</v>
      </c>
      <c r="AF204" s="230">
        <f t="shared" ca="1" si="51"/>
        <v>0</v>
      </c>
      <c r="AG204" s="230">
        <f t="shared" ca="1" si="52"/>
        <v>0</v>
      </c>
      <c r="AH204" s="231">
        <f t="shared" ca="1" si="53"/>
        <v>0</v>
      </c>
      <c r="AI204" s="231">
        <f t="shared" ca="1" si="54"/>
        <v>0</v>
      </c>
      <c r="AJ204" s="231" t="str">
        <f t="shared" ca="1" si="55"/>
        <v/>
      </c>
    </row>
    <row r="205" spans="1:36" x14ac:dyDescent="0.25">
      <c r="A205" s="42"/>
      <c r="B205" s="232" t="str">
        <f>IF(NOT(_xlfn.ISFORMULA(D205)),IF(AND(ISNUMBER(D205),D205&lt;&gt;0),Accueil!$B$7,IF(NOT(_xlfn.ISFORMULA(G205)),IF(AND(ISNUMBER(G205),G205&lt;&gt;0),Accueil!$B$7,""),"")),IF(NOT(_xlfn.ISFORMULA(G205)),IF(AND(ISNUMBER(G205),G205&lt;&gt;0),Accueil!$B$7,""),""))</f>
        <v/>
      </c>
      <c r="C205" s="43"/>
      <c r="D205" s="223" t="str">
        <f t="shared" ca="1" si="42"/>
        <v/>
      </c>
      <c r="E205" s="223" t="str">
        <f t="shared" ca="1" si="43"/>
        <v/>
      </c>
      <c r="F205" s="223" t="str">
        <f t="shared" ca="1" si="44"/>
        <v/>
      </c>
      <c r="G205" s="224" t="str">
        <f t="shared" ca="1" si="45"/>
        <v/>
      </c>
      <c r="H205" s="225" t="str">
        <f t="shared" ca="1" si="46"/>
        <v/>
      </c>
      <c r="I205" s="226" t="str">
        <f t="shared" ca="1" si="47"/>
        <v/>
      </c>
      <c r="J205" s="227" t="str">
        <f t="shared" ca="1" si="48"/>
        <v/>
      </c>
      <c r="K205" s="301" t="s">
        <v>88</v>
      </c>
      <c r="L205" s="112"/>
      <c r="M205" s="35"/>
      <c r="N205" s="35"/>
      <c r="O205" s="35"/>
      <c r="P205" s="35"/>
      <c r="S205" s="35"/>
      <c r="T205" s="35"/>
      <c r="U205" s="35"/>
      <c r="V205" s="35"/>
      <c r="W205" s="35"/>
      <c r="X205" s="35"/>
      <c r="Y205" s="35"/>
      <c r="Z205" s="35"/>
      <c r="AA205" s="228" t="b">
        <f t="shared" ca="1" si="49"/>
        <v>1</v>
      </c>
      <c r="AB205" s="228" t="b">
        <f ca="1">AND(Accueil!$E$5="Oui",$AA205,OR($AD205="",Accueil!$E$7="",NOT(ISNUMBER(Accueil!$E$7)),$AD205&gt;=Accueil!$E$7))</f>
        <v>0</v>
      </c>
      <c r="AC205" s="228" t="b">
        <f ca="1">AND(Accueil!$E$8="Oui",$AA205,OR($AD205="",Accueil!$E$10="",NOT(ISNUMBER(Accueil!$E$10)),$AD205&gt;=Accueil!$E$10))</f>
        <v>0</v>
      </c>
      <c r="AD205" s="229" t="str">
        <f>IF(NOT(_xlfn.ISFORMULA(B205)),IF(ISNUMBER(B205),B205,IF(NOT(_xlfn.ISFORMULA(D205)),IF(AND(ISNUMBER(D205),D205&lt;&gt;0),Accueil!$B$7,IF(NOT(_xlfn.ISFORMULA(G205)),IF(AND(ISNUMBER(G205),G205&lt;&gt;0),Accueil!$B$7,""),"")),IF(NOT(_xlfn.ISFORMULA(G205)),IF(AND(ISNUMBER(G205),G205&lt;&gt;0),Accueil!$B$7,""),""))),IF(NOT(_xlfn.ISFORMULA(D205)),IF(AND(ISNUMBER(D205),D205&lt;&gt;0),Accueil!$B$7,IF(NOT(_xlfn.ISFORMULA(G205)),IF(AND(ISNUMBER(G205),G205&lt;&gt;0),Accueil!$B$7,""),"")),IF(NOT(_xlfn.ISFORMULA(G205)),IF(AND(ISNUMBER(G205),G205&lt;&gt;0),Accueil!$B$7,""),"")))</f>
        <v/>
      </c>
      <c r="AE205" s="230">
        <f t="shared" ca="1" si="50"/>
        <v>0</v>
      </c>
      <c r="AF205" s="230">
        <f t="shared" ca="1" si="51"/>
        <v>0</v>
      </c>
      <c r="AG205" s="230">
        <f t="shared" ca="1" si="52"/>
        <v>0</v>
      </c>
      <c r="AH205" s="231">
        <f t="shared" ca="1" si="53"/>
        <v>0</v>
      </c>
      <c r="AI205" s="231">
        <f t="shared" ca="1" si="54"/>
        <v>0</v>
      </c>
      <c r="AJ205" s="231" t="str">
        <f t="shared" ca="1" si="55"/>
        <v/>
      </c>
    </row>
    <row r="206" spans="1:36" x14ac:dyDescent="0.25">
      <c r="A206" s="42"/>
      <c r="B206" s="232" t="str">
        <f>IF(NOT(_xlfn.ISFORMULA(D206)),IF(AND(ISNUMBER(D206),D206&lt;&gt;0),Accueil!$B$7,IF(NOT(_xlfn.ISFORMULA(G206)),IF(AND(ISNUMBER(G206),G206&lt;&gt;0),Accueil!$B$7,""),"")),IF(NOT(_xlfn.ISFORMULA(G206)),IF(AND(ISNUMBER(G206),G206&lt;&gt;0),Accueil!$B$7,""),""))</f>
        <v/>
      </c>
      <c r="C206" s="43"/>
      <c r="D206" s="223" t="str">
        <f t="shared" ca="1" si="42"/>
        <v/>
      </c>
      <c r="E206" s="223" t="str">
        <f t="shared" ca="1" si="43"/>
        <v/>
      </c>
      <c r="F206" s="223" t="str">
        <f t="shared" ca="1" si="44"/>
        <v/>
      </c>
      <c r="G206" s="224" t="str">
        <f t="shared" ca="1" si="45"/>
        <v/>
      </c>
      <c r="H206" s="225" t="str">
        <f t="shared" ca="1" si="46"/>
        <v/>
      </c>
      <c r="I206" s="226" t="str">
        <f t="shared" ca="1" si="47"/>
        <v/>
      </c>
      <c r="J206" s="227" t="str">
        <f t="shared" ca="1" si="48"/>
        <v/>
      </c>
      <c r="K206" s="301" t="s">
        <v>88</v>
      </c>
      <c r="L206" s="112"/>
      <c r="M206" s="35"/>
      <c r="N206" s="35"/>
      <c r="O206" s="35"/>
      <c r="P206" s="35"/>
      <c r="S206" s="35"/>
      <c r="T206" s="35"/>
      <c r="U206" s="35"/>
      <c r="V206" s="35"/>
      <c r="W206" s="35"/>
      <c r="X206" s="35"/>
      <c r="Y206" s="35"/>
      <c r="Z206" s="35"/>
      <c r="AA206" s="228" t="b">
        <f t="shared" ca="1" si="49"/>
        <v>1</v>
      </c>
      <c r="AB206" s="228" t="b">
        <f ca="1">AND(Accueil!$E$5="Oui",$AA206,OR($AD206="",Accueil!$E$7="",NOT(ISNUMBER(Accueil!$E$7)),$AD206&gt;=Accueil!$E$7))</f>
        <v>0</v>
      </c>
      <c r="AC206" s="228" t="b">
        <f ca="1">AND(Accueil!$E$8="Oui",$AA206,OR($AD206="",Accueil!$E$10="",NOT(ISNUMBER(Accueil!$E$10)),$AD206&gt;=Accueil!$E$10))</f>
        <v>0</v>
      </c>
      <c r="AD206" s="229" t="str">
        <f>IF(NOT(_xlfn.ISFORMULA(B206)),IF(ISNUMBER(B206),B206,IF(NOT(_xlfn.ISFORMULA(D206)),IF(AND(ISNUMBER(D206),D206&lt;&gt;0),Accueil!$B$7,IF(NOT(_xlfn.ISFORMULA(G206)),IF(AND(ISNUMBER(G206),G206&lt;&gt;0),Accueil!$B$7,""),"")),IF(NOT(_xlfn.ISFORMULA(G206)),IF(AND(ISNUMBER(G206),G206&lt;&gt;0),Accueil!$B$7,""),""))),IF(NOT(_xlfn.ISFORMULA(D206)),IF(AND(ISNUMBER(D206),D206&lt;&gt;0),Accueil!$B$7,IF(NOT(_xlfn.ISFORMULA(G206)),IF(AND(ISNUMBER(G206),G206&lt;&gt;0),Accueil!$B$7,""),"")),IF(NOT(_xlfn.ISFORMULA(G206)),IF(AND(ISNUMBER(G206),G206&lt;&gt;0),Accueil!$B$7,""),"")))</f>
        <v/>
      </c>
      <c r="AE206" s="230">
        <f t="shared" ca="1" si="50"/>
        <v>0</v>
      </c>
      <c r="AF206" s="230">
        <f t="shared" ca="1" si="51"/>
        <v>0</v>
      </c>
      <c r="AG206" s="230">
        <f t="shared" ca="1" si="52"/>
        <v>0</v>
      </c>
      <c r="AH206" s="231">
        <f t="shared" ca="1" si="53"/>
        <v>0</v>
      </c>
      <c r="AI206" s="231">
        <f t="shared" ca="1" si="54"/>
        <v>0</v>
      </c>
      <c r="AJ206" s="231" t="str">
        <f t="shared" ca="1" si="55"/>
        <v/>
      </c>
    </row>
    <row r="207" spans="1:36" x14ac:dyDescent="0.25">
      <c r="A207" s="42"/>
      <c r="B207" s="232" t="str">
        <f>IF(NOT(_xlfn.ISFORMULA(D207)),IF(AND(ISNUMBER(D207),D207&lt;&gt;0),Accueil!$B$7,IF(NOT(_xlfn.ISFORMULA(G207)),IF(AND(ISNUMBER(G207),G207&lt;&gt;0),Accueil!$B$7,""),"")),IF(NOT(_xlfn.ISFORMULA(G207)),IF(AND(ISNUMBER(G207),G207&lt;&gt;0),Accueil!$B$7,""),""))</f>
        <v/>
      </c>
      <c r="C207" s="43"/>
      <c r="D207" s="223" t="str">
        <f t="shared" ca="1" si="42"/>
        <v/>
      </c>
      <c r="E207" s="223" t="str">
        <f t="shared" ca="1" si="43"/>
        <v/>
      </c>
      <c r="F207" s="223" t="str">
        <f t="shared" ca="1" si="44"/>
        <v/>
      </c>
      <c r="G207" s="224" t="str">
        <f t="shared" ca="1" si="45"/>
        <v/>
      </c>
      <c r="H207" s="225" t="str">
        <f t="shared" ca="1" si="46"/>
        <v/>
      </c>
      <c r="I207" s="226" t="str">
        <f t="shared" ca="1" si="47"/>
        <v/>
      </c>
      <c r="J207" s="227" t="str">
        <f t="shared" ca="1" si="48"/>
        <v/>
      </c>
      <c r="K207" s="301" t="s">
        <v>88</v>
      </c>
      <c r="L207" s="112"/>
      <c r="M207" s="35"/>
      <c r="N207" s="35"/>
      <c r="O207" s="35"/>
      <c r="P207" s="35"/>
      <c r="S207" s="35"/>
      <c r="T207" s="35"/>
      <c r="U207" s="35"/>
      <c r="V207" s="35"/>
      <c r="W207" s="35"/>
      <c r="X207" s="35"/>
      <c r="Y207" s="35"/>
      <c r="Z207" s="35"/>
      <c r="AA207" s="228" t="b">
        <f t="shared" ca="1" si="49"/>
        <v>1</v>
      </c>
      <c r="AB207" s="228" t="b">
        <f ca="1">AND(Accueil!$E$5="Oui",$AA207,OR($AD207="",Accueil!$E$7="",NOT(ISNUMBER(Accueil!$E$7)),$AD207&gt;=Accueil!$E$7))</f>
        <v>0</v>
      </c>
      <c r="AC207" s="228" t="b">
        <f ca="1">AND(Accueil!$E$8="Oui",$AA207,OR($AD207="",Accueil!$E$10="",NOT(ISNUMBER(Accueil!$E$10)),$AD207&gt;=Accueil!$E$10))</f>
        <v>0</v>
      </c>
      <c r="AD207" s="229" t="str">
        <f>IF(NOT(_xlfn.ISFORMULA(B207)),IF(ISNUMBER(B207),B207,IF(NOT(_xlfn.ISFORMULA(D207)),IF(AND(ISNUMBER(D207),D207&lt;&gt;0),Accueil!$B$7,IF(NOT(_xlfn.ISFORMULA(G207)),IF(AND(ISNUMBER(G207),G207&lt;&gt;0),Accueil!$B$7,""),"")),IF(NOT(_xlfn.ISFORMULA(G207)),IF(AND(ISNUMBER(G207),G207&lt;&gt;0),Accueil!$B$7,""),""))),IF(NOT(_xlfn.ISFORMULA(D207)),IF(AND(ISNUMBER(D207),D207&lt;&gt;0),Accueil!$B$7,IF(NOT(_xlfn.ISFORMULA(G207)),IF(AND(ISNUMBER(G207),G207&lt;&gt;0),Accueil!$B$7,""),"")),IF(NOT(_xlfn.ISFORMULA(G207)),IF(AND(ISNUMBER(G207),G207&lt;&gt;0),Accueil!$B$7,""),"")))</f>
        <v/>
      </c>
      <c r="AE207" s="230">
        <f t="shared" ca="1" si="50"/>
        <v>0</v>
      </c>
      <c r="AF207" s="230">
        <f t="shared" ca="1" si="51"/>
        <v>0</v>
      </c>
      <c r="AG207" s="230">
        <f t="shared" ca="1" si="52"/>
        <v>0</v>
      </c>
      <c r="AH207" s="231">
        <f t="shared" ca="1" si="53"/>
        <v>0</v>
      </c>
      <c r="AI207" s="231">
        <f t="shared" ca="1" si="54"/>
        <v>0</v>
      </c>
      <c r="AJ207" s="231" t="str">
        <f t="shared" ca="1" si="55"/>
        <v/>
      </c>
    </row>
    <row r="208" spans="1:36" x14ac:dyDescent="0.25">
      <c r="A208" s="42"/>
      <c r="B208" s="232" t="str">
        <f>IF(NOT(_xlfn.ISFORMULA(D208)),IF(AND(ISNUMBER(D208),D208&lt;&gt;0),Accueil!$B$7,IF(NOT(_xlfn.ISFORMULA(G208)),IF(AND(ISNUMBER(G208),G208&lt;&gt;0),Accueil!$B$7,""),"")),IF(NOT(_xlfn.ISFORMULA(G208)),IF(AND(ISNUMBER(G208),G208&lt;&gt;0),Accueil!$B$7,""),""))</f>
        <v/>
      </c>
      <c r="C208" s="43"/>
      <c r="D208" s="223" t="str">
        <f t="shared" ca="1" si="42"/>
        <v/>
      </c>
      <c r="E208" s="223" t="str">
        <f t="shared" ca="1" si="43"/>
        <v/>
      </c>
      <c r="F208" s="223" t="str">
        <f t="shared" ca="1" si="44"/>
        <v/>
      </c>
      <c r="G208" s="224" t="str">
        <f t="shared" ca="1" si="45"/>
        <v/>
      </c>
      <c r="H208" s="225" t="str">
        <f t="shared" ca="1" si="46"/>
        <v/>
      </c>
      <c r="I208" s="226" t="str">
        <f t="shared" ca="1" si="47"/>
        <v/>
      </c>
      <c r="J208" s="227" t="str">
        <f t="shared" ca="1" si="48"/>
        <v/>
      </c>
      <c r="K208" s="301" t="s">
        <v>88</v>
      </c>
      <c r="L208" s="112"/>
      <c r="M208" s="35"/>
      <c r="N208" s="35"/>
      <c r="O208" s="35"/>
      <c r="P208" s="35"/>
      <c r="S208" s="35"/>
      <c r="T208" s="35"/>
      <c r="U208" s="35"/>
      <c r="V208" s="35"/>
      <c r="W208" s="35"/>
      <c r="X208" s="35"/>
      <c r="Y208" s="35"/>
      <c r="Z208" s="35"/>
      <c r="AA208" s="228" t="b">
        <f t="shared" ca="1" si="49"/>
        <v>1</v>
      </c>
      <c r="AB208" s="228" t="b">
        <f ca="1">AND(Accueil!$E$5="Oui",$AA208,OR($AD208="",Accueil!$E$7="",NOT(ISNUMBER(Accueil!$E$7)),$AD208&gt;=Accueil!$E$7))</f>
        <v>0</v>
      </c>
      <c r="AC208" s="228" t="b">
        <f ca="1">AND(Accueil!$E$8="Oui",$AA208,OR($AD208="",Accueil!$E$10="",NOT(ISNUMBER(Accueil!$E$10)),$AD208&gt;=Accueil!$E$10))</f>
        <v>0</v>
      </c>
      <c r="AD208" s="229" t="str">
        <f>IF(NOT(_xlfn.ISFORMULA(B208)),IF(ISNUMBER(B208),B208,IF(NOT(_xlfn.ISFORMULA(D208)),IF(AND(ISNUMBER(D208),D208&lt;&gt;0),Accueil!$B$7,IF(NOT(_xlfn.ISFORMULA(G208)),IF(AND(ISNUMBER(G208),G208&lt;&gt;0),Accueil!$B$7,""),"")),IF(NOT(_xlfn.ISFORMULA(G208)),IF(AND(ISNUMBER(G208),G208&lt;&gt;0),Accueil!$B$7,""),""))),IF(NOT(_xlfn.ISFORMULA(D208)),IF(AND(ISNUMBER(D208),D208&lt;&gt;0),Accueil!$B$7,IF(NOT(_xlfn.ISFORMULA(G208)),IF(AND(ISNUMBER(G208),G208&lt;&gt;0),Accueil!$B$7,""),"")),IF(NOT(_xlfn.ISFORMULA(G208)),IF(AND(ISNUMBER(G208),G208&lt;&gt;0),Accueil!$B$7,""),"")))</f>
        <v/>
      </c>
      <c r="AE208" s="230">
        <f t="shared" ca="1" si="50"/>
        <v>0</v>
      </c>
      <c r="AF208" s="230">
        <f t="shared" ca="1" si="51"/>
        <v>0</v>
      </c>
      <c r="AG208" s="230">
        <f t="shared" ca="1" si="52"/>
        <v>0</v>
      </c>
      <c r="AH208" s="231">
        <f t="shared" ca="1" si="53"/>
        <v>0</v>
      </c>
      <c r="AI208" s="231">
        <f t="shared" ca="1" si="54"/>
        <v>0</v>
      </c>
      <c r="AJ208" s="231" t="str">
        <f t="shared" ca="1" si="55"/>
        <v/>
      </c>
    </row>
    <row r="209" spans="1:36" x14ac:dyDescent="0.25">
      <c r="A209" s="42"/>
      <c r="B209" s="232" t="str">
        <f>IF(NOT(_xlfn.ISFORMULA(D209)),IF(AND(ISNUMBER(D209),D209&lt;&gt;0),Accueil!$B$7,IF(NOT(_xlfn.ISFORMULA(G209)),IF(AND(ISNUMBER(G209),G209&lt;&gt;0),Accueil!$B$7,""),"")),IF(NOT(_xlfn.ISFORMULA(G209)),IF(AND(ISNUMBER(G209),G209&lt;&gt;0),Accueil!$B$7,""),""))</f>
        <v/>
      </c>
      <c r="C209" s="43"/>
      <c r="D209" s="223" t="str">
        <f t="shared" ca="1" si="42"/>
        <v/>
      </c>
      <c r="E209" s="223" t="str">
        <f t="shared" ca="1" si="43"/>
        <v/>
      </c>
      <c r="F209" s="223" t="str">
        <f t="shared" ca="1" si="44"/>
        <v/>
      </c>
      <c r="G209" s="224" t="str">
        <f t="shared" ca="1" si="45"/>
        <v/>
      </c>
      <c r="H209" s="225" t="str">
        <f t="shared" ca="1" si="46"/>
        <v/>
      </c>
      <c r="I209" s="226" t="str">
        <f t="shared" ca="1" si="47"/>
        <v/>
      </c>
      <c r="J209" s="227" t="str">
        <f t="shared" ca="1" si="48"/>
        <v/>
      </c>
      <c r="K209" s="301" t="s">
        <v>88</v>
      </c>
      <c r="L209" s="112"/>
      <c r="M209" s="35"/>
      <c r="N209" s="35"/>
      <c r="O209" s="35"/>
      <c r="P209" s="35"/>
      <c r="S209" s="35"/>
      <c r="T209" s="35"/>
      <c r="U209" s="35"/>
      <c r="V209" s="35"/>
      <c r="W209" s="35"/>
      <c r="X209" s="35"/>
      <c r="Y209" s="35"/>
      <c r="Z209" s="35"/>
      <c r="AA209" s="228" t="b">
        <f t="shared" ca="1" si="49"/>
        <v>1</v>
      </c>
      <c r="AB209" s="228" t="b">
        <f ca="1">AND(Accueil!$E$5="Oui",$AA209,OR($AD209="",Accueil!$E$7="",NOT(ISNUMBER(Accueil!$E$7)),$AD209&gt;=Accueil!$E$7))</f>
        <v>0</v>
      </c>
      <c r="AC209" s="228" t="b">
        <f ca="1">AND(Accueil!$E$8="Oui",$AA209,OR($AD209="",Accueil!$E$10="",NOT(ISNUMBER(Accueil!$E$10)),$AD209&gt;=Accueil!$E$10))</f>
        <v>0</v>
      </c>
      <c r="AD209" s="229" t="str">
        <f>IF(NOT(_xlfn.ISFORMULA(B209)),IF(ISNUMBER(B209),B209,IF(NOT(_xlfn.ISFORMULA(D209)),IF(AND(ISNUMBER(D209),D209&lt;&gt;0),Accueil!$B$7,IF(NOT(_xlfn.ISFORMULA(G209)),IF(AND(ISNUMBER(G209),G209&lt;&gt;0),Accueil!$B$7,""),"")),IF(NOT(_xlfn.ISFORMULA(G209)),IF(AND(ISNUMBER(G209),G209&lt;&gt;0),Accueil!$B$7,""),""))),IF(NOT(_xlfn.ISFORMULA(D209)),IF(AND(ISNUMBER(D209),D209&lt;&gt;0),Accueil!$B$7,IF(NOT(_xlfn.ISFORMULA(G209)),IF(AND(ISNUMBER(G209),G209&lt;&gt;0),Accueil!$B$7,""),"")),IF(NOT(_xlfn.ISFORMULA(G209)),IF(AND(ISNUMBER(G209),G209&lt;&gt;0),Accueil!$B$7,""),"")))</f>
        <v/>
      </c>
      <c r="AE209" s="230">
        <f t="shared" ca="1" si="50"/>
        <v>0</v>
      </c>
      <c r="AF209" s="230">
        <f t="shared" ca="1" si="51"/>
        <v>0</v>
      </c>
      <c r="AG209" s="230">
        <f t="shared" ca="1" si="52"/>
        <v>0</v>
      </c>
      <c r="AH209" s="231">
        <f t="shared" ca="1" si="53"/>
        <v>0</v>
      </c>
      <c r="AI209" s="231">
        <f t="shared" ca="1" si="54"/>
        <v>0</v>
      </c>
      <c r="AJ209" s="231" t="str">
        <f t="shared" ca="1" si="55"/>
        <v/>
      </c>
    </row>
    <row r="210" spans="1:36" x14ac:dyDescent="0.25">
      <c r="A210" s="42"/>
      <c r="B210" s="232" t="str">
        <f>IF(NOT(_xlfn.ISFORMULA(D210)),IF(AND(ISNUMBER(D210),D210&lt;&gt;0),Accueil!$B$7,IF(NOT(_xlfn.ISFORMULA(G210)),IF(AND(ISNUMBER(G210),G210&lt;&gt;0),Accueil!$B$7,""),"")),IF(NOT(_xlfn.ISFORMULA(G210)),IF(AND(ISNUMBER(G210),G210&lt;&gt;0),Accueil!$B$7,""),""))</f>
        <v/>
      </c>
      <c r="C210" s="43"/>
      <c r="D210" s="223" t="str">
        <f t="shared" ca="1" si="42"/>
        <v/>
      </c>
      <c r="E210" s="223" t="str">
        <f t="shared" ca="1" si="43"/>
        <v/>
      </c>
      <c r="F210" s="223" t="str">
        <f t="shared" ca="1" si="44"/>
        <v/>
      </c>
      <c r="G210" s="224" t="str">
        <f t="shared" ca="1" si="45"/>
        <v/>
      </c>
      <c r="H210" s="225" t="str">
        <f t="shared" ca="1" si="46"/>
        <v/>
      </c>
      <c r="I210" s="226" t="str">
        <f t="shared" ca="1" si="47"/>
        <v/>
      </c>
      <c r="J210" s="227" t="str">
        <f t="shared" ca="1" si="48"/>
        <v/>
      </c>
      <c r="K210" s="301" t="s">
        <v>88</v>
      </c>
      <c r="L210" s="112"/>
      <c r="M210" s="35"/>
      <c r="N210" s="35"/>
      <c r="O210" s="35"/>
      <c r="P210" s="35"/>
      <c r="S210" s="35"/>
      <c r="T210" s="35"/>
      <c r="U210" s="35"/>
      <c r="V210" s="35"/>
      <c r="W210" s="35"/>
      <c r="X210" s="35"/>
      <c r="Y210" s="35"/>
      <c r="Z210" s="35"/>
      <c r="AA210" s="228" t="b">
        <f t="shared" ca="1" si="49"/>
        <v>1</v>
      </c>
      <c r="AB210" s="228" t="b">
        <f ca="1">AND(Accueil!$E$5="Oui",$AA210,OR($AD210="",Accueil!$E$7="",NOT(ISNUMBER(Accueil!$E$7)),$AD210&gt;=Accueil!$E$7))</f>
        <v>0</v>
      </c>
      <c r="AC210" s="228" t="b">
        <f ca="1">AND(Accueil!$E$8="Oui",$AA210,OR($AD210="",Accueil!$E$10="",NOT(ISNUMBER(Accueil!$E$10)),$AD210&gt;=Accueil!$E$10))</f>
        <v>0</v>
      </c>
      <c r="AD210" s="229" t="str">
        <f>IF(NOT(_xlfn.ISFORMULA(B210)),IF(ISNUMBER(B210),B210,IF(NOT(_xlfn.ISFORMULA(D210)),IF(AND(ISNUMBER(D210),D210&lt;&gt;0),Accueil!$B$7,IF(NOT(_xlfn.ISFORMULA(G210)),IF(AND(ISNUMBER(G210),G210&lt;&gt;0),Accueil!$B$7,""),"")),IF(NOT(_xlfn.ISFORMULA(G210)),IF(AND(ISNUMBER(G210),G210&lt;&gt;0),Accueil!$B$7,""),""))),IF(NOT(_xlfn.ISFORMULA(D210)),IF(AND(ISNUMBER(D210),D210&lt;&gt;0),Accueil!$B$7,IF(NOT(_xlfn.ISFORMULA(G210)),IF(AND(ISNUMBER(G210),G210&lt;&gt;0),Accueil!$B$7,""),"")),IF(NOT(_xlfn.ISFORMULA(G210)),IF(AND(ISNUMBER(G210),G210&lt;&gt;0),Accueil!$B$7,""),"")))</f>
        <v/>
      </c>
      <c r="AE210" s="230">
        <f t="shared" ca="1" si="50"/>
        <v>0</v>
      </c>
      <c r="AF210" s="230">
        <f t="shared" ca="1" si="51"/>
        <v>0</v>
      </c>
      <c r="AG210" s="230">
        <f t="shared" ca="1" si="52"/>
        <v>0</v>
      </c>
      <c r="AH210" s="231">
        <f t="shared" ca="1" si="53"/>
        <v>0</v>
      </c>
      <c r="AI210" s="231">
        <f t="shared" ca="1" si="54"/>
        <v>0</v>
      </c>
      <c r="AJ210" s="231" t="str">
        <f t="shared" ca="1" si="55"/>
        <v/>
      </c>
    </row>
    <row r="211" spans="1:36" x14ac:dyDescent="0.25">
      <c r="A211" s="42"/>
      <c r="B211" s="232" t="str">
        <f>IF(NOT(_xlfn.ISFORMULA(D211)),IF(AND(ISNUMBER(D211),D211&lt;&gt;0),Accueil!$B$7,IF(NOT(_xlfn.ISFORMULA(G211)),IF(AND(ISNUMBER(G211),G211&lt;&gt;0),Accueil!$B$7,""),"")),IF(NOT(_xlfn.ISFORMULA(G211)),IF(AND(ISNUMBER(G211),G211&lt;&gt;0),Accueil!$B$7,""),""))</f>
        <v/>
      </c>
      <c r="C211" s="43"/>
      <c r="D211" s="223" t="str">
        <f t="shared" ca="1" si="42"/>
        <v/>
      </c>
      <c r="E211" s="223" t="str">
        <f t="shared" ca="1" si="43"/>
        <v/>
      </c>
      <c r="F211" s="223" t="str">
        <f t="shared" ca="1" si="44"/>
        <v/>
      </c>
      <c r="G211" s="224" t="str">
        <f t="shared" ca="1" si="45"/>
        <v/>
      </c>
      <c r="H211" s="225" t="str">
        <f t="shared" ca="1" si="46"/>
        <v/>
      </c>
      <c r="I211" s="226" t="str">
        <f t="shared" ca="1" si="47"/>
        <v/>
      </c>
      <c r="J211" s="227" t="str">
        <f t="shared" ca="1" si="48"/>
        <v/>
      </c>
      <c r="K211" s="301" t="s">
        <v>88</v>
      </c>
      <c r="L211" s="112"/>
      <c r="M211" s="35"/>
      <c r="N211" s="35"/>
      <c r="O211" s="35"/>
      <c r="P211" s="35"/>
      <c r="S211" s="35"/>
      <c r="T211" s="35"/>
      <c r="U211" s="35"/>
      <c r="V211" s="35"/>
      <c r="W211" s="35"/>
      <c r="X211" s="35"/>
      <c r="Y211" s="35"/>
      <c r="Z211" s="35"/>
      <c r="AA211" s="228" t="b">
        <f t="shared" ca="1" si="49"/>
        <v>1</v>
      </c>
      <c r="AB211" s="228" t="b">
        <f ca="1">AND(Accueil!$E$5="Oui",$AA211,OR($AD211="",Accueil!$E$7="",NOT(ISNUMBER(Accueil!$E$7)),$AD211&gt;=Accueil!$E$7))</f>
        <v>0</v>
      </c>
      <c r="AC211" s="228" t="b">
        <f ca="1">AND(Accueil!$E$8="Oui",$AA211,OR($AD211="",Accueil!$E$10="",NOT(ISNUMBER(Accueil!$E$10)),$AD211&gt;=Accueil!$E$10))</f>
        <v>0</v>
      </c>
      <c r="AD211" s="229" t="str">
        <f>IF(NOT(_xlfn.ISFORMULA(B211)),IF(ISNUMBER(B211),B211,IF(NOT(_xlfn.ISFORMULA(D211)),IF(AND(ISNUMBER(D211),D211&lt;&gt;0),Accueil!$B$7,IF(NOT(_xlfn.ISFORMULA(G211)),IF(AND(ISNUMBER(G211),G211&lt;&gt;0),Accueil!$B$7,""),"")),IF(NOT(_xlfn.ISFORMULA(G211)),IF(AND(ISNUMBER(G211),G211&lt;&gt;0),Accueil!$B$7,""),""))),IF(NOT(_xlfn.ISFORMULA(D211)),IF(AND(ISNUMBER(D211),D211&lt;&gt;0),Accueil!$B$7,IF(NOT(_xlfn.ISFORMULA(G211)),IF(AND(ISNUMBER(G211),G211&lt;&gt;0),Accueil!$B$7,""),"")),IF(NOT(_xlfn.ISFORMULA(G211)),IF(AND(ISNUMBER(G211),G211&lt;&gt;0),Accueil!$B$7,""),"")))</f>
        <v/>
      </c>
      <c r="AE211" s="230">
        <f t="shared" ca="1" si="50"/>
        <v>0</v>
      </c>
      <c r="AF211" s="230">
        <f t="shared" ca="1" si="51"/>
        <v>0</v>
      </c>
      <c r="AG211" s="230">
        <f t="shared" ca="1" si="52"/>
        <v>0</v>
      </c>
      <c r="AH211" s="231">
        <f t="shared" ca="1" si="53"/>
        <v>0</v>
      </c>
      <c r="AI211" s="231">
        <f t="shared" ca="1" si="54"/>
        <v>0</v>
      </c>
      <c r="AJ211" s="231" t="str">
        <f t="shared" ca="1" si="55"/>
        <v/>
      </c>
    </row>
    <row r="212" spans="1:36" x14ac:dyDescent="0.25">
      <c r="A212" s="42"/>
      <c r="B212" s="232" t="str">
        <f>IF(NOT(_xlfn.ISFORMULA(D212)),IF(AND(ISNUMBER(D212),D212&lt;&gt;0),Accueil!$B$7,IF(NOT(_xlfn.ISFORMULA(G212)),IF(AND(ISNUMBER(G212),G212&lt;&gt;0),Accueil!$B$7,""),"")),IF(NOT(_xlfn.ISFORMULA(G212)),IF(AND(ISNUMBER(G212),G212&lt;&gt;0),Accueil!$B$7,""),""))</f>
        <v/>
      </c>
      <c r="C212" s="43"/>
      <c r="D212" s="223" t="str">
        <f t="shared" ca="1" si="42"/>
        <v/>
      </c>
      <c r="E212" s="223" t="str">
        <f t="shared" ca="1" si="43"/>
        <v/>
      </c>
      <c r="F212" s="223" t="str">
        <f t="shared" ca="1" si="44"/>
        <v/>
      </c>
      <c r="G212" s="224" t="str">
        <f t="shared" ca="1" si="45"/>
        <v/>
      </c>
      <c r="H212" s="225" t="str">
        <f t="shared" ca="1" si="46"/>
        <v/>
      </c>
      <c r="I212" s="226" t="str">
        <f t="shared" ca="1" si="47"/>
        <v/>
      </c>
      <c r="J212" s="227" t="str">
        <f t="shared" ca="1" si="48"/>
        <v/>
      </c>
      <c r="K212" s="301" t="s">
        <v>88</v>
      </c>
      <c r="L212" s="112"/>
      <c r="M212" s="35"/>
      <c r="N212" s="35"/>
      <c r="O212" s="35"/>
      <c r="P212" s="35"/>
      <c r="S212" s="35"/>
      <c r="T212" s="35"/>
      <c r="U212" s="35"/>
      <c r="V212" s="35"/>
      <c r="W212" s="35"/>
      <c r="X212" s="35"/>
      <c r="Y212" s="35"/>
      <c r="Z212" s="35"/>
      <c r="AA212" s="228" t="b">
        <f t="shared" ca="1" si="49"/>
        <v>1</v>
      </c>
      <c r="AB212" s="228" t="b">
        <f ca="1">AND(Accueil!$E$5="Oui",$AA212,OR($AD212="",Accueil!$E$7="",NOT(ISNUMBER(Accueil!$E$7)),$AD212&gt;=Accueil!$E$7))</f>
        <v>0</v>
      </c>
      <c r="AC212" s="228" t="b">
        <f ca="1">AND(Accueil!$E$8="Oui",$AA212,OR($AD212="",Accueil!$E$10="",NOT(ISNUMBER(Accueil!$E$10)),$AD212&gt;=Accueil!$E$10))</f>
        <v>0</v>
      </c>
      <c r="AD212" s="229" t="str">
        <f>IF(NOT(_xlfn.ISFORMULA(B212)),IF(ISNUMBER(B212),B212,IF(NOT(_xlfn.ISFORMULA(D212)),IF(AND(ISNUMBER(D212),D212&lt;&gt;0),Accueil!$B$7,IF(NOT(_xlfn.ISFORMULA(G212)),IF(AND(ISNUMBER(G212),G212&lt;&gt;0),Accueil!$B$7,""),"")),IF(NOT(_xlfn.ISFORMULA(G212)),IF(AND(ISNUMBER(G212),G212&lt;&gt;0),Accueil!$B$7,""),""))),IF(NOT(_xlfn.ISFORMULA(D212)),IF(AND(ISNUMBER(D212),D212&lt;&gt;0),Accueil!$B$7,IF(NOT(_xlfn.ISFORMULA(G212)),IF(AND(ISNUMBER(G212),G212&lt;&gt;0),Accueil!$B$7,""),"")),IF(NOT(_xlfn.ISFORMULA(G212)),IF(AND(ISNUMBER(G212),G212&lt;&gt;0),Accueil!$B$7,""),"")))</f>
        <v/>
      </c>
      <c r="AE212" s="230">
        <f t="shared" ca="1" si="50"/>
        <v>0</v>
      </c>
      <c r="AF212" s="230">
        <f t="shared" ca="1" si="51"/>
        <v>0</v>
      </c>
      <c r="AG212" s="230">
        <f t="shared" ca="1" si="52"/>
        <v>0</v>
      </c>
      <c r="AH212" s="231">
        <f t="shared" ca="1" si="53"/>
        <v>0</v>
      </c>
      <c r="AI212" s="231">
        <f t="shared" ca="1" si="54"/>
        <v>0</v>
      </c>
      <c r="AJ212" s="231" t="str">
        <f t="shared" ca="1" si="55"/>
        <v/>
      </c>
    </row>
    <row r="213" spans="1:36" x14ac:dyDescent="0.25">
      <c r="A213" s="42"/>
      <c r="B213" s="232" t="str">
        <f>IF(NOT(_xlfn.ISFORMULA(D213)),IF(AND(ISNUMBER(D213),D213&lt;&gt;0),Accueil!$B$7,IF(NOT(_xlfn.ISFORMULA(G213)),IF(AND(ISNUMBER(G213),G213&lt;&gt;0),Accueil!$B$7,""),"")),IF(NOT(_xlfn.ISFORMULA(G213)),IF(AND(ISNUMBER(G213),G213&lt;&gt;0),Accueil!$B$7,""),""))</f>
        <v/>
      </c>
      <c r="C213" s="43"/>
      <c r="D213" s="223" t="str">
        <f t="shared" ca="1" si="42"/>
        <v/>
      </c>
      <c r="E213" s="223" t="str">
        <f t="shared" ca="1" si="43"/>
        <v/>
      </c>
      <c r="F213" s="223" t="str">
        <f t="shared" ca="1" si="44"/>
        <v/>
      </c>
      <c r="G213" s="224" t="str">
        <f t="shared" ca="1" si="45"/>
        <v/>
      </c>
      <c r="H213" s="225" t="str">
        <f t="shared" ca="1" si="46"/>
        <v/>
      </c>
      <c r="I213" s="226" t="str">
        <f t="shared" ca="1" si="47"/>
        <v/>
      </c>
      <c r="J213" s="227" t="str">
        <f t="shared" ca="1" si="48"/>
        <v/>
      </c>
      <c r="K213" s="301" t="s">
        <v>88</v>
      </c>
      <c r="L213" s="112"/>
      <c r="M213" s="35"/>
      <c r="N213" s="35"/>
      <c r="O213" s="35"/>
      <c r="P213" s="35"/>
      <c r="S213" s="35"/>
      <c r="T213" s="35"/>
      <c r="U213" s="35"/>
      <c r="V213" s="35"/>
      <c r="W213" s="35"/>
      <c r="X213" s="35"/>
      <c r="Y213" s="35"/>
      <c r="Z213" s="35"/>
      <c r="AA213" s="228" t="b">
        <f t="shared" ca="1" si="49"/>
        <v>1</v>
      </c>
      <c r="AB213" s="228" t="b">
        <f ca="1">AND(Accueil!$E$5="Oui",$AA213,OR($AD213="",Accueil!$E$7="",NOT(ISNUMBER(Accueil!$E$7)),$AD213&gt;=Accueil!$E$7))</f>
        <v>0</v>
      </c>
      <c r="AC213" s="228" t="b">
        <f ca="1">AND(Accueil!$E$8="Oui",$AA213,OR($AD213="",Accueil!$E$10="",NOT(ISNUMBER(Accueil!$E$10)),$AD213&gt;=Accueil!$E$10))</f>
        <v>0</v>
      </c>
      <c r="AD213" s="229" t="str">
        <f>IF(NOT(_xlfn.ISFORMULA(B213)),IF(ISNUMBER(B213),B213,IF(NOT(_xlfn.ISFORMULA(D213)),IF(AND(ISNUMBER(D213),D213&lt;&gt;0),Accueil!$B$7,IF(NOT(_xlfn.ISFORMULA(G213)),IF(AND(ISNUMBER(G213),G213&lt;&gt;0),Accueil!$B$7,""),"")),IF(NOT(_xlfn.ISFORMULA(G213)),IF(AND(ISNUMBER(G213),G213&lt;&gt;0),Accueil!$B$7,""),""))),IF(NOT(_xlfn.ISFORMULA(D213)),IF(AND(ISNUMBER(D213),D213&lt;&gt;0),Accueil!$B$7,IF(NOT(_xlfn.ISFORMULA(G213)),IF(AND(ISNUMBER(G213),G213&lt;&gt;0),Accueil!$B$7,""),"")),IF(NOT(_xlfn.ISFORMULA(G213)),IF(AND(ISNUMBER(G213),G213&lt;&gt;0),Accueil!$B$7,""),"")))</f>
        <v/>
      </c>
      <c r="AE213" s="230">
        <f t="shared" ca="1" si="50"/>
        <v>0</v>
      </c>
      <c r="AF213" s="230">
        <f t="shared" ca="1" si="51"/>
        <v>0</v>
      </c>
      <c r="AG213" s="230">
        <f t="shared" ca="1" si="52"/>
        <v>0</v>
      </c>
      <c r="AH213" s="231">
        <f t="shared" ca="1" si="53"/>
        <v>0</v>
      </c>
      <c r="AI213" s="231">
        <f t="shared" ca="1" si="54"/>
        <v>0</v>
      </c>
      <c r="AJ213" s="231" t="str">
        <f t="shared" ca="1" si="55"/>
        <v/>
      </c>
    </row>
    <row r="214" spans="1:36" x14ac:dyDescent="0.25">
      <c r="A214" s="42"/>
      <c r="B214" s="232" t="str">
        <f>IF(NOT(_xlfn.ISFORMULA(D214)),IF(AND(ISNUMBER(D214),D214&lt;&gt;0),Accueil!$B$7,IF(NOT(_xlfn.ISFORMULA(G214)),IF(AND(ISNUMBER(G214),G214&lt;&gt;0),Accueil!$B$7,""),"")),IF(NOT(_xlfn.ISFORMULA(G214)),IF(AND(ISNUMBER(G214),G214&lt;&gt;0),Accueil!$B$7,""),""))</f>
        <v/>
      </c>
      <c r="C214" s="43"/>
      <c r="D214" s="223" t="str">
        <f t="shared" ca="1" si="42"/>
        <v/>
      </c>
      <c r="E214" s="223" t="str">
        <f t="shared" ca="1" si="43"/>
        <v/>
      </c>
      <c r="F214" s="223" t="str">
        <f t="shared" ca="1" si="44"/>
        <v/>
      </c>
      <c r="G214" s="224" t="str">
        <f t="shared" ca="1" si="45"/>
        <v/>
      </c>
      <c r="H214" s="225" t="str">
        <f t="shared" ca="1" si="46"/>
        <v/>
      </c>
      <c r="I214" s="226" t="str">
        <f t="shared" ca="1" si="47"/>
        <v/>
      </c>
      <c r="J214" s="227" t="str">
        <f t="shared" ca="1" si="48"/>
        <v/>
      </c>
      <c r="K214" s="301" t="s">
        <v>88</v>
      </c>
      <c r="L214" s="112"/>
      <c r="M214" s="35"/>
      <c r="N214" s="35"/>
      <c r="O214" s="35"/>
      <c r="P214" s="35"/>
      <c r="S214" s="35"/>
      <c r="T214" s="35"/>
      <c r="U214" s="35"/>
      <c r="V214" s="35"/>
      <c r="W214" s="35"/>
      <c r="X214" s="35"/>
      <c r="Y214" s="35"/>
      <c r="Z214" s="35"/>
      <c r="AA214" s="228" t="b">
        <f t="shared" ca="1" si="49"/>
        <v>1</v>
      </c>
      <c r="AB214" s="228" t="b">
        <f ca="1">AND(Accueil!$E$5="Oui",$AA214,OR($AD214="",Accueil!$E$7="",NOT(ISNUMBER(Accueil!$E$7)),$AD214&gt;=Accueil!$E$7))</f>
        <v>0</v>
      </c>
      <c r="AC214" s="228" t="b">
        <f ca="1">AND(Accueil!$E$8="Oui",$AA214,OR($AD214="",Accueil!$E$10="",NOT(ISNUMBER(Accueil!$E$10)),$AD214&gt;=Accueil!$E$10))</f>
        <v>0</v>
      </c>
      <c r="AD214" s="229" t="str">
        <f>IF(NOT(_xlfn.ISFORMULA(B214)),IF(ISNUMBER(B214),B214,IF(NOT(_xlfn.ISFORMULA(D214)),IF(AND(ISNUMBER(D214),D214&lt;&gt;0),Accueil!$B$7,IF(NOT(_xlfn.ISFORMULA(G214)),IF(AND(ISNUMBER(G214),G214&lt;&gt;0),Accueil!$B$7,""),"")),IF(NOT(_xlfn.ISFORMULA(G214)),IF(AND(ISNUMBER(G214),G214&lt;&gt;0),Accueil!$B$7,""),""))),IF(NOT(_xlfn.ISFORMULA(D214)),IF(AND(ISNUMBER(D214),D214&lt;&gt;0),Accueil!$B$7,IF(NOT(_xlfn.ISFORMULA(G214)),IF(AND(ISNUMBER(G214),G214&lt;&gt;0),Accueil!$B$7,""),"")),IF(NOT(_xlfn.ISFORMULA(G214)),IF(AND(ISNUMBER(G214),G214&lt;&gt;0),Accueil!$B$7,""),"")))</f>
        <v/>
      </c>
      <c r="AE214" s="230">
        <f t="shared" ca="1" si="50"/>
        <v>0</v>
      </c>
      <c r="AF214" s="230">
        <f t="shared" ca="1" si="51"/>
        <v>0</v>
      </c>
      <c r="AG214" s="230">
        <f t="shared" ca="1" si="52"/>
        <v>0</v>
      </c>
      <c r="AH214" s="231">
        <f t="shared" ca="1" si="53"/>
        <v>0</v>
      </c>
      <c r="AI214" s="231">
        <f t="shared" ca="1" si="54"/>
        <v>0</v>
      </c>
      <c r="AJ214" s="231" t="str">
        <f t="shared" ca="1" si="55"/>
        <v/>
      </c>
    </row>
    <row r="215" spans="1:36" x14ac:dyDescent="0.25">
      <c r="A215" s="42"/>
      <c r="B215" s="232" t="str">
        <f>IF(NOT(_xlfn.ISFORMULA(D215)),IF(AND(ISNUMBER(D215),D215&lt;&gt;0),Accueil!$B$7,IF(NOT(_xlfn.ISFORMULA(G215)),IF(AND(ISNUMBER(G215),G215&lt;&gt;0),Accueil!$B$7,""),"")),IF(NOT(_xlfn.ISFORMULA(G215)),IF(AND(ISNUMBER(G215),G215&lt;&gt;0),Accueil!$B$7,""),""))</f>
        <v/>
      </c>
      <c r="C215" s="43"/>
      <c r="D215" s="223" t="str">
        <f t="shared" ca="1" si="42"/>
        <v/>
      </c>
      <c r="E215" s="223" t="str">
        <f t="shared" ca="1" si="43"/>
        <v/>
      </c>
      <c r="F215" s="223" t="str">
        <f t="shared" ca="1" si="44"/>
        <v/>
      </c>
      <c r="G215" s="224" t="str">
        <f t="shared" ca="1" si="45"/>
        <v/>
      </c>
      <c r="H215" s="225" t="str">
        <f t="shared" ca="1" si="46"/>
        <v/>
      </c>
      <c r="I215" s="226" t="str">
        <f t="shared" ca="1" si="47"/>
        <v/>
      </c>
      <c r="J215" s="227" t="str">
        <f t="shared" ca="1" si="48"/>
        <v/>
      </c>
      <c r="K215" s="301" t="s">
        <v>88</v>
      </c>
      <c r="L215" s="112"/>
      <c r="M215" s="35"/>
      <c r="N215" s="35"/>
      <c r="O215" s="35"/>
      <c r="P215" s="35"/>
      <c r="S215" s="35"/>
      <c r="T215" s="35"/>
      <c r="U215" s="35"/>
      <c r="V215" s="35"/>
      <c r="W215" s="35"/>
      <c r="X215" s="35"/>
      <c r="Y215" s="35"/>
      <c r="Z215" s="35"/>
      <c r="AA215" s="228" t="b">
        <f t="shared" ca="1" si="49"/>
        <v>1</v>
      </c>
      <c r="AB215" s="228" t="b">
        <f ca="1">AND(Accueil!$E$5="Oui",$AA215,OR($AD215="",Accueil!$E$7="",NOT(ISNUMBER(Accueil!$E$7)),$AD215&gt;=Accueil!$E$7))</f>
        <v>0</v>
      </c>
      <c r="AC215" s="228" t="b">
        <f ca="1">AND(Accueil!$E$8="Oui",$AA215,OR($AD215="",Accueil!$E$10="",NOT(ISNUMBER(Accueil!$E$10)),$AD215&gt;=Accueil!$E$10))</f>
        <v>0</v>
      </c>
      <c r="AD215" s="229" t="str">
        <f>IF(NOT(_xlfn.ISFORMULA(B215)),IF(ISNUMBER(B215),B215,IF(NOT(_xlfn.ISFORMULA(D215)),IF(AND(ISNUMBER(D215),D215&lt;&gt;0),Accueil!$B$7,IF(NOT(_xlfn.ISFORMULA(G215)),IF(AND(ISNUMBER(G215),G215&lt;&gt;0),Accueil!$B$7,""),"")),IF(NOT(_xlfn.ISFORMULA(G215)),IF(AND(ISNUMBER(G215),G215&lt;&gt;0),Accueil!$B$7,""),""))),IF(NOT(_xlfn.ISFORMULA(D215)),IF(AND(ISNUMBER(D215),D215&lt;&gt;0),Accueil!$B$7,IF(NOT(_xlfn.ISFORMULA(G215)),IF(AND(ISNUMBER(G215),G215&lt;&gt;0),Accueil!$B$7,""),"")),IF(NOT(_xlfn.ISFORMULA(G215)),IF(AND(ISNUMBER(G215),G215&lt;&gt;0),Accueil!$B$7,""),"")))</f>
        <v/>
      </c>
      <c r="AE215" s="230">
        <f t="shared" ca="1" si="50"/>
        <v>0</v>
      </c>
      <c r="AF215" s="230">
        <f t="shared" ca="1" si="51"/>
        <v>0</v>
      </c>
      <c r="AG215" s="230">
        <f t="shared" ca="1" si="52"/>
        <v>0</v>
      </c>
      <c r="AH215" s="231">
        <f t="shared" ca="1" si="53"/>
        <v>0</v>
      </c>
      <c r="AI215" s="231">
        <f t="shared" ca="1" si="54"/>
        <v>0</v>
      </c>
      <c r="AJ215" s="231" t="str">
        <f t="shared" ca="1" si="55"/>
        <v/>
      </c>
    </row>
    <row r="216" spans="1:36" x14ac:dyDescent="0.25">
      <c r="A216" s="42"/>
      <c r="B216" s="232" t="str">
        <f>IF(NOT(_xlfn.ISFORMULA(D216)),IF(AND(ISNUMBER(D216),D216&lt;&gt;0),Accueil!$B$7,IF(NOT(_xlfn.ISFORMULA(G216)),IF(AND(ISNUMBER(G216),G216&lt;&gt;0),Accueil!$B$7,""),"")),IF(NOT(_xlfn.ISFORMULA(G216)),IF(AND(ISNUMBER(G216),G216&lt;&gt;0),Accueil!$B$7,""),""))</f>
        <v/>
      </c>
      <c r="C216" s="43"/>
      <c r="D216" s="223" t="str">
        <f t="shared" ca="1" si="42"/>
        <v/>
      </c>
      <c r="E216" s="223" t="str">
        <f t="shared" ca="1" si="43"/>
        <v/>
      </c>
      <c r="F216" s="223" t="str">
        <f t="shared" ca="1" si="44"/>
        <v/>
      </c>
      <c r="G216" s="224" t="str">
        <f t="shared" ca="1" si="45"/>
        <v/>
      </c>
      <c r="H216" s="225" t="str">
        <f t="shared" ca="1" si="46"/>
        <v/>
      </c>
      <c r="I216" s="226" t="str">
        <f t="shared" ca="1" si="47"/>
        <v/>
      </c>
      <c r="J216" s="227" t="str">
        <f t="shared" ca="1" si="48"/>
        <v/>
      </c>
      <c r="K216" s="301" t="s">
        <v>88</v>
      </c>
      <c r="L216" s="112"/>
      <c r="M216" s="35"/>
      <c r="N216" s="35"/>
      <c r="O216" s="35"/>
      <c r="P216" s="35"/>
      <c r="S216" s="35"/>
      <c r="T216" s="35"/>
      <c r="U216" s="35"/>
      <c r="V216" s="35"/>
      <c r="W216" s="35"/>
      <c r="X216" s="35"/>
      <c r="Y216" s="35"/>
      <c r="Z216" s="35"/>
      <c r="AA216" s="228" t="b">
        <f t="shared" ca="1" si="49"/>
        <v>1</v>
      </c>
      <c r="AB216" s="228" t="b">
        <f ca="1">AND(Accueil!$E$5="Oui",$AA216,OR($AD216="",Accueil!$E$7="",NOT(ISNUMBER(Accueil!$E$7)),$AD216&gt;=Accueil!$E$7))</f>
        <v>0</v>
      </c>
      <c r="AC216" s="228" t="b">
        <f ca="1">AND(Accueil!$E$8="Oui",$AA216,OR($AD216="",Accueil!$E$10="",NOT(ISNUMBER(Accueil!$E$10)),$AD216&gt;=Accueil!$E$10))</f>
        <v>0</v>
      </c>
      <c r="AD216" s="229" t="str">
        <f>IF(NOT(_xlfn.ISFORMULA(B216)),IF(ISNUMBER(B216),B216,IF(NOT(_xlfn.ISFORMULA(D216)),IF(AND(ISNUMBER(D216),D216&lt;&gt;0),Accueil!$B$7,IF(NOT(_xlfn.ISFORMULA(G216)),IF(AND(ISNUMBER(G216),G216&lt;&gt;0),Accueil!$B$7,""),"")),IF(NOT(_xlfn.ISFORMULA(G216)),IF(AND(ISNUMBER(G216),G216&lt;&gt;0),Accueil!$B$7,""),""))),IF(NOT(_xlfn.ISFORMULA(D216)),IF(AND(ISNUMBER(D216),D216&lt;&gt;0),Accueil!$B$7,IF(NOT(_xlfn.ISFORMULA(G216)),IF(AND(ISNUMBER(G216),G216&lt;&gt;0),Accueil!$B$7,""),"")),IF(NOT(_xlfn.ISFORMULA(G216)),IF(AND(ISNUMBER(G216),G216&lt;&gt;0),Accueil!$B$7,""),"")))</f>
        <v/>
      </c>
      <c r="AE216" s="230">
        <f t="shared" ca="1" si="50"/>
        <v>0</v>
      </c>
      <c r="AF216" s="230">
        <f t="shared" ca="1" si="51"/>
        <v>0</v>
      </c>
      <c r="AG216" s="230">
        <f t="shared" ca="1" si="52"/>
        <v>0</v>
      </c>
      <c r="AH216" s="231">
        <f t="shared" ca="1" si="53"/>
        <v>0</v>
      </c>
      <c r="AI216" s="231">
        <f t="shared" ca="1" si="54"/>
        <v>0</v>
      </c>
      <c r="AJ216" s="231" t="str">
        <f t="shared" ca="1" si="55"/>
        <v/>
      </c>
    </row>
    <row r="217" spans="1:36" x14ac:dyDescent="0.25">
      <c r="A217" s="42"/>
      <c r="B217" s="232" t="str">
        <f>IF(NOT(_xlfn.ISFORMULA(D217)),IF(AND(ISNUMBER(D217),D217&lt;&gt;0),Accueil!$B$7,IF(NOT(_xlfn.ISFORMULA(G217)),IF(AND(ISNUMBER(G217),G217&lt;&gt;0),Accueil!$B$7,""),"")),IF(NOT(_xlfn.ISFORMULA(G217)),IF(AND(ISNUMBER(G217),G217&lt;&gt;0),Accueil!$B$7,""),""))</f>
        <v/>
      </c>
      <c r="C217" s="43"/>
      <c r="D217" s="223" t="str">
        <f t="shared" ca="1" si="42"/>
        <v/>
      </c>
      <c r="E217" s="223" t="str">
        <f t="shared" ca="1" si="43"/>
        <v/>
      </c>
      <c r="F217" s="223" t="str">
        <f t="shared" ca="1" si="44"/>
        <v/>
      </c>
      <c r="G217" s="224" t="str">
        <f t="shared" ca="1" si="45"/>
        <v/>
      </c>
      <c r="H217" s="225" t="str">
        <f t="shared" ca="1" si="46"/>
        <v/>
      </c>
      <c r="I217" s="226" t="str">
        <f t="shared" ca="1" si="47"/>
        <v/>
      </c>
      <c r="J217" s="227" t="str">
        <f t="shared" ca="1" si="48"/>
        <v/>
      </c>
      <c r="K217" s="301" t="s">
        <v>88</v>
      </c>
      <c r="L217" s="112"/>
      <c r="M217" s="35"/>
      <c r="N217" s="35"/>
      <c r="O217" s="35"/>
      <c r="P217" s="35"/>
      <c r="S217" s="35"/>
      <c r="T217" s="35"/>
      <c r="U217" s="35"/>
      <c r="V217" s="35"/>
      <c r="W217" s="35"/>
      <c r="X217" s="35"/>
      <c r="Y217" s="35"/>
      <c r="Z217" s="35"/>
      <c r="AA217" s="228" t="b">
        <f t="shared" ca="1" si="49"/>
        <v>1</v>
      </c>
      <c r="AB217" s="228" t="b">
        <f ca="1">AND(Accueil!$E$5="Oui",$AA217,OR($AD217="",Accueil!$E$7="",NOT(ISNUMBER(Accueil!$E$7)),$AD217&gt;=Accueil!$E$7))</f>
        <v>0</v>
      </c>
      <c r="AC217" s="228" t="b">
        <f ca="1">AND(Accueil!$E$8="Oui",$AA217,OR($AD217="",Accueil!$E$10="",NOT(ISNUMBER(Accueil!$E$10)),$AD217&gt;=Accueil!$E$10))</f>
        <v>0</v>
      </c>
      <c r="AD217" s="229" t="str">
        <f>IF(NOT(_xlfn.ISFORMULA(B217)),IF(ISNUMBER(B217),B217,IF(NOT(_xlfn.ISFORMULA(D217)),IF(AND(ISNUMBER(D217),D217&lt;&gt;0),Accueil!$B$7,IF(NOT(_xlfn.ISFORMULA(G217)),IF(AND(ISNUMBER(G217),G217&lt;&gt;0),Accueil!$B$7,""),"")),IF(NOT(_xlfn.ISFORMULA(G217)),IF(AND(ISNUMBER(G217),G217&lt;&gt;0),Accueil!$B$7,""),""))),IF(NOT(_xlfn.ISFORMULA(D217)),IF(AND(ISNUMBER(D217),D217&lt;&gt;0),Accueil!$B$7,IF(NOT(_xlfn.ISFORMULA(G217)),IF(AND(ISNUMBER(G217),G217&lt;&gt;0),Accueil!$B$7,""),"")),IF(NOT(_xlfn.ISFORMULA(G217)),IF(AND(ISNUMBER(G217),G217&lt;&gt;0),Accueil!$B$7,""),"")))</f>
        <v/>
      </c>
      <c r="AE217" s="230">
        <f t="shared" ca="1" si="50"/>
        <v>0</v>
      </c>
      <c r="AF217" s="230">
        <f t="shared" ca="1" si="51"/>
        <v>0</v>
      </c>
      <c r="AG217" s="230">
        <f t="shared" ca="1" si="52"/>
        <v>0</v>
      </c>
      <c r="AH217" s="231">
        <f t="shared" ca="1" si="53"/>
        <v>0</v>
      </c>
      <c r="AI217" s="231">
        <f t="shared" ca="1" si="54"/>
        <v>0</v>
      </c>
      <c r="AJ217" s="231" t="str">
        <f t="shared" ca="1" si="55"/>
        <v/>
      </c>
    </row>
    <row r="218" spans="1:36" x14ac:dyDescent="0.25">
      <c r="A218" s="42"/>
      <c r="B218" s="232" t="str">
        <f>IF(NOT(_xlfn.ISFORMULA(D218)),IF(AND(ISNUMBER(D218),D218&lt;&gt;0),Accueil!$B$7,IF(NOT(_xlfn.ISFORMULA(G218)),IF(AND(ISNUMBER(G218),G218&lt;&gt;0),Accueil!$B$7,""),"")),IF(NOT(_xlfn.ISFORMULA(G218)),IF(AND(ISNUMBER(G218),G218&lt;&gt;0),Accueil!$B$7,""),""))</f>
        <v/>
      </c>
      <c r="C218" s="43"/>
      <c r="D218" s="223" t="str">
        <f t="shared" ca="1" si="42"/>
        <v/>
      </c>
      <c r="E218" s="223" t="str">
        <f t="shared" ca="1" si="43"/>
        <v/>
      </c>
      <c r="F218" s="223" t="str">
        <f t="shared" ca="1" si="44"/>
        <v/>
      </c>
      <c r="G218" s="224" t="str">
        <f t="shared" ca="1" si="45"/>
        <v/>
      </c>
      <c r="H218" s="225" t="str">
        <f t="shared" ca="1" si="46"/>
        <v/>
      </c>
      <c r="I218" s="226" t="str">
        <f t="shared" ca="1" si="47"/>
        <v/>
      </c>
      <c r="J218" s="227" t="str">
        <f t="shared" ca="1" si="48"/>
        <v/>
      </c>
      <c r="K218" s="301" t="s">
        <v>88</v>
      </c>
      <c r="L218" s="112"/>
      <c r="M218" s="35"/>
      <c r="N218" s="35"/>
      <c r="O218" s="35"/>
      <c r="P218" s="35"/>
      <c r="S218" s="35"/>
      <c r="T218" s="35"/>
      <c r="U218" s="35"/>
      <c r="V218" s="35"/>
      <c r="W218" s="35"/>
      <c r="X218" s="35"/>
      <c r="Y218" s="35"/>
      <c r="Z218" s="35"/>
      <c r="AA218" s="228" t="b">
        <f t="shared" ca="1" si="49"/>
        <v>1</v>
      </c>
      <c r="AB218" s="228" t="b">
        <f ca="1">AND(Accueil!$E$5="Oui",$AA218,OR($AD218="",Accueil!$E$7="",NOT(ISNUMBER(Accueil!$E$7)),$AD218&gt;=Accueil!$E$7))</f>
        <v>0</v>
      </c>
      <c r="AC218" s="228" t="b">
        <f ca="1">AND(Accueil!$E$8="Oui",$AA218,OR($AD218="",Accueil!$E$10="",NOT(ISNUMBER(Accueil!$E$10)),$AD218&gt;=Accueil!$E$10))</f>
        <v>0</v>
      </c>
      <c r="AD218" s="229" t="str">
        <f>IF(NOT(_xlfn.ISFORMULA(B218)),IF(ISNUMBER(B218),B218,IF(NOT(_xlfn.ISFORMULA(D218)),IF(AND(ISNUMBER(D218),D218&lt;&gt;0),Accueil!$B$7,IF(NOT(_xlfn.ISFORMULA(G218)),IF(AND(ISNUMBER(G218),G218&lt;&gt;0),Accueil!$B$7,""),"")),IF(NOT(_xlfn.ISFORMULA(G218)),IF(AND(ISNUMBER(G218),G218&lt;&gt;0),Accueil!$B$7,""),""))),IF(NOT(_xlfn.ISFORMULA(D218)),IF(AND(ISNUMBER(D218),D218&lt;&gt;0),Accueil!$B$7,IF(NOT(_xlfn.ISFORMULA(G218)),IF(AND(ISNUMBER(G218),G218&lt;&gt;0),Accueil!$B$7,""),"")),IF(NOT(_xlfn.ISFORMULA(G218)),IF(AND(ISNUMBER(G218),G218&lt;&gt;0),Accueil!$B$7,""),"")))</f>
        <v/>
      </c>
      <c r="AE218" s="230">
        <f t="shared" ca="1" si="50"/>
        <v>0</v>
      </c>
      <c r="AF218" s="230">
        <f t="shared" ca="1" si="51"/>
        <v>0</v>
      </c>
      <c r="AG218" s="230">
        <f t="shared" ca="1" si="52"/>
        <v>0</v>
      </c>
      <c r="AH218" s="231">
        <f t="shared" ca="1" si="53"/>
        <v>0</v>
      </c>
      <c r="AI218" s="231">
        <f t="shared" ca="1" si="54"/>
        <v>0</v>
      </c>
      <c r="AJ218" s="231" t="str">
        <f t="shared" ca="1" si="55"/>
        <v/>
      </c>
    </row>
    <row r="219" spans="1:36" x14ac:dyDescent="0.25">
      <c r="A219" s="42"/>
      <c r="B219" s="232" t="str">
        <f>IF(NOT(_xlfn.ISFORMULA(D219)),IF(AND(ISNUMBER(D219),D219&lt;&gt;0),Accueil!$B$7,IF(NOT(_xlfn.ISFORMULA(G219)),IF(AND(ISNUMBER(G219),G219&lt;&gt;0),Accueil!$B$7,""),"")),IF(NOT(_xlfn.ISFORMULA(G219)),IF(AND(ISNUMBER(G219),G219&lt;&gt;0),Accueil!$B$7,""),""))</f>
        <v/>
      </c>
      <c r="C219" s="43"/>
      <c r="D219" s="223" t="str">
        <f t="shared" ca="1" si="42"/>
        <v/>
      </c>
      <c r="E219" s="223" t="str">
        <f t="shared" ca="1" si="43"/>
        <v/>
      </c>
      <c r="F219" s="223" t="str">
        <f t="shared" ca="1" si="44"/>
        <v/>
      </c>
      <c r="G219" s="224" t="str">
        <f t="shared" ca="1" si="45"/>
        <v/>
      </c>
      <c r="H219" s="225" t="str">
        <f t="shared" ca="1" si="46"/>
        <v/>
      </c>
      <c r="I219" s="226" t="str">
        <f t="shared" ca="1" si="47"/>
        <v/>
      </c>
      <c r="J219" s="227" t="str">
        <f t="shared" ca="1" si="48"/>
        <v/>
      </c>
      <c r="K219" s="301" t="s">
        <v>88</v>
      </c>
      <c r="L219" s="112"/>
      <c r="M219" s="35"/>
      <c r="N219" s="35"/>
      <c r="O219" s="35"/>
      <c r="P219" s="35"/>
      <c r="S219" s="35"/>
      <c r="T219" s="35"/>
      <c r="U219" s="35"/>
      <c r="V219" s="35"/>
      <c r="W219" s="35"/>
      <c r="X219" s="35"/>
      <c r="Y219" s="35"/>
      <c r="Z219" s="35"/>
      <c r="AA219" s="228" t="b">
        <f t="shared" ca="1" si="49"/>
        <v>1</v>
      </c>
      <c r="AB219" s="228" t="b">
        <f ca="1">AND(Accueil!$E$5="Oui",$AA219,OR($AD219="",Accueil!$E$7="",NOT(ISNUMBER(Accueil!$E$7)),$AD219&gt;=Accueil!$E$7))</f>
        <v>0</v>
      </c>
      <c r="AC219" s="228" t="b">
        <f ca="1">AND(Accueil!$E$8="Oui",$AA219,OR($AD219="",Accueil!$E$10="",NOT(ISNUMBER(Accueil!$E$10)),$AD219&gt;=Accueil!$E$10))</f>
        <v>0</v>
      </c>
      <c r="AD219" s="229" t="str">
        <f>IF(NOT(_xlfn.ISFORMULA(B219)),IF(ISNUMBER(B219),B219,IF(NOT(_xlfn.ISFORMULA(D219)),IF(AND(ISNUMBER(D219),D219&lt;&gt;0),Accueil!$B$7,IF(NOT(_xlfn.ISFORMULA(G219)),IF(AND(ISNUMBER(G219),G219&lt;&gt;0),Accueil!$B$7,""),"")),IF(NOT(_xlfn.ISFORMULA(G219)),IF(AND(ISNUMBER(G219),G219&lt;&gt;0),Accueil!$B$7,""),""))),IF(NOT(_xlfn.ISFORMULA(D219)),IF(AND(ISNUMBER(D219),D219&lt;&gt;0),Accueil!$B$7,IF(NOT(_xlfn.ISFORMULA(G219)),IF(AND(ISNUMBER(G219),G219&lt;&gt;0),Accueil!$B$7,""),"")),IF(NOT(_xlfn.ISFORMULA(G219)),IF(AND(ISNUMBER(G219),G219&lt;&gt;0),Accueil!$B$7,""),"")))</f>
        <v/>
      </c>
      <c r="AE219" s="230">
        <f t="shared" ca="1" si="50"/>
        <v>0</v>
      </c>
      <c r="AF219" s="230">
        <f t="shared" ca="1" si="51"/>
        <v>0</v>
      </c>
      <c r="AG219" s="230">
        <f t="shared" ca="1" si="52"/>
        <v>0</v>
      </c>
      <c r="AH219" s="231">
        <f t="shared" ca="1" si="53"/>
        <v>0</v>
      </c>
      <c r="AI219" s="231">
        <f t="shared" ca="1" si="54"/>
        <v>0</v>
      </c>
      <c r="AJ219" s="231" t="str">
        <f t="shared" ca="1" si="55"/>
        <v/>
      </c>
    </row>
    <row r="220" spans="1:36" x14ac:dyDescent="0.25">
      <c r="A220" s="42"/>
      <c r="B220" s="232" t="str">
        <f>IF(NOT(_xlfn.ISFORMULA(D220)),IF(AND(ISNUMBER(D220),D220&lt;&gt;0),Accueil!$B$7,IF(NOT(_xlfn.ISFORMULA(G220)),IF(AND(ISNUMBER(G220),G220&lt;&gt;0),Accueil!$B$7,""),"")),IF(NOT(_xlfn.ISFORMULA(G220)),IF(AND(ISNUMBER(G220),G220&lt;&gt;0),Accueil!$B$7,""),""))</f>
        <v/>
      </c>
      <c r="C220" s="43"/>
      <c r="D220" s="223" t="str">
        <f t="shared" ca="1" si="42"/>
        <v/>
      </c>
      <c r="E220" s="223" t="str">
        <f t="shared" ca="1" si="43"/>
        <v/>
      </c>
      <c r="F220" s="223" t="str">
        <f t="shared" ca="1" si="44"/>
        <v/>
      </c>
      <c r="G220" s="224" t="str">
        <f t="shared" ca="1" si="45"/>
        <v/>
      </c>
      <c r="H220" s="225" t="str">
        <f t="shared" ca="1" si="46"/>
        <v/>
      </c>
      <c r="I220" s="226" t="str">
        <f t="shared" ca="1" si="47"/>
        <v/>
      </c>
      <c r="J220" s="227" t="str">
        <f t="shared" ca="1" si="48"/>
        <v/>
      </c>
      <c r="K220" s="301" t="s">
        <v>88</v>
      </c>
      <c r="L220" s="112"/>
      <c r="M220" s="35"/>
      <c r="N220" s="35"/>
      <c r="O220" s="35"/>
      <c r="P220" s="35"/>
      <c r="S220" s="35"/>
      <c r="T220" s="35"/>
      <c r="U220" s="35"/>
      <c r="V220" s="35"/>
      <c r="W220" s="35"/>
      <c r="X220" s="35"/>
      <c r="Y220" s="35"/>
      <c r="Z220" s="35"/>
      <c r="AA220" s="228" t="b">
        <f t="shared" ca="1" si="49"/>
        <v>1</v>
      </c>
      <c r="AB220" s="228" t="b">
        <f ca="1">AND(Accueil!$E$5="Oui",$AA220,OR($AD220="",Accueil!$E$7="",NOT(ISNUMBER(Accueil!$E$7)),$AD220&gt;=Accueil!$E$7))</f>
        <v>0</v>
      </c>
      <c r="AC220" s="228" t="b">
        <f ca="1">AND(Accueil!$E$8="Oui",$AA220,OR($AD220="",Accueil!$E$10="",NOT(ISNUMBER(Accueil!$E$10)),$AD220&gt;=Accueil!$E$10))</f>
        <v>0</v>
      </c>
      <c r="AD220" s="229" t="str">
        <f>IF(NOT(_xlfn.ISFORMULA(B220)),IF(ISNUMBER(B220),B220,IF(NOT(_xlfn.ISFORMULA(D220)),IF(AND(ISNUMBER(D220),D220&lt;&gt;0),Accueil!$B$7,IF(NOT(_xlfn.ISFORMULA(G220)),IF(AND(ISNUMBER(G220),G220&lt;&gt;0),Accueil!$B$7,""),"")),IF(NOT(_xlfn.ISFORMULA(G220)),IF(AND(ISNUMBER(G220),G220&lt;&gt;0),Accueil!$B$7,""),""))),IF(NOT(_xlfn.ISFORMULA(D220)),IF(AND(ISNUMBER(D220),D220&lt;&gt;0),Accueil!$B$7,IF(NOT(_xlfn.ISFORMULA(G220)),IF(AND(ISNUMBER(G220),G220&lt;&gt;0),Accueil!$B$7,""),"")),IF(NOT(_xlfn.ISFORMULA(G220)),IF(AND(ISNUMBER(G220),G220&lt;&gt;0),Accueil!$B$7,""),"")))</f>
        <v/>
      </c>
      <c r="AE220" s="230">
        <f t="shared" ca="1" si="50"/>
        <v>0</v>
      </c>
      <c r="AF220" s="230">
        <f t="shared" ca="1" si="51"/>
        <v>0</v>
      </c>
      <c r="AG220" s="230">
        <f t="shared" ca="1" si="52"/>
        <v>0</v>
      </c>
      <c r="AH220" s="231">
        <f t="shared" ca="1" si="53"/>
        <v>0</v>
      </c>
      <c r="AI220" s="231">
        <f t="shared" ca="1" si="54"/>
        <v>0</v>
      </c>
      <c r="AJ220" s="231" t="str">
        <f t="shared" ca="1" si="55"/>
        <v/>
      </c>
    </row>
    <row r="221" spans="1:36" x14ac:dyDescent="0.25">
      <c r="A221" s="42"/>
      <c r="B221" s="232" t="str">
        <f>IF(NOT(_xlfn.ISFORMULA(D221)),IF(AND(ISNUMBER(D221),D221&lt;&gt;0),Accueil!$B$7,IF(NOT(_xlfn.ISFORMULA(G221)),IF(AND(ISNUMBER(G221),G221&lt;&gt;0),Accueil!$B$7,""),"")),IF(NOT(_xlfn.ISFORMULA(G221)),IF(AND(ISNUMBER(G221),G221&lt;&gt;0),Accueil!$B$7,""),""))</f>
        <v/>
      </c>
      <c r="C221" s="43"/>
      <c r="D221" s="223" t="str">
        <f t="shared" ca="1" si="42"/>
        <v/>
      </c>
      <c r="E221" s="223" t="str">
        <f t="shared" ca="1" si="43"/>
        <v/>
      </c>
      <c r="F221" s="223" t="str">
        <f t="shared" ca="1" si="44"/>
        <v/>
      </c>
      <c r="G221" s="224" t="str">
        <f t="shared" ca="1" si="45"/>
        <v/>
      </c>
      <c r="H221" s="225" t="str">
        <f t="shared" ca="1" si="46"/>
        <v/>
      </c>
      <c r="I221" s="226" t="str">
        <f t="shared" ca="1" si="47"/>
        <v/>
      </c>
      <c r="J221" s="227" t="str">
        <f t="shared" ca="1" si="48"/>
        <v/>
      </c>
      <c r="K221" s="301" t="s">
        <v>88</v>
      </c>
      <c r="L221" s="112"/>
      <c r="M221" s="35"/>
      <c r="N221" s="35"/>
      <c r="O221" s="35"/>
      <c r="P221" s="35"/>
      <c r="S221" s="35"/>
      <c r="T221" s="35"/>
      <c r="U221" s="35"/>
      <c r="V221" s="35"/>
      <c r="W221" s="35"/>
      <c r="X221" s="35"/>
      <c r="Y221" s="35"/>
      <c r="Z221" s="35"/>
      <c r="AA221" s="228" t="b">
        <f t="shared" ca="1" si="49"/>
        <v>1</v>
      </c>
      <c r="AB221" s="228" t="b">
        <f ca="1">AND(Accueil!$E$5="Oui",$AA221,OR($AD221="",Accueil!$E$7="",NOT(ISNUMBER(Accueil!$E$7)),$AD221&gt;=Accueil!$E$7))</f>
        <v>0</v>
      </c>
      <c r="AC221" s="228" t="b">
        <f ca="1">AND(Accueil!$E$8="Oui",$AA221,OR($AD221="",Accueil!$E$10="",NOT(ISNUMBER(Accueil!$E$10)),$AD221&gt;=Accueil!$E$10))</f>
        <v>0</v>
      </c>
      <c r="AD221" s="229" t="str">
        <f>IF(NOT(_xlfn.ISFORMULA(B221)),IF(ISNUMBER(B221),B221,IF(NOT(_xlfn.ISFORMULA(D221)),IF(AND(ISNUMBER(D221),D221&lt;&gt;0),Accueil!$B$7,IF(NOT(_xlfn.ISFORMULA(G221)),IF(AND(ISNUMBER(G221),G221&lt;&gt;0),Accueil!$B$7,""),"")),IF(NOT(_xlfn.ISFORMULA(G221)),IF(AND(ISNUMBER(G221),G221&lt;&gt;0),Accueil!$B$7,""),""))),IF(NOT(_xlfn.ISFORMULA(D221)),IF(AND(ISNUMBER(D221),D221&lt;&gt;0),Accueil!$B$7,IF(NOT(_xlfn.ISFORMULA(G221)),IF(AND(ISNUMBER(G221),G221&lt;&gt;0),Accueil!$B$7,""),"")),IF(NOT(_xlfn.ISFORMULA(G221)),IF(AND(ISNUMBER(G221),G221&lt;&gt;0),Accueil!$B$7,""),"")))</f>
        <v/>
      </c>
      <c r="AE221" s="230">
        <f t="shared" ca="1" si="50"/>
        <v>0</v>
      </c>
      <c r="AF221" s="230">
        <f t="shared" ca="1" si="51"/>
        <v>0</v>
      </c>
      <c r="AG221" s="230">
        <f t="shared" ca="1" si="52"/>
        <v>0</v>
      </c>
      <c r="AH221" s="231">
        <f t="shared" ca="1" si="53"/>
        <v>0</v>
      </c>
      <c r="AI221" s="231">
        <f t="shared" ca="1" si="54"/>
        <v>0</v>
      </c>
      <c r="AJ221" s="231" t="str">
        <f t="shared" ca="1" si="55"/>
        <v/>
      </c>
    </row>
    <row r="222" spans="1:36" x14ac:dyDescent="0.25">
      <c r="A222" s="42"/>
      <c r="B222" s="232" t="str">
        <f>IF(NOT(_xlfn.ISFORMULA(D222)),IF(AND(ISNUMBER(D222),D222&lt;&gt;0),Accueil!$B$7,IF(NOT(_xlfn.ISFORMULA(G222)),IF(AND(ISNUMBER(G222),G222&lt;&gt;0),Accueil!$B$7,""),"")),IF(NOT(_xlfn.ISFORMULA(G222)),IF(AND(ISNUMBER(G222),G222&lt;&gt;0),Accueil!$B$7,""),""))</f>
        <v/>
      </c>
      <c r="C222" s="43"/>
      <c r="D222" s="223" t="str">
        <f t="shared" ca="1" si="42"/>
        <v/>
      </c>
      <c r="E222" s="223" t="str">
        <f t="shared" ca="1" si="43"/>
        <v/>
      </c>
      <c r="F222" s="223" t="str">
        <f t="shared" ca="1" si="44"/>
        <v/>
      </c>
      <c r="G222" s="224" t="str">
        <f t="shared" ca="1" si="45"/>
        <v/>
      </c>
      <c r="H222" s="225" t="str">
        <f t="shared" ca="1" si="46"/>
        <v/>
      </c>
      <c r="I222" s="226" t="str">
        <f t="shared" ca="1" si="47"/>
        <v/>
      </c>
      <c r="J222" s="227" t="str">
        <f t="shared" ca="1" si="48"/>
        <v/>
      </c>
      <c r="K222" s="301" t="s">
        <v>88</v>
      </c>
      <c r="L222" s="112"/>
      <c r="M222" s="35"/>
      <c r="N222" s="35"/>
      <c r="O222" s="35"/>
      <c r="P222" s="35"/>
      <c r="S222" s="35"/>
      <c r="T222" s="35"/>
      <c r="U222" s="35"/>
      <c r="V222" s="35"/>
      <c r="W222" s="35"/>
      <c r="X222" s="35"/>
      <c r="Y222" s="35"/>
      <c r="Z222" s="35"/>
      <c r="AA222" s="228" t="b">
        <f t="shared" ca="1" si="49"/>
        <v>1</v>
      </c>
      <c r="AB222" s="228" t="b">
        <f ca="1">AND(Accueil!$E$5="Oui",$AA222,OR($AD222="",Accueil!$E$7="",NOT(ISNUMBER(Accueil!$E$7)),$AD222&gt;=Accueil!$E$7))</f>
        <v>0</v>
      </c>
      <c r="AC222" s="228" t="b">
        <f ca="1">AND(Accueil!$E$8="Oui",$AA222,OR($AD222="",Accueil!$E$10="",NOT(ISNUMBER(Accueil!$E$10)),$AD222&gt;=Accueil!$E$10))</f>
        <v>0</v>
      </c>
      <c r="AD222" s="229" t="str">
        <f>IF(NOT(_xlfn.ISFORMULA(B222)),IF(ISNUMBER(B222),B222,IF(NOT(_xlfn.ISFORMULA(D222)),IF(AND(ISNUMBER(D222),D222&lt;&gt;0),Accueil!$B$7,IF(NOT(_xlfn.ISFORMULA(G222)),IF(AND(ISNUMBER(G222),G222&lt;&gt;0),Accueil!$B$7,""),"")),IF(NOT(_xlfn.ISFORMULA(G222)),IF(AND(ISNUMBER(G222),G222&lt;&gt;0),Accueil!$B$7,""),""))),IF(NOT(_xlfn.ISFORMULA(D222)),IF(AND(ISNUMBER(D222),D222&lt;&gt;0),Accueil!$B$7,IF(NOT(_xlfn.ISFORMULA(G222)),IF(AND(ISNUMBER(G222),G222&lt;&gt;0),Accueil!$B$7,""),"")),IF(NOT(_xlfn.ISFORMULA(G222)),IF(AND(ISNUMBER(G222),G222&lt;&gt;0),Accueil!$B$7,""),"")))</f>
        <v/>
      </c>
      <c r="AE222" s="230">
        <f t="shared" ca="1" si="50"/>
        <v>0</v>
      </c>
      <c r="AF222" s="230">
        <f t="shared" ca="1" si="51"/>
        <v>0</v>
      </c>
      <c r="AG222" s="230">
        <f t="shared" ca="1" si="52"/>
        <v>0</v>
      </c>
      <c r="AH222" s="231">
        <f t="shared" ca="1" si="53"/>
        <v>0</v>
      </c>
      <c r="AI222" s="231">
        <f t="shared" ca="1" si="54"/>
        <v>0</v>
      </c>
      <c r="AJ222" s="231" t="str">
        <f t="shared" ca="1" si="55"/>
        <v/>
      </c>
    </row>
    <row r="223" spans="1:36" x14ac:dyDescent="0.25">
      <c r="A223" s="42"/>
      <c r="B223" s="232" t="str">
        <f>IF(NOT(_xlfn.ISFORMULA(D223)),IF(AND(ISNUMBER(D223),D223&lt;&gt;0),Accueil!$B$7,IF(NOT(_xlfn.ISFORMULA(G223)),IF(AND(ISNUMBER(G223),G223&lt;&gt;0),Accueil!$B$7,""),"")),IF(NOT(_xlfn.ISFORMULA(G223)),IF(AND(ISNUMBER(G223),G223&lt;&gt;0),Accueil!$B$7,""),""))</f>
        <v/>
      </c>
      <c r="C223" s="43"/>
      <c r="D223" s="223" t="str">
        <f t="shared" ca="1" si="42"/>
        <v/>
      </c>
      <c r="E223" s="223" t="str">
        <f t="shared" ca="1" si="43"/>
        <v/>
      </c>
      <c r="F223" s="223" t="str">
        <f t="shared" ca="1" si="44"/>
        <v/>
      </c>
      <c r="G223" s="224" t="str">
        <f t="shared" ca="1" si="45"/>
        <v/>
      </c>
      <c r="H223" s="225" t="str">
        <f t="shared" ca="1" si="46"/>
        <v/>
      </c>
      <c r="I223" s="226" t="str">
        <f t="shared" ca="1" si="47"/>
        <v/>
      </c>
      <c r="J223" s="227" t="str">
        <f t="shared" ca="1" si="48"/>
        <v/>
      </c>
      <c r="K223" s="301" t="s">
        <v>88</v>
      </c>
      <c r="L223" s="112"/>
      <c r="M223" s="35"/>
      <c r="N223" s="35"/>
      <c r="O223" s="35"/>
      <c r="P223" s="35"/>
      <c r="S223" s="35"/>
      <c r="T223" s="35"/>
      <c r="U223" s="35"/>
      <c r="V223" s="35"/>
      <c r="W223" s="35"/>
      <c r="X223" s="35"/>
      <c r="Y223" s="35"/>
      <c r="Z223" s="35"/>
      <c r="AA223" s="228" t="b">
        <f t="shared" ca="1" si="49"/>
        <v>1</v>
      </c>
      <c r="AB223" s="228" t="b">
        <f ca="1">AND(Accueil!$E$5="Oui",$AA223,OR($AD223="",Accueil!$E$7="",NOT(ISNUMBER(Accueil!$E$7)),$AD223&gt;=Accueil!$E$7))</f>
        <v>0</v>
      </c>
      <c r="AC223" s="228" t="b">
        <f ca="1">AND(Accueil!$E$8="Oui",$AA223,OR($AD223="",Accueil!$E$10="",NOT(ISNUMBER(Accueil!$E$10)),$AD223&gt;=Accueil!$E$10))</f>
        <v>0</v>
      </c>
      <c r="AD223" s="229" t="str">
        <f>IF(NOT(_xlfn.ISFORMULA(B223)),IF(ISNUMBER(B223),B223,IF(NOT(_xlfn.ISFORMULA(D223)),IF(AND(ISNUMBER(D223),D223&lt;&gt;0),Accueil!$B$7,IF(NOT(_xlfn.ISFORMULA(G223)),IF(AND(ISNUMBER(G223),G223&lt;&gt;0),Accueil!$B$7,""),"")),IF(NOT(_xlfn.ISFORMULA(G223)),IF(AND(ISNUMBER(G223),G223&lt;&gt;0),Accueil!$B$7,""),""))),IF(NOT(_xlfn.ISFORMULA(D223)),IF(AND(ISNUMBER(D223),D223&lt;&gt;0),Accueil!$B$7,IF(NOT(_xlfn.ISFORMULA(G223)),IF(AND(ISNUMBER(G223),G223&lt;&gt;0),Accueil!$B$7,""),"")),IF(NOT(_xlfn.ISFORMULA(G223)),IF(AND(ISNUMBER(G223),G223&lt;&gt;0),Accueil!$B$7,""),"")))</f>
        <v/>
      </c>
      <c r="AE223" s="230">
        <f t="shared" ca="1" si="50"/>
        <v>0</v>
      </c>
      <c r="AF223" s="230">
        <f t="shared" ca="1" si="51"/>
        <v>0</v>
      </c>
      <c r="AG223" s="230">
        <f t="shared" ca="1" si="52"/>
        <v>0</v>
      </c>
      <c r="AH223" s="231">
        <f t="shared" ca="1" si="53"/>
        <v>0</v>
      </c>
      <c r="AI223" s="231">
        <f t="shared" ca="1" si="54"/>
        <v>0</v>
      </c>
      <c r="AJ223" s="231" t="str">
        <f t="shared" ca="1" si="55"/>
        <v/>
      </c>
    </row>
    <row r="224" spans="1:36" x14ac:dyDescent="0.25">
      <c r="A224" s="42"/>
      <c r="B224" s="232" t="str">
        <f>IF(NOT(_xlfn.ISFORMULA(D224)),IF(AND(ISNUMBER(D224),D224&lt;&gt;0),Accueil!$B$7,IF(NOT(_xlfn.ISFORMULA(G224)),IF(AND(ISNUMBER(G224),G224&lt;&gt;0),Accueil!$B$7,""),"")),IF(NOT(_xlfn.ISFORMULA(G224)),IF(AND(ISNUMBER(G224),G224&lt;&gt;0),Accueil!$B$7,""),""))</f>
        <v/>
      </c>
      <c r="C224" s="43"/>
      <c r="D224" s="223" t="str">
        <f t="shared" ca="1" si="42"/>
        <v/>
      </c>
      <c r="E224" s="223" t="str">
        <f t="shared" ca="1" si="43"/>
        <v/>
      </c>
      <c r="F224" s="223" t="str">
        <f t="shared" ca="1" si="44"/>
        <v/>
      </c>
      <c r="G224" s="224" t="str">
        <f t="shared" ca="1" si="45"/>
        <v/>
      </c>
      <c r="H224" s="225" t="str">
        <f t="shared" ca="1" si="46"/>
        <v/>
      </c>
      <c r="I224" s="226" t="str">
        <f t="shared" ca="1" si="47"/>
        <v/>
      </c>
      <c r="J224" s="227" t="str">
        <f t="shared" ca="1" si="48"/>
        <v/>
      </c>
      <c r="K224" s="301" t="s">
        <v>88</v>
      </c>
      <c r="L224" s="112"/>
      <c r="M224" s="35"/>
      <c r="N224" s="35"/>
      <c r="O224" s="35"/>
      <c r="P224" s="35"/>
      <c r="S224" s="35"/>
      <c r="T224" s="35"/>
      <c r="U224" s="35"/>
      <c r="V224" s="35"/>
      <c r="W224" s="35"/>
      <c r="X224" s="35"/>
      <c r="Y224" s="35"/>
      <c r="Z224" s="35"/>
      <c r="AA224" s="228" t="b">
        <f t="shared" ca="1" si="49"/>
        <v>1</v>
      </c>
      <c r="AB224" s="228" t="b">
        <f ca="1">AND(Accueil!$E$5="Oui",$AA224,OR($AD224="",Accueil!$E$7="",NOT(ISNUMBER(Accueil!$E$7)),$AD224&gt;=Accueil!$E$7))</f>
        <v>0</v>
      </c>
      <c r="AC224" s="228" t="b">
        <f ca="1">AND(Accueil!$E$8="Oui",$AA224,OR($AD224="",Accueil!$E$10="",NOT(ISNUMBER(Accueil!$E$10)),$AD224&gt;=Accueil!$E$10))</f>
        <v>0</v>
      </c>
      <c r="AD224" s="229" t="str">
        <f>IF(NOT(_xlfn.ISFORMULA(B224)),IF(ISNUMBER(B224),B224,IF(NOT(_xlfn.ISFORMULA(D224)),IF(AND(ISNUMBER(D224),D224&lt;&gt;0),Accueil!$B$7,IF(NOT(_xlfn.ISFORMULA(G224)),IF(AND(ISNUMBER(G224),G224&lt;&gt;0),Accueil!$B$7,""),"")),IF(NOT(_xlfn.ISFORMULA(G224)),IF(AND(ISNUMBER(G224),G224&lt;&gt;0),Accueil!$B$7,""),""))),IF(NOT(_xlfn.ISFORMULA(D224)),IF(AND(ISNUMBER(D224),D224&lt;&gt;0),Accueil!$B$7,IF(NOT(_xlfn.ISFORMULA(G224)),IF(AND(ISNUMBER(G224),G224&lt;&gt;0),Accueil!$B$7,""),"")),IF(NOT(_xlfn.ISFORMULA(G224)),IF(AND(ISNUMBER(G224),G224&lt;&gt;0),Accueil!$B$7,""),"")))</f>
        <v/>
      </c>
      <c r="AE224" s="230">
        <f t="shared" ca="1" si="50"/>
        <v>0</v>
      </c>
      <c r="AF224" s="230">
        <f t="shared" ca="1" si="51"/>
        <v>0</v>
      </c>
      <c r="AG224" s="230">
        <f t="shared" ca="1" si="52"/>
        <v>0</v>
      </c>
      <c r="AH224" s="231">
        <f t="shared" ca="1" si="53"/>
        <v>0</v>
      </c>
      <c r="AI224" s="231">
        <f t="shared" ca="1" si="54"/>
        <v>0</v>
      </c>
      <c r="AJ224" s="231" t="str">
        <f t="shared" ca="1" si="55"/>
        <v/>
      </c>
    </row>
    <row r="225" spans="1:36" x14ac:dyDescent="0.25">
      <c r="A225" s="42"/>
      <c r="B225" s="232" t="str">
        <f>IF(NOT(_xlfn.ISFORMULA(D225)),IF(AND(ISNUMBER(D225),D225&lt;&gt;0),Accueil!$B$7,IF(NOT(_xlfn.ISFORMULA(G225)),IF(AND(ISNUMBER(G225),G225&lt;&gt;0),Accueil!$B$7,""),"")),IF(NOT(_xlfn.ISFORMULA(G225)),IF(AND(ISNUMBER(G225),G225&lt;&gt;0),Accueil!$B$7,""),""))</f>
        <v/>
      </c>
      <c r="C225" s="43"/>
      <c r="D225" s="223" t="str">
        <f t="shared" ca="1" si="42"/>
        <v/>
      </c>
      <c r="E225" s="223" t="str">
        <f t="shared" ca="1" si="43"/>
        <v/>
      </c>
      <c r="F225" s="223" t="str">
        <f t="shared" ca="1" si="44"/>
        <v/>
      </c>
      <c r="G225" s="224" t="str">
        <f t="shared" ca="1" si="45"/>
        <v/>
      </c>
      <c r="H225" s="225" t="str">
        <f t="shared" ca="1" si="46"/>
        <v/>
      </c>
      <c r="I225" s="226" t="str">
        <f t="shared" ca="1" si="47"/>
        <v/>
      </c>
      <c r="J225" s="227" t="str">
        <f t="shared" ca="1" si="48"/>
        <v/>
      </c>
      <c r="K225" s="301" t="s">
        <v>88</v>
      </c>
      <c r="L225" s="112"/>
      <c r="M225" s="35"/>
      <c r="N225" s="35"/>
      <c r="O225" s="35"/>
      <c r="P225" s="35"/>
      <c r="S225" s="35"/>
      <c r="T225" s="35"/>
      <c r="U225" s="35"/>
      <c r="V225" s="35"/>
      <c r="W225" s="35"/>
      <c r="X225" s="35"/>
      <c r="Y225" s="35"/>
      <c r="Z225" s="35"/>
      <c r="AA225" s="228" t="b">
        <f t="shared" ca="1" si="49"/>
        <v>1</v>
      </c>
      <c r="AB225" s="228" t="b">
        <f ca="1">AND(Accueil!$E$5="Oui",$AA225,OR($AD225="",Accueil!$E$7="",NOT(ISNUMBER(Accueil!$E$7)),$AD225&gt;=Accueil!$E$7))</f>
        <v>0</v>
      </c>
      <c r="AC225" s="228" t="b">
        <f ca="1">AND(Accueil!$E$8="Oui",$AA225,OR($AD225="",Accueil!$E$10="",NOT(ISNUMBER(Accueil!$E$10)),$AD225&gt;=Accueil!$E$10))</f>
        <v>0</v>
      </c>
      <c r="AD225" s="229" t="str">
        <f>IF(NOT(_xlfn.ISFORMULA(B225)),IF(ISNUMBER(B225),B225,IF(NOT(_xlfn.ISFORMULA(D225)),IF(AND(ISNUMBER(D225),D225&lt;&gt;0),Accueil!$B$7,IF(NOT(_xlfn.ISFORMULA(G225)),IF(AND(ISNUMBER(G225),G225&lt;&gt;0),Accueil!$B$7,""),"")),IF(NOT(_xlfn.ISFORMULA(G225)),IF(AND(ISNUMBER(G225),G225&lt;&gt;0),Accueil!$B$7,""),""))),IF(NOT(_xlfn.ISFORMULA(D225)),IF(AND(ISNUMBER(D225),D225&lt;&gt;0),Accueil!$B$7,IF(NOT(_xlfn.ISFORMULA(G225)),IF(AND(ISNUMBER(G225),G225&lt;&gt;0),Accueil!$B$7,""),"")),IF(NOT(_xlfn.ISFORMULA(G225)),IF(AND(ISNUMBER(G225),G225&lt;&gt;0),Accueil!$B$7,""),"")))</f>
        <v/>
      </c>
      <c r="AE225" s="230">
        <f t="shared" ca="1" si="50"/>
        <v>0</v>
      </c>
      <c r="AF225" s="230">
        <f t="shared" ca="1" si="51"/>
        <v>0</v>
      </c>
      <c r="AG225" s="230">
        <f t="shared" ca="1" si="52"/>
        <v>0</v>
      </c>
      <c r="AH225" s="231">
        <f t="shared" ca="1" si="53"/>
        <v>0</v>
      </c>
      <c r="AI225" s="231">
        <f t="shared" ca="1" si="54"/>
        <v>0</v>
      </c>
      <c r="AJ225" s="231" t="str">
        <f t="shared" ca="1" si="55"/>
        <v/>
      </c>
    </row>
    <row r="226" spans="1:36" x14ac:dyDescent="0.25">
      <c r="A226" s="42"/>
      <c r="B226" s="232" t="str">
        <f>IF(NOT(_xlfn.ISFORMULA(D226)),IF(AND(ISNUMBER(D226),D226&lt;&gt;0),Accueil!$B$7,IF(NOT(_xlfn.ISFORMULA(G226)),IF(AND(ISNUMBER(G226),G226&lt;&gt;0),Accueil!$B$7,""),"")),IF(NOT(_xlfn.ISFORMULA(G226)),IF(AND(ISNUMBER(G226),G226&lt;&gt;0),Accueil!$B$7,""),""))</f>
        <v/>
      </c>
      <c r="C226" s="43"/>
      <c r="D226" s="223" t="str">
        <f t="shared" ca="1" si="42"/>
        <v/>
      </c>
      <c r="E226" s="223" t="str">
        <f t="shared" ca="1" si="43"/>
        <v/>
      </c>
      <c r="F226" s="223" t="str">
        <f t="shared" ca="1" si="44"/>
        <v/>
      </c>
      <c r="G226" s="224" t="str">
        <f t="shared" ca="1" si="45"/>
        <v/>
      </c>
      <c r="H226" s="225" t="str">
        <f t="shared" ca="1" si="46"/>
        <v/>
      </c>
      <c r="I226" s="226" t="str">
        <f t="shared" ca="1" si="47"/>
        <v/>
      </c>
      <c r="J226" s="227" t="str">
        <f t="shared" ca="1" si="48"/>
        <v/>
      </c>
      <c r="K226" s="301" t="s">
        <v>88</v>
      </c>
      <c r="L226" s="112"/>
      <c r="M226" s="35"/>
      <c r="N226" s="35"/>
      <c r="O226" s="35"/>
      <c r="P226" s="35"/>
      <c r="S226" s="35"/>
      <c r="T226" s="35"/>
      <c r="U226" s="35"/>
      <c r="V226" s="35"/>
      <c r="W226" s="35"/>
      <c r="X226" s="35"/>
      <c r="Y226" s="35"/>
      <c r="Z226" s="35"/>
      <c r="AA226" s="228" t="b">
        <f t="shared" ca="1" si="49"/>
        <v>1</v>
      </c>
      <c r="AB226" s="228" t="b">
        <f ca="1">AND(Accueil!$E$5="Oui",$AA226,OR($AD226="",Accueil!$E$7="",NOT(ISNUMBER(Accueil!$E$7)),$AD226&gt;=Accueil!$E$7))</f>
        <v>0</v>
      </c>
      <c r="AC226" s="228" t="b">
        <f ca="1">AND(Accueil!$E$8="Oui",$AA226,OR($AD226="",Accueil!$E$10="",NOT(ISNUMBER(Accueil!$E$10)),$AD226&gt;=Accueil!$E$10))</f>
        <v>0</v>
      </c>
      <c r="AD226" s="229" t="str">
        <f>IF(NOT(_xlfn.ISFORMULA(B226)),IF(ISNUMBER(B226),B226,IF(NOT(_xlfn.ISFORMULA(D226)),IF(AND(ISNUMBER(D226),D226&lt;&gt;0),Accueil!$B$7,IF(NOT(_xlfn.ISFORMULA(G226)),IF(AND(ISNUMBER(G226),G226&lt;&gt;0),Accueil!$B$7,""),"")),IF(NOT(_xlfn.ISFORMULA(G226)),IF(AND(ISNUMBER(G226),G226&lt;&gt;0),Accueil!$B$7,""),""))),IF(NOT(_xlfn.ISFORMULA(D226)),IF(AND(ISNUMBER(D226),D226&lt;&gt;0),Accueil!$B$7,IF(NOT(_xlfn.ISFORMULA(G226)),IF(AND(ISNUMBER(G226),G226&lt;&gt;0),Accueil!$B$7,""),"")),IF(NOT(_xlfn.ISFORMULA(G226)),IF(AND(ISNUMBER(G226),G226&lt;&gt;0),Accueil!$B$7,""),"")))</f>
        <v/>
      </c>
      <c r="AE226" s="230">
        <f t="shared" ca="1" si="50"/>
        <v>0</v>
      </c>
      <c r="AF226" s="230">
        <f t="shared" ca="1" si="51"/>
        <v>0</v>
      </c>
      <c r="AG226" s="230">
        <f t="shared" ca="1" si="52"/>
        <v>0</v>
      </c>
      <c r="AH226" s="231">
        <f t="shared" ca="1" si="53"/>
        <v>0</v>
      </c>
      <c r="AI226" s="231">
        <f t="shared" ca="1" si="54"/>
        <v>0</v>
      </c>
      <c r="AJ226" s="231" t="str">
        <f t="shared" ca="1" si="55"/>
        <v/>
      </c>
    </row>
    <row r="227" spans="1:36" x14ac:dyDescent="0.25">
      <c r="A227" s="42"/>
      <c r="B227" s="232" t="str">
        <f>IF(NOT(_xlfn.ISFORMULA(D227)),IF(AND(ISNUMBER(D227),D227&lt;&gt;0),Accueil!$B$7,IF(NOT(_xlfn.ISFORMULA(G227)),IF(AND(ISNUMBER(G227),G227&lt;&gt;0),Accueil!$B$7,""),"")),IF(NOT(_xlfn.ISFORMULA(G227)),IF(AND(ISNUMBER(G227),G227&lt;&gt;0),Accueil!$B$7,""),""))</f>
        <v/>
      </c>
      <c r="C227" s="43"/>
      <c r="D227" s="223" t="str">
        <f t="shared" ca="1" si="42"/>
        <v/>
      </c>
      <c r="E227" s="223" t="str">
        <f t="shared" ca="1" si="43"/>
        <v/>
      </c>
      <c r="F227" s="223" t="str">
        <f t="shared" ca="1" si="44"/>
        <v/>
      </c>
      <c r="G227" s="224" t="str">
        <f t="shared" ca="1" si="45"/>
        <v/>
      </c>
      <c r="H227" s="225" t="str">
        <f t="shared" ca="1" si="46"/>
        <v/>
      </c>
      <c r="I227" s="226" t="str">
        <f t="shared" ca="1" si="47"/>
        <v/>
      </c>
      <c r="J227" s="227" t="str">
        <f t="shared" ca="1" si="48"/>
        <v/>
      </c>
      <c r="K227" s="301" t="s">
        <v>88</v>
      </c>
      <c r="L227" s="112"/>
      <c r="M227" s="35"/>
      <c r="N227" s="35"/>
      <c r="O227" s="35"/>
      <c r="P227" s="35"/>
      <c r="S227" s="35"/>
      <c r="T227" s="35"/>
      <c r="U227" s="35"/>
      <c r="V227" s="35"/>
      <c r="W227" s="35"/>
      <c r="X227" s="35"/>
      <c r="Y227" s="35"/>
      <c r="Z227" s="35"/>
      <c r="AA227" s="228" t="b">
        <f t="shared" ca="1" si="49"/>
        <v>1</v>
      </c>
      <c r="AB227" s="228" t="b">
        <f ca="1">AND(Accueil!$E$5="Oui",$AA227,OR($AD227="",Accueil!$E$7="",NOT(ISNUMBER(Accueil!$E$7)),$AD227&gt;=Accueil!$E$7))</f>
        <v>0</v>
      </c>
      <c r="AC227" s="228" t="b">
        <f ca="1">AND(Accueil!$E$8="Oui",$AA227,OR($AD227="",Accueil!$E$10="",NOT(ISNUMBER(Accueil!$E$10)),$AD227&gt;=Accueil!$E$10))</f>
        <v>0</v>
      </c>
      <c r="AD227" s="229" t="str">
        <f>IF(NOT(_xlfn.ISFORMULA(B227)),IF(ISNUMBER(B227),B227,IF(NOT(_xlfn.ISFORMULA(D227)),IF(AND(ISNUMBER(D227),D227&lt;&gt;0),Accueil!$B$7,IF(NOT(_xlfn.ISFORMULA(G227)),IF(AND(ISNUMBER(G227),G227&lt;&gt;0),Accueil!$B$7,""),"")),IF(NOT(_xlfn.ISFORMULA(G227)),IF(AND(ISNUMBER(G227),G227&lt;&gt;0),Accueil!$B$7,""),""))),IF(NOT(_xlfn.ISFORMULA(D227)),IF(AND(ISNUMBER(D227),D227&lt;&gt;0),Accueil!$B$7,IF(NOT(_xlfn.ISFORMULA(G227)),IF(AND(ISNUMBER(G227),G227&lt;&gt;0),Accueil!$B$7,""),"")),IF(NOT(_xlfn.ISFORMULA(G227)),IF(AND(ISNUMBER(G227),G227&lt;&gt;0),Accueil!$B$7,""),"")))</f>
        <v/>
      </c>
      <c r="AE227" s="230">
        <f t="shared" ca="1" si="50"/>
        <v>0</v>
      </c>
      <c r="AF227" s="230">
        <f t="shared" ca="1" si="51"/>
        <v>0</v>
      </c>
      <c r="AG227" s="230">
        <f t="shared" ca="1" si="52"/>
        <v>0</v>
      </c>
      <c r="AH227" s="231">
        <f t="shared" ca="1" si="53"/>
        <v>0</v>
      </c>
      <c r="AI227" s="231">
        <f t="shared" ca="1" si="54"/>
        <v>0</v>
      </c>
      <c r="AJ227" s="231" t="str">
        <f t="shared" ca="1" si="55"/>
        <v/>
      </c>
    </row>
    <row r="228" spans="1:36" x14ac:dyDescent="0.25">
      <c r="A228" s="42"/>
      <c r="B228" s="232" t="str">
        <f>IF(NOT(_xlfn.ISFORMULA(D228)),IF(AND(ISNUMBER(D228),D228&lt;&gt;0),Accueil!$B$7,IF(NOT(_xlfn.ISFORMULA(G228)),IF(AND(ISNUMBER(G228),G228&lt;&gt;0),Accueil!$B$7,""),"")),IF(NOT(_xlfn.ISFORMULA(G228)),IF(AND(ISNUMBER(G228),G228&lt;&gt;0),Accueil!$B$7,""),""))</f>
        <v/>
      </c>
      <c r="C228" s="43"/>
      <c r="D228" s="223" t="str">
        <f t="shared" ca="1" si="42"/>
        <v/>
      </c>
      <c r="E228" s="223" t="str">
        <f t="shared" ca="1" si="43"/>
        <v/>
      </c>
      <c r="F228" s="223" t="str">
        <f t="shared" ca="1" si="44"/>
        <v/>
      </c>
      <c r="G228" s="224" t="str">
        <f t="shared" ca="1" si="45"/>
        <v/>
      </c>
      <c r="H228" s="225" t="str">
        <f t="shared" ca="1" si="46"/>
        <v/>
      </c>
      <c r="I228" s="226" t="str">
        <f t="shared" ca="1" si="47"/>
        <v/>
      </c>
      <c r="J228" s="227" t="str">
        <f t="shared" ca="1" si="48"/>
        <v/>
      </c>
      <c r="K228" s="301" t="s">
        <v>88</v>
      </c>
      <c r="L228" s="112"/>
      <c r="M228" s="35"/>
      <c r="N228" s="35"/>
      <c r="O228" s="35"/>
      <c r="P228" s="35"/>
      <c r="S228" s="35"/>
      <c r="T228" s="35"/>
      <c r="U228" s="35"/>
      <c r="V228" s="35"/>
      <c r="W228" s="35"/>
      <c r="X228" s="35"/>
      <c r="Y228" s="35"/>
      <c r="Z228" s="35"/>
      <c r="AA228" s="228" t="b">
        <f t="shared" ca="1" si="49"/>
        <v>1</v>
      </c>
      <c r="AB228" s="228" t="b">
        <f ca="1">AND(Accueil!$E$5="Oui",$AA228,OR($AD228="",Accueil!$E$7="",NOT(ISNUMBER(Accueil!$E$7)),$AD228&gt;=Accueil!$E$7))</f>
        <v>0</v>
      </c>
      <c r="AC228" s="228" t="b">
        <f ca="1">AND(Accueil!$E$8="Oui",$AA228,OR($AD228="",Accueil!$E$10="",NOT(ISNUMBER(Accueil!$E$10)),$AD228&gt;=Accueil!$E$10))</f>
        <v>0</v>
      </c>
      <c r="AD228" s="229" t="str">
        <f>IF(NOT(_xlfn.ISFORMULA(B228)),IF(ISNUMBER(B228),B228,IF(NOT(_xlfn.ISFORMULA(D228)),IF(AND(ISNUMBER(D228),D228&lt;&gt;0),Accueil!$B$7,IF(NOT(_xlfn.ISFORMULA(G228)),IF(AND(ISNUMBER(G228),G228&lt;&gt;0),Accueil!$B$7,""),"")),IF(NOT(_xlfn.ISFORMULA(G228)),IF(AND(ISNUMBER(G228),G228&lt;&gt;0),Accueil!$B$7,""),""))),IF(NOT(_xlfn.ISFORMULA(D228)),IF(AND(ISNUMBER(D228),D228&lt;&gt;0),Accueil!$B$7,IF(NOT(_xlfn.ISFORMULA(G228)),IF(AND(ISNUMBER(G228),G228&lt;&gt;0),Accueil!$B$7,""),"")),IF(NOT(_xlfn.ISFORMULA(G228)),IF(AND(ISNUMBER(G228),G228&lt;&gt;0),Accueil!$B$7,""),"")))</f>
        <v/>
      </c>
      <c r="AE228" s="230">
        <f t="shared" ca="1" si="50"/>
        <v>0</v>
      </c>
      <c r="AF228" s="230">
        <f t="shared" ca="1" si="51"/>
        <v>0</v>
      </c>
      <c r="AG228" s="230">
        <f t="shared" ca="1" si="52"/>
        <v>0</v>
      </c>
      <c r="AH228" s="231">
        <f t="shared" ca="1" si="53"/>
        <v>0</v>
      </c>
      <c r="AI228" s="231">
        <f t="shared" ca="1" si="54"/>
        <v>0</v>
      </c>
      <c r="AJ228" s="231" t="str">
        <f t="shared" ca="1" si="55"/>
        <v/>
      </c>
    </row>
    <row r="229" spans="1:36" x14ac:dyDescent="0.25">
      <c r="A229" s="42"/>
      <c r="B229" s="232" t="str">
        <f>IF(NOT(_xlfn.ISFORMULA(D229)),IF(AND(ISNUMBER(D229),D229&lt;&gt;0),Accueil!$B$7,IF(NOT(_xlfn.ISFORMULA(G229)),IF(AND(ISNUMBER(G229),G229&lt;&gt;0),Accueil!$B$7,""),"")),IF(NOT(_xlfn.ISFORMULA(G229)),IF(AND(ISNUMBER(G229),G229&lt;&gt;0),Accueil!$B$7,""),""))</f>
        <v/>
      </c>
      <c r="C229" s="43"/>
      <c r="D229" s="223" t="str">
        <f t="shared" ca="1" si="42"/>
        <v/>
      </c>
      <c r="E229" s="223" t="str">
        <f t="shared" ca="1" si="43"/>
        <v/>
      </c>
      <c r="F229" s="223" t="str">
        <f t="shared" ca="1" si="44"/>
        <v/>
      </c>
      <c r="G229" s="224" t="str">
        <f t="shared" ca="1" si="45"/>
        <v/>
      </c>
      <c r="H229" s="225" t="str">
        <f t="shared" ca="1" si="46"/>
        <v/>
      </c>
      <c r="I229" s="226" t="str">
        <f t="shared" ca="1" si="47"/>
        <v/>
      </c>
      <c r="J229" s="227" t="str">
        <f t="shared" ca="1" si="48"/>
        <v/>
      </c>
      <c r="K229" s="301" t="s">
        <v>88</v>
      </c>
      <c r="L229" s="112"/>
      <c r="M229" s="35"/>
      <c r="N229" s="35"/>
      <c r="O229" s="35"/>
      <c r="P229" s="35"/>
      <c r="S229" s="35"/>
      <c r="T229" s="35"/>
      <c r="U229" s="35"/>
      <c r="V229" s="35"/>
      <c r="W229" s="35"/>
      <c r="X229" s="35"/>
      <c r="Y229" s="35"/>
      <c r="Z229" s="35"/>
      <c r="AA229" s="228" t="b">
        <f t="shared" ca="1" si="49"/>
        <v>1</v>
      </c>
      <c r="AB229" s="228" t="b">
        <f ca="1">AND(Accueil!$E$5="Oui",$AA229,OR($AD229="",Accueil!$E$7="",NOT(ISNUMBER(Accueil!$E$7)),$AD229&gt;=Accueil!$E$7))</f>
        <v>0</v>
      </c>
      <c r="AC229" s="228" t="b">
        <f ca="1">AND(Accueil!$E$8="Oui",$AA229,OR($AD229="",Accueil!$E$10="",NOT(ISNUMBER(Accueil!$E$10)),$AD229&gt;=Accueil!$E$10))</f>
        <v>0</v>
      </c>
      <c r="AD229" s="229" t="str">
        <f>IF(NOT(_xlfn.ISFORMULA(B229)),IF(ISNUMBER(B229),B229,IF(NOT(_xlfn.ISFORMULA(D229)),IF(AND(ISNUMBER(D229),D229&lt;&gt;0),Accueil!$B$7,IF(NOT(_xlfn.ISFORMULA(G229)),IF(AND(ISNUMBER(G229),G229&lt;&gt;0),Accueil!$B$7,""),"")),IF(NOT(_xlfn.ISFORMULA(G229)),IF(AND(ISNUMBER(G229),G229&lt;&gt;0),Accueil!$B$7,""),""))),IF(NOT(_xlfn.ISFORMULA(D229)),IF(AND(ISNUMBER(D229),D229&lt;&gt;0),Accueil!$B$7,IF(NOT(_xlfn.ISFORMULA(G229)),IF(AND(ISNUMBER(G229),G229&lt;&gt;0),Accueil!$B$7,""),"")),IF(NOT(_xlfn.ISFORMULA(G229)),IF(AND(ISNUMBER(G229),G229&lt;&gt;0),Accueil!$B$7,""),"")))</f>
        <v/>
      </c>
      <c r="AE229" s="230">
        <f t="shared" ca="1" si="50"/>
        <v>0</v>
      </c>
      <c r="AF229" s="230">
        <f t="shared" ca="1" si="51"/>
        <v>0</v>
      </c>
      <c r="AG229" s="230">
        <f t="shared" ca="1" si="52"/>
        <v>0</v>
      </c>
      <c r="AH229" s="231">
        <f t="shared" ca="1" si="53"/>
        <v>0</v>
      </c>
      <c r="AI229" s="231">
        <f t="shared" ca="1" si="54"/>
        <v>0</v>
      </c>
      <c r="AJ229" s="231" t="str">
        <f t="shared" ca="1" si="55"/>
        <v/>
      </c>
    </row>
    <row r="230" spans="1:36" x14ac:dyDescent="0.25">
      <c r="A230" s="42"/>
      <c r="B230" s="232" t="str">
        <f>IF(NOT(_xlfn.ISFORMULA(D230)),IF(AND(ISNUMBER(D230),D230&lt;&gt;0),Accueil!$B$7,IF(NOT(_xlfn.ISFORMULA(G230)),IF(AND(ISNUMBER(G230),G230&lt;&gt;0),Accueil!$B$7,""),"")),IF(NOT(_xlfn.ISFORMULA(G230)),IF(AND(ISNUMBER(G230),G230&lt;&gt;0),Accueil!$B$7,""),""))</f>
        <v/>
      </c>
      <c r="C230" s="43"/>
      <c r="D230" s="223" t="str">
        <f t="shared" ca="1" si="42"/>
        <v/>
      </c>
      <c r="E230" s="223" t="str">
        <f t="shared" ca="1" si="43"/>
        <v/>
      </c>
      <c r="F230" s="223" t="str">
        <f t="shared" ca="1" si="44"/>
        <v/>
      </c>
      <c r="G230" s="224" t="str">
        <f t="shared" ca="1" si="45"/>
        <v/>
      </c>
      <c r="H230" s="225" t="str">
        <f t="shared" ca="1" si="46"/>
        <v/>
      </c>
      <c r="I230" s="226" t="str">
        <f t="shared" ca="1" si="47"/>
        <v/>
      </c>
      <c r="J230" s="227" t="str">
        <f t="shared" ca="1" si="48"/>
        <v/>
      </c>
      <c r="K230" s="301" t="s">
        <v>88</v>
      </c>
      <c r="L230" s="112"/>
      <c r="M230" s="35"/>
      <c r="N230" s="35"/>
      <c r="O230" s="35"/>
      <c r="P230" s="35"/>
      <c r="S230" s="35"/>
      <c r="T230" s="35"/>
      <c r="U230" s="35"/>
      <c r="V230" s="35"/>
      <c r="W230" s="35"/>
      <c r="X230" s="35"/>
      <c r="Y230" s="35"/>
      <c r="Z230" s="35"/>
      <c r="AA230" s="228" t="b">
        <f t="shared" ca="1" si="49"/>
        <v>1</v>
      </c>
      <c r="AB230" s="228" t="b">
        <f ca="1">AND(Accueil!$E$5="Oui",$AA230,OR($AD230="",Accueil!$E$7="",NOT(ISNUMBER(Accueil!$E$7)),$AD230&gt;=Accueil!$E$7))</f>
        <v>0</v>
      </c>
      <c r="AC230" s="228" t="b">
        <f ca="1">AND(Accueil!$E$8="Oui",$AA230,OR($AD230="",Accueil!$E$10="",NOT(ISNUMBER(Accueil!$E$10)),$AD230&gt;=Accueil!$E$10))</f>
        <v>0</v>
      </c>
      <c r="AD230" s="229" t="str">
        <f>IF(NOT(_xlfn.ISFORMULA(B230)),IF(ISNUMBER(B230),B230,IF(NOT(_xlfn.ISFORMULA(D230)),IF(AND(ISNUMBER(D230),D230&lt;&gt;0),Accueil!$B$7,IF(NOT(_xlfn.ISFORMULA(G230)),IF(AND(ISNUMBER(G230),G230&lt;&gt;0),Accueil!$B$7,""),"")),IF(NOT(_xlfn.ISFORMULA(G230)),IF(AND(ISNUMBER(G230),G230&lt;&gt;0),Accueil!$B$7,""),""))),IF(NOT(_xlfn.ISFORMULA(D230)),IF(AND(ISNUMBER(D230),D230&lt;&gt;0),Accueil!$B$7,IF(NOT(_xlfn.ISFORMULA(G230)),IF(AND(ISNUMBER(G230),G230&lt;&gt;0),Accueil!$B$7,""),"")),IF(NOT(_xlfn.ISFORMULA(G230)),IF(AND(ISNUMBER(G230),G230&lt;&gt;0),Accueil!$B$7,""),"")))</f>
        <v/>
      </c>
      <c r="AE230" s="230">
        <f t="shared" ca="1" si="50"/>
        <v>0</v>
      </c>
      <c r="AF230" s="230">
        <f t="shared" ca="1" si="51"/>
        <v>0</v>
      </c>
      <c r="AG230" s="230">
        <f t="shared" ca="1" si="52"/>
        <v>0</v>
      </c>
      <c r="AH230" s="231">
        <f t="shared" ca="1" si="53"/>
        <v>0</v>
      </c>
      <c r="AI230" s="231">
        <f t="shared" ca="1" si="54"/>
        <v>0</v>
      </c>
      <c r="AJ230" s="231" t="str">
        <f t="shared" ca="1" si="55"/>
        <v/>
      </c>
    </row>
    <row r="231" spans="1:36" x14ac:dyDescent="0.25">
      <c r="A231" s="42"/>
      <c r="B231" s="232" t="str">
        <f>IF(NOT(_xlfn.ISFORMULA(D231)),IF(AND(ISNUMBER(D231),D231&lt;&gt;0),Accueil!$B$7,IF(NOT(_xlfn.ISFORMULA(G231)),IF(AND(ISNUMBER(G231),G231&lt;&gt;0),Accueil!$B$7,""),"")),IF(NOT(_xlfn.ISFORMULA(G231)),IF(AND(ISNUMBER(G231),G231&lt;&gt;0),Accueil!$B$7,""),""))</f>
        <v/>
      </c>
      <c r="C231" s="43"/>
      <c r="D231" s="223" t="str">
        <f t="shared" ca="1" si="42"/>
        <v/>
      </c>
      <c r="E231" s="223" t="str">
        <f t="shared" ca="1" si="43"/>
        <v/>
      </c>
      <c r="F231" s="223" t="str">
        <f t="shared" ca="1" si="44"/>
        <v/>
      </c>
      <c r="G231" s="224" t="str">
        <f t="shared" ca="1" si="45"/>
        <v/>
      </c>
      <c r="H231" s="225" t="str">
        <f t="shared" ca="1" si="46"/>
        <v/>
      </c>
      <c r="I231" s="226" t="str">
        <f t="shared" ca="1" si="47"/>
        <v/>
      </c>
      <c r="J231" s="227" t="str">
        <f t="shared" ca="1" si="48"/>
        <v/>
      </c>
      <c r="K231" s="301" t="s">
        <v>88</v>
      </c>
      <c r="L231" s="112"/>
      <c r="M231" s="35"/>
      <c r="N231" s="35"/>
      <c r="O231" s="35"/>
      <c r="P231" s="35"/>
      <c r="S231" s="35"/>
      <c r="T231" s="35"/>
      <c r="U231" s="35"/>
      <c r="V231" s="35"/>
      <c r="W231" s="35"/>
      <c r="X231" s="35"/>
      <c r="Y231" s="35"/>
      <c r="Z231" s="35"/>
      <c r="AA231" s="228" t="b">
        <f t="shared" ca="1" si="49"/>
        <v>1</v>
      </c>
      <c r="AB231" s="228" t="b">
        <f ca="1">AND(Accueil!$E$5="Oui",$AA231,OR($AD231="",Accueil!$E$7="",NOT(ISNUMBER(Accueil!$E$7)),$AD231&gt;=Accueil!$E$7))</f>
        <v>0</v>
      </c>
      <c r="AC231" s="228" t="b">
        <f ca="1">AND(Accueil!$E$8="Oui",$AA231,OR($AD231="",Accueil!$E$10="",NOT(ISNUMBER(Accueil!$E$10)),$AD231&gt;=Accueil!$E$10))</f>
        <v>0</v>
      </c>
      <c r="AD231" s="229" t="str">
        <f>IF(NOT(_xlfn.ISFORMULA(B231)),IF(ISNUMBER(B231),B231,IF(NOT(_xlfn.ISFORMULA(D231)),IF(AND(ISNUMBER(D231),D231&lt;&gt;0),Accueil!$B$7,IF(NOT(_xlfn.ISFORMULA(G231)),IF(AND(ISNUMBER(G231),G231&lt;&gt;0),Accueil!$B$7,""),"")),IF(NOT(_xlfn.ISFORMULA(G231)),IF(AND(ISNUMBER(G231),G231&lt;&gt;0),Accueil!$B$7,""),""))),IF(NOT(_xlfn.ISFORMULA(D231)),IF(AND(ISNUMBER(D231),D231&lt;&gt;0),Accueil!$B$7,IF(NOT(_xlfn.ISFORMULA(G231)),IF(AND(ISNUMBER(G231),G231&lt;&gt;0),Accueil!$B$7,""),"")),IF(NOT(_xlfn.ISFORMULA(G231)),IF(AND(ISNUMBER(G231),G231&lt;&gt;0),Accueil!$B$7,""),"")))</f>
        <v/>
      </c>
      <c r="AE231" s="230">
        <f t="shared" ca="1" si="50"/>
        <v>0</v>
      </c>
      <c r="AF231" s="230">
        <f t="shared" ca="1" si="51"/>
        <v>0</v>
      </c>
      <c r="AG231" s="230">
        <f t="shared" ca="1" si="52"/>
        <v>0</v>
      </c>
      <c r="AH231" s="231">
        <f t="shared" ca="1" si="53"/>
        <v>0</v>
      </c>
      <c r="AI231" s="231">
        <f t="shared" ca="1" si="54"/>
        <v>0</v>
      </c>
      <c r="AJ231" s="231" t="str">
        <f t="shared" ca="1" si="55"/>
        <v/>
      </c>
    </row>
    <row r="232" spans="1:36" x14ac:dyDescent="0.25">
      <c r="A232" s="42"/>
      <c r="B232" s="232" t="str">
        <f>IF(NOT(_xlfn.ISFORMULA(D232)),IF(AND(ISNUMBER(D232),D232&lt;&gt;0),Accueil!$B$7,IF(NOT(_xlfn.ISFORMULA(G232)),IF(AND(ISNUMBER(G232),G232&lt;&gt;0),Accueil!$B$7,""),"")),IF(NOT(_xlfn.ISFORMULA(G232)),IF(AND(ISNUMBER(G232),G232&lt;&gt;0),Accueil!$B$7,""),""))</f>
        <v/>
      </c>
      <c r="C232" s="43"/>
      <c r="D232" s="223" t="str">
        <f t="shared" ca="1" si="42"/>
        <v/>
      </c>
      <c r="E232" s="223" t="str">
        <f t="shared" ca="1" si="43"/>
        <v/>
      </c>
      <c r="F232" s="223" t="str">
        <f t="shared" ca="1" si="44"/>
        <v/>
      </c>
      <c r="G232" s="224" t="str">
        <f t="shared" ca="1" si="45"/>
        <v/>
      </c>
      <c r="H232" s="225" t="str">
        <f t="shared" ca="1" si="46"/>
        <v/>
      </c>
      <c r="I232" s="226" t="str">
        <f t="shared" ca="1" si="47"/>
        <v/>
      </c>
      <c r="J232" s="227" t="str">
        <f t="shared" ca="1" si="48"/>
        <v/>
      </c>
      <c r="K232" s="301" t="s">
        <v>88</v>
      </c>
      <c r="L232" s="112"/>
      <c r="M232" s="35"/>
      <c r="N232" s="35"/>
      <c r="O232" s="35"/>
      <c r="P232" s="35"/>
      <c r="S232" s="35"/>
      <c r="T232" s="35"/>
      <c r="U232" s="35"/>
      <c r="V232" s="35"/>
      <c r="W232" s="35"/>
      <c r="X232" s="35"/>
      <c r="Y232" s="35"/>
      <c r="Z232" s="35"/>
      <c r="AA232" s="228" t="b">
        <f t="shared" ca="1" si="49"/>
        <v>1</v>
      </c>
      <c r="AB232" s="228" t="b">
        <f ca="1">AND(Accueil!$E$5="Oui",$AA232,OR($AD232="",Accueil!$E$7="",NOT(ISNUMBER(Accueil!$E$7)),$AD232&gt;=Accueil!$E$7))</f>
        <v>0</v>
      </c>
      <c r="AC232" s="228" t="b">
        <f ca="1">AND(Accueil!$E$8="Oui",$AA232,OR($AD232="",Accueil!$E$10="",NOT(ISNUMBER(Accueil!$E$10)),$AD232&gt;=Accueil!$E$10))</f>
        <v>0</v>
      </c>
      <c r="AD232" s="229" t="str">
        <f>IF(NOT(_xlfn.ISFORMULA(B232)),IF(ISNUMBER(B232),B232,IF(NOT(_xlfn.ISFORMULA(D232)),IF(AND(ISNUMBER(D232),D232&lt;&gt;0),Accueil!$B$7,IF(NOT(_xlfn.ISFORMULA(G232)),IF(AND(ISNUMBER(G232),G232&lt;&gt;0),Accueil!$B$7,""),"")),IF(NOT(_xlfn.ISFORMULA(G232)),IF(AND(ISNUMBER(G232),G232&lt;&gt;0),Accueil!$B$7,""),""))),IF(NOT(_xlfn.ISFORMULA(D232)),IF(AND(ISNUMBER(D232),D232&lt;&gt;0),Accueil!$B$7,IF(NOT(_xlfn.ISFORMULA(G232)),IF(AND(ISNUMBER(G232),G232&lt;&gt;0),Accueil!$B$7,""),"")),IF(NOT(_xlfn.ISFORMULA(G232)),IF(AND(ISNUMBER(G232),G232&lt;&gt;0),Accueil!$B$7,""),"")))</f>
        <v/>
      </c>
      <c r="AE232" s="230">
        <f t="shared" ca="1" si="50"/>
        <v>0</v>
      </c>
      <c r="AF232" s="230">
        <f t="shared" ca="1" si="51"/>
        <v>0</v>
      </c>
      <c r="AG232" s="230">
        <f t="shared" ca="1" si="52"/>
        <v>0</v>
      </c>
      <c r="AH232" s="231">
        <f t="shared" ca="1" si="53"/>
        <v>0</v>
      </c>
      <c r="AI232" s="231">
        <f t="shared" ca="1" si="54"/>
        <v>0</v>
      </c>
      <c r="AJ232" s="231" t="str">
        <f t="shared" ca="1" si="55"/>
        <v/>
      </c>
    </row>
    <row r="233" spans="1:36" x14ac:dyDescent="0.25">
      <c r="A233" s="42"/>
      <c r="B233" s="232" t="str">
        <f>IF(NOT(_xlfn.ISFORMULA(D233)),IF(AND(ISNUMBER(D233),D233&lt;&gt;0),Accueil!$B$7,IF(NOT(_xlfn.ISFORMULA(G233)),IF(AND(ISNUMBER(G233),G233&lt;&gt;0),Accueil!$B$7,""),"")),IF(NOT(_xlfn.ISFORMULA(G233)),IF(AND(ISNUMBER(G233),G233&lt;&gt;0),Accueil!$B$7,""),""))</f>
        <v/>
      </c>
      <c r="C233" s="43"/>
      <c r="D233" s="223" t="str">
        <f t="shared" ca="1" si="42"/>
        <v/>
      </c>
      <c r="E233" s="223" t="str">
        <f t="shared" ca="1" si="43"/>
        <v/>
      </c>
      <c r="F233" s="223" t="str">
        <f t="shared" ca="1" si="44"/>
        <v/>
      </c>
      <c r="G233" s="224" t="str">
        <f t="shared" ca="1" si="45"/>
        <v/>
      </c>
      <c r="H233" s="225" t="str">
        <f t="shared" ca="1" si="46"/>
        <v/>
      </c>
      <c r="I233" s="226" t="str">
        <f t="shared" ca="1" si="47"/>
        <v/>
      </c>
      <c r="J233" s="227" t="str">
        <f t="shared" ca="1" si="48"/>
        <v/>
      </c>
      <c r="K233" s="301" t="s">
        <v>88</v>
      </c>
      <c r="L233" s="112"/>
      <c r="M233" s="35"/>
      <c r="N233" s="35"/>
      <c r="O233" s="35"/>
      <c r="P233" s="35"/>
      <c r="S233" s="35"/>
      <c r="T233" s="35"/>
      <c r="U233" s="35"/>
      <c r="V233" s="35"/>
      <c r="W233" s="35"/>
      <c r="X233" s="35"/>
      <c r="Y233" s="35"/>
      <c r="Z233" s="35"/>
      <c r="AA233" s="228" t="b">
        <f t="shared" ca="1" si="49"/>
        <v>1</v>
      </c>
      <c r="AB233" s="228" t="b">
        <f ca="1">AND(Accueil!$E$5="Oui",$AA233,OR($AD233="",Accueil!$E$7="",NOT(ISNUMBER(Accueil!$E$7)),$AD233&gt;=Accueil!$E$7))</f>
        <v>0</v>
      </c>
      <c r="AC233" s="228" t="b">
        <f ca="1">AND(Accueil!$E$8="Oui",$AA233,OR($AD233="",Accueil!$E$10="",NOT(ISNUMBER(Accueil!$E$10)),$AD233&gt;=Accueil!$E$10))</f>
        <v>0</v>
      </c>
      <c r="AD233" s="229" t="str">
        <f>IF(NOT(_xlfn.ISFORMULA(B233)),IF(ISNUMBER(B233),B233,IF(NOT(_xlfn.ISFORMULA(D233)),IF(AND(ISNUMBER(D233),D233&lt;&gt;0),Accueil!$B$7,IF(NOT(_xlfn.ISFORMULA(G233)),IF(AND(ISNUMBER(G233),G233&lt;&gt;0),Accueil!$B$7,""),"")),IF(NOT(_xlfn.ISFORMULA(G233)),IF(AND(ISNUMBER(G233),G233&lt;&gt;0),Accueil!$B$7,""),""))),IF(NOT(_xlfn.ISFORMULA(D233)),IF(AND(ISNUMBER(D233),D233&lt;&gt;0),Accueil!$B$7,IF(NOT(_xlfn.ISFORMULA(G233)),IF(AND(ISNUMBER(G233),G233&lt;&gt;0),Accueil!$B$7,""),"")),IF(NOT(_xlfn.ISFORMULA(G233)),IF(AND(ISNUMBER(G233),G233&lt;&gt;0),Accueil!$B$7,""),"")))</f>
        <v/>
      </c>
      <c r="AE233" s="230">
        <f t="shared" ca="1" si="50"/>
        <v>0</v>
      </c>
      <c r="AF233" s="230">
        <f t="shared" ca="1" si="51"/>
        <v>0</v>
      </c>
      <c r="AG233" s="230">
        <f t="shared" ca="1" si="52"/>
        <v>0</v>
      </c>
      <c r="AH233" s="231">
        <f t="shared" ca="1" si="53"/>
        <v>0</v>
      </c>
      <c r="AI233" s="231">
        <f t="shared" ca="1" si="54"/>
        <v>0</v>
      </c>
      <c r="AJ233" s="231" t="str">
        <f t="shared" ca="1" si="55"/>
        <v/>
      </c>
    </row>
    <row r="234" spans="1:36" x14ac:dyDescent="0.25">
      <c r="A234" s="42"/>
      <c r="B234" s="232" t="str">
        <f>IF(NOT(_xlfn.ISFORMULA(D234)),IF(AND(ISNUMBER(D234),D234&lt;&gt;0),Accueil!$B$7,IF(NOT(_xlfn.ISFORMULA(G234)),IF(AND(ISNUMBER(G234),G234&lt;&gt;0),Accueil!$B$7,""),"")),IF(NOT(_xlfn.ISFORMULA(G234)),IF(AND(ISNUMBER(G234),G234&lt;&gt;0),Accueil!$B$7,""),""))</f>
        <v/>
      </c>
      <c r="C234" s="43"/>
      <c r="D234" s="223" t="str">
        <f t="shared" ca="1" si="42"/>
        <v/>
      </c>
      <c r="E234" s="223" t="str">
        <f t="shared" ca="1" si="43"/>
        <v/>
      </c>
      <c r="F234" s="223" t="str">
        <f t="shared" ca="1" si="44"/>
        <v/>
      </c>
      <c r="G234" s="224" t="str">
        <f t="shared" ca="1" si="45"/>
        <v/>
      </c>
      <c r="H234" s="225" t="str">
        <f t="shared" ca="1" si="46"/>
        <v/>
      </c>
      <c r="I234" s="226" t="str">
        <f t="shared" ca="1" si="47"/>
        <v/>
      </c>
      <c r="J234" s="227" t="str">
        <f t="shared" ca="1" si="48"/>
        <v/>
      </c>
      <c r="K234" s="301" t="s">
        <v>88</v>
      </c>
      <c r="L234" s="112"/>
      <c r="M234" s="35"/>
      <c r="N234" s="35"/>
      <c r="O234" s="35"/>
      <c r="P234" s="35"/>
      <c r="S234" s="35"/>
      <c r="T234" s="35"/>
      <c r="U234" s="35"/>
      <c r="V234" s="35"/>
      <c r="W234" s="35"/>
      <c r="X234" s="35"/>
      <c r="Y234" s="35"/>
      <c r="Z234" s="35"/>
      <c r="AA234" s="228" t="b">
        <f t="shared" ca="1" si="49"/>
        <v>1</v>
      </c>
      <c r="AB234" s="228" t="b">
        <f ca="1">AND(Accueil!$E$5="Oui",$AA234,OR($AD234="",Accueil!$E$7="",NOT(ISNUMBER(Accueil!$E$7)),$AD234&gt;=Accueil!$E$7))</f>
        <v>0</v>
      </c>
      <c r="AC234" s="228" t="b">
        <f ca="1">AND(Accueil!$E$8="Oui",$AA234,OR($AD234="",Accueil!$E$10="",NOT(ISNUMBER(Accueil!$E$10)),$AD234&gt;=Accueil!$E$10))</f>
        <v>0</v>
      </c>
      <c r="AD234" s="229" t="str">
        <f>IF(NOT(_xlfn.ISFORMULA(B234)),IF(ISNUMBER(B234),B234,IF(NOT(_xlfn.ISFORMULA(D234)),IF(AND(ISNUMBER(D234),D234&lt;&gt;0),Accueil!$B$7,IF(NOT(_xlfn.ISFORMULA(G234)),IF(AND(ISNUMBER(G234),G234&lt;&gt;0),Accueil!$B$7,""),"")),IF(NOT(_xlfn.ISFORMULA(G234)),IF(AND(ISNUMBER(G234),G234&lt;&gt;0),Accueil!$B$7,""),""))),IF(NOT(_xlfn.ISFORMULA(D234)),IF(AND(ISNUMBER(D234),D234&lt;&gt;0),Accueil!$B$7,IF(NOT(_xlfn.ISFORMULA(G234)),IF(AND(ISNUMBER(G234),G234&lt;&gt;0),Accueil!$B$7,""),"")),IF(NOT(_xlfn.ISFORMULA(G234)),IF(AND(ISNUMBER(G234),G234&lt;&gt;0),Accueil!$B$7,""),"")))</f>
        <v/>
      </c>
      <c r="AE234" s="230">
        <f t="shared" ca="1" si="50"/>
        <v>0</v>
      </c>
      <c r="AF234" s="230">
        <f t="shared" ca="1" si="51"/>
        <v>0</v>
      </c>
      <c r="AG234" s="230">
        <f t="shared" ca="1" si="52"/>
        <v>0</v>
      </c>
      <c r="AH234" s="231">
        <f t="shared" ca="1" si="53"/>
        <v>0</v>
      </c>
      <c r="AI234" s="231">
        <f t="shared" ca="1" si="54"/>
        <v>0</v>
      </c>
      <c r="AJ234" s="231" t="str">
        <f t="shared" ca="1" si="55"/>
        <v/>
      </c>
    </row>
    <row r="235" spans="1:36" x14ac:dyDescent="0.25">
      <c r="A235" s="42"/>
      <c r="B235" s="232" t="str">
        <f>IF(NOT(_xlfn.ISFORMULA(D235)),IF(AND(ISNUMBER(D235),D235&lt;&gt;0),Accueil!$B$7,IF(NOT(_xlfn.ISFORMULA(G235)),IF(AND(ISNUMBER(G235),G235&lt;&gt;0),Accueil!$B$7,""),"")),IF(NOT(_xlfn.ISFORMULA(G235)),IF(AND(ISNUMBER(G235),G235&lt;&gt;0),Accueil!$B$7,""),""))</f>
        <v/>
      </c>
      <c r="C235" s="43"/>
      <c r="D235" s="223" t="str">
        <f t="shared" ca="1" si="42"/>
        <v/>
      </c>
      <c r="E235" s="223" t="str">
        <f t="shared" ca="1" si="43"/>
        <v/>
      </c>
      <c r="F235" s="223" t="str">
        <f t="shared" ca="1" si="44"/>
        <v/>
      </c>
      <c r="G235" s="224" t="str">
        <f t="shared" ca="1" si="45"/>
        <v/>
      </c>
      <c r="H235" s="225" t="str">
        <f t="shared" ca="1" si="46"/>
        <v/>
      </c>
      <c r="I235" s="226" t="str">
        <f t="shared" ca="1" si="47"/>
        <v/>
      </c>
      <c r="J235" s="227" t="str">
        <f t="shared" ca="1" si="48"/>
        <v/>
      </c>
      <c r="K235" s="301" t="s">
        <v>88</v>
      </c>
      <c r="L235" s="112"/>
      <c r="M235" s="35"/>
      <c r="N235" s="35"/>
      <c r="O235" s="35"/>
      <c r="P235" s="35"/>
      <c r="S235" s="35"/>
      <c r="T235" s="35"/>
      <c r="U235" s="35"/>
      <c r="V235" s="35"/>
      <c r="W235" s="35"/>
      <c r="X235" s="35"/>
      <c r="Y235" s="35"/>
      <c r="Z235" s="35"/>
      <c r="AA235" s="228" t="b">
        <f t="shared" ca="1" si="49"/>
        <v>1</v>
      </c>
      <c r="AB235" s="228" t="b">
        <f ca="1">AND(Accueil!$E$5="Oui",$AA235,OR($AD235="",Accueil!$E$7="",NOT(ISNUMBER(Accueil!$E$7)),$AD235&gt;=Accueil!$E$7))</f>
        <v>0</v>
      </c>
      <c r="AC235" s="228" t="b">
        <f ca="1">AND(Accueil!$E$8="Oui",$AA235,OR($AD235="",Accueil!$E$10="",NOT(ISNUMBER(Accueil!$E$10)),$AD235&gt;=Accueil!$E$10))</f>
        <v>0</v>
      </c>
      <c r="AD235" s="229" t="str">
        <f>IF(NOT(_xlfn.ISFORMULA(B235)),IF(ISNUMBER(B235),B235,IF(NOT(_xlfn.ISFORMULA(D235)),IF(AND(ISNUMBER(D235),D235&lt;&gt;0),Accueil!$B$7,IF(NOT(_xlfn.ISFORMULA(G235)),IF(AND(ISNUMBER(G235),G235&lt;&gt;0),Accueil!$B$7,""),"")),IF(NOT(_xlfn.ISFORMULA(G235)),IF(AND(ISNUMBER(G235),G235&lt;&gt;0),Accueil!$B$7,""),""))),IF(NOT(_xlfn.ISFORMULA(D235)),IF(AND(ISNUMBER(D235),D235&lt;&gt;0),Accueil!$B$7,IF(NOT(_xlfn.ISFORMULA(G235)),IF(AND(ISNUMBER(G235),G235&lt;&gt;0),Accueil!$B$7,""),"")),IF(NOT(_xlfn.ISFORMULA(G235)),IF(AND(ISNUMBER(G235),G235&lt;&gt;0),Accueil!$B$7,""),"")))</f>
        <v/>
      </c>
      <c r="AE235" s="230">
        <f t="shared" ca="1" si="50"/>
        <v>0</v>
      </c>
      <c r="AF235" s="230">
        <f t="shared" ca="1" si="51"/>
        <v>0</v>
      </c>
      <c r="AG235" s="230">
        <f t="shared" ca="1" si="52"/>
        <v>0</v>
      </c>
      <c r="AH235" s="231">
        <f t="shared" ca="1" si="53"/>
        <v>0</v>
      </c>
      <c r="AI235" s="231">
        <f t="shared" ca="1" si="54"/>
        <v>0</v>
      </c>
      <c r="AJ235" s="231" t="str">
        <f t="shared" ca="1" si="55"/>
        <v/>
      </c>
    </row>
    <row r="236" spans="1:36" x14ac:dyDescent="0.25">
      <c r="A236" s="42"/>
      <c r="B236" s="232" t="str">
        <f>IF(NOT(_xlfn.ISFORMULA(D236)),IF(AND(ISNUMBER(D236),D236&lt;&gt;0),Accueil!$B$7,IF(NOT(_xlfn.ISFORMULA(G236)),IF(AND(ISNUMBER(G236),G236&lt;&gt;0),Accueil!$B$7,""),"")),IF(NOT(_xlfn.ISFORMULA(G236)),IF(AND(ISNUMBER(G236),G236&lt;&gt;0),Accueil!$B$7,""),""))</f>
        <v/>
      </c>
      <c r="C236" s="43"/>
      <c r="D236" s="223" t="str">
        <f t="shared" ca="1" si="42"/>
        <v/>
      </c>
      <c r="E236" s="223" t="str">
        <f t="shared" ca="1" si="43"/>
        <v/>
      </c>
      <c r="F236" s="223" t="str">
        <f t="shared" ca="1" si="44"/>
        <v/>
      </c>
      <c r="G236" s="224" t="str">
        <f t="shared" ca="1" si="45"/>
        <v/>
      </c>
      <c r="H236" s="225" t="str">
        <f t="shared" ca="1" si="46"/>
        <v/>
      </c>
      <c r="I236" s="226" t="str">
        <f t="shared" ca="1" si="47"/>
        <v/>
      </c>
      <c r="J236" s="227" t="str">
        <f t="shared" ca="1" si="48"/>
        <v/>
      </c>
      <c r="K236" s="301" t="s">
        <v>88</v>
      </c>
      <c r="L236" s="112"/>
      <c r="M236" s="35"/>
      <c r="N236" s="35"/>
      <c r="O236" s="35"/>
      <c r="P236" s="35"/>
      <c r="S236" s="35"/>
      <c r="T236" s="35"/>
      <c r="U236" s="35"/>
      <c r="V236" s="35"/>
      <c r="W236" s="35"/>
      <c r="X236" s="35"/>
      <c r="Y236" s="35"/>
      <c r="Z236" s="35"/>
      <c r="AA236" s="228" t="b">
        <f t="shared" ca="1" si="49"/>
        <v>1</v>
      </c>
      <c r="AB236" s="228" t="b">
        <f ca="1">AND(Accueil!$E$5="Oui",$AA236,OR($AD236="",Accueil!$E$7="",NOT(ISNUMBER(Accueil!$E$7)),$AD236&gt;=Accueil!$E$7))</f>
        <v>0</v>
      </c>
      <c r="AC236" s="228" t="b">
        <f ca="1">AND(Accueil!$E$8="Oui",$AA236,OR($AD236="",Accueil!$E$10="",NOT(ISNUMBER(Accueil!$E$10)),$AD236&gt;=Accueil!$E$10))</f>
        <v>0</v>
      </c>
      <c r="AD236" s="229" t="str">
        <f>IF(NOT(_xlfn.ISFORMULA(B236)),IF(ISNUMBER(B236),B236,IF(NOT(_xlfn.ISFORMULA(D236)),IF(AND(ISNUMBER(D236),D236&lt;&gt;0),Accueil!$B$7,IF(NOT(_xlfn.ISFORMULA(G236)),IF(AND(ISNUMBER(G236),G236&lt;&gt;0),Accueil!$B$7,""),"")),IF(NOT(_xlfn.ISFORMULA(G236)),IF(AND(ISNUMBER(G236),G236&lt;&gt;0),Accueil!$B$7,""),""))),IF(NOT(_xlfn.ISFORMULA(D236)),IF(AND(ISNUMBER(D236),D236&lt;&gt;0),Accueil!$B$7,IF(NOT(_xlfn.ISFORMULA(G236)),IF(AND(ISNUMBER(G236),G236&lt;&gt;0),Accueil!$B$7,""),"")),IF(NOT(_xlfn.ISFORMULA(G236)),IF(AND(ISNUMBER(G236),G236&lt;&gt;0),Accueil!$B$7,""),"")))</f>
        <v/>
      </c>
      <c r="AE236" s="230">
        <f t="shared" ca="1" si="50"/>
        <v>0</v>
      </c>
      <c r="AF236" s="230">
        <f t="shared" ca="1" si="51"/>
        <v>0</v>
      </c>
      <c r="AG236" s="230">
        <f t="shared" ca="1" si="52"/>
        <v>0</v>
      </c>
      <c r="AH236" s="231">
        <f t="shared" ca="1" si="53"/>
        <v>0</v>
      </c>
      <c r="AI236" s="231">
        <f t="shared" ca="1" si="54"/>
        <v>0</v>
      </c>
      <c r="AJ236" s="231" t="str">
        <f t="shared" ca="1" si="55"/>
        <v/>
      </c>
    </row>
    <row r="237" spans="1:36" x14ac:dyDescent="0.25">
      <c r="A237" s="42"/>
      <c r="B237" s="232" t="str">
        <f>IF(NOT(_xlfn.ISFORMULA(D237)),IF(AND(ISNUMBER(D237),D237&lt;&gt;0),Accueil!$B$7,IF(NOT(_xlfn.ISFORMULA(G237)),IF(AND(ISNUMBER(G237),G237&lt;&gt;0),Accueil!$B$7,""),"")),IF(NOT(_xlfn.ISFORMULA(G237)),IF(AND(ISNUMBER(G237),G237&lt;&gt;0),Accueil!$B$7,""),""))</f>
        <v/>
      </c>
      <c r="C237" s="43"/>
      <c r="D237" s="223" t="str">
        <f t="shared" ca="1" si="42"/>
        <v/>
      </c>
      <c r="E237" s="223" t="str">
        <f t="shared" ca="1" si="43"/>
        <v/>
      </c>
      <c r="F237" s="223" t="str">
        <f t="shared" ca="1" si="44"/>
        <v/>
      </c>
      <c r="G237" s="224" t="str">
        <f t="shared" ca="1" si="45"/>
        <v/>
      </c>
      <c r="H237" s="225" t="str">
        <f t="shared" ca="1" si="46"/>
        <v/>
      </c>
      <c r="I237" s="226" t="str">
        <f t="shared" ca="1" si="47"/>
        <v/>
      </c>
      <c r="J237" s="227" t="str">
        <f t="shared" ca="1" si="48"/>
        <v/>
      </c>
      <c r="K237" s="301" t="s">
        <v>88</v>
      </c>
      <c r="L237" s="112"/>
      <c r="M237" s="35"/>
      <c r="N237" s="35"/>
      <c r="O237" s="35"/>
      <c r="P237" s="35"/>
      <c r="S237" s="35"/>
      <c r="T237" s="35"/>
      <c r="U237" s="35"/>
      <c r="V237" s="35"/>
      <c r="W237" s="35"/>
      <c r="X237" s="35"/>
      <c r="Y237" s="35"/>
      <c r="Z237" s="35"/>
      <c r="AA237" s="228" t="b">
        <f t="shared" ca="1" si="49"/>
        <v>1</v>
      </c>
      <c r="AB237" s="228" t="b">
        <f ca="1">AND(Accueil!$E$5="Oui",$AA237,OR($AD237="",Accueil!$E$7="",NOT(ISNUMBER(Accueil!$E$7)),$AD237&gt;=Accueil!$E$7))</f>
        <v>0</v>
      </c>
      <c r="AC237" s="228" t="b">
        <f ca="1">AND(Accueil!$E$8="Oui",$AA237,OR($AD237="",Accueil!$E$10="",NOT(ISNUMBER(Accueil!$E$10)),$AD237&gt;=Accueil!$E$10))</f>
        <v>0</v>
      </c>
      <c r="AD237" s="229" t="str">
        <f>IF(NOT(_xlfn.ISFORMULA(B237)),IF(ISNUMBER(B237),B237,IF(NOT(_xlfn.ISFORMULA(D237)),IF(AND(ISNUMBER(D237),D237&lt;&gt;0),Accueil!$B$7,IF(NOT(_xlfn.ISFORMULA(G237)),IF(AND(ISNUMBER(G237),G237&lt;&gt;0),Accueil!$B$7,""),"")),IF(NOT(_xlfn.ISFORMULA(G237)),IF(AND(ISNUMBER(G237),G237&lt;&gt;0),Accueil!$B$7,""),""))),IF(NOT(_xlfn.ISFORMULA(D237)),IF(AND(ISNUMBER(D237),D237&lt;&gt;0),Accueil!$B$7,IF(NOT(_xlfn.ISFORMULA(G237)),IF(AND(ISNUMBER(G237),G237&lt;&gt;0),Accueil!$B$7,""),"")),IF(NOT(_xlfn.ISFORMULA(G237)),IF(AND(ISNUMBER(G237),G237&lt;&gt;0),Accueil!$B$7,""),"")))</f>
        <v/>
      </c>
      <c r="AE237" s="230">
        <f t="shared" ca="1" si="50"/>
        <v>0</v>
      </c>
      <c r="AF237" s="230">
        <f t="shared" ca="1" si="51"/>
        <v>0</v>
      </c>
      <c r="AG237" s="230">
        <f t="shared" ca="1" si="52"/>
        <v>0</v>
      </c>
      <c r="AH237" s="231">
        <f t="shared" ca="1" si="53"/>
        <v>0</v>
      </c>
      <c r="AI237" s="231">
        <f t="shared" ca="1" si="54"/>
        <v>0</v>
      </c>
      <c r="AJ237" s="231" t="str">
        <f t="shared" ca="1" si="55"/>
        <v/>
      </c>
    </row>
    <row r="238" spans="1:36" x14ac:dyDescent="0.25">
      <c r="A238" s="42"/>
      <c r="B238" s="232" t="str">
        <f>IF(NOT(_xlfn.ISFORMULA(D238)),IF(AND(ISNUMBER(D238),D238&lt;&gt;0),Accueil!$B$7,IF(NOT(_xlfn.ISFORMULA(G238)),IF(AND(ISNUMBER(G238),G238&lt;&gt;0),Accueil!$B$7,""),"")),IF(NOT(_xlfn.ISFORMULA(G238)),IF(AND(ISNUMBER(G238),G238&lt;&gt;0),Accueil!$B$7,""),""))</f>
        <v/>
      </c>
      <c r="C238" s="43"/>
      <c r="D238" s="223" t="str">
        <f t="shared" ca="1" si="42"/>
        <v/>
      </c>
      <c r="E238" s="223" t="str">
        <f t="shared" ca="1" si="43"/>
        <v/>
      </c>
      <c r="F238" s="223" t="str">
        <f t="shared" ca="1" si="44"/>
        <v/>
      </c>
      <c r="G238" s="224" t="str">
        <f t="shared" ca="1" si="45"/>
        <v/>
      </c>
      <c r="H238" s="225" t="str">
        <f t="shared" ca="1" si="46"/>
        <v/>
      </c>
      <c r="I238" s="226" t="str">
        <f t="shared" ca="1" si="47"/>
        <v/>
      </c>
      <c r="J238" s="227" t="str">
        <f t="shared" ca="1" si="48"/>
        <v/>
      </c>
      <c r="K238" s="301" t="s">
        <v>88</v>
      </c>
      <c r="L238" s="112"/>
      <c r="M238" s="35"/>
      <c r="N238" s="35"/>
      <c r="O238" s="35"/>
      <c r="P238" s="35"/>
      <c r="S238" s="35"/>
      <c r="T238" s="35"/>
      <c r="U238" s="35"/>
      <c r="V238" s="35"/>
      <c r="W238" s="35"/>
      <c r="X238" s="35"/>
      <c r="Y238" s="35"/>
      <c r="Z238" s="35"/>
      <c r="AA238" s="228" t="b">
        <f t="shared" ca="1" si="49"/>
        <v>1</v>
      </c>
      <c r="AB238" s="228" t="b">
        <f ca="1">AND(Accueil!$E$5="Oui",$AA238,OR($AD238="",Accueil!$E$7="",NOT(ISNUMBER(Accueil!$E$7)),$AD238&gt;=Accueil!$E$7))</f>
        <v>0</v>
      </c>
      <c r="AC238" s="228" t="b">
        <f ca="1">AND(Accueil!$E$8="Oui",$AA238,OR($AD238="",Accueil!$E$10="",NOT(ISNUMBER(Accueil!$E$10)),$AD238&gt;=Accueil!$E$10))</f>
        <v>0</v>
      </c>
      <c r="AD238" s="229" t="str">
        <f>IF(NOT(_xlfn.ISFORMULA(B238)),IF(ISNUMBER(B238),B238,IF(NOT(_xlfn.ISFORMULA(D238)),IF(AND(ISNUMBER(D238),D238&lt;&gt;0),Accueil!$B$7,IF(NOT(_xlfn.ISFORMULA(G238)),IF(AND(ISNUMBER(G238),G238&lt;&gt;0),Accueil!$B$7,""),"")),IF(NOT(_xlfn.ISFORMULA(G238)),IF(AND(ISNUMBER(G238),G238&lt;&gt;0),Accueil!$B$7,""),""))),IF(NOT(_xlfn.ISFORMULA(D238)),IF(AND(ISNUMBER(D238),D238&lt;&gt;0),Accueil!$B$7,IF(NOT(_xlfn.ISFORMULA(G238)),IF(AND(ISNUMBER(G238),G238&lt;&gt;0),Accueil!$B$7,""),"")),IF(NOT(_xlfn.ISFORMULA(G238)),IF(AND(ISNUMBER(G238),G238&lt;&gt;0),Accueil!$B$7,""),"")))</f>
        <v/>
      </c>
      <c r="AE238" s="230">
        <f t="shared" ca="1" si="50"/>
        <v>0</v>
      </c>
      <c r="AF238" s="230">
        <f t="shared" ca="1" si="51"/>
        <v>0</v>
      </c>
      <c r="AG238" s="230">
        <f t="shared" ca="1" si="52"/>
        <v>0</v>
      </c>
      <c r="AH238" s="231">
        <f t="shared" ca="1" si="53"/>
        <v>0</v>
      </c>
      <c r="AI238" s="231">
        <f t="shared" ca="1" si="54"/>
        <v>0</v>
      </c>
      <c r="AJ238" s="231" t="str">
        <f t="shared" ca="1" si="55"/>
        <v/>
      </c>
    </row>
    <row r="239" spans="1:36" x14ac:dyDescent="0.25">
      <c r="A239" s="42"/>
      <c r="B239" s="232" t="str">
        <f>IF(NOT(_xlfn.ISFORMULA(D239)),IF(AND(ISNUMBER(D239),D239&lt;&gt;0),Accueil!$B$7,IF(NOT(_xlfn.ISFORMULA(G239)),IF(AND(ISNUMBER(G239),G239&lt;&gt;0),Accueil!$B$7,""),"")),IF(NOT(_xlfn.ISFORMULA(G239)),IF(AND(ISNUMBER(G239),G239&lt;&gt;0),Accueil!$B$7,""),""))</f>
        <v/>
      </c>
      <c r="C239" s="43"/>
      <c r="D239" s="223" t="str">
        <f t="shared" ca="1" si="42"/>
        <v/>
      </c>
      <c r="E239" s="223" t="str">
        <f t="shared" ca="1" si="43"/>
        <v/>
      </c>
      <c r="F239" s="223" t="str">
        <f t="shared" ca="1" si="44"/>
        <v/>
      </c>
      <c r="G239" s="224" t="str">
        <f t="shared" ca="1" si="45"/>
        <v/>
      </c>
      <c r="H239" s="225" t="str">
        <f t="shared" ca="1" si="46"/>
        <v/>
      </c>
      <c r="I239" s="226" t="str">
        <f t="shared" ca="1" si="47"/>
        <v/>
      </c>
      <c r="J239" s="227" t="str">
        <f t="shared" ca="1" si="48"/>
        <v/>
      </c>
      <c r="K239" s="301" t="s">
        <v>88</v>
      </c>
      <c r="L239" s="112"/>
      <c r="M239" s="35"/>
      <c r="N239" s="35"/>
      <c r="O239" s="35"/>
      <c r="P239" s="35"/>
      <c r="S239" s="35"/>
      <c r="T239" s="35"/>
      <c r="U239" s="35"/>
      <c r="V239" s="35"/>
      <c r="W239" s="35"/>
      <c r="X239" s="35"/>
      <c r="Y239" s="35"/>
      <c r="Z239" s="35"/>
      <c r="AA239" s="228" t="b">
        <f t="shared" ca="1" si="49"/>
        <v>1</v>
      </c>
      <c r="AB239" s="228" t="b">
        <f ca="1">AND(Accueil!$E$5="Oui",$AA239,OR($AD239="",Accueil!$E$7="",NOT(ISNUMBER(Accueil!$E$7)),$AD239&gt;=Accueil!$E$7))</f>
        <v>0</v>
      </c>
      <c r="AC239" s="228" t="b">
        <f ca="1">AND(Accueil!$E$8="Oui",$AA239,OR($AD239="",Accueil!$E$10="",NOT(ISNUMBER(Accueil!$E$10)),$AD239&gt;=Accueil!$E$10))</f>
        <v>0</v>
      </c>
      <c r="AD239" s="229" t="str">
        <f>IF(NOT(_xlfn.ISFORMULA(B239)),IF(ISNUMBER(B239),B239,IF(NOT(_xlfn.ISFORMULA(D239)),IF(AND(ISNUMBER(D239),D239&lt;&gt;0),Accueil!$B$7,IF(NOT(_xlfn.ISFORMULA(G239)),IF(AND(ISNUMBER(G239),G239&lt;&gt;0),Accueil!$B$7,""),"")),IF(NOT(_xlfn.ISFORMULA(G239)),IF(AND(ISNUMBER(G239),G239&lt;&gt;0),Accueil!$B$7,""),""))),IF(NOT(_xlfn.ISFORMULA(D239)),IF(AND(ISNUMBER(D239),D239&lt;&gt;0),Accueil!$B$7,IF(NOT(_xlfn.ISFORMULA(G239)),IF(AND(ISNUMBER(G239),G239&lt;&gt;0),Accueil!$B$7,""),"")),IF(NOT(_xlfn.ISFORMULA(G239)),IF(AND(ISNUMBER(G239),G239&lt;&gt;0),Accueil!$B$7,""),"")))</f>
        <v/>
      </c>
      <c r="AE239" s="230">
        <f t="shared" ca="1" si="50"/>
        <v>0</v>
      </c>
      <c r="AF239" s="230">
        <f t="shared" ca="1" si="51"/>
        <v>0</v>
      </c>
      <c r="AG239" s="230">
        <f t="shared" ca="1" si="52"/>
        <v>0</v>
      </c>
      <c r="AH239" s="231">
        <f t="shared" ca="1" si="53"/>
        <v>0</v>
      </c>
      <c r="AI239" s="231">
        <f t="shared" ca="1" si="54"/>
        <v>0</v>
      </c>
      <c r="AJ239" s="231" t="str">
        <f t="shared" ca="1" si="55"/>
        <v/>
      </c>
    </row>
    <row r="240" spans="1:36" x14ac:dyDescent="0.25">
      <c r="A240" s="42"/>
      <c r="B240" s="232" t="str">
        <f>IF(NOT(_xlfn.ISFORMULA(D240)),IF(AND(ISNUMBER(D240),D240&lt;&gt;0),Accueil!$B$7,IF(NOT(_xlfn.ISFORMULA(G240)),IF(AND(ISNUMBER(G240),G240&lt;&gt;0),Accueil!$B$7,""),"")),IF(NOT(_xlfn.ISFORMULA(G240)),IF(AND(ISNUMBER(G240),G240&lt;&gt;0),Accueil!$B$7,""),""))</f>
        <v/>
      </c>
      <c r="C240" s="43"/>
      <c r="D240" s="223" t="str">
        <f t="shared" ca="1" si="42"/>
        <v/>
      </c>
      <c r="E240" s="223" t="str">
        <f t="shared" ca="1" si="43"/>
        <v/>
      </c>
      <c r="F240" s="223" t="str">
        <f t="shared" ca="1" si="44"/>
        <v/>
      </c>
      <c r="G240" s="224" t="str">
        <f t="shared" ca="1" si="45"/>
        <v/>
      </c>
      <c r="H240" s="225" t="str">
        <f t="shared" ca="1" si="46"/>
        <v/>
      </c>
      <c r="I240" s="226" t="str">
        <f t="shared" ca="1" si="47"/>
        <v/>
      </c>
      <c r="J240" s="227" t="str">
        <f t="shared" ca="1" si="48"/>
        <v/>
      </c>
      <c r="K240" s="301" t="s">
        <v>88</v>
      </c>
      <c r="L240" s="112"/>
      <c r="M240" s="35"/>
      <c r="N240" s="35"/>
      <c r="O240" s="35"/>
      <c r="P240" s="35"/>
      <c r="S240" s="35"/>
      <c r="T240" s="35"/>
      <c r="U240" s="35"/>
      <c r="V240" s="35"/>
      <c r="W240" s="35"/>
      <c r="X240" s="35"/>
      <c r="Y240" s="35"/>
      <c r="Z240" s="35"/>
      <c r="AA240" s="228" t="b">
        <f t="shared" ca="1" si="49"/>
        <v>1</v>
      </c>
      <c r="AB240" s="228" t="b">
        <f ca="1">AND(Accueil!$E$5="Oui",$AA240,OR($AD240="",Accueil!$E$7="",NOT(ISNUMBER(Accueil!$E$7)),$AD240&gt;=Accueil!$E$7))</f>
        <v>0</v>
      </c>
      <c r="AC240" s="228" t="b">
        <f ca="1">AND(Accueil!$E$8="Oui",$AA240,OR($AD240="",Accueil!$E$10="",NOT(ISNUMBER(Accueil!$E$10)),$AD240&gt;=Accueil!$E$10))</f>
        <v>0</v>
      </c>
      <c r="AD240" s="229" t="str">
        <f>IF(NOT(_xlfn.ISFORMULA(B240)),IF(ISNUMBER(B240),B240,IF(NOT(_xlfn.ISFORMULA(D240)),IF(AND(ISNUMBER(D240),D240&lt;&gt;0),Accueil!$B$7,IF(NOT(_xlfn.ISFORMULA(G240)),IF(AND(ISNUMBER(G240),G240&lt;&gt;0),Accueil!$B$7,""),"")),IF(NOT(_xlfn.ISFORMULA(G240)),IF(AND(ISNUMBER(G240),G240&lt;&gt;0),Accueil!$B$7,""),""))),IF(NOT(_xlfn.ISFORMULA(D240)),IF(AND(ISNUMBER(D240),D240&lt;&gt;0),Accueil!$B$7,IF(NOT(_xlfn.ISFORMULA(G240)),IF(AND(ISNUMBER(G240),G240&lt;&gt;0),Accueil!$B$7,""),"")),IF(NOT(_xlfn.ISFORMULA(G240)),IF(AND(ISNUMBER(G240),G240&lt;&gt;0),Accueil!$B$7,""),"")))</f>
        <v/>
      </c>
      <c r="AE240" s="230">
        <f t="shared" ca="1" si="50"/>
        <v>0</v>
      </c>
      <c r="AF240" s="230">
        <f t="shared" ca="1" si="51"/>
        <v>0</v>
      </c>
      <c r="AG240" s="230">
        <f t="shared" ca="1" si="52"/>
        <v>0</v>
      </c>
      <c r="AH240" s="231">
        <f t="shared" ca="1" si="53"/>
        <v>0</v>
      </c>
      <c r="AI240" s="231">
        <f t="shared" ca="1" si="54"/>
        <v>0</v>
      </c>
      <c r="AJ240" s="231" t="str">
        <f t="shared" ca="1" si="55"/>
        <v/>
      </c>
    </row>
    <row r="241" spans="1:36" x14ac:dyDescent="0.25">
      <c r="A241" s="42"/>
      <c r="B241" s="232" t="str">
        <f>IF(NOT(_xlfn.ISFORMULA(D241)),IF(AND(ISNUMBER(D241),D241&lt;&gt;0),Accueil!$B$7,IF(NOT(_xlfn.ISFORMULA(G241)),IF(AND(ISNUMBER(G241),G241&lt;&gt;0),Accueil!$B$7,""),"")),IF(NOT(_xlfn.ISFORMULA(G241)),IF(AND(ISNUMBER(G241),G241&lt;&gt;0),Accueil!$B$7,""),""))</f>
        <v/>
      </c>
      <c r="C241" s="43"/>
      <c r="D241" s="223" t="str">
        <f t="shared" ca="1" si="42"/>
        <v/>
      </c>
      <c r="E241" s="223" t="str">
        <f t="shared" ca="1" si="43"/>
        <v/>
      </c>
      <c r="F241" s="223" t="str">
        <f t="shared" ca="1" si="44"/>
        <v/>
      </c>
      <c r="G241" s="224" t="str">
        <f t="shared" ca="1" si="45"/>
        <v/>
      </c>
      <c r="H241" s="225" t="str">
        <f t="shared" ca="1" si="46"/>
        <v/>
      </c>
      <c r="I241" s="226" t="str">
        <f t="shared" ca="1" si="47"/>
        <v/>
      </c>
      <c r="J241" s="227" t="str">
        <f t="shared" ca="1" si="48"/>
        <v/>
      </c>
      <c r="K241" s="301" t="s">
        <v>88</v>
      </c>
      <c r="L241" s="112"/>
      <c r="M241" s="35"/>
      <c r="N241" s="35"/>
      <c r="O241" s="35"/>
      <c r="P241" s="35"/>
      <c r="S241" s="35"/>
      <c r="T241" s="35"/>
      <c r="U241" s="35"/>
      <c r="V241" s="35"/>
      <c r="W241" s="35"/>
      <c r="X241" s="35"/>
      <c r="Y241" s="35"/>
      <c r="Z241" s="35"/>
      <c r="AA241" s="228" t="b">
        <f t="shared" ca="1" si="49"/>
        <v>1</v>
      </c>
      <c r="AB241" s="228" t="b">
        <f ca="1">AND(Accueil!$E$5="Oui",$AA241,OR($AD241="",Accueil!$E$7="",NOT(ISNUMBER(Accueil!$E$7)),$AD241&gt;=Accueil!$E$7))</f>
        <v>0</v>
      </c>
      <c r="AC241" s="228" t="b">
        <f ca="1">AND(Accueil!$E$8="Oui",$AA241,OR($AD241="",Accueil!$E$10="",NOT(ISNUMBER(Accueil!$E$10)),$AD241&gt;=Accueil!$E$10))</f>
        <v>0</v>
      </c>
      <c r="AD241" s="229" t="str">
        <f>IF(NOT(_xlfn.ISFORMULA(B241)),IF(ISNUMBER(B241),B241,IF(NOT(_xlfn.ISFORMULA(D241)),IF(AND(ISNUMBER(D241),D241&lt;&gt;0),Accueil!$B$7,IF(NOT(_xlfn.ISFORMULA(G241)),IF(AND(ISNUMBER(G241),G241&lt;&gt;0),Accueil!$B$7,""),"")),IF(NOT(_xlfn.ISFORMULA(G241)),IF(AND(ISNUMBER(G241),G241&lt;&gt;0),Accueil!$B$7,""),""))),IF(NOT(_xlfn.ISFORMULA(D241)),IF(AND(ISNUMBER(D241),D241&lt;&gt;0),Accueil!$B$7,IF(NOT(_xlfn.ISFORMULA(G241)),IF(AND(ISNUMBER(G241),G241&lt;&gt;0),Accueil!$B$7,""),"")),IF(NOT(_xlfn.ISFORMULA(G241)),IF(AND(ISNUMBER(G241),G241&lt;&gt;0),Accueil!$B$7,""),"")))</f>
        <v/>
      </c>
      <c r="AE241" s="230">
        <f t="shared" ca="1" si="50"/>
        <v>0</v>
      </c>
      <c r="AF241" s="230">
        <f t="shared" ca="1" si="51"/>
        <v>0</v>
      </c>
      <c r="AG241" s="230">
        <f t="shared" ca="1" si="52"/>
        <v>0</v>
      </c>
      <c r="AH241" s="231">
        <f t="shared" ca="1" si="53"/>
        <v>0</v>
      </c>
      <c r="AI241" s="231">
        <f t="shared" ca="1" si="54"/>
        <v>0</v>
      </c>
      <c r="AJ241" s="231" t="str">
        <f t="shared" ca="1" si="55"/>
        <v/>
      </c>
    </row>
    <row r="242" spans="1:36" x14ac:dyDescent="0.25">
      <c r="A242" s="42"/>
      <c r="B242" s="232" t="str">
        <f>IF(NOT(_xlfn.ISFORMULA(D242)),IF(AND(ISNUMBER(D242),D242&lt;&gt;0),Accueil!$B$7,IF(NOT(_xlfn.ISFORMULA(G242)),IF(AND(ISNUMBER(G242),G242&lt;&gt;0),Accueil!$B$7,""),"")),IF(NOT(_xlfn.ISFORMULA(G242)),IF(AND(ISNUMBER(G242),G242&lt;&gt;0),Accueil!$B$7,""),""))</f>
        <v/>
      </c>
      <c r="C242" s="43"/>
      <c r="D242" s="223" t="str">
        <f t="shared" ca="1" si="42"/>
        <v/>
      </c>
      <c r="E242" s="223" t="str">
        <f t="shared" ca="1" si="43"/>
        <v/>
      </c>
      <c r="F242" s="223" t="str">
        <f t="shared" ca="1" si="44"/>
        <v/>
      </c>
      <c r="G242" s="224" t="str">
        <f t="shared" ca="1" si="45"/>
        <v/>
      </c>
      <c r="H242" s="225" t="str">
        <f t="shared" ca="1" si="46"/>
        <v/>
      </c>
      <c r="I242" s="226" t="str">
        <f t="shared" ca="1" si="47"/>
        <v/>
      </c>
      <c r="J242" s="227" t="str">
        <f t="shared" ca="1" si="48"/>
        <v/>
      </c>
      <c r="K242" s="301" t="s">
        <v>88</v>
      </c>
      <c r="L242" s="112"/>
      <c r="M242" s="35"/>
      <c r="N242" s="35"/>
      <c r="O242" s="35"/>
      <c r="P242" s="35"/>
      <c r="S242" s="35"/>
      <c r="T242" s="35"/>
      <c r="U242" s="35"/>
      <c r="V242" s="35"/>
      <c r="W242" s="35"/>
      <c r="X242" s="35"/>
      <c r="Y242" s="35"/>
      <c r="Z242" s="35"/>
      <c r="AA242" s="228" t="b">
        <f t="shared" ca="1" si="49"/>
        <v>1</v>
      </c>
      <c r="AB242" s="228" t="b">
        <f ca="1">AND(Accueil!$E$5="Oui",$AA242,OR($AD242="",Accueil!$E$7="",NOT(ISNUMBER(Accueil!$E$7)),$AD242&gt;=Accueil!$E$7))</f>
        <v>0</v>
      </c>
      <c r="AC242" s="228" t="b">
        <f ca="1">AND(Accueil!$E$8="Oui",$AA242,OR($AD242="",Accueil!$E$10="",NOT(ISNUMBER(Accueil!$E$10)),$AD242&gt;=Accueil!$E$10))</f>
        <v>0</v>
      </c>
      <c r="AD242" s="229" t="str">
        <f>IF(NOT(_xlfn.ISFORMULA(B242)),IF(ISNUMBER(B242),B242,IF(NOT(_xlfn.ISFORMULA(D242)),IF(AND(ISNUMBER(D242),D242&lt;&gt;0),Accueil!$B$7,IF(NOT(_xlfn.ISFORMULA(G242)),IF(AND(ISNUMBER(G242),G242&lt;&gt;0),Accueil!$B$7,""),"")),IF(NOT(_xlfn.ISFORMULA(G242)),IF(AND(ISNUMBER(G242),G242&lt;&gt;0),Accueil!$B$7,""),""))),IF(NOT(_xlfn.ISFORMULA(D242)),IF(AND(ISNUMBER(D242),D242&lt;&gt;0),Accueil!$B$7,IF(NOT(_xlfn.ISFORMULA(G242)),IF(AND(ISNUMBER(G242),G242&lt;&gt;0),Accueil!$B$7,""),"")),IF(NOT(_xlfn.ISFORMULA(G242)),IF(AND(ISNUMBER(G242),G242&lt;&gt;0),Accueil!$B$7,""),"")))</f>
        <v/>
      </c>
      <c r="AE242" s="230">
        <f t="shared" ca="1" si="50"/>
        <v>0</v>
      </c>
      <c r="AF242" s="230">
        <f t="shared" ca="1" si="51"/>
        <v>0</v>
      </c>
      <c r="AG242" s="230">
        <f t="shared" ca="1" si="52"/>
        <v>0</v>
      </c>
      <c r="AH242" s="231">
        <f t="shared" ca="1" si="53"/>
        <v>0</v>
      </c>
      <c r="AI242" s="231">
        <f t="shared" ca="1" si="54"/>
        <v>0</v>
      </c>
      <c r="AJ242" s="231" t="str">
        <f t="shared" ca="1" si="55"/>
        <v/>
      </c>
    </row>
    <row r="243" spans="1:36" x14ac:dyDescent="0.25">
      <c r="A243" s="42"/>
      <c r="B243" s="232" t="str">
        <f>IF(NOT(_xlfn.ISFORMULA(D243)),IF(AND(ISNUMBER(D243),D243&lt;&gt;0),Accueil!$B$7,IF(NOT(_xlfn.ISFORMULA(G243)),IF(AND(ISNUMBER(G243),G243&lt;&gt;0),Accueil!$B$7,""),"")),IF(NOT(_xlfn.ISFORMULA(G243)),IF(AND(ISNUMBER(G243),G243&lt;&gt;0),Accueil!$B$7,""),""))</f>
        <v/>
      </c>
      <c r="C243" s="43"/>
      <c r="D243" s="223" t="str">
        <f t="shared" ca="1" si="42"/>
        <v/>
      </c>
      <c r="E243" s="223" t="str">
        <f t="shared" ca="1" si="43"/>
        <v/>
      </c>
      <c r="F243" s="223" t="str">
        <f t="shared" ca="1" si="44"/>
        <v/>
      </c>
      <c r="G243" s="224" t="str">
        <f t="shared" ca="1" si="45"/>
        <v/>
      </c>
      <c r="H243" s="225" t="str">
        <f t="shared" ca="1" si="46"/>
        <v/>
      </c>
      <c r="I243" s="226" t="str">
        <f t="shared" ca="1" si="47"/>
        <v/>
      </c>
      <c r="J243" s="227" t="str">
        <f t="shared" ca="1" si="48"/>
        <v/>
      </c>
      <c r="K243" s="301" t="s">
        <v>88</v>
      </c>
      <c r="L243" s="112"/>
      <c r="M243" s="35"/>
      <c r="N243" s="35"/>
      <c r="O243" s="35"/>
      <c r="P243" s="35"/>
      <c r="S243" s="35"/>
      <c r="T243" s="35"/>
      <c r="U243" s="35"/>
      <c r="V243" s="35"/>
      <c r="W243" s="35"/>
      <c r="X243" s="35"/>
      <c r="Y243" s="35"/>
      <c r="Z243" s="35"/>
      <c r="AA243" s="228" t="b">
        <f t="shared" ca="1" si="49"/>
        <v>1</v>
      </c>
      <c r="AB243" s="228" t="b">
        <f ca="1">AND(Accueil!$E$5="Oui",$AA243,OR($AD243="",Accueil!$E$7="",NOT(ISNUMBER(Accueil!$E$7)),$AD243&gt;=Accueil!$E$7))</f>
        <v>0</v>
      </c>
      <c r="AC243" s="228" t="b">
        <f ca="1">AND(Accueil!$E$8="Oui",$AA243,OR($AD243="",Accueil!$E$10="",NOT(ISNUMBER(Accueil!$E$10)),$AD243&gt;=Accueil!$E$10))</f>
        <v>0</v>
      </c>
      <c r="AD243" s="229" t="str">
        <f>IF(NOT(_xlfn.ISFORMULA(B243)),IF(ISNUMBER(B243),B243,IF(NOT(_xlfn.ISFORMULA(D243)),IF(AND(ISNUMBER(D243),D243&lt;&gt;0),Accueil!$B$7,IF(NOT(_xlfn.ISFORMULA(G243)),IF(AND(ISNUMBER(G243),G243&lt;&gt;0),Accueil!$B$7,""),"")),IF(NOT(_xlfn.ISFORMULA(G243)),IF(AND(ISNUMBER(G243),G243&lt;&gt;0),Accueil!$B$7,""),""))),IF(NOT(_xlfn.ISFORMULA(D243)),IF(AND(ISNUMBER(D243),D243&lt;&gt;0),Accueil!$B$7,IF(NOT(_xlfn.ISFORMULA(G243)),IF(AND(ISNUMBER(G243),G243&lt;&gt;0),Accueil!$B$7,""),"")),IF(NOT(_xlfn.ISFORMULA(G243)),IF(AND(ISNUMBER(G243),G243&lt;&gt;0),Accueil!$B$7,""),"")))</f>
        <v/>
      </c>
      <c r="AE243" s="230">
        <f t="shared" ca="1" si="50"/>
        <v>0</v>
      </c>
      <c r="AF243" s="230">
        <f t="shared" ca="1" si="51"/>
        <v>0</v>
      </c>
      <c r="AG243" s="230">
        <f t="shared" ca="1" si="52"/>
        <v>0</v>
      </c>
      <c r="AH243" s="231">
        <f t="shared" ca="1" si="53"/>
        <v>0</v>
      </c>
      <c r="AI243" s="231">
        <f t="shared" ca="1" si="54"/>
        <v>0</v>
      </c>
      <c r="AJ243" s="231" t="str">
        <f t="shared" ca="1" si="55"/>
        <v/>
      </c>
    </row>
    <row r="244" spans="1:36" x14ac:dyDescent="0.25">
      <c r="A244" s="42"/>
      <c r="B244" s="232" t="str">
        <f>IF(NOT(_xlfn.ISFORMULA(D244)),IF(AND(ISNUMBER(D244),D244&lt;&gt;0),Accueil!$B$7,IF(NOT(_xlfn.ISFORMULA(G244)),IF(AND(ISNUMBER(G244),G244&lt;&gt;0),Accueil!$B$7,""),"")),IF(NOT(_xlfn.ISFORMULA(G244)),IF(AND(ISNUMBER(G244),G244&lt;&gt;0),Accueil!$B$7,""),""))</f>
        <v/>
      </c>
      <c r="C244" s="43"/>
      <c r="D244" s="223" t="str">
        <f t="shared" ca="1" si="42"/>
        <v/>
      </c>
      <c r="E244" s="223" t="str">
        <f t="shared" ca="1" si="43"/>
        <v/>
      </c>
      <c r="F244" s="223" t="str">
        <f t="shared" ca="1" si="44"/>
        <v/>
      </c>
      <c r="G244" s="224" t="str">
        <f t="shared" ca="1" si="45"/>
        <v/>
      </c>
      <c r="H244" s="225" t="str">
        <f t="shared" ca="1" si="46"/>
        <v/>
      </c>
      <c r="I244" s="226" t="str">
        <f t="shared" ca="1" si="47"/>
        <v/>
      </c>
      <c r="J244" s="227" t="str">
        <f t="shared" ca="1" si="48"/>
        <v/>
      </c>
      <c r="K244" s="301" t="s">
        <v>88</v>
      </c>
      <c r="L244" s="112"/>
      <c r="M244" s="35"/>
      <c r="N244" s="35"/>
      <c r="O244" s="35"/>
      <c r="P244" s="35"/>
      <c r="S244" s="35"/>
      <c r="T244" s="35"/>
      <c r="U244" s="35"/>
      <c r="V244" s="35"/>
      <c r="W244" s="35"/>
      <c r="X244" s="35"/>
      <c r="Y244" s="35"/>
      <c r="Z244" s="35"/>
      <c r="AA244" s="228" t="b">
        <f t="shared" ca="1" si="49"/>
        <v>1</v>
      </c>
      <c r="AB244" s="228" t="b">
        <f ca="1">AND(Accueil!$E$5="Oui",$AA244,OR($AD244="",Accueil!$E$7="",NOT(ISNUMBER(Accueil!$E$7)),$AD244&gt;=Accueil!$E$7))</f>
        <v>0</v>
      </c>
      <c r="AC244" s="228" t="b">
        <f ca="1">AND(Accueil!$E$8="Oui",$AA244,OR($AD244="",Accueil!$E$10="",NOT(ISNUMBER(Accueil!$E$10)),$AD244&gt;=Accueil!$E$10))</f>
        <v>0</v>
      </c>
      <c r="AD244" s="229" t="str">
        <f>IF(NOT(_xlfn.ISFORMULA(B244)),IF(ISNUMBER(B244),B244,IF(NOT(_xlfn.ISFORMULA(D244)),IF(AND(ISNUMBER(D244),D244&lt;&gt;0),Accueil!$B$7,IF(NOT(_xlfn.ISFORMULA(G244)),IF(AND(ISNUMBER(G244),G244&lt;&gt;0),Accueil!$B$7,""),"")),IF(NOT(_xlfn.ISFORMULA(G244)),IF(AND(ISNUMBER(G244),G244&lt;&gt;0),Accueil!$B$7,""),""))),IF(NOT(_xlfn.ISFORMULA(D244)),IF(AND(ISNUMBER(D244),D244&lt;&gt;0),Accueil!$B$7,IF(NOT(_xlfn.ISFORMULA(G244)),IF(AND(ISNUMBER(G244),G244&lt;&gt;0),Accueil!$B$7,""),"")),IF(NOT(_xlfn.ISFORMULA(G244)),IF(AND(ISNUMBER(G244),G244&lt;&gt;0),Accueil!$B$7,""),"")))</f>
        <v/>
      </c>
      <c r="AE244" s="230">
        <f t="shared" ca="1" si="50"/>
        <v>0</v>
      </c>
      <c r="AF244" s="230">
        <f t="shared" ca="1" si="51"/>
        <v>0</v>
      </c>
      <c r="AG244" s="230">
        <f t="shared" ca="1" si="52"/>
        <v>0</v>
      </c>
      <c r="AH244" s="231">
        <f t="shared" ca="1" si="53"/>
        <v>0</v>
      </c>
      <c r="AI244" s="231">
        <f t="shared" ca="1" si="54"/>
        <v>0</v>
      </c>
      <c r="AJ244" s="231" t="str">
        <f t="shared" ca="1" si="55"/>
        <v/>
      </c>
    </row>
    <row r="245" spans="1:36" x14ac:dyDescent="0.25">
      <c r="A245" s="42"/>
      <c r="B245" s="232" t="str">
        <f>IF(NOT(_xlfn.ISFORMULA(D245)),IF(AND(ISNUMBER(D245),D245&lt;&gt;0),Accueil!$B$7,IF(NOT(_xlfn.ISFORMULA(G245)),IF(AND(ISNUMBER(G245),G245&lt;&gt;0),Accueil!$B$7,""),"")),IF(NOT(_xlfn.ISFORMULA(G245)),IF(AND(ISNUMBER(G245),G245&lt;&gt;0),Accueil!$B$7,""),""))</f>
        <v/>
      </c>
      <c r="C245" s="43"/>
      <c r="D245" s="223" t="str">
        <f t="shared" ca="1" si="42"/>
        <v/>
      </c>
      <c r="E245" s="223" t="str">
        <f t="shared" ca="1" si="43"/>
        <v/>
      </c>
      <c r="F245" s="223" t="str">
        <f t="shared" ca="1" si="44"/>
        <v/>
      </c>
      <c r="G245" s="224" t="str">
        <f t="shared" ca="1" si="45"/>
        <v/>
      </c>
      <c r="H245" s="225" t="str">
        <f t="shared" ca="1" si="46"/>
        <v/>
      </c>
      <c r="I245" s="226" t="str">
        <f t="shared" ca="1" si="47"/>
        <v/>
      </c>
      <c r="J245" s="227" t="str">
        <f t="shared" ca="1" si="48"/>
        <v/>
      </c>
      <c r="K245" s="301" t="s">
        <v>88</v>
      </c>
      <c r="L245" s="112"/>
      <c r="M245" s="35"/>
      <c r="N245" s="35"/>
      <c r="O245" s="35"/>
      <c r="P245" s="35"/>
      <c r="S245" s="35"/>
      <c r="T245" s="35"/>
      <c r="U245" s="35"/>
      <c r="V245" s="35"/>
      <c r="W245" s="35"/>
      <c r="X245" s="35"/>
      <c r="Y245" s="35"/>
      <c r="Z245" s="35"/>
      <c r="AA245" s="228" t="b">
        <f t="shared" ca="1" si="49"/>
        <v>1</v>
      </c>
      <c r="AB245" s="228" t="b">
        <f ca="1">AND(Accueil!$E$5="Oui",$AA245,OR($AD245="",Accueil!$E$7="",NOT(ISNUMBER(Accueil!$E$7)),$AD245&gt;=Accueil!$E$7))</f>
        <v>0</v>
      </c>
      <c r="AC245" s="228" t="b">
        <f ca="1">AND(Accueil!$E$8="Oui",$AA245,OR($AD245="",Accueil!$E$10="",NOT(ISNUMBER(Accueil!$E$10)),$AD245&gt;=Accueil!$E$10))</f>
        <v>0</v>
      </c>
      <c r="AD245" s="229" t="str">
        <f>IF(NOT(_xlfn.ISFORMULA(B245)),IF(ISNUMBER(B245),B245,IF(NOT(_xlfn.ISFORMULA(D245)),IF(AND(ISNUMBER(D245),D245&lt;&gt;0),Accueil!$B$7,IF(NOT(_xlfn.ISFORMULA(G245)),IF(AND(ISNUMBER(G245),G245&lt;&gt;0),Accueil!$B$7,""),"")),IF(NOT(_xlfn.ISFORMULA(G245)),IF(AND(ISNUMBER(G245),G245&lt;&gt;0),Accueil!$B$7,""),""))),IF(NOT(_xlfn.ISFORMULA(D245)),IF(AND(ISNUMBER(D245),D245&lt;&gt;0),Accueil!$B$7,IF(NOT(_xlfn.ISFORMULA(G245)),IF(AND(ISNUMBER(G245),G245&lt;&gt;0),Accueil!$B$7,""),"")),IF(NOT(_xlfn.ISFORMULA(G245)),IF(AND(ISNUMBER(G245),G245&lt;&gt;0),Accueil!$B$7,""),"")))</f>
        <v/>
      </c>
      <c r="AE245" s="230">
        <f t="shared" ca="1" si="50"/>
        <v>0</v>
      </c>
      <c r="AF245" s="230">
        <f t="shared" ca="1" si="51"/>
        <v>0</v>
      </c>
      <c r="AG245" s="230">
        <f t="shared" ca="1" si="52"/>
        <v>0</v>
      </c>
      <c r="AH245" s="231">
        <f t="shared" ca="1" si="53"/>
        <v>0</v>
      </c>
      <c r="AI245" s="231">
        <f t="shared" ca="1" si="54"/>
        <v>0</v>
      </c>
      <c r="AJ245" s="231" t="str">
        <f t="shared" ca="1" si="55"/>
        <v/>
      </c>
    </row>
    <row r="246" spans="1:36" x14ac:dyDescent="0.25">
      <c r="A246" s="42"/>
      <c r="B246" s="232" t="str">
        <f>IF(NOT(_xlfn.ISFORMULA(D246)),IF(AND(ISNUMBER(D246),D246&lt;&gt;0),Accueil!$B$7,IF(NOT(_xlfn.ISFORMULA(G246)),IF(AND(ISNUMBER(G246),G246&lt;&gt;0),Accueil!$B$7,""),"")),IF(NOT(_xlfn.ISFORMULA(G246)),IF(AND(ISNUMBER(G246),G246&lt;&gt;0),Accueil!$B$7,""),""))</f>
        <v/>
      </c>
      <c r="C246" s="43"/>
      <c r="D246" s="223" t="str">
        <f t="shared" ca="1" si="42"/>
        <v/>
      </c>
      <c r="E246" s="223" t="str">
        <f t="shared" ca="1" si="43"/>
        <v/>
      </c>
      <c r="F246" s="223" t="str">
        <f t="shared" ca="1" si="44"/>
        <v/>
      </c>
      <c r="G246" s="224" t="str">
        <f t="shared" ca="1" si="45"/>
        <v/>
      </c>
      <c r="H246" s="225" t="str">
        <f t="shared" ca="1" si="46"/>
        <v/>
      </c>
      <c r="I246" s="226" t="str">
        <f t="shared" ca="1" si="47"/>
        <v/>
      </c>
      <c r="J246" s="227" t="str">
        <f t="shared" ca="1" si="48"/>
        <v/>
      </c>
      <c r="K246" s="301" t="s">
        <v>88</v>
      </c>
      <c r="L246" s="112"/>
      <c r="M246" s="35"/>
      <c r="N246" s="35"/>
      <c r="O246" s="35"/>
      <c r="P246" s="35"/>
      <c r="S246" s="35"/>
      <c r="T246" s="35"/>
      <c r="U246" s="35"/>
      <c r="V246" s="35"/>
      <c r="W246" s="35"/>
      <c r="X246" s="35"/>
      <c r="Y246" s="35"/>
      <c r="Z246" s="35"/>
      <c r="AA246" s="228" t="b">
        <f t="shared" ca="1" si="49"/>
        <v>1</v>
      </c>
      <c r="AB246" s="228" t="b">
        <f ca="1">AND(Accueil!$E$5="Oui",$AA246,OR($AD246="",Accueil!$E$7="",NOT(ISNUMBER(Accueil!$E$7)),$AD246&gt;=Accueil!$E$7))</f>
        <v>0</v>
      </c>
      <c r="AC246" s="228" t="b">
        <f ca="1">AND(Accueil!$E$8="Oui",$AA246,OR($AD246="",Accueil!$E$10="",NOT(ISNUMBER(Accueil!$E$10)),$AD246&gt;=Accueil!$E$10))</f>
        <v>0</v>
      </c>
      <c r="AD246" s="229" t="str">
        <f>IF(NOT(_xlfn.ISFORMULA(B246)),IF(ISNUMBER(B246),B246,IF(NOT(_xlfn.ISFORMULA(D246)),IF(AND(ISNUMBER(D246),D246&lt;&gt;0),Accueil!$B$7,IF(NOT(_xlfn.ISFORMULA(G246)),IF(AND(ISNUMBER(G246),G246&lt;&gt;0),Accueil!$B$7,""),"")),IF(NOT(_xlfn.ISFORMULA(G246)),IF(AND(ISNUMBER(G246),G246&lt;&gt;0),Accueil!$B$7,""),""))),IF(NOT(_xlfn.ISFORMULA(D246)),IF(AND(ISNUMBER(D246),D246&lt;&gt;0),Accueil!$B$7,IF(NOT(_xlfn.ISFORMULA(G246)),IF(AND(ISNUMBER(G246),G246&lt;&gt;0),Accueil!$B$7,""),"")),IF(NOT(_xlfn.ISFORMULA(G246)),IF(AND(ISNUMBER(G246),G246&lt;&gt;0),Accueil!$B$7,""),"")))</f>
        <v/>
      </c>
      <c r="AE246" s="230">
        <f t="shared" ca="1" si="50"/>
        <v>0</v>
      </c>
      <c r="AF246" s="230">
        <f t="shared" ca="1" si="51"/>
        <v>0</v>
      </c>
      <c r="AG246" s="230">
        <f t="shared" ca="1" si="52"/>
        <v>0</v>
      </c>
      <c r="AH246" s="231">
        <f t="shared" ca="1" si="53"/>
        <v>0</v>
      </c>
      <c r="AI246" s="231">
        <f t="shared" ca="1" si="54"/>
        <v>0</v>
      </c>
      <c r="AJ246" s="231" t="str">
        <f t="shared" ca="1" si="55"/>
        <v/>
      </c>
    </row>
    <row r="247" spans="1:36" x14ac:dyDescent="0.25">
      <c r="A247" s="42"/>
      <c r="B247" s="232" t="str">
        <f>IF(NOT(_xlfn.ISFORMULA(D247)),IF(AND(ISNUMBER(D247),D247&lt;&gt;0),Accueil!$B$7,IF(NOT(_xlfn.ISFORMULA(G247)),IF(AND(ISNUMBER(G247),G247&lt;&gt;0),Accueil!$B$7,""),"")),IF(NOT(_xlfn.ISFORMULA(G247)),IF(AND(ISNUMBER(G247),G247&lt;&gt;0),Accueil!$B$7,""),""))</f>
        <v/>
      </c>
      <c r="C247" s="43"/>
      <c r="D247" s="223" t="str">
        <f t="shared" ca="1" si="42"/>
        <v/>
      </c>
      <c r="E247" s="223" t="str">
        <f t="shared" ca="1" si="43"/>
        <v/>
      </c>
      <c r="F247" s="223" t="str">
        <f t="shared" ca="1" si="44"/>
        <v/>
      </c>
      <c r="G247" s="224" t="str">
        <f t="shared" ca="1" si="45"/>
        <v/>
      </c>
      <c r="H247" s="225" t="str">
        <f t="shared" ca="1" si="46"/>
        <v/>
      </c>
      <c r="I247" s="226" t="str">
        <f t="shared" ca="1" si="47"/>
        <v/>
      </c>
      <c r="J247" s="227" t="str">
        <f t="shared" ca="1" si="48"/>
        <v/>
      </c>
      <c r="K247" s="301" t="s">
        <v>88</v>
      </c>
      <c r="L247" s="112"/>
      <c r="M247" s="35"/>
      <c r="N247" s="35"/>
      <c r="O247" s="35"/>
      <c r="P247" s="35"/>
      <c r="S247" s="35"/>
      <c r="T247" s="35"/>
      <c r="U247" s="35"/>
      <c r="V247" s="35"/>
      <c r="W247" s="35"/>
      <c r="X247" s="35"/>
      <c r="Y247" s="35"/>
      <c r="Z247" s="35"/>
      <c r="AA247" s="228" t="b">
        <f t="shared" ca="1" si="49"/>
        <v>1</v>
      </c>
      <c r="AB247" s="228" t="b">
        <f ca="1">AND(Accueil!$E$5="Oui",$AA247,OR($AD247="",Accueil!$E$7="",NOT(ISNUMBER(Accueil!$E$7)),$AD247&gt;=Accueil!$E$7))</f>
        <v>0</v>
      </c>
      <c r="AC247" s="228" t="b">
        <f ca="1">AND(Accueil!$E$8="Oui",$AA247,OR($AD247="",Accueil!$E$10="",NOT(ISNUMBER(Accueil!$E$10)),$AD247&gt;=Accueil!$E$10))</f>
        <v>0</v>
      </c>
      <c r="AD247" s="229" t="str">
        <f>IF(NOT(_xlfn.ISFORMULA(B247)),IF(ISNUMBER(B247),B247,IF(NOT(_xlfn.ISFORMULA(D247)),IF(AND(ISNUMBER(D247),D247&lt;&gt;0),Accueil!$B$7,IF(NOT(_xlfn.ISFORMULA(G247)),IF(AND(ISNUMBER(G247),G247&lt;&gt;0),Accueil!$B$7,""),"")),IF(NOT(_xlfn.ISFORMULA(G247)),IF(AND(ISNUMBER(G247),G247&lt;&gt;0),Accueil!$B$7,""),""))),IF(NOT(_xlfn.ISFORMULA(D247)),IF(AND(ISNUMBER(D247),D247&lt;&gt;0),Accueil!$B$7,IF(NOT(_xlfn.ISFORMULA(G247)),IF(AND(ISNUMBER(G247),G247&lt;&gt;0),Accueil!$B$7,""),"")),IF(NOT(_xlfn.ISFORMULA(G247)),IF(AND(ISNUMBER(G247),G247&lt;&gt;0),Accueil!$B$7,""),"")))</f>
        <v/>
      </c>
      <c r="AE247" s="230">
        <f t="shared" ca="1" si="50"/>
        <v>0</v>
      </c>
      <c r="AF247" s="230">
        <f t="shared" ca="1" si="51"/>
        <v>0</v>
      </c>
      <c r="AG247" s="230">
        <f t="shared" ca="1" si="52"/>
        <v>0</v>
      </c>
      <c r="AH247" s="231">
        <f t="shared" ca="1" si="53"/>
        <v>0</v>
      </c>
      <c r="AI247" s="231">
        <f t="shared" ca="1" si="54"/>
        <v>0</v>
      </c>
      <c r="AJ247" s="231" t="str">
        <f t="shared" ca="1" si="55"/>
        <v/>
      </c>
    </row>
    <row r="248" spans="1:36" x14ac:dyDescent="0.25">
      <c r="A248" s="42"/>
      <c r="B248" s="232" t="str">
        <f>IF(NOT(_xlfn.ISFORMULA(D248)),IF(AND(ISNUMBER(D248),D248&lt;&gt;0),Accueil!$B$7,IF(NOT(_xlfn.ISFORMULA(G248)),IF(AND(ISNUMBER(G248),G248&lt;&gt;0),Accueil!$B$7,""),"")),IF(NOT(_xlfn.ISFORMULA(G248)),IF(AND(ISNUMBER(G248),G248&lt;&gt;0),Accueil!$B$7,""),""))</f>
        <v/>
      </c>
      <c r="C248" s="43"/>
      <c r="D248" s="223" t="str">
        <f t="shared" ca="1" si="42"/>
        <v/>
      </c>
      <c r="E248" s="223" t="str">
        <f t="shared" ca="1" si="43"/>
        <v/>
      </c>
      <c r="F248" s="223" t="str">
        <f t="shared" ca="1" si="44"/>
        <v/>
      </c>
      <c r="G248" s="224" t="str">
        <f t="shared" ca="1" si="45"/>
        <v/>
      </c>
      <c r="H248" s="225" t="str">
        <f t="shared" ca="1" si="46"/>
        <v/>
      </c>
      <c r="I248" s="226" t="str">
        <f t="shared" ca="1" si="47"/>
        <v/>
      </c>
      <c r="J248" s="227" t="str">
        <f t="shared" ca="1" si="48"/>
        <v/>
      </c>
      <c r="K248" s="301" t="s">
        <v>88</v>
      </c>
      <c r="L248" s="112"/>
      <c r="M248" s="35"/>
      <c r="N248" s="35"/>
      <c r="O248" s="35"/>
      <c r="P248" s="35"/>
      <c r="S248" s="35"/>
      <c r="T248" s="35"/>
      <c r="U248" s="35"/>
      <c r="V248" s="35"/>
      <c r="W248" s="35"/>
      <c r="X248" s="35"/>
      <c r="Y248" s="35"/>
      <c r="Z248" s="35"/>
      <c r="AA248" s="228" t="b">
        <f t="shared" ca="1" si="49"/>
        <v>1</v>
      </c>
      <c r="AB248" s="228" t="b">
        <f ca="1">AND(Accueil!$E$5="Oui",$AA248,OR($AD248="",Accueil!$E$7="",NOT(ISNUMBER(Accueil!$E$7)),$AD248&gt;=Accueil!$E$7))</f>
        <v>0</v>
      </c>
      <c r="AC248" s="228" t="b">
        <f ca="1">AND(Accueil!$E$8="Oui",$AA248,OR($AD248="",Accueil!$E$10="",NOT(ISNUMBER(Accueil!$E$10)),$AD248&gt;=Accueil!$E$10))</f>
        <v>0</v>
      </c>
      <c r="AD248" s="229" t="str">
        <f>IF(NOT(_xlfn.ISFORMULA(B248)),IF(ISNUMBER(B248),B248,IF(NOT(_xlfn.ISFORMULA(D248)),IF(AND(ISNUMBER(D248),D248&lt;&gt;0),Accueil!$B$7,IF(NOT(_xlfn.ISFORMULA(G248)),IF(AND(ISNUMBER(G248),G248&lt;&gt;0),Accueil!$B$7,""),"")),IF(NOT(_xlfn.ISFORMULA(G248)),IF(AND(ISNUMBER(G248),G248&lt;&gt;0),Accueil!$B$7,""),""))),IF(NOT(_xlfn.ISFORMULA(D248)),IF(AND(ISNUMBER(D248),D248&lt;&gt;0),Accueil!$B$7,IF(NOT(_xlfn.ISFORMULA(G248)),IF(AND(ISNUMBER(G248),G248&lt;&gt;0),Accueil!$B$7,""),"")),IF(NOT(_xlfn.ISFORMULA(G248)),IF(AND(ISNUMBER(G248),G248&lt;&gt;0),Accueil!$B$7,""),"")))</f>
        <v/>
      </c>
      <c r="AE248" s="230">
        <f t="shared" ca="1" si="50"/>
        <v>0</v>
      </c>
      <c r="AF248" s="230">
        <f t="shared" ca="1" si="51"/>
        <v>0</v>
      </c>
      <c r="AG248" s="230">
        <f t="shared" ca="1" si="52"/>
        <v>0</v>
      </c>
      <c r="AH248" s="231">
        <f t="shared" ca="1" si="53"/>
        <v>0</v>
      </c>
      <c r="AI248" s="231">
        <f t="shared" ca="1" si="54"/>
        <v>0</v>
      </c>
      <c r="AJ248" s="231" t="str">
        <f t="shared" ca="1" si="55"/>
        <v/>
      </c>
    </row>
    <row r="249" spans="1:36" x14ac:dyDescent="0.25">
      <c r="A249" s="42"/>
      <c r="B249" s="232" t="str">
        <f>IF(NOT(_xlfn.ISFORMULA(D249)),IF(AND(ISNUMBER(D249),D249&lt;&gt;0),Accueil!$B$7,IF(NOT(_xlfn.ISFORMULA(G249)),IF(AND(ISNUMBER(G249),G249&lt;&gt;0),Accueil!$B$7,""),"")),IF(NOT(_xlfn.ISFORMULA(G249)),IF(AND(ISNUMBER(G249),G249&lt;&gt;0),Accueil!$B$7,""),""))</f>
        <v/>
      </c>
      <c r="C249" s="43"/>
      <c r="D249" s="223" t="str">
        <f t="shared" ca="1" si="42"/>
        <v/>
      </c>
      <c r="E249" s="223" t="str">
        <f t="shared" ca="1" si="43"/>
        <v/>
      </c>
      <c r="F249" s="223" t="str">
        <f t="shared" ca="1" si="44"/>
        <v/>
      </c>
      <c r="G249" s="224" t="str">
        <f t="shared" ca="1" si="45"/>
        <v/>
      </c>
      <c r="H249" s="225" t="str">
        <f t="shared" ca="1" si="46"/>
        <v/>
      </c>
      <c r="I249" s="226" t="str">
        <f t="shared" ca="1" si="47"/>
        <v/>
      </c>
      <c r="J249" s="227" t="str">
        <f t="shared" ca="1" si="48"/>
        <v/>
      </c>
      <c r="K249" s="301" t="s">
        <v>88</v>
      </c>
      <c r="L249" s="112"/>
      <c r="M249" s="35"/>
      <c r="N249" s="35"/>
      <c r="O249" s="35"/>
      <c r="P249" s="35"/>
      <c r="S249" s="35"/>
      <c r="T249" s="35"/>
      <c r="U249" s="35"/>
      <c r="V249" s="35"/>
      <c r="W249" s="35"/>
      <c r="X249" s="35"/>
      <c r="Y249" s="35"/>
      <c r="Z249" s="35"/>
      <c r="AA249" s="228" t="b">
        <f t="shared" ca="1" si="49"/>
        <v>1</v>
      </c>
      <c r="AB249" s="228" t="b">
        <f ca="1">AND(Accueil!$E$5="Oui",$AA249,OR($AD249="",Accueil!$E$7="",NOT(ISNUMBER(Accueil!$E$7)),$AD249&gt;=Accueil!$E$7))</f>
        <v>0</v>
      </c>
      <c r="AC249" s="228" t="b">
        <f ca="1">AND(Accueil!$E$8="Oui",$AA249,OR($AD249="",Accueil!$E$10="",NOT(ISNUMBER(Accueil!$E$10)),$AD249&gt;=Accueil!$E$10))</f>
        <v>0</v>
      </c>
      <c r="AD249" s="229" t="str">
        <f>IF(NOT(_xlfn.ISFORMULA(B249)),IF(ISNUMBER(B249),B249,IF(NOT(_xlfn.ISFORMULA(D249)),IF(AND(ISNUMBER(D249),D249&lt;&gt;0),Accueil!$B$7,IF(NOT(_xlfn.ISFORMULA(G249)),IF(AND(ISNUMBER(G249),G249&lt;&gt;0),Accueil!$B$7,""),"")),IF(NOT(_xlfn.ISFORMULA(G249)),IF(AND(ISNUMBER(G249),G249&lt;&gt;0),Accueil!$B$7,""),""))),IF(NOT(_xlfn.ISFORMULA(D249)),IF(AND(ISNUMBER(D249),D249&lt;&gt;0),Accueil!$B$7,IF(NOT(_xlfn.ISFORMULA(G249)),IF(AND(ISNUMBER(G249),G249&lt;&gt;0),Accueil!$B$7,""),"")),IF(NOT(_xlfn.ISFORMULA(G249)),IF(AND(ISNUMBER(G249),G249&lt;&gt;0),Accueil!$B$7,""),"")))</f>
        <v/>
      </c>
      <c r="AE249" s="230">
        <f t="shared" ca="1" si="50"/>
        <v>0</v>
      </c>
      <c r="AF249" s="230">
        <f t="shared" ca="1" si="51"/>
        <v>0</v>
      </c>
      <c r="AG249" s="230">
        <f t="shared" ca="1" si="52"/>
        <v>0</v>
      </c>
      <c r="AH249" s="231">
        <f t="shared" ca="1" si="53"/>
        <v>0</v>
      </c>
      <c r="AI249" s="231">
        <f t="shared" ca="1" si="54"/>
        <v>0</v>
      </c>
      <c r="AJ249" s="231" t="str">
        <f t="shared" ca="1" si="55"/>
        <v/>
      </c>
    </row>
    <row r="250" spans="1:36" x14ac:dyDescent="0.25">
      <c r="A250" s="42"/>
      <c r="B250" s="232" t="str">
        <f>IF(NOT(_xlfn.ISFORMULA(D250)),IF(AND(ISNUMBER(D250),D250&lt;&gt;0),Accueil!$B$7,IF(NOT(_xlfn.ISFORMULA(G250)),IF(AND(ISNUMBER(G250),G250&lt;&gt;0),Accueil!$B$7,""),"")),IF(NOT(_xlfn.ISFORMULA(G250)),IF(AND(ISNUMBER(G250),G250&lt;&gt;0),Accueil!$B$7,""),""))</f>
        <v/>
      </c>
      <c r="C250" s="43"/>
      <c r="D250" s="223" t="str">
        <f t="shared" ca="1" si="42"/>
        <v/>
      </c>
      <c r="E250" s="223" t="str">
        <f t="shared" ca="1" si="43"/>
        <v/>
      </c>
      <c r="F250" s="223" t="str">
        <f t="shared" ca="1" si="44"/>
        <v/>
      </c>
      <c r="G250" s="224" t="str">
        <f t="shared" ca="1" si="45"/>
        <v/>
      </c>
      <c r="H250" s="225" t="str">
        <f t="shared" ca="1" si="46"/>
        <v/>
      </c>
      <c r="I250" s="226" t="str">
        <f t="shared" ca="1" si="47"/>
        <v/>
      </c>
      <c r="J250" s="227" t="str">
        <f t="shared" ca="1" si="48"/>
        <v/>
      </c>
      <c r="K250" s="301" t="s">
        <v>88</v>
      </c>
      <c r="L250" s="112"/>
      <c r="M250" s="35"/>
      <c r="N250" s="35"/>
      <c r="O250" s="35"/>
      <c r="P250" s="35"/>
      <c r="S250" s="35"/>
      <c r="T250" s="35"/>
      <c r="U250" s="35"/>
      <c r="V250" s="35"/>
      <c r="W250" s="35"/>
      <c r="X250" s="35"/>
      <c r="Y250" s="35"/>
      <c r="Z250" s="35"/>
      <c r="AA250" s="228" t="b">
        <f t="shared" ca="1" si="49"/>
        <v>1</v>
      </c>
      <c r="AB250" s="228" t="b">
        <f ca="1">AND(Accueil!$E$5="Oui",$AA250,OR($AD250="",Accueil!$E$7="",NOT(ISNUMBER(Accueil!$E$7)),$AD250&gt;=Accueil!$E$7))</f>
        <v>0</v>
      </c>
      <c r="AC250" s="228" t="b">
        <f ca="1">AND(Accueil!$E$8="Oui",$AA250,OR($AD250="",Accueil!$E$10="",NOT(ISNUMBER(Accueil!$E$10)),$AD250&gt;=Accueil!$E$10))</f>
        <v>0</v>
      </c>
      <c r="AD250" s="229" t="str">
        <f>IF(NOT(_xlfn.ISFORMULA(B250)),IF(ISNUMBER(B250),B250,IF(NOT(_xlfn.ISFORMULA(D250)),IF(AND(ISNUMBER(D250),D250&lt;&gt;0),Accueil!$B$7,IF(NOT(_xlfn.ISFORMULA(G250)),IF(AND(ISNUMBER(G250),G250&lt;&gt;0),Accueil!$B$7,""),"")),IF(NOT(_xlfn.ISFORMULA(G250)),IF(AND(ISNUMBER(G250),G250&lt;&gt;0),Accueil!$B$7,""),""))),IF(NOT(_xlfn.ISFORMULA(D250)),IF(AND(ISNUMBER(D250),D250&lt;&gt;0),Accueil!$B$7,IF(NOT(_xlfn.ISFORMULA(G250)),IF(AND(ISNUMBER(G250),G250&lt;&gt;0),Accueil!$B$7,""),"")),IF(NOT(_xlfn.ISFORMULA(G250)),IF(AND(ISNUMBER(G250),G250&lt;&gt;0),Accueil!$B$7,""),"")))</f>
        <v/>
      </c>
      <c r="AE250" s="230">
        <f t="shared" ca="1" si="50"/>
        <v>0</v>
      </c>
      <c r="AF250" s="230">
        <f t="shared" ca="1" si="51"/>
        <v>0</v>
      </c>
      <c r="AG250" s="230">
        <f t="shared" ca="1" si="52"/>
        <v>0</v>
      </c>
      <c r="AH250" s="231">
        <f t="shared" ca="1" si="53"/>
        <v>0</v>
      </c>
      <c r="AI250" s="231">
        <f t="shared" ca="1" si="54"/>
        <v>0</v>
      </c>
      <c r="AJ250" s="231" t="str">
        <f t="shared" ca="1" si="55"/>
        <v/>
      </c>
    </row>
    <row r="251" spans="1:36" x14ac:dyDescent="0.25">
      <c r="A251" s="42"/>
      <c r="B251" s="232" t="str">
        <f>IF(NOT(_xlfn.ISFORMULA(D251)),IF(AND(ISNUMBER(D251),D251&lt;&gt;0),Accueil!$B$7,IF(NOT(_xlfn.ISFORMULA(G251)),IF(AND(ISNUMBER(G251),G251&lt;&gt;0),Accueil!$B$7,""),"")),IF(NOT(_xlfn.ISFORMULA(G251)),IF(AND(ISNUMBER(G251),G251&lt;&gt;0),Accueil!$B$7,""),""))</f>
        <v/>
      </c>
      <c r="C251" s="43"/>
      <c r="D251" s="223" t="str">
        <f t="shared" ca="1" si="42"/>
        <v/>
      </c>
      <c r="E251" s="223" t="str">
        <f t="shared" ca="1" si="43"/>
        <v/>
      </c>
      <c r="F251" s="223" t="str">
        <f t="shared" ca="1" si="44"/>
        <v/>
      </c>
      <c r="G251" s="224" t="str">
        <f t="shared" ca="1" si="45"/>
        <v/>
      </c>
      <c r="H251" s="225" t="str">
        <f t="shared" ca="1" si="46"/>
        <v/>
      </c>
      <c r="I251" s="226" t="str">
        <f t="shared" ca="1" si="47"/>
        <v/>
      </c>
      <c r="J251" s="227" t="str">
        <f t="shared" ca="1" si="48"/>
        <v/>
      </c>
      <c r="K251" s="301" t="s">
        <v>88</v>
      </c>
      <c r="L251" s="112"/>
      <c r="M251" s="35"/>
      <c r="N251" s="35"/>
      <c r="O251" s="35"/>
      <c r="P251" s="35"/>
      <c r="S251" s="35"/>
      <c r="T251" s="35"/>
      <c r="U251" s="35"/>
      <c r="V251" s="35"/>
      <c r="W251" s="35"/>
      <c r="X251" s="35"/>
      <c r="Y251" s="35"/>
      <c r="Z251" s="35"/>
      <c r="AA251" s="228" t="b">
        <f t="shared" ca="1" si="49"/>
        <v>1</v>
      </c>
      <c r="AB251" s="228" t="b">
        <f ca="1">AND(Accueil!$E$5="Oui",$AA251,OR($AD251="",Accueil!$E$7="",NOT(ISNUMBER(Accueil!$E$7)),$AD251&gt;=Accueil!$E$7))</f>
        <v>0</v>
      </c>
      <c r="AC251" s="228" t="b">
        <f ca="1">AND(Accueil!$E$8="Oui",$AA251,OR($AD251="",Accueil!$E$10="",NOT(ISNUMBER(Accueil!$E$10)),$AD251&gt;=Accueil!$E$10))</f>
        <v>0</v>
      </c>
      <c r="AD251" s="229" t="str">
        <f>IF(NOT(_xlfn.ISFORMULA(B251)),IF(ISNUMBER(B251),B251,IF(NOT(_xlfn.ISFORMULA(D251)),IF(AND(ISNUMBER(D251),D251&lt;&gt;0),Accueil!$B$7,IF(NOT(_xlfn.ISFORMULA(G251)),IF(AND(ISNUMBER(G251),G251&lt;&gt;0),Accueil!$B$7,""),"")),IF(NOT(_xlfn.ISFORMULA(G251)),IF(AND(ISNUMBER(G251),G251&lt;&gt;0),Accueil!$B$7,""),""))),IF(NOT(_xlfn.ISFORMULA(D251)),IF(AND(ISNUMBER(D251),D251&lt;&gt;0),Accueil!$B$7,IF(NOT(_xlfn.ISFORMULA(G251)),IF(AND(ISNUMBER(G251),G251&lt;&gt;0),Accueil!$B$7,""),"")),IF(NOT(_xlfn.ISFORMULA(G251)),IF(AND(ISNUMBER(G251),G251&lt;&gt;0),Accueil!$B$7,""),"")))</f>
        <v/>
      </c>
      <c r="AE251" s="230">
        <f t="shared" ca="1" si="50"/>
        <v>0</v>
      </c>
      <c r="AF251" s="230">
        <f t="shared" ca="1" si="51"/>
        <v>0</v>
      </c>
      <c r="AG251" s="230">
        <f t="shared" ca="1" si="52"/>
        <v>0</v>
      </c>
      <c r="AH251" s="231">
        <f t="shared" ca="1" si="53"/>
        <v>0</v>
      </c>
      <c r="AI251" s="231">
        <f t="shared" ca="1" si="54"/>
        <v>0</v>
      </c>
      <c r="AJ251" s="231" t="str">
        <f t="shared" ca="1" si="55"/>
        <v/>
      </c>
    </row>
    <row r="252" spans="1:36" x14ac:dyDescent="0.25">
      <c r="A252" s="42"/>
      <c r="B252" s="232" t="str">
        <f>IF(NOT(_xlfn.ISFORMULA(D252)),IF(AND(ISNUMBER(D252),D252&lt;&gt;0),Accueil!$B$7,IF(NOT(_xlfn.ISFORMULA(G252)),IF(AND(ISNUMBER(G252),G252&lt;&gt;0),Accueil!$B$7,""),"")),IF(NOT(_xlfn.ISFORMULA(G252)),IF(AND(ISNUMBER(G252),G252&lt;&gt;0),Accueil!$B$7,""),""))</f>
        <v/>
      </c>
      <c r="C252" s="43"/>
      <c r="D252" s="223" t="str">
        <f t="shared" ca="1" si="42"/>
        <v/>
      </c>
      <c r="E252" s="223" t="str">
        <f t="shared" ca="1" si="43"/>
        <v/>
      </c>
      <c r="F252" s="223" t="str">
        <f t="shared" ca="1" si="44"/>
        <v/>
      </c>
      <c r="G252" s="224" t="str">
        <f t="shared" ca="1" si="45"/>
        <v/>
      </c>
      <c r="H252" s="225" t="str">
        <f t="shared" ca="1" si="46"/>
        <v/>
      </c>
      <c r="I252" s="226" t="str">
        <f t="shared" ca="1" si="47"/>
        <v/>
      </c>
      <c r="J252" s="227" t="str">
        <f t="shared" ca="1" si="48"/>
        <v/>
      </c>
      <c r="K252" s="301" t="s">
        <v>88</v>
      </c>
      <c r="L252" s="112"/>
      <c r="M252" s="35"/>
      <c r="N252" s="35"/>
      <c r="O252" s="35"/>
      <c r="P252" s="35"/>
      <c r="S252" s="35"/>
      <c r="T252" s="35"/>
      <c r="U252" s="35"/>
      <c r="V252" s="35"/>
      <c r="W252" s="35"/>
      <c r="X252" s="35"/>
      <c r="Y252" s="35"/>
      <c r="Z252" s="35"/>
      <c r="AA252" s="228" t="b">
        <f t="shared" ca="1" si="49"/>
        <v>1</v>
      </c>
      <c r="AB252" s="228" t="b">
        <f ca="1">AND(Accueil!$E$5="Oui",$AA252,OR($AD252="",Accueil!$E$7="",NOT(ISNUMBER(Accueil!$E$7)),$AD252&gt;=Accueil!$E$7))</f>
        <v>0</v>
      </c>
      <c r="AC252" s="228" t="b">
        <f ca="1">AND(Accueil!$E$8="Oui",$AA252,OR($AD252="",Accueil!$E$10="",NOT(ISNUMBER(Accueil!$E$10)),$AD252&gt;=Accueil!$E$10))</f>
        <v>0</v>
      </c>
      <c r="AD252" s="229" t="str">
        <f>IF(NOT(_xlfn.ISFORMULA(B252)),IF(ISNUMBER(B252),B252,IF(NOT(_xlfn.ISFORMULA(D252)),IF(AND(ISNUMBER(D252),D252&lt;&gt;0),Accueil!$B$7,IF(NOT(_xlfn.ISFORMULA(G252)),IF(AND(ISNUMBER(G252),G252&lt;&gt;0),Accueil!$B$7,""),"")),IF(NOT(_xlfn.ISFORMULA(G252)),IF(AND(ISNUMBER(G252),G252&lt;&gt;0),Accueil!$B$7,""),""))),IF(NOT(_xlfn.ISFORMULA(D252)),IF(AND(ISNUMBER(D252),D252&lt;&gt;0),Accueil!$B$7,IF(NOT(_xlfn.ISFORMULA(G252)),IF(AND(ISNUMBER(G252),G252&lt;&gt;0),Accueil!$B$7,""),"")),IF(NOT(_xlfn.ISFORMULA(G252)),IF(AND(ISNUMBER(G252),G252&lt;&gt;0),Accueil!$B$7,""),"")))</f>
        <v/>
      </c>
      <c r="AE252" s="230">
        <f t="shared" ca="1" si="50"/>
        <v>0</v>
      </c>
      <c r="AF252" s="230">
        <f t="shared" ca="1" si="51"/>
        <v>0</v>
      </c>
      <c r="AG252" s="230">
        <f t="shared" ca="1" si="52"/>
        <v>0</v>
      </c>
      <c r="AH252" s="231">
        <f t="shared" ca="1" si="53"/>
        <v>0</v>
      </c>
      <c r="AI252" s="231">
        <f t="shared" ca="1" si="54"/>
        <v>0</v>
      </c>
      <c r="AJ252" s="231" t="str">
        <f t="shared" ca="1" si="55"/>
        <v/>
      </c>
    </row>
    <row r="253" spans="1:36" x14ac:dyDescent="0.25">
      <c r="A253" s="42"/>
      <c r="B253" s="232" t="str">
        <f>IF(NOT(_xlfn.ISFORMULA(D253)),IF(AND(ISNUMBER(D253),D253&lt;&gt;0),Accueil!$B$7,IF(NOT(_xlfn.ISFORMULA(G253)),IF(AND(ISNUMBER(G253),G253&lt;&gt;0),Accueil!$B$7,""),"")),IF(NOT(_xlfn.ISFORMULA(G253)),IF(AND(ISNUMBER(G253),G253&lt;&gt;0),Accueil!$B$7,""),""))</f>
        <v/>
      </c>
      <c r="C253" s="43"/>
      <c r="D253" s="223" t="str">
        <f t="shared" ca="1" si="42"/>
        <v/>
      </c>
      <c r="E253" s="223" t="str">
        <f t="shared" ca="1" si="43"/>
        <v/>
      </c>
      <c r="F253" s="223" t="str">
        <f t="shared" ca="1" si="44"/>
        <v/>
      </c>
      <c r="G253" s="224" t="str">
        <f t="shared" ca="1" si="45"/>
        <v/>
      </c>
      <c r="H253" s="225" t="str">
        <f t="shared" ca="1" si="46"/>
        <v/>
      </c>
      <c r="I253" s="226" t="str">
        <f t="shared" ca="1" si="47"/>
        <v/>
      </c>
      <c r="J253" s="227" t="str">
        <f t="shared" ca="1" si="48"/>
        <v/>
      </c>
      <c r="K253" s="301" t="s">
        <v>88</v>
      </c>
      <c r="L253" s="112"/>
      <c r="M253" s="35"/>
      <c r="N253" s="35"/>
      <c r="O253" s="35"/>
      <c r="P253" s="35"/>
      <c r="S253" s="35"/>
      <c r="T253" s="35"/>
      <c r="U253" s="35"/>
      <c r="V253" s="35"/>
      <c r="W253" s="35"/>
      <c r="X253" s="35"/>
      <c r="Y253" s="35"/>
      <c r="Z253" s="35"/>
      <c r="AA253" s="228" t="b">
        <f t="shared" ca="1" si="49"/>
        <v>1</v>
      </c>
      <c r="AB253" s="228" t="b">
        <f ca="1">AND(Accueil!$E$5="Oui",$AA253,OR($AD253="",Accueil!$E$7="",NOT(ISNUMBER(Accueil!$E$7)),$AD253&gt;=Accueil!$E$7))</f>
        <v>0</v>
      </c>
      <c r="AC253" s="228" t="b">
        <f ca="1">AND(Accueil!$E$8="Oui",$AA253,OR($AD253="",Accueil!$E$10="",NOT(ISNUMBER(Accueil!$E$10)),$AD253&gt;=Accueil!$E$10))</f>
        <v>0</v>
      </c>
      <c r="AD253" s="229" t="str">
        <f>IF(NOT(_xlfn.ISFORMULA(B253)),IF(ISNUMBER(B253),B253,IF(NOT(_xlfn.ISFORMULA(D253)),IF(AND(ISNUMBER(D253),D253&lt;&gt;0),Accueil!$B$7,IF(NOT(_xlfn.ISFORMULA(G253)),IF(AND(ISNUMBER(G253),G253&lt;&gt;0),Accueil!$B$7,""),"")),IF(NOT(_xlfn.ISFORMULA(G253)),IF(AND(ISNUMBER(G253),G253&lt;&gt;0),Accueil!$B$7,""),""))),IF(NOT(_xlfn.ISFORMULA(D253)),IF(AND(ISNUMBER(D253),D253&lt;&gt;0),Accueil!$B$7,IF(NOT(_xlfn.ISFORMULA(G253)),IF(AND(ISNUMBER(G253),G253&lt;&gt;0),Accueil!$B$7,""),"")),IF(NOT(_xlfn.ISFORMULA(G253)),IF(AND(ISNUMBER(G253),G253&lt;&gt;0),Accueil!$B$7,""),"")))</f>
        <v/>
      </c>
      <c r="AE253" s="230">
        <f t="shared" ca="1" si="50"/>
        <v>0</v>
      </c>
      <c r="AF253" s="230">
        <f t="shared" ca="1" si="51"/>
        <v>0</v>
      </c>
      <c r="AG253" s="230">
        <f t="shared" ca="1" si="52"/>
        <v>0</v>
      </c>
      <c r="AH253" s="231">
        <f t="shared" ca="1" si="53"/>
        <v>0</v>
      </c>
      <c r="AI253" s="231">
        <f t="shared" ca="1" si="54"/>
        <v>0</v>
      </c>
      <c r="AJ253" s="231" t="str">
        <f t="shared" ca="1" si="55"/>
        <v/>
      </c>
    </row>
    <row r="254" spans="1:36" x14ac:dyDescent="0.25">
      <c r="A254" s="42"/>
      <c r="B254" s="232" t="str">
        <f>IF(NOT(_xlfn.ISFORMULA(D254)),IF(AND(ISNUMBER(D254),D254&lt;&gt;0),Accueil!$B$7,IF(NOT(_xlfn.ISFORMULA(G254)),IF(AND(ISNUMBER(G254),G254&lt;&gt;0),Accueil!$B$7,""),"")),IF(NOT(_xlfn.ISFORMULA(G254)),IF(AND(ISNUMBER(G254),G254&lt;&gt;0),Accueil!$B$7,""),""))</f>
        <v/>
      </c>
      <c r="C254" s="43"/>
      <c r="D254" s="223" t="str">
        <f t="shared" ca="1" si="42"/>
        <v/>
      </c>
      <c r="E254" s="223" t="str">
        <f t="shared" ca="1" si="43"/>
        <v/>
      </c>
      <c r="F254" s="223" t="str">
        <f t="shared" ca="1" si="44"/>
        <v/>
      </c>
      <c r="G254" s="224" t="str">
        <f t="shared" ca="1" si="45"/>
        <v/>
      </c>
      <c r="H254" s="225" t="str">
        <f t="shared" ca="1" si="46"/>
        <v/>
      </c>
      <c r="I254" s="226" t="str">
        <f t="shared" ca="1" si="47"/>
        <v/>
      </c>
      <c r="J254" s="227" t="str">
        <f t="shared" ca="1" si="48"/>
        <v/>
      </c>
      <c r="K254" s="301" t="s">
        <v>88</v>
      </c>
      <c r="L254" s="112"/>
      <c r="M254" s="35"/>
      <c r="N254" s="35"/>
      <c r="O254" s="35"/>
      <c r="P254" s="35"/>
      <c r="S254" s="35"/>
      <c r="T254" s="35"/>
      <c r="U254" s="35"/>
      <c r="V254" s="35"/>
      <c r="W254" s="35"/>
      <c r="X254" s="35"/>
      <c r="Y254" s="35"/>
      <c r="Z254" s="35"/>
      <c r="AA254" s="228" t="b">
        <f t="shared" ca="1" si="49"/>
        <v>1</v>
      </c>
      <c r="AB254" s="228" t="b">
        <f ca="1">AND(Accueil!$E$5="Oui",$AA254,OR($AD254="",Accueil!$E$7="",NOT(ISNUMBER(Accueil!$E$7)),$AD254&gt;=Accueil!$E$7))</f>
        <v>0</v>
      </c>
      <c r="AC254" s="228" t="b">
        <f ca="1">AND(Accueil!$E$8="Oui",$AA254,OR($AD254="",Accueil!$E$10="",NOT(ISNUMBER(Accueil!$E$10)),$AD254&gt;=Accueil!$E$10))</f>
        <v>0</v>
      </c>
      <c r="AD254" s="229" t="str">
        <f>IF(NOT(_xlfn.ISFORMULA(B254)),IF(ISNUMBER(B254),B254,IF(NOT(_xlfn.ISFORMULA(D254)),IF(AND(ISNUMBER(D254),D254&lt;&gt;0),Accueil!$B$7,IF(NOT(_xlfn.ISFORMULA(G254)),IF(AND(ISNUMBER(G254),G254&lt;&gt;0),Accueil!$B$7,""),"")),IF(NOT(_xlfn.ISFORMULA(G254)),IF(AND(ISNUMBER(G254),G254&lt;&gt;0),Accueil!$B$7,""),""))),IF(NOT(_xlfn.ISFORMULA(D254)),IF(AND(ISNUMBER(D254),D254&lt;&gt;0),Accueil!$B$7,IF(NOT(_xlfn.ISFORMULA(G254)),IF(AND(ISNUMBER(G254),G254&lt;&gt;0),Accueil!$B$7,""),"")),IF(NOT(_xlfn.ISFORMULA(G254)),IF(AND(ISNUMBER(G254),G254&lt;&gt;0),Accueil!$B$7,""),"")))</f>
        <v/>
      </c>
      <c r="AE254" s="230">
        <f t="shared" ca="1" si="50"/>
        <v>0</v>
      </c>
      <c r="AF254" s="230">
        <f t="shared" ca="1" si="51"/>
        <v>0</v>
      </c>
      <c r="AG254" s="230">
        <f t="shared" ca="1" si="52"/>
        <v>0</v>
      </c>
      <c r="AH254" s="231">
        <f t="shared" ca="1" si="53"/>
        <v>0</v>
      </c>
      <c r="AI254" s="231">
        <f t="shared" ca="1" si="54"/>
        <v>0</v>
      </c>
      <c r="AJ254" s="231" t="str">
        <f t="shared" ca="1" si="55"/>
        <v/>
      </c>
    </row>
    <row r="255" spans="1:36" x14ac:dyDescent="0.25">
      <c r="A255" s="42"/>
      <c r="B255" s="232" t="str">
        <f>IF(NOT(_xlfn.ISFORMULA(D255)),IF(AND(ISNUMBER(D255),D255&lt;&gt;0),Accueil!$B$7,IF(NOT(_xlfn.ISFORMULA(G255)),IF(AND(ISNUMBER(G255),G255&lt;&gt;0),Accueil!$B$7,""),"")),IF(NOT(_xlfn.ISFORMULA(G255)),IF(AND(ISNUMBER(G255),G255&lt;&gt;0),Accueil!$B$7,""),""))</f>
        <v/>
      </c>
      <c r="C255" s="43"/>
      <c r="D255" s="223" t="str">
        <f t="shared" ca="1" si="42"/>
        <v/>
      </c>
      <c r="E255" s="223" t="str">
        <f t="shared" ca="1" si="43"/>
        <v/>
      </c>
      <c r="F255" s="223" t="str">
        <f t="shared" ca="1" si="44"/>
        <v/>
      </c>
      <c r="G255" s="224" t="str">
        <f t="shared" ca="1" si="45"/>
        <v/>
      </c>
      <c r="H255" s="225" t="str">
        <f t="shared" ca="1" si="46"/>
        <v/>
      </c>
      <c r="I255" s="226" t="str">
        <f t="shared" ca="1" si="47"/>
        <v/>
      </c>
      <c r="J255" s="227" t="str">
        <f t="shared" ca="1" si="48"/>
        <v/>
      </c>
      <c r="K255" s="301" t="s">
        <v>88</v>
      </c>
      <c r="L255" s="112"/>
      <c r="M255" s="35"/>
      <c r="N255" s="35"/>
      <c r="O255" s="35"/>
      <c r="P255" s="35"/>
      <c r="S255" s="35"/>
      <c r="T255" s="35"/>
      <c r="U255" s="35"/>
      <c r="V255" s="35"/>
      <c r="W255" s="35"/>
      <c r="X255" s="35"/>
      <c r="Y255" s="35"/>
      <c r="Z255" s="35"/>
      <c r="AA255" s="228" t="b">
        <f t="shared" ca="1" si="49"/>
        <v>1</v>
      </c>
      <c r="AB255" s="228" t="b">
        <f ca="1">AND(Accueil!$E$5="Oui",$AA255,OR($AD255="",Accueil!$E$7="",NOT(ISNUMBER(Accueil!$E$7)),$AD255&gt;=Accueil!$E$7))</f>
        <v>0</v>
      </c>
      <c r="AC255" s="228" t="b">
        <f ca="1">AND(Accueil!$E$8="Oui",$AA255,OR($AD255="",Accueil!$E$10="",NOT(ISNUMBER(Accueil!$E$10)),$AD255&gt;=Accueil!$E$10))</f>
        <v>0</v>
      </c>
      <c r="AD255" s="229" t="str">
        <f>IF(NOT(_xlfn.ISFORMULA(B255)),IF(ISNUMBER(B255),B255,IF(NOT(_xlfn.ISFORMULA(D255)),IF(AND(ISNUMBER(D255),D255&lt;&gt;0),Accueil!$B$7,IF(NOT(_xlfn.ISFORMULA(G255)),IF(AND(ISNUMBER(G255),G255&lt;&gt;0),Accueil!$B$7,""),"")),IF(NOT(_xlfn.ISFORMULA(G255)),IF(AND(ISNUMBER(G255),G255&lt;&gt;0),Accueil!$B$7,""),""))),IF(NOT(_xlfn.ISFORMULA(D255)),IF(AND(ISNUMBER(D255),D255&lt;&gt;0),Accueil!$B$7,IF(NOT(_xlfn.ISFORMULA(G255)),IF(AND(ISNUMBER(G255),G255&lt;&gt;0),Accueil!$B$7,""),"")),IF(NOT(_xlfn.ISFORMULA(G255)),IF(AND(ISNUMBER(G255),G255&lt;&gt;0),Accueil!$B$7,""),"")))</f>
        <v/>
      </c>
      <c r="AE255" s="230">
        <f t="shared" ca="1" si="50"/>
        <v>0</v>
      </c>
      <c r="AF255" s="230">
        <f t="shared" ca="1" si="51"/>
        <v>0</v>
      </c>
      <c r="AG255" s="230">
        <f t="shared" ca="1" si="52"/>
        <v>0</v>
      </c>
      <c r="AH255" s="231">
        <f t="shared" ca="1" si="53"/>
        <v>0</v>
      </c>
      <c r="AI255" s="231">
        <f t="shared" ca="1" si="54"/>
        <v>0</v>
      </c>
      <c r="AJ255" s="231" t="str">
        <f t="shared" ca="1" si="55"/>
        <v/>
      </c>
    </row>
    <row r="256" spans="1:36" x14ac:dyDescent="0.25">
      <c r="A256" s="42"/>
      <c r="B256" s="232" t="str">
        <f>IF(NOT(_xlfn.ISFORMULA(D256)),IF(AND(ISNUMBER(D256),D256&lt;&gt;0),Accueil!$B$7,IF(NOT(_xlfn.ISFORMULA(G256)),IF(AND(ISNUMBER(G256),G256&lt;&gt;0),Accueil!$B$7,""),"")),IF(NOT(_xlfn.ISFORMULA(G256)),IF(AND(ISNUMBER(G256),G256&lt;&gt;0),Accueil!$B$7,""),""))</f>
        <v/>
      </c>
      <c r="C256" s="43"/>
      <c r="D256" s="223" t="str">
        <f t="shared" ca="1" si="42"/>
        <v/>
      </c>
      <c r="E256" s="223" t="str">
        <f t="shared" ca="1" si="43"/>
        <v/>
      </c>
      <c r="F256" s="223" t="str">
        <f t="shared" ca="1" si="44"/>
        <v/>
      </c>
      <c r="G256" s="224" t="str">
        <f t="shared" ca="1" si="45"/>
        <v/>
      </c>
      <c r="H256" s="225" t="str">
        <f t="shared" ca="1" si="46"/>
        <v/>
      </c>
      <c r="I256" s="226" t="str">
        <f t="shared" ca="1" si="47"/>
        <v/>
      </c>
      <c r="J256" s="227" t="str">
        <f t="shared" ca="1" si="48"/>
        <v/>
      </c>
      <c r="K256" s="301" t="s">
        <v>88</v>
      </c>
      <c r="L256" s="112"/>
      <c r="M256" s="35"/>
      <c r="N256" s="35"/>
      <c r="O256" s="35"/>
      <c r="P256" s="35"/>
      <c r="S256" s="35"/>
      <c r="T256" s="35"/>
      <c r="U256" s="35"/>
      <c r="V256" s="35"/>
      <c r="W256" s="35"/>
      <c r="X256" s="35"/>
      <c r="Y256" s="35"/>
      <c r="Z256" s="35"/>
      <c r="AA256" s="228" t="b">
        <f t="shared" ca="1" si="49"/>
        <v>1</v>
      </c>
      <c r="AB256" s="228" t="b">
        <f ca="1">AND(Accueil!$E$5="Oui",$AA256,OR($AD256="",Accueil!$E$7="",NOT(ISNUMBER(Accueil!$E$7)),$AD256&gt;=Accueil!$E$7))</f>
        <v>0</v>
      </c>
      <c r="AC256" s="228" t="b">
        <f ca="1">AND(Accueil!$E$8="Oui",$AA256,OR($AD256="",Accueil!$E$10="",NOT(ISNUMBER(Accueil!$E$10)),$AD256&gt;=Accueil!$E$10))</f>
        <v>0</v>
      </c>
      <c r="AD256" s="229" t="str">
        <f>IF(NOT(_xlfn.ISFORMULA(B256)),IF(ISNUMBER(B256),B256,IF(NOT(_xlfn.ISFORMULA(D256)),IF(AND(ISNUMBER(D256),D256&lt;&gt;0),Accueil!$B$7,IF(NOT(_xlfn.ISFORMULA(G256)),IF(AND(ISNUMBER(G256),G256&lt;&gt;0),Accueil!$B$7,""),"")),IF(NOT(_xlfn.ISFORMULA(G256)),IF(AND(ISNUMBER(G256),G256&lt;&gt;0),Accueil!$B$7,""),""))),IF(NOT(_xlfn.ISFORMULA(D256)),IF(AND(ISNUMBER(D256),D256&lt;&gt;0),Accueil!$B$7,IF(NOT(_xlfn.ISFORMULA(G256)),IF(AND(ISNUMBER(G256),G256&lt;&gt;0),Accueil!$B$7,""),"")),IF(NOT(_xlfn.ISFORMULA(G256)),IF(AND(ISNUMBER(G256),G256&lt;&gt;0),Accueil!$B$7,""),"")))</f>
        <v/>
      </c>
      <c r="AE256" s="230">
        <f t="shared" ca="1" si="50"/>
        <v>0</v>
      </c>
      <c r="AF256" s="230">
        <f t="shared" ca="1" si="51"/>
        <v>0</v>
      </c>
      <c r="AG256" s="230">
        <f t="shared" ca="1" si="52"/>
        <v>0</v>
      </c>
      <c r="AH256" s="231">
        <f t="shared" ca="1" si="53"/>
        <v>0</v>
      </c>
      <c r="AI256" s="231">
        <f t="shared" ca="1" si="54"/>
        <v>0</v>
      </c>
      <c r="AJ256" s="231" t="str">
        <f t="shared" ca="1" si="55"/>
        <v/>
      </c>
    </row>
    <row r="257" spans="1:36" x14ac:dyDescent="0.25">
      <c r="A257" s="42"/>
      <c r="B257" s="232" t="str">
        <f>IF(NOT(_xlfn.ISFORMULA(D257)),IF(AND(ISNUMBER(D257),D257&lt;&gt;0),Accueil!$B$7,IF(NOT(_xlfn.ISFORMULA(G257)),IF(AND(ISNUMBER(G257),G257&lt;&gt;0),Accueil!$B$7,""),"")),IF(NOT(_xlfn.ISFORMULA(G257)),IF(AND(ISNUMBER(G257),G257&lt;&gt;0),Accueil!$B$7,""),""))</f>
        <v/>
      </c>
      <c r="C257" s="43"/>
      <c r="D257" s="223" t="str">
        <f t="shared" ca="1" si="42"/>
        <v/>
      </c>
      <c r="E257" s="223" t="str">
        <f t="shared" ca="1" si="43"/>
        <v/>
      </c>
      <c r="F257" s="223" t="str">
        <f t="shared" ca="1" si="44"/>
        <v/>
      </c>
      <c r="G257" s="224" t="str">
        <f t="shared" ca="1" si="45"/>
        <v/>
      </c>
      <c r="H257" s="225" t="str">
        <f t="shared" ca="1" si="46"/>
        <v/>
      </c>
      <c r="I257" s="226" t="str">
        <f t="shared" ca="1" si="47"/>
        <v/>
      </c>
      <c r="J257" s="227" t="str">
        <f t="shared" ca="1" si="48"/>
        <v/>
      </c>
      <c r="K257" s="301" t="s">
        <v>88</v>
      </c>
      <c r="L257" s="112"/>
      <c r="M257" s="35"/>
      <c r="N257" s="35"/>
      <c r="O257" s="35"/>
      <c r="P257" s="35"/>
      <c r="S257" s="35"/>
      <c r="T257" s="35"/>
      <c r="U257" s="35"/>
      <c r="V257" s="35"/>
      <c r="W257" s="35"/>
      <c r="X257" s="35"/>
      <c r="Y257" s="35"/>
      <c r="Z257" s="35"/>
      <c r="AA257" s="228" t="b">
        <f t="shared" ca="1" si="49"/>
        <v>1</v>
      </c>
      <c r="AB257" s="228" t="b">
        <f ca="1">AND(Accueil!$E$5="Oui",$AA257,OR($AD257="",Accueil!$E$7="",NOT(ISNUMBER(Accueil!$E$7)),$AD257&gt;=Accueil!$E$7))</f>
        <v>0</v>
      </c>
      <c r="AC257" s="228" t="b">
        <f ca="1">AND(Accueil!$E$8="Oui",$AA257,OR($AD257="",Accueil!$E$10="",NOT(ISNUMBER(Accueil!$E$10)),$AD257&gt;=Accueil!$E$10))</f>
        <v>0</v>
      </c>
      <c r="AD257" s="229" t="str">
        <f>IF(NOT(_xlfn.ISFORMULA(B257)),IF(ISNUMBER(B257),B257,IF(NOT(_xlfn.ISFORMULA(D257)),IF(AND(ISNUMBER(D257),D257&lt;&gt;0),Accueil!$B$7,IF(NOT(_xlfn.ISFORMULA(G257)),IF(AND(ISNUMBER(G257),G257&lt;&gt;0),Accueil!$B$7,""),"")),IF(NOT(_xlfn.ISFORMULA(G257)),IF(AND(ISNUMBER(G257),G257&lt;&gt;0),Accueil!$B$7,""),""))),IF(NOT(_xlfn.ISFORMULA(D257)),IF(AND(ISNUMBER(D257),D257&lt;&gt;0),Accueil!$B$7,IF(NOT(_xlfn.ISFORMULA(G257)),IF(AND(ISNUMBER(G257),G257&lt;&gt;0),Accueil!$B$7,""),"")),IF(NOT(_xlfn.ISFORMULA(G257)),IF(AND(ISNUMBER(G257),G257&lt;&gt;0),Accueil!$B$7,""),"")))</f>
        <v/>
      </c>
      <c r="AE257" s="230">
        <f t="shared" ca="1" si="50"/>
        <v>0</v>
      </c>
      <c r="AF257" s="230">
        <f t="shared" ca="1" si="51"/>
        <v>0</v>
      </c>
      <c r="AG257" s="230">
        <f t="shared" ca="1" si="52"/>
        <v>0</v>
      </c>
      <c r="AH257" s="231">
        <f t="shared" ca="1" si="53"/>
        <v>0</v>
      </c>
      <c r="AI257" s="231">
        <f t="shared" ca="1" si="54"/>
        <v>0</v>
      </c>
      <c r="AJ257" s="231" t="str">
        <f t="shared" ca="1" si="55"/>
        <v/>
      </c>
    </row>
    <row r="258" spans="1:36" x14ac:dyDescent="0.25">
      <c r="A258" s="42"/>
      <c r="B258" s="232" t="str">
        <f>IF(NOT(_xlfn.ISFORMULA(D258)),IF(AND(ISNUMBER(D258),D258&lt;&gt;0),Accueil!$B$7,IF(NOT(_xlfn.ISFORMULA(G258)),IF(AND(ISNUMBER(G258),G258&lt;&gt;0),Accueil!$B$7,""),"")),IF(NOT(_xlfn.ISFORMULA(G258)),IF(AND(ISNUMBER(G258),G258&lt;&gt;0),Accueil!$B$7,""),""))</f>
        <v/>
      </c>
      <c r="C258" s="43"/>
      <c r="D258" s="223" t="str">
        <f t="shared" ca="1" si="42"/>
        <v/>
      </c>
      <c r="E258" s="223" t="str">
        <f t="shared" ca="1" si="43"/>
        <v/>
      </c>
      <c r="F258" s="223" t="str">
        <f t="shared" ca="1" si="44"/>
        <v/>
      </c>
      <c r="G258" s="224" t="str">
        <f t="shared" ca="1" si="45"/>
        <v/>
      </c>
      <c r="H258" s="225" t="str">
        <f t="shared" ca="1" si="46"/>
        <v/>
      </c>
      <c r="I258" s="226" t="str">
        <f t="shared" ca="1" si="47"/>
        <v/>
      </c>
      <c r="J258" s="227" t="str">
        <f t="shared" ca="1" si="48"/>
        <v/>
      </c>
      <c r="K258" s="301" t="s">
        <v>88</v>
      </c>
      <c r="L258" s="112"/>
      <c r="M258" s="35"/>
      <c r="N258" s="35"/>
      <c r="O258" s="35"/>
      <c r="P258" s="35"/>
      <c r="S258" s="35"/>
      <c r="T258" s="35"/>
      <c r="U258" s="35"/>
      <c r="V258" s="35"/>
      <c r="W258" s="35"/>
      <c r="X258" s="35"/>
      <c r="Y258" s="35"/>
      <c r="Z258" s="35"/>
      <c r="AA258" s="228" t="b">
        <f t="shared" ca="1" si="49"/>
        <v>1</v>
      </c>
      <c r="AB258" s="228" t="b">
        <f ca="1">AND(Accueil!$E$5="Oui",$AA258,OR($AD258="",Accueil!$E$7="",NOT(ISNUMBER(Accueil!$E$7)),$AD258&gt;=Accueil!$E$7))</f>
        <v>0</v>
      </c>
      <c r="AC258" s="228" t="b">
        <f ca="1">AND(Accueil!$E$8="Oui",$AA258,OR($AD258="",Accueil!$E$10="",NOT(ISNUMBER(Accueil!$E$10)),$AD258&gt;=Accueil!$E$10))</f>
        <v>0</v>
      </c>
      <c r="AD258" s="229" t="str">
        <f>IF(NOT(_xlfn.ISFORMULA(B258)),IF(ISNUMBER(B258),B258,IF(NOT(_xlfn.ISFORMULA(D258)),IF(AND(ISNUMBER(D258),D258&lt;&gt;0),Accueil!$B$7,IF(NOT(_xlfn.ISFORMULA(G258)),IF(AND(ISNUMBER(G258),G258&lt;&gt;0),Accueil!$B$7,""),"")),IF(NOT(_xlfn.ISFORMULA(G258)),IF(AND(ISNUMBER(G258),G258&lt;&gt;0),Accueil!$B$7,""),""))),IF(NOT(_xlfn.ISFORMULA(D258)),IF(AND(ISNUMBER(D258),D258&lt;&gt;0),Accueil!$B$7,IF(NOT(_xlfn.ISFORMULA(G258)),IF(AND(ISNUMBER(G258),G258&lt;&gt;0),Accueil!$B$7,""),"")),IF(NOT(_xlfn.ISFORMULA(G258)),IF(AND(ISNUMBER(G258),G258&lt;&gt;0),Accueil!$B$7,""),"")))</f>
        <v/>
      </c>
      <c r="AE258" s="230">
        <f t="shared" ca="1" si="50"/>
        <v>0</v>
      </c>
      <c r="AF258" s="230">
        <f t="shared" ca="1" si="51"/>
        <v>0</v>
      </c>
      <c r="AG258" s="230">
        <f t="shared" ca="1" si="52"/>
        <v>0</v>
      </c>
      <c r="AH258" s="231">
        <f t="shared" ca="1" si="53"/>
        <v>0</v>
      </c>
      <c r="AI258" s="231">
        <f t="shared" ca="1" si="54"/>
        <v>0</v>
      </c>
      <c r="AJ258" s="231" t="str">
        <f t="shared" ca="1" si="55"/>
        <v/>
      </c>
    </row>
    <row r="259" spans="1:36" x14ac:dyDescent="0.25">
      <c r="A259" s="42"/>
      <c r="B259" s="232" t="str">
        <f>IF(NOT(_xlfn.ISFORMULA(D259)),IF(AND(ISNUMBER(D259),D259&lt;&gt;0),Accueil!$B$7,IF(NOT(_xlfn.ISFORMULA(G259)),IF(AND(ISNUMBER(G259),G259&lt;&gt;0),Accueil!$B$7,""),"")),IF(NOT(_xlfn.ISFORMULA(G259)),IF(AND(ISNUMBER(G259),G259&lt;&gt;0),Accueil!$B$7,""),""))</f>
        <v/>
      </c>
      <c r="C259" s="43"/>
      <c r="D259" s="223" t="str">
        <f t="shared" ca="1" si="42"/>
        <v/>
      </c>
      <c r="E259" s="223" t="str">
        <f t="shared" ca="1" si="43"/>
        <v/>
      </c>
      <c r="F259" s="223" t="str">
        <f t="shared" ca="1" si="44"/>
        <v/>
      </c>
      <c r="G259" s="224" t="str">
        <f t="shared" ca="1" si="45"/>
        <v/>
      </c>
      <c r="H259" s="225" t="str">
        <f t="shared" ca="1" si="46"/>
        <v/>
      </c>
      <c r="I259" s="226" t="str">
        <f t="shared" ca="1" si="47"/>
        <v/>
      </c>
      <c r="J259" s="227" t="str">
        <f t="shared" ca="1" si="48"/>
        <v/>
      </c>
      <c r="K259" s="301" t="s">
        <v>88</v>
      </c>
      <c r="L259" s="112"/>
      <c r="M259" s="35"/>
      <c r="N259" s="35"/>
      <c r="O259" s="35"/>
      <c r="P259" s="35"/>
      <c r="S259" s="35"/>
      <c r="T259" s="35"/>
      <c r="U259" s="35"/>
      <c r="V259" s="35"/>
      <c r="W259" s="35"/>
      <c r="X259" s="35"/>
      <c r="Y259" s="35"/>
      <c r="Z259" s="35"/>
      <c r="AA259" s="228" t="b">
        <f t="shared" ca="1" si="49"/>
        <v>1</v>
      </c>
      <c r="AB259" s="228" t="b">
        <f ca="1">AND(Accueil!$E$5="Oui",$AA259,OR($AD259="",Accueil!$E$7="",NOT(ISNUMBER(Accueil!$E$7)),$AD259&gt;=Accueil!$E$7))</f>
        <v>0</v>
      </c>
      <c r="AC259" s="228" t="b">
        <f ca="1">AND(Accueil!$E$8="Oui",$AA259,OR($AD259="",Accueil!$E$10="",NOT(ISNUMBER(Accueil!$E$10)),$AD259&gt;=Accueil!$E$10))</f>
        <v>0</v>
      </c>
      <c r="AD259" s="229" t="str">
        <f>IF(NOT(_xlfn.ISFORMULA(B259)),IF(ISNUMBER(B259),B259,IF(NOT(_xlfn.ISFORMULA(D259)),IF(AND(ISNUMBER(D259),D259&lt;&gt;0),Accueil!$B$7,IF(NOT(_xlfn.ISFORMULA(G259)),IF(AND(ISNUMBER(G259),G259&lt;&gt;0),Accueil!$B$7,""),"")),IF(NOT(_xlfn.ISFORMULA(G259)),IF(AND(ISNUMBER(G259),G259&lt;&gt;0),Accueil!$B$7,""),""))),IF(NOT(_xlfn.ISFORMULA(D259)),IF(AND(ISNUMBER(D259),D259&lt;&gt;0),Accueil!$B$7,IF(NOT(_xlfn.ISFORMULA(G259)),IF(AND(ISNUMBER(G259),G259&lt;&gt;0),Accueil!$B$7,""),"")),IF(NOT(_xlfn.ISFORMULA(G259)),IF(AND(ISNUMBER(G259),G259&lt;&gt;0),Accueil!$B$7,""),"")))</f>
        <v/>
      </c>
      <c r="AE259" s="230">
        <f t="shared" ca="1" si="50"/>
        <v>0</v>
      </c>
      <c r="AF259" s="230">
        <f t="shared" ca="1" si="51"/>
        <v>0</v>
      </c>
      <c r="AG259" s="230">
        <f t="shared" ca="1" si="52"/>
        <v>0</v>
      </c>
      <c r="AH259" s="231">
        <f t="shared" ca="1" si="53"/>
        <v>0</v>
      </c>
      <c r="AI259" s="231">
        <f t="shared" ca="1" si="54"/>
        <v>0</v>
      </c>
      <c r="AJ259" s="231" t="str">
        <f t="shared" ca="1" si="55"/>
        <v/>
      </c>
    </row>
    <row r="260" spans="1:36" x14ac:dyDescent="0.25">
      <c r="A260" s="42"/>
      <c r="B260" s="232" t="str">
        <f>IF(NOT(_xlfn.ISFORMULA(D260)),IF(AND(ISNUMBER(D260),D260&lt;&gt;0),Accueil!$B$7,IF(NOT(_xlfn.ISFORMULA(G260)),IF(AND(ISNUMBER(G260),G260&lt;&gt;0),Accueil!$B$7,""),"")),IF(NOT(_xlfn.ISFORMULA(G260)),IF(AND(ISNUMBER(G260),G260&lt;&gt;0),Accueil!$B$7,""),""))</f>
        <v/>
      </c>
      <c r="C260" s="43"/>
      <c r="D260" s="223" t="str">
        <f t="shared" ca="1" si="42"/>
        <v/>
      </c>
      <c r="E260" s="223" t="str">
        <f t="shared" ca="1" si="43"/>
        <v/>
      </c>
      <c r="F260" s="223" t="str">
        <f t="shared" ca="1" si="44"/>
        <v/>
      </c>
      <c r="G260" s="224" t="str">
        <f t="shared" ca="1" si="45"/>
        <v/>
      </c>
      <c r="H260" s="225" t="str">
        <f t="shared" ca="1" si="46"/>
        <v/>
      </c>
      <c r="I260" s="226" t="str">
        <f t="shared" ca="1" si="47"/>
        <v/>
      </c>
      <c r="J260" s="227" t="str">
        <f t="shared" ca="1" si="48"/>
        <v/>
      </c>
      <c r="K260" s="301" t="s">
        <v>88</v>
      </c>
      <c r="L260" s="112"/>
      <c r="M260" s="35"/>
      <c r="N260" s="35"/>
      <c r="O260" s="35"/>
      <c r="P260" s="35"/>
      <c r="S260" s="35"/>
      <c r="T260" s="35"/>
      <c r="U260" s="35"/>
      <c r="V260" s="35"/>
      <c r="W260" s="35"/>
      <c r="X260" s="35"/>
      <c r="Y260" s="35"/>
      <c r="Z260" s="35"/>
      <c r="AA260" s="228" t="b">
        <f t="shared" ca="1" si="49"/>
        <v>1</v>
      </c>
      <c r="AB260" s="228" t="b">
        <f ca="1">AND(Accueil!$E$5="Oui",$AA260,OR($AD260="",Accueil!$E$7="",NOT(ISNUMBER(Accueil!$E$7)),$AD260&gt;=Accueil!$E$7))</f>
        <v>0</v>
      </c>
      <c r="AC260" s="228" t="b">
        <f ca="1">AND(Accueil!$E$8="Oui",$AA260,OR($AD260="",Accueil!$E$10="",NOT(ISNUMBER(Accueil!$E$10)),$AD260&gt;=Accueil!$E$10))</f>
        <v>0</v>
      </c>
      <c r="AD260" s="229" t="str">
        <f>IF(NOT(_xlfn.ISFORMULA(B260)),IF(ISNUMBER(B260),B260,IF(NOT(_xlfn.ISFORMULA(D260)),IF(AND(ISNUMBER(D260),D260&lt;&gt;0),Accueil!$B$7,IF(NOT(_xlfn.ISFORMULA(G260)),IF(AND(ISNUMBER(G260),G260&lt;&gt;0),Accueil!$B$7,""),"")),IF(NOT(_xlfn.ISFORMULA(G260)),IF(AND(ISNUMBER(G260),G260&lt;&gt;0),Accueil!$B$7,""),""))),IF(NOT(_xlfn.ISFORMULA(D260)),IF(AND(ISNUMBER(D260),D260&lt;&gt;0),Accueil!$B$7,IF(NOT(_xlfn.ISFORMULA(G260)),IF(AND(ISNUMBER(G260),G260&lt;&gt;0),Accueil!$B$7,""),"")),IF(NOT(_xlfn.ISFORMULA(G260)),IF(AND(ISNUMBER(G260),G260&lt;&gt;0),Accueil!$B$7,""),"")))</f>
        <v/>
      </c>
      <c r="AE260" s="230">
        <f t="shared" ca="1" si="50"/>
        <v>0</v>
      </c>
      <c r="AF260" s="230">
        <f t="shared" ca="1" si="51"/>
        <v>0</v>
      </c>
      <c r="AG260" s="230">
        <f t="shared" ca="1" si="52"/>
        <v>0</v>
      </c>
      <c r="AH260" s="231">
        <f t="shared" ca="1" si="53"/>
        <v>0</v>
      </c>
      <c r="AI260" s="231">
        <f t="shared" ca="1" si="54"/>
        <v>0</v>
      </c>
      <c r="AJ260" s="231" t="str">
        <f t="shared" ca="1" si="55"/>
        <v/>
      </c>
    </row>
    <row r="261" spans="1:36" x14ac:dyDescent="0.25">
      <c r="A261" s="42"/>
      <c r="B261" s="232" t="str">
        <f>IF(NOT(_xlfn.ISFORMULA(D261)),IF(AND(ISNUMBER(D261),D261&lt;&gt;0),Accueil!$B$7,IF(NOT(_xlfn.ISFORMULA(G261)),IF(AND(ISNUMBER(G261),G261&lt;&gt;0),Accueil!$B$7,""),"")),IF(NOT(_xlfn.ISFORMULA(G261)),IF(AND(ISNUMBER(G261),G261&lt;&gt;0),Accueil!$B$7,""),""))</f>
        <v/>
      </c>
      <c r="C261" s="43"/>
      <c r="D261" s="223" t="str">
        <f t="shared" ref="D261:D324" ca="1" si="56">IF(AND(NOT(_xlfn.ISFORMULA(G261)),G261&lt;&gt;"",G261&lt;&gt;0),ROUND(G261-IF($AB261,IF(ISNUMBER(E261),ROUND(E261,2),0),0)-IF($AC261,IF(ISNUMBER(F261),ROUND(F261,2),0),0),2),"")</f>
        <v/>
      </c>
      <c r="E261" s="223" t="str">
        <f t="shared" ref="E261:E324" ca="1" si="57">IF(NOT($AB261),"",IF(AND(NOT(_xlfn.ISFORMULA(G261)),G261&lt;&gt;"",G261&lt;&gt;0),IF(AND($AC261,NOT(_xlfn.ISFORMULA(F261)),ISNUMBER(F261)),ROUND((G261-F261)/(1+0.05)*0.05,2),ROUND(G261/(1+IF($AB261,0.05,0)+IF($AC261,0.09975,0))*0.05,2)),IF(OR(D261="",D261=0),"",ROUND(D261*0.05,2))))</f>
        <v/>
      </c>
      <c r="F261" s="223" t="str">
        <f t="shared" ref="F261:F324" ca="1" si="58">IF(NOT($AC261),"",IF(AND(NOT(_xlfn.ISFORMULA(G261)),G261&lt;&gt;"",G261&lt;&gt;0),IF(AND($AB261,NOT(_xlfn.ISFORMULA(E261)),ISNUMBER(E261)),ROUND((G261-E261)/(1+0.09975)*0.09975,2),ROUND(G261/(1+IF($AB261,0.05,0)+IF($AC261,0.09975,0))*0.09975,2)),IF(OR(D261="",D261=0),"",ROUND(D261*0.09975,2))))</f>
        <v/>
      </c>
      <c r="G261" s="224" t="str">
        <f t="shared" ref="G261:G324" ca="1" si="59">IF(OR(D261="",D261=0),"",ROUND(D261+IF($AB261,IF(ISNUMBER(E261),ROUND(E261,2),0),0)+IF($AC261,IF(ISNUMBER(F261),ROUND(F261,2),0),0),2))</f>
        <v/>
      </c>
      <c r="H261" s="225" t="str">
        <f t="shared" ref="H261:H324" ca="1" si="60">IF(OR(D261="",D261=0),"","$ CAD - Dollar Canadien")</f>
        <v/>
      </c>
      <c r="I261" s="226" t="str">
        <f t="shared" ref="I261:I324" ca="1" si="61">IF(OR(D261="",D261=0),"",IFERROR(VLOOKUP(H261,$Q$5:$R$26,2,FALSE),1))</f>
        <v/>
      </c>
      <c r="J261" s="227" t="str">
        <f t="shared" ref="J261:J324" ca="1" si="62">IF(OR($AJ261="",$AJ261=0),"",ROUND($AJ261*I261,2))</f>
        <v/>
      </c>
      <c r="K261" s="301" t="s">
        <v>88</v>
      </c>
      <c r="L261" s="112"/>
      <c r="M261" s="35"/>
      <c r="N261" s="35"/>
      <c r="O261" s="35"/>
      <c r="P261" s="35"/>
      <c r="S261" s="35"/>
      <c r="T261" s="35"/>
      <c r="U261" s="35"/>
      <c r="V261" s="35"/>
      <c r="W261" s="35"/>
      <c r="X261" s="35"/>
      <c r="Y261" s="35"/>
      <c r="Z261" s="35"/>
      <c r="AA261" s="228" t="b">
        <f t="shared" ref="AA261:AA324" ca="1" si="63">OR(H261="",H261="$ CAD - Dollar Canadien")</f>
        <v>1</v>
      </c>
      <c r="AB261" s="228" t="b">
        <f ca="1">AND(Accueil!$E$5="Oui",$AA261,OR($AD261="",Accueil!$E$7="",NOT(ISNUMBER(Accueil!$E$7)),$AD261&gt;=Accueil!$E$7))</f>
        <v>0</v>
      </c>
      <c r="AC261" s="228" t="b">
        <f ca="1">AND(Accueil!$E$8="Oui",$AA261,OR($AD261="",Accueil!$E$10="",NOT(ISNUMBER(Accueil!$E$10)),$AD261&gt;=Accueil!$E$10))</f>
        <v>0</v>
      </c>
      <c r="AD261" s="229" t="str">
        <f>IF(NOT(_xlfn.ISFORMULA(B261)),IF(ISNUMBER(B261),B261,IF(NOT(_xlfn.ISFORMULA(D261)),IF(AND(ISNUMBER(D261),D261&lt;&gt;0),Accueil!$B$7,IF(NOT(_xlfn.ISFORMULA(G261)),IF(AND(ISNUMBER(G261),G261&lt;&gt;0),Accueil!$B$7,""),"")),IF(NOT(_xlfn.ISFORMULA(G261)),IF(AND(ISNUMBER(G261),G261&lt;&gt;0),Accueil!$B$7,""),""))),IF(NOT(_xlfn.ISFORMULA(D261)),IF(AND(ISNUMBER(D261),D261&lt;&gt;0),Accueil!$B$7,IF(NOT(_xlfn.ISFORMULA(G261)),IF(AND(ISNUMBER(G261),G261&lt;&gt;0),Accueil!$B$7,""),"")),IF(NOT(_xlfn.ISFORMULA(G261)),IF(AND(ISNUMBER(G261),G261&lt;&gt;0),Accueil!$B$7,""),"")))</f>
        <v/>
      </c>
      <c r="AE261" s="230">
        <f t="shared" ref="AE261:AE324" ca="1" si="64">IF((IF(ISNUMBER($AH261),ABS($AH261),0)+IF(ISNUMBER($AI261),ABS($AI261),0))&gt;0,IF(ISNUMBER($AJ261),$AJ261,0),0)</f>
        <v>0</v>
      </c>
      <c r="AF261" s="230">
        <f t="shared" ref="AF261:AF324" ca="1" si="65">IF(IF(ISNUMBER($AH261),ABS($AH261),0)&gt;0,IF(ISNUMBER($AJ261),$AJ261,0)+IF(ISNUMBER($AH261),$AH261,0),0)</f>
        <v>0</v>
      </c>
      <c r="AG261" s="230">
        <f t="shared" ref="AG261:AG324" ca="1" si="66">IF(IF(ISNUMBER($AI261),ABS($AI261),0)&gt;0,IF(ISNUMBER($AJ261),$AJ261,0)+IF(ISNUMBER($AI261),$AI261,0),0)</f>
        <v>0</v>
      </c>
      <c r="AH261" s="231">
        <f t="shared" ref="AH261:AH324" ca="1" si="67">IF($AB261,IF(ISNUMBER(E261),ROUND(E261,2),0),0)</f>
        <v>0</v>
      </c>
      <c r="AI261" s="231">
        <f t="shared" ref="AI261:AI324" ca="1" si="68">IF($AC261,IF(ISNUMBER(F261),ROUND(F261,2),0),0)</f>
        <v>0</v>
      </c>
      <c r="AJ261" s="231" t="str">
        <f t="shared" ref="AJ261:AJ324" ca="1" si="69">IF(AND(NOT(_xlfn.ISFORMULA(G261)),G261&lt;&gt;"",G261&lt;&gt;0),ROUND(G261-$AH261-$AI261,2),IF(OR(D261="",D261=0),"",D261))</f>
        <v/>
      </c>
    </row>
    <row r="262" spans="1:36" x14ac:dyDescent="0.25">
      <c r="A262" s="42"/>
      <c r="B262" s="232" t="str">
        <f>IF(NOT(_xlfn.ISFORMULA(D262)),IF(AND(ISNUMBER(D262),D262&lt;&gt;0),Accueil!$B$7,IF(NOT(_xlfn.ISFORMULA(G262)),IF(AND(ISNUMBER(G262),G262&lt;&gt;0),Accueil!$B$7,""),"")),IF(NOT(_xlfn.ISFORMULA(G262)),IF(AND(ISNUMBER(G262),G262&lt;&gt;0),Accueil!$B$7,""),""))</f>
        <v/>
      </c>
      <c r="C262" s="43"/>
      <c r="D262" s="223" t="str">
        <f t="shared" ca="1" si="56"/>
        <v/>
      </c>
      <c r="E262" s="223" t="str">
        <f t="shared" ca="1" si="57"/>
        <v/>
      </c>
      <c r="F262" s="223" t="str">
        <f t="shared" ca="1" si="58"/>
        <v/>
      </c>
      <c r="G262" s="224" t="str">
        <f t="shared" ca="1" si="59"/>
        <v/>
      </c>
      <c r="H262" s="225" t="str">
        <f t="shared" ca="1" si="60"/>
        <v/>
      </c>
      <c r="I262" s="226" t="str">
        <f t="shared" ca="1" si="61"/>
        <v/>
      </c>
      <c r="J262" s="227" t="str">
        <f t="shared" ca="1" si="62"/>
        <v/>
      </c>
      <c r="K262" s="301" t="s">
        <v>88</v>
      </c>
      <c r="L262" s="112"/>
      <c r="M262" s="35"/>
      <c r="N262" s="35"/>
      <c r="O262" s="35"/>
      <c r="P262" s="35"/>
      <c r="S262" s="35"/>
      <c r="T262" s="35"/>
      <c r="U262" s="35"/>
      <c r="V262" s="35"/>
      <c r="W262" s="35"/>
      <c r="X262" s="35"/>
      <c r="Y262" s="35"/>
      <c r="Z262" s="35"/>
      <c r="AA262" s="228" t="b">
        <f t="shared" ca="1" si="63"/>
        <v>1</v>
      </c>
      <c r="AB262" s="228" t="b">
        <f ca="1">AND(Accueil!$E$5="Oui",$AA262,OR($AD262="",Accueil!$E$7="",NOT(ISNUMBER(Accueil!$E$7)),$AD262&gt;=Accueil!$E$7))</f>
        <v>0</v>
      </c>
      <c r="AC262" s="228" t="b">
        <f ca="1">AND(Accueil!$E$8="Oui",$AA262,OR($AD262="",Accueil!$E$10="",NOT(ISNUMBER(Accueil!$E$10)),$AD262&gt;=Accueil!$E$10))</f>
        <v>0</v>
      </c>
      <c r="AD262" s="229" t="str">
        <f>IF(NOT(_xlfn.ISFORMULA(B262)),IF(ISNUMBER(B262),B262,IF(NOT(_xlfn.ISFORMULA(D262)),IF(AND(ISNUMBER(D262),D262&lt;&gt;0),Accueil!$B$7,IF(NOT(_xlfn.ISFORMULA(G262)),IF(AND(ISNUMBER(G262),G262&lt;&gt;0),Accueil!$B$7,""),"")),IF(NOT(_xlfn.ISFORMULA(G262)),IF(AND(ISNUMBER(G262),G262&lt;&gt;0),Accueil!$B$7,""),""))),IF(NOT(_xlfn.ISFORMULA(D262)),IF(AND(ISNUMBER(D262),D262&lt;&gt;0),Accueil!$B$7,IF(NOT(_xlfn.ISFORMULA(G262)),IF(AND(ISNUMBER(G262),G262&lt;&gt;0),Accueil!$B$7,""),"")),IF(NOT(_xlfn.ISFORMULA(G262)),IF(AND(ISNUMBER(G262),G262&lt;&gt;0),Accueil!$B$7,""),"")))</f>
        <v/>
      </c>
      <c r="AE262" s="230">
        <f t="shared" ca="1" si="64"/>
        <v>0</v>
      </c>
      <c r="AF262" s="230">
        <f t="shared" ca="1" si="65"/>
        <v>0</v>
      </c>
      <c r="AG262" s="230">
        <f t="shared" ca="1" si="66"/>
        <v>0</v>
      </c>
      <c r="AH262" s="231">
        <f t="shared" ca="1" si="67"/>
        <v>0</v>
      </c>
      <c r="AI262" s="231">
        <f t="shared" ca="1" si="68"/>
        <v>0</v>
      </c>
      <c r="AJ262" s="231" t="str">
        <f t="shared" ca="1" si="69"/>
        <v/>
      </c>
    </row>
    <row r="263" spans="1:36" x14ac:dyDescent="0.25">
      <c r="A263" s="42"/>
      <c r="B263" s="232" t="str">
        <f>IF(NOT(_xlfn.ISFORMULA(D263)),IF(AND(ISNUMBER(D263),D263&lt;&gt;0),Accueil!$B$7,IF(NOT(_xlfn.ISFORMULA(G263)),IF(AND(ISNUMBER(G263),G263&lt;&gt;0),Accueil!$B$7,""),"")),IF(NOT(_xlfn.ISFORMULA(G263)),IF(AND(ISNUMBER(G263),G263&lt;&gt;0),Accueil!$B$7,""),""))</f>
        <v/>
      </c>
      <c r="C263" s="43"/>
      <c r="D263" s="223" t="str">
        <f t="shared" ca="1" si="56"/>
        <v/>
      </c>
      <c r="E263" s="223" t="str">
        <f t="shared" ca="1" si="57"/>
        <v/>
      </c>
      <c r="F263" s="223" t="str">
        <f t="shared" ca="1" si="58"/>
        <v/>
      </c>
      <c r="G263" s="224" t="str">
        <f t="shared" ca="1" si="59"/>
        <v/>
      </c>
      <c r="H263" s="225" t="str">
        <f t="shared" ca="1" si="60"/>
        <v/>
      </c>
      <c r="I263" s="226" t="str">
        <f t="shared" ca="1" si="61"/>
        <v/>
      </c>
      <c r="J263" s="227" t="str">
        <f t="shared" ca="1" si="62"/>
        <v/>
      </c>
      <c r="K263" s="301" t="s">
        <v>88</v>
      </c>
      <c r="L263" s="112"/>
      <c r="M263" s="35"/>
      <c r="N263" s="35"/>
      <c r="O263" s="35"/>
      <c r="P263" s="35"/>
      <c r="S263" s="35"/>
      <c r="T263" s="35"/>
      <c r="U263" s="35"/>
      <c r="V263" s="35"/>
      <c r="W263" s="35"/>
      <c r="X263" s="35"/>
      <c r="Y263" s="35"/>
      <c r="Z263" s="35"/>
      <c r="AA263" s="228" t="b">
        <f t="shared" ca="1" si="63"/>
        <v>1</v>
      </c>
      <c r="AB263" s="228" t="b">
        <f ca="1">AND(Accueil!$E$5="Oui",$AA263,OR($AD263="",Accueil!$E$7="",NOT(ISNUMBER(Accueil!$E$7)),$AD263&gt;=Accueil!$E$7))</f>
        <v>0</v>
      </c>
      <c r="AC263" s="228" t="b">
        <f ca="1">AND(Accueil!$E$8="Oui",$AA263,OR($AD263="",Accueil!$E$10="",NOT(ISNUMBER(Accueil!$E$10)),$AD263&gt;=Accueil!$E$10))</f>
        <v>0</v>
      </c>
      <c r="AD263" s="229" t="str">
        <f>IF(NOT(_xlfn.ISFORMULA(B263)),IF(ISNUMBER(B263),B263,IF(NOT(_xlfn.ISFORMULA(D263)),IF(AND(ISNUMBER(D263),D263&lt;&gt;0),Accueil!$B$7,IF(NOT(_xlfn.ISFORMULA(G263)),IF(AND(ISNUMBER(G263),G263&lt;&gt;0),Accueil!$B$7,""),"")),IF(NOT(_xlfn.ISFORMULA(G263)),IF(AND(ISNUMBER(G263),G263&lt;&gt;0),Accueil!$B$7,""),""))),IF(NOT(_xlfn.ISFORMULA(D263)),IF(AND(ISNUMBER(D263),D263&lt;&gt;0),Accueil!$B$7,IF(NOT(_xlfn.ISFORMULA(G263)),IF(AND(ISNUMBER(G263),G263&lt;&gt;0),Accueil!$B$7,""),"")),IF(NOT(_xlfn.ISFORMULA(G263)),IF(AND(ISNUMBER(G263),G263&lt;&gt;0),Accueil!$B$7,""),"")))</f>
        <v/>
      </c>
      <c r="AE263" s="230">
        <f t="shared" ca="1" si="64"/>
        <v>0</v>
      </c>
      <c r="AF263" s="230">
        <f t="shared" ca="1" si="65"/>
        <v>0</v>
      </c>
      <c r="AG263" s="230">
        <f t="shared" ca="1" si="66"/>
        <v>0</v>
      </c>
      <c r="AH263" s="231">
        <f t="shared" ca="1" si="67"/>
        <v>0</v>
      </c>
      <c r="AI263" s="231">
        <f t="shared" ca="1" si="68"/>
        <v>0</v>
      </c>
      <c r="AJ263" s="231" t="str">
        <f t="shared" ca="1" si="69"/>
        <v/>
      </c>
    </row>
    <row r="264" spans="1:36" x14ac:dyDescent="0.25">
      <c r="A264" s="42"/>
      <c r="B264" s="232" t="str">
        <f>IF(NOT(_xlfn.ISFORMULA(D264)),IF(AND(ISNUMBER(D264),D264&lt;&gt;0),Accueil!$B$7,IF(NOT(_xlfn.ISFORMULA(G264)),IF(AND(ISNUMBER(G264),G264&lt;&gt;0),Accueil!$B$7,""),"")),IF(NOT(_xlfn.ISFORMULA(G264)),IF(AND(ISNUMBER(G264),G264&lt;&gt;0),Accueil!$B$7,""),""))</f>
        <v/>
      </c>
      <c r="C264" s="43"/>
      <c r="D264" s="223" t="str">
        <f t="shared" ca="1" si="56"/>
        <v/>
      </c>
      <c r="E264" s="223" t="str">
        <f t="shared" ca="1" si="57"/>
        <v/>
      </c>
      <c r="F264" s="223" t="str">
        <f t="shared" ca="1" si="58"/>
        <v/>
      </c>
      <c r="G264" s="224" t="str">
        <f t="shared" ca="1" si="59"/>
        <v/>
      </c>
      <c r="H264" s="225" t="str">
        <f t="shared" ca="1" si="60"/>
        <v/>
      </c>
      <c r="I264" s="226" t="str">
        <f t="shared" ca="1" si="61"/>
        <v/>
      </c>
      <c r="J264" s="227" t="str">
        <f t="shared" ca="1" si="62"/>
        <v/>
      </c>
      <c r="K264" s="301" t="s">
        <v>88</v>
      </c>
      <c r="L264" s="112"/>
      <c r="M264" s="35"/>
      <c r="N264" s="35"/>
      <c r="O264" s="35"/>
      <c r="P264" s="35"/>
      <c r="S264" s="35"/>
      <c r="T264" s="35"/>
      <c r="U264" s="35"/>
      <c r="V264" s="35"/>
      <c r="W264" s="35"/>
      <c r="X264" s="35"/>
      <c r="Y264" s="35"/>
      <c r="Z264" s="35"/>
      <c r="AA264" s="228" t="b">
        <f t="shared" ca="1" si="63"/>
        <v>1</v>
      </c>
      <c r="AB264" s="228" t="b">
        <f ca="1">AND(Accueil!$E$5="Oui",$AA264,OR($AD264="",Accueil!$E$7="",NOT(ISNUMBER(Accueil!$E$7)),$AD264&gt;=Accueil!$E$7))</f>
        <v>0</v>
      </c>
      <c r="AC264" s="228" t="b">
        <f ca="1">AND(Accueil!$E$8="Oui",$AA264,OR($AD264="",Accueil!$E$10="",NOT(ISNUMBER(Accueil!$E$10)),$AD264&gt;=Accueil!$E$10))</f>
        <v>0</v>
      </c>
      <c r="AD264" s="229" t="str">
        <f>IF(NOT(_xlfn.ISFORMULA(B264)),IF(ISNUMBER(B264),B264,IF(NOT(_xlfn.ISFORMULA(D264)),IF(AND(ISNUMBER(D264),D264&lt;&gt;0),Accueil!$B$7,IF(NOT(_xlfn.ISFORMULA(G264)),IF(AND(ISNUMBER(G264),G264&lt;&gt;0),Accueil!$B$7,""),"")),IF(NOT(_xlfn.ISFORMULA(G264)),IF(AND(ISNUMBER(G264),G264&lt;&gt;0),Accueil!$B$7,""),""))),IF(NOT(_xlfn.ISFORMULA(D264)),IF(AND(ISNUMBER(D264),D264&lt;&gt;0),Accueil!$B$7,IF(NOT(_xlfn.ISFORMULA(G264)),IF(AND(ISNUMBER(G264),G264&lt;&gt;0),Accueil!$B$7,""),"")),IF(NOT(_xlfn.ISFORMULA(G264)),IF(AND(ISNUMBER(G264),G264&lt;&gt;0),Accueil!$B$7,""),"")))</f>
        <v/>
      </c>
      <c r="AE264" s="230">
        <f t="shared" ca="1" si="64"/>
        <v>0</v>
      </c>
      <c r="AF264" s="230">
        <f t="shared" ca="1" si="65"/>
        <v>0</v>
      </c>
      <c r="AG264" s="230">
        <f t="shared" ca="1" si="66"/>
        <v>0</v>
      </c>
      <c r="AH264" s="231">
        <f t="shared" ca="1" si="67"/>
        <v>0</v>
      </c>
      <c r="AI264" s="231">
        <f t="shared" ca="1" si="68"/>
        <v>0</v>
      </c>
      <c r="AJ264" s="231" t="str">
        <f t="shared" ca="1" si="69"/>
        <v/>
      </c>
    </row>
    <row r="265" spans="1:36" x14ac:dyDescent="0.25">
      <c r="A265" s="42"/>
      <c r="B265" s="232" t="str">
        <f>IF(NOT(_xlfn.ISFORMULA(D265)),IF(AND(ISNUMBER(D265),D265&lt;&gt;0),Accueil!$B$7,IF(NOT(_xlfn.ISFORMULA(G265)),IF(AND(ISNUMBER(G265),G265&lt;&gt;0),Accueil!$B$7,""),"")),IF(NOT(_xlfn.ISFORMULA(G265)),IF(AND(ISNUMBER(G265),G265&lt;&gt;0),Accueil!$B$7,""),""))</f>
        <v/>
      </c>
      <c r="C265" s="43"/>
      <c r="D265" s="223" t="str">
        <f t="shared" ca="1" si="56"/>
        <v/>
      </c>
      <c r="E265" s="223" t="str">
        <f t="shared" ca="1" si="57"/>
        <v/>
      </c>
      <c r="F265" s="223" t="str">
        <f t="shared" ca="1" si="58"/>
        <v/>
      </c>
      <c r="G265" s="224" t="str">
        <f t="shared" ca="1" si="59"/>
        <v/>
      </c>
      <c r="H265" s="225" t="str">
        <f t="shared" ca="1" si="60"/>
        <v/>
      </c>
      <c r="I265" s="226" t="str">
        <f t="shared" ca="1" si="61"/>
        <v/>
      </c>
      <c r="J265" s="227" t="str">
        <f t="shared" ca="1" si="62"/>
        <v/>
      </c>
      <c r="K265" s="301" t="s">
        <v>88</v>
      </c>
      <c r="L265" s="112"/>
      <c r="M265" s="35"/>
      <c r="N265" s="35"/>
      <c r="O265" s="35"/>
      <c r="P265" s="35"/>
      <c r="S265" s="35"/>
      <c r="T265" s="35"/>
      <c r="U265" s="35"/>
      <c r="V265" s="35"/>
      <c r="W265" s="35"/>
      <c r="X265" s="35"/>
      <c r="Y265" s="35"/>
      <c r="Z265" s="35"/>
      <c r="AA265" s="228" t="b">
        <f t="shared" ca="1" si="63"/>
        <v>1</v>
      </c>
      <c r="AB265" s="228" t="b">
        <f ca="1">AND(Accueil!$E$5="Oui",$AA265,OR($AD265="",Accueil!$E$7="",NOT(ISNUMBER(Accueil!$E$7)),$AD265&gt;=Accueil!$E$7))</f>
        <v>0</v>
      </c>
      <c r="AC265" s="228" t="b">
        <f ca="1">AND(Accueil!$E$8="Oui",$AA265,OR($AD265="",Accueil!$E$10="",NOT(ISNUMBER(Accueil!$E$10)),$AD265&gt;=Accueil!$E$10))</f>
        <v>0</v>
      </c>
      <c r="AD265" s="229" t="str">
        <f>IF(NOT(_xlfn.ISFORMULA(B265)),IF(ISNUMBER(B265),B265,IF(NOT(_xlfn.ISFORMULA(D265)),IF(AND(ISNUMBER(D265),D265&lt;&gt;0),Accueil!$B$7,IF(NOT(_xlfn.ISFORMULA(G265)),IF(AND(ISNUMBER(G265),G265&lt;&gt;0),Accueil!$B$7,""),"")),IF(NOT(_xlfn.ISFORMULA(G265)),IF(AND(ISNUMBER(G265),G265&lt;&gt;0),Accueil!$B$7,""),""))),IF(NOT(_xlfn.ISFORMULA(D265)),IF(AND(ISNUMBER(D265),D265&lt;&gt;0),Accueil!$B$7,IF(NOT(_xlfn.ISFORMULA(G265)),IF(AND(ISNUMBER(G265),G265&lt;&gt;0),Accueil!$B$7,""),"")),IF(NOT(_xlfn.ISFORMULA(G265)),IF(AND(ISNUMBER(G265),G265&lt;&gt;0),Accueil!$B$7,""),"")))</f>
        <v/>
      </c>
      <c r="AE265" s="230">
        <f t="shared" ca="1" si="64"/>
        <v>0</v>
      </c>
      <c r="AF265" s="230">
        <f t="shared" ca="1" si="65"/>
        <v>0</v>
      </c>
      <c r="AG265" s="230">
        <f t="shared" ca="1" si="66"/>
        <v>0</v>
      </c>
      <c r="AH265" s="231">
        <f t="shared" ca="1" si="67"/>
        <v>0</v>
      </c>
      <c r="AI265" s="231">
        <f t="shared" ca="1" si="68"/>
        <v>0</v>
      </c>
      <c r="AJ265" s="231" t="str">
        <f t="shared" ca="1" si="69"/>
        <v/>
      </c>
    </row>
    <row r="266" spans="1:36" x14ac:dyDescent="0.25">
      <c r="A266" s="42"/>
      <c r="B266" s="232" t="str">
        <f>IF(NOT(_xlfn.ISFORMULA(D266)),IF(AND(ISNUMBER(D266),D266&lt;&gt;0),Accueil!$B$7,IF(NOT(_xlfn.ISFORMULA(G266)),IF(AND(ISNUMBER(G266),G266&lt;&gt;0),Accueil!$B$7,""),"")),IF(NOT(_xlfn.ISFORMULA(G266)),IF(AND(ISNUMBER(G266),G266&lt;&gt;0),Accueil!$B$7,""),""))</f>
        <v/>
      </c>
      <c r="C266" s="43"/>
      <c r="D266" s="223" t="str">
        <f t="shared" ca="1" si="56"/>
        <v/>
      </c>
      <c r="E266" s="223" t="str">
        <f t="shared" ca="1" si="57"/>
        <v/>
      </c>
      <c r="F266" s="223" t="str">
        <f t="shared" ca="1" si="58"/>
        <v/>
      </c>
      <c r="G266" s="224" t="str">
        <f t="shared" ca="1" si="59"/>
        <v/>
      </c>
      <c r="H266" s="225" t="str">
        <f t="shared" ca="1" si="60"/>
        <v/>
      </c>
      <c r="I266" s="226" t="str">
        <f t="shared" ca="1" si="61"/>
        <v/>
      </c>
      <c r="J266" s="227" t="str">
        <f t="shared" ca="1" si="62"/>
        <v/>
      </c>
      <c r="K266" s="301" t="s">
        <v>88</v>
      </c>
      <c r="L266" s="112"/>
      <c r="M266" s="35"/>
      <c r="N266" s="35"/>
      <c r="O266" s="35"/>
      <c r="P266" s="35"/>
      <c r="S266" s="35"/>
      <c r="T266" s="35"/>
      <c r="U266" s="35"/>
      <c r="V266" s="35"/>
      <c r="W266" s="35"/>
      <c r="X266" s="35"/>
      <c r="Y266" s="35"/>
      <c r="Z266" s="35"/>
      <c r="AA266" s="228" t="b">
        <f t="shared" ca="1" si="63"/>
        <v>1</v>
      </c>
      <c r="AB266" s="228" t="b">
        <f ca="1">AND(Accueil!$E$5="Oui",$AA266,OR($AD266="",Accueil!$E$7="",NOT(ISNUMBER(Accueil!$E$7)),$AD266&gt;=Accueil!$E$7))</f>
        <v>0</v>
      </c>
      <c r="AC266" s="228" t="b">
        <f ca="1">AND(Accueil!$E$8="Oui",$AA266,OR($AD266="",Accueil!$E$10="",NOT(ISNUMBER(Accueil!$E$10)),$AD266&gt;=Accueil!$E$10))</f>
        <v>0</v>
      </c>
      <c r="AD266" s="229" t="str">
        <f>IF(NOT(_xlfn.ISFORMULA(B266)),IF(ISNUMBER(B266),B266,IF(NOT(_xlfn.ISFORMULA(D266)),IF(AND(ISNUMBER(D266),D266&lt;&gt;0),Accueil!$B$7,IF(NOT(_xlfn.ISFORMULA(G266)),IF(AND(ISNUMBER(G266),G266&lt;&gt;0),Accueil!$B$7,""),"")),IF(NOT(_xlfn.ISFORMULA(G266)),IF(AND(ISNUMBER(G266),G266&lt;&gt;0),Accueil!$B$7,""),""))),IF(NOT(_xlfn.ISFORMULA(D266)),IF(AND(ISNUMBER(D266),D266&lt;&gt;0),Accueil!$B$7,IF(NOT(_xlfn.ISFORMULA(G266)),IF(AND(ISNUMBER(G266),G266&lt;&gt;0),Accueil!$B$7,""),"")),IF(NOT(_xlfn.ISFORMULA(G266)),IF(AND(ISNUMBER(G266),G266&lt;&gt;0),Accueil!$B$7,""),"")))</f>
        <v/>
      </c>
      <c r="AE266" s="230">
        <f t="shared" ca="1" si="64"/>
        <v>0</v>
      </c>
      <c r="AF266" s="230">
        <f t="shared" ca="1" si="65"/>
        <v>0</v>
      </c>
      <c r="AG266" s="230">
        <f t="shared" ca="1" si="66"/>
        <v>0</v>
      </c>
      <c r="AH266" s="231">
        <f t="shared" ca="1" si="67"/>
        <v>0</v>
      </c>
      <c r="AI266" s="231">
        <f t="shared" ca="1" si="68"/>
        <v>0</v>
      </c>
      <c r="AJ266" s="231" t="str">
        <f t="shared" ca="1" si="69"/>
        <v/>
      </c>
    </row>
    <row r="267" spans="1:36" x14ac:dyDescent="0.25">
      <c r="A267" s="42"/>
      <c r="B267" s="232" t="str">
        <f>IF(NOT(_xlfn.ISFORMULA(D267)),IF(AND(ISNUMBER(D267),D267&lt;&gt;0),Accueil!$B$7,IF(NOT(_xlfn.ISFORMULA(G267)),IF(AND(ISNUMBER(G267),G267&lt;&gt;0),Accueil!$B$7,""),"")),IF(NOT(_xlfn.ISFORMULA(G267)),IF(AND(ISNUMBER(G267),G267&lt;&gt;0),Accueil!$B$7,""),""))</f>
        <v/>
      </c>
      <c r="C267" s="43"/>
      <c r="D267" s="223" t="str">
        <f t="shared" ca="1" si="56"/>
        <v/>
      </c>
      <c r="E267" s="223" t="str">
        <f t="shared" ca="1" si="57"/>
        <v/>
      </c>
      <c r="F267" s="223" t="str">
        <f t="shared" ca="1" si="58"/>
        <v/>
      </c>
      <c r="G267" s="224" t="str">
        <f t="shared" ca="1" si="59"/>
        <v/>
      </c>
      <c r="H267" s="225" t="str">
        <f t="shared" ca="1" si="60"/>
        <v/>
      </c>
      <c r="I267" s="226" t="str">
        <f t="shared" ca="1" si="61"/>
        <v/>
      </c>
      <c r="J267" s="227" t="str">
        <f t="shared" ca="1" si="62"/>
        <v/>
      </c>
      <c r="K267" s="301" t="s">
        <v>88</v>
      </c>
      <c r="L267" s="112"/>
      <c r="M267" s="35"/>
      <c r="N267" s="35"/>
      <c r="O267" s="35"/>
      <c r="P267" s="35"/>
      <c r="S267" s="35"/>
      <c r="T267" s="35"/>
      <c r="U267" s="35"/>
      <c r="V267" s="35"/>
      <c r="W267" s="35"/>
      <c r="X267" s="35"/>
      <c r="Y267" s="35"/>
      <c r="Z267" s="35"/>
      <c r="AA267" s="228" t="b">
        <f t="shared" ca="1" si="63"/>
        <v>1</v>
      </c>
      <c r="AB267" s="228" t="b">
        <f ca="1">AND(Accueil!$E$5="Oui",$AA267,OR($AD267="",Accueil!$E$7="",NOT(ISNUMBER(Accueil!$E$7)),$AD267&gt;=Accueil!$E$7))</f>
        <v>0</v>
      </c>
      <c r="AC267" s="228" t="b">
        <f ca="1">AND(Accueil!$E$8="Oui",$AA267,OR($AD267="",Accueil!$E$10="",NOT(ISNUMBER(Accueil!$E$10)),$AD267&gt;=Accueil!$E$10))</f>
        <v>0</v>
      </c>
      <c r="AD267" s="229" t="str">
        <f>IF(NOT(_xlfn.ISFORMULA(B267)),IF(ISNUMBER(B267),B267,IF(NOT(_xlfn.ISFORMULA(D267)),IF(AND(ISNUMBER(D267),D267&lt;&gt;0),Accueil!$B$7,IF(NOT(_xlfn.ISFORMULA(G267)),IF(AND(ISNUMBER(G267),G267&lt;&gt;0),Accueil!$B$7,""),"")),IF(NOT(_xlfn.ISFORMULA(G267)),IF(AND(ISNUMBER(G267),G267&lt;&gt;0),Accueil!$B$7,""),""))),IF(NOT(_xlfn.ISFORMULA(D267)),IF(AND(ISNUMBER(D267),D267&lt;&gt;0),Accueil!$B$7,IF(NOT(_xlfn.ISFORMULA(G267)),IF(AND(ISNUMBER(G267),G267&lt;&gt;0),Accueil!$B$7,""),"")),IF(NOT(_xlfn.ISFORMULA(G267)),IF(AND(ISNUMBER(G267),G267&lt;&gt;0),Accueil!$B$7,""),"")))</f>
        <v/>
      </c>
      <c r="AE267" s="230">
        <f t="shared" ca="1" si="64"/>
        <v>0</v>
      </c>
      <c r="AF267" s="230">
        <f t="shared" ca="1" si="65"/>
        <v>0</v>
      </c>
      <c r="AG267" s="230">
        <f t="shared" ca="1" si="66"/>
        <v>0</v>
      </c>
      <c r="AH267" s="231">
        <f t="shared" ca="1" si="67"/>
        <v>0</v>
      </c>
      <c r="AI267" s="231">
        <f t="shared" ca="1" si="68"/>
        <v>0</v>
      </c>
      <c r="AJ267" s="231" t="str">
        <f t="shared" ca="1" si="69"/>
        <v/>
      </c>
    </row>
    <row r="268" spans="1:36" x14ac:dyDescent="0.25">
      <c r="A268" s="42"/>
      <c r="B268" s="232" t="str">
        <f>IF(NOT(_xlfn.ISFORMULA(D268)),IF(AND(ISNUMBER(D268),D268&lt;&gt;0),Accueil!$B$7,IF(NOT(_xlfn.ISFORMULA(G268)),IF(AND(ISNUMBER(G268),G268&lt;&gt;0),Accueil!$B$7,""),"")),IF(NOT(_xlfn.ISFORMULA(G268)),IF(AND(ISNUMBER(G268),G268&lt;&gt;0),Accueil!$B$7,""),""))</f>
        <v/>
      </c>
      <c r="C268" s="43"/>
      <c r="D268" s="223" t="str">
        <f t="shared" ca="1" si="56"/>
        <v/>
      </c>
      <c r="E268" s="223" t="str">
        <f t="shared" ca="1" si="57"/>
        <v/>
      </c>
      <c r="F268" s="223" t="str">
        <f t="shared" ca="1" si="58"/>
        <v/>
      </c>
      <c r="G268" s="224" t="str">
        <f t="shared" ca="1" si="59"/>
        <v/>
      </c>
      <c r="H268" s="225" t="str">
        <f t="shared" ca="1" si="60"/>
        <v/>
      </c>
      <c r="I268" s="226" t="str">
        <f t="shared" ca="1" si="61"/>
        <v/>
      </c>
      <c r="J268" s="227" t="str">
        <f t="shared" ca="1" si="62"/>
        <v/>
      </c>
      <c r="K268" s="301" t="s">
        <v>88</v>
      </c>
      <c r="L268" s="112"/>
      <c r="M268" s="35"/>
      <c r="N268" s="35"/>
      <c r="O268" s="35"/>
      <c r="P268" s="35"/>
      <c r="S268" s="35"/>
      <c r="T268" s="35"/>
      <c r="U268" s="35"/>
      <c r="V268" s="35"/>
      <c r="W268" s="35"/>
      <c r="X268" s="35"/>
      <c r="Y268" s="35"/>
      <c r="Z268" s="35"/>
      <c r="AA268" s="228" t="b">
        <f t="shared" ca="1" si="63"/>
        <v>1</v>
      </c>
      <c r="AB268" s="228" t="b">
        <f ca="1">AND(Accueil!$E$5="Oui",$AA268,OR($AD268="",Accueil!$E$7="",NOT(ISNUMBER(Accueil!$E$7)),$AD268&gt;=Accueil!$E$7))</f>
        <v>0</v>
      </c>
      <c r="AC268" s="228" t="b">
        <f ca="1">AND(Accueil!$E$8="Oui",$AA268,OR($AD268="",Accueil!$E$10="",NOT(ISNUMBER(Accueil!$E$10)),$AD268&gt;=Accueil!$E$10))</f>
        <v>0</v>
      </c>
      <c r="AD268" s="229" t="str">
        <f>IF(NOT(_xlfn.ISFORMULA(B268)),IF(ISNUMBER(B268),B268,IF(NOT(_xlfn.ISFORMULA(D268)),IF(AND(ISNUMBER(D268),D268&lt;&gt;0),Accueil!$B$7,IF(NOT(_xlfn.ISFORMULA(G268)),IF(AND(ISNUMBER(G268),G268&lt;&gt;0),Accueil!$B$7,""),"")),IF(NOT(_xlfn.ISFORMULA(G268)),IF(AND(ISNUMBER(G268),G268&lt;&gt;0),Accueil!$B$7,""),""))),IF(NOT(_xlfn.ISFORMULA(D268)),IF(AND(ISNUMBER(D268),D268&lt;&gt;0),Accueil!$B$7,IF(NOT(_xlfn.ISFORMULA(G268)),IF(AND(ISNUMBER(G268),G268&lt;&gt;0),Accueil!$B$7,""),"")),IF(NOT(_xlfn.ISFORMULA(G268)),IF(AND(ISNUMBER(G268),G268&lt;&gt;0),Accueil!$B$7,""),"")))</f>
        <v/>
      </c>
      <c r="AE268" s="230">
        <f t="shared" ca="1" si="64"/>
        <v>0</v>
      </c>
      <c r="AF268" s="230">
        <f t="shared" ca="1" si="65"/>
        <v>0</v>
      </c>
      <c r="AG268" s="230">
        <f t="shared" ca="1" si="66"/>
        <v>0</v>
      </c>
      <c r="AH268" s="231">
        <f t="shared" ca="1" si="67"/>
        <v>0</v>
      </c>
      <c r="AI268" s="231">
        <f t="shared" ca="1" si="68"/>
        <v>0</v>
      </c>
      <c r="AJ268" s="231" t="str">
        <f t="shared" ca="1" si="69"/>
        <v/>
      </c>
    </row>
    <row r="269" spans="1:36" x14ac:dyDescent="0.25">
      <c r="A269" s="42"/>
      <c r="B269" s="232" t="str">
        <f>IF(NOT(_xlfn.ISFORMULA(D269)),IF(AND(ISNUMBER(D269),D269&lt;&gt;0),Accueil!$B$7,IF(NOT(_xlfn.ISFORMULA(G269)),IF(AND(ISNUMBER(G269),G269&lt;&gt;0),Accueil!$B$7,""),"")),IF(NOT(_xlfn.ISFORMULA(G269)),IF(AND(ISNUMBER(G269),G269&lt;&gt;0),Accueil!$B$7,""),""))</f>
        <v/>
      </c>
      <c r="C269" s="43"/>
      <c r="D269" s="223" t="str">
        <f t="shared" ca="1" si="56"/>
        <v/>
      </c>
      <c r="E269" s="223" t="str">
        <f t="shared" ca="1" si="57"/>
        <v/>
      </c>
      <c r="F269" s="223" t="str">
        <f t="shared" ca="1" si="58"/>
        <v/>
      </c>
      <c r="G269" s="224" t="str">
        <f t="shared" ca="1" si="59"/>
        <v/>
      </c>
      <c r="H269" s="225" t="str">
        <f t="shared" ca="1" si="60"/>
        <v/>
      </c>
      <c r="I269" s="226" t="str">
        <f t="shared" ca="1" si="61"/>
        <v/>
      </c>
      <c r="J269" s="227" t="str">
        <f t="shared" ca="1" si="62"/>
        <v/>
      </c>
      <c r="K269" s="301" t="s">
        <v>88</v>
      </c>
      <c r="L269" s="112"/>
      <c r="M269" s="35"/>
      <c r="N269" s="35"/>
      <c r="O269" s="35"/>
      <c r="P269" s="35"/>
      <c r="S269" s="35"/>
      <c r="T269" s="35"/>
      <c r="U269" s="35"/>
      <c r="V269" s="35"/>
      <c r="W269" s="35"/>
      <c r="X269" s="35"/>
      <c r="Y269" s="35"/>
      <c r="Z269" s="35"/>
      <c r="AA269" s="228" t="b">
        <f t="shared" ca="1" si="63"/>
        <v>1</v>
      </c>
      <c r="AB269" s="228" t="b">
        <f ca="1">AND(Accueil!$E$5="Oui",$AA269,OR($AD269="",Accueil!$E$7="",NOT(ISNUMBER(Accueil!$E$7)),$AD269&gt;=Accueil!$E$7))</f>
        <v>0</v>
      </c>
      <c r="AC269" s="228" t="b">
        <f ca="1">AND(Accueil!$E$8="Oui",$AA269,OR($AD269="",Accueil!$E$10="",NOT(ISNUMBER(Accueil!$E$10)),$AD269&gt;=Accueil!$E$10))</f>
        <v>0</v>
      </c>
      <c r="AD269" s="229" t="str">
        <f>IF(NOT(_xlfn.ISFORMULA(B269)),IF(ISNUMBER(B269),B269,IF(NOT(_xlfn.ISFORMULA(D269)),IF(AND(ISNUMBER(D269),D269&lt;&gt;0),Accueil!$B$7,IF(NOT(_xlfn.ISFORMULA(G269)),IF(AND(ISNUMBER(G269),G269&lt;&gt;0),Accueil!$B$7,""),"")),IF(NOT(_xlfn.ISFORMULA(G269)),IF(AND(ISNUMBER(G269),G269&lt;&gt;0),Accueil!$B$7,""),""))),IF(NOT(_xlfn.ISFORMULA(D269)),IF(AND(ISNUMBER(D269),D269&lt;&gt;0),Accueil!$B$7,IF(NOT(_xlfn.ISFORMULA(G269)),IF(AND(ISNUMBER(G269),G269&lt;&gt;0),Accueil!$B$7,""),"")),IF(NOT(_xlfn.ISFORMULA(G269)),IF(AND(ISNUMBER(G269),G269&lt;&gt;0),Accueil!$B$7,""),"")))</f>
        <v/>
      </c>
      <c r="AE269" s="230">
        <f t="shared" ca="1" si="64"/>
        <v>0</v>
      </c>
      <c r="AF269" s="230">
        <f t="shared" ca="1" si="65"/>
        <v>0</v>
      </c>
      <c r="AG269" s="230">
        <f t="shared" ca="1" si="66"/>
        <v>0</v>
      </c>
      <c r="AH269" s="231">
        <f t="shared" ca="1" si="67"/>
        <v>0</v>
      </c>
      <c r="AI269" s="231">
        <f t="shared" ca="1" si="68"/>
        <v>0</v>
      </c>
      <c r="AJ269" s="231" t="str">
        <f t="shared" ca="1" si="69"/>
        <v/>
      </c>
    </row>
    <row r="270" spans="1:36" x14ac:dyDescent="0.25">
      <c r="A270" s="42"/>
      <c r="B270" s="232" t="str">
        <f>IF(NOT(_xlfn.ISFORMULA(D270)),IF(AND(ISNUMBER(D270),D270&lt;&gt;0),Accueil!$B$7,IF(NOT(_xlfn.ISFORMULA(G270)),IF(AND(ISNUMBER(G270),G270&lt;&gt;0),Accueil!$B$7,""),"")),IF(NOT(_xlfn.ISFORMULA(G270)),IF(AND(ISNUMBER(G270),G270&lt;&gt;0),Accueil!$B$7,""),""))</f>
        <v/>
      </c>
      <c r="C270" s="43"/>
      <c r="D270" s="223" t="str">
        <f t="shared" ca="1" si="56"/>
        <v/>
      </c>
      <c r="E270" s="223" t="str">
        <f t="shared" ca="1" si="57"/>
        <v/>
      </c>
      <c r="F270" s="223" t="str">
        <f t="shared" ca="1" si="58"/>
        <v/>
      </c>
      <c r="G270" s="224" t="str">
        <f t="shared" ca="1" si="59"/>
        <v/>
      </c>
      <c r="H270" s="225" t="str">
        <f t="shared" ca="1" si="60"/>
        <v/>
      </c>
      <c r="I270" s="226" t="str">
        <f t="shared" ca="1" si="61"/>
        <v/>
      </c>
      <c r="J270" s="227" t="str">
        <f t="shared" ca="1" si="62"/>
        <v/>
      </c>
      <c r="K270" s="301" t="s">
        <v>88</v>
      </c>
      <c r="L270" s="112"/>
      <c r="M270" s="35"/>
      <c r="N270" s="35"/>
      <c r="O270" s="35"/>
      <c r="P270" s="35"/>
      <c r="S270" s="35"/>
      <c r="T270" s="35"/>
      <c r="U270" s="35"/>
      <c r="V270" s="35"/>
      <c r="W270" s="35"/>
      <c r="X270" s="35"/>
      <c r="Y270" s="35"/>
      <c r="Z270" s="35"/>
      <c r="AA270" s="228" t="b">
        <f t="shared" ca="1" si="63"/>
        <v>1</v>
      </c>
      <c r="AB270" s="228" t="b">
        <f ca="1">AND(Accueil!$E$5="Oui",$AA270,OR($AD270="",Accueil!$E$7="",NOT(ISNUMBER(Accueil!$E$7)),$AD270&gt;=Accueil!$E$7))</f>
        <v>0</v>
      </c>
      <c r="AC270" s="228" t="b">
        <f ca="1">AND(Accueil!$E$8="Oui",$AA270,OR($AD270="",Accueil!$E$10="",NOT(ISNUMBER(Accueil!$E$10)),$AD270&gt;=Accueil!$E$10))</f>
        <v>0</v>
      </c>
      <c r="AD270" s="229" t="str">
        <f>IF(NOT(_xlfn.ISFORMULA(B270)),IF(ISNUMBER(B270),B270,IF(NOT(_xlfn.ISFORMULA(D270)),IF(AND(ISNUMBER(D270),D270&lt;&gt;0),Accueil!$B$7,IF(NOT(_xlfn.ISFORMULA(G270)),IF(AND(ISNUMBER(G270),G270&lt;&gt;0),Accueil!$B$7,""),"")),IF(NOT(_xlfn.ISFORMULA(G270)),IF(AND(ISNUMBER(G270),G270&lt;&gt;0),Accueil!$B$7,""),""))),IF(NOT(_xlfn.ISFORMULA(D270)),IF(AND(ISNUMBER(D270),D270&lt;&gt;0),Accueil!$B$7,IF(NOT(_xlfn.ISFORMULA(G270)),IF(AND(ISNUMBER(G270),G270&lt;&gt;0),Accueil!$B$7,""),"")),IF(NOT(_xlfn.ISFORMULA(G270)),IF(AND(ISNUMBER(G270),G270&lt;&gt;0),Accueil!$B$7,""),"")))</f>
        <v/>
      </c>
      <c r="AE270" s="230">
        <f t="shared" ca="1" si="64"/>
        <v>0</v>
      </c>
      <c r="AF270" s="230">
        <f t="shared" ca="1" si="65"/>
        <v>0</v>
      </c>
      <c r="AG270" s="230">
        <f t="shared" ca="1" si="66"/>
        <v>0</v>
      </c>
      <c r="AH270" s="231">
        <f t="shared" ca="1" si="67"/>
        <v>0</v>
      </c>
      <c r="AI270" s="231">
        <f t="shared" ca="1" si="68"/>
        <v>0</v>
      </c>
      <c r="AJ270" s="231" t="str">
        <f t="shared" ca="1" si="69"/>
        <v/>
      </c>
    </row>
    <row r="271" spans="1:36" x14ac:dyDescent="0.25">
      <c r="A271" s="42"/>
      <c r="B271" s="232" t="str">
        <f>IF(NOT(_xlfn.ISFORMULA(D271)),IF(AND(ISNUMBER(D271),D271&lt;&gt;0),Accueil!$B$7,IF(NOT(_xlfn.ISFORMULA(G271)),IF(AND(ISNUMBER(G271),G271&lt;&gt;0),Accueil!$B$7,""),"")),IF(NOT(_xlfn.ISFORMULA(G271)),IF(AND(ISNUMBER(G271),G271&lt;&gt;0),Accueil!$B$7,""),""))</f>
        <v/>
      </c>
      <c r="C271" s="43"/>
      <c r="D271" s="223" t="str">
        <f t="shared" ca="1" si="56"/>
        <v/>
      </c>
      <c r="E271" s="223" t="str">
        <f t="shared" ca="1" si="57"/>
        <v/>
      </c>
      <c r="F271" s="223" t="str">
        <f t="shared" ca="1" si="58"/>
        <v/>
      </c>
      <c r="G271" s="224" t="str">
        <f t="shared" ca="1" si="59"/>
        <v/>
      </c>
      <c r="H271" s="225" t="str">
        <f t="shared" ca="1" si="60"/>
        <v/>
      </c>
      <c r="I271" s="226" t="str">
        <f t="shared" ca="1" si="61"/>
        <v/>
      </c>
      <c r="J271" s="227" t="str">
        <f t="shared" ca="1" si="62"/>
        <v/>
      </c>
      <c r="K271" s="301" t="s">
        <v>88</v>
      </c>
      <c r="L271" s="112"/>
      <c r="M271" s="35"/>
      <c r="N271" s="35"/>
      <c r="O271" s="35"/>
      <c r="P271" s="35"/>
      <c r="S271" s="35"/>
      <c r="T271" s="35"/>
      <c r="U271" s="35"/>
      <c r="V271" s="35"/>
      <c r="W271" s="35"/>
      <c r="X271" s="35"/>
      <c r="Y271" s="35"/>
      <c r="Z271" s="35"/>
      <c r="AA271" s="228" t="b">
        <f t="shared" ca="1" si="63"/>
        <v>1</v>
      </c>
      <c r="AB271" s="228" t="b">
        <f ca="1">AND(Accueil!$E$5="Oui",$AA271,OR($AD271="",Accueil!$E$7="",NOT(ISNUMBER(Accueil!$E$7)),$AD271&gt;=Accueil!$E$7))</f>
        <v>0</v>
      </c>
      <c r="AC271" s="228" t="b">
        <f ca="1">AND(Accueil!$E$8="Oui",$AA271,OR($AD271="",Accueil!$E$10="",NOT(ISNUMBER(Accueil!$E$10)),$AD271&gt;=Accueil!$E$10))</f>
        <v>0</v>
      </c>
      <c r="AD271" s="229" t="str">
        <f>IF(NOT(_xlfn.ISFORMULA(B271)),IF(ISNUMBER(B271),B271,IF(NOT(_xlfn.ISFORMULA(D271)),IF(AND(ISNUMBER(D271),D271&lt;&gt;0),Accueil!$B$7,IF(NOT(_xlfn.ISFORMULA(G271)),IF(AND(ISNUMBER(G271),G271&lt;&gt;0),Accueil!$B$7,""),"")),IF(NOT(_xlfn.ISFORMULA(G271)),IF(AND(ISNUMBER(G271),G271&lt;&gt;0),Accueil!$B$7,""),""))),IF(NOT(_xlfn.ISFORMULA(D271)),IF(AND(ISNUMBER(D271),D271&lt;&gt;0),Accueil!$B$7,IF(NOT(_xlfn.ISFORMULA(G271)),IF(AND(ISNUMBER(G271),G271&lt;&gt;0),Accueil!$B$7,""),"")),IF(NOT(_xlfn.ISFORMULA(G271)),IF(AND(ISNUMBER(G271),G271&lt;&gt;0),Accueil!$B$7,""),"")))</f>
        <v/>
      </c>
      <c r="AE271" s="230">
        <f t="shared" ca="1" si="64"/>
        <v>0</v>
      </c>
      <c r="AF271" s="230">
        <f t="shared" ca="1" si="65"/>
        <v>0</v>
      </c>
      <c r="AG271" s="230">
        <f t="shared" ca="1" si="66"/>
        <v>0</v>
      </c>
      <c r="AH271" s="231">
        <f t="shared" ca="1" si="67"/>
        <v>0</v>
      </c>
      <c r="AI271" s="231">
        <f t="shared" ca="1" si="68"/>
        <v>0</v>
      </c>
      <c r="AJ271" s="231" t="str">
        <f t="shared" ca="1" si="69"/>
        <v/>
      </c>
    </row>
    <row r="272" spans="1:36" x14ac:dyDescent="0.25">
      <c r="A272" s="42"/>
      <c r="B272" s="232" t="str">
        <f>IF(NOT(_xlfn.ISFORMULA(D272)),IF(AND(ISNUMBER(D272),D272&lt;&gt;0),Accueil!$B$7,IF(NOT(_xlfn.ISFORMULA(G272)),IF(AND(ISNUMBER(G272),G272&lt;&gt;0),Accueil!$B$7,""),"")),IF(NOT(_xlfn.ISFORMULA(G272)),IF(AND(ISNUMBER(G272),G272&lt;&gt;0),Accueil!$B$7,""),""))</f>
        <v/>
      </c>
      <c r="C272" s="43"/>
      <c r="D272" s="223" t="str">
        <f t="shared" ca="1" si="56"/>
        <v/>
      </c>
      <c r="E272" s="223" t="str">
        <f t="shared" ca="1" si="57"/>
        <v/>
      </c>
      <c r="F272" s="223" t="str">
        <f t="shared" ca="1" si="58"/>
        <v/>
      </c>
      <c r="G272" s="224" t="str">
        <f t="shared" ca="1" si="59"/>
        <v/>
      </c>
      <c r="H272" s="225" t="str">
        <f t="shared" ca="1" si="60"/>
        <v/>
      </c>
      <c r="I272" s="226" t="str">
        <f t="shared" ca="1" si="61"/>
        <v/>
      </c>
      <c r="J272" s="227" t="str">
        <f t="shared" ca="1" si="62"/>
        <v/>
      </c>
      <c r="K272" s="301" t="s">
        <v>88</v>
      </c>
      <c r="L272" s="112"/>
      <c r="M272" s="35"/>
      <c r="N272" s="35"/>
      <c r="O272" s="35"/>
      <c r="P272" s="35"/>
      <c r="S272" s="35"/>
      <c r="T272" s="35"/>
      <c r="U272" s="35"/>
      <c r="V272" s="35"/>
      <c r="W272" s="35"/>
      <c r="X272" s="35"/>
      <c r="Y272" s="35"/>
      <c r="Z272" s="35"/>
      <c r="AA272" s="228" t="b">
        <f t="shared" ca="1" si="63"/>
        <v>1</v>
      </c>
      <c r="AB272" s="228" t="b">
        <f ca="1">AND(Accueil!$E$5="Oui",$AA272,OR($AD272="",Accueil!$E$7="",NOT(ISNUMBER(Accueil!$E$7)),$AD272&gt;=Accueil!$E$7))</f>
        <v>0</v>
      </c>
      <c r="AC272" s="228" t="b">
        <f ca="1">AND(Accueil!$E$8="Oui",$AA272,OR($AD272="",Accueil!$E$10="",NOT(ISNUMBER(Accueil!$E$10)),$AD272&gt;=Accueil!$E$10))</f>
        <v>0</v>
      </c>
      <c r="AD272" s="229" t="str">
        <f>IF(NOT(_xlfn.ISFORMULA(B272)),IF(ISNUMBER(B272),B272,IF(NOT(_xlfn.ISFORMULA(D272)),IF(AND(ISNUMBER(D272),D272&lt;&gt;0),Accueil!$B$7,IF(NOT(_xlfn.ISFORMULA(G272)),IF(AND(ISNUMBER(G272),G272&lt;&gt;0),Accueil!$B$7,""),"")),IF(NOT(_xlfn.ISFORMULA(G272)),IF(AND(ISNUMBER(G272),G272&lt;&gt;0),Accueil!$B$7,""),""))),IF(NOT(_xlfn.ISFORMULA(D272)),IF(AND(ISNUMBER(D272),D272&lt;&gt;0),Accueil!$B$7,IF(NOT(_xlfn.ISFORMULA(G272)),IF(AND(ISNUMBER(G272),G272&lt;&gt;0),Accueil!$B$7,""),"")),IF(NOT(_xlfn.ISFORMULA(G272)),IF(AND(ISNUMBER(G272),G272&lt;&gt;0),Accueil!$B$7,""),"")))</f>
        <v/>
      </c>
      <c r="AE272" s="230">
        <f t="shared" ca="1" si="64"/>
        <v>0</v>
      </c>
      <c r="AF272" s="230">
        <f t="shared" ca="1" si="65"/>
        <v>0</v>
      </c>
      <c r="AG272" s="230">
        <f t="shared" ca="1" si="66"/>
        <v>0</v>
      </c>
      <c r="AH272" s="231">
        <f t="shared" ca="1" si="67"/>
        <v>0</v>
      </c>
      <c r="AI272" s="231">
        <f t="shared" ca="1" si="68"/>
        <v>0</v>
      </c>
      <c r="AJ272" s="231" t="str">
        <f t="shared" ca="1" si="69"/>
        <v/>
      </c>
    </row>
    <row r="273" spans="1:36" x14ac:dyDescent="0.25">
      <c r="A273" s="42"/>
      <c r="B273" s="232" t="str">
        <f>IF(NOT(_xlfn.ISFORMULA(D273)),IF(AND(ISNUMBER(D273),D273&lt;&gt;0),Accueil!$B$7,IF(NOT(_xlfn.ISFORMULA(G273)),IF(AND(ISNUMBER(G273),G273&lt;&gt;0),Accueil!$B$7,""),"")),IF(NOT(_xlfn.ISFORMULA(G273)),IF(AND(ISNUMBER(G273),G273&lt;&gt;0),Accueil!$B$7,""),""))</f>
        <v/>
      </c>
      <c r="C273" s="43"/>
      <c r="D273" s="223" t="str">
        <f t="shared" ca="1" si="56"/>
        <v/>
      </c>
      <c r="E273" s="223" t="str">
        <f t="shared" ca="1" si="57"/>
        <v/>
      </c>
      <c r="F273" s="223" t="str">
        <f t="shared" ca="1" si="58"/>
        <v/>
      </c>
      <c r="G273" s="224" t="str">
        <f t="shared" ca="1" si="59"/>
        <v/>
      </c>
      <c r="H273" s="225" t="str">
        <f t="shared" ca="1" si="60"/>
        <v/>
      </c>
      <c r="I273" s="226" t="str">
        <f t="shared" ca="1" si="61"/>
        <v/>
      </c>
      <c r="J273" s="227" t="str">
        <f t="shared" ca="1" si="62"/>
        <v/>
      </c>
      <c r="K273" s="301" t="s">
        <v>88</v>
      </c>
      <c r="L273" s="112"/>
      <c r="M273" s="35"/>
      <c r="N273" s="35"/>
      <c r="O273" s="35"/>
      <c r="P273" s="35"/>
      <c r="S273" s="35"/>
      <c r="T273" s="35"/>
      <c r="U273" s="35"/>
      <c r="V273" s="35"/>
      <c r="W273" s="35"/>
      <c r="X273" s="35"/>
      <c r="Y273" s="35"/>
      <c r="Z273" s="35"/>
      <c r="AA273" s="228" t="b">
        <f t="shared" ca="1" si="63"/>
        <v>1</v>
      </c>
      <c r="AB273" s="228" t="b">
        <f ca="1">AND(Accueil!$E$5="Oui",$AA273,OR($AD273="",Accueil!$E$7="",NOT(ISNUMBER(Accueil!$E$7)),$AD273&gt;=Accueil!$E$7))</f>
        <v>0</v>
      </c>
      <c r="AC273" s="228" t="b">
        <f ca="1">AND(Accueil!$E$8="Oui",$AA273,OR($AD273="",Accueil!$E$10="",NOT(ISNUMBER(Accueil!$E$10)),$AD273&gt;=Accueil!$E$10))</f>
        <v>0</v>
      </c>
      <c r="AD273" s="229" t="str">
        <f>IF(NOT(_xlfn.ISFORMULA(B273)),IF(ISNUMBER(B273),B273,IF(NOT(_xlfn.ISFORMULA(D273)),IF(AND(ISNUMBER(D273),D273&lt;&gt;0),Accueil!$B$7,IF(NOT(_xlfn.ISFORMULA(G273)),IF(AND(ISNUMBER(G273),G273&lt;&gt;0),Accueil!$B$7,""),"")),IF(NOT(_xlfn.ISFORMULA(G273)),IF(AND(ISNUMBER(G273),G273&lt;&gt;0),Accueil!$B$7,""),""))),IF(NOT(_xlfn.ISFORMULA(D273)),IF(AND(ISNUMBER(D273),D273&lt;&gt;0),Accueil!$B$7,IF(NOT(_xlfn.ISFORMULA(G273)),IF(AND(ISNUMBER(G273),G273&lt;&gt;0),Accueil!$B$7,""),"")),IF(NOT(_xlfn.ISFORMULA(G273)),IF(AND(ISNUMBER(G273),G273&lt;&gt;0),Accueil!$B$7,""),"")))</f>
        <v/>
      </c>
      <c r="AE273" s="230">
        <f t="shared" ca="1" si="64"/>
        <v>0</v>
      </c>
      <c r="AF273" s="230">
        <f t="shared" ca="1" si="65"/>
        <v>0</v>
      </c>
      <c r="AG273" s="230">
        <f t="shared" ca="1" si="66"/>
        <v>0</v>
      </c>
      <c r="AH273" s="231">
        <f t="shared" ca="1" si="67"/>
        <v>0</v>
      </c>
      <c r="AI273" s="231">
        <f t="shared" ca="1" si="68"/>
        <v>0</v>
      </c>
      <c r="AJ273" s="231" t="str">
        <f t="shared" ca="1" si="69"/>
        <v/>
      </c>
    </row>
    <row r="274" spans="1:36" x14ac:dyDescent="0.25">
      <c r="A274" s="42"/>
      <c r="B274" s="232" t="str">
        <f>IF(NOT(_xlfn.ISFORMULA(D274)),IF(AND(ISNUMBER(D274),D274&lt;&gt;0),Accueil!$B$7,IF(NOT(_xlfn.ISFORMULA(G274)),IF(AND(ISNUMBER(G274),G274&lt;&gt;0),Accueil!$B$7,""),"")),IF(NOT(_xlfn.ISFORMULA(G274)),IF(AND(ISNUMBER(G274),G274&lt;&gt;0),Accueil!$B$7,""),""))</f>
        <v/>
      </c>
      <c r="C274" s="43"/>
      <c r="D274" s="223" t="str">
        <f t="shared" ca="1" si="56"/>
        <v/>
      </c>
      <c r="E274" s="223" t="str">
        <f t="shared" ca="1" si="57"/>
        <v/>
      </c>
      <c r="F274" s="223" t="str">
        <f t="shared" ca="1" si="58"/>
        <v/>
      </c>
      <c r="G274" s="224" t="str">
        <f t="shared" ca="1" si="59"/>
        <v/>
      </c>
      <c r="H274" s="225" t="str">
        <f t="shared" ca="1" si="60"/>
        <v/>
      </c>
      <c r="I274" s="226" t="str">
        <f t="shared" ca="1" si="61"/>
        <v/>
      </c>
      <c r="J274" s="227" t="str">
        <f t="shared" ca="1" si="62"/>
        <v/>
      </c>
      <c r="K274" s="301" t="s">
        <v>88</v>
      </c>
      <c r="L274" s="112"/>
      <c r="M274" s="35"/>
      <c r="N274" s="35"/>
      <c r="O274" s="35"/>
      <c r="P274" s="35"/>
      <c r="S274" s="35"/>
      <c r="T274" s="35"/>
      <c r="U274" s="35"/>
      <c r="V274" s="35"/>
      <c r="W274" s="35"/>
      <c r="X274" s="35"/>
      <c r="Y274" s="35"/>
      <c r="Z274" s="35"/>
      <c r="AA274" s="228" t="b">
        <f t="shared" ca="1" si="63"/>
        <v>1</v>
      </c>
      <c r="AB274" s="228" t="b">
        <f ca="1">AND(Accueil!$E$5="Oui",$AA274,OR($AD274="",Accueil!$E$7="",NOT(ISNUMBER(Accueil!$E$7)),$AD274&gt;=Accueil!$E$7))</f>
        <v>0</v>
      </c>
      <c r="AC274" s="228" t="b">
        <f ca="1">AND(Accueil!$E$8="Oui",$AA274,OR($AD274="",Accueil!$E$10="",NOT(ISNUMBER(Accueil!$E$10)),$AD274&gt;=Accueil!$E$10))</f>
        <v>0</v>
      </c>
      <c r="AD274" s="229" t="str">
        <f>IF(NOT(_xlfn.ISFORMULA(B274)),IF(ISNUMBER(B274),B274,IF(NOT(_xlfn.ISFORMULA(D274)),IF(AND(ISNUMBER(D274),D274&lt;&gt;0),Accueil!$B$7,IF(NOT(_xlfn.ISFORMULA(G274)),IF(AND(ISNUMBER(G274),G274&lt;&gt;0),Accueil!$B$7,""),"")),IF(NOT(_xlfn.ISFORMULA(G274)),IF(AND(ISNUMBER(G274),G274&lt;&gt;0),Accueil!$B$7,""),""))),IF(NOT(_xlfn.ISFORMULA(D274)),IF(AND(ISNUMBER(D274),D274&lt;&gt;0),Accueil!$B$7,IF(NOT(_xlfn.ISFORMULA(G274)),IF(AND(ISNUMBER(G274),G274&lt;&gt;0),Accueil!$B$7,""),"")),IF(NOT(_xlfn.ISFORMULA(G274)),IF(AND(ISNUMBER(G274),G274&lt;&gt;0),Accueil!$B$7,""),"")))</f>
        <v/>
      </c>
      <c r="AE274" s="230">
        <f t="shared" ca="1" si="64"/>
        <v>0</v>
      </c>
      <c r="AF274" s="230">
        <f t="shared" ca="1" si="65"/>
        <v>0</v>
      </c>
      <c r="AG274" s="230">
        <f t="shared" ca="1" si="66"/>
        <v>0</v>
      </c>
      <c r="AH274" s="231">
        <f t="shared" ca="1" si="67"/>
        <v>0</v>
      </c>
      <c r="AI274" s="231">
        <f t="shared" ca="1" si="68"/>
        <v>0</v>
      </c>
      <c r="AJ274" s="231" t="str">
        <f t="shared" ca="1" si="69"/>
        <v/>
      </c>
    </row>
    <row r="275" spans="1:36" x14ac:dyDescent="0.25">
      <c r="A275" s="42"/>
      <c r="B275" s="232" t="str">
        <f>IF(NOT(_xlfn.ISFORMULA(D275)),IF(AND(ISNUMBER(D275),D275&lt;&gt;0),Accueil!$B$7,IF(NOT(_xlfn.ISFORMULA(G275)),IF(AND(ISNUMBER(G275),G275&lt;&gt;0),Accueil!$B$7,""),"")),IF(NOT(_xlfn.ISFORMULA(G275)),IF(AND(ISNUMBER(G275),G275&lt;&gt;0),Accueil!$B$7,""),""))</f>
        <v/>
      </c>
      <c r="C275" s="43"/>
      <c r="D275" s="223" t="str">
        <f t="shared" ca="1" si="56"/>
        <v/>
      </c>
      <c r="E275" s="223" t="str">
        <f t="shared" ca="1" si="57"/>
        <v/>
      </c>
      <c r="F275" s="223" t="str">
        <f t="shared" ca="1" si="58"/>
        <v/>
      </c>
      <c r="G275" s="224" t="str">
        <f t="shared" ca="1" si="59"/>
        <v/>
      </c>
      <c r="H275" s="225" t="str">
        <f t="shared" ca="1" si="60"/>
        <v/>
      </c>
      <c r="I275" s="226" t="str">
        <f t="shared" ca="1" si="61"/>
        <v/>
      </c>
      <c r="J275" s="227" t="str">
        <f t="shared" ca="1" si="62"/>
        <v/>
      </c>
      <c r="K275" s="301" t="s">
        <v>88</v>
      </c>
      <c r="L275" s="112"/>
      <c r="M275" s="35"/>
      <c r="N275" s="35"/>
      <c r="O275" s="35"/>
      <c r="P275" s="35"/>
      <c r="S275" s="35"/>
      <c r="T275" s="35"/>
      <c r="U275" s="35"/>
      <c r="V275" s="35"/>
      <c r="W275" s="35"/>
      <c r="X275" s="35"/>
      <c r="Y275" s="35"/>
      <c r="Z275" s="35"/>
      <c r="AA275" s="228" t="b">
        <f t="shared" ca="1" si="63"/>
        <v>1</v>
      </c>
      <c r="AB275" s="228" t="b">
        <f ca="1">AND(Accueil!$E$5="Oui",$AA275,OR($AD275="",Accueil!$E$7="",NOT(ISNUMBER(Accueil!$E$7)),$AD275&gt;=Accueil!$E$7))</f>
        <v>0</v>
      </c>
      <c r="AC275" s="228" t="b">
        <f ca="1">AND(Accueil!$E$8="Oui",$AA275,OR($AD275="",Accueil!$E$10="",NOT(ISNUMBER(Accueil!$E$10)),$AD275&gt;=Accueil!$E$10))</f>
        <v>0</v>
      </c>
      <c r="AD275" s="229" t="str">
        <f>IF(NOT(_xlfn.ISFORMULA(B275)),IF(ISNUMBER(B275),B275,IF(NOT(_xlfn.ISFORMULA(D275)),IF(AND(ISNUMBER(D275),D275&lt;&gt;0),Accueil!$B$7,IF(NOT(_xlfn.ISFORMULA(G275)),IF(AND(ISNUMBER(G275),G275&lt;&gt;0),Accueil!$B$7,""),"")),IF(NOT(_xlfn.ISFORMULA(G275)),IF(AND(ISNUMBER(G275),G275&lt;&gt;0),Accueil!$B$7,""),""))),IF(NOT(_xlfn.ISFORMULA(D275)),IF(AND(ISNUMBER(D275),D275&lt;&gt;0),Accueil!$B$7,IF(NOT(_xlfn.ISFORMULA(G275)),IF(AND(ISNUMBER(G275),G275&lt;&gt;0),Accueil!$B$7,""),"")),IF(NOT(_xlfn.ISFORMULA(G275)),IF(AND(ISNUMBER(G275),G275&lt;&gt;0),Accueil!$B$7,""),"")))</f>
        <v/>
      </c>
      <c r="AE275" s="230">
        <f t="shared" ca="1" si="64"/>
        <v>0</v>
      </c>
      <c r="AF275" s="230">
        <f t="shared" ca="1" si="65"/>
        <v>0</v>
      </c>
      <c r="AG275" s="230">
        <f t="shared" ca="1" si="66"/>
        <v>0</v>
      </c>
      <c r="AH275" s="231">
        <f t="shared" ca="1" si="67"/>
        <v>0</v>
      </c>
      <c r="AI275" s="231">
        <f t="shared" ca="1" si="68"/>
        <v>0</v>
      </c>
      <c r="AJ275" s="231" t="str">
        <f t="shared" ca="1" si="69"/>
        <v/>
      </c>
    </row>
    <row r="276" spans="1:36" x14ac:dyDescent="0.25">
      <c r="A276" s="42"/>
      <c r="B276" s="232" t="str">
        <f>IF(NOT(_xlfn.ISFORMULA(D276)),IF(AND(ISNUMBER(D276),D276&lt;&gt;0),Accueil!$B$7,IF(NOT(_xlfn.ISFORMULA(G276)),IF(AND(ISNUMBER(G276),G276&lt;&gt;0),Accueil!$B$7,""),"")),IF(NOT(_xlfn.ISFORMULA(G276)),IF(AND(ISNUMBER(G276),G276&lt;&gt;0),Accueil!$B$7,""),""))</f>
        <v/>
      </c>
      <c r="C276" s="43"/>
      <c r="D276" s="223" t="str">
        <f t="shared" ca="1" si="56"/>
        <v/>
      </c>
      <c r="E276" s="223" t="str">
        <f t="shared" ca="1" si="57"/>
        <v/>
      </c>
      <c r="F276" s="223" t="str">
        <f t="shared" ca="1" si="58"/>
        <v/>
      </c>
      <c r="G276" s="224" t="str">
        <f t="shared" ca="1" si="59"/>
        <v/>
      </c>
      <c r="H276" s="225" t="str">
        <f t="shared" ca="1" si="60"/>
        <v/>
      </c>
      <c r="I276" s="226" t="str">
        <f t="shared" ca="1" si="61"/>
        <v/>
      </c>
      <c r="J276" s="227" t="str">
        <f t="shared" ca="1" si="62"/>
        <v/>
      </c>
      <c r="K276" s="301" t="s">
        <v>88</v>
      </c>
      <c r="L276" s="112"/>
      <c r="M276" s="35"/>
      <c r="N276" s="35"/>
      <c r="O276" s="35"/>
      <c r="P276" s="35"/>
      <c r="S276" s="35"/>
      <c r="T276" s="35"/>
      <c r="U276" s="35"/>
      <c r="V276" s="35"/>
      <c r="W276" s="35"/>
      <c r="X276" s="35"/>
      <c r="Y276" s="35"/>
      <c r="Z276" s="35"/>
      <c r="AA276" s="228" t="b">
        <f t="shared" ca="1" si="63"/>
        <v>1</v>
      </c>
      <c r="AB276" s="228" t="b">
        <f ca="1">AND(Accueil!$E$5="Oui",$AA276,OR($AD276="",Accueil!$E$7="",NOT(ISNUMBER(Accueil!$E$7)),$AD276&gt;=Accueil!$E$7))</f>
        <v>0</v>
      </c>
      <c r="AC276" s="228" t="b">
        <f ca="1">AND(Accueil!$E$8="Oui",$AA276,OR($AD276="",Accueil!$E$10="",NOT(ISNUMBER(Accueil!$E$10)),$AD276&gt;=Accueil!$E$10))</f>
        <v>0</v>
      </c>
      <c r="AD276" s="229" t="str">
        <f>IF(NOT(_xlfn.ISFORMULA(B276)),IF(ISNUMBER(B276),B276,IF(NOT(_xlfn.ISFORMULA(D276)),IF(AND(ISNUMBER(D276),D276&lt;&gt;0),Accueil!$B$7,IF(NOT(_xlfn.ISFORMULA(G276)),IF(AND(ISNUMBER(G276),G276&lt;&gt;0),Accueil!$B$7,""),"")),IF(NOT(_xlfn.ISFORMULA(G276)),IF(AND(ISNUMBER(G276),G276&lt;&gt;0),Accueil!$B$7,""),""))),IF(NOT(_xlfn.ISFORMULA(D276)),IF(AND(ISNUMBER(D276),D276&lt;&gt;0),Accueil!$B$7,IF(NOT(_xlfn.ISFORMULA(G276)),IF(AND(ISNUMBER(G276),G276&lt;&gt;0),Accueil!$B$7,""),"")),IF(NOT(_xlfn.ISFORMULA(G276)),IF(AND(ISNUMBER(G276),G276&lt;&gt;0),Accueil!$B$7,""),"")))</f>
        <v/>
      </c>
      <c r="AE276" s="230">
        <f t="shared" ca="1" si="64"/>
        <v>0</v>
      </c>
      <c r="AF276" s="230">
        <f t="shared" ca="1" si="65"/>
        <v>0</v>
      </c>
      <c r="AG276" s="230">
        <f t="shared" ca="1" si="66"/>
        <v>0</v>
      </c>
      <c r="AH276" s="231">
        <f t="shared" ca="1" si="67"/>
        <v>0</v>
      </c>
      <c r="AI276" s="231">
        <f t="shared" ca="1" si="68"/>
        <v>0</v>
      </c>
      <c r="AJ276" s="231" t="str">
        <f t="shared" ca="1" si="69"/>
        <v/>
      </c>
    </row>
    <row r="277" spans="1:36" x14ac:dyDescent="0.25">
      <c r="A277" s="42"/>
      <c r="B277" s="232" t="str">
        <f>IF(NOT(_xlfn.ISFORMULA(D277)),IF(AND(ISNUMBER(D277),D277&lt;&gt;0),Accueil!$B$7,IF(NOT(_xlfn.ISFORMULA(G277)),IF(AND(ISNUMBER(G277),G277&lt;&gt;0),Accueil!$B$7,""),"")),IF(NOT(_xlfn.ISFORMULA(G277)),IF(AND(ISNUMBER(G277),G277&lt;&gt;0),Accueil!$B$7,""),""))</f>
        <v/>
      </c>
      <c r="C277" s="43"/>
      <c r="D277" s="223" t="str">
        <f t="shared" ca="1" si="56"/>
        <v/>
      </c>
      <c r="E277" s="223" t="str">
        <f t="shared" ca="1" si="57"/>
        <v/>
      </c>
      <c r="F277" s="223" t="str">
        <f t="shared" ca="1" si="58"/>
        <v/>
      </c>
      <c r="G277" s="224" t="str">
        <f t="shared" ca="1" si="59"/>
        <v/>
      </c>
      <c r="H277" s="225" t="str">
        <f t="shared" ca="1" si="60"/>
        <v/>
      </c>
      <c r="I277" s="226" t="str">
        <f t="shared" ca="1" si="61"/>
        <v/>
      </c>
      <c r="J277" s="227" t="str">
        <f t="shared" ca="1" si="62"/>
        <v/>
      </c>
      <c r="K277" s="301" t="s">
        <v>88</v>
      </c>
      <c r="L277" s="112"/>
      <c r="M277" s="35"/>
      <c r="N277" s="35"/>
      <c r="O277" s="35"/>
      <c r="P277" s="35"/>
      <c r="S277" s="35"/>
      <c r="T277" s="35"/>
      <c r="U277" s="35"/>
      <c r="V277" s="35"/>
      <c r="W277" s="35"/>
      <c r="X277" s="35"/>
      <c r="Y277" s="35"/>
      <c r="Z277" s="35"/>
      <c r="AA277" s="228" t="b">
        <f t="shared" ca="1" si="63"/>
        <v>1</v>
      </c>
      <c r="AB277" s="228" t="b">
        <f ca="1">AND(Accueil!$E$5="Oui",$AA277,OR($AD277="",Accueil!$E$7="",NOT(ISNUMBER(Accueil!$E$7)),$AD277&gt;=Accueil!$E$7))</f>
        <v>0</v>
      </c>
      <c r="AC277" s="228" t="b">
        <f ca="1">AND(Accueil!$E$8="Oui",$AA277,OR($AD277="",Accueil!$E$10="",NOT(ISNUMBER(Accueil!$E$10)),$AD277&gt;=Accueil!$E$10))</f>
        <v>0</v>
      </c>
      <c r="AD277" s="229" t="str">
        <f>IF(NOT(_xlfn.ISFORMULA(B277)),IF(ISNUMBER(B277),B277,IF(NOT(_xlfn.ISFORMULA(D277)),IF(AND(ISNUMBER(D277),D277&lt;&gt;0),Accueil!$B$7,IF(NOT(_xlfn.ISFORMULA(G277)),IF(AND(ISNUMBER(G277),G277&lt;&gt;0),Accueil!$B$7,""),"")),IF(NOT(_xlfn.ISFORMULA(G277)),IF(AND(ISNUMBER(G277),G277&lt;&gt;0),Accueil!$B$7,""),""))),IF(NOT(_xlfn.ISFORMULA(D277)),IF(AND(ISNUMBER(D277),D277&lt;&gt;0),Accueil!$B$7,IF(NOT(_xlfn.ISFORMULA(G277)),IF(AND(ISNUMBER(G277),G277&lt;&gt;0),Accueil!$B$7,""),"")),IF(NOT(_xlfn.ISFORMULA(G277)),IF(AND(ISNUMBER(G277),G277&lt;&gt;0),Accueil!$B$7,""),"")))</f>
        <v/>
      </c>
      <c r="AE277" s="230">
        <f t="shared" ca="1" si="64"/>
        <v>0</v>
      </c>
      <c r="AF277" s="230">
        <f t="shared" ca="1" si="65"/>
        <v>0</v>
      </c>
      <c r="AG277" s="230">
        <f t="shared" ca="1" si="66"/>
        <v>0</v>
      </c>
      <c r="AH277" s="231">
        <f t="shared" ca="1" si="67"/>
        <v>0</v>
      </c>
      <c r="AI277" s="231">
        <f t="shared" ca="1" si="68"/>
        <v>0</v>
      </c>
      <c r="AJ277" s="231" t="str">
        <f t="shared" ca="1" si="69"/>
        <v/>
      </c>
    </row>
    <row r="278" spans="1:36" x14ac:dyDescent="0.25">
      <c r="A278" s="42"/>
      <c r="B278" s="232" t="str">
        <f>IF(NOT(_xlfn.ISFORMULA(D278)),IF(AND(ISNUMBER(D278),D278&lt;&gt;0),Accueil!$B$7,IF(NOT(_xlfn.ISFORMULA(G278)),IF(AND(ISNUMBER(G278),G278&lt;&gt;0),Accueil!$B$7,""),"")),IF(NOT(_xlfn.ISFORMULA(G278)),IF(AND(ISNUMBER(G278),G278&lt;&gt;0),Accueil!$B$7,""),""))</f>
        <v/>
      </c>
      <c r="C278" s="43"/>
      <c r="D278" s="223" t="str">
        <f t="shared" ca="1" si="56"/>
        <v/>
      </c>
      <c r="E278" s="223" t="str">
        <f t="shared" ca="1" si="57"/>
        <v/>
      </c>
      <c r="F278" s="223" t="str">
        <f t="shared" ca="1" si="58"/>
        <v/>
      </c>
      <c r="G278" s="224" t="str">
        <f t="shared" ca="1" si="59"/>
        <v/>
      </c>
      <c r="H278" s="225" t="str">
        <f t="shared" ca="1" si="60"/>
        <v/>
      </c>
      <c r="I278" s="226" t="str">
        <f t="shared" ca="1" si="61"/>
        <v/>
      </c>
      <c r="J278" s="227" t="str">
        <f t="shared" ca="1" si="62"/>
        <v/>
      </c>
      <c r="K278" s="301" t="s">
        <v>88</v>
      </c>
      <c r="L278" s="112"/>
      <c r="M278" s="35"/>
      <c r="N278" s="35"/>
      <c r="O278" s="35"/>
      <c r="P278" s="35"/>
      <c r="S278" s="35"/>
      <c r="T278" s="35"/>
      <c r="U278" s="35"/>
      <c r="V278" s="35"/>
      <c r="W278" s="35"/>
      <c r="X278" s="35"/>
      <c r="Y278" s="35"/>
      <c r="Z278" s="35"/>
      <c r="AA278" s="228" t="b">
        <f t="shared" ca="1" si="63"/>
        <v>1</v>
      </c>
      <c r="AB278" s="228" t="b">
        <f ca="1">AND(Accueil!$E$5="Oui",$AA278,OR($AD278="",Accueil!$E$7="",NOT(ISNUMBER(Accueil!$E$7)),$AD278&gt;=Accueil!$E$7))</f>
        <v>0</v>
      </c>
      <c r="AC278" s="228" t="b">
        <f ca="1">AND(Accueil!$E$8="Oui",$AA278,OR($AD278="",Accueil!$E$10="",NOT(ISNUMBER(Accueil!$E$10)),$AD278&gt;=Accueil!$E$10))</f>
        <v>0</v>
      </c>
      <c r="AD278" s="229" t="str">
        <f>IF(NOT(_xlfn.ISFORMULA(B278)),IF(ISNUMBER(B278),B278,IF(NOT(_xlfn.ISFORMULA(D278)),IF(AND(ISNUMBER(D278),D278&lt;&gt;0),Accueil!$B$7,IF(NOT(_xlfn.ISFORMULA(G278)),IF(AND(ISNUMBER(G278),G278&lt;&gt;0),Accueil!$B$7,""),"")),IF(NOT(_xlfn.ISFORMULA(G278)),IF(AND(ISNUMBER(G278),G278&lt;&gt;0),Accueil!$B$7,""),""))),IF(NOT(_xlfn.ISFORMULA(D278)),IF(AND(ISNUMBER(D278),D278&lt;&gt;0),Accueil!$B$7,IF(NOT(_xlfn.ISFORMULA(G278)),IF(AND(ISNUMBER(G278),G278&lt;&gt;0),Accueil!$B$7,""),"")),IF(NOT(_xlfn.ISFORMULA(G278)),IF(AND(ISNUMBER(G278),G278&lt;&gt;0),Accueil!$B$7,""),"")))</f>
        <v/>
      </c>
      <c r="AE278" s="230">
        <f t="shared" ca="1" si="64"/>
        <v>0</v>
      </c>
      <c r="AF278" s="230">
        <f t="shared" ca="1" si="65"/>
        <v>0</v>
      </c>
      <c r="AG278" s="230">
        <f t="shared" ca="1" si="66"/>
        <v>0</v>
      </c>
      <c r="AH278" s="231">
        <f t="shared" ca="1" si="67"/>
        <v>0</v>
      </c>
      <c r="AI278" s="231">
        <f t="shared" ca="1" si="68"/>
        <v>0</v>
      </c>
      <c r="AJ278" s="231" t="str">
        <f t="shared" ca="1" si="69"/>
        <v/>
      </c>
    </row>
    <row r="279" spans="1:36" x14ac:dyDescent="0.25">
      <c r="A279" s="42"/>
      <c r="B279" s="232" t="str">
        <f>IF(NOT(_xlfn.ISFORMULA(D279)),IF(AND(ISNUMBER(D279),D279&lt;&gt;0),Accueil!$B$7,IF(NOT(_xlfn.ISFORMULA(G279)),IF(AND(ISNUMBER(G279),G279&lt;&gt;0),Accueil!$B$7,""),"")),IF(NOT(_xlfn.ISFORMULA(G279)),IF(AND(ISNUMBER(G279),G279&lt;&gt;0),Accueil!$B$7,""),""))</f>
        <v/>
      </c>
      <c r="C279" s="43"/>
      <c r="D279" s="223" t="str">
        <f t="shared" ca="1" si="56"/>
        <v/>
      </c>
      <c r="E279" s="223" t="str">
        <f t="shared" ca="1" si="57"/>
        <v/>
      </c>
      <c r="F279" s="223" t="str">
        <f t="shared" ca="1" si="58"/>
        <v/>
      </c>
      <c r="G279" s="224" t="str">
        <f t="shared" ca="1" si="59"/>
        <v/>
      </c>
      <c r="H279" s="225" t="str">
        <f t="shared" ca="1" si="60"/>
        <v/>
      </c>
      <c r="I279" s="226" t="str">
        <f t="shared" ca="1" si="61"/>
        <v/>
      </c>
      <c r="J279" s="227" t="str">
        <f t="shared" ca="1" si="62"/>
        <v/>
      </c>
      <c r="K279" s="301" t="s">
        <v>88</v>
      </c>
      <c r="L279" s="112"/>
      <c r="M279" s="35"/>
      <c r="N279" s="35"/>
      <c r="O279" s="35"/>
      <c r="P279" s="35"/>
      <c r="S279" s="35"/>
      <c r="T279" s="35"/>
      <c r="U279" s="35"/>
      <c r="V279" s="35"/>
      <c r="W279" s="35"/>
      <c r="X279" s="35"/>
      <c r="Y279" s="35"/>
      <c r="Z279" s="35"/>
      <c r="AA279" s="228" t="b">
        <f t="shared" ca="1" si="63"/>
        <v>1</v>
      </c>
      <c r="AB279" s="228" t="b">
        <f ca="1">AND(Accueil!$E$5="Oui",$AA279,OR($AD279="",Accueil!$E$7="",NOT(ISNUMBER(Accueil!$E$7)),$AD279&gt;=Accueil!$E$7))</f>
        <v>0</v>
      </c>
      <c r="AC279" s="228" t="b">
        <f ca="1">AND(Accueil!$E$8="Oui",$AA279,OR($AD279="",Accueil!$E$10="",NOT(ISNUMBER(Accueil!$E$10)),$AD279&gt;=Accueil!$E$10))</f>
        <v>0</v>
      </c>
      <c r="AD279" s="229" t="str">
        <f>IF(NOT(_xlfn.ISFORMULA(B279)),IF(ISNUMBER(B279),B279,IF(NOT(_xlfn.ISFORMULA(D279)),IF(AND(ISNUMBER(D279),D279&lt;&gt;0),Accueil!$B$7,IF(NOT(_xlfn.ISFORMULA(G279)),IF(AND(ISNUMBER(G279),G279&lt;&gt;0),Accueil!$B$7,""),"")),IF(NOT(_xlfn.ISFORMULA(G279)),IF(AND(ISNUMBER(G279),G279&lt;&gt;0),Accueil!$B$7,""),""))),IF(NOT(_xlfn.ISFORMULA(D279)),IF(AND(ISNUMBER(D279),D279&lt;&gt;0),Accueil!$B$7,IF(NOT(_xlfn.ISFORMULA(G279)),IF(AND(ISNUMBER(G279),G279&lt;&gt;0),Accueil!$B$7,""),"")),IF(NOT(_xlfn.ISFORMULA(G279)),IF(AND(ISNUMBER(G279),G279&lt;&gt;0),Accueil!$B$7,""),"")))</f>
        <v/>
      </c>
      <c r="AE279" s="230">
        <f t="shared" ca="1" si="64"/>
        <v>0</v>
      </c>
      <c r="AF279" s="230">
        <f t="shared" ca="1" si="65"/>
        <v>0</v>
      </c>
      <c r="AG279" s="230">
        <f t="shared" ca="1" si="66"/>
        <v>0</v>
      </c>
      <c r="AH279" s="231">
        <f t="shared" ca="1" si="67"/>
        <v>0</v>
      </c>
      <c r="AI279" s="231">
        <f t="shared" ca="1" si="68"/>
        <v>0</v>
      </c>
      <c r="AJ279" s="231" t="str">
        <f t="shared" ca="1" si="69"/>
        <v/>
      </c>
    </row>
    <row r="280" spans="1:36" x14ac:dyDescent="0.25">
      <c r="A280" s="42"/>
      <c r="B280" s="232" t="str">
        <f>IF(NOT(_xlfn.ISFORMULA(D280)),IF(AND(ISNUMBER(D280),D280&lt;&gt;0),Accueil!$B$7,IF(NOT(_xlfn.ISFORMULA(G280)),IF(AND(ISNUMBER(G280),G280&lt;&gt;0),Accueil!$B$7,""),"")),IF(NOT(_xlfn.ISFORMULA(G280)),IF(AND(ISNUMBER(G280),G280&lt;&gt;0),Accueil!$B$7,""),""))</f>
        <v/>
      </c>
      <c r="C280" s="43"/>
      <c r="D280" s="223" t="str">
        <f t="shared" ca="1" si="56"/>
        <v/>
      </c>
      <c r="E280" s="223" t="str">
        <f t="shared" ca="1" si="57"/>
        <v/>
      </c>
      <c r="F280" s="223" t="str">
        <f t="shared" ca="1" si="58"/>
        <v/>
      </c>
      <c r="G280" s="224" t="str">
        <f t="shared" ca="1" si="59"/>
        <v/>
      </c>
      <c r="H280" s="225" t="str">
        <f t="shared" ca="1" si="60"/>
        <v/>
      </c>
      <c r="I280" s="226" t="str">
        <f t="shared" ca="1" si="61"/>
        <v/>
      </c>
      <c r="J280" s="227" t="str">
        <f t="shared" ca="1" si="62"/>
        <v/>
      </c>
      <c r="K280" s="301" t="s">
        <v>88</v>
      </c>
      <c r="L280" s="112"/>
      <c r="M280" s="35"/>
      <c r="N280" s="35"/>
      <c r="O280" s="35"/>
      <c r="P280" s="35"/>
      <c r="S280" s="35"/>
      <c r="T280" s="35"/>
      <c r="U280" s="35"/>
      <c r="V280" s="35"/>
      <c r="W280" s="35"/>
      <c r="X280" s="35"/>
      <c r="Y280" s="35"/>
      <c r="Z280" s="35"/>
      <c r="AA280" s="228" t="b">
        <f t="shared" ca="1" si="63"/>
        <v>1</v>
      </c>
      <c r="AB280" s="228" t="b">
        <f ca="1">AND(Accueil!$E$5="Oui",$AA280,OR($AD280="",Accueil!$E$7="",NOT(ISNUMBER(Accueil!$E$7)),$AD280&gt;=Accueil!$E$7))</f>
        <v>0</v>
      </c>
      <c r="AC280" s="228" t="b">
        <f ca="1">AND(Accueil!$E$8="Oui",$AA280,OR($AD280="",Accueil!$E$10="",NOT(ISNUMBER(Accueil!$E$10)),$AD280&gt;=Accueil!$E$10))</f>
        <v>0</v>
      </c>
      <c r="AD280" s="229" t="str">
        <f>IF(NOT(_xlfn.ISFORMULA(B280)),IF(ISNUMBER(B280),B280,IF(NOT(_xlfn.ISFORMULA(D280)),IF(AND(ISNUMBER(D280),D280&lt;&gt;0),Accueil!$B$7,IF(NOT(_xlfn.ISFORMULA(G280)),IF(AND(ISNUMBER(G280),G280&lt;&gt;0),Accueil!$B$7,""),"")),IF(NOT(_xlfn.ISFORMULA(G280)),IF(AND(ISNUMBER(G280),G280&lt;&gt;0),Accueil!$B$7,""),""))),IF(NOT(_xlfn.ISFORMULA(D280)),IF(AND(ISNUMBER(D280),D280&lt;&gt;0),Accueil!$B$7,IF(NOT(_xlfn.ISFORMULA(G280)),IF(AND(ISNUMBER(G280),G280&lt;&gt;0),Accueil!$B$7,""),"")),IF(NOT(_xlfn.ISFORMULA(G280)),IF(AND(ISNUMBER(G280),G280&lt;&gt;0),Accueil!$B$7,""),"")))</f>
        <v/>
      </c>
      <c r="AE280" s="230">
        <f t="shared" ca="1" si="64"/>
        <v>0</v>
      </c>
      <c r="AF280" s="230">
        <f t="shared" ca="1" si="65"/>
        <v>0</v>
      </c>
      <c r="AG280" s="230">
        <f t="shared" ca="1" si="66"/>
        <v>0</v>
      </c>
      <c r="AH280" s="231">
        <f t="shared" ca="1" si="67"/>
        <v>0</v>
      </c>
      <c r="AI280" s="231">
        <f t="shared" ca="1" si="68"/>
        <v>0</v>
      </c>
      <c r="AJ280" s="231" t="str">
        <f t="shared" ca="1" si="69"/>
        <v/>
      </c>
    </row>
    <row r="281" spans="1:36" x14ac:dyDescent="0.25">
      <c r="A281" s="42"/>
      <c r="B281" s="232" t="str">
        <f>IF(NOT(_xlfn.ISFORMULA(D281)),IF(AND(ISNUMBER(D281),D281&lt;&gt;0),Accueil!$B$7,IF(NOT(_xlfn.ISFORMULA(G281)),IF(AND(ISNUMBER(G281),G281&lt;&gt;0),Accueil!$B$7,""),"")),IF(NOT(_xlfn.ISFORMULA(G281)),IF(AND(ISNUMBER(G281),G281&lt;&gt;0),Accueil!$B$7,""),""))</f>
        <v/>
      </c>
      <c r="C281" s="43"/>
      <c r="D281" s="223" t="str">
        <f t="shared" ca="1" si="56"/>
        <v/>
      </c>
      <c r="E281" s="223" t="str">
        <f t="shared" ca="1" si="57"/>
        <v/>
      </c>
      <c r="F281" s="223" t="str">
        <f t="shared" ca="1" si="58"/>
        <v/>
      </c>
      <c r="G281" s="224" t="str">
        <f t="shared" ca="1" si="59"/>
        <v/>
      </c>
      <c r="H281" s="225" t="str">
        <f t="shared" ca="1" si="60"/>
        <v/>
      </c>
      <c r="I281" s="226" t="str">
        <f t="shared" ca="1" si="61"/>
        <v/>
      </c>
      <c r="J281" s="227" t="str">
        <f t="shared" ca="1" si="62"/>
        <v/>
      </c>
      <c r="K281" s="301" t="s">
        <v>88</v>
      </c>
      <c r="L281" s="112"/>
      <c r="M281" s="35"/>
      <c r="N281" s="35"/>
      <c r="O281" s="35"/>
      <c r="P281" s="35"/>
      <c r="S281" s="35"/>
      <c r="T281" s="35"/>
      <c r="U281" s="35"/>
      <c r="V281" s="35"/>
      <c r="W281" s="35"/>
      <c r="X281" s="35"/>
      <c r="Y281" s="35"/>
      <c r="Z281" s="35"/>
      <c r="AA281" s="228" t="b">
        <f t="shared" ca="1" si="63"/>
        <v>1</v>
      </c>
      <c r="AB281" s="228" t="b">
        <f ca="1">AND(Accueil!$E$5="Oui",$AA281,OR($AD281="",Accueil!$E$7="",NOT(ISNUMBER(Accueil!$E$7)),$AD281&gt;=Accueil!$E$7))</f>
        <v>0</v>
      </c>
      <c r="AC281" s="228" t="b">
        <f ca="1">AND(Accueil!$E$8="Oui",$AA281,OR($AD281="",Accueil!$E$10="",NOT(ISNUMBER(Accueil!$E$10)),$AD281&gt;=Accueil!$E$10))</f>
        <v>0</v>
      </c>
      <c r="AD281" s="229" t="str">
        <f>IF(NOT(_xlfn.ISFORMULA(B281)),IF(ISNUMBER(B281),B281,IF(NOT(_xlfn.ISFORMULA(D281)),IF(AND(ISNUMBER(D281),D281&lt;&gt;0),Accueil!$B$7,IF(NOT(_xlfn.ISFORMULA(G281)),IF(AND(ISNUMBER(G281),G281&lt;&gt;0),Accueil!$B$7,""),"")),IF(NOT(_xlfn.ISFORMULA(G281)),IF(AND(ISNUMBER(G281),G281&lt;&gt;0),Accueil!$B$7,""),""))),IF(NOT(_xlfn.ISFORMULA(D281)),IF(AND(ISNUMBER(D281),D281&lt;&gt;0),Accueil!$B$7,IF(NOT(_xlfn.ISFORMULA(G281)),IF(AND(ISNUMBER(G281),G281&lt;&gt;0),Accueil!$B$7,""),"")),IF(NOT(_xlfn.ISFORMULA(G281)),IF(AND(ISNUMBER(G281),G281&lt;&gt;0),Accueil!$B$7,""),"")))</f>
        <v/>
      </c>
      <c r="AE281" s="230">
        <f t="shared" ca="1" si="64"/>
        <v>0</v>
      </c>
      <c r="AF281" s="230">
        <f t="shared" ca="1" si="65"/>
        <v>0</v>
      </c>
      <c r="AG281" s="230">
        <f t="shared" ca="1" si="66"/>
        <v>0</v>
      </c>
      <c r="AH281" s="231">
        <f t="shared" ca="1" si="67"/>
        <v>0</v>
      </c>
      <c r="AI281" s="231">
        <f t="shared" ca="1" si="68"/>
        <v>0</v>
      </c>
      <c r="AJ281" s="231" t="str">
        <f t="shared" ca="1" si="69"/>
        <v/>
      </c>
    </row>
    <row r="282" spans="1:36" x14ac:dyDescent="0.25">
      <c r="A282" s="42"/>
      <c r="B282" s="232" t="str">
        <f>IF(NOT(_xlfn.ISFORMULA(D282)),IF(AND(ISNUMBER(D282),D282&lt;&gt;0),Accueil!$B$7,IF(NOT(_xlfn.ISFORMULA(G282)),IF(AND(ISNUMBER(G282),G282&lt;&gt;0),Accueil!$B$7,""),"")),IF(NOT(_xlfn.ISFORMULA(G282)),IF(AND(ISNUMBER(G282),G282&lt;&gt;0),Accueil!$B$7,""),""))</f>
        <v/>
      </c>
      <c r="C282" s="43"/>
      <c r="D282" s="223" t="str">
        <f t="shared" ca="1" si="56"/>
        <v/>
      </c>
      <c r="E282" s="223" t="str">
        <f t="shared" ca="1" si="57"/>
        <v/>
      </c>
      <c r="F282" s="223" t="str">
        <f t="shared" ca="1" si="58"/>
        <v/>
      </c>
      <c r="G282" s="224" t="str">
        <f t="shared" ca="1" si="59"/>
        <v/>
      </c>
      <c r="H282" s="225" t="str">
        <f t="shared" ca="1" si="60"/>
        <v/>
      </c>
      <c r="I282" s="226" t="str">
        <f t="shared" ca="1" si="61"/>
        <v/>
      </c>
      <c r="J282" s="227" t="str">
        <f t="shared" ca="1" si="62"/>
        <v/>
      </c>
      <c r="K282" s="301" t="s">
        <v>88</v>
      </c>
      <c r="L282" s="112"/>
      <c r="M282" s="35"/>
      <c r="N282" s="35"/>
      <c r="O282" s="35"/>
      <c r="P282" s="35"/>
      <c r="S282" s="35"/>
      <c r="T282" s="35"/>
      <c r="U282" s="35"/>
      <c r="V282" s="35"/>
      <c r="W282" s="35"/>
      <c r="X282" s="35"/>
      <c r="Y282" s="35"/>
      <c r="Z282" s="35"/>
      <c r="AA282" s="228" t="b">
        <f t="shared" ca="1" si="63"/>
        <v>1</v>
      </c>
      <c r="AB282" s="228" t="b">
        <f ca="1">AND(Accueil!$E$5="Oui",$AA282,OR($AD282="",Accueil!$E$7="",NOT(ISNUMBER(Accueil!$E$7)),$AD282&gt;=Accueil!$E$7))</f>
        <v>0</v>
      </c>
      <c r="AC282" s="228" t="b">
        <f ca="1">AND(Accueil!$E$8="Oui",$AA282,OR($AD282="",Accueil!$E$10="",NOT(ISNUMBER(Accueil!$E$10)),$AD282&gt;=Accueil!$E$10))</f>
        <v>0</v>
      </c>
      <c r="AD282" s="229" t="str">
        <f>IF(NOT(_xlfn.ISFORMULA(B282)),IF(ISNUMBER(B282),B282,IF(NOT(_xlfn.ISFORMULA(D282)),IF(AND(ISNUMBER(D282),D282&lt;&gt;0),Accueil!$B$7,IF(NOT(_xlfn.ISFORMULA(G282)),IF(AND(ISNUMBER(G282),G282&lt;&gt;0),Accueil!$B$7,""),"")),IF(NOT(_xlfn.ISFORMULA(G282)),IF(AND(ISNUMBER(G282),G282&lt;&gt;0),Accueil!$B$7,""),""))),IF(NOT(_xlfn.ISFORMULA(D282)),IF(AND(ISNUMBER(D282),D282&lt;&gt;0),Accueil!$B$7,IF(NOT(_xlfn.ISFORMULA(G282)),IF(AND(ISNUMBER(G282),G282&lt;&gt;0),Accueil!$B$7,""),"")),IF(NOT(_xlfn.ISFORMULA(G282)),IF(AND(ISNUMBER(G282),G282&lt;&gt;0),Accueil!$B$7,""),"")))</f>
        <v/>
      </c>
      <c r="AE282" s="230">
        <f t="shared" ca="1" si="64"/>
        <v>0</v>
      </c>
      <c r="AF282" s="230">
        <f t="shared" ca="1" si="65"/>
        <v>0</v>
      </c>
      <c r="AG282" s="230">
        <f t="shared" ca="1" si="66"/>
        <v>0</v>
      </c>
      <c r="AH282" s="231">
        <f t="shared" ca="1" si="67"/>
        <v>0</v>
      </c>
      <c r="AI282" s="231">
        <f t="shared" ca="1" si="68"/>
        <v>0</v>
      </c>
      <c r="AJ282" s="231" t="str">
        <f t="shared" ca="1" si="69"/>
        <v/>
      </c>
    </row>
    <row r="283" spans="1:36" x14ac:dyDescent="0.25">
      <c r="A283" s="42"/>
      <c r="B283" s="232" t="str">
        <f>IF(NOT(_xlfn.ISFORMULA(D283)),IF(AND(ISNUMBER(D283),D283&lt;&gt;0),Accueil!$B$7,IF(NOT(_xlfn.ISFORMULA(G283)),IF(AND(ISNUMBER(G283),G283&lt;&gt;0),Accueil!$B$7,""),"")),IF(NOT(_xlfn.ISFORMULA(G283)),IF(AND(ISNUMBER(G283),G283&lt;&gt;0),Accueil!$B$7,""),""))</f>
        <v/>
      </c>
      <c r="C283" s="43"/>
      <c r="D283" s="223" t="str">
        <f t="shared" ca="1" si="56"/>
        <v/>
      </c>
      <c r="E283" s="223" t="str">
        <f t="shared" ca="1" si="57"/>
        <v/>
      </c>
      <c r="F283" s="223" t="str">
        <f t="shared" ca="1" si="58"/>
        <v/>
      </c>
      <c r="G283" s="224" t="str">
        <f t="shared" ca="1" si="59"/>
        <v/>
      </c>
      <c r="H283" s="225" t="str">
        <f t="shared" ca="1" si="60"/>
        <v/>
      </c>
      <c r="I283" s="226" t="str">
        <f t="shared" ca="1" si="61"/>
        <v/>
      </c>
      <c r="J283" s="227" t="str">
        <f t="shared" ca="1" si="62"/>
        <v/>
      </c>
      <c r="K283" s="301" t="s">
        <v>88</v>
      </c>
      <c r="L283" s="112"/>
      <c r="M283" s="35"/>
      <c r="N283" s="35"/>
      <c r="O283" s="35"/>
      <c r="P283" s="35"/>
      <c r="S283" s="35"/>
      <c r="T283" s="35"/>
      <c r="U283" s="35"/>
      <c r="V283" s="35"/>
      <c r="W283" s="35"/>
      <c r="X283" s="35"/>
      <c r="Y283" s="35"/>
      <c r="Z283" s="35"/>
      <c r="AA283" s="228" t="b">
        <f t="shared" ca="1" si="63"/>
        <v>1</v>
      </c>
      <c r="AB283" s="228" t="b">
        <f ca="1">AND(Accueil!$E$5="Oui",$AA283,OR($AD283="",Accueil!$E$7="",NOT(ISNUMBER(Accueil!$E$7)),$AD283&gt;=Accueil!$E$7))</f>
        <v>0</v>
      </c>
      <c r="AC283" s="228" t="b">
        <f ca="1">AND(Accueil!$E$8="Oui",$AA283,OR($AD283="",Accueil!$E$10="",NOT(ISNUMBER(Accueil!$E$10)),$AD283&gt;=Accueil!$E$10))</f>
        <v>0</v>
      </c>
      <c r="AD283" s="229" t="str">
        <f>IF(NOT(_xlfn.ISFORMULA(B283)),IF(ISNUMBER(B283),B283,IF(NOT(_xlfn.ISFORMULA(D283)),IF(AND(ISNUMBER(D283),D283&lt;&gt;0),Accueil!$B$7,IF(NOT(_xlfn.ISFORMULA(G283)),IF(AND(ISNUMBER(G283),G283&lt;&gt;0),Accueil!$B$7,""),"")),IF(NOT(_xlfn.ISFORMULA(G283)),IF(AND(ISNUMBER(G283),G283&lt;&gt;0),Accueil!$B$7,""),""))),IF(NOT(_xlfn.ISFORMULA(D283)),IF(AND(ISNUMBER(D283),D283&lt;&gt;0),Accueil!$B$7,IF(NOT(_xlfn.ISFORMULA(G283)),IF(AND(ISNUMBER(G283),G283&lt;&gt;0),Accueil!$B$7,""),"")),IF(NOT(_xlfn.ISFORMULA(G283)),IF(AND(ISNUMBER(G283),G283&lt;&gt;0),Accueil!$B$7,""),"")))</f>
        <v/>
      </c>
      <c r="AE283" s="230">
        <f t="shared" ca="1" si="64"/>
        <v>0</v>
      </c>
      <c r="AF283" s="230">
        <f t="shared" ca="1" si="65"/>
        <v>0</v>
      </c>
      <c r="AG283" s="230">
        <f t="shared" ca="1" si="66"/>
        <v>0</v>
      </c>
      <c r="AH283" s="231">
        <f t="shared" ca="1" si="67"/>
        <v>0</v>
      </c>
      <c r="AI283" s="231">
        <f t="shared" ca="1" si="68"/>
        <v>0</v>
      </c>
      <c r="AJ283" s="231" t="str">
        <f t="shared" ca="1" si="69"/>
        <v/>
      </c>
    </row>
    <row r="284" spans="1:36" x14ac:dyDescent="0.25">
      <c r="A284" s="42"/>
      <c r="B284" s="232" t="str">
        <f>IF(NOT(_xlfn.ISFORMULA(D284)),IF(AND(ISNUMBER(D284),D284&lt;&gt;0),Accueil!$B$7,IF(NOT(_xlfn.ISFORMULA(G284)),IF(AND(ISNUMBER(G284),G284&lt;&gt;0),Accueil!$B$7,""),"")),IF(NOT(_xlfn.ISFORMULA(G284)),IF(AND(ISNUMBER(G284),G284&lt;&gt;0),Accueil!$B$7,""),""))</f>
        <v/>
      </c>
      <c r="C284" s="43"/>
      <c r="D284" s="223" t="str">
        <f t="shared" ca="1" si="56"/>
        <v/>
      </c>
      <c r="E284" s="223" t="str">
        <f t="shared" ca="1" si="57"/>
        <v/>
      </c>
      <c r="F284" s="223" t="str">
        <f t="shared" ca="1" si="58"/>
        <v/>
      </c>
      <c r="G284" s="224" t="str">
        <f t="shared" ca="1" si="59"/>
        <v/>
      </c>
      <c r="H284" s="225" t="str">
        <f t="shared" ca="1" si="60"/>
        <v/>
      </c>
      <c r="I284" s="226" t="str">
        <f t="shared" ca="1" si="61"/>
        <v/>
      </c>
      <c r="J284" s="227" t="str">
        <f t="shared" ca="1" si="62"/>
        <v/>
      </c>
      <c r="K284" s="301" t="s">
        <v>88</v>
      </c>
      <c r="L284" s="112"/>
      <c r="M284" s="35"/>
      <c r="N284" s="35"/>
      <c r="O284" s="35"/>
      <c r="P284" s="35"/>
      <c r="S284" s="35"/>
      <c r="T284" s="35"/>
      <c r="U284" s="35"/>
      <c r="V284" s="35"/>
      <c r="W284" s="35"/>
      <c r="X284" s="35"/>
      <c r="Y284" s="35"/>
      <c r="Z284" s="35"/>
      <c r="AA284" s="228" t="b">
        <f t="shared" ca="1" si="63"/>
        <v>1</v>
      </c>
      <c r="AB284" s="228" t="b">
        <f ca="1">AND(Accueil!$E$5="Oui",$AA284,OR($AD284="",Accueil!$E$7="",NOT(ISNUMBER(Accueil!$E$7)),$AD284&gt;=Accueil!$E$7))</f>
        <v>0</v>
      </c>
      <c r="AC284" s="228" t="b">
        <f ca="1">AND(Accueil!$E$8="Oui",$AA284,OR($AD284="",Accueil!$E$10="",NOT(ISNUMBER(Accueil!$E$10)),$AD284&gt;=Accueil!$E$10))</f>
        <v>0</v>
      </c>
      <c r="AD284" s="229" t="str">
        <f>IF(NOT(_xlfn.ISFORMULA(B284)),IF(ISNUMBER(B284),B284,IF(NOT(_xlfn.ISFORMULA(D284)),IF(AND(ISNUMBER(D284),D284&lt;&gt;0),Accueil!$B$7,IF(NOT(_xlfn.ISFORMULA(G284)),IF(AND(ISNUMBER(G284),G284&lt;&gt;0),Accueil!$B$7,""),"")),IF(NOT(_xlfn.ISFORMULA(G284)),IF(AND(ISNUMBER(G284),G284&lt;&gt;0),Accueil!$B$7,""),""))),IF(NOT(_xlfn.ISFORMULA(D284)),IF(AND(ISNUMBER(D284),D284&lt;&gt;0),Accueil!$B$7,IF(NOT(_xlfn.ISFORMULA(G284)),IF(AND(ISNUMBER(G284),G284&lt;&gt;0),Accueil!$B$7,""),"")),IF(NOT(_xlfn.ISFORMULA(G284)),IF(AND(ISNUMBER(G284),G284&lt;&gt;0),Accueil!$B$7,""),"")))</f>
        <v/>
      </c>
      <c r="AE284" s="230">
        <f t="shared" ca="1" si="64"/>
        <v>0</v>
      </c>
      <c r="AF284" s="230">
        <f t="shared" ca="1" si="65"/>
        <v>0</v>
      </c>
      <c r="AG284" s="230">
        <f t="shared" ca="1" si="66"/>
        <v>0</v>
      </c>
      <c r="AH284" s="231">
        <f t="shared" ca="1" si="67"/>
        <v>0</v>
      </c>
      <c r="AI284" s="231">
        <f t="shared" ca="1" si="68"/>
        <v>0</v>
      </c>
      <c r="AJ284" s="231" t="str">
        <f t="shared" ca="1" si="69"/>
        <v/>
      </c>
    </row>
    <row r="285" spans="1:36" x14ac:dyDescent="0.25">
      <c r="A285" s="42"/>
      <c r="B285" s="232" t="str">
        <f>IF(NOT(_xlfn.ISFORMULA(D285)),IF(AND(ISNUMBER(D285),D285&lt;&gt;0),Accueil!$B$7,IF(NOT(_xlfn.ISFORMULA(G285)),IF(AND(ISNUMBER(G285),G285&lt;&gt;0),Accueil!$B$7,""),"")),IF(NOT(_xlfn.ISFORMULA(G285)),IF(AND(ISNUMBER(G285),G285&lt;&gt;0),Accueil!$B$7,""),""))</f>
        <v/>
      </c>
      <c r="C285" s="43"/>
      <c r="D285" s="223" t="str">
        <f t="shared" ca="1" si="56"/>
        <v/>
      </c>
      <c r="E285" s="223" t="str">
        <f t="shared" ca="1" si="57"/>
        <v/>
      </c>
      <c r="F285" s="223" t="str">
        <f t="shared" ca="1" si="58"/>
        <v/>
      </c>
      <c r="G285" s="224" t="str">
        <f t="shared" ca="1" si="59"/>
        <v/>
      </c>
      <c r="H285" s="225" t="str">
        <f t="shared" ca="1" si="60"/>
        <v/>
      </c>
      <c r="I285" s="226" t="str">
        <f t="shared" ca="1" si="61"/>
        <v/>
      </c>
      <c r="J285" s="227" t="str">
        <f t="shared" ca="1" si="62"/>
        <v/>
      </c>
      <c r="K285" s="301" t="s">
        <v>88</v>
      </c>
      <c r="L285" s="112"/>
      <c r="M285" s="35"/>
      <c r="N285" s="35"/>
      <c r="O285" s="35"/>
      <c r="P285" s="35"/>
      <c r="S285" s="35"/>
      <c r="T285" s="35"/>
      <c r="U285" s="35"/>
      <c r="V285" s="35"/>
      <c r="W285" s="35"/>
      <c r="X285" s="35"/>
      <c r="Y285" s="35"/>
      <c r="Z285" s="35"/>
      <c r="AA285" s="228" t="b">
        <f t="shared" ca="1" si="63"/>
        <v>1</v>
      </c>
      <c r="AB285" s="228" t="b">
        <f ca="1">AND(Accueil!$E$5="Oui",$AA285,OR($AD285="",Accueil!$E$7="",NOT(ISNUMBER(Accueil!$E$7)),$AD285&gt;=Accueil!$E$7))</f>
        <v>0</v>
      </c>
      <c r="AC285" s="228" t="b">
        <f ca="1">AND(Accueil!$E$8="Oui",$AA285,OR($AD285="",Accueil!$E$10="",NOT(ISNUMBER(Accueil!$E$10)),$AD285&gt;=Accueil!$E$10))</f>
        <v>0</v>
      </c>
      <c r="AD285" s="229" t="str">
        <f>IF(NOT(_xlfn.ISFORMULA(B285)),IF(ISNUMBER(B285),B285,IF(NOT(_xlfn.ISFORMULA(D285)),IF(AND(ISNUMBER(D285),D285&lt;&gt;0),Accueil!$B$7,IF(NOT(_xlfn.ISFORMULA(G285)),IF(AND(ISNUMBER(G285),G285&lt;&gt;0),Accueil!$B$7,""),"")),IF(NOT(_xlfn.ISFORMULA(G285)),IF(AND(ISNUMBER(G285),G285&lt;&gt;0),Accueil!$B$7,""),""))),IF(NOT(_xlfn.ISFORMULA(D285)),IF(AND(ISNUMBER(D285),D285&lt;&gt;0),Accueil!$B$7,IF(NOT(_xlfn.ISFORMULA(G285)),IF(AND(ISNUMBER(G285),G285&lt;&gt;0),Accueil!$B$7,""),"")),IF(NOT(_xlfn.ISFORMULA(G285)),IF(AND(ISNUMBER(G285),G285&lt;&gt;0),Accueil!$B$7,""),"")))</f>
        <v/>
      </c>
      <c r="AE285" s="230">
        <f t="shared" ca="1" si="64"/>
        <v>0</v>
      </c>
      <c r="AF285" s="230">
        <f t="shared" ca="1" si="65"/>
        <v>0</v>
      </c>
      <c r="AG285" s="230">
        <f t="shared" ca="1" si="66"/>
        <v>0</v>
      </c>
      <c r="AH285" s="231">
        <f t="shared" ca="1" si="67"/>
        <v>0</v>
      </c>
      <c r="AI285" s="231">
        <f t="shared" ca="1" si="68"/>
        <v>0</v>
      </c>
      <c r="AJ285" s="231" t="str">
        <f t="shared" ca="1" si="69"/>
        <v/>
      </c>
    </row>
    <row r="286" spans="1:36" x14ac:dyDescent="0.25">
      <c r="A286" s="42"/>
      <c r="B286" s="232" t="str">
        <f>IF(NOT(_xlfn.ISFORMULA(D286)),IF(AND(ISNUMBER(D286),D286&lt;&gt;0),Accueil!$B$7,IF(NOT(_xlfn.ISFORMULA(G286)),IF(AND(ISNUMBER(G286),G286&lt;&gt;0),Accueil!$B$7,""),"")),IF(NOT(_xlfn.ISFORMULA(G286)),IF(AND(ISNUMBER(G286),G286&lt;&gt;0),Accueil!$B$7,""),""))</f>
        <v/>
      </c>
      <c r="C286" s="43"/>
      <c r="D286" s="223" t="str">
        <f t="shared" ca="1" si="56"/>
        <v/>
      </c>
      <c r="E286" s="223" t="str">
        <f t="shared" ca="1" si="57"/>
        <v/>
      </c>
      <c r="F286" s="223" t="str">
        <f t="shared" ca="1" si="58"/>
        <v/>
      </c>
      <c r="G286" s="224" t="str">
        <f t="shared" ca="1" si="59"/>
        <v/>
      </c>
      <c r="H286" s="225" t="str">
        <f t="shared" ca="1" si="60"/>
        <v/>
      </c>
      <c r="I286" s="226" t="str">
        <f t="shared" ca="1" si="61"/>
        <v/>
      </c>
      <c r="J286" s="227" t="str">
        <f t="shared" ca="1" si="62"/>
        <v/>
      </c>
      <c r="K286" s="301" t="s">
        <v>88</v>
      </c>
      <c r="L286" s="112"/>
      <c r="M286" s="35"/>
      <c r="N286" s="35"/>
      <c r="O286" s="35"/>
      <c r="P286" s="35"/>
      <c r="S286" s="35"/>
      <c r="T286" s="35"/>
      <c r="U286" s="35"/>
      <c r="V286" s="35"/>
      <c r="W286" s="35"/>
      <c r="X286" s="35"/>
      <c r="Y286" s="35"/>
      <c r="Z286" s="35"/>
      <c r="AA286" s="228" t="b">
        <f t="shared" ca="1" si="63"/>
        <v>1</v>
      </c>
      <c r="AB286" s="228" t="b">
        <f ca="1">AND(Accueil!$E$5="Oui",$AA286,OR($AD286="",Accueil!$E$7="",NOT(ISNUMBER(Accueil!$E$7)),$AD286&gt;=Accueil!$E$7))</f>
        <v>0</v>
      </c>
      <c r="AC286" s="228" t="b">
        <f ca="1">AND(Accueil!$E$8="Oui",$AA286,OR($AD286="",Accueil!$E$10="",NOT(ISNUMBER(Accueil!$E$10)),$AD286&gt;=Accueil!$E$10))</f>
        <v>0</v>
      </c>
      <c r="AD286" s="229" t="str">
        <f>IF(NOT(_xlfn.ISFORMULA(B286)),IF(ISNUMBER(B286),B286,IF(NOT(_xlfn.ISFORMULA(D286)),IF(AND(ISNUMBER(D286),D286&lt;&gt;0),Accueil!$B$7,IF(NOT(_xlfn.ISFORMULA(G286)),IF(AND(ISNUMBER(G286),G286&lt;&gt;0),Accueil!$B$7,""),"")),IF(NOT(_xlfn.ISFORMULA(G286)),IF(AND(ISNUMBER(G286),G286&lt;&gt;0),Accueil!$B$7,""),""))),IF(NOT(_xlfn.ISFORMULA(D286)),IF(AND(ISNUMBER(D286),D286&lt;&gt;0),Accueil!$B$7,IF(NOT(_xlfn.ISFORMULA(G286)),IF(AND(ISNUMBER(G286),G286&lt;&gt;0),Accueil!$B$7,""),"")),IF(NOT(_xlfn.ISFORMULA(G286)),IF(AND(ISNUMBER(G286),G286&lt;&gt;0),Accueil!$B$7,""),"")))</f>
        <v/>
      </c>
      <c r="AE286" s="230">
        <f t="shared" ca="1" si="64"/>
        <v>0</v>
      </c>
      <c r="AF286" s="230">
        <f t="shared" ca="1" si="65"/>
        <v>0</v>
      </c>
      <c r="AG286" s="230">
        <f t="shared" ca="1" si="66"/>
        <v>0</v>
      </c>
      <c r="AH286" s="231">
        <f t="shared" ca="1" si="67"/>
        <v>0</v>
      </c>
      <c r="AI286" s="231">
        <f t="shared" ca="1" si="68"/>
        <v>0</v>
      </c>
      <c r="AJ286" s="231" t="str">
        <f t="shared" ca="1" si="69"/>
        <v/>
      </c>
    </row>
    <row r="287" spans="1:36" x14ac:dyDescent="0.25">
      <c r="A287" s="42"/>
      <c r="B287" s="232" t="str">
        <f>IF(NOT(_xlfn.ISFORMULA(D287)),IF(AND(ISNUMBER(D287),D287&lt;&gt;0),Accueil!$B$7,IF(NOT(_xlfn.ISFORMULA(G287)),IF(AND(ISNUMBER(G287),G287&lt;&gt;0),Accueil!$B$7,""),"")),IF(NOT(_xlfn.ISFORMULA(G287)),IF(AND(ISNUMBER(G287),G287&lt;&gt;0),Accueil!$B$7,""),""))</f>
        <v/>
      </c>
      <c r="C287" s="43"/>
      <c r="D287" s="223" t="str">
        <f t="shared" ca="1" si="56"/>
        <v/>
      </c>
      <c r="E287" s="223" t="str">
        <f t="shared" ca="1" si="57"/>
        <v/>
      </c>
      <c r="F287" s="223" t="str">
        <f t="shared" ca="1" si="58"/>
        <v/>
      </c>
      <c r="G287" s="224" t="str">
        <f t="shared" ca="1" si="59"/>
        <v/>
      </c>
      <c r="H287" s="225" t="str">
        <f t="shared" ca="1" si="60"/>
        <v/>
      </c>
      <c r="I287" s="226" t="str">
        <f t="shared" ca="1" si="61"/>
        <v/>
      </c>
      <c r="J287" s="227" t="str">
        <f t="shared" ca="1" si="62"/>
        <v/>
      </c>
      <c r="K287" s="301" t="s">
        <v>88</v>
      </c>
      <c r="L287" s="112"/>
      <c r="M287" s="35"/>
      <c r="N287" s="35"/>
      <c r="O287" s="35"/>
      <c r="P287" s="35"/>
      <c r="S287" s="35"/>
      <c r="T287" s="35"/>
      <c r="U287" s="35"/>
      <c r="V287" s="35"/>
      <c r="W287" s="35"/>
      <c r="X287" s="35"/>
      <c r="Y287" s="35"/>
      <c r="Z287" s="35"/>
      <c r="AA287" s="228" t="b">
        <f t="shared" ca="1" si="63"/>
        <v>1</v>
      </c>
      <c r="AB287" s="228" t="b">
        <f ca="1">AND(Accueil!$E$5="Oui",$AA287,OR($AD287="",Accueil!$E$7="",NOT(ISNUMBER(Accueil!$E$7)),$AD287&gt;=Accueil!$E$7))</f>
        <v>0</v>
      </c>
      <c r="AC287" s="228" t="b">
        <f ca="1">AND(Accueil!$E$8="Oui",$AA287,OR($AD287="",Accueil!$E$10="",NOT(ISNUMBER(Accueil!$E$10)),$AD287&gt;=Accueil!$E$10))</f>
        <v>0</v>
      </c>
      <c r="AD287" s="229" t="str">
        <f>IF(NOT(_xlfn.ISFORMULA(B287)),IF(ISNUMBER(B287),B287,IF(NOT(_xlfn.ISFORMULA(D287)),IF(AND(ISNUMBER(D287),D287&lt;&gt;0),Accueil!$B$7,IF(NOT(_xlfn.ISFORMULA(G287)),IF(AND(ISNUMBER(G287),G287&lt;&gt;0),Accueil!$B$7,""),"")),IF(NOT(_xlfn.ISFORMULA(G287)),IF(AND(ISNUMBER(G287),G287&lt;&gt;0),Accueil!$B$7,""),""))),IF(NOT(_xlfn.ISFORMULA(D287)),IF(AND(ISNUMBER(D287),D287&lt;&gt;0),Accueil!$B$7,IF(NOT(_xlfn.ISFORMULA(G287)),IF(AND(ISNUMBER(G287),G287&lt;&gt;0),Accueil!$B$7,""),"")),IF(NOT(_xlfn.ISFORMULA(G287)),IF(AND(ISNUMBER(G287),G287&lt;&gt;0),Accueil!$B$7,""),"")))</f>
        <v/>
      </c>
      <c r="AE287" s="230">
        <f t="shared" ca="1" si="64"/>
        <v>0</v>
      </c>
      <c r="AF287" s="230">
        <f t="shared" ca="1" si="65"/>
        <v>0</v>
      </c>
      <c r="AG287" s="230">
        <f t="shared" ca="1" si="66"/>
        <v>0</v>
      </c>
      <c r="AH287" s="231">
        <f t="shared" ca="1" si="67"/>
        <v>0</v>
      </c>
      <c r="AI287" s="231">
        <f t="shared" ca="1" si="68"/>
        <v>0</v>
      </c>
      <c r="AJ287" s="231" t="str">
        <f t="shared" ca="1" si="69"/>
        <v/>
      </c>
    </row>
    <row r="288" spans="1:36" x14ac:dyDescent="0.25">
      <c r="A288" s="42"/>
      <c r="B288" s="232" t="str">
        <f>IF(NOT(_xlfn.ISFORMULA(D288)),IF(AND(ISNUMBER(D288),D288&lt;&gt;0),Accueil!$B$7,IF(NOT(_xlfn.ISFORMULA(G288)),IF(AND(ISNUMBER(G288),G288&lt;&gt;0),Accueil!$B$7,""),"")),IF(NOT(_xlfn.ISFORMULA(G288)),IF(AND(ISNUMBER(G288),G288&lt;&gt;0),Accueil!$B$7,""),""))</f>
        <v/>
      </c>
      <c r="C288" s="43"/>
      <c r="D288" s="223" t="str">
        <f t="shared" ca="1" si="56"/>
        <v/>
      </c>
      <c r="E288" s="223" t="str">
        <f t="shared" ca="1" si="57"/>
        <v/>
      </c>
      <c r="F288" s="223" t="str">
        <f t="shared" ca="1" si="58"/>
        <v/>
      </c>
      <c r="G288" s="224" t="str">
        <f t="shared" ca="1" si="59"/>
        <v/>
      </c>
      <c r="H288" s="225" t="str">
        <f t="shared" ca="1" si="60"/>
        <v/>
      </c>
      <c r="I288" s="226" t="str">
        <f t="shared" ca="1" si="61"/>
        <v/>
      </c>
      <c r="J288" s="227" t="str">
        <f t="shared" ca="1" si="62"/>
        <v/>
      </c>
      <c r="K288" s="301" t="s">
        <v>88</v>
      </c>
      <c r="L288" s="112"/>
      <c r="M288" s="35"/>
      <c r="N288" s="35"/>
      <c r="O288" s="35"/>
      <c r="P288" s="35"/>
      <c r="S288" s="35"/>
      <c r="T288" s="35"/>
      <c r="U288" s="35"/>
      <c r="V288" s="35"/>
      <c r="W288" s="35"/>
      <c r="X288" s="35"/>
      <c r="Y288" s="35"/>
      <c r="Z288" s="35"/>
      <c r="AA288" s="228" t="b">
        <f t="shared" ca="1" si="63"/>
        <v>1</v>
      </c>
      <c r="AB288" s="228" t="b">
        <f ca="1">AND(Accueil!$E$5="Oui",$AA288,OR($AD288="",Accueil!$E$7="",NOT(ISNUMBER(Accueil!$E$7)),$AD288&gt;=Accueil!$E$7))</f>
        <v>0</v>
      </c>
      <c r="AC288" s="228" t="b">
        <f ca="1">AND(Accueil!$E$8="Oui",$AA288,OR($AD288="",Accueil!$E$10="",NOT(ISNUMBER(Accueil!$E$10)),$AD288&gt;=Accueil!$E$10))</f>
        <v>0</v>
      </c>
      <c r="AD288" s="229" t="str">
        <f>IF(NOT(_xlfn.ISFORMULA(B288)),IF(ISNUMBER(B288),B288,IF(NOT(_xlfn.ISFORMULA(D288)),IF(AND(ISNUMBER(D288),D288&lt;&gt;0),Accueil!$B$7,IF(NOT(_xlfn.ISFORMULA(G288)),IF(AND(ISNUMBER(G288),G288&lt;&gt;0),Accueil!$B$7,""),"")),IF(NOT(_xlfn.ISFORMULA(G288)),IF(AND(ISNUMBER(G288),G288&lt;&gt;0),Accueil!$B$7,""),""))),IF(NOT(_xlfn.ISFORMULA(D288)),IF(AND(ISNUMBER(D288),D288&lt;&gt;0),Accueil!$B$7,IF(NOT(_xlfn.ISFORMULA(G288)),IF(AND(ISNUMBER(G288),G288&lt;&gt;0),Accueil!$B$7,""),"")),IF(NOT(_xlfn.ISFORMULA(G288)),IF(AND(ISNUMBER(G288),G288&lt;&gt;0),Accueil!$B$7,""),"")))</f>
        <v/>
      </c>
      <c r="AE288" s="230">
        <f t="shared" ca="1" si="64"/>
        <v>0</v>
      </c>
      <c r="AF288" s="230">
        <f t="shared" ca="1" si="65"/>
        <v>0</v>
      </c>
      <c r="AG288" s="230">
        <f t="shared" ca="1" si="66"/>
        <v>0</v>
      </c>
      <c r="AH288" s="231">
        <f t="shared" ca="1" si="67"/>
        <v>0</v>
      </c>
      <c r="AI288" s="231">
        <f t="shared" ca="1" si="68"/>
        <v>0</v>
      </c>
      <c r="AJ288" s="231" t="str">
        <f t="shared" ca="1" si="69"/>
        <v/>
      </c>
    </row>
    <row r="289" spans="1:36" x14ac:dyDescent="0.25">
      <c r="A289" s="42"/>
      <c r="B289" s="232" t="str">
        <f>IF(NOT(_xlfn.ISFORMULA(D289)),IF(AND(ISNUMBER(D289),D289&lt;&gt;0),Accueil!$B$7,IF(NOT(_xlfn.ISFORMULA(G289)),IF(AND(ISNUMBER(G289),G289&lt;&gt;0),Accueil!$B$7,""),"")),IF(NOT(_xlfn.ISFORMULA(G289)),IF(AND(ISNUMBER(G289),G289&lt;&gt;0),Accueil!$B$7,""),""))</f>
        <v/>
      </c>
      <c r="C289" s="43"/>
      <c r="D289" s="223" t="str">
        <f t="shared" ca="1" si="56"/>
        <v/>
      </c>
      <c r="E289" s="223" t="str">
        <f t="shared" ca="1" si="57"/>
        <v/>
      </c>
      <c r="F289" s="223" t="str">
        <f t="shared" ca="1" si="58"/>
        <v/>
      </c>
      <c r="G289" s="224" t="str">
        <f t="shared" ca="1" si="59"/>
        <v/>
      </c>
      <c r="H289" s="225" t="str">
        <f t="shared" ca="1" si="60"/>
        <v/>
      </c>
      <c r="I289" s="226" t="str">
        <f t="shared" ca="1" si="61"/>
        <v/>
      </c>
      <c r="J289" s="227" t="str">
        <f t="shared" ca="1" si="62"/>
        <v/>
      </c>
      <c r="K289" s="301" t="s">
        <v>88</v>
      </c>
      <c r="L289" s="112"/>
      <c r="M289" s="35"/>
      <c r="N289" s="35"/>
      <c r="O289" s="35"/>
      <c r="P289" s="35"/>
      <c r="S289" s="35"/>
      <c r="T289" s="35"/>
      <c r="U289" s="35"/>
      <c r="V289" s="35"/>
      <c r="W289" s="35"/>
      <c r="X289" s="35"/>
      <c r="Y289" s="35"/>
      <c r="Z289" s="35"/>
      <c r="AA289" s="228" t="b">
        <f t="shared" ca="1" si="63"/>
        <v>1</v>
      </c>
      <c r="AB289" s="228" t="b">
        <f ca="1">AND(Accueil!$E$5="Oui",$AA289,OR($AD289="",Accueil!$E$7="",NOT(ISNUMBER(Accueil!$E$7)),$AD289&gt;=Accueil!$E$7))</f>
        <v>0</v>
      </c>
      <c r="AC289" s="228" t="b">
        <f ca="1">AND(Accueil!$E$8="Oui",$AA289,OR($AD289="",Accueil!$E$10="",NOT(ISNUMBER(Accueil!$E$10)),$AD289&gt;=Accueil!$E$10))</f>
        <v>0</v>
      </c>
      <c r="AD289" s="229" t="str">
        <f>IF(NOT(_xlfn.ISFORMULA(B289)),IF(ISNUMBER(B289),B289,IF(NOT(_xlfn.ISFORMULA(D289)),IF(AND(ISNUMBER(D289),D289&lt;&gt;0),Accueil!$B$7,IF(NOT(_xlfn.ISFORMULA(G289)),IF(AND(ISNUMBER(G289),G289&lt;&gt;0),Accueil!$B$7,""),"")),IF(NOT(_xlfn.ISFORMULA(G289)),IF(AND(ISNUMBER(G289),G289&lt;&gt;0),Accueil!$B$7,""),""))),IF(NOT(_xlfn.ISFORMULA(D289)),IF(AND(ISNUMBER(D289),D289&lt;&gt;0),Accueil!$B$7,IF(NOT(_xlfn.ISFORMULA(G289)),IF(AND(ISNUMBER(G289),G289&lt;&gt;0),Accueil!$B$7,""),"")),IF(NOT(_xlfn.ISFORMULA(G289)),IF(AND(ISNUMBER(G289),G289&lt;&gt;0),Accueil!$B$7,""),"")))</f>
        <v/>
      </c>
      <c r="AE289" s="230">
        <f t="shared" ca="1" si="64"/>
        <v>0</v>
      </c>
      <c r="AF289" s="230">
        <f t="shared" ca="1" si="65"/>
        <v>0</v>
      </c>
      <c r="AG289" s="230">
        <f t="shared" ca="1" si="66"/>
        <v>0</v>
      </c>
      <c r="AH289" s="231">
        <f t="shared" ca="1" si="67"/>
        <v>0</v>
      </c>
      <c r="AI289" s="231">
        <f t="shared" ca="1" si="68"/>
        <v>0</v>
      </c>
      <c r="AJ289" s="231" t="str">
        <f t="shared" ca="1" si="69"/>
        <v/>
      </c>
    </row>
    <row r="290" spans="1:36" x14ac:dyDescent="0.25">
      <c r="A290" s="42"/>
      <c r="B290" s="232" t="str">
        <f>IF(NOT(_xlfn.ISFORMULA(D290)),IF(AND(ISNUMBER(D290),D290&lt;&gt;0),Accueil!$B$7,IF(NOT(_xlfn.ISFORMULA(G290)),IF(AND(ISNUMBER(G290),G290&lt;&gt;0),Accueil!$B$7,""),"")),IF(NOT(_xlfn.ISFORMULA(G290)),IF(AND(ISNUMBER(G290),G290&lt;&gt;0),Accueil!$B$7,""),""))</f>
        <v/>
      </c>
      <c r="C290" s="43"/>
      <c r="D290" s="223" t="str">
        <f t="shared" ca="1" si="56"/>
        <v/>
      </c>
      <c r="E290" s="223" t="str">
        <f t="shared" ca="1" si="57"/>
        <v/>
      </c>
      <c r="F290" s="223" t="str">
        <f t="shared" ca="1" si="58"/>
        <v/>
      </c>
      <c r="G290" s="224" t="str">
        <f t="shared" ca="1" si="59"/>
        <v/>
      </c>
      <c r="H290" s="225" t="str">
        <f t="shared" ca="1" si="60"/>
        <v/>
      </c>
      <c r="I290" s="226" t="str">
        <f t="shared" ca="1" si="61"/>
        <v/>
      </c>
      <c r="J290" s="227" t="str">
        <f t="shared" ca="1" si="62"/>
        <v/>
      </c>
      <c r="K290" s="301" t="s">
        <v>88</v>
      </c>
      <c r="L290" s="112"/>
      <c r="M290" s="35"/>
      <c r="N290" s="35"/>
      <c r="O290" s="35"/>
      <c r="P290" s="35"/>
      <c r="S290" s="35"/>
      <c r="T290" s="35"/>
      <c r="U290" s="35"/>
      <c r="V290" s="35"/>
      <c r="W290" s="35"/>
      <c r="X290" s="35"/>
      <c r="Y290" s="35"/>
      <c r="Z290" s="35"/>
      <c r="AA290" s="228" t="b">
        <f t="shared" ca="1" si="63"/>
        <v>1</v>
      </c>
      <c r="AB290" s="228" t="b">
        <f ca="1">AND(Accueil!$E$5="Oui",$AA290,OR($AD290="",Accueil!$E$7="",NOT(ISNUMBER(Accueil!$E$7)),$AD290&gt;=Accueil!$E$7))</f>
        <v>0</v>
      </c>
      <c r="AC290" s="228" t="b">
        <f ca="1">AND(Accueil!$E$8="Oui",$AA290,OR($AD290="",Accueil!$E$10="",NOT(ISNUMBER(Accueil!$E$10)),$AD290&gt;=Accueil!$E$10))</f>
        <v>0</v>
      </c>
      <c r="AD290" s="229" t="str">
        <f>IF(NOT(_xlfn.ISFORMULA(B290)),IF(ISNUMBER(B290),B290,IF(NOT(_xlfn.ISFORMULA(D290)),IF(AND(ISNUMBER(D290),D290&lt;&gt;0),Accueil!$B$7,IF(NOT(_xlfn.ISFORMULA(G290)),IF(AND(ISNUMBER(G290),G290&lt;&gt;0),Accueil!$B$7,""),"")),IF(NOT(_xlfn.ISFORMULA(G290)),IF(AND(ISNUMBER(G290),G290&lt;&gt;0),Accueil!$B$7,""),""))),IF(NOT(_xlfn.ISFORMULA(D290)),IF(AND(ISNUMBER(D290),D290&lt;&gt;0),Accueil!$B$7,IF(NOT(_xlfn.ISFORMULA(G290)),IF(AND(ISNUMBER(G290),G290&lt;&gt;0),Accueil!$B$7,""),"")),IF(NOT(_xlfn.ISFORMULA(G290)),IF(AND(ISNUMBER(G290),G290&lt;&gt;0),Accueil!$B$7,""),"")))</f>
        <v/>
      </c>
      <c r="AE290" s="230">
        <f t="shared" ca="1" si="64"/>
        <v>0</v>
      </c>
      <c r="AF290" s="230">
        <f t="shared" ca="1" si="65"/>
        <v>0</v>
      </c>
      <c r="AG290" s="230">
        <f t="shared" ca="1" si="66"/>
        <v>0</v>
      </c>
      <c r="AH290" s="231">
        <f t="shared" ca="1" si="67"/>
        <v>0</v>
      </c>
      <c r="AI290" s="231">
        <f t="shared" ca="1" si="68"/>
        <v>0</v>
      </c>
      <c r="AJ290" s="231" t="str">
        <f t="shared" ca="1" si="69"/>
        <v/>
      </c>
    </row>
    <row r="291" spans="1:36" x14ac:dyDescent="0.25">
      <c r="A291" s="42"/>
      <c r="B291" s="232" t="str">
        <f>IF(NOT(_xlfn.ISFORMULA(D291)),IF(AND(ISNUMBER(D291),D291&lt;&gt;0),Accueil!$B$7,IF(NOT(_xlfn.ISFORMULA(G291)),IF(AND(ISNUMBER(G291),G291&lt;&gt;0),Accueil!$B$7,""),"")),IF(NOT(_xlfn.ISFORMULA(G291)),IF(AND(ISNUMBER(G291),G291&lt;&gt;0),Accueil!$B$7,""),""))</f>
        <v/>
      </c>
      <c r="C291" s="43"/>
      <c r="D291" s="223" t="str">
        <f t="shared" ca="1" si="56"/>
        <v/>
      </c>
      <c r="E291" s="223" t="str">
        <f t="shared" ca="1" si="57"/>
        <v/>
      </c>
      <c r="F291" s="223" t="str">
        <f t="shared" ca="1" si="58"/>
        <v/>
      </c>
      <c r="G291" s="224" t="str">
        <f t="shared" ca="1" si="59"/>
        <v/>
      </c>
      <c r="H291" s="225" t="str">
        <f t="shared" ca="1" si="60"/>
        <v/>
      </c>
      <c r="I291" s="226" t="str">
        <f t="shared" ca="1" si="61"/>
        <v/>
      </c>
      <c r="J291" s="227" t="str">
        <f t="shared" ca="1" si="62"/>
        <v/>
      </c>
      <c r="K291" s="301" t="s">
        <v>88</v>
      </c>
      <c r="L291" s="112"/>
      <c r="M291" s="35"/>
      <c r="N291" s="35"/>
      <c r="O291" s="35"/>
      <c r="P291" s="35"/>
      <c r="S291" s="35"/>
      <c r="T291" s="35"/>
      <c r="U291" s="35"/>
      <c r="V291" s="35"/>
      <c r="W291" s="35"/>
      <c r="X291" s="35"/>
      <c r="Y291" s="35"/>
      <c r="Z291" s="35"/>
      <c r="AA291" s="228" t="b">
        <f t="shared" ca="1" si="63"/>
        <v>1</v>
      </c>
      <c r="AB291" s="228" t="b">
        <f ca="1">AND(Accueil!$E$5="Oui",$AA291,OR($AD291="",Accueil!$E$7="",NOT(ISNUMBER(Accueil!$E$7)),$AD291&gt;=Accueil!$E$7))</f>
        <v>0</v>
      </c>
      <c r="AC291" s="228" t="b">
        <f ca="1">AND(Accueil!$E$8="Oui",$AA291,OR($AD291="",Accueil!$E$10="",NOT(ISNUMBER(Accueil!$E$10)),$AD291&gt;=Accueil!$E$10))</f>
        <v>0</v>
      </c>
      <c r="AD291" s="229" t="str">
        <f>IF(NOT(_xlfn.ISFORMULA(B291)),IF(ISNUMBER(B291),B291,IF(NOT(_xlfn.ISFORMULA(D291)),IF(AND(ISNUMBER(D291),D291&lt;&gt;0),Accueil!$B$7,IF(NOT(_xlfn.ISFORMULA(G291)),IF(AND(ISNUMBER(G291),G291&lt;&gt;0),Accueil!$B$7,""),"")),IF(NOT(_xlfn.ISFORMULA(G291)),IF(AND(ISNUMBER(G291),G291&lt;&gt;0),Accueil!$B$7,""),""))),IF(NOT(_xlfn.ISFORMULA(D291)),IF(AND(ISNUMBER(D291),D291&lt;&gt;0),Accueil!$B$7,IF(NOT(_xlfn.ISFORMULA(G291)),IF(AND(ISNUMBER(G291),G291&lt;&gt;0),Accueil!$B$7,""),"")),IF(NOT(_xlfn.ISFORMULA(G291)),IF(AND(ISNUMBER(G291),G291&lt;&gt;0),Accueil!$B$7,""),"")))</f>
        <v/>
      </c>
      <c r="AE291" s="230">
        <f t="shared" ca="1" si="64"/>
        <v>0</v>
      </c>
      <c r="AF291" s="230">
        <f t="shared" ca="1" si="65"/>
        <v>0</v>
      </c>
      <c r="AG291" s="230">
        <f t="shared" ca="1" si="66"/>
        <v>0</v>
      </c>
      <c r="AH291" s="231">
        <f t="shared" ca="1" si="67"/>
        <v>0</v>
      </c>
      <c r="AI291" s="231">
        <f t="shared" ca="1" si="68"/>
        <v>0</v>
      </c>
      <c r="AJ291" s="231" t="str">
        <f t="shared" ca="1" si="69"/>
        <v/>
      </c>
    </row>
    <row r="292" spans="1:36" x14ac:dyDescent="0.25">
      <c r="A292" s="42"/>
      <c r="B292" s="232" t="str">
        <f>IF(NOT(_xlfn.ISFORMULA(D292)),IF(AND(ISNUMBER(D292),D292&lt;&gt;0),Accueil!$B$7,IF(NOT(_xlfn.ISFORMULA(G292)),IF(AND(ISNUMBER(G292),G292&lt;&gt;0),Accueil!$B$7,""),"")),IF(NOT(_xlfn.ISFORMULA(G292)),IF(AND(ISNUMBER(G292),G292&lt;&gt;0),Accueil!$B$7,""),""))</f>
        <v/>
      </c>
      <c r="C292" s="43"/>
      <c r="D292" s="223" t="str">
        <f t="shared" ca="1" si="56"/>
        <v/>
      </c>
      <c r="E292" s="223" t="str">
        <f t="shared" ca="1" si="57"/>
        <v/>
      </c>
      <c r="F292" s="223" t="str">
        <f t="shared" ca="1" si="58"/>
        <v/>
      </c>
      <c r="G292" s="224" t="str">
        <f t="shared" ca="1" si="59"/>
        <v/>
      </c>
      <c r="H292" s="225" t="str">
        <f t="shared" ca="1" si="60"/>
        <v/>
      </c>
      <c r="I292" s="226" t="str">
        <f t="shared" ca="1" si="61"/>
        <v/>
      </c>
      <c r="J292" s="227" t="str">
        <f t="shared" ca="1" si="62"/>
        <v/>
      </c>
      <c r="K292" s="301" t="s">
        <v>88</v>
      </c>
      <c r="L292" s="112"/>
      <c r="M292" s="35"/>
      <c r="N292" s="35"/>
      <c r="O292" s="35"/>
      <c r="P292" s="35"/>
      <c r="S292" s="35"/>
      <c r="T292" s="35"/>
      <c r="U292" s="35"/>
      <c r="V292" s="35"/>
      <c r="W292" s="35"/>
      <c r="X292" s="35"/>
      <c r="Y292" s="35"/>
      <c r="Z292" s="35"/>
      <c r="AA292" s="228" t="b">
        <f t="shared" ca="1" si="63"/>
        <v>1</v>
      </c>
      <c r="AB292" s="228" t="b">
        <f ca="1">AND(Accueil!$E$5="Oui",$AA292,OR($AD292="",Accueil!$E$7="",NOT(ISNUMBER(Accueil!$E$7)),$AD292&gt;=Accueil!$E$7))</f>
        <v>0</v>
      </c>
      <c r="AC292" s="228" t="b">
        <f ca="1">AND(Accueil!$E$8="Oui",$AA292,OR($AD292="",Accueil!$E$10="",NOT(ISNUMBER(Accueil!$E$10)),$AD292&gt;=Accueil!$E$10))</f>
        <v>0</v>
      </c>
      <c r="AD292" s="229" t="str">
        <f>IF(NOT(_xlfn.ISFORMULA(B292)),IF(ISNUMBER(B292),B292,IF(NOT(_xlfn.ISFORMULA(D292)),IF(AND(ISNUMBER(D292),D292&lt;&gt;0),Accueil!$B$7,IF(NOT(_xlfn.ISFORMULA(G292)),IF(AND(ISNUMBER(G292),G292&lt;&gt;0),Accueil!$B$7,""),"")),IF(NOT(_xlfn.ISFORMULA(G292)),IF(AND(ISNUMBER(G292),G292&lt;&gt;0),Accueil!$B$7,""),""))),IF(NOT(_xlfn.ISFORMULA(D292)),IF(AND(ISNUMBER(D292),D292&lt;&gt;0),Accueil!$B$7,IF(NOT(_xlfn.ISFORMULA(G292)),IF(AND(ISNUMBER(G292),G292&lt;&gt;0),Accueil!$B$7,""),"")),IF(NOT(_xlfn.ISFORMULA(G292)),IF(AND(ISNUMBER(G292),G292&lt;&gt;0),Accueil!$B$7,""),"")))</f>
        <v/>
      </c>
      <c r="AE292" s="230">
        <f t="shared" ca="1" si="64"/>
        <v>0</v>
      </c>
      <c r="AF292" s="230">
        <f t="shared" ca="1" si="65"/>
        <v>0</v>
      </c>
      <c r="AG292" s="230">
        <f t="shared" ca="1" si="66"/>
        <v>0</v>
      </c>
      <c r="AH292" s="231">
        <f t="shared" ca="1" si="67"/>
        <v>0</v>
      </c>
      <c r="AI292" s="231">
        <f t="shared" ca="1" si="68"/>
        <v>0</v>
      </c>
      <c r="AJ292" s="231" t="str">
        <f t="shared" ca="1" si="69"/>
        <v/>
      </c>
    </row>
    <row r="293" spans="1:36" x14ac:dyDescent="0.25">
      <c r="A293" s="42"/>
      <c r="B293" s="232" t="str">
        <f>IF(NOT(_xlfn.ISFORMULA(D293)),IF(AND(ISNUMBER(D293),D293&lt;&gt;0),Accueil!$B$7,IF(NOT(_xlfn.ISFORMULA(G293)),IF(AND(ISNUMBER(G293),G293&lt;&gt;0),Accueil!$B$7,""),"")),IF(NOT(_xlfn.ISFORMULA(G293)),IF(AND(ISNUMBER(G293),G293&lt;&gt;0),Accueil!$B$7,""),""))</f>
        <v/>
      </c>
      <c r="C293" s="43"/>
      <c r="D293" s="223" t="str">
        <f t="shared" ca="1" si="56"/>
        <v/>
      </c>
      <c r="E293" s="223" t="str">
        <f t="shared" ca="1" si="57"/>
        <v/>
      </c>
      <c r="F293" s="223" t="str">
        <f t="shared" ca="1" si="58"/>
        <v/>
      </c>
      <c r="G293" s="224" t="str">
        <f t="shared" ca="1" si="59"/>
        <v/>
      </c>
      <c r="H293" s="225" t="str">
        <f t="shared" ca="1" si="60"/>
        <v/>
      </c>
      <c r="I293" s="226" t="str">
        <f t="shared" ca="1" si="61"/>
        <v/>
      </c>
      <c r="J293" s="227" t="str">
        <f t="shared" ca="1" si="62"/>
        <v/>
      </c>
      <c r="K293" s="301" t="s">
        <v>88</v>
      </c>
      <c r="L293" s="112"/>
      <c r="M293" s="35"/>
      <c r="N293" s="35"/>
      <c r="O293" s="35"/>
      <c r="P293" s="35"/>
      <c r="S293" s="35"/>
      <c r="T293" s="35"/>
      <c r="U293" s="35"/>
      <c r="V293" s="35"/>
      <c r="W293" s="35"/>
      <c r="X293" s="35"/>
      <c r="Y293" s="35"/>
      <c r="Z293" s="35"/>
      <c r="AA293" s="228" t="b">
        <f t="shared" ca="1" si="63"/>
        <v>1</v>
      </c>
      <c r="AB293" s="228" t="b">
        <f ca="1">AND(Accueil!$E$5="Oui",$AA293,OR($AD293="",Accueil!$E$7="",NOT(ISNUMBER(Accueil!$E$7)),$AD293&gt;=Accueil!$E$7))</f>
        <v>0</v>
      </c>
      <c r="AC293" s="228" t="b">
        <f ca="1">AND(Accueil!$E$8="Oui",$AA293,OR($AD293="",Accueil!$E$10="",NOT(ISNUMBER(Accueil!$E$10)),$AD293&gt;=Accueil!$E$10))</f>
        <v>0</v>
      </c>
      <c r="AD293" s="229" t="str">
        <f>IF(NOT(_xlfn.ISFORMULA(B293)),IF(ISNUMBER(B293),B293,IF(NOT(_xlfn.ISFORMULA(D293)),IF(AND(ISNUMBER(D293),D293&lt;&gt;0),Accueil!$B$7,IF(NOT(_xlfn.ISFORMULA(G293)),IF(AND(ISNUMBER(G293),G293&lt;&gt;0),Accueil!$B$7,""),"")),IF(NOT(_xlfn.ISFORMULA(G293)),IF(AND(ISNUMBER(G293),G293&lt;&gt;0),Accueil!$B$7,""),""))),IF(NOT(_xlfn.ISFORMULA(D293)),IF(AND(ISNUMBER(D293),D293&lt;&gt;0),Accueil!$B$7,IF(NOT(_xlfn.ISFORMULA(G293)),IF(AND(ISNUMBER(G293),G293&lt;&gt;0),Accueil!$B$7,""),"")),IF(NOT(_xlfn.ISFORMULA(G293)),IF(AND(ISNUMBER(G293),G293&lt;&gt;0),Accueil!$B$7,""),"")))</f>
        <v/>
      </c>
      <c r="AE293" s="230">
        <f t="shared" ca="1" si="64"/>
        <v>0</v>
      </c>
      <c r="AF293" s="230">
        <f t="shared" ca="1" si="65"/>
        <v>0</v>
      </c>
      <c r="AG293" s="230">
        <f t="shared" ca="1" si="66"/>
        <v>0</v>
      </c>
      <c r="AH293" s="231">
        <f t="shared" ca="1" si="67"/>
        <v>0</v>
      </c>
      <c r="AI293" s="231">
        <f t="shared" ca="1" si="68"/>
        <v>0</v>
      </c>
      <c r="AJ293" s="231" t="str">
        <f t="shared" ca="1" si="69"/>
        <v/>
      </c>
    </row>
    <row r="294" spans="1:36" x14ac:dyDescent="0.25">
      <c r="A294" s="42"/>
      <c r="B294" s="232" t="str">
        <f>IF(NOT(_xlfn.ISFORMULA(D294)),IF(AND(ISNUMBER(D294),D294&lt;&gt;0),Accueil!$B$7,IF(NOT(_xlfn.ISFORMULA(G294)),IF(AND(ISNUMBER(G294),G294&lt;&gt;0),Accueil!$B$7,""),"")),IF(NOT(_xlfn.ISFORMULA(G294)),IF(AND(ISNUMBER(G294),G294&lt;&gt;0),Accueil!$B$7,""),""))</f>
        <v/>
      </c>
      <c r="C294" s="43"/>
      <c r="D294" s="223" t="str">
        <f t="shared" ca="1" si="56"/>
        <v/>
      </c>
      <c r="E294" s="223" t="str">
        <f t="shared" ca="1" si="57"/>
        <v/>
      </c>
      <c r="F294" s="223" t="str">
        <f t="shared" ca="1" si="58"/>
        <v/>
      </c>
      <c r="G294" s="224" t="str">
        <f t="shared" ca="1" si="59"/>
        <v/>
      </c>
      <c r="H294" s="225" t="str">
        <f t="shared" ca="1" si="60"/>
        <v/>
      </c>
      <c r="I294" s="226" t="str">
        <f t="shared" ca="1" si="61"/>
        <v/>
      </c>
      <c r="J294" s="227" t="str">
        <f t="shared" ca="1" si="62"/>
        <v/>
      </c>
      <c r="K294" s="301" t="s">
        <v>88</v>
      </c>
      <c r="L294" s="112"/>
      <c r="M294" s="35"/>
      <c r="N294" s="35"/>
      <c r="O294" s="35"/>
      <c r="P294" s="35"/>
      <c r="S294" s="35"/>
      <c r="T294" s="35"/>
      <c r="U294" s="35"/>
      <c r="V294" s="35"/>
      <c r="W294" s="35"/>
      <c r="X294" s="35"/>
      <c r="Y294" s="35"/>
      <c r="Z294" s="35"/>
      <c r="AA294" s="228" t="b">
        <f t="shared" ca="1" si="63"/>
        <v>1</v>
      </c>
      <c r="AB294" s="228" t="b">
        <f ca="1">AND(Accueil!$E$5="Oui",$AA294,OR($AD294="",Accueil!$E$7="",NOT(ISNUMBER(Accueil!$E$7)),$AD294&gt;=Accueil!$E$7))</f>
        <v>0</v>
      </c>
      <c r="AC294" s="228" t="b">
        <f ca="1">AND(Accueil!$E$8="Oui",$AA294,OR($AD294="",Accueil!$E$10="",NOT(ISNUMBER(Accueil!$E$10)),$AD294&gt;=Accueil!$E$10))</f>
        <v>0</v>
      </c>
      <c r="AD294" s="229" t="str">
        <f>IF(NOT(_xlfn.ISFORMULA(B294)),IF(ISNUMBER(B294),B294,IF(NOT(_xlfn.ISFORMULA(D294)),IF(AND(ISNUMBER(D294),D294&lt;&gt;0),Accueil!$B$7,IF(NOT(_xlfn.ISFORMULA(G294)),IF(AND(ISNUMBER(G294),G294&lt;&gt;0),Accueil!$B$7,""),"")),IF(NOT(_xlfn.ISFORMULA(G294)),IF(AND(ISNUMBER(G294),G294&lt;&gt;0),Accueil!$B$7,""),""))),IF(NOT(_xlfn.ISFORMULA(D294)),IF(AND(ISNUMBER(D294),D294&lt;&gt;0),Accueil!$B$7,IF(NOT(_xlfn.ISFORMULA(G294)),IF(AND(ISNUMBER(G294),G294&lt;&gt;0),Accueil!$B$7,""),"")),IF(NOT(_xlfn.ISFORMULA(G294)),IF(AND(ISNUMBER(G294),G294&lt;&gt;0),Accueil!$B$7,""),"")))</f>
        <v/>
      </c>
      <c r="AE294" s="230">
        <f t="shared" ca="1" si="64"/>
        <v>0</v>
      </c>
      <c r="AF294" s="230">
        <f t="shared" ca="1" si="65"/>
        <v>0</v>
      </c>
      <c r="AG294" s="230">
        <f t="shared" ca="1" si="66"/>
        <v>0</v>
      </c>
      <c r="AH294" s="231">
        <f t="shared" ca="1" si="67"/>
        <v>0</v>
      </c>
      <c r="AI294" s="231">
        <f t="shared" ca="1" si="68"/>
        <v>0</v>
      </c>
      <c r="AJ294" s="231" t="str">
        <f t="shared" ca="1" si="69"/>
        <v/>
      </c>
    </row>
    <row r="295" spans="1:36" x14ac:dyDescent="0.25">
      <c r="A295" s="42"/>
      <c r="B295" s="232" t="str">
        <f>IF(NOT(_xlfn.ISFORMULA(D295)),IF(AND(ISNUMBER(D295),D295&lt;&gt;0),Accueil!$B$7,IF(NOT(_xlfn.ISFORMULA(G295)),IF(AND(ISNUMBER(G295),G295&lt;&gt;0),Accueil!$B$7,""),"")),IF(NOT(_xlfn.ISFORMULA(G295)),IF(AND(ISNUMBER(G295),G295&lt;&gt;0),Accueil!$B$7,""),""))</f>
        <v/>
      </c>
      <c r="C295" s="43"/>
      <c r="D295" s="223" t="str">
        <f t="shared" ca="1" si="56"/>
        <v/>
      </c>
      <c r="E295" s="223" t="str">
        <f t="shared" ca="1" si="57"/>
        <v/>
      </c>
      <c r="F295" s="223" t="str">
        <f t="shared" ca="1" si="58"/>
        <v/>
      </c>
      <c r="G295" s="224" t="str">
        <f t="shared" ca="1" si="59"/>
        <v/>
      </c>
      <c r="H295" s="225" t="str">
        <f t="shared" ca="1" si="60"/>
        <v/>
      </c>
      <c r="I295" s="226" t="str">
        <f t="shared" ca="1" si="61"/>
        <v/>
      </c>
      <c r="J295" s="227" t="str">
        <f t="shared" ca="1" si="62"/>
        <v/>
      </c>
      <c r="K295" s="301" t="s">
        <v>88</v>
      </c>
      <c r="L295" s="112"/>
      <c r="M295" s="35"/>
      <c r="N295" s="35"/>
      <c r="O295" s="35"/>
      <c r="P295" s="35"/>
      <c r="S295" s="35"/>
      <c r="T295" s="35"/>
      <c r="U295" s="35"/>
      <c r="V295" s="35"/>
      <c r="W295" s="35"/>
      <c r="X295" s="35"/>
      <c r="Y295" s="35"/>
      <c r="Z295" s="35"/>
      <c r="AA295" s="228" t="b">
        <f t="shared" ca="1" si="63"/>
        <v>1</v>
      </c>
      <c r="AB295" s="228" t="b">
        <f ca="1">AND(Accueil!$E$5="Oui",$AA295,OR($AD295="",Accueil!$E$7="",NOT(ISNUMBER(Accueil!$E$7)),$AD295&gt;=Accueil!$E$7))</f>
        <v>0</v>
      </c>
      <c r="AC295" s="228" t="b">
        <f ca="1">AND(Accueil!$E$8="Oui",$AA295,OR($AD295="",Accueil!$E$10="",NOT(ISNUMBER(Accueil!$E$10)),$AD295&gt;=Accueil!$E$10))</f>
        <v>0</v>
      </c>
      <c r="AD295" s="229" t="str">
        <f>IF(NOT(_xlfn.ISFORMULA(B295)),IF(ISNUMBER(B295),B295,IF(NOT(_xlfn.ISFORMULA(D295)),IF(AND(ISNUMBER(D295),D295&lt;&gt;0),Accueil!$B$7,IF(NOT(_xlfn.ISFORMULA(G295)),IF(AND(ISNUMBER(G295),G295&lt;&gt;0),Accueil!$B$7,""),"")),IF(NOT(_xlfn.ISFORMULA(G295)),IF(AND(ISNUMBER(G295),G295&lt;&gt;0),Accueil!$B$7,""),""))),IF(NOT(_xlfn.ISFORMULA(D295)),IF(AND(ISNUMBER(D295),D295&lt;&gt;0),Accueil!$B$7,IF(NOT(_xlfn.ISFORMULA(G295)),IF(AND(ISNUMBER(G295),G295&lt;&gt;0),Accueil!$B$7,""),"")),IF(NOT(_xlfn.ISFORMULA(G295)),IF(AND(ISNUMBER(G295),G295&lt;&gt;0),Accueil!$B$7,""),"")))</f>
        <v/>
      </c>
      <c r="AE295" s="230">
        <f t="shared" ca="1" si="64"/>
        <v>0</v>
      </c>
      <c r="AF295" s="230">
        <f t="shared" ca="1" si="65"/>
        <v>0</v>
      </c>
      <c r="AG295" s="230">
        <f t="shared" ca="1" si="66"/>
        <v>0</v>
      </c>
      <c r="AH295" s="231">
        <f t="shared" ca="1" si="67"/>
        <v>0</v>
      </c>
      <c r="AI295" s="231">
        <f t="shared" ca="1" si="68"/>
        <v>0</v>
      </c>
      <c r="AJ295" s="231" t="str">
        <f t="shared" ca="1" si="69"/>
        <v/>
      </c>
    </row>
    <row r="296" spans="1:36" x14ac:dyDescent="0.25">
      <c r="A296" s="42"/>
      <c r="B296" s="232" t="str">
        <f>IF(NOT(_xlfn.ISFORMULA(D296)),IF(AND(ISNUMBER(D296),D296&lt;&gt;0),Accueil!$B$7,IF(NOT(_xlfn.ISFORMULA(G296)),IF(AND(ISNUMBER(G296),G296&lt;&gt;0),Accueil!$B$7,""),"")),IF(NOT(_xlfn.ISFORMULA(G296)),IF(AND(ISNUMBER(G296),G296&lt;&gt;0),Accueil!$B$7,""),""))</f>
        <v/>
      </c>
      <c r="C296" s="43"/>
      <c r="D296" s="223" t="str">
        <f t="shared" ca="1" si="56"/>
        <v/>
      </c>
      <c r="E296" s="223" t="str">
        <f t="shared" ca="1" si="57"/>
        <v/>
      </c>
      <c r="F296" s="223" t="str">
        <f t="shared" ca="1" si="58"/>
        <v/>
      </c>
      <c r="G296" s="224" t="str">
        <f t="shared" ca="1" si="59"/>
        <v/>
      </c>
      <c r="H296" s="225" t="str">
        <f t="shared" ca="1" si="60"/>
        <v/>
      </c>
      <c r="I296" s="226" t="str">
        <f t="shared" ca="1" si="61"/>
        <v/>
      </c>
      <c r="J296" s="227" t="str">
        <f t="shared" ca="1" si="62"/>
        <v/>
      </c>
      <c r="K296" s="301" t="s">
        <v>88</v>
      </c>
      <c r="L296" s="112"/>
      <c r="M296" s="35"/>
      <c r="N296" s="35"/>
      <c r="O296" s="35"/>
      <c r="P296" s="35"/>
      <c r="S296" s="35"/>
      <c r="T296" s="35"/>
      <c r="U296" s="35"/>
      <c r="V296" s="35"/>
      <c r="W296" s="35"/>
      <c r="X296" s="35"/>
      <c r="Y296" s="35"/>
      <c r="Z296" s="35"/>
      <c r="AA296" s="228" t="b">
        <f t="shared" ca="1" si="63"/>
        <v>1</v>
      </c>
      <c r="AB296" s="228" t="b">
        <f ca="1">AND(Accueil!$E$5="Oui",$AA296,OR($AD296="",Accueil!$E$7="",NOT(ISNUMBER(Accueil!$E$7)),$AD296&gt;=Accueil!$E$7))</f>
        <v>0</v>
      </c>
      <c r="AC296" s="228" t="b">
        <f ca="1">AND(Accueil!$E$8="Oui",$AA296,OR($AD296="",Accueil!$E$10="",NOT(ISNUMBER(Accueil!$E$10)),$AD296&gt;=Accueil!$E$10))</f>
        <v>0</v>
      </c>
      <c r="AD296" s="229" t="str">
        <f>IF(NOT(_xlfn.ISFORMULA(B296)),IF(ISNUMBER(B296),B296,IF(NOT(_xlfn.ISFORMULA(D296)),IF(AND(ISNUMBER(D296),D296&lt;&gt;0),Accueil!$B$7,IF(NOT(_xlfn.ISFORMULA(G296)),IF(AND(ISNUMBER(G296),G296&lt;&gt;0),Accueil!$B$7,""),"")),IF(NOT(_xlfn.ISFORMULA(G296)),IF(AND(ISNUMBER(G296),G296&lt;&gt;0),Accueil!$B$7,""),""))),IF(NOT(_xlfn.ISFORMULA(D296)),IF(AND(ISNUMBER(D296),D296&lt;&gt;0),Accueil!$B$7,IF(NOT(_xlfn.ISFORMULA(G296)),IF(AND(ISNUMBER(G296),G296&lt;&gt;0),Accueil!$B$7,""),"")),IF(NOT(_xlfn.ISFORMULA(G296)),IF(AND(ISNUMBER(G296),G296&lt;&gt;0),Accueil!$B$7,""),"")))</f>
        <v/>
      </c>
      <c r="AE296" s="230">
        <f t="shared" ca="1" si="64"/>
        <v>0</v>
      </c>
      <c r="AF296" s="230">
        <f t="shared" ca="1" si="65"/>
        <v>0</v>
      </c>
      <c r="AG296" s="230">
        <f t="shared" ca="1" si="66"/>
        <v>0</v>
      </c>
      <c r="AH296" s="231">
        <f t="shared" ca="1" si="67"/>
        <v>0</v>
      </c>
      <c r="AI296" s="231">
        <f t="shared" ca="1" si="68"/>
        <v>0</v>
      </c>
      <c r="AJ296" s="231" t="str">
        <f t="shared" ca="1" si="69"/>
        <v/>
      </c>
    </row>
    <row r="297" spans="1:36" x14ac:dyDescent="0.25">
      <c r="A297" s="42"/>
      <c r="B297" s="232" t="str">
        <f>IF(NOT(_xlfn.ISFORMULA(D297)),IF(AND(ISNUMBER(D297),D297&lt;&gt;0),Accueil!$B$7,IF(NOT(_xlfn.ISFORMULA(G297)),IF(AND(ISNUMBER(G297),G297&lt;&gt;0),Accueil!$B$7,""),"")),IF(NOT(_xlfn.ISFORMULA(G297)),IF(AND(ISNUMBER(G297),G297&lt;&gt;0),Accueil!$B$7,""),""))</f>
        <v/>
      </c>
      <c r="C297" s="43"/>
      <c r="D297" s="223" t="str">
        <f t="shared" ca="1" si="56"/>
        <v/>
      </c>
      <c r="E297" s="223" t="str">
        <f t="shared" ca="1" si="57"/>
        <v/>
      </c>
      <c r="F297" s="223" t="str">
        <f t="shared" ca="1" si="58"/>
        <v/>
      </c>
      <c r="G297" s="224" t="str">
        <f t="shared" ca="1" si="59"/>
        <v/>
      </c>
      <c r="H297" s="225" t="str">
        <f t="shared" ca="1" si="60"/>
        <v/>
      </c>
      <c r="I297" s="226" t="str">
        <f t="shared" ca="1" si="61"/>
        <v/>
      </c>
      <c r="J297" s="227" t="str">
        <f t="shared" ca="1" si="62"/>
        <v/>
      </c>
      <c r="K297" s="301" t="s">
        <v>88</v>
      </c>
      <c r="L297" s="112"/>
      <c r="M297" s="35"/>
      <c r="N297" s="35"/>
      <c r="O297" s="35"/>
      <c r="P297" s="35"/>
      <c r="S297" s="35"/>
      <c r="T297" s="35"/>
      <c r="U297" s="35"/>
      <c r="V297" s="35"/>
      <c r="W297" s="35"/>
      <c r="X297" s="35"/>
      <c r="Y297" s="35"/>
      <c r="Z297" s="35"/>
      <c r="AA297" s="228" t="b">
        <f t="shared" ca="1" si="63"/>
        <v>1</v>
      </c>
      <c r="AB297" s="228" t="b">
        <f ca="1">AND(Accueil!$E$5="Oui",$AA297,OR($AD297="",Accueil!$E$7="",NOT(ISNUMBER(Accueil!$E$7)),$AD297&gt;=Accueil!$E$7))</f>
        <v>0</v>
      </c>
      <c r="AC297" s="228" t="b">
        <f ca="1">AND(Accueil!$E$8="Oui",$AA297,OR($AD297="",Accueil!$E$10="",NOT(ISNUMBER(Accueil!$E$10)),$AD297&gt;=Accueil!$E$10))</f>
        <v>0</v>
      </c>
      <c r="AD297" s="229" t="str">
        <f>IF(NOT(_xlfn.ISFORMULA(B297)),IF(ISNUMBER(B297),B297,IF(NOT(_xlfn.ISFORMULA(D297)),IF(AND(ISNUMBER(D297),D297&lt;&gt;0),Accueil!$B$7,IF(NOT(_xlfn.ISFORMULA(G297)),IF(AND(ISNUMBER(G297),G297&lt;&gt;0),Accueil!$B$7,""),"")),IF(NOT(_xlfn.ISFORMULA(G297)),IF(AND(ISNUMBER(G297),G297&lt;&gt;0),Accueil!$B$7,""),""))),IF(NOT(_xlfn.ISFORMULA(D297)),IF(AND(ISNUMBER(D297),D297&lt;&gt;0),Accueil!$B$7,IF(NOT(_xlfn.ISFORMULA(G297)),IF(AND(ISNUMBER(G297),G297&lt;&gt;0),Accueil!$B$7,""),"")),IF(NOT(_xlfn.ISFORMULA(G297)),IF(AND(ISNUMBER(G297),G297&lt;&gt;0),Accueil!$B$7,""),"")))</f>
        <v/>
      </c>
      <c r="AE297" s="230">
        <f t="shared" ca="1" si="64"/>
        <v>0</v>
      </c>
      <c r="AF297" s="230">
        <f t="shared" ca="1" si="65"/>
        <v>0</v>
      </c>
      <c r="AG297" s="230">
        <f t="shared" ca="1" si="66"/>
        <v>0</v>
      </c>
      <c r="AH297" s="231">
        <f t="shared" ca="1" si="67"/>
        <v>0</v>
      </c>
      <c r="AI297" s="231">
        <f t="shared" ca="1" si="68"/>
        <v>0</v>
      </c>
      <c r="AJ297" s="231" t="str">
        <f t="shared" ca="1" si="69"/>
        <v/>
      </c>
    </row>
    <row r="298" spans="1:36" x14ac:dyDescent="0.25">
      <c r="A298" s="42"/>
      <c r="B298" s="232" t="str">
        <f>IF(NOT(_xlfn.ISFORMULA(D298)),IF(AND(ISNUMBER(D298),D298&lt;&gt;0),Accueil!$B$7,IF(NOT(_xlfn.ISFORMULA(G298)),IF(AND(ISNUMBER(G298),G298&lt;&gt;0),Accueil!$B$7,""),"")),IF(NOT(_xlfn.ISFORMULA(G298)),IF(AND(ISNUMBER(G298),G298&lt;&gt;0),Accueil!$B$7,""),""))</f>
        <v/>
      </c>
      <c r="C298" s="43"/>
      <c r="D298" s="223" t="str">
        <f t="shared" ca="1" si="56"/>
        <v/>
      </c>
      <c r="E298" s="223" t="str">
        <f t="shared" ca="1" si="57"/>
        <v/>
      </c>
      <c r="F298" s="223" t="str">
        <f t="shared" ca="1" si="58"/>
        <v/>
      </c>
      <c r="G298" s="224" t="str">
        <f t="shared" ca="1" si="59"/>
        <v/>
      </c>
      <c r="H298" s="225" t="str">
        <f t="shared" ca="1" si="60"/>
        <v/>
      </c>
      <c r="I298" s="226" t="str">
        <f t="shared" ca="1" si="61"/>
        <v/>
      </c>
      <c r="J298" s="227" t="str">
        <f t="shared" ca="1" si="62"/>
        <v/>
      </c>
      <c r="K298" s="301" t="s">
        <v>88</v>
      </c>
      <c r="L298" s="112"/>
      <c r="M298" s="35"/>
      <c r="N298" s="35"/>
      <c r="O298" s="35"/>
      <c r="P298" s="35"/>
      <c r="S298" s="35"/>
      <c r="T298" s="35"/>
      <c r="U298" s="35"/>
      <c r="V298" s="35"/>
      <c r="W298" s="35"/>
      <c r="X298" s="35"/>
      <c r="Y298" s="35"/>
      <c r="Z298" s="35"/>
      <c r="AA298" s="228" t="b">
        <f t="shared" ca="1" si="63"/>
        <v>1</v>
      </c>
      <c r="AB298" s="228" t="b">
        <f ca="1">AND(Accueil!$E$5="Oui",$AA298,OR($AD298="",Accueil!$E$7="",NOT(ISNUMBER(Accueil!$E$7)),$AD298&gt;=Accueil!$E$7))</f>
        <v>0</v>
      </c>
      <c r="AC298" s="228" t="b">
        <f ca="1">AND(Accueil!$E$8="Oui",$AA298,OR($AD298="",Accueil!$E$10="",NOT(ISNUMBER(Accueil!$E$10)),$AD298&gt;=Accueil!$E$10))</f>
        <v>0</v>
      </c>
      <c r="AD298" s="229" t="str">
        <f>IF(NOT(_xlfn.ISFORMULA(B298)),IF(ISNUMBER(B298),B298,IF(NOT(_xlfn.ISFORMULA(D298)),IF(AND(ISNUMBER(D298),D298&lt;&gt;0),Accueil!$B$7,IF(NOT(_xlfn.ISFORMULA(G298)),IF(AND(ISNUMBER(G298),G298&lt;&gt;0),Accueil!$B$7,""),"")),IF(NOT(_xlfn.ISFORMULA(G298)),IF(AND(ISNUMBER(G298),G298&lt;&gt;0),Accueil!$B$7,""),""))),IF(NOT(_xlfn.ISFORMULA(D298)),IF(AND(ISNUMBER(D298),D298&lt;&gt;0),Accueil!$B$7,IF(NOT(_xlfn.ISFORMULA(G298)),IF(AND(ISNUMBER(G298),G298&lt;&gt;0),Accueil!$B$7,""),"")),IF(NOT(_xlfn.ISFORMULA(G298)),IF(AND(ISNUMBER(G298),G298&lt;&gt;0),Accueil!$B$7,""),"")))</f>
        <v/>
      </c>
      <c r="AE298" s="230">
        <f t="shared" ca="1" si="64"/>
        <v>0</v>
      </c>
      <c r="AF298" s="230">
        <f t="shared" ca="1" si="65"/>
        <v>0</v>
      </c>
      <c r="AG298" s="230">
        <f t="shared" ca="1" si="66"/>
        <v>0</v>
      </c>
      <c r="AH298" s="231">
        <f t="shared" ca="1" si="67"/>
        <v>0</v>
      </c>
      <c r="AI298" s="231">
        <f t="shared" ca="1" si="68"/>
        <v>0</v>
      </c>
      <c r="AJ298" s="231" t="str">
        <f t="shared" ca="1" si="69"/>
        <v/>
      </c>
    </row>
    <row r="299" spans="1:36" x14ac:dyDescent="0.25">
      <c r="A299" s="42"/>
      <c r="B299" s="232" t="str">
        <f>IF(NOT(_xlfn.ISFORMULA(D299)),IF(AND(ISNUMBER(D299),D299&lt;&gt;0),Accueil!$B$7,IF(NOT(_xlfn.ISFORMULA(G299)),IF(AND(ISNUMBER(G299),G299&lt;&gt;0),Accueil!$B$7,""),"")),IF(NOT(_xlfn.ISFORMULA(G299)),IF(AND(ISNUMBER(G299),G299&lt;&gt;0),Accueil!$B$7,""),""))</f>
        <v/>
      </c>
      <c r="C299" s="43"/>
      <c r="D299" s="223" t="str">
        <f t="shared" ca="1" si="56"/>
        <v/>
      </c>
      <c r="E299" s="223" t="str">
        <f t="shared" ca="1" si="57"/>
        <v/>
      </c>
      <c r="F299" s="223" t="str">
        <f t="shared" ca="1" si="58"/>
        <v/>
      </c>
      <c r="G299" s="224" t="str">
        <f t="shared" ca="1" si="59"/>
        <v/>
      </c>
      <c r="H299" s="225" t="str">
        <f t="shared" ca="1" si="60"/>
        <v/>
      </c>
      <c r="I299" s="226" t="str">
        <f t="shared" ca="1" si="61"/>
        <v/>
      </c>
      <c r="J299" s="227" t="str">
        <f t="shared" ca="1" si="62"/>
        <v/>
      </c>
      <c r="K299" s="301" t="s">
        <v>88</v>
      </c>
      <c r="L299" s="112"/>
      <c r="M299" s="35"/>
      <c r="N299" s="35"/>
      <c r="O299" s="35"/>
      <c r="P299" s="35"/>
      <c r="S299" s="35"/>
      <c r="T299" s="35"/>
      <c r="U299" s="35"/>
      <c r="V299" s="35"/>
      <c r="W299" s="35"/>
      <c r="X299" s="35"/>
      <c r="Y299" s="35"/>
      <c r="Z299" s="35"/>
      <c r="AA299" s="228" t="b">
        <f t="shared" ca="1" si="63"/>
        <v>1</v>
      </c>
      <c r="AB299" s="228" t="b">
        <f ca="1">AND(Accueil!$E$5="Oui",$AA299,OR($AD299="",Accueil!$E$7="",NOT(ISNUMBER(Accueil!$E$7)),$AD299&gt;=Accueil!$E$7))</f>
        <v>0</v>
      </c>
      <c r="AC299" s="228" t="b">
        <f ca="1">AND(Accueil!$E$8="Oui",$AA299,OR($AD299="",Accueil!$E$10="",NOT(ISNUMBER(Accueil!$E$10)),$AD299&gt;=Accueil!$E$10))</f>
        <v>0</v>
      </c>
      <c r="AD299" s="229" t="str">
        <f>IF(NOT(_xlfn.ISFORMULA(B299)),IF(ISNUMBER(B299),B299,IF(NOT(_xlfn.ISFORMULA(D299)),IF(AND(ISNUMBER(D299),D299&lt;&gt;0),Accueil!$B$7,IF(NOT(_xlfn.ISFORMULA(G299)),IF(AND(ISNUMBER(G299),G299&lt;&gt;0),Accueil!$B$7,""),"")),IF(NOT(_xlfn.ISFORMULA(G299)),IF(AND(ISNUMBER(G299),G299&lt;&gt;0),Accueil!$B$7,""),""))),IF(NOT(_xlfn.ISFORMULA(D299)),IF(AND(ISNUMBER(D299),D299&lt;&gt;0),Accueil!$B$7,IF(NOT(_xlfn.ISFORMULA(G299)),IF(AND(ISNUMBER(G299),G299&lt;&gt;0),Accueil!$B$7,""),"")),IF(NOT(_xlfn.ISFORMULA(G299)),IF(AND(ISNUMBER(G299),G299&lt;&gt;0),Accueil!$B$7,""),"")))</f>
        <v/>
      </c>
      <c r="AE299" s="230">
        <f t="shared" ca="1" si="64"/>
        <v>0</v>
      </c>
      <c r="AF299" s="230">
        <f t="shared" ca="1" si="65"/>
        <v>0</v>
      </c>
      <c r="AG299" s="230">
        <f t="shared" ca="1" si="66"/>
        <v>0</v>
      </c>
      <c r="AH299" s="231">
        <f t="shared" ca="1" si="67"/>
        <v>0</v>
      </c>
      <c r="AI299" s="231">
        <f t="shared" ca="1" si="68"/>
        <v>0</v>
      </c>
      <c r="AJ299" s="231" t="str">
        <f t="shared" ca="1" si="69"/>
        <v/>
      </c>
    </row>
    <row r="300" spans="1:36" x14ac:dyDescent="0.25">
      <c r="A300" s="42"/>
      <c r="B300" s="232" t="str">
        <f>IF(NOT(_xlfn.ISFORMULA(D300)),IF(AND(ISNUMBER(D300),D300&lt;&gt;0),Accueil!$B$7,IF(NOT(_xlfn.ISFORMULA(G300)),IF(AND(ISNUMBER(G300),G300&lt;&gt;0),Accueil!$B$7,""),"")),IF(NOT(_xlfn.ISFORMULA(G300)),IF(AND(ISNUMBER(G300),G300&lt;&gt;0),Accueil!$B$7,""),""))</f>
        <v/>
      </c>
      <c r="C300" s="43"/>
      <c r="D300" s="223" t="str">
        <f t="shared" ca="1" si="56"/>
        <v/>
      </c>
      <c r="E300" s="223" t="str">
        <f t="shared" ca="1" si="57"/>
        <v/>
      </c>
      <c r="F300" s="223" t="str">
        <f t="shared" ca="1" si="58"/>
        <v/>
      </c>
      <c r="G300" s="224" t="str">
        <f t="shared" ca="1" si="59"/>
        <v/>
      </c>
      <c r="H300" s="225" t="str">
        <f t="shared" ca="1" si="60"/>
        <v/>
      </c>
      <c r="I300" s="226" t="str">
        <f t="shared" ca="1" si="61"/>
        <v/>
      </c>
      <c r="J300" s="227" t="str">
        <f t="shared" ca="1" si="62"/>
        <v/>
      </c>
      <c r="K300" s="301" t="s">
        <v>88</v>
      </c>
      <c r="L300" s="112"/>
      <c r="M300" s="35"/>
      <c r="N300" s="35"/>
      <c r="O300" s="35"/>
      <c r="P300" s="35"/>
      <c r="S300" s="35"/>
      <c r="T300" s="35"/>
      <c r="U300" s="35"/>
      <c r="V300" s="35"/>
      <c r="W300" s="35"/>
      <c r="X300" s="35"/>
      <c r="Y300" s="35"/>
      <c r="Z300" s="35"/>
      <c r="AA300" s="228" t="b">
        <f t="shared" ca="1" si="63"/>
        <v>1</v>
      </c>
      <c r="AB300" s="228" t="b">
        <f ca="1">AND(Accueil!$E$5="Oui",$AA300,OR($AD300="",Accueil!$E$7="",NOT(ISNUMBER(Accueil!$E$7)),$AD300&gt;=Accueil!$E$7))</f>
        <v>0</v>
      </c>
      <c r="AC300" s="228" t="b">
        <f ca="1">AND(Accueil!$E$8="Oui",$AA300,OR($AD300="",Accueil!$E$10="",NOT(ISNUMBER(Accueil!$E$10)),$AD300&gt;=Accueil!$E$10))</f>
        <v>0</v>
      </c>
      <c r="AD300" s="229" t="str">
        <f>IF(NOT(_xlfn.ISFORMULA(B300)),IF(ISNUMBER(B300),B300,IF(NOT(_xlfn.ISFORMULA(D300)),IF(AND(ISNUMBER(D300),D300&lt;&gt;0),Accueil!$B$7,IF(NOT(_xlfn.ISFORMULA(G300)),IF(AND(ISNUMBER(G300),G300&lt;&gt;0),Accueil!$B$7,""),"")),IF(NOT(_xlfn.ISFORMULA(G300)),IF(AND(ISNUMBER(G300),G300&lt;&gt;0),Accueil!$B$7,""),""))),IF(NOT(_xlfn.ISFORMULA(D300)),IF(AND(ISNUMBER(D300),D300&lt;&gt;0),Accueil!$B$7,IF(NOT(_xlfn.ISFORMULA(G300)),IF(AND(ISNUMBER(G300),G300&lt;&gt;0),Accueil!$B$7,""),"")),IF(NOT(_xlfn.ISFORMULA(G300)),IF(AND(ISNUMBER(G300),G300&lt;&gt;0),Accueil!$B$7,""),"")))</f>
        <v/>
      </c>
      <c r="AE300" s="230">
        <f t="shared" ca="1" si="64"/>
        <v>0</v>
      </c>
      <c r="AF300" s="230">
        <f t="shared" ca="1" si="65"/>
        <v>0</v>
      </c>
      <c r="AG300" s="230">
        <f t="shared" ca="1" si="66"/>
        <v>0</v>
      </c>
      <c r="AH300" s="231">
        <f t="shared" ca="1" si="67"/>
        <v>0</v>
      </c>
      <c r="AI300" s="231">
        <f t="shared" ca="1" si="68"/>
        <v>0</v>
      </c>
      <c r="AJ300" s="231" t="str">
        <f t="shared" ca="1" si="69"/>
        <v/>
      </c>
    </row>
    <row r="301" spans="1:36" x14ac:dyDescent="0.25">
      <c r="A301" s="42"/>
      <c r="B301" s="232" t="str">
        <f>IF(NOT(_xlfn.ISFORMULA(D301)),IF(AND(ISNUMBER(D301),D301&lt;&gt;0),Accueil!$B$7,IF(NOT(_xlfn.ISFORMULA(G301)),IF(AND(ISNUMBER(G301),G301&lt;&gt;0),Accueil!$B$7,""),"")),IF(NOT(_xlfn.ISFORMULA(G301)),IF(AND(ISNUMBER(G301),G301&lt;&gt;0),Accueil!$B$7,""),""))</f>
        <v/>
      </c>
      <c r="C301" s="43"/>
      <c r="D301" s="223" t="str">
        <f t="shared" ca="1" si="56"/>
        <v/>
      </c>
      <c r="E301" s="223" t="str">
        <f t="shared" ca="1" si="57"/>
        <v/>
      </c>
      <c r="F301" s="223" t="str">
        <f t="shared" ca="1" si="58"/>
        <v/>
      </c>
      <c r="G301" s="224" t="str">
        <f t="shared" ca="1" si="59"/>
        <v/>
      </c>
      <c r="H301" s="225" t="str">
        <f t="shared" ca="1" si="60"/>
        <v/>
      </c>
      <c r="I301" s="226" t="str">
        <f t="shared" ca="1" si="61"/>
        <v/>
      </c>
      <c r="J301" s="227" t="str">
        <f t="shared" ca="1" si="62"/>
        <v/>
      </c>
      <c r="K301" s="301" t="s">
        <v>88</v>
      </c>
      <c r="L301" s="112"/>
      <c r="M301" s="35"/>
      <c r="N301" s="35"/>
      <c r="O301" s="35"/>
      <c r="P301" s="35"/>
      <c r="S301" s="35"/>
      <c r="T301" s="35"/>
      <c r="U301" s="35"/>
      <c r="V301" s="35"/>
      <c r="W301" s="35"/>
      <c r="X301" s="35"/>
      <c r="Y301" s="35"/>
      <c r="Z301" s="35"/>
      <c r="AA301" s="228" t="b">
        <f t="shared" ca="1" si="63"/>
        <v>1</v>
      </c>
      <c r="AB301" s="228" t="b">
        <f ca="1">AND(Accueil!$E$5="Oui",$AA301,OR($AD301="",Accueil!$E$7="",NOT(ISNUMBER(Accueil!$E$7)),$AD301&gt;=Accueil!$E$7))</f>
        <v>0</v>
      </c>
      <c r="AC301" s="228" t="b">
        <f ca="1">AND(Accueil!$E$8="Oui",$AA301,OR($AD301="",Accueil!$E$10="",NOT(ISNUMBER(Accueil!$E$10)),$AD301&gt;=Accueil!$E$10))</f>
        <v>0</v>
      </c>
      <c r="AD301" s="229" t="str">
        <f>IF(NOT(_xlfn.ISFORMULA(B301)),IF(ISNUMBER(B301),B301,IF(NOT(_xlfn.ISFORMULA(D301)),IF(AND(ISNUMBER(D301),D301&lt;&gt;0),Accueil!$B$7,IF(NOT(_xlfn.ISFORMULA(G301)),IF(AND(ISNUMBER(G301),G301&lt;&gt;0),Accueil!$B$7,""),"")),IF(NOT(_xlfn.ISFORMULA(G301)),IF(AND(ISNUMBER(G301),G301&lt;&gt;0),Accueil!$B$7,""),""))),IF(NOT(_xlfn.ISFORMULA(D301)),IF(AND(ISNUMBER(D301),D301&lt;&gt;0),Accueil!$B$7,IF(NOT(_xlfn.ISFORMULA(G301)),IF(AND(ISNUMBER(G301),G301&lt;&gt;0),Accueil!$B$7,""),"")),IF(NOT(_xlfn.ISFORMULA(G301)),IF(AND(ISNUMBER(G301),G301&lt;&gt;0),Accueil!$B$7,""),"")))</f>
        <v/>
      </c>
      <c r="AE301" s="230">
        <f t="shared" ca="1" si="64"/>
        <v>0</v>
      </c>
      <c r="AF301" s="230">
        <f t="shared" ca="1" si="65"/>
        <v>0</v>
      </c>
      <c r="AG301" s="230">
        <f t="shared" ca="1" si="66"/>
        <v>0</v>
      </c>
      <c r="AH301" s="231">
        <f t="shared" ca="1" si="67"/>
        <v>0</v>
      </c>
      <c r="AI301" s="231">
        <f t="shared" ca="1" si="68"/>
        <v>0</v>
      </c>
      <c r="AJ301" s="231" t="str">
        <f t="shared" ca="1" si="69"/>
        <v/>
      </c>
    </row>
    <row r="302" spans="1:36" x14ac:dyDescent="0.25">
      <c r="A302" s="42"/>
      <c r="B302" s="232" t="str">
        <f>IF(NOT(_xlfn.ISFORMULA(D302)),IF(AND(ISNUMBER(D302),D302&lt;&gt;0),Accueil!$B$7,IF(NOT(_xlfn.ISFORMULA(G302)),IF(AND(ISNUMBER(G302),G302&lt;&gt;0),Accueil!$B$7,""),"")),IF(NOT(_xlfn.ISFORMULA(G302)),IF(AND(ISNUMBER(G302),G302&lt;&gt;0),Accueil!$B$7,""),""))</f>
        <v/>
      </c>
      <c r="C302" s="43"/>
      <c r="D302" s="223" t="str">
        <f t="shared" ca="1" si="56"/>
        <v/>
      </c>
      <c r="E302" s="223" t="str">
        <f t="shared" ca="1" si="57"/>
        <v/>
      </c>
      <c r="F302" s="223" t="str">
        <f t="shared" ca="1" si="58"/>
        <v/>
      </c>
      <c r="G302" s="224" t="str">
        <f t="shared" ca="1" si="59"/>
        <v/>
      </c>
      <c r="H302" s="225" t="str">
        <f t="shared" ca="1" si="60"/>
        <v/>
      </c>
      <c r="I302" s="226" t="str">
        <f t="shared" ca="1" si="61"/>
        <v/>
      </c>
      <c r="J302" s="227" t="str">
        <f t="shared" ca="1" si="62"/>
        <v/>
      </c>
      <c r="K302" s="301" t="s">
        <v>88</v>
      </c>
      <c r="L302" s="112"/>
      <c r="M302" s="35"/>
      <c r="N302" s="35"/>
      <c r="O302" s="35"/>
      <c r="P302" s="35"/>
      <c r="S302" s="35"/>
      <c r="T302" s="35"/>
      <c r="U302" s="35"/>
      <c r="V302" s="35"/>
      <c r="W302" s="35"/>
      <c r="X302" s="35"/>
      <c r="Y302" s="35"/>
      <c r="Z302" s="35"/>
      <c r="AA302" s="228" t="b">
        <f t="shared" ca="1" si="63"/>
        <v>1</v>
      </c>
      <c r="AB302" s="228" t="b">
        <f ca="1">AND(Accueil!$E$5="Oui",$AA302,OR($AD302="",Accueil!$E$7="",NOT(ISNUMBER(Accueil!$E$7)),$AD302&gt;=Accueil!$E$7))</f>
        <v>0</v>
      </c>
      <c r="AC302" s="228" t="b">
        <f ca="1">AND(Accueil!$E$8="Oui",$AA302,OR($AD302="",Accueil!$E$10="",NOT(ISNUMBER(Accueil!$E$10)),$AD302&gt;=Accueil!$E$10))</f>
        <v>0</v>
      </c>
      <c r="AD302" s="229" t="str">
        <f>IF(NOT(_xlfn.ISFORMULA(B302)),IF(ISNUMBER(B302),B302,IF(NOT(_xlfn.ISFORMULA(D302)),IF(AND(ISNUMBER(D302),D302&lt;&gt;0),Accueil!$B$7,IF(NOT(_xlfn.ISFORMULA(G302)),IF(AND(ISNUMBER(G302),G302&lt;&gt;0),Accueil!$B$7,""),"")),IF(NOT(_xlfn.ISFORMULA(G302)),IF(AND(ISNUMBER(G302),G302&lt;&gt;0),Accueil!$B$7,""),""))),IF(NOT(_xlfn.ISFORMULA(D302)),IF(AND(ISNUMBER(D302),D302&lt;&gt;0),Accueil!$B$7,IF(NOT(_xlfn.ISFORMULA(G302)),IF(AND(ISNUMBER(G302),G302&lt;&gt;0),Accueil!$B$7,""),"")),IF(NOT(_xlfn.ISFORMULA(G302)),IF(AND(ISNUMBER(G302),G302&lt;&gt;0),Accueil!$B$7,""),"")))</f>
        <v/>
      </c>
      <c r="AE302" s="230">
        <f t="shared" ca="1" si="64"/>
        <v>0</v>
      </c>
      <c r="AF302" s="230">
        <f t="shared" ca="1" si="65"/>
        <v>0</v>
      </c>
      <c r="AG302" s="230">
        <f t="shared" ca="1" si="66"/>
        <v>0</v>
      </c>
      <c r="AH302" s="231">
        <f t="shared" ca="1" si="67"/>
        <v>0</v>
      </c>
      <c r="AI302" s="231">
        <f t="shared" ca="1" si="68"/>
        <v>0</v>
      </c>
      <c r="AJ302" s="231" t="str">
        <f t="shared" ca="1" si="69"/>
        <v/>
      </c>
    </row>
    <row r="303" spans="1:36" x14ac:dyDescent="0.25">
      <c r="A303" s="42"/>
      <c r="B303" s="232" t="str">
        <f>IF(NOT(_xlfn.ISFORMULA(D303)),IF(AND(ISNUMBER(D303),D303&lt;&gt;0),Accueil!$B$7,IF(NOT(_xlfn.ISFORMULA(G303)),IF(AND(ISNUMBER(G303),G303&lt;&gt;0),Accueil!$B$7,""),"")),IF(NOT(_xlfn.ISFORMULA(G303)),IF(AND(ISNUMBER(G303),G303&lt;&gt;0),Accueil!$B$7,""),""))</f>
        <v/>
      </c>
      <c r="C303" s="43"/>
      <c r="D303" s="223" t="str">
        <f t="shared" ca="1" si="56"/>
        <v/>
      </c>
      <c r="E303" s="223" t="str">
        <f t="shared" ca="1" si="57"/>
        <v/>
      </c>
      <c r="F303" s="223" t="str">
        <f t="shared" ca="1" si="58"/>
        <v/>
      </c>
      <c r="G303" s="224" t="str">
        <f t="shared" ca="1" si="59"/>
        <v/>
      </c>
      <c r="H303" s="225" t="str">
        <f t="shared" ca="1" si="60"/>
        <v/>
      </c>
      <c r="I303" s="226" t="str">
        <f t="shared" ca="1" si="61"/>
        <v/>
      </c>
      <c r="J303" s="227" t="str">
        <f t="shared" ca="1" si="62"/>
        <v/>
      </c>
      <c r="K303" s="301" t="s">
        <v>88</v>
      </c>
      <c r="L303" s="112"/>
      <c r="M303" s="35"/>
      <c r="N303" s="35"/>
      <c r="O303" s="35"/>
      <c r="P303" s="35"/>
      <c r="S303" s="35"/>
      <c r="T303" s="35"/>
      <c r="U303" s="35"/>
      <c r="V303" s="35"/>
      <c r="W303" s="35"/>
      <c r="X303" s="35"/>
      <c r="Y303" s="35"/>
      <c r="Z303" s="35"/>
      <c r="AA303" s="228" t="b">
        <f t="shared" ca="1" si="63"/>
        <v>1</v>
      </c>
      <c r="AB303" s="228" t="b">
        <f ca="1">AND(Accueil!$E$5="Oui",$AA303,OR($AD303="",Accueil!$E$7="",NOT(ISNUMBER(Accueil!$E$7)),$AD303&gt;=Accueil!$E$7))</f>
        <v>0</v>
      </c>
      <c r="AC303" s="228" t="b">
        <f ca="1">AND(Accueil!$E$8="Oui",$AA303,OR($AD303="",Accueil!$E$10="",NOT(ISNUMBER(Accueil!$E$10)),$AD303&gt;=Accueil!$E$10))</f>
        <v>0</v>
      </c>
      <c r="AD303" s="229" t="str">
        <f>IF(NOT(_xlfn.ISFORMULA(B303)),IF(ISNUMBER(B303),B303,IF(NOT(_xlfn.ISFORMULA(D303)),IF(AND(ISNUMBER(D303),D303&lt;&gt;0),Accueil!$B$7,IF(NOT(_xlfn.ISFORMULA(G303)),IF(AND(ISNUMBER(G303),G303&lt;&gt;0),Accueil!$B$7,""),"")),IF(NOT(_xlfn.ISFORMULA(G303)),IF(AND(ISNUMBER(G303),G303&lt;&gt;0),Accueil!$B$7,""),""))),IF(NOT(_xlfn.ISFORMULA(D303)),IF(AND(ISNUMBER(D303),D303&lt;&gt;0),Accueil!$B$7,IF(NOT(_xlfn.ISFORMULA(G303)),IF(AND(ISNUMBER(G303),G303&lt;&gt;0),Accueil!$B$7,""),"")),IF(NOT(_xlfn.ISFORMULA(G303)),IF(AND(ISNUMBER(G303),G303&lt;&gt;0),Accueil!$B$7,""),"")))</f>
        <v/>
      </c>
      <c r="AE303" s="230">
        <f t="shared" ca="1" si="64"/>
        <v>0</v>
      </c>
      <c r="AF303" s="230">
        <f t="shared" ca="1" si="65"/>
        <v>0</v>
      </c>
      <c r="AG303" s="230">
        <f t="shared" ca="1" si="66"/>
        <v>0</v>
      </c>
      <c r="AH303" s="231">
        <f t="shared" ca="1" si="67"/>
        <v>0</v>
      </c>
      <c r="AI303" s="231">
        <f t="shared" ca="1" si="68"/>
        <v>0</v>
      </c>
      <c r="AJ303" s="231" t="str">
        <f t="shared" ca="1" si="69"/>
        <v/>
      </c>
    </row>
    <row r="304" spans="1:36" x14ac:dyDescent="0.25">
      <c r="A304" s="42"/>
      <c r="B304" s="232" t="str">
        <f>IF(NOT(_xlfn.ISFORMULA(D304)),IF(AND(ISNUMBER(D304),D304&lt;&gt;0),Accueil!$B$7,IF(NOT(_xlfn.ISFORMULA(G304)),IF(AND(ISNUMBER(G304),G304&lt;&gt;0),Accueil!$B$7,""),"")),IF(NOT(_xlfn.ISFORMULA(G304)),IF(AND(ISNUMBER(G304),G304&lt;&gt;0),Accueil!$B$7,""),""))</f>
        <v/>
      </c>
      <c r="C304" s="43"/>
      <c r="D304" s="223" t="str">
        <f t="shared" ca="1" si="56"/>
        <v/>
      </c>
      <c r="E304" s="223" t="str">
        <f t="shared" ca="1" si="57"/>
        <v/>
      </c>
      <c r="F304" s="223" t="str">
        <f t="shared" ca="1" si="58"/>
        <v/>
      </c>
      <c r="G304" s="224" t="str">
        <f t="shared" ca="1" si="59"/>
        <v/>
      </c>
      <c r="H304" s="225" t="str">
        <f t="shared" ca="1" si="60"/>
        <v/>
      </c>
      <c r="I304" s="226" t="str">
        <f t="shared" ca="1" si="61"/>
        <v/>
      </c>
      <c r="J304" s="227" t="str">
        <f t="shared" ca="1" si="62"/>
        <v/>
      </c>
      <c r="K304" s="301" t="s">
        <v>88</v>
      </c>
      <c r="L304" s="112"/>
      <c r="M304" s="35"/>
      <c r="N304" s="35"/>
      <c r="O304" s="35"/>
      <c r="P304" s="35"/>
      <c r="S304" s="35"/>
      <c r="T304" s="35"/>
      <c r="U304" s="35"/>
      <c r="V304" s="35"/>
      <c r="W304" s="35"/>
      <c r="X304" s="35"/>
      <c r="Y304" s="35"/>
      <c r="Z304" s="35"/>
      <c r="AA304" s="228" t="b">
        <f t="shared" ca="1" si="63"/>
        <v>1</v>
      </c>
      <c r="AB304" s="228" t="b">
        <f ca="1">AND(Accueil!$E$5="Oui",$AA304,OR($AD304="",Accueil!$E$7="",NOT(ISNUMBER(Accueil!$E$7)),$AD304&gt;=Accueil!$E$7))</f>
        <v>0</v>
      </c>
      <c r="AC304" s="228" t="b">
        <f ca="1">AND(Accueil!$E$8="Oui",$AA304,OR($AD304="",Accueil!$E$10="",NOT(ISNUMBER(Accueil!$E$10)),$AD304&gt;=Accueil!$E$10))</f>
        <v>0</v>
      </c>
      <c r="AD304" s="229" t="str">
        <f>IF(NOT(_xlfn.ISFORMULA(B304)),IF(ISNUMBER(B304),B304,IF(NOT(_xlfn.ISFORMULA(D304)),IF(AND(ISNUMBER(D304),D304&lt;&gt;0),Accueil!$B$7,IF(NOT(_xlfn.ISFORMULA(G304)),IF(AND(ISNUMBER(G304),G304&lt;&gt;0),Accueil!$B$7,""),"")),IF(NOT(_xlfn.ISFORMULA(G304)),IF(AND(ISNUMBER(G304),G304&lt;&gt;0),Accueil!$B$7,""),""))),IF(NOT(_xlfn.ISFORMULA(D304)),IF(AND(ISNUMBER(D304),D304&lt;&gt;0),Accueil!$B$7,IF(NOT(_xlfn.ISFORMULA(G304)),IF(AND(ISNUMBER(G304),G304&lt;&gt;0),Accueil!$B$7,""),"")),IF(NOT(_xlfn.ISFORMULA(G304)),IF(AND(ISNUMBER(G304),G304&lt;&gt;0),Accueil!$B$7,""),"")))</f>
        <v/>
      </c>
      <c r="AE304" s="230">
        <f t="shared" ca="1" si="64"/>
        <v>0</v>
      </c>
      <c r="AF304" s="230">
        <f t="shared" ca="1" si="65"/>
        <v>0</v>
      </c>
      <c r="AG304" s="230">
        <f t="shared" ca="1" si="66"/>
        <v>0</v>
      </c>
      <c r="AH304" s="231">
        <f t="shared" ca="1" si="67"/>
        <v>0</v>
      </c>
      <c r="AI304" s="231">
        <f t="shared" ca="1" si="68"/>
        <v>0</v>
      </c>
      <c r="AJ304" s="231" t="str">
        <f t="shared" ca="1" si="69"/>
        <v/>
      </c>
    </row>
    <row r="305" spans="1:36" x14ac:dyDescent="0.25">
      <c r="A305" s="42"/>
      <c r="B305" s="232" t="str">
        <f>IF(NOT(_xlfn.ISFORMULA(D305)),IF(AND(ISNUMBER(D305),D305&lt;&gt;0),Accueil!$B$7,IF(NOT(_xlfn.ISFORMULA(G305)),IF(AND(ISNUMBER(G305),G305&lt;&gt;0),Accueil!$B$7,""),"")),IF(NOT(_xlfn.ISFORMULA(G305)),IF(AND(ISNUMBER(G305),G305&lt;&gt;0),Accueil!$B$7,""),""))</f>
        <v/>
      </c>
      <c r="C305" s="43"/>
      <c r="D305" s="223" t="str">
        <f t="shared" ca="1" si="56"/>
        <v/>
      </c>
      <c r="E305" s="223" t="str">
        <f t="shared" ca="1" si="57"/>
        <v/>
      </c>
      <c r="F305" s="223" t="str">
        <f t="shared" ca="1" si="58"/>
        <v/>
      </c>
      <c r="G305" s="224" t="str">
        <f t="shared" ca="1" si="59"/>
        <v/>
      </c>
      <c r="H305" s="225" t="str">
        <f t="shared" ca="1" si="60"/>
        <v/>
      </c>
      <c r="I305" s="226" t="str">
        <f t="shared" ca="1" si="61"/>
        <v/>
      </c>
      <c r="J305" s="227" t="str">
        <f t="shared" ca="1" si="62"/>
        <v/>
      </c>
      <c r="K305" s="301" t="s">
        <v>88</v>
      </c>
      <c r="L305" s="112"/>
      <c r="M305" s="35"/>
      <c r="N305" s="35"/>
      <c r="O305" s="35"/>
      <c r="P305" s="35"/>
      <c r="S305" s="35"/>
      <c r="T305" s="35"/>
      <c r="U305" s="35"/>
      <c r="V305" s="35"/>
      <c r="W305" s="35"/>
      <c r="X305" s="35"/>
      <c r="Y305" s="35"/>
      <c r="Z305" s="35"/>
      <c r="AA305" s="228" t="b">
        <f t="shared" ca="1" si="63"/>
        <v>1</v>
      </c>
      <c r="AB305" s="228" t="b">
        <f ca="1">AND(Accueil!$E$5="Oui",$AA305,OR($AD305="",Accueil!$E$7="",NOT(ISNUMBER(Accueil!$E$7)),$AD305&gt;=Accueil!$E$7))</f>
        <v>0</v>
      </c>
      <c r="AC305" s="228" t="b">
        <f ca="1">AND(Accueil!$E$8="Oui",$AA305,OR($AD305="",Accueil!$E$10="",NOT(ISNUMBER(Accueil!$E$10)),$AD305&gt;=Accueil!$E$10))</f>
        <v>0</v>
      </c>
      <c r="AD305" s="229" t="str">
        <f>IF(NOT(_xlfn.ISFORMULA(B305)),IF(ISNUMBER(B305),B305,IF(NOT(_xlfn.ISFORMULA(D305)),IF(AND(ISNUMBER(D305),D305&lt;&gt;0),Accueil!$B$7,IF(NOT(_xlfn.ISFORMULA(G305)),IF(AND(ISNUMBER(G305),G305&lt;&gt;0),Accueil!$B$7,""),"")),IF(NOT(_xlfn.ISFORMULA(G305)),IF(AND(ISNUMBER(G305),G305&lt;&gt;0),Accueil!$B$7,""),""))),IF(NOT(_xlfn.ISFORMULA(D305)),IF(AND(ISNUMBER(D305),D305&lt;&gt;0),Accueil!$B$7,IF(NOT(_xlfn.ISFORMULA(G305)),IF(AND(ISNUMBER(G305),G305&lt;&gt;0),Accueil!$B$7,""),"")),IF(NOT(_xlfn.ISFORMULA(G305)),IF(AND(ISNUMBER(G305),G305&lt;&gt;0),Accueil!$B$7,""),"")))</f>
        <v/>
      </c>
      <c r="AE305" s="230">
        <f t="shared" ca="1" si="64"/>
        <v>0</v>
      </c>
      <c r="AF305" s="230">
        <f t="shared" ca="1" si="65"/>
        <v>0</v>
      </c>
      <c r="AG305" s="230">
        <f t="shared" ca="1" si="66"/>
        <v>0</v>
      </c>
      <c r="AH305" s="231">
        <f t="shared" ca="1" si="67"/>
        <v>0</v>
      </c>
      <c r="AI305" s="231">
        <f t="shared" ca="1" si="68"/>
        <v>0</v>
      </c>
      <c r="AJ305" s="231" t="str">
        <f t="shared" ca="1" si="69"/>
        <v/>
      </c>
    </row>
    <row r="306" spans="1:36" x14ac:dyDescent="0.25">
      <c r="A306" s="42"/>
      <c r="B306" s="232" t="str">
        <f>IF(NOT(_xlfn.ISFORMULA(D306)),IF(AND(ISNUMBER(D306),D306&lt;&gt;0),Accueil!$B$7,IF(NOT(_xlfn.ISFORMULA(G306)),IF(AND(ISNUMBER(G306),G306&lt;&gt;0),Accueil!$B$7,""),"")),IF(NOT(_xlfn.ISFORMULA(G306)),IF(AND(ISNUMBER(G306),G306&lt;&gt;0),Accueil!$B$7,""),""))</f>
        <v/>
      </c>
      <c r="C306" s="43"/>
      <c r="D306" s="223" t="str">
        <f t="shared" ca="1" si="56"/>
        <v/>
      </c>
      <c r="E306" s="223" t="str">
        <f t="shared" ca="1" si="57"/>
        <v/>
      </c>
      <c r="F306" s="223" t="str">
        <f t="shared" ca="1" si="58"/>
        <v/>
      </c>
      <c r="G306" s="224" t="str">
        <f t="shared" ca="1" si="59"/>
        <v/>
      </c>
      <c r="H306" s="225" t="str">
        <f t="shared" ca="1" si="60"/>
        <v/>
      </c>
      <c r="I306" s="226" t="str">
        <f t="shared" ca="1" si="61"/>
        <v/>
      </c>
      <c r="J306" s="227" t="str">
        <f t="shared" ca="1" si="62"/>
        <v/>
      </c>
      <c r="K306" s="301" t="s">
        <v>88</v>
      </c>
      <c r="L306" s="112"/>
      <c r="M306" s="35"/>
      <c r="N306" s="35"/>
      <c r="O306" s="35"/>
      <c r="P306" s="35"/>
      <c r="S306" s="35"/>
      <c r="T306" s="35"/>
      <c r="U306" s="35"/>
      <c r="V306" s="35"/>
      <c r="W306" s="35"/>
      <c r="X306" s="35"/>
      <c r="Y306" s="35"/>
      <c r="Z306" s="35"/>
      <c r="AA306" s="228" t="b">
        <f t="shared" ca="1" si="63"/>
        <v>1</v>
      </c>
      <c r="AB306" s="228" t="b">
        <f ca="1">AND(Accueil!$E$5="Oui",$AA306,OR($AD306="",Accueil!$E$7="",NOT(ISNUMBER(Accueil!$E$7)),$AD306&gt;=Accueil!$E$7))</f>
        <v>0</v>
      </c>
      <c r="AC306" s="228" t="b">
        <f ca="1">AND(Accueil!$E$8="Oui",$AA306,OR($AD306="",Accueil!$E$10="",NOT(ISNUMBER(Accueil!$E$10)),$AD306&gt;=Accueil!$E$10))</f>
        <v>0</v>
      </c>
      <c r="AD306" s="229" t="str">
        <f>IF(NOT(_xlfn.ISFORMULA(B306)),IF(ISNUMBER(B306),B306,IF(NOT(_xlfn.ISFORMULA(D306)),IF(AND(ISNUMBER(D306),D306&lt;&gt;0),Accueil!$B$7,IF(NOT(_xlfn.ISFORMULA(G306)),IF(AND(ISNUMBER(G306),G306&lt;&gt;0),Accueil!$B$7,""),"")),IF(NOT(_xlfn.ISFORMULA(G306)),IF(AND(ISNUMBER(G306),G306&lt;&gt;0),Accueil!$B$7,""),""))),IF(NOT(_xlfn.ISFORMULA(D306)),IF(AND(ISNUMBER(D306),D306&lt;&gt;0),Accueil!$B$7,IF(NOT(_xlfn.ISFORMULA(G306)),IF(AND(ISNUMBER(G306),G306&lt;&gt;0),Accueil!$B$7,""),"")),IF(NOT(_xlfn.ISFORMULA(G306)),IF(AND(ISNUMBER(G306),G306&lt;&gt;0),Accueil!$B$7,""),"")))</f>
        <v/>
      </c>
      <c r="AE306" s="230">
        <f t="shared" ca="1" si="64"/>
        <v>0</v>
      </c>
      <c r="AF306" s="230">
        <f t="shared" ca="1" si="65"/>
        <v>0</v>
      </c>
      <c r="AG306" s="230">
        <f t="shared" ca="1" si="66"/>
        <v>0</v>
      </c>
      <c r="AH306" s="231">
        <f t="shared" ca="1" si="67"/>
        <v>0</v>
      </c>
      <c r="AI306" s="231">
        <f t="shared" ca="1" si="68"/>
        <v>0</v>
      </c>
      <c r="AJ306" s="231" t="str">
        <f t="shared" ca="1" si="69"/>
        <v/>
      </c>
    </row>
    <row r="307" spans="1:36" x14ac:dyDescent="0.25">
      <c r="A307" s="42"/>
      <c r="B307" s="232" t="str">
        <f>IF(NOT(_xlfn.ISFORMULA(D307)),IF(AND(ISNUMBER(D307),D307&lt;&gt;0),Accueil!$B$7,IF(NOT(_xlfn.ISFORMULA(G307)),IF(AND(ISNUMBER(G307),G307&lt;&gt;0),Accueil!$B$7,""),"")),IF(NOT(_xlfn.ISFORMULA(G307)),IF(AND(ISNUMBER(G307),G307&lt;&gt;0),Accueil!$B$7,""),""))</f>
        <v/>
      </c>
      <c r="C307" s="43"/>
      <c r="D307" s="223" t="str">
        <f t="shared" ca="1" si="56"/>
        <v/>
      </c>
      <c r="E307" s="223" t="str">
        <f t="shared" ca="1" si="57"/>
        <v/>
      </c>
      <c r="F307" s="223" t="str">
        <f t="shared" ca="1" si="58"/>
        <v/>
      </c>
      <c r="G307" s="224" t="str">
        <f t="shared" ca="1" si="59"/>
        <v/>
      </c>
      <c r="H307" s="225" t="str">
        <f t="shared" ca="1" si="60"/>
        <v/>
      </c>
      <c r="I307" s="226" t="str">
        <f t="shared" ca="1" si="61"/>
        <v/>
      </c>
      <c r="J307" s="227" t="str">
        <f t="shared" ca="1" si="62"/>
        <v/>
      </c>
      <c r="K307" s="301" t="s">
        <v>88</v>
      </c>
      <c r="L307" s="112"/>
      <c r="M307" s="35"/>
      <c r="N307" s="35"/>
      <c r="O307" s="35"/>
      <c r="P307" s="35"/>
      <c r="S307" s="35"/>
      <c r="T307" s="35"/>
      <c r="U307" s="35"/>
      <c r="V307" s="35"/>
      <c r="W307" s="35"/>
      <c r="X307" s="35"/>
      <c r="Y307" s="35"/>
      <c r="Z307" s="35"/>
      <c r="AA307" s="228" t="b">
        <f t="shared" ca="1" si="63"/>
        <v>1</v>
      </c>
      <c r="AB307" s="228" t="b">
        <f ca="1">AND(Accueil!$E$5="Oui",$AA307,OR($AD307="",Accueil!$E$7="",NOT(ISNUMBER(Accueil!$E$7)),$AD307&gt;=Accueil!$E$7))</f>
        <v>0</v>
      </c>
      <c r="AC307" s="228" t="b">
        <f ca="1">AND(Accueil!$E$8="Oui",$AA307,OR($AD307="",Accueil!$E$10="",NOT(ISNUMBER(Accueil!$E$10)),$AD307&gt;=Accueil!$E$10))</f>
        <v>0</v>
      </c>
      <c r="AD307" s="229" t="str">
        <f>IF(NOT(_xlfn.ISFORMULA(B307)),IF(ISNUMBER(B307),B307,IF(NOT(_xlfn.ISFORMULA(D307)),IF(AND(ISNUMBER(D307),D307&lt;&gt;0),Accueil!$B$7,IF(NOT(_xlfn.ISFORMULA(G307)),IF(AND(ISNUMBER(G307),G307&lt;&gt;0),Accueil!$B$7,""),"")),IF(NOT(_xlfn.ISFORMULA(G307)),IF(AND(ISNUMBER(G307),G307&lt;&gt;0),Accueil!$B$7,""),""))),IF(NOT(_xlfn.ISFORMULA(D307)),IF(AND(ISNUMBER(D307),D307&lt;&gt;0),Accueil!$B$7,IF(NOT(_xlfn.ISFORMULA(G307)),IF(AND(ISNUMBER(G307),G307&lt;&gt;0),Accueil!$B$7,""),"")),IF(NOT(_xlfn.ISFORMULA(G307)),IF(AND(ISNUMBER(G307),G307&lt;&gt;0),Accueil!$B$7,""),"")))</f>
        <v/>
      </c>
      <c r="AE307" s="230">
        <f t="shared" ca="1" si="64"/>
        <v>0</v>
      </c>
      <c r="AF307" s="230">
        <f t="shared" ca="1" si="65"/>
        <v>0</v>
      </c>
      <c r="AG307" s="230">
        <f t="shared" ca="1" si="66"/>
        <v>0</v>
      </c>
      <c r="AH307" s="231">
        <f t="shared" ca="1" si="67"/>
        <v>0</v>
      </c>
      <c r="AI307" s="231">
        <f t="shared" ca="1" si="68"/>
        <v>0</v>
      </c>
      <c r="AJ307" s="231" t="str">
        <f t="shared" ca="1" si="69"/>
        <v/>
      </c>
    </row>
    <row r="308" spans="1:36" x14ac:dyDescent="0.25">
      <c r="A308" s="42"/>
      <c r="B308" s="232" t="str">
        <f>IF(NOT(_xlfn.ISFORMULA(D308)),IF(AND(ISNUMBER(D308),D308&lt;&gt;0),Accueil!$B$7,IF(NOT(_xlfn.ISFORMULA(G308)),IF(AND(ISNUMBER(G308),G308&lt;&gt;0),Accueil!$B$7,""),"")),IF(NOT(_xlfn.ISFORMULA(G308)),IF(AND(ISNUMBER(G308),G308&lt;&gt;0),Accueil!$B$7,""),""))</f>
        <v/>
      </c>
      <c r="C308" s="43"/>
      <c r="D308" s="223" t="str">
        <f t="shared" ca="1" si="56"/>
        <v/>
      </c>
      <c r="E308" s="223" t="str">
        <f t="shared" ca="1" si="57"/>
        <v/>
      </c>
      <c r="F308" s="223" t="str">
        <f t="shared" ca="1" si="58"/>
        <v/>
      </c>
      <c r="G308" s="224" t="str">
        <f t="shared" ca="1" si="59"/>
        <v/>
      </c>
      <c r="H308" s="225" t="str">
        <f t="shared" ca="1" si="60"/>
        <v/>
      </c>
      <c r="I308" s="226" t="str">
        <f t="shared" ca="1" si="61"/>
        <v/>
      </c>
      <c r="J308" s="227" t="str">
        <f t="shared" ca="1" si="62"/>
        <v/>
      </c>
      <c r="K308" s="301" t="s">
        <v>88</v>
      </c>
      <c r="L308" s="112"/>
      <c r="M308" s="35"/>
      <c r="N308" s="35"/>
      <c r="O308" s="35"/>
      <c r="P308" s="35"/>
      <c r="S308" s="35"/>
      <c r="T308" s="35"/>
      <c r="U308" s="35"/>
      <c r="V308" s="35"/>
      <c r="W308" s="35"/>
      <c r="X308" s="35"/>
      <c r="Y308" s="35"/>
      <c r="Z308" s="35"/>
      <c r="AA308" s="228" t="b">
        <f t="shared" ca="1" si="63"/>
        <v>1</v>
      </c>
      <c r="AB308" s="228" t="b">
        <f ca="1">AND(Accueil!$E$5="Oui",$AA308,OR($AD308="",Accueil!$E$7="",NOT(ISNUMBER(Accueil!$E$7)),$AD308&gt;=Accueil!$E$7))</f>
        <v>0</v>
      </c>
      <c r="AC308" s="228" t="b">
        <f ca="1">AND(Accueil!$E$8="Oui",$AA308,OR($AD308="",Accueil!$E$10="",NOT(ISNUMBER(Accueil!$E$10)),$AD308&gt;=Accueil!$E$10))</f>
        <v>0</v>
      </c>
      <c r="AD308" s="229" t="str">
        <f>IF(NOT(_xlfn.ISFORMULA(B308)),IF(ISNUMBER(B308),B308,IF(NOT(_xlfn.ISFORMULA(D308)),IF(AND(ISNUMBER(D308),D308&lt;&gt;0),Accueil!$B$7,IF(NOT(_xlfn.ISFORMULA(G308)),IF(AND(ISNUMBER(G308),G308&lt;&gt;0),Accueil!$B$7,""),"")),IF(NOT(_xlfn.ISFORMULA(G308)),IF(AND(ISNUMBER(G308),G308&lt;&gt;0),Accueil!$B$7,""),""))),IF(NOT(_xlfn.ISFORMULA(D308)),IF(AND(ISNUMBER(D308),D308&lt;&gt;0),Accueil!$B$7,IF(NOT(_xlfn.ISFORMULA(G308)),IF(AND(ISNUMBER(G308),G308&lt;&gt;0),Accueil!$B$7,""),"")),IF(NOT(_xlfn.ISFORMULA(G308)),IF(AND(ISNUMBER(G308),G308&lt;&gt;0),Accueil!$B$7,""),"")))</f>
        <v/>
      </c>
      <c r="AE308" s="230">
        <f t="shared" ca="1" si="64"/>
        <v>0</v>
      </c>
      <c r="AF308" s="230">
        <f t="shared" ca="1" si="65"/>
        <v>0</v>
      </c>
      <c r="AG308" s="230">
        <f t="shared" ca="1" si="66"/>
        <v>0</v>
      </c>
      <c r="AH308" s="231">
        <f t="shared" ca="1" si="67"/>
        <v>0</v>
      </c>
      <c r="AI308" s="231">
        <f t="shared" ca="1" si="68"/>
        <v>0</v>
      </c>
      <c r="AJ308" s="231" t="str">
        <f t="shared" ca="1" si="69"/>
        <v/>
      </c>
    </row>
    <row r="309" spans="1:36" x14ac:dyDescent="0.25">
      <c r="A309" s="42"/>
      <c r="B309" s="232" t="str">
        <f>IF(NOT(_xlfn.ISFORMULA(D309)),IF(AND(ISNUMBER(D309),D309&lt;&gt;0),Accueil!$B$7,IF(NOT(_xlfn.ISFORMULA(G309)),IF(AND(ISNUMBER(G309),G309&lt;&gt;0),Accueil!$B$7,""),"")),IF(NOT(_xlfn.ISFORMULA(G309)),IF(AND(ISNUMBER(G309),G309&lt;&gt;0),Accueil!$B$7,""),""))</f>
        <v/>
      </c>
      <c r="C309" s="43"/>
      <c r="D309" s="223" t="str">
        <f t="shared" ca="1" si="56"/>
        <v/>
      </c>
      <c r="E309" s="223" t="str">
        <f t="shared" ca="1" si="57"/>
        <v/>
      </c>
      <c r="F309" s="223" t="str">
        <f t="shared" ca="1" si="58"/>
        <v/>
      </c>
      <c r="G309" s="224" t="str">
        <f t="shared" ca="1" si="59"/>
        <v/>
      </c>
      <c r="H309" s="225" t="str">
        <f t="shared" ca="1" si="60"/>
        <v/>
      </c>
      <c r="I309" s="226" t="str">
        <f t="shared" ca="1" si="61"/>
        <v/>
      </c>
      <c r="J309" s="227" t="str">
        <f t="shared" ca="1" si="62"/>
        <v/>
      </c>
      <c r="K309" s="301" t="s">
        <v>88</v>
      </c>
      <c r="L309" s="112"/>
      <c r="M309" s="35"/>
      <c r="N309" s="35"/>
      <c r="O309" s="35"/>
      <c r="P309" s="35"/>
      <c r="S309" s="35"/>
      <c r="T309" s="35"/>
      <c r="U309" s="35"/>
      <c r="V309" s="35"/>
      <c r="W309" s="35"/>
      <c r="X309" s="35"/>
      <c r="Y309" s="35"/>
      <c r="Z309" s="35"/>
      <c r="AA309" s="228" t="b">
        <f t="shared" ca="1" si="63"/>
        <v>1</v>
      </c>
      <c r="AB309" s="228" t="b">
        <f ca="1">AND(Accueil!$E$5="Oui",$AA309,OR($AD309="",Accueil!$E$7="",NOT(ISNUMBER(Accueil!$E$7)),$AD309&gt;=Accueil!$E$7))</f>
        <v>0</v>
      </c>
      <c r="AC309" s="228" t="b">
        <f ca="1">AND(Accueil!$E$8="Oui",$AA309,OR($AD309="",Accueil!$E$10="",NOT(ISNUMBER(Accueil!$E$10)),$AD309&gt;=Accueil!$E$10))</f>
        <v>0</v>
      </c>
      <c r="AD309" s="229" t="str">
        <f>IF(NOT(_xlfn.ISFORMULA(B309)),IF(ISNUMBER(B309),B309,IF(NOT(_xlfn.ISFORMULA(D309)),IF(AND(ISNUMBER(D309),D309&lt;&gt;0),Accueil!$B$7,IF(NOT(_xlfn.ISFORMULA(G309)),IF(AND(ISNUMBER(G309),G309&lt;&gt;0),Accueil!$B$7,""),"")),IF(NOT(_xlfn.ISFORMULA(G309)),IF(AND(ISNUMBER(G309),G309&lt;&gt;0),Accueil!$B$7,""),""))),IF(NOT(_xlfn.ISFORMULA(D309)),IF(AND(ISNUMBER(D309),D309&lt;&gt;0),Accueil!$B$7,IF(NOT(_xlfn.ISFORMULA(G309)),IF(AND(ISNUMBER(G309),G309&lt;&gt;0),Accueil!$B$7,""),"")),IF(NOT(_xlfn.ISFORMULA(G309)),IF(AND(ISNUMBER(G309),G309&lt;&gt;0),Accueil!$B$7,""),"")))</f>
        <v/>
      </c>
      <c r="AE309" s="230">
        <f t="shared" ca="1" si="64"/>
        <v>0</v>
      </c>
      <c r="AF309" s="230">
        <f t="shared" ca="1" si="65"/>
        <v>0</v>
      </c>
      <c r="AG309" s="230">
        <f t="shared" ca="1" si="66"/>
        <v>0</v>
      </c>
      <c r="AH309" s="231">
        <f t="shared" ca="1" si="67"/>
        <v>0</v>
      </c>
      <c r="AI309" s="231">
        <f t="shared" ca="1" si="68"/>
        <v>0</v>
      </c>
      <c r="AJ309" s="231" t="str">
        <f t="shared" ca="1" si="69"/>
        <v/>
      </c>
    </row>
    <row r="310" spans="1:36" x14ac:dyDescent="0.25">
      <c r="A310" s="42"/>
      <c r="B310" s="232" t="str">
        <f>IF(NOT(_xlfn.ISFORMULA(D310)),IF(AND(ISNUMBER(D310),D310&lt;&gt;0),Accueil!$B$7,IF(NOT(_xlfn.ISFORMULA(G310)),IF(AND(ISNUMBER(G310),G310&lt;&gt;0),Accueil!$B$7,""),"")),IF(NOT(_xlfn.ISFORMULA(G310)),IF(AND(ISNUMBER(G310),G310&lt;&gt;0),Accueil!$B$7,""),""))</f>
        <v/>
      </c>
      <c r="C310" s="43"/>
      <c r="D310" s="223" t="str">
        <f t="shared" ca="1" si="56"/>
        <v/>
      </c>
      <c r="E310" s="223" t="str">
        <f t="shared" ca="1" si="57"/>
        <v/>
      </c>
      <c r="F310" s="223" t="str">
        <f t="shared" ca="1" si="58"/>
        <v/>
      </c>
      <c r="G310" s="224" t="str">
        <f t="shared" ca="1" si="59"/>
        <v/>
      </c>
      <c r="H310" s="225" t="str">
        <f t="shared" ca="1" si="60"/>
        <v/>
      </c>
      <c r="I310" s="226" t="str">
        <f t="shared" ca="1" si="61"/>
        <v/>
      </c>
      <c r="J310" s="227" t="str">
        <f t="shared" ca="1" si="62"/>
        <v/>
      </c>
      <c r="K310" s="301" t="s">
        <v>88</v>
      </c>
      <c r="L310" s="112"/>
      <c r="M310" s="35"/>
      <c r="N310" s="35"/>
      <c r="O310" s="35"/>
      <c r="P310" s="35"/>
      <c r="S310" s="35"/>
      <c r="T310" s="35"/>
      <c r="U310" s="35"/>
      <c r="V310" s="35"/>
      <c r="W310" s="35"/>
      <c r="X310" s="35"/>
      <c r="Y310" s="35"/>
      <c r="Z310" s="35"/>
      <c r="AA310" s="228" t="b">
        <f t="shared" ca="1" si="63"/>
        <v>1</v>
      </c>
      <c r="AB310" s="228" t="b">
        <f ca="1">AND(Accueil!$E$5="Oui",$AA310,OR($AD310="",Accueil!$E$7="",NOT(ISNUMBER(Accueil!$E$7)),$AD310&gt;=Accueil!$E$7))</f>
        <v>0</v>
      </c>
      <c r="AC310" s="228" t="b">
        <f ca="1">AND(Accueil!$E$8="Oui",$AA310,OR($AD310="",Accueil!$E$10="",NOT(ISNUMBER(Accueil!$E$10)),$AD310&gt;=Accueil!$E$10))</f>
        <v>0</v>
      </c>
      <c r="AD310" s="229" t="str">
        <f>IF(NOT(_xlfn.ISFORMULA(B310)),IF(ISNUMBER(B310),B310,IF(NOT(_xlfn.ISFORMULA(D310)),IF(AND(ISNUMBER(D310),D310&lt;&gt;0),Accueil!$B$7,IF(NOT(_xlfn.ISFORMULA(G310)),IF(AND(ISNUMBER(G310),G310&lt;&gt;0),Accueil!$B$7,""),"")),IF(NOT(_xlfn.ISFORMULA(G310)),IF(AND(ISNUMBER(G310),G310&lt;&gt;0),Accueil!$B$7,""),""))),IF(NOT(_xlfn.ISFORMULA(D310)),IF(AND(ISNUMBER(D310),D310&lt;&gt;0),Accueil!$B$7,IF(NOT(_xlfn.ISFORMULA(G310)),IF(AND(ISNUMBER(G310),G310&lt;&gt;0),Accueil!$B$7,""),"")),IF(NOT(_xlfn.ISFORMULA(G310)),IF(AND(ISNUMBER(G310),G310&lt;&gt;0),Accueil!$B$7,""),"")))</f>
        <v/>
      </c>
      <c r="AE310" s="230">
        <f t="shared" ca="1" si="64"/>
        <v>0</v>
      </c>
      <c r="AF310" s="230">
        <f t="shared" ca="1" si="65"/>
        <v>0</v>
      </c>
      <c r="AG310" s="230">
        <f t="shared" ca="1" si="66"/>
        <v>0</v>
      </c>
      <c r="AH310" s="231">
        <f t="shared" ca="1" si="67"/>
        <v>0</v>
      </c>
      <c r="AI310" s="231">
        <f t="shared" ca="1" si="68"/>
        <v>0</v>
      </c>
      <c r="AJ310" s="231" t="str">
        <f t="shared" ca="1" si="69"/>
        <v/>
      </c>
    </row>
    <row r="311" spans="1:36" x14ac:dyDescent="0.25">
      <c r="A311" s="42"/>
      <c r="B311" s="232" t="str">
        <f>IF(NOT(_xlfn.ISFORMULA(D311)),IF(AND(ISNUMBER(D311),D311&lt;&gt;0),Accueil!$B$7,IF(NOT(_xlfn.ISFORMULA(G311)),IF(AND(ISNUMBER(G311),G311&lt;&gt;0),Accueil!$B$7,""),"")),IF(NOT(_xlfn.ISFORMULA(G311)),IF(AND(ISNUMBER(G311),G311&lt;&gt;0),Accueil!$B$7,""),""))</f>
        <v/>
      </c>
      <c r="C311" s="43"/>
      <c r="D311" s="223" t="str">
        <f t="shared" ca="1" si="56"/>
        <v/>
      </c>
      <c r="E311" s="223" t="str">
        <f t="shared" ca="1" si="57"/>
        <v/>
      </c>
      <c r="F311" s="223" t="str">
        <f t="shared" ca="1" si="58"/>
        <v/>
      </c>
      <c r="G311" s="224" t="str">
        <f t="shared" ca="1" si="59"/>
        <v/>
      </c>
      <c r="H311" s="225" t="str">
        <f t="shared" ca="1" si="60"/>
        <v/>
      </c>
      <c r="I311" s="226" t="str">
        <f t="shared" ca="1" si="61"/>
        <v/>
      </c>
      <c r="J311" s="227" t="str">
        <f t="shared" ca="1" si="62"/>
        <v/>
      </c>
      <c r="K311" s="301" t="s">
        <v>88</v>
      </c>
      <c r="L311" s="112"/>
      <c r="M311" s="35"/>
      <c r="N311" s="35"/>
      <c r="O311" s="35"/>
      <c r="P311" s="35"/>
      <c r="S311" s="35"/>
      <c r="T311" s="35"/>
      <c r="U311" s="35"/>
      <c r="V311" s="35"/>
      <c r="W311" s="35"/>
      <c r="X311" s="35"/>
      <c r="Y311" s="35"/>
      <c r="Z311" s="35"/>
      <c r="AA311" s="228" t="b">
        <f t="shared" ca="1" si="63"/>
        <v>1</v>
      </c>
      <c r="AB311" s="228" t="b">
        <f ca="1">AND(Accueil!$E$5="Oui",$AA311,OR($AD311="",Accueil!$E$7="",NOT(ISNUMBER(Accueil!$E$7)),$AD311&gt;=Accueil!$E$7))</f>
        <v>0</v>
      </c>
      <c r="AC311" s="228" t="b">
        <f ca="1">AND(Accueil!$E$8="Oui",$AA311,OR($AD311="",Accueil!$E$10="",NOT(ISNUMBER(Accueil!$E$10)),$AD311&gt;=Accueil!$E$10))</f>
        <v>0</v>
      </c>
      <c r="AD311" s="229" t="str">
        <f>IF(NOT(_xlfn.ISFORMULA(B311)),IF(ISNUMBER(B311),B311,IF(NOT(_xlfn.ISFORMULA(D311)),IF(AND(ISNUMBER(D311),D311&lt;&gt;0),Accueil!$B$7,IF(NOT(_xlfn.ISFORMULA(G311)),IF(AND(ISNUMBER(G311),G311&lt;&gt;0),Accueil!$B$7,""),"")),IF(NOT(_xlfn.ISFORMULA(G311)),IF(AND(ISNUMBER(G311),G311&lt;&gt;0),Accueil!$B$7,""),""))),IF(NOT(_xlfn.ISFORMULA(D311)),IF(AND(ISNUMBER(D311),D311&lt;&gt;0),Accueil!$B$7,IF(NOT(_xlfn.ISFORMULA(G311)),IF(AND(ISNUMBER(G311),G311&lt;&gt;0),Accueil!$B$7,""),"")),IF(NOT(_xlfn.ISFORMULA(G311)),IF(AND(ISNUMBER(G311),G311&lt;&gt;0),Accueil!$B$7,""),"")))</f>
        <v/>
      </c>
      <c r="AE311" s="230">
        <f t="shared" ca="1" si="64"/>
        <v>0</v>
      </c>
      <c r="AF311" s="230">
        <f t="shared" ca="1" si="65"/>
        <v>0</v>
      </c>
      <c r="AG311" s="230">
        <f t="shared" ca="1" si="66"/>
        <v>0</v>
      </c>
      <c r="AH311" s="231">
        <f t="shared" ca="1" si="67"/>
        <v>0</v>
      </c>
      <c r="AI311" s="231">
        <f t="shared" ca="1" si="68"/>
        <v>0</v>
      </c>
      <c r="AJ311" s="231" t="str">
        <f t="shared" ca="1" si="69"/>
        <v/>
      </c>
    </row>
    <row r="312" spans="1:36" x14ac:dyDescent="0.25">
      <c r="A312" s="42"/>
      <c r="B312" s="232" t="str">
        <f>IF(NOT(_xlfn.ISFORMULA(D312)),IF(AND(ISNUMBER(D312),D312&lt;&gt;0),Accueil!$B$7,IF(NOT(_xlfn.ISFORMULA(G312)),IF(AND(ISNUMBER(G312),G312&lt;&gt;0),Accueil!$B$7,""),"")),IF(NOT(_xlfn.ISFORMULA(G312)),IF(AND(ISNUMBER(G312),G312&lt;&gt;0),Accueil!$B$7,""),""))</f>
        <v/>
      </c>
      <c r="C312" s="43"/>
      <c r="D312" s="223" t="str">
        <f t="shared" ca="1" si="56"/>
        <v/>
      </c>
      <c r="E312" s="223" t="str">
        <f t="shared" ca="1" si="57"/>
        <v/>
      </c>
      <c r="F312" s="223" t="str">
        <f t="shared" ca="1" si="58"/>
        <v/>
      </c>
      <c r="G312" s="224" t="str">
        <f t="shared" ca="1" si="59"/>
        <v/>
      </c>
      <c r="H312" s="225" t="str">
        <f t="shared" ca="1" si="60"/>
        <v/>
      </c>
      <c r="I312" s="226" t="str">
        <f t="shared" ca="1" si="61"/>
        <v/>
      </c>
      <c r="J312" s="227" t="str">
        <f t="shared" ca="1" si="62"/>
        <v/>
      </c>
      <c r="K312" s="301" t="s">
        <v>88</v>
      </c>
      <c r="L312" s="112"/>
      <c r="M312" s="35"/>
      <c r="N312" s="35"/>
      <c r="O312" s="35"/>
      <c r="P312" s="35"/>
      <c r="S312" s="35"/>
      <c r="T312" s="35"/>
      <c r="U312" s="35"/>
      <c r="V312" s="35"/>
      <c r="W312" s="35"/>
      <c r="X312" s="35"/>
      <c r="Y312" s="35"/>
      <c r="Z312" s="35"/>
      <c r="AA312" s="228" t="b">
        <f t="shared" ca="1" si="63"/>
        <v>1</v>
      </c>
      <c r="AB312" s="228" t="b">
        <f ca="1">AND(Accueil!$E$5="Oui",$AA312,OR($AD312="",Accueil!$E$7="",NOT(ISNUMBER(Accueil!$E$7)),$AD312&gt;=Accueil!$E$7))</f>
        <v>0</v>
      </c>
      <c r="AC312" s="228" t="b">
        <f ca="1">AND(Accueil!$E$8="Oui",$AA312,OR($AD312="",Accueil!$E$10="",NOT(ISNUMBER(Accueil!$E$10)),$AD312&gt;=Accueil!$E$10))</f>
        <v>0</v>
      </c>
      <c r="AD312" s="229" t="str">
        <f>IF(NOT(_xlfn.ISFORMULA(B312)),IF(ISNUMBER(B312),B312,IF(NOT(_xlfn.ISFORMULA(D312)),IF(AND(ISNUMBER(D312),D312&lt;&gt;0),Accueil!$B$7,IF(NOT(_xlfn.ISFORMULA(G312)),IF(AND(ISNUMBER(G312),G312&lt;&gt;0),Accueil!$B$7,""),"")),IF(NOT(_xlfn.ISFORMULA(G312)),IF(AND(ISNUMBER(G312),G312&lt;&gt;0),Accueil!$B$7,""),""))),IF(NOT(_xlfn.ISFORMULA(D312)),IF(AND(ISNUMBER(D312),D312&lt;&gt;0),Accueil!$B$7,IF(NOT(_xlfn.ISFORMULA(G312)),IF(AND(ISNUMBER(G312),G312&lt;&gt;0),Accueil!$B$7,""),"")),IF(NOT(_xlfn.ISFORMULA(G312)),IF(AND(ISNUMBER(G312),G312&lt;&gt;0),Accueil!$B$7,""),"")))</f>
        <v/>
      </c>
      <c r="AE312" s="230">
        <f t="shared" ca="1" si="64"/>
        <v>0</v>
      </c>
      <c r="AF312" s="230">
        <f t="shared" ca="1" si="65"/>
        <v>0</v>
      </c>
      <c r="AG312" s="230">
        <f t="shared" ca="1" si="66"/>
        <v>0</v>
      </c>
      <c r="AH312" s="231">
        <f t="shared" ca="1" si="67"/>
        <v>0</v>
      </c>
      <c r="AI312" s="231">
        <f t="shared" ca="1" si="68"/>
        <v>0</v>
      </c>
      <c r="AJ312" s="231" t="str">
        <f t="shared" ca="1" si="69"/>
        <v/>
      </c>
    </row>
    <row r="313" spans="1:36" x14ac:dyDescent="0.25">
      <c r="A313" s="42"/>
      <c r="B313" s="232" t="str">
        <f>IF(NOT(_xlfn.ISFORMULA(D313)),IF(AND(ISNUMBER(D313),D313&lt;&gt;0),Accueil!$B$7,IF(NOT(_xlfn.ISFORMULA(G313)),IF(AND(ISNUMBER(G313),G313&lt;&gt;0),Accueil!$B$7,""),"")),IF(NOT(_xlfn.ISFORMULA(G313)),IF(AND(ISNUMBER(G313),G313&lt;&gt;0),Accueil!$B$7,""),""))</f>
        <v/>
      </c>
      <c r="C313" s="43"/>
      <c r="D313" s="223" t="str">
        <f t="shared" ca="1" si="56"/>
        <v/>
      </c>
      <c r="E313" s="223" t="str">
        <f t="shared" ca="1" si="57"/>
        <v/>
      </c>
      <c r="F313" s="223" t="str">
        <f t="shared" ca="1" si="58"/>
        <v/>
      </c>
      <c r="G313" s="224" t="str">
        <f t="shared" ca="1" si="59"/>
        <v/>
      </c>
      <c r="H313" s="225" t="str">
        <f t="shared" ca="1" si="60"/>
        <v/>
      </c>
      <c r="I313" s="226" t="str">
        <f t="shared" ca="1" si="61"/>
        <v/>
      </c>
      <c r="J313" s="227" t="str">
        <f t="shared" ca="1" si="62"/>
        <v/>
      </c>
      <c r="K313" s="301" t="s">
        <v>88</v>
      </c>
      <c r="L313" s="112"/>
      <c r="M313" s="35"/>
      <c r="N313" s="35"/>
      <c r="O313" s="35"/>
      <c r="P313" s="35"/>
      <c r="S313" s="35"/>
      <c r="T313" s="35"/>
      <c r="U313" s="35"/>
      <c r="V313" s="35"/>
      <c r="W313" s="35"/>
      <c r="X313" s="35"/>
      <c r="Y313" s="35"/>
      <c r="Z313" s="35"/>
      <c r="AA313" s="228" t="b">
        <f t="shared" ca="1" si="63"/>
        <v>1</v>
      </c>
      <c r="AB313" s="228" t="b">
        <f ca="1">AND(Accueil!$E$5="Oui",$AA313,OR($AD313="",Accueil!$E$7="",NOT(ISNUMBER(Accueil!$E$7)),$AD313&gt;=Accueil!$E$7))</f>
        <v>0</v>
      </c>
      <c r="AC313" s="228" t="b">
        <f ca="1">AND(Accueil!$E$8="Oui",$AA313,OR($AD313="",Accueil!$E$10="",NOT(ISNUMBER(Accueil!$E$10)),$AD313&gt;=Accueil!$E$10))</f>
        <v>0</v>
      </c>
      <c r="AD313" s="229" t="str">
        <f>IF(NOT(_xlfn.ISFORMULA(B313)),IF(ISNUMBER(B313),B313,IF(NOT(_xlfn.ISFORMULA(D313)),IF(AND(ISNUMBER(D313),D313&lt;&gt;0),Accueil!$B$7,IF(NOT(_xlfn.ISFORMULA(G313)),IF(AND(ISNUMBER(G313),G313&lt;&gt;0),Accueil!$B$7,""),"")),IF(NOT(_xlfn.ISFORMULA(G313)),IF(AND(ISNUMBER(G313),G313&lt;&gt;0),Accueil!$B$7,""),""))),IF(NOT(_xlfn.ISFORMULA(D313)),IF(AND(ISNUMBER(D313),D313&lt;&gt;0),Accueil!$B$7,IF(NOT(_xlfn.ISFORMULA(G313)),IF(AND(ISNUMBER(G313),G313&lt;&gt;0),Accueil!$B$7,""),"")),IF(NOT(_xlfn.ISFORMULA(G313)),IF(AND(ISNUMBER(G313),G313&lt;&gt;0),Accueil!$B$7,""),"")))</f>
        <v/>
      </c>
      <c r="AE313" s="230">
        <f t="shared" ca="1" si="64"/>
        <v>0</v>
      </c>
      <c r="AF313" s="230">
        <f t="shared" ca="1" si="65"/>
        <v>0</v>
      </c>
      <c r="AG313" s="230">
        <f t="shared" ca="1" si="66"/>
        <v>0</v>
      </c>
      <c r="AH313" s="231">
        <f t="shared" ca="1" si="67"/>
        <v>0</v>
      </c>
      <c r="AI313" s="231">
        <f t="shared" ca="1" si="68"/>
        <v>0</v>
      </c>
      <c r="AJ313" s="231" t="str">
        <f t="shared" ca="1" si="69"/>
        <v/>
      </c>
    </row>
    <row r="314" spans="1:36" x14ac:dyDescent="0.25">
      <c r="A314" s="42"/>
      <c r="B314" s="232" t="str">
        <f>IF(NOT(_xlfn.ISFORMULA(D314)),IF(AND(ISNUMBER(D314),D314&lt;&gt;0),Accueil!$B$7,IF(NOT(_xlfn.ISFORMULA(G314)),IF(AND(ISNUMBER(G314),G314&lt;&gt;0),Accueil!$B$7,""),"")),IF(NOT(_xlfn.ISFORMULA(G314)),IF(AND(ISNUMBER(G314),G314&lt;&gt;0),Accueil!$B$7,""),""))</f>
        <v/>
      </c>
      <c r="C314" s="43"/>
      <c r="D314" s="223" t="str">
        <f t="shared" ca="1" si="56"/>
        <v/>
      </c>
      <c r="E314" s="223" t="str">
        <f t="shared" ca="1" si="57"/>
        <v/>
      </c>
      <c r="F314" s="223" t="str">
        <f t="shared" ca="1" si="58"/>
        <v/>
      </c>
      <c r="G314" s="224" t="str">
        <f t="shared" ca="1" si="59"/>
        <v/>
      </c>
      <c r="H314" s="225" t="str">
        <f t="shared" ca="1" si="60"/>
        <v/>
      </c>
      <c r="I314" s="226" t="str">
        <f t="shared" ca="1" si="61"/>
        <v/>
      </c>
      <c r="J314" s="227" t="str">
        <f t="shared" ca="1" si="62"/>
        <v/>
      </c>
      <c r="K314" s="301" t="s">
        <v>88</v>
      </c>
      <c r="L314" s="112"/>
      <c r="M314" s="35"/>
      <c r="N314" s="35"/>
      <c r="O314" s="35"/>
      <c r="P314" s="35"/>
      <c r="S314" s="35"/>
      <c r="T314" s="35"/>
      <c r="U314" s="35"/>
      <c r="V314" s="35"/>
      <c r="W314" s="35"/>
      <c r="X314" s="35"/>
      <c r="Y314" s="35"/>
      <c r="Z314" s="35"/>
      <c r="AA314" s="228" t="b">
        <f t="shared" ca="1" si="63"/>
        <v>1</v>
      </c>
      <c r="AB314" s="228" t="b">
        <f ca="1">AND(Accueil!$E$5="Oui",$AA314,OR($AD314="",Accueil!$E$7="",NOT(ISNUMBER(Accueil!$E$7)),$AD314&gt;=Accueil!$E$7))</f>
        <v>0</v>
      </c>
      <c r="AC314" s="228" t="b">
        <f ca="1">AND(Accueil!$E$8="Oui",$AA314,OR($AD314="",Accueil!$E$10="",NOT(ISNUMBER(Accueil!$E$10)),$AD314&gt;=Accueil!$E$10))</f>
        <v>0</v>
      </c>
      <c r="AD314" s="229" t="str">
        <f>IF(NOT(_xlfn.ISFORMULA(B314)),IF(ISNUMBER(B314),B314,IF(NOT(_xlfn.ISFORMULA(D314)),IF(AND(ISNUMBER(D314),D314&lt;&gt;0),Accueil!$B$7,IF(NOT(_xlfn.ISFORMULA(G314)),IF(AND(ISNUMBER(G314),G314&lt;&gt;0),Accueil!$B$7,""),"")),IF(NOT(_xlfn.ISFORMULA(G314)),IF(AND(ISNUMBER(G314),G314&lt;&gt;0),Accueil!$B$7,""),""))),IF(NOT(_xlfn.ISFORMULA(D314)),IF(AND(ISNUMBER(D314),D314&lt;&gt;0),Accueil!$B$7,IF(NOT(_xlfn.ISFORMULA(G314)),IF(AND(ISNUMBER(G314),G314&lt;&gt;0),Accueil!$B$7,""),"")),IF(NOT(_xlfn.ISFORMULA(G314)),IF(AND(ISNUMBER(G314),G314&lt;&gt;0),Accueil!$B$7,""),"")))</f>
        <v/>
      </c>
      <c r="AE314" s="230">
        <f t="shared" ca="1" si="64"/>
        <v>0</v>
      </c>
      <c r="AF314" s="230">
        <f t="shared" ca="1" si="65"/>
        <v>0</v>
      </c>
      <c r="AG314" s="230">
        <f t="shared" ca="1" si="66"/>
        <v>0</v>
      </c>
      <c r="AH314" s="231">
        <f t="shared" ca="1" si="67"/>
        <v>0</v>
      </c>
      <c r="AI314" s="231">
        <f t="shared" ca="1" si="68"/>
        <v>0</v>
      </c>
      <c r="AJ314" s="231" t="str">
        <f t="shared" ca="1" si="69"/>
        <v/>
      </c>
    </row>
    <row r="315" spans="1:36" x14ac:dyDescent="0.25">
      <c r="A315" s="42"/>
      <c r="B315" s="232" t="str">
        <f>IF(NOT(_xlfn.ISFORMULA(D315)),IF(AND(ISNUMBER(D315),D315&lt;&gt;0),Accueil!$B$7,IF(NOT(_xlfn.ISFORMULA(G315)),IF(AND(ISNUMBER(G315),G315&lt;&gt;0),Accueil!$B$7,""),"")),IF(NOT(_xlfn.ISFORMULA(G315)),IF(AND(ISNUMBER(G315),G315&lt;&gt;0),Accueil!$B$7,""),""))</f>
        <v/>
      </c>
      <c r="C315" s="43"/>
      <c r="D315" s="223" t="str">
        <f t="shared" ca="1" si="56"/>
        <v/>
      </c>
      <c r="E315" s="223" t="str">
        <f t="shared" ca="1" si="57"/>
        <v/>
      </c>
      <c r="F315" s="223" t="str">
        <f t="shared" ca="1" si="58"/>
        <v/>
      </c>
      <c r="G315" s="224" t="str">
        <f t="shared" ca="1" si="59"/>
        <v/>
      </c>
      <c r="H315" s="225" t="str">
        <f t="shared" ca="1" si="60"/>
        <v/>
      </c>
      <c r="I315" s="226" t="str">
        <f t="shared" ca="1" si="61"/>
        <v/>
      </c>
      <c r="J315" s="227" t="str">
        <f t="shared" ca="1" si="62"/>
        <v/>
      </c>
      <c r="K315" s="301" t="s">
        <v>88</v>
      </c>
      <c r="L315" s="112"/>
      <c r="M315" s="35"/>
      <c r="N315" s="35"/>
      <c r="O315" s="35"/>
      <c r="P315" s="35"/>
      <c r="S315" s="35"/>
      <c r="T315" s="35"/>
      <c r="U315" s="35"/>
      <c r="V315" s="35"/>
      <c r="W315" s="35"/>
      <c r="X315" s="35"/>
      <c r="Y315" s="35"/>
      <c r="Z315" s="35"/>
      <c r="AA315" s="228" t="b">
        <f t="shared" ca="1" si="63"/>
        <v>1</v>
      </c>
      <c r="AB315" s="228" t="b">
        <f ca="1">AND(Accueil!$E$5="Oui",$AA315,OR($AD315="",Accueil!$E$7="",NOT(ISNUMBER(Accueil!$E$7)),$AD315&gt;=Accueil!$E$7))</f>
        <v>0</v>
      </c>
      <c r="AC315" s="228" t="b">
        <f ca="1">AND(Accueil!$E$8="Oui",$AA315,OR($AD315="",Accueil!$E$10="",NOT(ISNUMBER(Accueil!$E$10)),$AD315&gt;=Accueil!$E$10))</f>
        <v>0</v>
      </c>
      <c r="AD315" s="229" t="str">
        <f>IF(NOT(_xlfn.ISFORMULA(B315)),IF(ISNUMBER(B315),B315,IF(NOT(_xlfn.ISFORMULA(D315)),IF(AND(ISNUMBER(D315),D315&lt;&gt;0),Accueil!$B$7,IF(NOT(_xlfn.ISFORMULA(G315)),IF(AND(ISNUMBER(G315),G315&lt;&gt;0),Accueil!$B$7,""),"")),IF(NOT(_xlfn.ISFORMULA(G315)),IF(AND(ISNUMBER(G315),G315&lt;&gt;0),Accueil!$B$7,""),""))),IF(NOT(_xlfn.ISFORMULA(D315)),IF(AND(ISNUMBER(D315),D315&lt;&gt;0),Accueil!$B$7,IF(NOT(_xlfn.ISFORMULA(G315)),IF(AND(ISNUMBER(G315),G315&lt;&gt;0),Accueil!$B$7,""),"")),IF(NOT(_xlfn.ISFORMULA(G315)),IF(AND(ISNUMBER(G315),G315&lt;&gt;0),Accueil!$B$7,""),"")))</f>
        <v/>
      </c>
      <c r="AE315" s="230">
        <f t="shared" ca="1" si="64"/>
        <v>0</v>
      </c>
      <c r="AF315" s="230">
        <f t="shared" ca="1" si="65"/>
        <v>0</v>
      </c>
      <c r="AG315" s="230">
        <f t="shared" ca="1" si="66"/>
        <v>0</v>
      </c>
      <c r="AH315" s="231">
        <f t="shared" ca="1" si="67"/>
        <v>0</v>
      </c>
      <c r="AI315" s="231">
        <f t="shared" ca="1" si="68"/>
        <v>0</v>
      </c>
      <c r="AJ315" s="231" t="str">
        <f t="shared" ca="1" si="69"/>
        <v/>
      </c>
    </row>
    <row r="316" spans="1:36" x14ac:dyDescent="0.25">
      <c r="A316" s="42"/>
      <c r="B316" s="232" t="str">
        <f>IF(NOT(_xlfn.ISFORMULA(D316)),IF(AND(ISNUMBER(D316),D316&lt;&gt;0),Accueil!$B$7,IF(NOT(_xlfn.ISFORMULA(G316)),IF(AND(ISNUMBER(G316),G316&lt;&gt;0),Accueil!$B$7,""),"")),IF(NOT(_xlfn.ISFORMULA(G316)),IF(AND(ISNUMBER(G316),G316&lt;&gt;0),Accueil!$B$7,""),""))</f>
        <v/>
      </c>
      <c r="C316" s="43"/>
      <c r="D316" s="223" t="str">
        <f t="shared" ca="1" si="56"/>
        <v/>
      </c>
      <c r="E316" s="223" t="str">
        <f t="shared" ca="1" si="57"/>
        <v/>
      </c>
      <c r="F316" s="223" t="str">
        <f t="shared" ca="1" si="58"/>
        <v/>
      </c>
      <c r="G316" s="224" t="str">
        <f t="shared" ca="1" si="59"/>
        <v/>
      </c>
      <c r="H316" s="225" t="str">
        <f t="shared" ca="1" si="60"/>
        <v/>
      </c>
      <c r="I316" s="226" t="str">
        <f t="shared" ca="1" si="61"/>
        <v/>
      </c>
      <c r="J316" s="227" t="str">
        <f t="shared" ca="1" si="62"/>
        <v/>
      </c>
      <c r="K316" s="301" t="s">
        <v>88</v>
      </c>
      <c r="L316" s="112"/>
      <c r="M316" s="35"/>
      <c r="N316" s="35"/>
      <c r="O316" s="35"/>
      <c r="P316" s="35"/>
      <c r="S316" s="35"/>
      <c r="T316" s="35"/>
      <c r="U316" s="35"/>
      <c r="V316" s="35"/>
      <c r="W316" s="35"/>
      <c r="X316" s="35"/>
      <c r="Y316" s="35"/>
      <c r="Z316" s="35"/>
      <c r="AA316" s="228" t="b">
        <f t="shared" ca="1" si="63"/>
        <v>1</v>
      </c>
      <c r="AB316" s="228" t="b">
        <f ca="1">AND(Accueil!$E$5="Oui",$AA316,OR($AD316="",Accueil!$E$7="",NOT(ISNUMBER(Accueil!$E$7)),$AD316&gt;=Accueil!$E$7))</f>
        <v>0</v>
      </c>
      <c r="AC316" s="228" t="b">
        <f ca="1">AND(Accueil!$E$8="Oui",$AA316,OR($AD316="",Accueil!$E$10="",NOT(ISNUMBER(Accueil!$E$10)),$AD316&gt;=Accueil!$E$10))</f>
        <v>0</v>
      </c>
      <c r="AD316" s="229" t="str">
        <f>IF(NOT(_xlfn.ISFORMULA(B316)),IF(ISNUMBER(B316),B316,IF(NOT(_xlfn.ISFORMULA(D316)),IF(AND(ISNUMBER(D316),D316&lt;&gt;0),Accueil!$B$7,IF(NOT(_xlfn.ISFORMULA(G316)),IF(AND(ISNUMBER(G316),G316&lt;&gt;0),Accueil!$B$7,""),"")),IF(NOT(_xlfn.ISFORMULA(G316)),IF(AND(ISNUMBER(G316),G316&lt;&gt;0),Accueil!$B$7,""),""))),IF(NOT(_xlfn.ISFORMULA(D316)),IF(AND(ISNUMBER(D316),D316&lt;&gt;0),Accueil!$B$7,IF(NOT(_xlfn.ISFORMULA(G316)),IF(AND(ISNUMBER(G316),G316&lt;&gt;0),Accueil!$B$7,""),"")),IF(NOT(_xlfn.ISFORMULA(G316)),IF(AND(ISNUMBER(G316),G316&lt;&gt;0),Accueil!$B$7,""),"")))</f>
        <v/>
      </c>
      <c r="AE316" s="230">
        <f t="shared" ca="1" si="64"/>
        <v>0</v>
      </c>
      <c r="AF316" s="230">
        <f t="shared" ca="1" si="65"/>
        <v>0</v>
      </c>
      <c r="AG316" s="230">
        <f t="shared" ca="1" si="66"/>
        <v>0</v>
      </c>
      <c r="AH316" s="231">
        <f t="shared" ca="1" si="67"/>
        <v>0</v>
      </c>
      <c r="AI316" s="231">
        <f t="shared" ca="1" si="68"/>
        <v>0</v>
      </c>
      <c r="AJ316" s="231" t="str">
        <f t="shared" ca="1" si="69"/>
        <v/>
      </c>
    </row>
    <row r="317" spans="1:36" x14ac:dyDescent="0.25">
      <c r="A317" s="42"/>
      <c r="B317" s="232" t="str">
        <f>IF(NOT(_xlfn.ISFORMULA(D317)),IF(AND(ISNUMBER(D317),D317&lt;&gt;0),Accueil!$B$7,IF(NOT(_xlfn.ISFORMULA(G317)),IF(AND(ISNUMBER(G317),G317&lt;&gt;0),Accueil!$B$7,""),"")),IF(NOT(_xlfn.ISFORMULA(G317)),IF(AND(ISNUMBER(G317),G317&lt;&gt;0),Accueil!$B$7,""),""))</f>
        <v/>
      </c>
      <c r="C317" s="43"/>
      <c r="D317" s="223" t="str">
        <f t="shared" ca="1" si="56"/>
        <v/>
      </c>
      <c r="E317" s="223" t="str">
        <f t="shared" ca="1" si="57"/>
        <v/>
      </c>
      <c r="F317" s="223" t="str">
        <f t="shared" ca="1" si="58"/>
        <v/>
      </c>
      <c r="G317" s="224" t="str">
        <f t="shared" ca="1" si="59"/>
        <v/>
      </c>
      <c r="H317" s="225" t="str">
        <f t="shared" ca="1" si="60"/>
        <v/>
      </c>
      <c r="I317" s="226" t="str">
        <f t="shared" ca="1" si="61"/>
        <v/>
      </c>
      <c r="J317" s="227" t="str">
        <f t="shared" ca="1" si="62"/>
        <v/>
      </c>
      <c r="K317" s="301" t="s">
        <v>88</v>
      </c>
      <c r="L317" s="112"/>
      <c r="M317" s="35"/>
      <c r="N317" s="35"/>
      <c r="O317" s="35"/>
      <c r="P317" s="35"/>
      <c r="S317" s="35"/>
      <c r="T317" s="35"/>
      <c r="U317" s="35"/>
      <c r="V317" s="35"/>
      <c r="W317" s="35"/>
      <c r="X317" s="35"/>
      <c r="Y317" s="35"/>
      <c r="Z317" s="35"/>
      <c r="AA317" s="228" t="b">
        <f t="shared" ca="1" si="63"/>
        <v>1</v>
      </c>
      <c r="AB317" s="228" t="b">
        <f ca="1">AND(Accueil!$E$5="Oui",$AA317,OR($AD317="",Accueil!$E$7="",NOT(ISNUMBER(Accueil!$E$7)),$AD317&gt;=Accueil!$E$7))</f>
        <v>0</v>
      </c>
      <c r="AC317" s="228" t="b">
        <f ca="1">AND(Accueil!$E$8="Oui",$AA317,OR($AD317="",Accueil!$E$10="",NOT(ISNUMBER(Accueil!$E$10)),$AD317&gt;=Accueil!$E$10))</f>
        <v>0</v>
      </c>
      <c r="AD317" s="229" t="str">
        <f>IF(NOT(_xlfn.ISFORMULA(B317)),IF(ISNUMBER(B317),B317,IF(NOT(_xlfn.ISFORMULA(D317)),IF(AND(ISNUMBER(D317),D317&lt;&gt;0),Accueil!$B$7,IF(NOT(_xlfn.ISFORMULA(G317)),IF(AND(ISNUMBER(G317),G317&lt;&gt;0),Accueil!$B$7,""),"")),IF(NOT(_xlfn.ISFORMULA(G317)),IF(AND(ISNUMBER(G317),G317&lt;&gt;0),Accueil!$B$7,""),""))),IF(NOT(_xlfn.ISFORMULA(D317)),IF(AND(ISNUMBER(D317),D317&lt;&gt;0),Accueil!$B$7,IF(NOT(_xlfn.ISFORMULA(G317)),IF(AND(ISNUMBER(G317),G317&lt;&gt;0),Accueil!$B$7,""),"")),IF(NOT(_xlfn.ISFORMULA(G317)),IF(AND(ISNUMBER(G317),G317&lt;&gt;0),Accueil!$B$7,""),"")))</f>
        <v/>
      </c>
      <c r="AE317" s="230">
        <f t="shared" ca="1" si="64"/>
        <v>0</v>
      </c>
      <c r="AF317" s="230">
        <f t="shared" ca="1" si="65"/>
        <v>0</v>
      </c>
      <c r="AG317" s="230">
        <f t="shared" ca="1" si="66"/>
        <v>0</v>
      </c>
      <c r="AH317" s="231">
        <f t="shared" ca="1" si="67"/>
        <v>0</v>
      </c>
      <c r="AI317" s="231">
        <f t="shared" ca="1" si="68"/>
        <v>0</v>
      </c>
      <c r="AJ317" s="231" t="str">
        <f t="shared" ca="1" si="69"/>
        <v/>
      </c>
    </row>
    <row r="318" spans="1:36" x14ac:dyDescent="0.25">
      <c r="A318" s="42"/>
      <c r="B318" s="232" t="str">
        <f>IF(NOT(_xlfn.ISFORMULA(D318)),IF(AND(ISNUMBER(D318),D318&lt;&gt;0),Accueil!$B$7,IF(NOT(_xlfn.ISFORMULA(G318)),IF(AND(ISNUMBER(G318),G318&lt;&gt;0),Accueil!$B$7,""),"")),IF(NOT(_xlfn.ISFORMULA(G318)),IF(AND(ISNUMBER(G318),G318&lt;&gt;0),Accueil!$B$7,""),""))</f>
        <v/>
      </c>
      <c r="C318" s="43"/>
      <c r="D318" s="223" t="str">
        <f t="shared" ca="1" si="56"/>
        <v/>
      </c>
      <c r="E318" s="223" t="str">
        <f t="shared" ca="1" si="57"/>
        <v/>
      </c>
      <c r="F318" s="223" t="str">
        <f t="shared" ca="1" si="58"/>
        <v/>
      </c>
      <c r="G318" s="224" t="str">
        <f t="shared" ca="1" si="59"/>
        <v/>
      </c>
      <c r="H318" s="225" t="str">
        <f t="shared" ca="1" si="60"/>
        <v/>
      </c>
      <c r="I318" s="226" t="str">
        <f t="shared" ca="1" si="61"/>
        <v/>
      </c>
      <c r="J318" s="227" t="str">
        <f t="shared" ca="1" si="62"/>
        <v/>
      </c>
      <c r="K318" s="301" t="s">
        <v>88</v>
      </c>
      <c r="L318" s="112"/>
      <c r="M318" s="35"/>
      <c r="N318" s="35"/>
      <c r="O318" s="35"/>
      <c r="P318" s="35"/>
      <c r="S318" s="35"/>
      <c r="T318" s="35"/>
      <c r="U318" s="35"/>
      <c r="V318" s="35"/>
      <c r="W318" s="35"/>
      <c r="X318" s="35"/>
      <c r="Y318" s="35"/>
      <c r="Z318" s="35"/>
      <c r="AA318" s="228" t="b">
        <f t="shared" ca="1" si="63"/>
        <v>1</v>
      </c>
      <c r="AB318" s="228" t="b">
        <f ca="1">AND(Accueil!$E$5="Oui",$AA318,OR($AD318="",Accueil!$E$7="",NOT(ISNUMBER(Accueil!$E$7)),$AD318&gt;=Accueil!$E$7))</f>
        <v>0</v>
      </c>
      <c r="AC318" s="228" t="b">
        <f ca="1">AND(Accueil!$E$8="Oui",$AA318,OR($AD318="",Accueil!$E$10="",NOT(ISNUMBER(Accueil!$E$10)),$AD318&gt;=Accueil!$E$10))</f>
        <v>0</v>
      </c>
      <c r="AD318" s="229" t="str">
        <f>IF(NOT(_xlfn.ISFORMULA(B318)),IF(ISNUMBER(B318),B318,IF(NOT(_xlfn.ISFORMULA(D318)),IF(AND(ISNUMBER(D318),D318&lt;&gt;0),Accueil!$B$7,IF(NOT(_xlfn.ISFORMULA(G318)),IF(AND(ISNUMBER(G318),G318&lt;&gt;0),Accueil!$B$7,""),"")),IF(NOT(_xlfn.ISFORMULA(G318)),IF(AND(ISNUMBER(G318),G318&lt;&gt;0),Accueil!$B$7,""),""))),IF(NOT(_xlfn.ISFORMULA(D318)),IF(AND(ISNUMBER(D318),D318&lt;&gt;0),Accueil!$B$7,IF(NOT(_xlfn.ISFORMULA(G318)),IF(AND(ISNUMBER(G318),G318&lt;&gt;0),Accueil!$B$7,""),"")),IF(NOT(_xlfn.ISFORMULA(G318)),IF(AND(ISNUMBER(G318),G318&lt;&gt;0),Accueil!$B$7,""),"")))</f>
        <v/>
      </c>
      <c r="AE318" s="230">
        <f t="shared" ca="1" si="64"/>
        <v>0</v>
      </c>
      <c r="AF318" s="230">
        <f t="shared" ca="1" si="65"/>
        <v>0</v>
      </c>
      <c r="AG318" s="230">
        <f t="shared" ca="1" si="66"/>
        <v>0</v>
      </c>
      <c r="AH318" s="231">
        <f t="shared" ca="1" si="67"/>
        <v>0</v>
      </c>
      <c r="AI318" s="231">
        <f t="shared" ca="1" si="68"/>
        <v>0</v>
      </c>
      <c r="AJ318" s="231" t="str">
        <f t="shared" ca="1" si="69"/>
        <v/>
      </c>
    </row>
    <row r="319" spans="1:36" x14ac:dyDescent="0.25">
      <c r="A319" s="42"/>
      <c r="B319" s="232" t="str">
        <f>IF(NOT(_xlfn.ISFORMULA(D319)),IF(AND(ISNUMBER(D319),D319&lt;&gt;0),Accueil!$B$7,IF(NOT(_xlfn.ISFORMULA(G319)),IF(AND(ISNUMBER(G319),G319&lt;&gt;0),Accueil!$B$7,""),"")),IF(NOT(_xlfn.ISFORMULA(G319)),IF(AND(ISNUMBER(G319),G319&lt;&gt;0),Accueil!$B$7,""),""))</f>
        <v/>
      </c>
      <c r="C319" s="43"/>
      <c r="D319" s="223" t="str">
        <f t="shared" ca="1" si="56"/>
        <v/>
      </c>
      <c r="E319" s="223" t="str">
        <f t="shared" ca="1" si="57"/>
        <v/>
      </c>
      <c r="F319" s="223" t="str">
        <f t="shared" ca="1" si="58"/>
        <v/>
      </c>
      <c r="G319" s="224" t="str">
        <f t="shared" ca="1" si="59"/>
        <v/>
      </c>
      <c r="H319" s="225" t="str">
        <f t="shared" ca="1" si="60"/>
        <v/>
      </c>
      <c r="I319" s="226" t="str">
        <f t="shared" ca="1" si="61"/>
        <v/>
      </c>
      <c r="J319" s="227" t="str">
        <f t="shared" ca="1" si="62"/>
        <v/>
      </c>
      <c r="K319" s="301" t="s">
        <v>88</v>
      </c>
      <c r="L319" s="112"/>
      <c r="M319" s="35"/>
      <c r="N319" s="35"/>
      <c r="O319" s="35"/>
      <c r="P319" s="35"/>
      <c r="S319" s="35"/>
      <c r="T319" s="35"/>
      <c r="U319" s="35"/>
      <c r="V319" s="35"/>
      <c r="W319" s="35"/>
      <c r="X319" s="35"/>
      <c r="Y319" s="35"/>
      <c r="Z319" s="35"/>
      <c r="AA319" s="228" t="b">
        <f t="shared" ca="1" si="63"/>
        <v>1</v>
      </c>
      <c r="AB319" s="228" t="b">
        <f ca="1">AND(Accueil!$E$5="Oui",$AA319,OR($AD319="",Accueil!$E$7="",NOT(ISNUMBER(Accueil!$E$7)),$AD319&gt;=Accueil!$E$7))</f>
        <v>0</v>
      </c>
      <c r="AC319" s="228" t="b">
        <f ca="1">AND(Accueil!$E$8="Oui",$AA319,OR($AD319="",Accueil!$E$10="",NOT(ISNUMBER(Accueil!$E$10)),$AD319&gt;=Accueil!$E$10))</f>
        <v>0</v>
      </c>
      <c r="AD319" s="229" t="str">
        <f>IF(NOT(_xlfn.ISFORMULA(B319)),IF(ISNUMBER(B319),B319,IF(NOT(_xlfn.ISFORMULA(D319)),IF(AND(ISNUMBER(D319),D319&lt;&gt;0),Accueil!$B$7,IF(NOT(_xlfn.ISFORMULA(G319)),IF(AND(ISNUMBER(G319),G319&lt;&gt;0),Accueil!$B$7,""),"")),IF(NOT(_xlfn.ISFORMULA(G319)),IF(AND(ISNUMBER(G319),G319&lt;&gt;0),Accueil!$B$7,""),""))),IF(NOT(_xlfn.ISFORMULA(D319)),IF(AND(ISNUMBER(D319),D319&lt;&gt;0),Accueil!$B$7,IF(NOT(_xlfn.ISFORMULA(G319)),IF(AND(ISNUMBER(G319),G319&lt;&gt;0),Accueil!$B$7,""),"")),IF(NOT(_xlfn.ISFORMULA(G319)),IF(AND(ISNUMBER(G319),G319&lt;&gt;0),Accueil!$B$7,""),"")))</f>
        <v/>
      </c>
      <c r="AE319" s="230">
        <f t="shared" ca="1" si="64"/>
        <v>0</v>
      </c>
      <c r="AF319" s="230">
        <f t="shared" ca="1" si="65"/>
        <v>0</v>
      </c>
      <c r="AG319" s="230">
        <f t="shared" ca="1" si="66"/>
        <v>0</v>
      </c>
      <c r="AH319" s="231">
        <f t="shared" ca="1" si="67"/>
        <v>0</v>
      </c>
      <c r="AI319" s="231">
        <f t="shared" ca="1" si="68"/>
        <v>0</v>
      </c>
      <c r="AJ319" s="231" t="str">
        <f t="shared" ca="1" si="69"/>
        <v/>
      </c>
    </row>
    <row r="320" spans="1:36" x14ac:dyDescent="0.25">
      <c r="A320" s="42"/>
      <c r="B320" s="232" t="str">
        <f>IF(NOT(_xlfn.ISFORMULA(D320)),IF(AND(ISNUMBER(D320),D320&lt;&gt;0),Accueil!$B$7,IF(NOT(_xlfn.ISFORMULA(G320)),IF(AND(ISNUMBER(G320),G320&lt;&gt;0),Accueil!$B$7,""),"")),IF(NOT(_xlfn.ISFORMULA(G320)),IF(AND(ISNUMBER(G320),G320&lt;&gt;0),Accueil!$B$7,""),""))</f>
        <v/>
      </c>
      <c r="C320" s="43"/>
      <c r="D320" s="223" t="str">
        <f t="shared" ca="1" si="56"/>
        <v/>
      </c>
      <c r="E320" s="223" t="str">
        <f t="shared" ca="1" si="57"/>
        <v/>
      </c>
      <c r="F320" s="223" t="str">
        <f t="shared" ca="1" si="58"/>
        <v/>
      </c>
      <c r="G320" s="224" t="str">
        <f t="shared" ca="1" si="59"/>
        <v/>
      </c>
      <c r="H320" s="225" t="str">
        <f t="shared" ca="1" si="60"/>
        <v/>
      </c>
      <c r="I320" s="226" t="str">
        <f t="shared" ca="1" si="61"/>
        <v/>
      </c>
      <c r="J320" s="227" t="str">
        <f t="shared" ca="1" si="62"/>
        <v/>
      </c>
      <c r="K320" s="301" t="s">
        <v>88</v>
      </c>
      <c r="L320" s="112"/>
      <c r="M320" s="35"/>
      <c r="N320" s="35"/>
      <c r="O320" s="35"/>
      <c r="P320" s="35"/>
      <c r="S320" s="35"/>
      <c r="T320" s="35"/>
      <c r="U320" s="35"/>
      <c r="V320" s="35"/>
      <c r="W320" s="35"/>
      <c r="X320" s="35"/>
      <c r="Y320" s="35"/>
      <c r="Z320" s="35"/>
      <c r="AA320" s="228" t="b">
        <f t="shared" ca="1" si="63"/>
        <v>1</v>
      </c>
      <c r="AB320" s="228" t="b">
        <f ca="1">AND(Accueil!$E$5="Oui",$AA320,OR($AD320="",Accueil!$E$7="",NOT(ISNUMBER(Accueil!$E$7)),$AD320&gt;=Accueil!$E$7))</f>
        <v>0</v>
      </c>
      <c r="AC320" s="228" t="b">
        <f ca="1">AND(Accueil!$E$8="Oui",$AA320,OR($AD320="",Accueil!$E$10="",NOT(ISNUMBER(Accueil!$E$10)),$AD320&gt;=Accueil!$E$10))</f>
        <v>0</v>
      </c>
      <c r="AD320" s="229" t="str">
        <f>IF(NOT(_xlfn.ISFORMULA(B320)),IF(ISNUMBER(B320),B320,IF(NOT(_xlfn.ISFORMULA(D320)),IF(AND(ISNUMBER(D320),D320&lt;&gt;0),Accueil!$B$7,IF(NOT(_xlfn.ISFORMULA(G320)),IF(AND(ISNUMBER(G320),G320&lt;&gt;0),Accueil!$B$7,""),"")),IF(NOT(_xlfn.ISFORMULA(G320)),IF(AND(ISNUMBER(G320),G320&lt;&gt;0),Accueil!$B$7,""),""))),IF(NOT(_xlfn.ISFORMULA(D320)),IF(AND(ISNUMBER(D320),D320&lt;&gt;0),Accueil!$B$7,IF(NOT(_xlfn.ISFORMULA(G320)),IF(AND(ISNUMBER(G320),G320&lt;&gt;0),Accueil!$B$7,""),"")),IF(NOT(_xlfn.ISFORMULA(G320)),IF(AND(ISNUMBER(G320),G320&lt;&gt;0),Accueil!$B$7,""),"")))</f>
        <v/>
      </c>
      <c r="AE320" s="230">
        <f t="shared" ca="1" si="64"/>
        <v>0</v>
      </c>
      <c r="AF320" s="230">
        <f t="shared" ca="1" si="65"/>
        <v>0</v>
      </c>
      <c r="AG320" s="230">
        <f t="shared" ca="1" si="66"/>
        <v>0</v>
      </c>
      <c r="AH320" s="231">
        <f t="shared" ca="1" si="67"/>
        <v>0</v>
      </c>
      <c r="AI320" s="231">
        <f t="shared" ca="1" si="68"/>
        <v>0</v>
      </c>
      <c r="AJ320" s="231" t="str">
        <f t="shared" ca="1" si="69"/>
        <v/>
      </c>
    </row>
    <row r="321" spans="1:36" x14ac:dyDescent="0.25">
      <c r="A321" s="42"/>
      <c r="B321" s="232" t="str">
        <f>IF(NOT(_xlfn.ISFORMULA(D321)),IF(AND(ISNUMBER(D321),D321&lt;&gt;0),Accueil!$B$7,IF(NOT(_xlfn.ISFORMULA(G321)),IF(AND(ISNUMBER(G321),G321&lt;&gt;0),Accueil!$B$7,""),"")),IF(NOT(_xlfn.ISFORMULA(G321)),IF(AND(ISNUMBER(G321),G321&lt;&gt;0),Accueil!$B$7,""),""))</f>
        <v/>
      </c>
      <c r="C321" s="43"/>
      <c r="D321" s="223" t="str">
        <f t="shared" ca="1" si="56"/>
        <v/>
      </c>
      <c r="E321" s="223" t="str">
        <f t="shared" ca="1" si="57"/>
        <v/>
      </c>
      <c r="F321" s="223" t="str">
        <f t="shared" ca="1" si="58"/>
        <v/>
      </c>
      <c r="G321" s="224" t="str">
        <f t="shared" ca="1" si="59"/>
        <v/>
      </c>
      <c r="H321" s="225" t="str">
        <f t="shared" ca="1" si="60"/>
        <v/>
      </c>
      <c r="I321" s="226" t="str">
        <f t="shared" ca="1" si="61"/>
        <v/>
      </c>
      <c r="J321" s="227" t="str">
        <f t="shared" ca="1" si="62"/>
        <v/>
      </c>
      <c r="K321" s="301" t="s">
        <v>88</v>
      </c>
      <c r="L321" s="112"/>
      <c r="M321" s="35"/>
      <c r="N321" s="35"/>
      <c r="O321" s="35"/>
      <c r="P321" s="35"/>
      <c r="S321" s="35"/>
      <c r="T321" s="35"/>
      <c r="U321" s="35"/>
      <c r="V321" s="35"/>
      <c r="W321" s="35"/>
      <c r="X321" s="35"/>
      <c r="Y321" s="35"/>
      <c r="Z321" s="35"/>
      <c r="AA321" s="228" t="b">
        <f t="shared" ca="1" si="63"/>
        <v>1</v>
      </c>
      <c r="AB321" s="228" t="b">
        <f ca="1">AND(Accueil!$E$5="Oui",$AA321,OR($AD321="",Accueil!$E$7="",NOT(ISNUMBER(Accueil!$E$7)),$AD321&gt;=Accueil!$E$7))</f>
        <v>0</v>
      </c>
      <c r="AC321" s="228" t="b">
        <f ca="1">AND(Accueil!$E$8="Oui",$AA321,OR($AD321="",Accueil!$E$10="",NOT(ISNUMBER(Accueil!$E$10)),$AD321&gt;=Accueil!$E$10))</f>
        <v>0</v>
      </c>
      <c r="AD321" s="229" t="str">
        <f>IF(NOT(_xlfn.ISFORMULA(B321)),IF(ISNUMBER(B321),B321,IF(NOT(_xlfn.ISFORMULA(D321)),IF(AND(ISNUMBER(D321),D321&lt;&gt;0),Accueil!$B$7,IF(NOT(_xlfn.ISFORMULA(G321)),IF(AND(ISNUMBER(G321),G321&lt;&gt;0),Accueil!$B$7,""),"")),IF(NOT(_xlfn.ISFORMULA(G321)),IF(AND(ISNUMBER(G321),G321&lt;&gt;0),Accueil!$B$7,""),""))),IF(NOT(_xlfn.ISFORMULA(D321)),IF(AND(ISNUMBER(D321),D321&lt;&gt;0),Accueil!$B$7,IF(NOT(_xlfn.ISFORMULA(G321)),IF(AND(ISNUMBER(G321),G321&lt;&gt;0),Accueil!$B$7,""),"")),IF(NOT(_xlfn.ISFORMULA(G321)),IF(AND(ISNUMBER(G321),G321&lt;&gt;0),Accueil!$B$7,""),"")))</f>
        <v/>
      </c>
      <c r="AE321" s="230">
        <f t="shared" ca="1" si="64"/>
        <v>0</v>
      </c>
      <c r="AF321" s="230">
        <f t="shared" ca="1" si="65"/>
        <v>0</v>
      </c>
      <c r="AG321" s="230">
        <f t="shared" ca="1" si="66"/>
        <v>0</v>
      </c>
      <c r="AH321" s="231">
        <f t="shared" ca="1" si="67"/>
        <v>0</v>
      </c>
      <c r="AI321" s="231">
        <f t="shared" ca="1" si="68"/>
        <v>0</v>
      </c>
      <c r="AJ321" s="231" t="str">
        <f t="shared" ca="1" si="69"/>
        <v/>
      </c>
    </row>
    <row r="322" spans="1:36" x14ac:dyDescent="0.25">
      <c r="A322" s="42"/>
      <c r="B322" s="232" t="str">
        <f>IF(NOT(_xlfn.ISFORMULA(D322)),IF(AND(ISNUMBER(D322),D322&lt;&gt;0),Accueil!$B$7,IF(NOT(_xlfn.ISFORMULA(G322)),IF(AND(ISNUMBER(G322),G322&lt;&gt;0),Accueil!$B$7,""),"")),IF(NOT(_xlfn.ISFORMULA(G322)),IF(AND(ISNUMBER(G322),G322&lt;&gt;0),Accueil!$B$7,""),""))</f>
        <v/>
      </c>
      <c r="C322" s="43"/>
      <c r="D322" s="223" t="str">
        <f t="shared" ca="1" si="56"/>
        <v/>
      </c>
      <c r="E322" s="223" t="str">
        <f t="shared" ca="1" si="57"/>
        <v/>
      </c>
      <c r="F322" s="223" t="str">
        <f t="shared" ca="1" si="58"/>
        <v/>
      </c>
      <c r="G322" s="224" t="str">
        <f t="shared" ca="1" si="59"/>
        <v/>
      </c>
      <c r="H322" s="225" t="str">
        <f t="shared" ca="1" si="60"/>
        <v/>
      </c>
      <c r="I322" s="226" t="str">
        <f t="shared" ca="1" si="61"/>
        <v/>
      </c>
      <c r="J322" s="227" t="str">
        <f t="shared" ca="1" si="62"/>
        <v/>
      </c>
      <c r="K322" s="301" t="s">
        <v>88</v>
      </c>
      <c r="L322" s="112"/>
      <c r="M322" s="35"/>
      <c r="N322" s="35"/>
      <c r="O322" s="35"/>
      <c r="P322" s="35"/>
      <c r="S322" s="35"/>
      <c r="T322" s="35"/>
      <c r="U322" s="35"/>
      <c r="V322" s="35"/>
      <c r="W322" s="35"/>
      <c r="X322" s="35"/>
      <c r="Y322" s="35"/>
      <c r="Z322" s="35"/>
      <c r="AA322" s="228" t="b">
        <f t="shared" ca="1" si="63"/>
        <v>1</v>
      </c>
      <c r="AB322" s="228" t="b">
        <f ca="1">AND(Accueil!$E$5="Oui",$AA322,OR($AD322="",Accueil!$E$7="",NOT(ISNUMBER(Accueil!$E$7)),$AD322&gt;=Accueil!$E$7))</f>
        <v>0</v>
      </c>
      <c r="AC322" s="228" t="b">
        <f ca="1">AND(Accueil!$E$8="Oui",$AA322,OR($AD322="",Accueil!$E$10="",NOT(ISNUMBER(Accueil!$E$10)),$AD322&gt;=Accueil!$E$10))</f>
        <v>0</v>
      </c>
      <c r="AD322" s="229" t="str">
        <f>IF(NOT(_xlfn.ISFORMULA(B322)),IF(ISNUMBER(B322),B322,IF(NOT(_xlfn.ISFORMULA(D322)),IF(AND(ISNUMBER(D322),D322&lt;&gt;0),Accueil!$B$7,IF(NOT(_xlfn.ISFORMULA(G322)),IF(AND(ISNUMBER(G322),G322&lt;&gt;0),Accueil!$B$7,""),"")),IF(NOT(_xlfn.ISFORMULA(G322)),IF(AND(ISNUMBER(G322),G322&lt;&gt;0),Accueil!$B$7,""),""))),IF(NOT(_xlfn.ISFORMULA(D322)),IF(AND(ISNUMBER(D322),D322&lt;&gt;0),Accueil!$B$7,IF(NOT(_xlfn.ISFORMULA(G322)),IF(AND(ISNUMBER(G322),G322&lt;&gt;0),Accueil!$B$7,""),"")),IF(NOT(_xlfn.ISFORMULA(G322)),IF(AND(ISNUMBER(G322),G322&lt;&gt;0),Accueil!$B$7,""),"")))</f>
        <v/>
      </c>
      <c r="AE322" s="230">
        <f t="shared" ca="1" si="64"/>
        <v>0</v>
      </c>
      <c r="AF322" s="230">
        <f t="shared" ca="1" si="65"/>
        <v>0</v>
      </c>
      <c r="AG322" s="230">
        <f t="shared" ca="1" si="66"/>
        <v>0</v>
      </c>
      <c r="AH322" s="231">
        <f t="shared" ca="1" si="67"/>
        <v>0</v>
      </c>
      <c r="AI322" s="231">
        <f t="shared" ca="1" si="68"/>
        <v>0</v>
      </c>
      <c r="AJ322" s="231" t="str">
        <f t="shared" ca="1" si="69"/>
        <v/>
      </c>
    </row>
    <row r="323" spans="1:36" x14ac:dyDescent="0.25">
      <c r="A323" s="42"/>
      <c r="B323" s="232" t="str">
        <f>IF(NOT(_xlfn.ISFORMULA(D323)),IF(AND(ISNUMBER(D323),D323&lt;&gt;0),Accueil!$B$7,IF(NOT(_xlfn.ISFORMULA(G323)),IF(AND(ISNUMBER(G323),G323&lt;&gt;0),Accueil!$B$7,""),"")),IF(NOT(_xlfn.ISFORMULA(G323)),IF(AND(ISNUMBER(G323),G323&lt;&gt;0),Accueil!$B$7,""),""))</f>
        <v/>
      </c>
      <c r="C323" s="43"/>
      <c r="D323" s="223" t="str">
        <f t="shared" ca="1" si="56"/>
        <v/>
      </c>
      <c r="E323" s="223" t="str">
        <f t="shared" ca="1" si="57"/>
        <v/>
      </c>
      <c r="F323" s="223" t="str">
        <f t="shared" ca="1" si="58"/>
        <v/>
      </c>
      <c r="G323" s="224" t="str">
        <f t="shared" ca="1" si="59"/>
        <v/>
      </c>
      <c r="H323" s="225" t="str">
        <f t="shared" ca="1" si="60"/>
        <v/>
      </c>
      <c r="I323" s="226" t="str">
        <f t="shared" ca="1" si="61"/>
        <v/>
      </c>
      <c r="J323" s="227" t="str">
        <f t="shared" ca="1" si="62"/>
        <v/>
      </c>
      <c r="K323" s="301" t="s">
        <v>88</v>
      </c>
      <c r="L323" s="112"/>
      <c r="M323" s="35"/>
      <c r="N323" s="35"/>
      <c r="O323" s="35"/>
      <c r="P323" s="35"/>
      <c r="S323" s="35"/>
      <c r="T323" s="35"/>
      <c r="U323" s="35"/>
      <c r="V323" s="35"/>
      <c r="W323" s="35"/>
      <c r="X323" s="35"/>
      <c r="Y323" s="35"/>
      <c r="Z323" s="35"/>
      <c r="AA323" s="228" t="b">
        <f t="shared" ca="1" si="63"/>
        <v>1</v>
      </c>
      <c r="AB323" s="228" t="b">
        <f ca="1">AND(Accueil!$E$5="Oui",$AA323,OR($AD323="",Accueil!$E$7="",NOT(ISNUMBER(Accueil!$E$7)),$AD323&gt;=Accueil!$E$7))</f>
        <v>0</v>
      </c>
      <c r="AC323" s="228" t="b">
        <f ca="1">AND(Accueil!$E$8="Oui",$AA323,OR($AD323="",Accueil!$E$10="",NOT(ISNUMBER(Accueil!$E$10)),$AD323&gt;=Accueil!$E$10))</f>
        <v>0</v>
      </c>
      <c r="AD323" s="229" t="str">
        <f>IF(NOT(_xlfn.ISFORMULA(B323)),IF(ISNUMBER(B323),B323,IF(NOT(_xlfn.ISFORMULA(D323)),IF(AND(ISNUMBER(D323),D323&lt;&gt;0),Accueil!$B$7,IF(NOT(_xlfn.ISFORMULA(G323)),IF(AND(ISNUMBER(G323),G323&lt;&gt;0),Accueil!$B$7,""),"")),IF(NOT(_xlfn.ISFORMULA(G323)),IF(AND(ISNUMBER(G323),G323&lt;&gt;0),Accueil!$B$7,""),""))),IF(NOT(_xlfn.ISFORMULA(D323)),IF(AND(ISNUMBER(D323),D323&lt;&gt;0),Accueil!$B$7,IF(NOT(_xlfn.ISFORMULA(G323)),IF(AND(ISNUMBER(G323),G323&lt;&gt;0),Accueil!$B$7,""),"")),IF(NOT(_xlfn.ISFORMULA(G323)),IF(AND(ISNUMBER(G323),G323&lt;&gt;0),Accueil!$B$7,""),"")))</f>
        <v/>
      </c>
      <c r="AE323" s="230">
        <f t="shared" ca="1" si="64"/>
        <v>0</v>
      </c>
      <c r="AF323" s="230">
        <f t="shared" ca="1" si="65"/>
        <v>0</v>
      </c>
      <c r="AG323" s="230">
        <f t="shared" ca="1" si="66"/>
        <v>0</v>
      </c>
      <c r="AH323" s="231">
        <f t="shared" ca="1" si="67"/>
        <v>0</v>
      </c>
      <c r="AI323" s="231">
        <f t="shared" ca="1" si="68"/>
        <v>0</v>
      </c>
      <c r="AJ323" s="231" t="str">
        <f t="shared" ca="1" si="69"/>
        <v/>
      </c>
    </row>
    <row r="324" spans="1:36" x14ac:dyDescent="0.25">
      <c r="A324" s="42"/>
      <c r="B324" s="232" t="str">
        <f>IF(NOT(_xlfn.ISFORMULA(D324)),IF(AND(ISNUMBER(D324),D324&lt;&gt;0),Accueil!$B$7,IF(NOT(_xlfn.ISFORMULA(G324)),IF(AND(ISNUMBER(G324),G324&lt;&gt;0),Accueil!$B$7,""),"")),IF(NOT(_xlfn.ISFORMULA(G324)),IF(AND(ISNUMBER(G324),G324&lt;&gt;0),Accueil!$B$7,""),""))</f>
        <v/>
      </c>
      <c r="C324" s="43"/>
      <c r="D324" s="223" t="str">
        <f t="shared" ca="1" si="56"/>
        <v/>
      </c>
      <c r="E324" s="223" t="str">
        <f t="shared" ca="1" si="57"/>
        <v/>
      </c>
      <c r="F324" s="223" t="str">
        <f t="shared" ca="1" si="58"/>
        <v/>
      </c>
      <c r="G324" s="224" t="str">
        <f t="shared" ca="1" si="59"/>
        <v/>
      </c>
      <c r="H324" s="225" t="str">
        <f t="shared" ca="1" si="60"/>
        <v/>
      </c>
      <c r="I324" s="226" t="str">
        <f t="shared" ca="1" si="61"/>
        <v/>
      </c>
      <c r="J324" s="227" t="str">
        <f t="shared" ca="1" si="62"/>
        <v/>
      </c>
      <c r="K324" s="301" t="s">
        <v>88</v>
      </c>
      <c r="L324" s="112"/>
      <c r="M324" s="35"/>
      <c r="N324" s="35"/>
      <c r="O324" s="35"/>
      <c r="P324" s="35"/>
      <c r="S324" s="35"/>
      <c r="T324" s="35"/>
      <c r="U324" s="35"/>
      <c r="V324" s="35"/>
      <c r="W324" s="35"/>
      <c r="X324" s="35"/>
      <c r="Y324" s="35"/>
      <c r="Z324" s="35"/>
      <c r="AA324" s="228" t="b">
        <f t="shared" ca="1" si="63"/>
        <v>1</v>
      </c>
      <c r="AB324" s="228" t="b">
        <f ca="1">AND(Accueil!$E$5="Oui",$AA324,OR($AD324="",Accueil!$E$7="",NOT(ISNUMBER(Accueil!$E$7)),$AD324&gt;=Accueil!$E$7))</f>
        <v>0</v>
      </c>
      <c r="AC324" s="228" t="b">
        <f ca="1">AND(Accueil!$E$8="Oui",$AA324,OR($AD324="",Accueil!$E$10="",NOT(ISNUMBER(Accueil!$E$10)),$AD324&gt;=Accueil!$E$10))</f>
        <v>0</v>
      </c>
      <c r="AD324" s="229" t="str">
        <f>IF(NOT(_xlfn.ISFORMULA(B324)),IF(ISNUMBER(B324),B324,IF(NOT(_xlfn.ISFORMULA(D324)),IF(AND(ISNUMBER(D324),D324&lt;&gt;0),Accueil!$B$7,IF(NOT(_xlfn.ISFORMULA(G324)),IF(AND(ISNUMBER(G324),G324&lt;&gt;0),Accueil!$B$7,""),"")),IF(NOT(_xlfn.ISFORMULA(G324)),IF(AND(ISNUMBER(G324),G324&lt;&gt;0),Accueil!$B$7,""),""))),IF(NOT(_xlfn.ISFORMULA(D324)),IF(AND(ISNUMBER(D324),D324&lt;&gt;0),Accueil!$B$7,IF(NOT(_xlfn.ISFORMULA(G324)),IF(AND(ISNUMBER(G324),G324&lt;&gt;0),Accueil!$B$7,""),"")),IF(NOT(_xlfn.ISFORMULA(G324)),IF(AND(ISNUMBER(G324),G324&lt;&gt;0),Accueil!$B$7,""),"")))</f>
        <v/>
      </c>
      <c r="AE324" s="230">
        <f t="shared" ca="1" si="64"/>
        <v>0</v>
      </c>
      <c r="AF324" s="230">
        <f t="shared" ca="1" si="65"/>
        <v>0</v>
      </c>
      <c r="AG324" s="230">
        <f t="shared" ca="1" si="66"/>
        <v>0</v>
      </c>
      <c r="AH324" s="231">
        <f t="shared" ca="1" si="67"/>
        <v>0</v>
      </c>
      <c r="AI324" s="231">
        <f t="shared" ca="1" si="68"/>
        <v>0</v>
      </c>
      <c r="AJ324" s="231" t="str">
        <f t="shared" ca="1" si="69"/>
        <v/>
      </c>
    </row>
    <row r="325" spans="1:36" x14ac:dyDescent="0.25">
      <c r="A325" s="42"/>
      <c r="B325" s="232" t="str">
        <f>IF(NOT(_xlfn.ISFORMULA(D325)),IF(AND(ISNUMBER(D325),D325&lt;&gt;0),Accueil!$B$7,IF(NOT(_xlfn.ISFORMULA(G325)),IF(AND(ISNUMBER(G325),G325&lt;&gt;0),Accueil!$B$7,""),"")),IF(NOT(_xlfn.ISFORMULA(G325)),IF(AND(ISNUMBER(G325),G325&lt;&gt;0),Accueil!$B$7,""),""))</f>
        <v/>
      </c>
      <c r="C325" s="43"/>
      <c r="D325" s="223" t="str">
        <f t="shared" ref="D325:D388" ca="1" si="70">IF(AND(NOT(_xlfn.ISFORMULA(G325)),G325&lt;&gt;"",G325&lt;&gt;0),ROUND(G325-IF($AB325,IF(ISNUMBER(E325),ROUND(E325,2),0),0)-IF($AC325,IF(ISNUMBER(F325),ROUND(F325,2),0),0),2),"")</f>
        <v/>
      </c>
      <c r="E325" s="223" t="str">
        <f t="shared" ref="E325:E388" ca="1" si="71">IF(NOT($AB325),"",IF(AND(NOT(_xlfn.ISFORMULA(G325)),G325&lt;&gt;"",G325&lt;&gt;0),IF(AND($AC325,NOT(_xlfn.ISFORMULA(F325)),ISNUMBER(F325)),ROUND((G325-F325)/(1+0.05)*0.05,2),ROUND(G325/(1+IF($AB325,0.05,0)+IF($AC325,0.09975,0))*0.05,2)),IF(OR(D325="",D325=0),"",ROUND(D325*0.05,2))))</f>
        <v/>
      </c>
      <c r="F325" s="223" t="str">
        <f t="shared" ref="F325:F388" ca="1" si="72">IF(NOT($AC325),"",IF(AND(NOT(_xlfn.ISFORMULA(G325)),G325&lt;&gt;"",G325&lt;&gt;0),IF(AND($AB325,NOT(_xlfn.ISFORMULA(E325)),ISNUMBER(E325)),ROUND((G325-E325)/(1+0.09975)*0.09975,2),ROUND(G325/(1+IF($AB325,0.05,0)+IF($AC325,0.09975,0))*0.09975,2)),IF(OR(D325="",D325=0),"",ROUND(D325*0.09975,2))))</f>
        <v/>
      </c>
      <c r="G325" s="224" t="str">
        <f t="shared" ref="G325:G388" ca="1" si="73">IF(OR(D325="",D325=0),"",ROUND(D325+IF($AB325,IF(ISNUMBER(E325),ROUND(E325,2),0),0)+IF($AC325,IF(ISNUMBER(F325),ROUND(F325,2),0),0),2))</f>
        <v/>
      </c>
      <c r="H325" s="225" t="str">
        <f t="shared" ref="H325:H388" ca="1" si="74">IF(OR(D325="",D325=0),"","$ CAD - Dollar Canadien")</f>
        <v/>
      </c>
      <c r="I325" s="226" t="str">
        <f t="shared" ref="I325:I388" ca="1" si="75">IF(OR(D325="",D325=0),"",IFERROR(VLOOKUP(H325,$Q$5:$R$26,2,FALSE),1))</f>
        <v/>
      </c>
      <c r="J325" s="227" t="str">
        <f t="shared" ref="J325:J388" ca="1" si="76">IF(OR($AJ325="",$AJ325=0),"",ROUND($AJ325*I325,2))</f>
        <v/>
      </c>
      <c r="K325" s="301" t="s">
        <v>88</v>
      </c>
      <c r="L325" s="112"/>
      <c r="M325" s="35"/>
      <c r="N325" s="35"/>
      <c r="O325" s="35"/>
      <c r="P325" s="35"/>
      <c r="S325" s="35"/>
      <c r="T325" s="35"/>
      <c r="U325" s="35"/>
      <c r="V325" s="35"/>
      <c r="W325" s="35"/>
      <c r="X325" s="35"/>
      <c r="Y325" s="35"/>
      <c r="Z325" s="35"/>
      <c r="AA325" s="228" t="b">
        <f t="shared" ref="AA325:AA388" ca="1" si="77">OR(H325="",H325="$ CAD - Dollar Canadien")</f>
        <v>1</v>
      </c>
      <c r="AB325" s="228" t="b">
        <f ca="1">AND(Accueil!$E$5="Oui",$AA325,OR($AD325="",Accueil!$E$7="",NOT(ISNUMBER(Accueil!$E$7)),$AD325&gt;=Accueil!$E$7))</f>
        <v>0</v>
      </c>
      <c r="AC325" s="228" t="b">
        <f ca="1">AND(Accueil!$E$8="Oui",$AA325,OR($AD325="",Accueil!$E$10="",NOT(ISNUMBER(Accueil!$E$10)),$AD325&gt;=Accueil!$E$10))</f>
        <v>0</v>
      </c>
      <c r="AD325" s="229" t="str">
        <f>IF(NOT(_xlfn.ISFORMULA(B325)),IF(ISNUMBER(B325),B325,IF(NOT(_xlfn.ISFORMULA(D325)),IF(AND(ISNUMBER(D325),D325&lt;&gt;0),Accueil!$B$7,IF(NOT(_xlfn.ISFORMULA(G325)),IF(AND(ISNUMBER(G325),G325&lt;&gt;0),Accueil!$B$7,""),"")),IF(NOT(_xlfn.ISFORMULA(G325)),IF(AND(ISNUMBER(G325),G325&lt;&gt;0),Accueil!$B$7,""),""))),IF(NOT(_xlfn.ISFORMULA(D325)),IF(AND(ISNUMBER(D325),D325&lt;&gt;0),Accueil!$B$7,IF(NOT(_xlfn.ISFORMULA(G325)),IF(AND(ISNUMBER(G325),G325&lt;&gt;0),Accueil!$B$7,""),"")),IF(NOT(_xlfn.ISFORMULA(G325)),IF(AND(ISNUMBER(G325),G325&lt;&gt;0),Accueil!$B$7,""),"")))</f>
        <v/>
      </c>
      <c r="AE325" s="230">
        <f t="shared" ref="AE325:AE388" ca="1" si="78">IF((IF(ISNUMBER($AH325),ABS($AH325),0)+IF(ISNUMBER($AI325),ABS($AI325),0))&gt;0,IF(ISNUMBER($AJ325),$AJ325,0),0)</f>
        <v>0</v>
      </c>
      <c r="AF325" s="230">
        <f t="shared" ref="AF325:AF388" ca="1" si="79">IF(IF(ISNUMBER($AH325),ABS($AH325),0)&gt;0,IF(ISNUMBER($AJ325),$AJ325,0)+IF(ISNUMBER($AH325),$AH325,0),0)</f>
        <v>0</v>
      </c>
      <c r="AG325" s="230">
        <f t="shared" ref="AG325:AG388" ca="1" si="80">IF(IF(ISNUMBER($AI325),ABS($AI325),0)&gt;0,IF(ISNUMBER($AJ325),$AJ325,0)+IF(ISNUMBER($AI325),$AI325,0),0)</f>
        <v>0</v>
      </c>
      <c r="AH325" s="231">
        <f t="shared" ref="AH325:AH388" ca="1" si="81">IF($AB325,IF(ISNUMBER(E325),ROUND(E325,2),0),0)</f>
        <v>0</v>
      </c>
      <c r="AI325" s="231">
        <f t="shared" ref="AI325:AI388" ca="1" si="82">IF($AC325,IF(ISNUMBER(F325),ROUND(F325,2),0),0)</f>
        <v>0</v>
      </c>
      <c r="AJ325" s="231" t="str">
        <f t="shared" ref="AJ325:AJ388" ca="1" si="83">IF(AND(NOT(_xlfn.ISFORMULA(G325)),G325&lt;&gt;"",G325&lt;&gt;0),ROUND(G325-$AH325-$AI325,2),IF(OR(D325="",D325=0),"",D325))</f>
        <v/>
      </c>
    </row>
    <row r="326" spans="1:36" x14ac:dyDescent="0.25">
      <c r="A326" s="42"/>
      <c r="B326" s="232" t="str">
        <f>IF(NOT(_xlfn.ISFORMULA(D326)),IF(AND(ISNUMBER(D326),D326&lt;&gt;0),Accueil!$B$7,IF(NOT(_xlfn.ISFORMULA(G326)),IF(AND(ISNUMBER(G326),G326&lt;&gt;0),Accueil!$B$7,""),"")),IF(NOT(_xlfn.ISFORMULA(G326)),IF(AND(ISNUMBER(G326),G326&lt;&gt;0),Accueil!$B$7,""),""))</f>
        <v/>
      </c>
      <c r="C326" s="43"/>
      <c r="D326" s="223" t="str">
        <f t="shared" ca="1" si="70"/>
        <v/>
      </c>
      <c r="E326" s="223" t="str">
        <f t="shared" ca="1" si="71"/>
        <v/>
      </c>
      <c r="F326" s="223" t="str">
        <f t="shared" ca="1" si="72"/>
        <v/>
      </c>
      <c r="G326" s="224" t="str">
        <f t="shared" ca="1" si="73"/>
        <v/>
      </c>
      <c r="H326" s="225" t="str">
        <f t="shared" ca="1" si="74"/>
        <v/>
      </c>
      <c r="I326" s="226" t="str">
        <f t="shared" ca="1" si="75"/>
        <v/>
      </c>
      <c r="J326" s="227" t="str">
        <f t="shared" ca="1" si="76"/>
        <v/>
      </c>
      <c r="K326" s="301" t="s">
        <v>88</v>
      </c>
      <c r="L326" s="112"/>
      <c r="M326" s="35"/>
      <c r="N326" s="35"/>
      <c r="O326" s="35"/>
      <c r="P326" s="35"/>
      <c r="S326" s="35"/>
      <c r="T326" s="35"/>
      <c r="U326" s="35"/>
      <c r="V326" s="35"/>
      <c r="W326" s="35"/>
      <c r="X326" s="35"/>
      <c r="Y326" s="35"/>
      <c r="Z326" s="35"/>
      <c r="AA326" s="228" t="b">
        <f t="shared" ca="1" si="77"/>
        <v>1</v>
      </c>
      <c r="AB326" s="228" t="b">
        <f ca="1">AND(Accueil!$E$5="Oui",$AA326,OR($AD326="",Accueil!$E$7="",NOT(ISNUMBER(Accueil!$E$7)),$AD326&gt;=Accueil!$E$7))</f>
        <v>0</v>
      </c>
      <c r="AC326" s="228" t="b">
        <f ca="1">AND(Accueil!$E$8="Oui",$AA326,OR($AD326="",Accueil!$E$10="",NOT(ISNUMBER(Accueil!$E$10)),$AD326&gt;=Accueil!$E$10))</f>
        <v>0</v>
      </c>
      <c r="AD326" s="229" t="str">
        <f>IF(NOT(_xlfn.ISFORMULA(B326)),IF(ISNUMBER(B326),B326,IF(NOT(_xlfn.ISFORMULA(D326)),IF(AND(ISNUMBER(D326),D326&lt;&gt;0),Accueil!$B$7,IF(NOT(_xlfn.ISFORMULA(G326)),IF(AND(ISNUMBER(G326),G326&lt;&gt;0),Accueil!$B$7,""),"")),IF(NOT(_xlfn.ISFORMULA(G326)),IF(AND(ISNUMBER(G326),G326&lt;&gt;0),Accueil!$B$7,""),""))),IF(NOT(_xlfn.ISFORMULA(D326)),IF(AND(ISNUMBER(D326),D326&lt;&gt;0),Accueil!$B$7,IF(NOT(_xlfn.ISFORMULA(G326)),IF(AND(ISNUMBER(G326),G326&lt;&gt;0),Accueil!$B$7,""),"")),IF(NOT(_xlfn.ISFORMULA(G326)),IF(AND(ISNUMBER(G326),G326&lt;&gt;0),Accueil!$B$7,""),"")))</f>
        <v/>
      </c>
      <c r="AE326" s="230">
        <f t="shared" ca="1" si="78"/>
        <v>0</v>
      </c>
      <c r="AF326" s="230">
        <f t="shared" ca="1" si="79"/>
        <v>0</v>
      </c>
      <c r="AG326" s="230">
        <f t="shared" ca="1" si="80"/>
        <v>0</v>
      </c>
      <c r="AH326" s="231">
        <f t="shared" ca="1" si="81"/>
        <v>0</v>
      </c>
      <c r="AI326" s="231">
        <f t="shared" ca="1" si="82"/>
        <v>0</v>
      </c>
      <c r="AJ326" s="231" t="str">
        <f t="shared" ca="1" si="83"/>
        <v/>
      </c>
    </row>
    <row r="327" spans="1:36" x14ac:dyDescent="0.25">
      <c r="A327" s="42"/>
      <c r="B327" s="232" t="str">
        <f>IF(NOT(_xlfn.ISFORMULA(D327)),IF(AND(ISNUMBER(D327),D327&lt;&gt;0),Accueil!$B$7,IF(NOT(_xlfn.ISFORMULA(G327)),IF(AND(ISNUMBER(G327),G327&lt;&gt;0),Accueil!$B$7,""),"")),IF(NOT(_xlfn.ISFORMULA(G327)),IF(AND(ISNUMBER(G327),G327&lt;&gt;0),Accueil!$B$7,""),""))</f>
        <v/>
      </c>
      <c r="C327" s="43"/>
      <c r="D327" s="223" t="str">
        <f t="shared" ca="1" si="70"/>
        <v/>
      </c>
      <c r="E327" s="223" t="str">
        <f t="shared" ca="1" si="71"/>
        <v/>
      </c>
      <c r="F327" s="223" t="str">
        <f t="shared" ca="1" si="72"/>
        <v/>
      </c>
      <c r="G327" s="224" t="str">
        <f t="shared" ca="1" si="73"/>
        <v/>
      </c>
      <c r="H327" s="225" t="str">
        <f t="shared" ca="1" si="74"/>
        <v/>
      </c>
      <c r="I327" s="226" t="str">
        <f t="shared" ca="1" si="75"/>
        <v/>
      </c>
      <c r="J327" s="227" t="str">
        <f t="shared" ca="1" si="76"/>
        <v/>
      </c>
      <c r="K327" s="301" t="s">
        <v>88</v>
      </c>
      <c r="L327" s="112"/>
      <c r="M327" s="35"/>
      <c r="N327" s="35"/>
      <c r="O327" s="35"/>
      <c r="P327" s="35"/>
      <c r="S327" s="35"/>
      <c r="T327" s="35"/>
      <c r="U327" s="35"/>
      <c r="V327" s="35"/>
      <c r="W327" s="35"/>
      <c r="X327" s="35"/>
      <c r="Y327" s="35"/>
      <c r="Z327" s="35"/>
      <c r="AA327" s="228" t="b">
        <f t="shared" ca="1" si="77"/>
        <v>1</v>
      </c>
      <c r="AB327" s="228" t="b">
        <f ca="1">AND(Accueil!$E$5="Oui",$AA327,OR($AD327="",Accueil!$E$7="",NOT(ISNUMBER(Accueil!$E$7)),$AD327&gt;=Accueil!$E$7))</f>
        <v>0</v>
      </c>
      <c r="AC327" s="228" t="b">
        <f ca="1">AND(Accueil!$E$8="Oui",$AA327,OR($AD327="",Accueil!$E$10="",NOT(ISNUMBER(Accueil!$E$10)),$AD327&gt;=Accueil!$E$10))</f>
        <v>0</v>
      </c>
      <c r="AD327" s="229" t="str">
        <f>IF(NOT(_xlfn.ISFORMULA(B327)),IF(ISNUMBER(B327),B327,IF(NOT(_xlfn.ISFORMULA(D327)),IF(AND(ISNUMBER(D327),D327&lt;&gt;0),Accueil!$B$7,IF(NOT(_xlfn.ISFORMULA(G327)),IF(AND(ISNUMBER(G327),G327&lt;&gt;0),Accueil!$B$7,""),"")),IF(NOT(_xlfn.ISFORMULA(G327)),IF(AND(ISNUMBER(G327),G327&lt;&gt;0),Accueil!$B$7,""),""))),IF(NOT(_xlfn.ISFORMULA(D327)),IF(AND(ISNUMBER(D327),D327&lt;&gt;0),Accueil!$B$7,IF(NOT(_xlfn.ISFORMULA(G327)),IF(AND(ISNUMBER(G327),G327&lt;&gt;0),Accueil!$B$7,""),"")),IF(NOT(_xlfn.ISFORMULA(G327)),IF(AND(ISNUMBER(G327),G327&lt;&gt;0),Accueil!$B$7,""),"")))</f>
        <v/>
      </c>
      <c r="AE327" s="230">
        <f t="shared" ca="1" si="78"/>
        <v>0</v>
      </c>
      <c r="AF327" s="230">
        <f t="shared" ca="1" si="79"/>
        <v>0</v>
      </c>
      <c r="AG327" s="230">
        <f t="shared" ca="1" si="80"/>
        <v>0</v>
      </c>
      <c r="AH327" s="231">
        <f t="shared" ca="1" si="81"/>
        <v>0</v>
      </c>
      <c r="AI327" s="231">
        <f t="shared" ca="1" si="82"/>
        <v>0</v>
      </c>
      <c r="AJ327" s="231" t="str">
        <f t="shared" ca="1" si="83"/>
        <v/>
      </c>
    </row>
    <row r="328" spans="1:36" x14ac:dyDescent="0.25">
      <c r="A328" s="42"/>
      <c r="B328" s="232" t="str">
        <f>IF(NOT(_xlfn.ISFORMULA(D328)),IF(AND(ISNUMBER(D328),D328&lt;&gt;0),Accueil!$B$7,IF(NOT(_xlfn.ISFORMULA(G328)),IF(AND(ISNUMBER(G328),G328&lt;&gt;0),Accueil!$B$7,""),"")),IF(NOT(_xlfn.ISFORMULA(G328)),IF(AND(ISNUMBER(G328),G328&lt;&gt;0),Accueil!$B$7,""),""))</f>
        <v/>
      </c>
      <c r="C328" s="43"/>
      <c r="D328" s="223" t="str">
        <f t="shared" ca="1" si="70"/>
        <v/>
      </c>
      <c r="E328" s="223" t="str">
        <f t="shared" ca="1" si="71"/>
        <v/>
      </c>
      <c r="F328" s="223" t="str">
        <f t="shared" ca="1" si="72"/>
        <v/>
      </c>
      <c r="G328" s="224" t="str">
        <f t="shared" ca="1" si="73"/>
        <v/>
      </c>
      <c r="H328" s="225" t="str">
        <f t="shared" ca="1" si="74"/>
        <v/>
      </c>
      <c r="I328" s="226" t="str">
        <f t="shared" ca="1" si="75"/>
        <v/>
      </c>
      <c r="J328" s="227" t="str">
        <f t="shared" ca="1" si="76"/>
        <v/>
      </c>
      <c r="K328" s="301" t="s">
        <v>88</v>
      </c>
      <c r="L328" s="112"/>
      <c r="M328" s="35"/>
      <c r="N328" s="35"/>
      <c r="O328" s="35"/>
      <c r="P328" s="35"/>
      <c r="S328" s="35"/>
      <c r="T328" s="35"/>
      <c r="U328" s="35"/>
      <c r="V328" s="35"/>
      <c r="W328" s="35"/>
      <c r="X328" s="35"/>
      <c r="Y328" s="35"/>
      <c r="Z328" s="35"/>
      <c r="AA328" s="228" t="b">
        <f t="shared" ca="1" si="77"/>
        <v>1</v>
      </c>
      <c r="AB328" s="228" t="b">
        <f ca="1">AND(Accueil!$E$5="Oui",$AA328,OR($AD328="",Accueil!$E$7="",NOT(ISNUMBER(Accueil!$E$7)),$AD328&gt;=Accueil!$E$7))</f>
        <v>0</v>
      </c>
      <c r="AC328" s="228" t="b">
        <f ca="1">AND(Accueil!$E$8="Oui",$AA328,OR($AD328="",Accueil!$E$10="",NOT(ISNUMBER(Accueil!$E$10)),$AD328&gt;=Accueil!$E$10))</f>
        <v>0</v>
      </c>
      <c r="AD328" s="229" t="str">
        <f>IF(NOT(_xlfn.ISFORMULA(B328)),IF(ISNUMBER(B328),B328,IF(NOT(_xlfn.ISFORMULA(D328)),IF(AND(ISNUMBER(D328),D328&lt;&gt;0),Accueil!$B$7,IF(NOT(_xlfn.ISFORMULA(G328)),IF(AND(ISNUMBER(G328),G328&lt;&gt;0),Accueil!$B$7,""),"")),IF(NOT(_xlfn.ISFORMULA(G328)),IF(AND(ISNUMBER(G328),G328&lt;&gt;0),Accueil!$B$7,""),""))),IF(NOT(_xlfn.ISFORMULA(D328)),IF(AND(ISNUMBER(D328),D328&lt;&gt;0),Accueil!$B$7,IF(NOT(_xlfn.ISFORMULA(G328)),IF(AND(ISNUMBER(G328),G328&lt;&gt;0),Accueil!$B$7,""),"")),IF(NOT(_xlfn.ISFORMULA(G328)),IF(AND(ISNUMBER(G328),G328&lt;&gt;0),Accueil!$B$7,""),"")))</f>
        <v/>
      </c>
      <c r="AE328" s="230">
        <f t="shared" ca="1" si="78"/>
        <v>0</v>
      </c>
      <c r="AF328" s="230">
        <f t="shared" ca="1" si="79"/>
        <v>0</v>
      </c>
      <c r="AG328" s="230">
        <f t="shared" ca="1" si="80"/>
        <v>0</v>
      </c>
      <c r="AH328" s="231">
        <f t="shared" ca="1" si="81"/>
        <v>0</v>
      </c>
      <c r="AI328" s="231">
        <f t="shared" ca="1" si="82"/>
        <v>0</v>
      </c>
      <c r="AJ328" s="231" t="str">
        <f t="shared" ca="1" si="83"/>
        <v/>
      </c>
    </row>
    <row r="329" spans="1:36" x14ac:dyDescent="0.25">
      <c r="A329" s="42"/>
      <c r="B329" s="232" t="str">
        <f>IF(NOT(_xlfn.ISFORMULA(D329)),IF(AND(ISNUMBER(D329),D329&lt;&gt;0),Accueil!$B$7,IF(NOT(_xlfn.ISFORMULA(G329)),IF(AND(ISNUMBER(G329),G329&lt;&gt;0),Accueil!$B$7,""),"")),IF(NOT(_xlfn.ISFORMULA(G329)),IF(AND(ISNUMBER(G329),G329&lt;&gt;0),Accueil!$B$7,""),""))</f>
        <v/>
      </c>
      <c r="C329" s="43"/>
      <c r="D329" s="223" t="str">
        <f t="shared" ca="1" si="70"/>
        <v/>
      </c>
      <c r="E329" s="223" t="str">
        <f t="shared" ca="1" si="71"/>
        <v/>
      </c>
      <c r="F329" s="223" t="str">
        <f t="shared" ca="1" si="72"/>
        <v/>
      </c>
      <c r="G329" s="224" t="str">
        <f t="shared" ca="1" si="73"/>
        <v/>
      </c>
      <c r="H329" s="225" t="str">
        <f t="shared" ca="1" si="74"/>
        <v/>
      </c>
      <c r="I329" s="226" t="str">
        <f t="shared" ca="1" si="75"/>
        <v/>
      </c>
      <c r="J329" s="227" t="str">
        <f t="shared" ca="1" si="76"/>
        <v/>
      </c>
      <c r="K329" s="301" t="s">
        <v>88</v>
      </c>
      <c r="L329" s="112"/>
      <c r="M329" s="35"/>
      <c r="N329" s="35"/>
      <c r="O329" s="35"/>
      <c r="P329" s="35"/>
      <c r="S329" s="35"/>
      <c r="T329" s="35"/>
      <c r="U329" s="35"/>
      <c r="V329" s="35"/>
      <c r="W329" s="35"/>
      <c r="X329" s="35"/>
      <c r="Y329" s="35"/>
      <c r="Z329" s="35"/>
      <c r="AA329" s="228" t="b">
        <f t="shared" ca="1" si="77"/>
        <v>1</v>
      </c>
      <c r="AB329" s="228" t="b">
        <f ca="1">AND(Accueil!$E$5="Oui",$AA329,OR($AD329="",Accueil!$E$7="",NOT(ISNUMBER(Accueil!$E$7)),$AD329&gt;=Accueil!$E$7))</f>
        <v>0</v>
      </c>
      <c r="AC329" s="228" t="b">
        <f ca="1">AND(Accueil!$E$8="Oui",$AA329,OR($AD329="",Accueil!$E$10="",NOT(ISNUMBER(Accueil!$E$10)),$AD329&gt;=Accueil!$E$10))</f>
        <v>0</v>
      </c>
      <c r="AD329" s="229" t="str">
        <f>IF(NOT(_xlfn.ISFORMULA(B329)),IF(ISNUMBER(B329),B329,IF(NOT(_xlfn.ISFORMULA(D329)),IF(AND(ISNUMBER(D329),D329&lt;&gt;0),Accueil!$B$7,IF(NOT(_xlfn.ISFORMULA(G329)),IF(AND(ISNUMBER(G329),G329&lt;&gt;0),Accueil!$B$7,""),"")),IF(NOT(_xlfn.ISFORMULA(G329)),IF(AND(ISNUMBER(G329),G329&lt;&gt;0),Accueil!$B$7,""),""))),IF(NOT(_xlfn.ISFORMULA(D329)),IF(AND(ISNUMBER(D329),D329&lt;&gt;0),Accueil!$B$7,IF(NOT(_xlfn.ISFORMULA(G329)),IF(AND(ISNUMBER(G329),G329&lt;&gt;0),Accueil!$B$7,""),"")),IF(NOT(_xlfn.ISFORMULA(G329)),IF(AND(ISNUMBER(G329),G329&lt;&gt;0),Accueil!$B$7,""),"")))</f>
        <v/>
      </c>
      <c r="AE329" s="230">
        <f t="shared" ca="1" si="78"/>
        <v>0</v>
      </c>
      <c r="AF329" s="230">
        <f t="shared" ca="1" si="79"/>
        <v>0</v>
      </c>
      <c r="AG329" s="230">
        <f t="shared" ca="1" si="80"/>
        <v>0</v>
      </c>
      <c r="AH329" s="231">
        <f t="shared" ca="1" si="81"/>
        <v>0</v>
      </c>
      <c r="AI329" s="231">
        <f t="shared" ca="1" si="82"/>
        <v>0</v>
      </c>
      <c r="AJ329" s="231" t="str">
        <f t="shared" ca="1" si="83"/>
        <v/>
      </c>
    </row>
    <row r="330" spans="1:36" x14ac:dyDescent="0.25">
      <c r="A330" s="42"/>
      <c r="B330" s="232" t="str">
        <f>IF(NOT(_xlfn.ISFORMULA(D330)),IF(AND(ISNUMBER(D330),D330&lt;&gt;0),Accueil!$B$7,IF(NOT(_xlfn.ISFORMULA(G330)),IF(AND(ISNUMBER(G330),G330&lt;&gt;0),Accueil!$B$7,""),"")),IF(NOT(_xlfn.ISFORMULA(G330)),IF(AND(ISNUMBER(G330),G330&lt;&gt;0),Accueil!$B$7,""),""))</f>
        <v/>
      </c>
      <c r="C330" s="43"/>
      <c r="D330" s="223" t="str">
        <f t="shared" ca="1" si="70"/>
        <v/>
      </c>
      <c r="E330" s="223" t="str">
        <f t="shared" ca="1" si="71"/>
        <v/>
      </c>
      <c r="F330" s="223" t="str">
        <f t="shared" ca="1" si="72"/>
        <v/>
      </c>
      <c r="G330" s="224" t="str">
        <f t="shared" ca="1" si="73"/>
        <v/>
      </c>
      <c r="H330" s="225" t="str">
        <f t="shared" ca="1" si="74"/>
        <v/>
      </c>
      <c r="I330" s="226" t="str">
        <f t="shared" ca="1" si="75"/>
        <v/>
      </c>
      <c r="J330" s="227" t="str">
        <f t="shared" ca="1" si="76"/>
        <v/>
      </c>
      <c r="K330" s="301" t="s">
        <v>88</v>
      </c>
      <c r="L330" s="112"/>
      <c r="M330" s="35"/>
      <c r="N330" s="35"/>
      <c r="O330" s="35"/>
      <c r="P330" s="35"/>
      <c r="S330" s="35"/>
      <c r="T330" s="35"/>
      <c r="U330" s="35"/>
      <c r="V330" s="35"/>
      <c r="W330" s="35"/>
      <c r="X330" s="35"/>
      <c r="Y330" s="35"/>
      <c r="Z330" s="35"/>
      <c r="AA330" s="228" t="b">
        <f t="shared" ca="1" si="77"/>
        <v>1</v>
      </c>
      <c r="AB330" s="228" t="b">
        <f ca="1">AND(Accueil!$E$5="Oui",$AA330,OR($AD330="",Accueil!$E$7="",NOT(ISNUMBER(Accueil!$E$7)),$AD330&gt;=Accueil!$E$7))</f>
        <v>0</v>
      </c>
      <c r="AC330" s="228" t="b">
        <f ca="1">AND(Accueil!$E$8="Oui",$AA330,OR($AD330="",Accueil!$E$10="",NOT(ISNUMBER(Accueil!$E$10)),$AD330&gt;=Accueil!$E$10))</f>
        <v>0</v>
      </c>
      <c r="AD330" s="229" t="str">
        <f>IF(NOT(_xlfn.ISFORMULA(B330)),IF(ISNUMBER(B330),B330,IF(NOT(_xlfn.ISFORMULA(D330)),IF(AND(ISNUMBER(D330),D330&lt;&gt;0),Accueil!$B$7,IF(NOT(_xlfn.ISFORMULA(G330)),IF(AND(ISNUMBER(G330),G330&lt;&gt;0),Accueil!$B$7,""),"")),IF(NOT(_xlfn.ISFORMULA(G330)),IF(AND(ISNUMBER(G330),G330&lt;&gt;0),Accueil!$B$7,""),""))),IF(NOT(_xlfn.ISFORMULA(D330)),IF(AND(ISNUMBER(D330),D330&lt;&gt;0),Accueil!$B$7,IF(NOT(_xlfn.ISFORMULA(G330)),IF(AND(ISNUMBER(G330),G330&lt;&gt;0),Accueil!$B$7,""),"")),IF(NOT(_xlfn.ISFORMULA(G330)),IF(AND(ISNUMBER(G330),G330&lt;&gt;0),Accueil!$B$7,""),"")))</f>
        <v/>
      </c>
      <c r="AE330" s="230">
        <f t="shared" ca="1" si="78"/>
        <v>0</v>
      </c>
      <c r="AF330" s="230">
        <f t="shared" ca="1" si="79"/>
        <v>0</v>
      </c>
      <c r="AG330" s="230">
        <f t="shared" ca="1" si="80"/>
        <v>0</v>
      </c>
      <c r="AH330" s="231">
        <f t="shared" ca="1" si="81"/>
        <v>0</v>
      </c>
      <c r="AI330" s="231">
        <f t="shared" ca="1" si="82"/>
        <v>0</v>
      </c>
      <c r="AJ330" s="231" t="str">
        <f t="shared" ca="1" si="83"/>
        <v/>
      </c>
    </row>
    <row r="331" spans="1:36" x14ac:dyDescent="0.25">
      <c r="A331" s="42"/>
      <c r="B331" s="232" t="str">
        <f>IF(NOT(_xlfn.ISFORMULA(D331)),IF(AND(ISNUMBER(D331),D331&lt;&gt;0),Accueil!$B$7,IF(NOT(_xlfn.ISFORMULA(G331)),IF(AND(ISNUMBER(G331),G331&lt;&gt;0),Accueil!$B$7,""),"")),IF(NOT(_xlfn.ISFORMULA(G331)),IF(AND(ISNUMBER(G331),G331&lt;&gt;0),Accueil!$B$7,""),""))</f>
        <v/>
      </c>
      <c r="C331" s="43"/>
      <c r="D331" s="223" t="str">
        <f t="shared" ca="1" si="70"/>
        <v/>
      </c>
      <c r="E331" s="223" t="str">
        <f t="shared" ca="1" si="71"/>
        <v/>
      </c>
      <c r="F331" s="223" t="str">
        <f t="shared" ca="1" si="72"/>
        <v/>
      </c>
      <c r="G331" s="224" t="str">
        <f t="shared" ca="1" si="73"/>
        <v/>
      </c>
      <c r="H331" s="225" t="str">
        <f t="shared" ca="1" si="74"/>
        <v/>
      </c>
      <c r="I331" s="226" t="str">
        <f t="shared" ca="1" si="75"/>
        <v/>
      </c>
      <c r="J331" s="227" t="str">
        <f t="shared" ca="1" si="76"/>
        <v/>
      </c>
      <c r="K331" s="301" t="s">
        <v>88</v>
      </c>
      <c r="L331" s="112"/>
      <c r="M331" s="35"/>
      <c r="N331" s="35"/>
      <c r="O331" s="35"/>
      <c r="P331" s="35"/>
      <c r="S331" s="35"/>
      <c r="T331" s="35"/>
      <c r="U331" s="35"/>
      <c r="V331" s="35"/>
      <c r="W331" s="35"/>
      <c r="X331" s="35"/>
      <c r="Y331" s="35"/>
      <c r="Z331" s="35"/>
      <c r="AA331" s="228" t="b">
        <f t="shared" ca="1" si="77"/>
        <v>1</v>
      </c>
      <c r="AB331" s="228" t="b">
        <f ca="1">AND(Accueil!$E$5="Oui",$AA331,OR($AD331="",Accueil!$E$7="",NOT(ISNUMBER(Accueil!$E$7)),$AD331&gt;=Accueil!$E$7))</f>
        <v>0</v>
      </c>
      <c r="AC331" s="228" t="b">
        <f ca="1">AND(Accueil!$E$8="Oui",$AA331,OR($AD331="",Accueil!$E$10="",NOT(ISNUMBER(Accueil!$E$10)),$AD331&gt;=Accueil!$E$10))</f>
        <v>0</v>
      </c>
      <c r="AD331" s="229" t="str">
        <f>IF(NOT(_xlfn.ISFORMULA(B331)),IF(ISNUMBER(B331),B331,IF(NOT(_xlfn.ISFORMULA(D331)),IF(AND(ISNUMBER(D331),D331&lt;&gt;0),Accueil!$B$7,IF(NOT(_xlfn.ISFORMULA(G331)),IF(AND(ISNUMBER(G331),G331&lt;&gt;0),Accueil!$B$7,""),"")),IF(NOT(_xlfn.ISFORMULA(G331)),IF(AND(ISNUMBER(G331),G331&lt;&gt;0),Accueil!$B$7,""),""))),IF(NOT(_xlfn.ISFORMULA(D331)),IF(AND(ISNUMBER(D331),D331&lt;&gt;0),Accueil!$B$7,IF(NOT(_xlfn.ISFORMULA(G331)),IF(AND(ISNUMBER(G331),G331&lt;&gt;0),Accueil!$B$7,""),"")),IF(NOT(_xlfn.ISFORMULA(G331)),IF(AND(ISNUMBER(G331),G331&lt;&gt;0),Accueil!$B$7,""),"")))</f>
        <v/>
      </c>
      <c r="AE331" s="230">
        <f t="shared" ca="1" si="78"/>
        <v>0</v>
      </c>
      <c r="AF331" s="230">
        <f t="shared" ca="1" si="79"/>
        <v>0</v>
      </c>
      <c r="AG331" s="230">
        <f t="shared" ca="1" si="80"/>
        <v>0</v>
      </c>
      <c r="AH331" s="231">
        <f t="shared" ca="1" si="81"/>
        <v>0</v>
      </c>
      <c r="AI331" s="231">
        <f t="shared" ca="1" si="82"/>
        <v>0</v>
      </c>
      <c r="AJ331" s="231" t="str">
        <f t="shared" ca="1" si="83"/>
        <v/>
      </c>
    </row>
    <row r="332" spans="1:36" x14ac:dyDescent="0.25">
      <c r="A332" s="42"/>
      <c r="B332" s="232" t="str">
        <f>IF(NOT(_xlfn.ISFORMULA(D332)),IF(AND(ISNUMBER(D332),D332&lt;&gt;0),Accueil!$B$7,IF(NOT(_xlfn.ISFORMULA(G332)),IF(AND(ISNUMBER(G332),G332&lt;&gt;0),Accueil!$B$7,""),"")),IF(NOT(_xlfn.ISFORMULA(G332)),IF(AND(ISNUMBER(G332),G332&lt;&gt;0),Accueil!$B$7,""),""))</f>
        <v/>
      </c>
      <c r="C332" s="43"/>
      <c r="D332" s="223" t="str">
        <f t="shared" ca="1" si="70"/>
        <v/>
      </c>
      <c r="E332" s="223" t="str">
        <f t="shared" ca="1" si="71"/>
        <v/>
      </c>
      <c r="F332" s="223" t="str">
        <f t="shared" ca="1" si="72"/>
        <v/>
      </c>
      <c r="G332" s="224" t="str">
        <f t="shared" ca="1" si="73"/>
        <v/>
      </c>
      <c r="H332" s="225" t="str">
        <f t="shared" ca="1" si="74"/>
        <v/>
      </c>
      <c r="I332" s="226" t="str">
        <f t="shared" ca="1" si="75"/>
        <v/>
      </c>
      <c r="J332" s="227" t="str">
        <f t="shared" ca="1" si="76"/>
        <v/>
      </c>
      <c r="K332" s="301" t="s">
        <v>88</v>
      </c>
      <c r="L332" s="112"/>
      <c r="M332" s="35"/>
      <c r="N332" s="35"/>
      <c r="O332" s="35"/>
      <c r="P332" s="35"/>
      <c r="S332" s="35"/>
      <c r="T332" s="35"/>
      <c r="U332" s="35"/>
      <c r="V332" s="35"/>
      <c r="W332" s="35"/>
      <c r="X332" s="35"/>
      <c r="Y332" s="35"/>
      <c r="Z332" s="35"/>
      <c r="AA332" s="228" t="b">
        <f t="shared" ca="1" si="77"/>
        <v>1</v>
      </c>
      <c r="AB332" s="228" t="b">
        <f ca="1">AND(Accueil!$E$5="Oui",$AA332,OR($AD332="",Accueil!$E$7="",NOT(ISNUMBER(Accueil!$E$7)),$AD332&gt;=Accueil!$E$7))</f>
        <v>0</v>
      </c>
      <c r="AC332" s="228" t="b">
        <f ca="1">AND(Accueil!$E$8="Oui",$AA332,OR($AD332="",Accueil!$E$10="",NOT(ISNUMBER(Accueil!$E$10)),$AD332&gt;=Accueil!$E$10))</f>
        <v>0</v>
      </c>
      <c r="AD332" s="229" t="str">
        <f>IF(NOT(_xlfn.ISFORMULA(B332)),IF(ISNUMBER(B332),B332,IF(NOT(_xlfn.ISFORMULA(D332)),IF(AND(ISNUMBER(D332),D332&lt;&gt;0),Accueil!$B$7,IF(NOT(_xlfn.ISFORMULA(G332)),IF(AND(ISNUMBER(G332),G332&lt;&gt;0),Accueil!$B$7,""),"")),IF(NOT(_xlfn.ISFORMULA(G332)),IF(AND(ISNUMBER(G332),G332&lt;&gt;0),Accueil!$B$7,""),""))),IF(NOT(_xlfn.ISFORMULA(D332)),IF(AND(ISNUMBER(D332),D332&lt;&gt;0),Accueil!$B$7,IF(NOT(_xlfn.ISFORMULA(G332)),IF(AND(ISNUMBER(G332),G332&lt;&gt;0),Accueil!$B$7,""),"")),IF(NOT(_xlfn.ISFORMULA(G332)),IF(AND(ISNUMBER(G332),G332&lt;&gt;0),Accueil!$B$7,""),"")))</f>
        <v/>
      </c>
      <c r="AE332" s="230">
        <f t="shared" ca="1" si="78"/>
        <v>0</v>
      </c>
      <c r="AF332" s="230">
        <f t="shared" ca="1" si="79"/>
        <v>0</v>
      </c>
      <c r="AG332" s="230">
        <f t="shared" ca="1" si="80"/>
        <v>0</v>
      </c>
      <c r="AH332" s="231">
        <f t="shared" ca="1" si="81"/>
        <v>0</v>
      </c>
      <c r="AI332" s="231">
        <f t="shared" ca="1" si="82"/>
        <v>0</v>
      </c>
      <c r="AJ332" s="231" t="str">
        <f t="shared" ca="1" si="83"/>
        <v/>
      </c>
    </row>
    <row r="333" spans="1:36" x14ac:dyDescent="0.25">
      <c r="A333" s="42"/>
      <c r="B333" s="232" t="str">
        <f>IF(NOT(_xlfn.ISFORMULA(D333)),IF(AND(ISNUMBER(D333),D333&lt;&gt;0),Accueil!$B$7,IF(NOT(_xlfn.ISFORMULA(G333)),IF(AND(ISNUMBER(G333),G333&lt;&gt;0),Accueil!$B$7,""),"")),IF(NOT(_xlfn.ISFORMULA(G333)),IF(AND(ISNUMBER(G333),G333&lt;&gt;0),Accueil!$B$7,""),""))</f>
        <v/>
      </c>
      <c r="C333" s="43"/>
      <c r="D333" s="223" t="str">
        <f t="shared" ca="1" si="70"/>
        <v/>
      </c>
      <c r="E333" s="223" t="str">
        <f t="shared" ca="1" si="71"/>
        <v/>
      </c>
      <c r="F333" s="223" t="str">
        <f t="shared" ca="1" si="72"/>
        <v/>
      </c>
      <c r="G333" s="224" t="str">
        <f t="shared" ca="1" si="73"/>
        <v/>
      </c>
      <c r="H333" s="225" t="str">
        <f t="shared" ca="1" si="74"/>
        <v/>
      </c>
      <c r="I333" s="226" t="str">
        <f t="shared" ca="1" si="75"/>
        <v/>
      </c>
      <c r="J333" s="227" t="str">
        <f t="shared" ca="1" si="76"/>
        <v/>
      </c>
      <c r="K333" s="301" t="s">
        <v>88</v>
      </c>
      <c r="L333" s="112"/>
      <c r="M333" s="35"/>
      <c r="N333" s="35"/>
      <c r="O333" s="35"/>
      <c r="P333" s="35"/>
      <c r="S333" s="35"/>
      <c r="T333" s="35"/>
      <c r="U333" s="35"/>
      <c r="V333" s="35"/>
      <c r="W333" s="35"/>
      <c r="X333" s="35"/>
      <c r="Y333" s="35"/>
      <c r="Z333" s="35"/>
      <c r="AA333" s="228" t="b">
        <f t="shared" ca="1" si="77"/>
        <v>1</v>
      </c>
      <c r="AB333" s="228" t="b">
        <f ca="1">AND(Accueil!$E$5="Oui",$AA333,OR($AD333="",Accueil!$E$7="",NOT(ISNUMBER(Accueil!$E$7)),$AD333&gt;=Accueil!$E$7))</f>
        <v>0</v>
      </c>
      <c r="AC333" s="228" t="b">
        <f ca="1">AND(Accueil!$E$8="Oui",$AA333,OR($AD333="",Accueil!$E$10="",NOT(ISNUMBER(Accueil!$E$10)),$AD333&gt;=Accueil!$E$10))</f>
        <v>0</v>
      </c>
      <c r="AD333" s="229" t="str">
        <f>IF(NOT(_xlfn.ISFORMULA(B333)),IF(ISNUMBER(B333),B333,IF(NOT(_xlfn.ISFORMULA(D333)),IF(AND(ISNUMBER(D333),D333&lt;&gt;0),Accueil!$B$7,IF(NOT(_xlfn.ISFORMULA(G333)),IF(AND(ISNUMBER(G333),G333&lt;&gt;0),Accueil!$B$7,""),"")),IF(NOT(_xlfn.ISFORMULA(G333)),IF(AND(ISNUMBER(G333),G333&lt;&gt;0),Accueil!$B$7,""),""))),IF(NOT(_xlfn.ISFORMULA(D333)),IF(AND(ISNUMBER(D333),D333&lt;&gt;0),Accueil!$B$7,IF(NOT(_xlfn.ISFORMULA(G333)),IF(AND(ISNUMBER(G333),G333&lt;&gt;0),Accueil!$B$7,""),"")),IF(NOT(_xlfn.ISFORMULA(G333)),IF(AND(ISNUMBER(G333),G333&lt;&gt;0),Accueil!$B$7,""),"")))</f>
        <v/>
      </c>
      <c r="AE333" s="230">
        <f t="shared" ca="1" si="78"/>
        <v>0</v>
      </c>
      <c r="AF333" s="230">
        <f t="shared" ca="1" si="79"/>
        <v>0</v>
      </c>
      <c r="AG333" s="230">
        <f t="shared" ca="1" si="80"/>
        <v>0</v>
      </c>
      <c r="AH333" s="231">
        <f t="shared" ca="1" si="81"/>
        <v>0</v>
      </c>
      <c r="AI333" s="231">
        <f t="shared" ca="1" si="82"/>
        <v>0</v>
      </c>
      <c r="AJ333" s="231" t="str">
        <f t="shared" ca="1" si="83"/>
        <v/>
      </c>
    </row>
    <row r="334" spans="1:36" x14ac:dyDescent="0.25">
      <c r="A334" s="42"/>
      <c r="B334" s="232" t="str">
        <f>IF(NOT(_xlfn.ISFORMULA(D334)),IF(AND(ISNUMBER(D334),D334&lt;&gt;0),Accueil!$B$7,IF(NOT(_xlfn.ISFORMULA(G334)),IF(AND(ISNUMBER(G334),G334&lt;&gt;0),Accueil!$B$7,""),"")),IF(NOT(_xlfn.ISFORMULA(G334)),IF(AND(ISNUMBER(G334),G334&lt;&gt;0),Accueil!$B$7,""),""))</f>
        <v/>
      </c>
      <c r="C334" s="43"/>
      <c r="D334" s="223" t="str">
        <f t="shared" ca="1" si="70"/>
        <v/>
      </c>
      <c r="E334" s="223" t="str">
        <f t="shared" ca="1" si="71"/>
        <v/>
      </c>
      <c r="F334" s="223" t="str">
        <f t="shared" ca="1" si="72"/>
        <v/>
      </c>
      <c r="G334" s="224" t="str">
        <f t="shared" ca="1" si="73"/>
        <v/>
      </c>
      <c r="H334" s="225" t="str">
        <f t="shared" ca="1" si="74"/>
        <v/>
      </c>
      <c r="I334" s="226" t="str">
        <f t="shared" ca="1" si="75"/>
        <v/>
      </c>
      <c r="J334" s="227" t="str">
        <f t="shared" ca="1" si="76"/>
        <v/>
      </c>
      <c r="K334" s="301" t="s">
        <v>88</v>
      </c>
      <c r="L334" s="112"/>
      <c r="M334" s="35"/>
      <c r="N334" s="35"/>
      <c r="O334" s="35"/>
      <c r="P334" s="35"/>
      <c r="S334" s="35"/>
      <c r="T334" s="35"/>
      <c r="U334" s="35"/>
      <c r="V334" s="35"/>
      <c r="W334" s="35"/>
      <c r="X334" s="35"/>
      <c r="Y334" s="35"/>
      <c r="Z334" s="35"/>
      <c r="AA334" s="228" t="b">
        <f t="shared" ca="1" si="77"/>
        <v>1</v>
      </c>
      <c r="AB334" s="228" t="b">
        <f ca="1">AND(Accueil!$E$5="Oui",$AA334,OR($AD334="",Accueil!$E$7="",NOT(ISNUMBER(Accueil!$E$7)),$AD334&gt;=Accueil!$E$7))</f>
        <v>0</v>
      </c>
      <c r="AC334" s="228" t="b">
        <f ca="1">AND(Accueil!$E$8="Oui",$AA334,OR($AD334="",Accueil!$E$10="",NOT(ISNUMBER(Accueil!$E$10)),$AD334&gt;=Accueil!$E$10))</f>
        <v>0</v>
      </c>
      <c r="AD334" s="229" t="str">
        <f>IF(NOT(_xlfn.ISFORMULA(B334)),IF(ISNUMBER(B334),B334,IF(NOT(_xlfn.ISFORMULA(D334)),IF(AND(ISNUMBER(D334),D334&lt;&gt;0),Accueil!$B$7,IF(NOT(_xlfn.ISFORMULA(G334)),IF(AND(ISNUMBER(G334),G334&lt;&gt;0),Accueil!$B$7,""),"")),IF(NOT(_xlfn.ISFORMULA(G334)),IF(AND(ISNUMBER(G334),G334&lt;&gt;0),Accueil!$B$7,""),""))),IF(NOT(_xlfn.ISFORMULA(D334)),IF(AND(ISNUMBER(D334),D334&lt;&gt;0),Accueil!$B$7,IF(NOT(_xlfn.ISFORMULA(G334)),IF(AND(ISNUMBER(G334),G334&lt;&gt;0),Accueil!$B$7,""),"")),IF(NOT(_xlfn.ISFORMULA(G334)),IF(AND(ISNUMBER(G334),G334&lt;&gt;0),Accueil!$B$7,""),"")))</f>
        <v/>
      </c>
      <c r="AE334" s="230">
        <f t="shared" ca="1" si="78"/>
        <v>0</v>
      </c>
      <c r="AF334" s="230">
        <f t="shared" ca="1" si="79"/>
        <v>0</v>
      </c>
      <c r="AG334" s="230">
        <f t="shared" ca="1" si="80"/>
        <v>0</v>
      </c>
      <c r="AH334" s="231">
        <f t="shared" ca="1" si="81"/>
        <v>0</v>
      </c>
      <c r="AI334" s="231">
        <f t="shared" ca="1" si="82"/>
        <v>0</v>
      </c>
      <c r="AJ334" s="231" t="str">
        <f t="shared" ca="1" si="83"/>
        <v/>
      </c>
    </row>
    <row r="335" spans="1:36" x14ac:dyDescent="0.25">
      <c r="A335" s="42"/>
      <c r="B335" s="232" t="str">
        <f>IF(NOT(_xlfn.ISFORMULA(D335)),IF(AND(ISNUMBER(D335),D335&lt;&gt;0),Accueil!$B$7,IF(NOT(_xlfn.ISFORMULA(G335)),IF(AND(ISNUMBER(G335),G335&lt;&gt;0),Accueil!$B$7,""),"")),IF(NOT(_xlfn.ISFORMULA(G335)),IF(AND(ISNUMBER(G335),G335&lt;&gt;0),Accueil!$B$7,""),""))</f>
        <v/>
      </c>
      <c r="C335" s="43"/>
      <c r="D335" s="223" t="str">
        <f t="shared" ca="1" si="70"/>
        <v/>
      </c>
      <c r="E335" s="223" t="str">
        <f t="shared" ca="1" si="71"/>
        <v/>
      </c>
      <c r="F335" s="223" t="str">
        <f t="shared" ca="1" si="72"/>
        <v/>
      </c>
      <c r="G335" s="224" t="str">
        <f t="shared" ca="1" si="73"/>
        <v/>
      </c>
      <c r="H335" s="225" t="str">
        <f t="shared" ca="1" si="74"/>
        <v/>
      </c>
      <c r="I335" s="226" t="str">
        <f t="shared" ca="1" si="75"/>
        <v/>
      </c>
      <c r="J335" s="227" t="str">
        <f t="shared" ca="1" si="76"/>
        <v/>
      </c>
      <c r="K335" s="301" t="s">
        <v>88</v>
      </c>
      <c r="L335" s="112"/>
      <c r="M335" s="35"/>
      <c r="N335" s="35"/>
      <c r="O335" s="35"/>
      <c r="P335" s="35"/>
      <c r="S335" s="35"/>
      <c r="T335" s="35"/>
      <c r="U335" s="35"/>
      <c r="V335" s="35"/>
      <c r="W335" s="35"/>
      <c r="X335" s="35"/>
      <c r="Y335" s="35"/>
      <c r="Z335" s="35"/>
      <c r="AA335" s="228" t="b">
        <f t="shared" ca="1" si="77"/>
        <v>1</v>
      </c>
      <c r="AB335" s="228" t="b">
        <f ca="1">AND(Accueil!$E$5="Oui",$AA335,OR($AD335="",Accueil!$E$7="",NOT(ISNUMBER(Accueil!$E$7)),$AD335&gt;=Accueil!$E$7))</f>
        <v>0</v>
      </c>
      <c r="AC335" s="228" t="b">
        <f ca="1">AND(Accueil!$E$8="Oui",$AA335,OR($AD335="",Accueil!$E$10="",NOT(ISNUMBER(Accueil!$E$10)),$AD335&gt;=Accueil!$E$10))</f>
        <v>0</v>
      </c>
      <c r="AD335" s="229" t="str">
        <f>IF(NOT(_xlfn.ISFORMULA(B335)),IF(ISNUMBER(B335),B335,IF(NOT(_xlfn.ISFORMULA(D335)),IF(AND(ISNUMBER(D335),D335&lt;&gt;0),Accueil!$B$7,IF(NOT(_xlfn.ISFORMULA(G335)),IF(AND(ISNUMBER(G335),G335&lt;&gt;0),Accueil!$B$7,""),"")),IF(NOT(_xlfn.ISFORMULA(G335)),IF(AND(ISNUMBER(G335),G335&lt;&gt;0),Accueil!$B$7,""),""))),IF(NOT(_xlfn.ISFORMULA(D335)),IF(AND(ISNUMBER(D335),D335&lt;&gt;0),Accueil!$B$7,IF(NOT(_xlfn.ISFORMULA(G335)),IF(AND(ISNUMBER(G335),G335&lt;&gt;0),Accueil!$B$7,""),"")),IF(NOT(_xlfn.ISFORMULA(G335)),IF(AND(ISNUMBER(G335),G335&lt;&gt;0),Accueil!$B$7,""),"")))</f>
        <v/>
      </c>
      <c r="AE335" s="230">
        <f t="shared" ca="1" si="78"/>
        <v>0</v>
      </c>
      <c r="AF335" s="230">
        <f t="shared" ca="1" si="79"/>
        <v>0</v>
      </c>
      <c r="AG335" s="230">
        <f t="shared" ca="1" si="80"/>
        <v>0</v>
      </c>
      <c r="AH335" s="231">
        <f t="shared" ca="1" si="81"/>
        <v>0</v>
      </c>
      <c r="AI335" s="231">
        <f t="shared" ca="1" si="82"/>
        <v>0</v>
      </c>
      <c r="AJ335" s="231" t="str">
        <f t="shared" ca="1" si="83"/>
        <v/>
      </c>
    </row>
    <row r="336" spans="1:36" x14ac:dyDescent="0.25">
      <c r="A336" s="42"/>
      <c r="B336" s="232" t="str">
        <f>IF(NOT(_xlfn.ISFORMULA(D336)),IF(AND(ISNUMBER(D336),D336&lt;&gt;0),Accueil!$B$7,IF(NOT(_xlfn.ISFORMULA(G336)),IF(AND(ISNUMBER(G336),G336&lt;&gt;0),Accueil!$B$7,""),"")),IF(NOT(_xlfn.ISFORMULA(G336)),IF(AND(ISNUMBER(G336),G336&lt;&gt;0),Accueil!$B$7,""),""))</f>
        <v/>
      </c>
      <c r="C336" s="43"/>
      <c r="D336" s="223" t="str">
        <f t="shared" ca="1" si="70"/>
        <v/>
      </c>
      <c r="E336" s="223" t="str">
        <f t="shared" ca="1" si="71"/>
        <v/>
      </c>
      <c r="F336" s="223" t="str">
        <f t="shared" ca="1" si="72"/>
        <v/>
      </c>
      <c r="G336" s="224" t="str">
        <f t="shared" ca="1" si="73"/>
        <v/>
      </c>
      <c r="H336" s="225" t="str">
        <f t="shared" ca="1" si="74"/>
        <v/>
      </c>
      <c r="I336" s="226" t="str">
        <f t="shared" ca="1" si="75"/>
        <v/>
      </c>
      <c r="J336" s="227" t="str">
        <f t="shared" ca="1" si="76"/>
        <v/>
      </c>
      <c r="K336" s="301" t="s">
        <v>88</v>
      </c>
      <c r="L336" s="112"/>
      <c r="M336" s="35"/>
      <c r="N336" s="35"/>
      <c r="O336" s="35"/>
      <c r="P336" s="35"/>
      <c r="S336" s="35"/>
      <c r="T336" s="35"/>
      <c r="U336" s="35"/>
      <c r="V336" s="35"/>
      <c r="W336" s="35"/>
      <c r="X336" s="35"/>
      <c r="Y336" s="35"/>
      <c r="Z336" s="35"/>
      <c r="AA336" s="228" t="b">
        <f t="shared" ca="1" si="77"/>
        <v>1</v>
      </c>
      <c r="AB336" s="228" t="b">
        <f ca="1">AND(Accueil!$E$5="Oui",$AA336,OR($AD336="",Accueil!$E$7="",NOT(ISNUMBER(Accueil!$E$7)),$AD336&gt;=Accueil!$E$7))</f>
        <v>0</v>
      </c>
      <c r="AC336" s="228" t="b">
        <f ca="1">AND(Accueil!$E$8="Oui",$AA336,OR($AD336="",Accueil!$E$10="",NOT(ISNUMBER(Accueil!$E$10)),$AD336&gt;=Accueil!$E$10))</f>
        <v>0</v>
      </c>
      <c r="AD336" s="229" t="str">
        <f>IF(NOT(_xlfn.ISFORMULA(B336)),IF(ISNUMBER(B336),B336,IF(NOT(_xlfn.ISFORMULA(D336)),IF(AND(ISNUMBER(D336),D336&lt;&gt;0),Accueil!$B$7,IF(NOT(_xlfn.ISFORMULA(G336)),IF(AND(ISNUMBER(G336),G336&lt;&gt;0),Accueil!$B$7,""),"")),IF(NOT(_xlfn.ISFORMULA(G336)),IF(AND(ISNUMBER(G336),G336&lt;&gt;0),Accueil!$B$7,""),""))),IF(NOT(_xlfn.ISFORMULA(D336)),IF(AND(ISNUMBER(D336),D336&lt;&gt;0),Accueil!$B$7,IF(NOT(_xlfn.ISFORMULA(G336)),IF(AND(ISNUMBER(G336),G336&lt;&gt;0),Accueil!$B$7,""),"")),IF(NOT(_xlfn.ISFORMULA(G336)),IF(AND(ISNUMBER(G336),G336&lt;&gt;0),Accueil!$B$7,""),"")))</f>
        <v/>
      </c>
      <c r="AE336" s="230">
        <f t="shared" ca="1" si="78"/>
        <v>0</v>
      </c>
      <c r="AF336" s="230">
        <f t="shared" ca="1" si="79"/>
        <v>0</v>
      </c>
      <c r="AG336" s="230">
        <f t="shared" ca="1" si="80"/>
        <v>0</v>
      </c>
      <c r="AH336" s="231">
        <f t="shared" ca="1" si="81"/>
        <v>0</v>
      </c>
      <c r="AI336" s="231">
        <f t="shared" ca="1" si="82"/>
        <v>0</v>
      </c>
      <c r="AJ336" s="231" t="str">
        <f t="shared" ca="1" si="83"/>
        <v/>
      </c>
    </row>
    <row r="337" spans="1:36" x14ac:dyDescent="0.25">
      <c r="A337" s="42"/>
      <c r="B337" s="232" t="str">
        <f>IF(NOT(_xlfn.ISFORMULA(D337)),IF(AND(ISNUMBER(D337),D337&lt;&gt;0),Accueil!$B$7,IF(NOT(_xlfn.ISFORMULA(G337)),IF(AND(ISNUMBER(G337),G337&lt;&gt;0),Accueil!$B$7,""),"")),IF(NOT(_xlfn.ISFORMULA(G337)),IF(AND(ISNUMBER(G337),G337&lt;&gt;0),Accueil!$B$7,""),""))</f>
        <v/>
      </c>
      <c r="C337" s="43"/>
      <c r="D337" s="223" t="str">
        <f t="shared" ca="1" si="70"/>
        <v/>
      </c>
      <c r="E337" s="223" t="str">
        <f t="shared" ca="1" si="71"/>
        <v/>
      </c>
      <c r="F337" s="223" t="str">
        <f t="shared" ca="1" si="72"/>
        <v/>
      </c>
      <c r="G337" s="224" t="str">
        <f t="shared" ca="1" si="73"/>
        <v/>
      </c>
      <c r="H337" s="225" t="str">
        <f t="shared" ca="1" si="74"/>
        <v/>
      </c>
      <c r="I337" s="226" t="str">
        <f t="shared" ca="1" si="75"/>
        <v/>
      </c>
      <c r="J337" s="227" t="str">
        <f t="shared" ca="1" si="76"/>
        <v/>
      </c>
      <c r="K337" s="301" t="s">
        <v>88</v>
      </c>
      <c r="L337" s="112"/>
      <c r="M337" s="35"/>
      <c r="N337" s="35"/>
      <c r="O337" s="35"/>
      <c r="P337" s="35"/>
      <c r="S337" s="35"/>
      <c r="T337" s="35"/>
      <c r="U337" s="35"/>
      <c r="V337" s="35"/>
      <c r="W337" s="35"/>
      <c r="X337" s="35"/>
      <c r="Y337" s="35"/>
      <c r="Z337" s="35"/>
      <c r="AA337" s="228" t="b">
        <f t="shared" ca="1" si="77"/>
        <v>1</v>
      </c>
      <c r="AB337" s="228" t="b">
        <f ca="1">AND(Accueil!$E$5="Oui",$AA337,OR($AD337="",Accueil!$E$7="",NOT(ISNUMBER(Accueil!$E$7)),$AD337&gt;=Accueil!$E$7))</f>
        <v>0</v>
      </c>
      <c r="AC337" s="228" t="b">
        <f ca="1">AND(Accueil!$E$8="Oui",$AA337,OR($AD337="",Accueil!$E$10="",NOT(ISNUMBER(Accueil!$E$10)),$AD337&gt;=Accueil!$E$10))</f>
        <v>0</v>
      </c>
      <c r="AD337" s="229" t="str">
        <f>IF(NOT(_xlfn.ISFORMULA(B337)),IF(ISNUMBER(B337),B337,IF(NOT(_xlfn.ISFORMULA(D337)),IF(AND(ISNUMBER(D337),D337&lt;&gt;0),Accueil!$B$7,IF(NOT(_xlfn.ISFORMULA(G337)),IF(AND(ISNUMBER(G337),G337&lt;&gt;0),Accueil!$B$7,""),"")),IF(NOT(_xlfn.ISFORMULA(G337)),IF(AND(ISNUMBER(G337),G337&lt;&gt;0),Accueil!$B$7,""),""))),IF(NOT(_xlfn.ISFORMULA(D337)),IF(AND(ISNUMBER(D337),D337&lt;&gt;0),Accueil!$B$7,IF(NOT(_xlfn.ISFORMULA(G337)),IF(AND(ISNUMBER(G337),G337&lt;&gt;0),Accueil!$B$7,""),"")),IF(NOT(_xlfn.ISFORMULA(G337)),IF(AND(ISNUMBER(G337),G337&lt;&gt;0),Accueil!$B$7,""),"")))</f>
        <v/>
      </c>
      <c r="AE337" s="230">
        <f t="shared" ca="1" si="78"/>
        <v>0</v>
      </c>
      <c r="AF337" s="230">
        <f t="shared" ca="1" si="79"/>
        <v>0</v>
      </c>
      <c r="AG337" s="230">
        <f t="shared" ca="1" si="80"/>
        <v>0</v>
      </c>
      <c r="AH337" s="231">
        <f t="shared" ca="1" si="81"/>
        <v>0</v>
      </c>
      <c r="AI337" s="231">
        <f t="shared" ca="1" si="82"/>
        <v>0</v>
      </c>
      <c r="AJ337" s="231" t="str">
        <f t="shared" ca="1" si="83"/>
        <v/>
      </c>
    </row>
    <row r="338" spans="1:36" x14ac:dyDescent="0.25">
      <c r="A338" s="42"/>
      <c r="B338" s="232" t="str">
        <f>IF(NOT(_xlfn.ISFORMULA(D338)),IF(AND(ISNUMBER(D338),D338&lt;&gt;0),Accueil!$B$7,IF(NOT(_xlfn.ISFORMULA(G338)),IF(AND(ISNUMBER(G338),G338&lt;&gt;0),Accueil!$B$7,""),"")),IF(NOT(_xlfn.ISFORMULA(G338)),IF(AND(ISNUMBER(G338),G338&lt;&gt;0),Accueil!$B$7,""),""))</f>
        <v/>
      </c>
      <c r="C338" s="43"/>
      <c r="D338" s="223" t="str">
        <f t="shared" ca="1" si="70"/>
        <v/>
      </c>
      <c r="E338" s="223" t="str">
        <f t="shared" ca="1" si="71"/>
        <v/>
      </c>
      <c r="F338" s="223" t="str">
        <f t="shared" ca="1" si="72"/>
        <v/>
      </c>
      <c r="G338" s="224" t="str">
        <f t="shared" ca="1" si="73"/>
        <v/>
      </c>
      <c r="H338" s="225" t="str">
        <f t="shared" ca="1" si="74"/>
        <v/>
      </c>
      <c r="I338" s="226" t="str">
        <f t="shared" ca="1" si="75"/>
        <v/>
      </c>
      <c r="J338" s="227" t="str">
        <f t="shared" ca="1" si="76"/>
        <v/>
      </c>
      <c r="K338" s="301" t="s">
        <v>88</v>
      </c>
      <c r="L338" s="112"/>
      <c r="M338" s="35"/>
      <c r="N338" s="35"/>
      <c r="O338" s="35"/>
      <c r="P338" s="35"/>
      <c r="S338" s="35"/>
      <c r="T338" s="35"/>
      <c r="U338" s="35"/>
      <c r="V338" s="35"/>
      <c r="W338" s="35"/>
      <c r="X338" s="35"/>
      <c r="Y338" s="35"/>
      <c r="Z338" s="35"/>
      <c r="AA338" s="228" t="b">
        <f t="shared" ca="1" si="77"/>
        <v>1</v>
      </c>
      <c r="AB338" s="228" t="b">
        <f ca="1">AND(Accueil!$E$5="Oui",$AA338,OR($AD338="",Accueil!$E$7="",NOT(ISNUMBER(Accueil!$E$7)),$AD338&gt;=Accueil!$E$7))</f>
        <v>0</v>
      </c>
      <c r="AC338" s="228" t="b">
        <f ca="1">AND(Accueil!$E$8="Oui",$AA338,OR($AD338="",Accueil!$E$10="",NOT(ISNUMBER(Accueil!$E$10)),$AD338&gt;=Accueil!$E$10))</f>
        <v>0</v>
      </c>
      <c r="AD338" s="229" t="str">
        <f>IF(NOT(_xlfn.ISFORMULA(B338)),IF(ISNUMBER(B338),B338,IF(NOT(_xlfn.ISFORMULA(D338)),IF(AND(ISNUMBER(D338),D338&lt;&gt;0),Accueil!$B$7,IF(NOT(_xlfn.ISFORMULA(G338)),IF(AND(ISNUMBER(G338),G338&lt;&gt;0),Accueil!$B$7,""),"")),IF(NOT(_xlfn.ISFORMULA(G338)),IF(AND(ISNUMBER(G338),G338&lt;&gt;0),Accueil!$B$7,""),""))),IF(NOT(_xlfn.ISFORMULA(D338)),IF(AND(ISNUMBER(D338),D338&lt;&gt;0),Accueil!$B$7,IF(NOT(_xlfn.ISFORMULA(G338)),IF(AND(ISNUMBER(G338),G338&lt;&gt;0),Accueil!$B$7,""),"")),IF(NOT(_xlfn.ISFORMULA(G338)),IF(AND(ISNUMBER(G338),G338&lt;&gt;0),Accueil!$B$7,""),"")))</f>
        <v/>
      </c>
      <c r="AE338" s="230">
        <f t="shared" ca="1" si="78"/>
        <v>0</v>
      </c>
      <c r="AF338" s="230">
        <f t="shared" ca="1" si="79"/>
        <v>0</v>
      </c>
      <c r="AG338" s="230">
        <f t="shared" ca="1" si="80"/>
        <v>0</v>
      </c>
      <c r="AH338" s="231">
        <f t="shared" ca="1" si="81"/>
        <v>0</v>
      </c>
      <c r="AI338" s="231">
        <f t="shared" ca="1" si="82"/>
        <v>0</v>
      </c>
      <c r="AJ338" s="231" t="str">
        <f t="shared" ca="1" si="83"/>
        <v/>
      </c>
    </row>
    <row r="339" spans="1:36" x14ac:dyDescent="0.25">
      <c r="A339" s="42"/>
      <c r="B339" s="232" t="str">
        <f>IF(NOT(_xlfn.ISFORMULA(D339)),IF(AND(ISNUMBER(D339),D339&lt;&gt;0),Accueil!$B$7,IF(NOT(_xlfn.ISFORMULA(G339)),IF(AND(ISNUMBER(G339),G339&lt;&gt;0),Accueil!$B$7,""),"")),IF(NOT(_xlfn.ISFORMULA(G339)),IF(AND(ISNUMBER(G339),G339&lt;&gt;0),Accueil!$B$7,""),""))</f>
        <v/>
      </c>
      <c r="C339" s="43"/>
      <c r="D339" s="223" t="str">
        <f t="shared" ca="1" si="70"/>
        <v/>
      </c>
      <c r="E339" s="223" t="str">
        <f t="shared" ca="1" si="71"/>
        <v/>
      </c>
      <c r="F339" s="223" t="str">
        <f t="shared" ca="1" si="72"/>
        <v/>
      </c>
      <c r="G339" s="224" t="str">
        <f t="shared" ca="1" si="73"/>
        <v/>
      </c>
      <c r="H339" s="225" t="str">
        <f t="shared" ca="1" si="74"/>
        <v/>
      </c>
      <c r="I339" s="226" t="str">
        <f t="shared" ca="1" si="75"/>
        <v/>
      </c>
      <c r="J339" s="227" t="str">
        <f t="shared" ca="1" si="76"/>
        <v/>
      </c>
      <c r="K339" s="301" t="s">
        <v>88</v>
      </c>
      <c r="L339" s="112"/>
      <c r="M339" s="35"/>
      <c r="N339" s="35"/>
      <c r="O339" s="35"/>
      <c r="P339" s="35"/>
      <c r="S339" s="35"/>
      <c r="T339" s="35"/>
      <c r="U339" s="35"/>
      <c r="V339" s="35"/>
      <c r="W339" s="35"/>
      <c r="X339" s="35"/>
      <c r="Y339" s="35"/>
      <c r="Z339" s="35"/>
      <c r="AA339" s="228" t="b">
        <f t="shared" ca="1" si="77"/>
        <v>1</v>
      </c>
      <c r="AB339" s="228" t="b">
        <f ca="1">AND(Accueil!$E$5="Oui",$AA339,OR($AD339="",Accueil!$E$7="",NOT(ISNUMBER(Accueil!$E$7)),$AD339&gt;=Accueil!$E$7))</f>
        <v>0</v>
      </c>
      <c r="AC339" s="228" t="b">
        <f ca="1">AND(Accueil!$E$8="Oui",$AA339,OR($AD339="",Accueil!$E$10="",NOT(ISNUMBER(Accueil!$E$10)),$AD339&gt;=Accueil!$E$10))</f>
        <v>0</v>
      </c>
      <c r="AD339" s="229" t="str">
        <f>IF(NOT(_xlfn.ISFORMULA(B339)),IF(ISNUMBER(B339),B339,IF(NOT(_xlfn.ISFORMULA(D339)),IF(AND(ISNUMBER(D339),D339&lt;&gt;0),Accueil!$B$7,IF(NOT(_xlfn.ISFORMULA(G339)),IF(AND(ISNUMBER(G339),G339&lt;&gt;0),Accueil!$B$7,""),"")),IF(NOT(_xlfn.ISFORMULA(G339)),IF(AND(ISNUMBER(G339),G339&lt;&gt;0),Accueil!$B$7,""),""))),IF(NOT(_xlfn.ISFORMULA(D339)),IF(AND(ISNUMBER(D339),D339&lt;&gt;0),Accueil!$B$7,IF(NOT(_xlfn.ISFORMULA(G339)),IF(AND(ISNUMBER(G339),G339&lt;&gt;0),Accueil!$B$7,""),"")),IF(NOT(_xlfn.ISFORMULA(G339)),IF(AND(ISNUMBER(G339),G339&lt;&gt;0),Accueil!$B$7,""),"")))</f>
        <v/>
      </c>
      <c r="AE339" s="230">
        <f t="shared" ca="1" si="78"/>
        <v>0</v>
      </c>
      <c r="AF339" s="230">
        <f t="shared" ca="1" si="79"/>
        <v>0</v>
      </c>
      <c r="AG339" s="230">
        <f t="shared" ca="1" si="80"/>
        <v>0</v>
      </c>
      <c r="AH339" s="231">
        <f t="shared" ca="1" si="81"/>
        <v>0</v>
      </c>
      <c r="AI339" s="231">
        <f t="shared" ca="1" si="82"/>
        <v>0</v>
      </c>
      <c r="AJ339" s="231" t="str">
        <f t="shared" ca="1" si="83"/>
        <v/>
      </c>
    </row>
    <row r="340" spans="1:36" x14ac:dyDescent="0.25">
      <c r="A340" s="42"/>
      <c r="B340" s="232" t="str">
        <f>IF(NOT(_xlfn.ISFORMULA(D340)),IF(AND(ISNUMBER(D340),D340&lt;&gt;0),Accueil!$B$7,IF(NOT(_xlfn.ISFORMULA(G340)),IF(AND(ISNUMBER(G340),G340&lt;&gt;0),Accueil!$B$7,""),"")),IF(NOT(_xlfn.ISFORMULA(G340)),IF(AND(ISNUMBER(G340),G340&lt;&gt;0),Accueil!$B$7,""),""))</f>
        <v/>
      </c>
      <c r="C340" s="43"/>
      <c r="D340" s="223" t="str">
        <f t="shared" ca="1" si="70"/>
        <v/>
      </c>
      <c r="E340" s="223" t="str">
        <f t="shared" ca="1" si="71"/>
        <v/>
      </c>
      <c r="F340" s="223" t="str">
        <f t="shared" ca="1" si="72"/>
        <v/>
      </c>
      <c r="G340" s="224" t="str">
        <f t="shared" ca="1" si="73"/>
        <v/>
      </c>
      <c r="H340" s="225" t="str">
        <f t="shared" ca="1" si="74"/>
        <v/>
      </c>
      <c r="I340" s="226" t="str">
        <f t="shared" ca="1" si="75"/>
        <v/>
      </c>
      <c r="J340" s="227" t="str">
        <f t="shared" ca="1" si="76"/>
        <v/>
      </c>
      <c r="K340" s="301" t="s">
        <v>88</v>
      </c>
      <c r="L340" s="112"/>
      <c r="M340" s="35"/>
      <c r="N340" s="35"/>
      <c r="O340" s="35"/>
      <c r="P340" s="35"/>
      <c r="S340" s="35"/>
      <c r="T340" s="35"/>
      <c r="U340" s="35"/>
      <c r="V340" s="35"/>
      <c r="W340" s="35"/>
      <c r="X340" s="35"/>
      <c r="Y340" s="35"/>
      <c r="Z340" s="35"/>
      <c r="AA340" s="228" t="b">
        <f t="shared" ca="1" si="77"/>
        <v>1</v>
      </c>
      <c r="AB340" s="228" t="b">
        <f ca="1">AND(Accueil!$E$5="Oui",$AA340,OR($AD340="",Accueil!$E$7="",NOT(ISNUMBER(Accueil!$E$7)),$AD340&gt;=Accueil!$E$7))</f>
        <v>0</v>
      </c>
      <c r="AC340" s="228" t="b">
        <f ca="1">AND(Accueil!$E$8="Oui",$AA340,OR($AD340="",Accueil!$E$10="",NOT(ISNUMBER(Accueil!$E$10)),$AD340&gt;=Accueil!$E$10))</f>
        <v>0</v>
      </c>
      <c r="AD340" s="229" t="str">
        <f>IF(NOT(_xlfn.ISFORMULA(B340)),IF(ISNUMBER(B340),B340,IF(NOT(_xlfn.ISFORMULA(D340)),IF(AND(ISNUMBER(D340),D340&lt;&gt;0),Accueil!$B$7,IF(NOT(_xlfn.ISFORMULA(G340)),IF(AND(ISNUMBER(G340),G340&lt;&gt;0),Accueil!$B$7,""),"")),IF(NOT(_xlfn.ISFORMULA(G340)),IF(AND(ISNUMBER(G340),G340&lt;&gt;0),Accueil!$B$7,""),""))),IF(NOT(_xlfn.ISFORMULA(D340)),IF(AND(ISNUMBER(D340),D340&lt;&gt;0),Accueil!$B$7,IF(NOT(_xlfn.ISFORMULA(G340)),IF(AND(ISNUMBER(G340),G340&lt;&gt;0),Accueil!$B$7,""),"")),IF(NOT(_xlfn.ISFORMULA(G340)),IF(AND(ISNUMBER(G340),G340&lt;&gt;0),Accueil!$B$7,""),"")))</f>
        <v/>
      </c>
      <c r="AE340" s="230">
        <f t="shared" ca="1" si="78"/>
        <v>0</v>
      </c>
      <c r="AF340" s="230">
        <f t="shared" ca="1" si="79"/>
        <v>0</v>
      </c>
      <c r="AG340" s="230">
        <f t="shared" ca="1" si="80"/>
        <v>0</v>
      </c>
      <c r="AH340" s="231">
        <f t="shared" ca="1" si="81"/>
        <v>0</v>
      </c>
      <c r="AI340" s="231">
        <f t="shared" ca="1" si="82"/>
        <v>0</v>
      </c>
      <c r="AJ340" s="231" t="str">
        <f t="shared" ca="1" si="83"/>
        <v/>
      </c>
    </row>
    <row r="341" spans="1:36" x14ac:dyDescent="0.25">
      <c r="A341" s="42"/>
      <c r="B341" s="232" t="str">
        <f>IF(NOT(_xlfn.ISFORMULA(D341)),IF(AND(ISNUMBER(D341),D341&lt;&gt;0),Accueil!$B$7,IF(NOT(_xlfn.ISFORMULA(G341)),IF(AND(ISNUMBER(G341),G341&lt;&gt;0),Accueil!$B$7,""),"")),IF(NOT(_xlfn.ISFORMULA(G341)),IF(AND(ISNUMBER(G341),G341&lt;&gt;0),Accueil!$B$7,""),""))</f>
        <v/>
      </c>
      <c r="C341" s="43"/>
      <c r="D341" s="223" t="str">
        <f t="shared" ca="1" si="70"/>
        <v/>
      </c>
      <c r="E341" s="223" t="str">
        <f t="shared" ca="1" si="71"/>
        <v/>
      </c>
      <c r="F341" s="223" t="str">
        <f t="shared" ca="1" si="72"/>
        <v/>
      </c>
      <c r="G341" s="224" t="str">
        <f t="shared" ca="1" si="73"/>
        <v/>
      </c>
      <c r="H341" s="225" t="str">
        <f t="shared" ca="1" si="74"/>
        <v/>
      </c>
      <c r="I341" s="226" t="str">
        <f t="shared" ca="1" si="75"/>
        <v/>
      </c>
      <c r="J341" s="227" t="str">
        <f t="shared" ca="1" si="76"/>
        <v/>
      </c>
      <c r="K341" s="301" t="s">
        <v>88</v>
      </c>
      <c r="L341" s="112"/>
      <c r="M341" s="35"/>
      <c r="N341" s="35"/>
      <c r="O341" s="35"/>
      <c r="P341" s="35"/>
      <c r="S341" s="35"/>
      <c r="T341" s="35"/>
      <c r="U341" s="35"/>
      <c r="V341" s="35"/>
      <c r="W341" s="35"/>
      <c r="X341" s="35"/>
      <c r="Y341" s="35"/>
      <c r="Z341" s="35"/>
      <c r="AA341" s="228" t="b">
        <f t="shared" ca="1" si="77"/>
        <v>1</v>
      </c>
      <c r="AB341" s="228" t="b">
        <f ca="1">AND(Accueil!$E$5="Oui",$AA341,OR($AD341="",Accueil!$E$7="",NOT(ISNUMBER(Accueil!$E$7)),$AD341&gt;=Accueil!$E$7))</f>
        <v>0</v>
      </c>
      <c r="AC341" s="228" t="b">
        <f ca="1">AND(Accueil!$E$8="Oui",$AA341,OR($AD341="",Accueil!$E$10="",NOT(ISNUMBER(Accueil!$E$10)),$AD341&gt;=Accueil!$E$10))</f>
        <v>0</v>
      </c>
      <c r="AD341" s="229" t="str">
        <f>IF(NOT(_xlfn.ISFORMULA(B341)),IF(ISNUMBER(B341),B341,IF(NOT(_xlfn.ISFORMULA(D341)),IF(AND(ISNUMBER(D341),D341&lt;&gt;0),Accueil!$B$7,IF(NOT(_xlfn.ISFORMULA(G341)),IF(AND(ISNUMBER(G341),G341&lt;&gt;0),Accueil!$B$7,""),"")),IF(NOT(_xlfn.ISFORMULA(G341)),IF(AND(ISNUMBER(G341),G341&lt;&gt;0),Accueil!$B$7,""),""))),IF(NOT(_xlfn.ISFORMULA(D341)),IF(AND(ISNUMBER(D341),D341&lt;&gt;0),Accueil!$B$7,IF(NOT(_xlfn.ISFORMULA(G341)),IF(AND(ISNUMBER(G341),G341&lt;&gt;0),Accueil!$B$7,""),"")),IF(NOT(_xlfn.ISFORMULA(G341)),IF(AND(ISNUMBER(G341),G341&lt;&gt;0),Accueil!$B$7,""),"")))</f>
        <v/>
      </c>
      <c r="AE341" s="230">
        <f t="shared" ca="1" si="78"/>
        <v>0</v>
      </c>
      <c r="AF341" s="230">
        <f t="shared" ca="1" si="79"/>
        <v>0</v>
      </c>
      <c r="AG341" s="230">
        <f t="shared" ca="1" si="80"/>
        <v>0</v>
      </c>
      <c r="AH341" s="231">
        <f t="shared" ca="1" si="81"/>
        <v>0</v>
      </c>
      <c r="AI341" s="231">
        <f t="shared" ca="1" si="82"/>
        <v>0</v>
      </c>
      <c r="AJ341" s="231" t="str">
        <f t="shared" ca="1" si="83"/>
        <v/>
      </c>
    </row>
    <row r="342" spans="1:36" x14ac:dyDescent="0.25">
      <c r="A342" s="42"/>
      <c r="B342" s="232" t="str">
        <f>IF(NOT(_xlfn.ISFORMULA(D342)),IF(AND(ISNUMBER(D342),D342&lt;&gt;0),Accueil!$B$7,IF(NOT(_xlfn.ISFORMULA(G342)),IF(AND(ISNUMBER(G342),G342&lt;&gt;0),Accueil!$B$7,""),"")),IF(NOT(_xlfn.ISFORMULA(G342)),IF(AND(ISNUMBER(G342),G342&lt;&gt;0),Accueil!$B$7,""),""))</f>
        <v/>
      </c>
      <c r="C342" s="43"/>
      <c r="D342" s="223" t="str">
        <f t="shared" ca="1" si="70"/>
        <v/>
      </c>
      <c r="E342" s="223" t="str">
        <f t="shared" ca="1" si="71"/>
        <v/>
      </c>
      <c r="F342" s="223" t="str">
        <f t="shared" ca="1" si="72"/>
        <v/>
      </c>
      <c r="G342" s="224" t="str">
        <f t="shared" ca="1" si="73"/>
        <v/>
      </c>
      <c r="H342" s="225" t="str">
        <f t="shared" ca="1" si="74"/>
        <v/>
      </c>
      <c r="I342" s="226" t="str">
        <f t="shared" ca="1" si="75"/>
        <v/>
      </c>
      <c r="J342" s="227" t="str">
        <f t="shared" ca="1" si="76"/>
        <v/>
      </c>
      <c r="K342" s="301" t="s">
        <v>88</v>
      </c>
      <c r="L342" s="112"/>
      <c r="M342" s="35"/>
      <c r="N342" s="35"/>
      <c r="O342" s="35"/>
      <c r="P342" s="35"/>
      <c r="S342" s="35"/>
      <c r="T342" s="35"/>
      <c r="U342" s="35"/>
      <c r="V342" s="35"/>
      <c r="W342" s="35"/>
      <c r="X342" s="35"/>
      <c r="Y342" s="35"/>
      <c r="Z342" s="35"/>
      <c r="AA342" s="228" t="b">
        <f t="shared" ca="1" si="77"/>
        <v>1</v>
      </c>
      <c r="AB342" s="228" t="b">
        <f ca="1">AND(Accueil!$E$5="Oui",$AA342,OR($AD342="",Accueil!$E$7="",NOT(ISNUMBER(Accueil!$E$7)),$AD342&gt;=Accueil!$E$7))</f>
        <v>0</v>
      </c>
      <c r="AC342" s="228" t="b">
        <f ca="1">AND(Accueil!$E$8="Oui",$AA342,OR($AD342="",Accueil!$E$10="",NOT(ISNUMBER(Accueil!$E$10)),$AD342&gt;=Accueil!$E$10))</f>
        <v>0</v>
      </c>
      <c r="AD342" s="229" t="str">
        <f>IF(NOT(_xlfn.ISFORMULA(B342)),IF(ISNUMBER(B342),B342,IF(NOT(_xlfn.ISFORMULA(D342)),IF(AND(ISNUMBER(D342),D342&lt;&gt;0),Accueil!$B$7,IF(NOT(_xlfn.ISFORMULA(G342)),IF(AND(ISNUMBER(G342),G342&lt;&gt;0),Accueil!$B$7,""),"")),IF(NOT(_xlfn.ISFORMULA(G342)),IF(AND(ISNUMBER(G342),G342&lt;&gt;0),Accueil!$B$7,""),""))),IF(NOT(_xlfn.ISFORMULA(D342)),IF(AND(ISNUMBER(D342),D342&lt;&gt;0),Accueil!$B$7,IF(NOT(_xlfn.ISFORMULA(G342)),IF(AND(ISNUMBER(G342),G342&lt;&gt;0),Accueil!$B$7,""),"")),IF(NOT(_xlfn.ISFORMULA(G342)),IF(AND(ISNUMBER(G342),G342&lt;&gt;0),Accueil!$B$7,""),"")))</f>
        <v/>
      </c>
      <c r="AE342" s="230">
        <f t="shared" ca="1" si="78"/>
        <v>0</v>
      </c>
      <c r="AF342" s="230">
        <f t="shared" ca="1" si="79"/>
        <v>0</v>
      </c>
      <c r="AG342" s="230">
        <f t="shared" ca="1" si="80"/>
        <v>0</v>
      </c>
      <c r="AH342" s="231">
        <f t="shared" ca="1" si="81"/>
        <v>0</v>
      </c>
      <c r="AI342" s="231">
        <f t="shared" ca="1" si="82"/>
        <v>0</v>
      </c>
      <c r="AJ342" s="231" t="str">
        <f t="shared" ca="1" si="83"/>
        <v/>
      </c>
    </row>
    <row r="343" spans="1:36" x14ac:dyDescent="0.25">
      <c r="A343" s="42"/>
      <c r="B343" s="232" t="str">
        <f>IF(NOT(_xlfn.ISFORMULA(D343)),IF(AND(ISNUMBER(D343),D343&lt;&gt;0),Accueil!$B$7,IF(NOT(_xlfn.ISFORMULA(G343)),IF(AND(ISNUMBER(G343),G343&lt;&gt;0),Accueil!$B$7,""),"")),IF(NOT(_xlfn.ISFORMULA(G343)),IF(AND(ISNUMBER(G343),G343&lt;&gt;0),Accueil!$B$7,""),""))</f>
        <v/>
      </c>
      <c r="C343" s="43"/>
      <c r="D343" s="223" t="str">
        <f t="shared" ca="1" si="70"/>
        <v/>
      </c>
      <c r="E343" s="223" t="str">
        <f t="shared" ca="1" si="71"/>
        <v/>
      </c>
      <c r="F343" s="223" t="str">
        <f t="shared" ca="1" si="72"/>
        <v/>
      </c>
      <c r="G343" s="224" t="str">
        <f t="shared" ca="1" si="73"/>
        <v/>
      </c>
      <c r="H343" s="225" t="str">
        <f t="shared" ca="1" si="74"/>
        <v/>
      </c>
      <c r="I343" s="226" t="str">
        <f t="shared" ca="1" si="75"/>
        <v/>
      </c>
      <c r="J343" s="227" t="str">
        <f t="shared" ca="1" si="76"/>
        <v/>
      </c>
      <c r="K343" s="301" t="s">
        <v>88</v>
      </c>
      <c r="L343" s="112"/>
      <c r="M343" s="35"/>
      <c r="N343" s="35"/>
      <c r="O343" s="35"/>
      <c r="P343" s="35"/>
      <c r="S343" s="35"/>
      <c r="T343" s="35"/>
      <c r="U343" s="35"/>
      <c r="V343" s="35"/>
      <c r="W343" s="35"/>
      <c r="X343" s="35"/>
      <c r="Y343" s="35"/>
      <c r="Z343" s="35"/>
      <c r="AA343" s="228" t="b">
        <f t="shared" ca="1" si="77"/>
        <v>1</v>
      </c>
      <c r="AB343" s="228" t="b">
        <f ca="1">AND(Accueil!$E$5="Oui",$AA343,OR($AD343="",Accueil!$E$7="",NOT(ISNUMBER(Accueil!$E$7)),$AD343&gt;=Accueil!$E$7))</f>
        <v>0</v>
      </c>
      <c r="AC343" s="228" t="b">
        <f ca="1">AND(Accueil!$E$8="Oui",$AA343,OR($AD343="",Accueil!$E$10="",NOT(ISNUMBER(Accueil!$E$10)),$AD343&gt;=Accueil!$E$10))</f>
        <v>0</v>
      </c>
      <c r="AD343" s="229" t="str">
        <f>IF(NOT(_xlfn.ISFORMULA(B343)),IF(ISNUMBER(B343),B343,IF(NOT(_xlfn.ISFORMULA(D343)),IF(AND(ISNUMBER(D343),D343&lt;&gt;0),Accueil!$B$7,IF(NOT(_xlfn.ISFORMULA(G343)),IF(AND(ISNUMBER(G343),G343&lt;&gt;0),Accueil!$B$7,""),"")),IF(NOT(_xlfn.ISFORMULA(G343)),IF(AND(ISNUMBER(G343),G343&lt;&gt;0),Accueil!$B$7,""),""))),IF(NOT(_xlfn.ISFORMULA(D343)),IF(AND(ISNUMBER(D343),D343&lt;&gt;0),Accueil!$B$7,IF(NOT(_xlfn.ISFORMULA(G343)),IF(AND(ISNUMBER(G343),G343&lt;&gt;0),Accueil!$B$7,""),"")),IF(NOT(_xlfn.ISFORMULA(G343)),IF(AND(ISNUMBER(G343),G343&lt;&gt;0),Accueil!$B$7,""),"")))</f>
        <v/>
      </c>
      <c r="AE343" s="230">
        <f t="shared" ca="1" si="78"/>
        <v>0</v>
      </c>
      <c r="AF343" s="230">
        <f t="shared" ca="1" si="79"/>
        <v>0</v>
      </c>
      <c r="AG343" s="230">
        <f t="shared" ca="1" si="80"/>
        <v>0</v>
      </c>
      <c r="AH343" s="231">
        <f t="shared" ca="1" si="81"/>
        <v>0</v>
      </c>
      <c r="AI343" s="231">
        <f t="shared" ca="1" si="82"/>
        <v>0</v>
      </c>
      <c r="AJ343" s="231" t="str">
        <f t="shared" ca="1" si="83"/>
        <v/>
      </c>
    </row>
    <row r="344" spans="1:36" x14ac:dyDescent="0.25">
      <c r="A344" s="42"/>
      <c r="B344" s="232" t="str">
        <f>IF(NOT(_xlfn.ISFORMULA(D344)),IF(AND(ISNUMBER(D344),D344&lt;&gt;0),Accueil!$B$7,IF(NOT(_xlfn.ISFORMULA(G344)),IF(AND(ISNUMBER(G344),G344&lt;&gt;0),Accueil!$B$7,""),"")),IF(NOT(_xlfn.ISFORMULA(G344)),IF(AND(ISNUMBER(G344),G344&lt;&gt;0),Accueil!$B$7,""),""))</f>
        <v/>
      </c>
      <c r="C344" s="43"/>
      <c r="D344" s="223" t="str">
        <f t="shared" ca="1" si="70"/>
        <v/>
      </c>
      <c r="E344" s="223" t="str">
        <f t="shared" ca="1" si="71"/>
        <v/>
      </c>
      <c r="F344" s="223" t="str">
        <f t="shared" ca="1" si="72"/>
        <v/>
      </c>
      <c r="G344" s="224" t="str">
        <f t="shared" ca="1" si="73"/>
        <v/>
      </c>
      <c r="H344" s="225" t="str">
        <f t="shared" ca="1" si="74"/>
        <v/>
      </c>
      <c r="I344" s="226" t="str">
        <f t="shared" ca="1" si="75"/>
        <v/>
      </c>
      <c r="J344" s="227" t="str">
        <f t="shared" ca="1" si="76"/>
        <v/>
      </c>
      <c r="K344" s="301" t="s">
        <v>88</v>
      </c>
      <c r="L344" s="112"/>
      <c r="M344" s="35"/>
      <c r="N344" s="35"/>
      <c r="O344" s="35"/>
      <c r="P344" s="35"/>
      <c r="S344" s="35"/>
      <c r="T344" s="35"/>
      <c r="U344" s="35"/>
      <c r="V344" s="35"/>
      <c r="W344" s="35"/>
      <c r="X344" s="35"/>
      <c r="Y344" s="35"/>
      <c r="Z344" s="35"/>
      <c r="AA344" s="228" t="b">
        <f t="shared" ca="1" si="77"/>
        <v>1</v>
      </c>
      <c r="AB344" s="228" t="b">
        <f ca="1">AND(Accueil!$E$5="Oui",$AA344,OR($AD344="",Accueil!$E$7="",NOT(ISNUMBER(Accueil!$E$7)),$AD344&gt;=Accueil!$E$7))</f>
        <v>0</v>
      </c>
      <c r="AC344" s="228" t="b">
        <f ca="1">AND(Accueil!$E$8="Oui",$AA344,OR($AD344="",Accueil!$E$10="",NOT(ISNUMBER(Accueil!$E$10)),$AD344&gt;=Accueil!$E$10))</f>
        <v>0</v>
      </c>
      <c r="AD344" s="229" t="str">
        <f>IF(NOT(_xlfn.ISFORMULA(B344)),IF(ISNUMBER(B344),B344,IF(NOT(_xlfn.ISFORMULA(D344)),IF(AND(ISNUMBER(D344),D344&lt;&gt;0),Accueil!$B$7,IF(NOT(_xlfn.ISFORMULA(G344)),IF(AND(ISNUMBER(G344),G344&lt;&gt;0),Accueil!$B$7,""),"")),IF(NOT(_xlfn.ISFORMULA(G344)),IF(AND(ISNUMBER(G344),G344&lt;&gt;0),Accueil!$B$7,""),""))),IF(NOT(_xlfn.ISFORMULA(D344)),IF(AND(ISNUMBER(D344),D344&lt;&gt;0),Accueil!$B$7,IF(NOT(_xlfn.ISFORMULA(G344)),IF(AND(ISNUMBER(G344),G344&lt;&gt;0),Accueil!$B$7,""),"")),IF(NOT(_xlfn.ISFORMULA(G344)),IF(AND(ISNUMBER(G344),G344&lt;&gt;0),Accueil!$B$7,""),"")))</f>
        <v/>
      </c>
      <c r="AE344" s="230">
        <f t="shared" ca="1" si="78"/>
        <v>0</v>
      </c>
      <c r="AF344" s="230">
        <f t="shared" ca="1" si="79"/>
        <v>0</v>
      </c>
      <c r="AG344" s="230">
        <f t="shared" ca="1" si="80"/>
        <v>0</v>
      </c>
      <c r="AH344" s="231">
        <f t="shared" ca="1" si="81"/>
        <v>0</v>
      </c>
      <c r="AI344" s="231">
        <f t="shared" ca="1" si="82"/>
        <v>0</v>
      </c>
      <c r="AJ344" s="231" t="str">
        <f t="shared" ca="1" si="83"/>
        <v/>
      </c>
    </row>
    <row r="345" spans="1:36" x14ac:dyDescent="0.25">
      <c r="A345" s="42"/>
      <c r="B345" s="232" t="str">
        <f>IF(NOT(_xlfn.ISFORMULA(D345)),IF(AND(ISNUMBER(D345),D345&lt;&gt;0),Accueil!$B$7,IF(NOT(_xlfn.ISFORMULA(G345)),IF(AND(ISNUMBER(G345),G345&lt;&gt;0),Accueil!$B$7,""),"")),IF(NOT(_xlfn.ISFORMULA(G345)),IF(AND(ISNUMBER(G345),G345&lt;&gt;0),Accueil!$B$7,""),""))</f>
        <v/>
      </c>
      <c r="C345" s="43"/>
      <c r="D345" s="223" t="str">
        <f t="shared" ca="1" si="70"/>
        <v/>
      </c>
      <c r="E345" s="223" t="str">
        <f t="shared" ca="1" si="71"/>
        <v/>
      </c>
      <c r="F345" s="223" t="str">
        <f t="shared" ca="1" si="72"/>
        <v/>
      </c>
      <c r="G345" s="224" t="str">
        <f t="shared" ca="1" si="73"/>
        <v/>
      </c>
      <c r="H345" s="225" t="str">
        <f t="shared" ca="1" si="74"/>
        <v/>
      </c>
      <c r="I345" s="226" t="str">
        <f t="shared" ca="1" si="75"/>
        <v/>
      </c>
      <c r="J345" s="227" t="str">
        <f t="shared" ca="1" si="76"/>
        <v/>
      </c>
      <c r="K345" s="301" t="s">
        <v>88</v>
      </c>
      <c r="L345" s="112"/>
      <c r="M345" s="35"/>
      <c r="N345" s="35"/>
      <c r="O345" s="35"/>
      <c r="P345" s="35"/>
      <c r="S345" s="35"/>
      <c r="T345" s="35"/>
      <c r="U345" s="35"/>
      <c r="V345" s="35"/>
      <c r="W345" s="35"/>
      <c r="X345" s="35"/>
      <c r="Y345" s="35"/>
      <c r="Z345" s="35"/>
      <c r="AA345" s="228" t="b">
        <f t="shared" ca="1" si="77"/>
        <v>1</v>
      </c>
      <c r="AB345" s="228" t="b">
        <f ca="1">AND(Accueil!$E$5="Oui",$AA345,OR($AD345="",Accueil!$E$7="",NOT(ISNUMBER(Accueil!$E$7)),$AD345&gt;=Accueil!$E$7))</f>
        <v>0</v>
      </c>
      <c r="AC345" s="228" t="b">
        <f ca="1">AND(Accueil!$E$8="Oui",$AA345,OR($AD345="",Accueil!$E$10="",NOT(ISNUMBER(Accueil!$E$10)),$AD345&gt;=Accueil!$E$10))</f>
        <v>0</v>
      </c>
      <c r="AD345" s="229" t="str">
        <f>IF(NOT(_xlfn.ISFORMULA(B345)),IF(ISNUMBER(B345),B345,IF(NOT(_xlfn.ISFORMULA(D345)),IF(AND(ISNUMBER(D345),D345&lt;&gt;0),Accueil!$B$7,IF(NOT(_xlfn.ISFORMULA(G345)),IF(AND(ISNUMBER(G345),G345&lt;&gt;0),Accueil!$B$7,""),"")),IF(NOT(_xlfn.ISFORMULA(G345)),IF(AND(ISNUMBER(G345),G345&lt;&gt;0),Accueil!$B$7,""),""))),IF(NOT(_xlfn.ISFORMULA(D345)),IF(AND(ISNUMBER(D345),D345&lt;&gt;0),Accueil!$B$7,IF(NOT(_xlfn.ISFORMULA(G345)),IF(AND(ISNUMBER(G345),G345&lt;&gt;0),Accueil!$B$7,""),"")),IF(NOT(_xlfn.ISFORMULA(G345)),IF(AND(ISNUMBER(G345),G345&lt;&gt;0),Accueil!$B$7,""),"")))</f>
        <v/>
      </c>
      <c r="AE345" s="230">
        <f t="shared" ca="1" si="78"/>
        <v>0</v>
      </c>
      <c r="AF345" s="230">
        <f t="shared" ca="1" si="79"/>
        <v>0</v>
      </c>
      <c r="AG345" s="230">
        <f t="shared" ca="1" si="80"/>
        <v>0</v>
      </c>
      <c r="AH345" s="231">
        <f t="shared" ca="1" si="81"/>
        <v>0</v>
      </c>
      <c r="AI345" s="231">
        <f t="shared" ca="1" si="82"/>
        <v>0</v>
      </c>
      <c r="AJ345" s="231" t="str">
        <f t="shared" ca="1" si="83"/>
        <v/>
      </c>
    </row>
    <row r="346" spans="1:36" x14ac:dyDescent="0.25">
      <c r="A346" s="42"/>
      <c r="B346" s="232" t="str">
        <f>IF(NOT(_xlfn.ISFORMULA(D346)),IF(AND(ISNUMBER(D346),D346&lt;&gt;0),Accueil!$B$7,IF(NOT(_xlfn.ISFORMULA(G346)),IF(AND(ISNUMBER(G346),G346&lt;&gt;0),Accueil!$B$7,""),"")),IF(NOT(_xlfn.ISFORMULA(G346)),IF(AND(ISNUMBER(G346),G346&lt;&gt;0),Accueil!$B$7,""),""))</f>
        <v/>
      </c>
      <c r="C346" s="43"/>
      <c r="D346" s="223" t="str">
        <f t="shared" ca="1" si="70"/>
        <v/>
      </c>
      <c r="E346" s="223" t="str">
        <f t="shared" ca="1" si="71"/>
        <v/>
      </c>
      <c r="F346" s="223" t="str">
        <f t="shared" ca="1" si="72"/>
        <v/>
      </c>
      <c r="G346" s="224" t="str">
        <f t="shared" ca="1" si="73"/>
        <v/>
      </c>
      <c r="H346" s="225" t="str">
        <f t="shared" ca="1" si="74"/>
        <v/>
      </c>
      <c r="I346" s="226" t="str">
        <f t="shared" ca="1" si="75"/>
        <v/>
      </c>
      <c r="J346" s="227" t="str">
        <f t="shared" ca="1" si="76"/>
        <v/>
      </c>
      <c r="K346" s="301" t="s">
        <v>88</v>
      </c>
      <c r="L346" s="112"/>
      <c r="M346" s="35"/>
      <c r="N346" s="35"/>
      <c r="O346" s="35"/>
      <c r="P346" s="35"/>
      <c r="S346" s="35"/>
      <c r="T346" s="35"/>
      <c r="U346" s="35"/>
      <c r="V346" s="35"/>
      <c r="W346" s="35"/>
      <c r="X346" s="35"/>
      <c r="Y346" s="35"/>
      <c r="Z346" s="35"/>
      <c r="AA346" s="228" t="b">
        <f t="shared" ca="1" si="77"/>
        <v>1</v>
      </c>
      <c r="AB346" s="228" t="b">
        <f ca="1">AND(Accueil!$E$5="Oui",$AA346,OR($AD346="",Accueil!$E$7="",NOT(ISNUMBER(Accueil!$E$7)),$AD346&gt;=Accueil!$E$7))</f>
        <v>0</v>
      </c>
      <c r="AC346" s="228" t="b">
        <f ca="1">AND(Accueil!$E$8="Oui",$AA346,OR($AD346="",Accueil!$E$10="",NOT(ISNUMBER(Accueil!$E$10)),$AD346&gt;=Accueil!$E$10))</f>
        <v>0</v>
      </c>
      <c r="AD346" s="229" t="str">
        <f>IF(NOT(_xlfn.ISFORMULA(B346)),IF(ISNUMBER(B346),B346,IF(NOT(_xlfn.ISFORMULA(D346)),IF(AND(ISNUMBER(D346),D346&lt;&gt;0),Accueil!$B$7,IF(NOT(_xlfn.ISFORMULA(G346)),IF(AND(ISNUMBER(G346),G346&lt;&gt;0),Accueil!$B$7,""),"")),IF(NOT(_xlfn.ISFORMULA(G346)),IF(AND(ISNUMBER(G346),G346&lt;&gt;0),Accueil!$B$7,""),""))),IF(NOT(_xlfn.ISFORMULA(D346)),IF(AND(ISNUMBER(D346),D346&lt;&gt;0),Accueil!$B$7,IF(NOT(_xlfn.ISFORMULA(G346)),IF(AND(ISNUMBER(G346),G346&lt;&gt;0),Accueil!$B$7,""),"")),IF(NOT(_xlfn.ISFORMULA(G346)),IF(AND(ISNUMBER(G346),G346&lt;&gt;0),Accueil!$B$7,""),"")))</f>
        <v/>
      </c>
      <c r="AE346" s="230">
        <f t="shared" ca="1" si="78"/>
        <v>0</v>
      </c>
      <c r="AF346" s="230">
        <f t="shared" ca="1" si="79"/>
        <v>0</v>
      </c>
      <c r="AG346" s="230">
        <f t="shared" ca="1" si="80"/>
        <v>0</v>
      </c>
      <c r="AH346" s="231">
        <f t="shared" ca="1" si="81"/>
        <v>0</v>
      </c>
      <c r="AI346" s="231">
        <f t="shared" ca="1" si="82"/>
        <v>0</v>
      </c>
      <c r="AJ346" s="231" t="str">
        <f t="shared" ca="1" si="83"/>
        <v/>
      </c>
    </row>
    <row r="347" spans="1:36" x14ac:dyDescent="0.25">
      <c r="A347" s="42"/>
      <c r="B347" s="232" t="str">
        <f>IF(NOT(_xlfn.ISFORMULA(D347)),IF(AND(ISNUMBER(D347),D347&lt;&gt;0),Accueil!$B$7,IF(NOT(_xlfn.ISFORMULA(G347)),IF(AND(ISNUMBER(G347),G347&lt;&gt;0),Accueil!$B$7,""),"")),IF(NOT(_xlfn.ISFORMULA(G347)),IF(AND(ISNUMBER(G347),G347&lt;&gt;0),Accueil!$B$7,""),""))</f>
        <v/>
      </c>
      <c r="C347" s="43"/>
      <c r="D347" s="223" t="str">
        <f t="shared" ca="1" si="70"/>
        <v/>
      </c>
      <c r="E347" s="223" t="str">
        <f t="shared" ca="1" si="71"/>
        <v/>
      </c>
      <c r="F347" s="223" t="str">
        <f t="shared" ca="1" si="72"/>
        <v/>
      </c>
      <c r="G347" s="224" t="str">
        <f t="shared" ca="1" si="73"/>
        <v/>
      </c>
      <c r="H347" s="225" t="str">
        <f t="shared" ca="1" si="74"/>
        <v/>
      </c>
      <c r="I347" s="226" t="str">
        <f t="shared" ca="1" si="75"/>
        <v/>
      </c>
      <c r="J347" s="227" t="str">
        <f t="shared" ca="1" si="76"/>
        <v/>
      </c>
      <c r="K347" s="301" t="s">
        <v>88</v>
      </c>
      <c r="L347" s="112"/>
      <c r="M347" s="35"/>
      <c r="N347" s="35"/>
      <c r="O347" s="35"/>
      <c r="P347" s="35"/>
      <c r="S347" s="35"/>
      <c r="T347" s="35"/>
      <c r="U347" s="35"/>
      <c r="V347" s="35"/>
      <c r="W347" s="35"/>
      <c r="X347" s="35"/>
      <c r="Y347" s="35"/>
      <c r="Z347" s="35"/>
      <c r="AA347" s="228" t="b">
        <f t="shared" ca="1" si="77"/>
        <v>1</v>
      </c>
      <c r="AB347" s="228" t="b">
        <f ca="1">AND(Accueil!$E$5="Oui",$AA347,OR($AD347="",Accueil!$E$7="",NOT(ISNUMBER(Accueil!$E$7)),$AD347&gt;=Accueil!$E$7))</f>
        <v>0</v>
      </c>
      <c r="AC347" s="228" t="b">
        <f ca="1">AND(Accueil!$E$8="Oui",$AA347,OR($AD347="",Accueil!$E$10="",NOT(ISNUMBER(Accueil!$E$10)),$AD347&gt;=Accueil!$E$10))</f>
        <v>0</v>
      </c>
      <c r="AD347" s="229" t="str">
        <f>IF(NOT(_xlfn.ISFORMULA(B347)),IF(ISNUMBER(B347),B347,IF(NOT(_xlfn.ISFORMULA(D347)),IF(AND(ISNUMBER(D347),D347&lt;&gt;0),Accueil!$B$7,IF(NOT(_xlfn.ISFORMULA(G347)),IF(AND(ISNUMBER(G347),G347&lt;&gt;0),Accueil!$B$7,""),"")),IF(NOT(_xlfn.ISFORMULA(G347)),IF(AND(ISNUMBER(G347),G347&lt;&gt;0),Accueil!$B$7,""),""))),IF(NOT(_xlfn.ISFORMULA(D347)),IF(AND(ISNUMBER(D347),D347&lt;&gt;0),Accueil!$B$7,IF(NOT(_xlfn.ISFORMULA(G347)),IF(AND(ISNUMBER(G347),G347&lt;&gt;0),Accueil!$B$7,""),"")),IF(NOT(_xlfn.ISFORMULA(G347)),IF(AND(ISNUMBER(G347),G347&lt;&gt;0),Accueil!$B$7,""),"")))</f>
        <v/>
      </c>
      <c r="AE347" s="230">
        <f t="shared" ca="1" si="78"/>
        <v>0</v>
      </c>
      <c r="AF347" s="230">
        <f t="shared" ca="1" si="79"/>
        <v>0</v>
      </c>
      <c r="AG347" s="230">
        <f t="shared" ca="1" si="80"/>
        <v>0</v>
      </c>
      <c r="AH347" s="231">
        <f t="shared" ca="1" si="81"/>
        <v>0</v>
      </c>
      <c r="AI347" s="231">
        <f t="shared" ca="1" si="82"/>
        <v>0</v>
      </c>
      <c r="AJ347" s="231" t="str">
        <f t="shared" ca="1" si="83"/>
        <v/>
      </c>
    </row>
    <row r="348" spans="1:36" x14ac:dyDescent="0.25">
      <c r="A348" s="42"/>
      <c r="B348" s="232" t="str">
        <f>IF(NOT(_xlfn.ISFORMULA(D348)),IF(AND(ISNUMBER(D348),D348&lt;&gt;0),Accueil!$B$7,IF(NOT(_xlfn.ISFORMULA(G348)),IF(AND(ISNUMBER(G348),G348&lt;&gt;0),Accueil!$B$7,""),"")),IF(NOT(_xlfn.ISFORMULA(G348)),IF(AND(ISNUMBER(G348),G348&lt;&gt;0),Accueil!$B$7,""),""))</f>
        <v/>
      </c>
      <c r="C348" s="43"/>
      <c r="D348" s="223" t="str">
        <f t="shared" ca="1" si="70"/>
        <v/>
      </c>
      <c r="E348" s="223" t="str">
        <f t="shared" ca="1" si="71"/>
        <v/>
      </c>
      <c r="F348" s="223" t="str">
        <f t="shared" ca="1" si="72"/>
        <v/>
      </c>
      <c r="G348" s="224" t="str">
        <f t="shared" ca="1" si="73"/>
        <v/>
      </c>
      <c r="H348" s="225" t="str">
        <f t="shared" ca="1" si="74"/>
        <v/>
      </c>
      <c r="I348" s="226" t="str">
        <f t="shared" ca="1" si="75"/>
        <v/>
      </c>
      <c r="J348" s="227" t="str">
        <f t="shared" ca="1" si="76"/>
        <v/>
      </c>
      <c r="K348" s="301" t="s">
        <v>88</v>
      </c>
      <c r="L348" s="112"/>
      <c r="M348" s="35"/>
      <c r="N348" s="35"/>
      <c r="O348" s="35"/>
      <c r="P348" s="35"/>
      <c r="S348" s="35"/>
      <c r="T348" s="35"/>
      <c r="U348" s="35"/>
      <c r="V348" s="35"/>
      <c r="W348" s="35"/>
      <c r="X348" s="35"/>
      <c r="Y348" s="35"/>
      <c r="Z348" s="35"/>
      <c r="AA348" s="228" t="b">
        <f t="shared" ca="1" si="77"/>
        <v>1</v>
      </c>
      <c r="AB348" s="228" t="b">
        <f ca="1">AND(Accueil!$E$5="Oui",$AA348,OR($AD348="",Accueil!$E$7="",NOT(ISNUMBER(Accueil!$E$7)),$AD348&gt;=Accueil!$E$7))</f>
        <v>0</v>
      </c>
      <c r="AC348" s="228" t="b">
        <f ca="1">AND(Accueil!$E$8="Oui",$AA348,OR($AD348="",Accueil!$E$10="",NOT(ISNUMBER(Accueil!$E$10)),$AD348&gt;=Accueil!$E$10))</f>
        <v>0</v>
      </c>
      <c r="AD348" s="229" t="str">
        <f>IF(NOT(_xlfn.ISFORMULA(B348)),IF(ISNUMBER(B348),B348,IF(NOT(_xlfn.ISFORMULA(D348)),IF(AND(ISNUMBER(D348),D348&lt;&gt;0),Accueil!$B$7,IF(NOT(_xlfn.ISFORMULA(G348)),IF(AND(ISNUMBER(G348),G348&lt;&gt;0),Accueil!$B$7,""),"")),IF(NOT(_xlfn.ISFORMULA(G348)),IF(AND(ISNUMBER(G348),G348&lt;&gt;0),Accueil!$B$7,""),""))),IF(NOT(_xlfn.ISFORMULA(D348)),IF(AND(ISNUMBER(D348),D348&lt;&gt;0),Accueil!$B$7,IF(NOT(_xlfn.ISFORMULA(G348)),IF(AND(ISNUMBER(G348),G348&lt;&gt;0),Accueil!$B$7,""),"")),IF(NOT(_xlfn.ISFORMULA(G348)),IF(AND(ISNUMBER(G348),G348&lt;&gt;0),Accueil!$B$7,""),"")))</f>
        <v/>
      </c>
      <c r="AE348" s="230">
        <f t="shared" ca="1" si="78"/>
        <v>0</v>
      </c>
      <c r="AF348" s="230">
        <f t="shared" ca="1" si="79"/>
        <v>0</v>
      </c>
      <c r="AG348" s="230">
        <f t="shared" ca="1" si="80"/>
        <v>0</v>
      </c>
      <c r="AH348" s="231">
        <f t="shared" ca="1" si="81"/>
        <v>0</v>
      </c>
      <c r="AI348" s="231">
        <f t="shared" ca="1" si="82"/>
        <v>0</v>
      </c>
      <c r="AJ348" s="231" t="str">
        <f t="shared" ca="1" si="83"/>
        <v/>
      </c>
    </row>
    <row r="349" spans="1:36" x14ac:dyDescent="0.25">
      <c r="A349" s="42"/>
      <c r="B349" s="232" t="str">
        <f>IF(NOT(_xlfn.ISFORMULA(D349)),IF(AND(ISNUMBER(D349),D349&lt;&gt;0),Accueil!$B$7,IF(NOT(_xlfn.ISFORMULA(G349)),IF(AND(ISNUMBER(G349),G349&lt;&gt;0),Accueil!$B$7,""),"")),IF(NOT(_xlfn.ISFORMULA(G349)),IF(AND(ISNUMBER(G349),G349&lt;&gt;0),Accueil!$B$7,""),""))</f>
        <v/>
      </c>
      <c r="C349" s="43"/>
      <c r="D349" s="223" t="str">
        <f t="shared" ca="1" si="70"/>
        <v/>
      </c>
      <c r="E349" s="223" t="str">
        <f t="shared" ca="1" si="71"/>
        <v/>
      </c>
      <c r="F349" s="223" t="str">
        <f t="shared" ca="1" si="72"/>
        <v/>
      </c>
      <c r="G349" s="224" t="str">
        <f t="shared" ca="1" si="73"/>
        <v/>
      </c>
      <c r="H349" s="225" t="str">
        <f t="shared" ca="1" si="74"/>
        <v/>
      </c>
      <c r="I349" s="226" t="str">
        <f t="shared" ca="1" si="75"/>
        <v/>
      </c>
      <c r="J349" s="227" t="str">
        <f t="shared" ca="1" si="76"/>
        <v/>
      </c>
      <c r="K349" s="301" t="s">
        <v>88</v>
      </c>
      <c r="L349" s="112"/>
      <c r="M349" s="35"/>
      <c r="N349" s="35"/>
      <c r="O349" s="35"/>
      <c r="P349" s="35"/>
      <c r="S349" s="35"/>
      <c r="T349" s="35"/>
      <c r="U349" s="35"/>
      <c r="V349" s="35"/>
      <c r="W349" s="35"/>
      <c r="X349" s="35"/>
      <c r="Y349" s="35"/>
      <c r="Z349" s="35"/>
      <c r="AA349" s="228" t="b">
        <f t="shared" ca="1" si="77"/>
        <v>1</v>
      </c>
      <c r="AB349" s="228" t="b">
        <f ca="1">AND(Accueil!$E$5="Oui",$AA349,OR($AD349="",Accueil!$E$7="",NOT(ISNUMBER(Accueil!$E$7)),$AD349&gt;=Accueil!$E$7))</f>
        <v>0</v>
      </c>
      <c r="AC349" s="228" t="b">
        <f ca="1">AND(Accueil!$E$8="Oui",$AA349,OR($AD349="",Accueil!$E$10="",NOT(ISNUMBER(Accueil!$E$10)),$AD349&gt;=Accueil!$E$10))</f>
        <v>0</v>
      </c>
      <c r="AD349" s="229" t="str">
        <f>IF(NOT(_xlfn.ISFORMULA(B349)),IF(ISNUMBER(B349),B349,IF(NOT(_xlfn.ISFORMULA(D349)),IF(AND(ISNUMBER(D349),D349&lt;&gt;0),Accueil!$B$7,IF(NOT(_xlfn.ISFORMULA(G349)),IF(AND(ISNUMBER(G349),G349&lt;&gt;0),Accueil!$B$7,""),"")),IF(NOT(_xlfn.ISFORMULA(G349)),IF(AND(ISNUMBER(G349),G349&lt;&gt;0),Accueil!$B$7,""),""))),IF(NOT(_xlfn.ISFORMULA(D349)),IF(AND(ISNUMBER(D349),D349&lt;&gt;0),Accueil!$B$7,IF(NOT(_xlfn.ISFORMULA(G349)),IF(AND(ISNUMBER(G349),G349&lt;&gt;0),Accueil!$B$7,""),"")),IF(NOT(_xlfn.ISFORMULA(G349)),IF(AND(ISNUMBER(G349),G349&lt;&gt;0),Accueil!$B$7,""),"")))</f>
        <v/>
      </c>
      <c r="AE349" s="230">
        <f t="shared" ca="1" si="78"/>
        <v>0</v>
      </c>
      <c r="AF349" s="230">
        <f t="shared" ca="1" si="79"/>
        <v>0</v>
      </c>
      <c r="AG349" s="230">
        <f t="shared" ca="1" si="80"/>
        <v>0</v>
      </c>
      <c r="AH349" s="231">
        <f t="shared" ca="1" si="81"/>
        <v>0</v>
      </c>
      <c r="AI349" s="231">
        <f t="shared" ca="1" si="82"/>
        <v>0</v>
      </c>
      <c r="AJ349" s="231" t="str">
        <f t="shared" ca="1" si="83"/>
        <v/>
      </c>
    </row>
    <row r="350" spans="1:36" x14ac:dyDescent="0.25">
      <c r="A350" s="42"/>
      <c r="B350" s="232" t="str">
        <f>IF(NOT(_xlfn.ISFORMULA(D350)),IF(AND(ISNUMBER(D350),D350&lt;&gt;0),Accueil!$B$7,IF(NOT(_xlfn.ISFORMULA(G350)),IF(AND(ISNUMBER(G350),G350&lt;&gt;0),Accueil!$B$7,""),"")),IF(NOT(_xlfn.ISFORMULA(G350)),IF(AND(ISNUMBER(G350),G350&lt;&gt;0),Accueil!$B$7,""),""))</f>
        <v/>
      </c>
      <c r="C350" s="43"/>
      <c r="D350" s="223" t="str">
        <f t="shared" ca="1" si="70"/>
        <v/>
      </c>
      <c r="E350" s="223" t="str">
        <f t="shared" ca="1" si="71"/>
        <v/>
      </c>
      <c r="F350" s="223" t="str">
        <f t="shared" ca="1" si="72"/>
        <v/>
      </c>
      <c r="G350" s="224" t="str">
        <f t="shared" ca="1" si="73"/>
        <v/>
      </c>
      <c r="H350" s="225" t="str">
        <f t="shared" ca="1" si="74"/>
        <v/>
      </c>
      <c r="I350" s="226" t="str">
        <f t="shared" ca="1" si="75"/>
        <v/>
      </c>
      <c r="J350" s="227" t="str">
        <f t="shared" ca="1" si="76"/>
        <v/>
      </c>
      <c r="K350" s="301" t="s">
        <v>88</v>
      </c>
      <c r="L350" s="112"/>
      <c r="M350" s="35"/>
      <c r="N350" s="35"/>
      <c r="O350" s="35"/>
      <c r="P350" s="35"/>
      <c r="S350" s="35"/>
      <c r="T350" s="35"/>
      <c r="U350" s="35"/>
      <c r="V350" s="35"/>
      <c r="W350" s="35"/>
      <c r="X350" s="35"/>
      <c r="Y350" s="35"/>
      <c r="Z350" s="35"/>
      <c r="AA350" s="228" t="b">
        <f t="shared" ca="1" si="77"/>
        <v>1</v>
      </c>
      <c r="AB350" s="228" t="b">
        <f ca="1">AND(Accueil!$E$5="Oui",$AA350,OR($AD350="",Accueil!$E$7="",NOT(ISNUMBER(Accueil!$E$7)),$AD350&gt;=Accueil!$E$7))</f>
        <v>0</v>
      </c>
      <c r="AC350" s="228" t="b">
        <f ca="1">AND(Accueil!$E$8="Oui",$AA350,OR($AD350="",Accueil!$E$10="",NOT(ISNUMBER(Accueil!$E$10)),$AD350&gt;=Accueil!$E$10))</f>
        <v>0</v>
      </c>
      <c r="AD350" s="229" t="str">
        <f>IF(NOT(_xlfn.ISFORMULA(B350)),IF(ISNUMBER(B350),B350,IF(NOT(_xlfn.ISFORMULA(D350)),IF(AND(ISNUMBER(D350),D350&lt;&gt;0),Accueil!$B$7,IF(NOT(_xlfn.ISFORMULA(G350)),IF(AND(ISNUMBER(G350),G350&lt;&gt;0),Accueil!$B$7,""),"")),IF(NOT(_xlfn.ISFORMULA(G350)),IF(AND(ISNUMBER(G350),G350&lt;&gt;0),Accueil!$B$7,""),""))),IF(NOT(_xlfn.ISFORMULA(D350)),IF(AND(ISNUMBER(D350),D350&lt;&gt;0),Accueil!$B$7,IF(NOT(_xlfn.ISFORMULA(G350)),IF(AND(ISNUMBER(G350),G350&lt;&gt;0),Accueil!$B$7,""),"")),IF(NOT(_xlfn.ISFORMULA(G350)),IF(AND(ISNUMBER(G350),G350&lt;&gt;0),Accueil!$B$7,""),"")))</f>
        <v/>
      </c>
      <c r="AE350" s="230">
        <f t="shared" ca="1" si="78"/>
        <v>0</v>
      </c>
      <c r="AF350" s="230">
        <f t="shared" ca="1" si="79"/>
        <v>0</v>
      </c>
      <c r="AG350" s="230">
        <f t="shared" ca="1" si="80"/>
        <v>0</v>
      </c>
      <c r="AH350" s="231">
        <f t="shared" ca="1" si="81"/>
        <v>0</v>
      </c>
      <c r="AI350" s="231">
        <f t="shared" ca="1" si="82"/>
        <v>0</v>
      </c>
      <c r="AJ350" s="231" t="str">
        <f t="shared" ca="1" si="83"/>
        <v/>
      </c>
    </row>
    <row r="351" spans="1:36" x14ac:dyDescent="0.25">
      <c r="A351" s="42"/>
      <c r="B351" s="232" t="str">
        <f>IF(NOT(_xlfn.ISFORMULA(D351)),IF(AND(ISNUMBER(D351),D351&lt;&gt;0),Accueil!$B$7,IF(NOT(_xlfn.ISFORMULA(G351)),IF(AND(ISNUMBER(G351),G351&lt;&gt;0),Accueil!$B$7,""),"")),IF(NOT(_xlfn.ISFORMULA(G351)),IF(AND(ISNUMBER(G351),G351&lt;&gt;0),Accueil!$B$7,""),""))</f>
        <v/>
      </c>
      <c r="C351" s="43"/>
      <c r="D351" s="223" t="str">
        <f t="shared" ca="1" si="70"/>
        <v/>
      </c>
      <c r="E351" s="223" t="str">
        <f t="shared" ca="1" si="71"/>
        <v/>
      </c>
      <c r="F351" s="223" t="str">
        <f t="shared" ca="1" si="72"/>
        <v/>
      </c>
      <c r="G351" s="224" t="str">
        <f t="shared" ca="1" si="73"/>
        <v/>
      </c>
      <c r="H351" s="225" t="str">
        <f t="shared" ca="1" si="74"/>
        <v/>
      </c>
      <c r="I351" s="226" t="str">
        <f t="shared" ca="1" si="75"/>
        <v/>
      </c>
      <c r="J351" s="227" t="str">
        <f t="shared" ca="1" si="76"/>
        <v/>
      </c>
      <c r="K351" s="301" t="s">
        <v>88</v>
      </c>
      <c r="L351" s="112"/>
      <c r="M351" s="35"/>
      <c r="N351" s="35"/>
      <c r="O351" s="35"/>
      <c r="P351" s="35"/>
      <c r="S351" s="35"/>
      <c r="T351" s="35"/>
      <c r="U351" s="35"/>
      <c r="V351" s="35"/>
      <c r="W351" s="35"/>
      <c r="X351" s="35"/>
      <c r="Y351" s="35"/>
      <c r="Z351" s="35"/>
      <c r="AA351" s="228" t="b">
        <f t="shared" ca="1" si="77"/>
        <v>1</v>
      </c>
      <c r="AB351" s="228" t="b">
        <f ca="1">AND(Accueil!$E$5="Oui",$AA351,OR($AD351="",Accueil!$E$7="",NOT(ISNUMBER(Accueil!$E$7)),$AD351&gt;=Accueil!$E$7))</f>
        <v>0</v>
      </c>
      <c r="AC351" s="228" t="b">
        <f ca="1">AND(Accueil!$E$8="Oui",$AA351,OR($AD351="",Accueil!$E$10="",NOT(ISNUMBER(Accueil!$E$10)),$AD351&gt;=Accueil!$E$10))</f>
        <v>0</v>
      </c>
      <c r="AD351" s="229" t="str">
        <f>IF(NOT(_xlfn.ISFORMULA(B351)),IF(ISNUMBER(B351),B351,IF(NOT(_xlfn.ISFORMULA(D351)),IF(AND(ISNUMBER(D351),D351&lt;&gt;0),Accueil!$B$7,IF(NOT(_xlfn.ISFORMULA(G351)),IF(AND(ISNUMBER(G351),G351&lt;&gt;0),Accueil!$B$7,""),"")),IF(NOT(_xlfn.ISFORMULA(G351)),IF(AND(ISNUMBER(G351),G351&lt;&gt;0),Accueil!$B$7,""),""))),IF(NOT(_xlfn.ISFORMULA(D351)),IF(AND(ISNUMBER(D351),D351&lt;&gt;0),Accueil!$B$7,IF(NOT(_xlfn.ISFORMULA(G351)),IF(AND(ISNUMBER(G351),G351&lt;&gt;0),Accueil!$B$7,""),"")),IF(NOT(_xlfn.ISFORMULA(G351)),IF(AND(ISNUMBER(G351),G351&lt;&gt;0),Accueil!$B$7,""),"")))</f>
        <v/>
      </c>
      <c r="AE351" s="230">
        <f t="shared" ca="1" si="78"/>
        <v>0</v>
      </c>
      <c r="AF351" s="230">
        <f t="shared" ca="1" si="79"/>
        <v>0</v>
      </c>
      <c r="AG351" s="230">
        <f t="shared" ca="1" si="80"/>
        <v>0</v>
      </c>
      <c r="AH351" s="231">
        <f t="shared" ca="1" si="81"/>
        <v>0</v>
      </c>
      <c r="AI351" s="231">
        <f t="shared" ca="1" si="82"/>
        <v>0</v>
      </c>
      <c r="AJ351" s="231" t="str">
        <f t="shared" ca="1" si="83"/>
        <v/>
      </c>
    </row>
    <row r="352" spans="1:36" x14ac:dyDescent="0.25">
      <c r="A352" s="42"/>
      <c r="B352" s="232" t="str">
        <f>IF(NOT(_xlfn.ISFORMULA(D352)),IF(AND(ISNUMBER(D352),D352&lt;&gt;0),Accueil!$B$7,IF(NOT(_xlfn.ISFORMULA(G352)),IF(AND(ISNUMBER(G352),G352&lt;&gt;0),Accueil!$B$7,""),"")),IF(NOT(_xlfn.ISFORMULA(G352)),IF(AND(ISNUMBER(G352),G352&lt;&gt;0),Accueil!$B$7,""),""))</f>
        <v/>
      </c>
      <c r="C352" s="43"/>
      <c r="D352" s="223" t="str">
        <f t="shared" ca="1" si="70"/>
        <v/>
      </c>
      <c r="E352" s="223" t="str">
        <f t="shared" ca="1" si="71"/>
        <v/>
      </c>
      <c r="F352" s="223" t="str">
        <f t="shared" ca="1" si="72"/>
        <v/>
      </c>
      <c r="G352" s="224" t="str">
        <f t="shared" ca="1" si="73"/>
        <v/>
      </c>
      <c r="H352" s="225" t="str">
        <f t="shared" ca="1" si="74"/>
        <v/>
      </c>
      <c r="I352" s="226" t="str">
        <f t="shared" ca="1" si="75"/>
        <v/>
      </c>
      <c r="J352" s="227" t="str">
        <f t="shared" ca="1" si="76"/>
        <v/>
      </c>
      <c r="K352" s="301" t="s">
        <v>88</v>
      </c>
      <c r="L352" s="112"/>
      <c r="M352" s="35"/>
      <c r="N352" s="35"/>
      <c r="O352" s="35"/>
      <c r="P352" s="35"/>
      <c r="S352" s="35"/>
      <c r="T352" s="35"/>
      <c r="U352" s="35"/>
      <c r="V352" s="35"/>
      <c r="W352" s="35"/>
      <c r="X352" s="35"/>
      <c r="Y352" s="35"/>
      <c r="Z352" s="35"/>
      <c r="AA352" s="228" t="b">
        <f t="shared" ca="1" si="77"/>
        <v>1</v>
      </c>
      <c r="AB352" s="228" t="b">
        <f ca="1">AND(Accueil!$E$5="Oui",$AA352,OR($AD352="",Accueil!$E$7="",NOT(ISNUMBER(Accueil!$E$7)),$AD352&gt;=Accueil!$E$7))</f>
        <v>0</v>
      </c>
      <c r="AC352" s="228" t="b">
        <f ca="1">AND(Accueil!$E$8="Oui",$AA352,OR($AD352="",Accueil!$E$10="",NOT(ISNUMBER(Accueil!$E$10)),$AD352&gt;=Accueil!$E$10))</f>
        <v>0</v>
      </c>
      <c r="AD352" s="229" t="str">
        <f>IF(NOT(_xlfn.ISFORMULA(B352)),IF(ISNUMBER(B352),B352,IF(NOT(_xlfn.ISFORMULA(D352)),IF(AND(ISNUMBER(D352),D352&lt;&gt;0),Accueil!$B$7,IF(NOT(_xlfn.ISFORMULA(G352)),IF(AND(ISNUMBER(G352),G352&lt;&gt;0),Accueil!$B$7,""),"")),IF(NOT(_xlfn.ISFORMULA(G352)),IF(AND(ISNUMBER(G352),G352&lt;&gt;0),Accueil!$B$7,""),""))),IF(NOT(_xlfn.ISFORMULA(D352)),IF(AND(ISNUMBER(D352),D352&lt;&gt;0),Accueil!$B$7,IF(NOT(_xlfn.ISFORMULA(G352)),IF(AND(ISNUMBER(G352),G352&lt;&gt;0),Accueil!$B$7,""),"")),IF(NOT(_xlfn.ISFORMULA(G352)),IF(AND(ISNUMBER(G352),G352&lt;&gt;0),Accueil!$B$7,""),"")))</f>
        <v/>
      </c>
      <c r="AE352" s="230">
        <f t="shared" ca="1" si="78"/>
        <v>0</v>
      </c>
      <c r="AF352" s="230">
        <f t="shared" ca="1" si="79"/>
        <v>0</v>
      </c>
      <c r="AG352" s="230">
        <f t="shared" ca="1" si="80"/>
        <v>0</v>
      </c>
      <c r="AH352" s="231">
        <f t="shared" ca="1" si="81"/>
        <v>0</v>
      </c>
      <c r="AI352" s="231">
        <f t="shared" ca="1" si="82"/>
        <v>0</v>
      </c>
      <c r="AJ352" s="231" t="str">
        <f t="shared" ca="1" si="83"/>
        <v/>
      </c>
    </row>
    <row r="353" spans="1:36" x14ac:dyDescent="0.25">
      <c r="A353" s="42"/>
      <c r="B353" s="232" t="str">
        <f>IF(NOT(_xlfn.ISFORMULA(D353)),IF(AND(ISNUMBER(D353),D353&lt;&gt;0),Accueil!$B$7,IF(NOT(_xlfn.ISFORMULA(G353)),IF(AND(ISNUMBER(G353),G353&lt;&gt;0),Accueil!$B$7,""),"")),IF(NOT(_xlfn.ISFORMULA(G353)),IF(AND(ISNUMBER(G353),G353&lt;&gt;0),Accueil!$B$7,""),""))</f>
        <v/>
      </c>
      <c r="C353" s="43"/>
      <c r="D353" s="223" t="str">
        <f t="shared" ca="1" si="70"/>
        <v/>
      </c>
      <c r="E353" s="223" t="str">
        <f t="shared" ca="1" si="71"/>
        <v/>
      </c>
      <c r="F353" s="223" t="str">
        <f t="shared" ca="1" si="72"/>
        <v/>
      </c>
      <c r="G353" s="224" t="str">
        <f t="shared" ca="1" si="73"/>
        <v/>
      </c>
      <c r="H353" s="225" t="str">
        <f t="shared" ca="1" si="74"/>
        <v/>
      </c>
      <c r="I353" s="226" t="str">
        <f t="shared" ca="1" si="75"/>
        <v/>
      </c>
      <c r="J353" s="227" t="str">
        <f t="shared" ca="1" si="76"/>
        <v/>
      </c>
      <c r="K353" s="301" t="s">
        <v>88</v>
      </c>
      <c r="L353" s="112"/>
      <c r="M353" s="35"/>
      <c r="N353" s="35"/>
      <c r="O353" s="35"/>
      <c r="P353" s="35"/>
      <c r="S353" s="35"/>
      <c r="T353" s="35"/>
      <c r="U353" s="35"/>
      <c r="V353" s="35"/>
      <c r="W353" s="35"/>
      <c r="X353" s="35"/>
      <c r="Y353" s="35"/>
      <c r="Z353" s="35"/>
      <c r="AA353" s="228" t="b">
        <f t="shared" ca="1" si="77"/>
        <v>1</v>
      </c>
      <c r="AB353" s="228" t="b">
        <f ca="1">AND(Accueil!$E$5="Oui",$AA353,OR($AD353="",Accueil!$E$7="",NOT(ISNUMBER(Accueil!$E$7)),$AD353&gt;=Accueil!$E$7))</f>
        <v>0</v>
      </c>
      <c r="AC353" s="228" t="b">
        <f ca="1">AND(Accueil!$E$8="Oui",$AA353,OR($AD353="",Accueil!$E$10="",NOT(ISNUMBER(Accueil!$E$10)),$AD353&gt;=Accueil!$E$10))</f>
        <v>0</v>
      </c>
      <c r="AD353" s="229" t="str">
        <f>IF(NOT(_xlfn.ISFORMULA(B353)),IF(ISNUMBER(B353),B353,IF(NOT(_xlfn.ISFORMULA(D353)),IF(AND(ISNUMBER(D353),D353&lt;&gt;0),Accueil!$B$7,IF(NOT(_xlfn.ISFORMULA(G353)),IF(AND(ISNUMBER(G353),G353&lt;&gt;0),Accueil!$B$7,""),"")),IF(NOT(_xlfn.ISFORMULA(G353)),IF(AND(ISNUMBER(G353),G353&lt;&gt;0),Accueil!$B$7,""),""))),IF(NOT(_xlfn.ISFORMULA(D353)),IF(AND(ISNUMBER(D353),D353&lt;&gt;0),Accueil!$B$7,IF(NOT(_xlfn.ISFORMULA(G353)),IF(AND(ISNUMBER(G353),G353&lt;&gt;0),Accueil!$B$7,""),"")),IF(NOT(_xlfn.ISFORMULA(G353)),IF(AND(ISNUMBER(G353),G353&lt;&gt;0),Accueil!$B$7,""),"")))</f>
        <v/>
      </c>
      <c r="AE353" s="230">
        <f t="shared" ca="1" si="78"/>
        <v>0</v>
      </c>
      <c r="AF353" s="230">
        <f t="shared" ca="1" si="79"/>
        <v>0</v>
      </c>
      <c r="AG353" s="230">
        <f t="shared" ca="1" si="80"/>
        <v>0</v>
      </c>
      <c r="AH353" s="231">
        <f t="shared" ca="1" si="81"/>
        <v>0</v>
      </c>
      <c r="AI353" s="231">
        <f t="shared" ca="1" si="82"/>
        <v>0</v>
      </c>
      <c r="AJ353" s="231" t="str">
        <f t="shared" ca="1" si="83"/>
        <v/>
      </c>
    </row>
    <row r="354" spans="1:36" x14ac:dyDescent="0.25">
      <c r="A354" s="42"/>
      <c r="B354" s="232" t="str">
        <f>IF(NOT(_xlfn.ISFORMULA(D354)),IF(AND(ISNUMBER(D354),D354&lt;&gt;0),Accueil!$B$7,IF(NOT(_xlfn.ISFORMULA(G354)),IF(AND(ISNUMBER(G354),G354&lt;&gt;0),Accueil!$B$7,""),"")),IF(NOT(_xlfn.ISFORMULA(G354)),IF(AND(ISNUMBER(G354),G354&lt;&gt;0),Accueil!$B$7,""),""))</f>
        <v/>
      </c>
      <c r="C354" s="43"/>
      <c r="D354" s="223" t="str">
        <f t="shared" ca="1" si="70"/>
        <v/>
      </c>
      <c r="E354" s="223" t="str">
        <f t="shared" ca="1" si="71"/>
        <v/>
      </c>
      <c r="F354" s="223" t="str">
        <f t="shared" ca="1" si="72"/>
        <v/>
      </c>
      <c r="G354" s="224" t="str">
        <f t="shared" ca="1" si="73"/>
        <v/>
      </c>
      <c r="H354" s="225" t="str">
        <f t="shared" ca="1" si="74"/>
        <v/>
      </c>
      <c r="I354" s="226" t="str">
        <f t="shared" ca="1" si="75"/>
        <v/>
      </c>
      <c r="J354" s="227" t="str">
        <f t="shared" ca="1" si="76"/>
        <v/>
      </c>
      <c r="K354" s="301" t="s">
        <v>88</v>
      </c>
      <c r="L354" s="112"/>
      <c r="M354" s="35"/>
      <c r="N354" s="35"/>
      <c r="O354" s="35"/>
      <c r="P354" s="35"/>
      <c r="S354" s="35"/>
      <c r="T354" s="35"/>
      <c r="U354" s="35"/>
      <c r="V354" s="35"/>
      <c r="W354" s="35"/>
      <c r="X354" s="35"/>
      <c r="Y354" s="35"/>
      <c r="Z354" s="35"/>
      <c r="AA354" s="228" t="b">
        <f t="shared" ca="1" si="77"/>
        <v>1</v>
      </c>
      <c r="AB354" s="228" t="b">
        <f ca="1">AND(Accueil!$E$5="Oui",$AA354,OR($AD354="",Accueil!$E$7="",NOT(ISNUMBER(Accueil!$E$7)),$AD354&gt;=Accueil!$E$7))</f>
        <v>0</v>
      </c>
      <c r="AC354" s="228" t="b">
        <f ca="1">AND(Accueil!$E$8="Oui",$AA354,OR($AD354="",Accueil!$E$10="",NOT(ISNUMBER(Accueil!$E$10)),$AD354&gt;=Accueil!$E$10))</f>
        <v>0</v>
      </c>
      <c r="AD354" s="229" t="str">
        <f>IF(NOT(_xlfn.ISFORMULA(B354)),IF(ISNUMBER(B354),B354,IF(NOT(_xlfn.ISFORMULA(D354)),IF(AND(ISNUMBER(D354),D354&lt;&gt;0),Accueil!$B$7,IF(NOT(_xlfn.ISFORMULA(G354)),IF(AND(ISNUMBER(G354),G354&lt;&gt;0),Accueil!$B$7,""),"")),IF(NOT(_xlfn.ISFORMULA(G354)),IF(AND(ISNUMBER(G354),G354&lt;&gt;0),Accueil!$B$7,""),""))),IF(NOT(_xlfn.ISFORMULA(D354)),IF(AND(ISNUMBER(D354),D354&lt;&gt;0),Accueil!$B$7,IF(NOT(_xlfn.ISFORMULA(G354)),IF(AND(ISNUMBER(G354),G354&lt;&gt;0),Accueil!$B$7,""),"")),IF(NOT(_xlfn.ISFORMULA(G354)),IF(AND(ISNUMBER(G354),G354&lt;&gt;0),Accueil!$B$7,""),"")))</f>
        <v/>
      </c>
      <c r="AE354" s="230">
        <f t="shared" ca="1" si="78"/>
        <v>0</v>
      </c>
      <c r="AF354" s="230">
        <f t="shared" ca="1" si="79"/>
        <v>0</v>
      </c>
      <c r="AG354" s="230">
        <f t="shared" ca="1" si="80"/>
        <v>0</v>
      </c>
      <c r="AH354" s="231">
        <f t="shared" ca="1" si="81"/>
        <v>0</v>
      </c>
      <c r="AI354" s="231">
        <f t="shared" ca="1" si="82"/>
        <v>0</v>
      </c>
      <c r="AJ354" s="231" t="str">
        <f t="shared" ca="1" si="83"/>
        <v/>
      </c>
    </row>
    <row r="355" spans="1:36" x14ac:dyDescent="0.25">
      <c r="A355" s="42"/>
      <c r="B355" s="232" t="str">
        <f>IF(NOT(_xlfn.ISFORMULA(D355)),IF(AND(ISNUMBER(D355),D355&lt;&gt;0),Accueil!$B$7,IF(NOT(_xlfn.ISFORMULA(G355)),IF(AND(ISNUMBER(G355),G355&lt;&gt;0),Accueil!$B$7,""),"")),IF(NOT(_xlfn.ISFORMULA(G355)),IF(AND(ISNUMBER(G355),G355&lt;&gt;0),Accueil!$B$7,""),""))</f>
        <v/>
      </c>
      <c r="C355" s="43"/>
      <c r="D355" s="223" t="str">
        <f t="shared" ca="1" si="70"/>
        <v/>
      </c>
      <c r="E355" s="223" t="str">
        <f t="shared" ca="1" si="71"/>
        <v/>
      </c>
      <c r="F355" s="223" t="str">
        <f t="shared" ca="1" si="72"/>
        <v/>
      </c>
      <c r="G355" s="224" t="str">
        <f t="shared" ca="1" si="73"/>
        <v/>
      </c>
      <c r="H355" s="225" t="str">
        <f t="shared" ca="1" si="74"/>
        <v/>
      </c>
      <c r="I355" s="226" t="str">
        <f t="shared" ca="1" si="75"/>
        <v/>
      </c>
      <c r="J355" s="227" t="str">
        <f t="shared" ca="1" si="76"/>
        <v/>
      </c>
      <c r="K355" s="301" t="s">
        <v>88</v>
      </c>
      <c r="L355" s="112"/>
      <c r="M355" s="35"/>
      <c r="N355" s="35"/>
      <c r="O355" s="35"/>
      <c r="P355" s="35"/>
      <c r="S355" s="35"/>
      <c r="T355" s="35"/>
      <c r="U355" s="35"/>
      <c r="V355" s="35"/>
      <c r="W355" s="35"/>
      <c r="X355" s="35"/>
      <c r="Y355" s="35"/>
      <c r="Z355" s="35"/>
      <c r="AA355" s="228" t="b">
        <f t="shared" ca="1" si="77"/>
        <v>1</v>
      </c>
      <c r="AB355" s="228" t="b">
        <f ca="1">AND(Accueil!$E$5="Oui",$AA355,OR($AD355="",Accueil!$E$7="",NOT(ISNUMBER(Accueil!$E$7)),$AD355&gt;=Accueil!$E$7))</f>
        <v>0</v>
      </c>
      <c r="AC355" s="228" t="b">
        <f ca="1">AND(Accueil!$E$8="Oui",$AA355,OR($AD355="",Accueil!$E$10="",NOT(ISNUMBER(Accueil!$E$10)),$AD355&gt;=Accueil!$E$10))</f>
        <v>0</v>
      </c>
      <c r="AD355" s="229" t="str">
        <f>IF(NOT(_xlfn.ISFORMULA(B355)),IF(ISNUMBER(B355),B355,IF(NOT(_xlfn.ISFORMULA(D355)),IF(AND(ISNUMBER(D355),D355&lt;&gt;0),Accueil!$B$7,IF(NOT(_xlfn.ISFORMULA(G355)),IF(AND(ISNUMBER(G355),G355&lt;&gt;0),Accueil!$B$7,""),"")),IF(NOT(_xlfn.ISFORMULA(G355)),IF(AND(ISNUMBER(G355),G355&lt;&gt;0),Accueil!$B$7,""),""))),IF(NOT(_xlfn.ISFORMULA(D355)),IF(AND(ISNUMBER(D355),D355&lt;&gt;0),Accueil!$B$7,IF(NOT(_xlfn.ISFORMULA(G355)),IF(AND(ISNUMBER(G355),G355&lt;&gt;0),Accueil!$B$7,""),"")),IF(NOT(_xlfn.ISFORMULA(G355)),IF(AND(ISNUMBER(G355),G355&lt;&gt;0),Accueil!$B$7,""),"")))</f>
        <v/>
      </c>
      <c r="AE355" s="230">
        <f t="shared" ca="1" si="78"/>
        <v>0</v>
      </c>
      <c r="AF355" s="230">
        <f t="shared" ca="1" si="79"/>
        <v>0</v>
      </c>
      <c r="AG355" s="230">
        <f t="shared" ca="1" si="80"/>
        <v>0</v>
      </c>
      <c r="AH355" s="231">
        <f t="shared" ca="1" si="81"/>
        <v>0</v>
      </c>
      <c r="AI355" s="231">
        <f t="shared" ca="1" si="82"/>
        <v>0</v>
      </c>
      <c r="AJ355" s="231" t="str">
        <f t="shared" ca="1" si="83"/>
        <v/>
      </c>
    </row>
    <row r="356" spans="1:36" x14ac:dyDescent="0.25">
      <c r="A356" s="42"/>
      <c r="B356" s="232" t="str">
        <f>IF(NOT(_xlfn.ISFORMULA(D356)),IF(AND(ISNUMBER(D356),D356&lt;&gt;0),Accueil!$B$7,IF(NOT(_xlfn.ISFORMULA(G356)),IF(AND(ISNUMBER(G356),G356&lt;&gt;0),Accueil!$B$7,""),"")),IF(NOT(_xlfn.ISFORMULA(G356)),IF(AND(ISNUMBER(G356),G356&lt;&gt;0),Accueil!$B$7,""),""))</f>
        <v/>
      </c>
      <c r="C356" s="43"/>
      <c r="D356" s="223" t="str">
        <f t="shared" ca="1" si="70"/>
        <v/>
      </c>
      <c r="E356" s="223" t="str">
        <f t="shared" ca="1" si="71"/>
        <v/>
      </c>
      <c r="F356" s="223" t="str">
        <f t="shared" ca="1" si="72"/>
        <v/>
      </c>
      <c r="G356" s="224" t="str">
        <f t="shared" ca="1" si="73"/>
        <v/>
      </c>
      <c r="H356" s="225" t="str">
        <f t="shared" ca="1" si="74"/>
        <v/>
      </c>
      <c r="I356" s="226" t="str">
        <f t="shared" ca="1" si="75"/>
        <v/>
      </c>
      <c r="J356" s="227" t="str">
        <f t="shared" ca="1" si="76"/>
        <v/>
      </c>
      <c r="K356" s="301" t="s">
        <v>88</v>
      </c>
      <c r="L356" s="112"/>
      <c r="M356" s="35"/>
      <c r="N356" s="35"/>
      <c r="O356" s="35"/>
      <c r="P356" s="35"/>
      <c r="S356" s="35"/>
      <c r="T356" s="35"/>
      <c r="U356" s="35"/>
      <c r="V356" s="35"/>
      <c r="W356" s="35"/>
      <c r="X356" s="35"/>
      <c r="Y356" s="35"/>
      <c r="Z356" s="35"/>
      <c r="AA356" s="228" t="b">
        <f t="shared" ca="1" si="77"/>
        <v>1</v>
      </c>
      <c r="AB356" s="228" t="b">
        <f ca="1">AND(Accueil!$E$5="Oui",$AA356,OR($AD356="",Accueil!$E$7="",NOT(ISNUMBER(Accueil!$E$7)),$AD356&gt;=Accueil!$E$7))</f>
        <v>0</v>
      </c>
      <c r="AC356" s="228" t="b">
        <f ca="1">AND(Accueil!$E$8="Oui",$AA356,OR($AD356="",Accueil!$E$10="",NOT(ISNUMBER(Accueil!$E$10)),$AD356&gt;=Accueil!$E$10))</f>
        <v>0</v>
      </c>
      <c r="AD356" s="229" t="str">
        <f>IF(NOT(_xlfn.ISFORMULA(B356)),IF(ISNUMBER(B356),B356,IF(NOT(_xlfn.ISFORMULA(D356)),IF(AND(ISNUMBER(D356),D356&lt;&gt;0),Accueil!$B$7,IF(NOT(_xlfn.ISFORMULA(G356)),IF(AND(ISNUMBER(G356),G356&lt;&gt;0),Accueil!$B$7,""),"")),IF(NOT(_xlfn.ISFORMULA(G356)),IF(AND(ISNUMBER(G356),G356&lt;&gt;0),Accueil!$B$7,""),""))),IF(NOT(_xlfn.ISFORMULA(D356)),IF(AND(ISNUMBER(D356),D356&lt;&gt;0),Accueil!$B$7,IF(NOT(_xlfn.ISFORMULA(G356)),IF(AND(ISNUMBER(G356),G356&lt;&gt;0),Accueil!$B$7,""),"")),IF(NOT(_xlfn.ISFORMULA(G356)),IF(AND(ISNUMBER(G356),G356&lt;&gt;0),Accueil!$B$7,""),"")))</f>
        <v/>
      </c>
      <c r="AE356" s="230">
        <f t="shared" ca="1" si="78"/>
        <v>0</v>
      </c>
      <c r="AF356" s="230">
        <f t="shared" ca="1" si="79"/>
        <v>0</v>
      </c>
      <c r="AG356" s="230">
        <f t="shared" ca="1" si="80"/>
        <v>0</v>
      </c>
      <c r="AH356" s="231">
        <f t="shared" ca="1" si="81"/>
        <v>0</v>
      </c>
      <c r="AI356" s="231">
        <f t="shared" ca="1" si="82"/>
        <v>0</v>
      </c>
      <c r="AJ356" s="231" t="str">
        <f t="shared" ca="1" si="83"/>
        <v/>
      </c>
    </row>
    <row r="357" spans="1:36" x14ac:dyDescent="0.25">
      <c r="A357" s="42"/>
      <c r="B357" s="232" t="str">
        <f>IF(NOT(_xlfn.ISFORMULA(D357)),IF(AND(ISNUMBER(D357),D357&lt;&gt;0),Accueil!$B$7,IF(NOT(_xlfn.ISFORMULA(G357)),IF(AND(ISNUMBER(G357),G357&lt;&gt;0),Accueil!$B$7,""),"")),IF(NOT(_xlfn.ISFORMULA(G357)),IF(AND(ISNUMBER(G357),G357&lt;&gt;0),Accueil!$B$7,""),""))</f>
        <v/>
      </c>
      <c r="C357" s="43"/>
      <c r="D357" s="223" t="str">
        <f t="shared" ca="1" si="70"/>
        <v/>
      </c>
      <c r="E357" s="223" t="str">
        <f t="shared" ca="1" si="71"/>
        <v/>
      </c>
      <c r="F357" s="223" t="str">
        <f t="shared" ca="1" si="72"/>
        <v/>
      </c>
      <c r="G357" s="224" t="str">
        <f t="shared" ca="1" si="73"/>
        <v/>
      </c>
      <c r="H357" s="225" t="str">
        <f t="shared" ca="1" si="74"/>
        <v/>
      </c>
      <c r="I357" s="226" t="str">
        <f t="shared" ca="1" si="75"/>
        <v/>
      </c>
      <c r="J357" s="227" t="str">
        <f t="shared" ca="1" si="76"/>
        <v/>
      </c>
      <c r="K357" s="301" t="s">
        <v>88</v>
      </c>
      <c r="L357" s="112"/>
      <c r="M357" s="35"/>
      <c r="N357" s="35"/>
      <c r="O357" s="35"/>
      <c r="P357" s="35"/>
      <c r="S357" s="35"/>
      <c r="T357" s="35"/>
      <c r="U357" s="35"/>
      <c r="V357" s="35"/>
      <c r="W357" s="35"/>
      <c r="X357" s="35"/>
      <c r="Y357" s="35"/>
      <c r="Z357" s="35"/>
      <c r="AA357" s="228" t="b">
        <f t="shared" ca="1" si="77"/>
        <v>1</v>
      </c>
      <c r="AB357" s="228" t="b">
        <f ca="1">AND(Accueil!$E$5="Oui",$AA357,OR($AD357="",Accueil!$E$7="",NOT(ISNUMBER(Accueil!$E$7)),$AD357&gt;=Accueil!$E$7))</f>
        <v>0</v>
      </c>
      <c r="AC357" s="228" t="b">
        <f ca="1">AND(Accueil!$E$8="Oui",$AA357,OR($AD357="",Accueil!$E$10="",NOT(ISNUMBER(Accueil!$E$10)),$AD357&gt;=Accueil!$E$10))</f>
        <v>0</v>
      </c>
      <c r="AD357" s="229" t="str">
        <f>IF(NOT(_xlfn.ISFORMULA(B357)),IF(ISNUMBER(B357),B357,IF(NOT(_xlfn.ISFORMULA(D357)),IF(AND(ISNUMBER(D357),D357&lt;&gt;0),Accueil!$B$7,IF(NOT(_xlfn.ISFORMULA(G357)),IF(AND(ISNUMBER(G357),G357&lt;&gt;0),Accueil!$B$7,""),"")),IF(NOT(_xlfn.ISFORMULA(G357)),IF(AND(ISNUMBER(G357),G357&lt;&gt;0),Accueil!$B$7,""),""))),IF(NOT(_xlfn.ISFORMULA(D357)),IF(AND(ISNUMBER(D357),D357&lt;&gt;0),Accueil!$B$7,IF(NOT(_xlfn.ISFORMULA(G357)),IF(AND(ISNUMBER(G357),G357&lt;&gt;0),Accueil!$B$7,""),"")),IF(NOT(_xlfn.ISFORMULA(G357)),IF(AND(ISNUMBER(G357),G357&lt;&gt;0),Accueil!$B$7,""),"")))</f>
        <v/>
      </c>
      <c r="AE357" s="230">
        <f t="shared" ca="1" si="78"/>
        <v>0</v>
      </c>
      <c r="AF357" s="230">
        <f t="shared" ca="1" si="79"/>
        <v>0</v>
      </c>
      <c r="AG357" s="230">
        <f t="shared" ca="1" si="80"/>
        <v>0</v>
      </c>
      <c r="AH357" s="231">
        <f t="shared" ca="1" si="81"/>
        <v>0</v>
      </c>
      <c r="AI357" s="231">
        <f t="shared" ca="1" si="82"/>
        <v>0</v>
      </c>
      <c r="AJ357" s="231" t="str">
        <f t="shared" ca="1" si="83"/>
        <v/>
      </c>
    </row>
    <row r="358" spans="1:36" x14ac:dyDescent="0.25">
      <c r="A358" s="42"/>
      <c r="B358" s="232" t="str">
        <f>IF(NOT(_xlfn.ISFORMULA(D358)),IF(AND(ISNUMBER(D358),D358&lt;&gt;0),Accueil!$B$7,IF(NOT(_xlfn.ISFORMULA(G358)),IF(AND(ISNUMBER(G358),G358&lt;&gt;0),Accueil!$B$7,""),"")),IF(NOT(_xlfn.ISFORMULA(G358)),IF(AND(ISNUMBER(G358),G358&lt;&gt;0),Accueil!$B$7,""),""))</f>
        <v/>
      </c>
      <c r="C358" s="43"/>
      <c r="D358" s="223" t="str">
        <f t="shared" ca="1" si="70"/>
        <v/>
      </c>
      <c r="E358" s="223" t="str">
        <f t="shared" ca="1" si="71"/>
        <v/>
      </c>
      <c r="F358" s="223" t="str">
        <f t="shared" ca="1" si="72"/>
        <v/>
      </c>
      <c r="G358" s="224" t="str">
        <f t="shared" ca="1" si="73"/>
        <v/>
      </c>
      <c r="H358" s="225" t="str">
        <f t="shared" ca="1" si="74"/>
        <v/>
      </c>
      <c r="I358" s="226" t="str">
        <f t="shared" ca="1" si="75"/>
        <v/>
      </c>
      <c r="J358" s="227" t="str">
        <f t="shared" ca="1" si="76"/>
        <v/>
      </c>
      <c r="K358" s="301" t="s">
        <v>88</v>
      </c>
      <c r="L358" s="112"/>
      <c r="M358" s="35"/>
      <c r="N358" s="35"/>
      <c r="O358" s="35"/>
      <c r="P358" s="35"/>
      <c r="S358" s="35"/>
      <c r="T358" s="35"/>
      <c r="U358" s="35"/>
      <c r="V358" s="35"/>
      <c r="W358" s="35"/>
      <c r="X358" s="35"/>
      <c r="Y358" s="35"/>
      <c r="Z358" s="35"/>
      <c r="AA358" s="228" t="b">
        <f t="shared" ca="1" si="77"/>
        <v>1</v>
      </c>
      <c r="AB358" s="228" t="b">
        <f ca="1">AND(Accueil!$E$5="Oui",$AA358,OR($AD358="",Accueil!$E$7="",NOT(ISNUMBER(Accueil!$E$7)),$AD358&gt;=Accueil!$E$7))</f>
        <v>0</v>
      </c>
      <c r="AC358" s="228" t="b">
        <f ca="1">AND(Accueil!$E$8="Oui",$AA358,OR($AD358="",Accueil!$E$10="",NOT(ISNUMBER(Accueil!$E$10)),$AD358&gt;=Accueil!$E$10))</f>
        <v>0</v>
      </c>
      <c r="AD358" s="229" t="str">
        <f>IF(NOT(_xlfn.ISFORMULA(B358)),IF(ISNUMBER(B358),B358,IF(NOT(_xlfn.ISFORMULA(D358)),IF(AND(ISNUMBER(D358),D358&lt;&gt;0),Accueil!$B$7,IF(NOT(_xlfn.ISFORMULA(G358)),IF(AND(ISNUMBER(G358),G358&lt;&gt;0),Accueil!$B$7,""),"")),IF(NOT(_xlfn.ISFORMULA(G358)),IF(AND(ISNUMBER(G358),G358&lt;&gt;0),Accueil!$B$7,""),""))),IF(NOT(_xlfn.ISFORMULA(D358)),IF(AND(ISNUMBER(D358),D358&lt;&gt;0),Accueil!$B$7,IF(NOT(_xlfn.ISFORMULA(G358)),IF(AND(ISNUMBER(G358),G358&lt;&gt;0),Accueil!$B$7,""),"")),IF(NOT(_xlfn.ISFORMULA(G358)),IF(AND(ISNUMBER(G358),G358&lt;&gt;0),Accueil!$B$7,""),"")))</f>
        <v/>
      </c>
      <c r="AE358" s="230">
        <f t="shared" ca="1" si="78"/>
        <v>0</v>
      </c>
      <c r="AF358" s="230">
        <f t="shared" ca="1" si="79"/>
        <v>0</v>
      </c>
      <c r="AG358" s="230">
        <f t="shared" ca="1" si="80"/>
        <v>0</v>
      </c>
      <c r="AH358" s="231">
        <f t="shared" ca="1" si="81"/>
        <v>0</v>
      </c>
      <c r="AI358" s="231">
        <f t="shared" ca="1" si="82"/>
        <v>0</v>
      </c>
      <c r="AJ358" s="231" t="str">
        <f t="shared" ca="1" si="83"/>
        <v/>
      </c>
    </row>
    <row r="359" spans="1:36" x14ac:dyDescent="0.25">
      <c r="A359" s="42"/>
      <c r="B359" s="232" t="str">
        <f>IF(NOT(_xlfn.ISFORMULA(D359)),IF(AND(ISNUMBER(D359),D359&lt;&gt;0),Accueil!$B$7,IF(NOT(_xlfn.ISFORMULA(G359)),IF(AND(ISNUMBER(G359),G359&lt;&gt;0),Accueil!$B$7,""),"")),IF(NOT(_xlfn.ISFORMULA(G359)),IF(AND(ISNUMBER(G359),G359&lt;&gt;0),Accueil!$B$7,""),""))</f>
        <v/>
      </c>
      <c r="C359" s="43"/>
      <c r="D359" s="223" t="str">
        <f t="shared" ca="1" si="70"/>
        <v/>
      </c>
      <c r="E359" s="223" t="str">
        <f t="shared" ca="1" si="71"/>
        <v/>
      </c>
      <c r="F359" s="223" t="str">
        <f t="shared" ca="1" si="72"/>
        <v/>
      </c>
      <c r="G359" s="224" t="str">
        <f t="shared" ca="1" si="73"/>
        <v/>
      </c>
      <c r="H359" s="225" t="str">
        <f t="shared" ca="1" si="74"/>
        <v/>
      </c>
      <c r="I359" s="226" t="str">
        <f t="shared" ca="1" si="75"/>
        <v/>
      </c>
      <c r="J359" s="227" t="str">
        <f t="shared" ca="1" si="76"/>
        <v/>
      </c>
      <c r="K359" s="301" t="s">
        <v>88</v>
      </c>
      <c r="L359" s="112"/>
      <c r="M359" s="35"/>
      <c r="N359" s="35"/>
      <c r="O359" s="35"/>
      <c r="P359" s="35"/>
      <c r="S359" s="35"/>
      <c r="T359" s="35"/>
      <c r="U359" s="35"/>
      <c r="V359" s="35"/>
      <c r="W359" s="35"/>
      <c r="X359" s="35"/>
      <c r="Y359" s="35"/>
      <c r="Z359" s="35"/>
      <c r="AA359" s="228" t="b">
        <f t="shared" ca="1" si="77"/>
        <v>1</v>
      </c>
      <c r="AB359" s="228" t="b">
        <f ca="1">AND(Accueil!$E$5="Oui",$AA359,OR($AD359="",Accueil!$E$7="",NOT(ISNUMBER(Accueil!$E$7)),$AD359&gt;=Accueil!$E$7))</f>
        <v>0</v>
      </c>
      <c r="AC359" s="228" t="b">
        <f ca="1">AND(Accueil!$E$8="Oui",$AA359,OR($AD359="",Accueil!$E$10="",NOT(ISNUMBER(Accueil!$E$10)),$AD359&gt;=Accueil!$E$10))</f>
        <v>0</v>
      </c>
      <c r="AD359" s="229" t="str">
        <f>IF(NOT(_xlfn.ISFORMULA(B359)),IF(ISNUMBER(B359),B359,IF(NOT(_xlfn.ISFORMULA(D359)),IF(AND(ISNUMBER(D359),D359&lt;&gt;0),Accueil!$B$7,IF(NOT(_xlfn.ISFORMULA(G359)),IF(AND(ISNUMBER(G359),G359&lt;&gt;0),Accueil!$B$7,""),"")),IF(NOT(_xlfn.ISFORMULA(G359)),IF(AND(ISNUMBER(G359),G359&lt;&gt;0),Accueil!$B$7,""),""))),IF(NOT(_xlfn.ISFORMULA(D359)),IF(AND(ISNUMBER(D359),D359&lt;&gt;0),Accueil!$B$7,IF(NOT(_xlfn.ISFORMULA(G359)),IF(AND(ISNUMBER(G359),G359&lt;&gt;0),Accueil!$B$7,""),"")),IF(NOT(_xlfn.ISFORMULA(G359)),IF(AND(ISNUMBER(G359),G359&lt;&gt;0),Accueil!$B$7,""),"")))</f>
        <v/>
      </c>
      <c r="AE359" s="230">
        <f t="shared" ca="1" si="78"/>
        <v>0</v>
      </c>
      <c r="AF359" s="230">
        <f t="shared" ca="1" si="79"/>
        <v>0</v>
      </c>
      <c r="AG359" s="230">
        <f t="shared" ca="1" si="80"/>
        <v>0</v>
      </c>
      <c r="AH359" s="231">
        <f t="shared" ca="1" si="81"/>
        <v>0</v>
      </c>
      <c r="AI359" s="231">
        <f t="shared" ca="1" si="82"/>
        <v>0</v>
      </c>
      <c r="AJ359" s="231" t="str">
        <f t="shared" ca="1" si="83"/>
        <v/>
      </c>
    </row>
    <row r="360" spans="1:36" x14ac:dyDescent="0.25">
      <c r="A360" s="42"/>
      <c r="B360" s="232" t="str">
        <f>IF(NOT(_xlfn.ISFORMULA(D360)),IF(AND(ISNUMBER(D360),D360&lt;&gt;0),Accueil!$B$7,IF(NOT(_xlfn.ISFORMULA(G360)),IF(AND(ISNUMBER(G360),G360&lt;&gt;0),Accueil!$B$7,""),"")),IF(NOT(_xlfn.ISFORMULA(G360)),IF(AND(ISNUMBER(G360),G360&lt;&gt;0),Accueil!$B$7,""),""))</f>
        <v/>
      </c>
      <c r="C360" s="43"/>
      <c r="D360" s="223" t="str">
        <f t="shared" ca="1" si="70"/>
        <v/>
      </c>
      <c r="E360" s="223" t="str">
        <f t="shared" ca="1" si="71"/>
        <v/>
      </c>
      <c r="F360" s="223" t="str">
        <f t="shared" ca="1" si="72"/>
        <v/>
      </c>
      <c r="G360" s="224" t="str">
        <f t="shared" ca="1" si="73"/>
        <v/>
      </c>
      <c r="H360" s="225" t="str">
        <f t="shared" ca="1" si="74"/>
        <v/>
      </c>
      <c r="I360" s="226" t="str">
        <f t="shared" ca="1" si="75"/>
        <v/>
      </c>
      <c r="J360" s="227" t="str">
        <f t="shared" ca="1" si="76"/>
        <v/>
      </c>
      <c r="K360" s="301" t="s">
        <v>88</v>
      </c>
      <c r="L360" s="112"/>
      <c r="M360" s="35"/>
      <c r="N360" s="35"/>
      <c r="O360" s="35"/>
      <c r="P360" s="35"/>
      <c r="S360" s="35"/>
      <c r="T360" s="35"/>
      <c r="U360" s="35"/>
      <c r="V360" s="35"/>
      <c r="W360" s="35"/>
      <c r="X360" s="35"/>
      <c r="Y360" s="35"/>
      <c r="Z360" s="35"/>
      <c r="AA360" s="228" t="b">
        <f t="shared" ca="1" si="77"/>
        <v>1</v>
      </c>
      <c r="AB360" s="228" t="b">
        <f ca="1">AND(Accueil!$E$5="Oui",$AA360,OR($AD360="",Accueil!$E$7="",NOT(ISNUMBER(Accueil!$E$7)),$AD360&gt;=Accueil!$E$7))</f>
        <v>0</v>
      </c>
      <c r="AC360" s="228" t="b">
        <f ca="1">AND(Accueil!$E$8="Oui",$AA360,OR($AD360="",Accueil!$E$10="",NOT(ISNUMBER(Accueil!$E$10)),$AD360&gt;=Accueil!$E$10))</f>
        <v>0</v>
      </c>
      <c r="AD360" s="229" t="str">
        <f>IF(NOT(_xlfn.ISFORMULA(B360)),IF(ISNUMBER(B360),B360,IF(NOT(_xlfn.ISFORMULA(D360)),IF(AND(ISNUMBER(D360),D360&lt;&gt;0),Accueil!$B$7,IF(NOT(_xlfn.ISFORMULA(G360)),IF(AND(ISNUMBER(G360),G360&lt;&gt;0),Accueil!$B$7,""),"")),IF(NOT(_xlfn.ISFORMULA(G360)),IF(AND(ISNUMBER(G360),G360&lt;&gt;0),Accueil!$B$7,""),""))),IF(NOT(_xlfn.ISFORMULA(D360)),IF(AND(ISNUMBER(D360),D360&lt;&gt;0),Accueil!$B$7,IF(NOT(_xlfn.ISFORMULA(G360)),IF(AND(ISNUMBER(G360),G360&lt;&gt;0),Accueil!$B$7,""),"")),IF(NOT(_xlfn.ISFORMULA(G360)),IF(AND(ISNUMBER(G360),G360&lt;&gt;0),Accueil!$B$7,""),"")))</f>
        <v/>
      </c>
      <c r="AE360" s="230">
        <f t="shared" ca="1" si="78"/>
        <v>0</v>
      </c>
      <c r="AF360" s="230">
        <f t="shared" ca="1" si="79"/>
        <v>0</v>
      </c>
      <c r="AG360" s="230">
        <f t="shared" ca="1" si="80"/>
        <v>0</v>
      </c>
      <c r="AH360" s="231">
        <f t="shared" ca="1" si="81"/>
        <v>0</v>
      </c>
      <c r="AI360" s="231">
        <f t="shared" ca="1" si="82"/>
        <v>0</v>
      </c>
      <c r="AJ360" s="231" t="str">
        <f t="shared" ca="1" si="83"/>
        <v/>
      </c>
    </row>
    <row r="361" spans="1:36" x14ac:dyDescent="0.25">
      <c r="A361" s="42"/>
      <c r="B361" s="232" t="str">
        <f>IF(NOT(_xlfn.ISFORMULA(D361)),IF(AND(ISNUMBER(D361),D361&lt;&gt;0),Accueil!$B$7,IF(NOT(_xlfn.ISFORMULA(G361)),IF(AND(ISNUMBER(G361),G361&lt;&gt;0),Accueil!$B$7,""),"")),IF(NOT(_xlfn.ISFORMULA(G361)),IF(AND(ISNUMBER(G361),G361&lt;&gt;0),Accueil!$B$7,""),""))</f>
        <v/>
      </c>
      <c r="C361" s="43"/>
      <c r="D361" s="223" t="str">
        <f t="shared" ca="1" si="70"/>
        <v/>
      </c>
      <c r="E361" s="223" t="str">
        <f t="shared" ca="1" si="71"/>
        <v/>
      </c>
      <c r="F361" s="223" t="str">
        <f t="shared" ca="1" si="72"/>
        <v/>
      </c>
      <c r="G361" s="224" t="str">
        <f t="shared" ca="1" si="73"/>
        <v/>
      </c>
      <c r="H361" s="225" t="str">
        <f t="shared" ca="1" si="74"/>
        <v/>
      </c>
      <c r="I361" s="226" t="str">
        <f t="shared" ca="1" si="75"/>
        <v/>
      </c>
      <c r="J361" s="227" t="str">
        <f t="shared" ca="1" si="76"/>
        <v/>
      </c>
      <c r="K361" s="301" t="s">
        <v>88</v>
      </c>
      <c r="L361" s="112"/>
      <c r="M361" s="35"/>
      <c r="N361" s="35"/>
      <c r="O361" s="35"/>
      <c r="P361" s="35"/>
      <c r="S361" s="35"/>
      <c r="T361" s="35"/>
      <c r="U361" s="35"/>
      <c r="V361" s="35"/>
      <c r="W361" s="35"/>
      <c r="X361" s="35"/>
      <c r="Y361" s="35"/>
      <c r="Z361" s="35"/>
      <c r="AA361" s="228" t="b">
        <f t="shared" ca="1" si="77"/>
        <v>1</v>
      </c>
      <c r="AB361" s="228" t="b">
        <f ca="1">AND(Accueil!$E$5="Oui",$AA361,OR($AD361="",Accueil!$E$7="",NOT(ISNUMBER(Accueil!$E$7)),$AD361&gt;=Accueil!$E$7))</f>
        <v>0</v>
      </c>
      <c r="AC361" s="228" t="b">
        <f ca="1">AND(Accueil!$E$8="Oui",$AA361,OR($AD361="",Accueil!$E$10="",NOT(ISNUMBER(Accueil!$E$10)),$AD361&gt;=Accueil!$E$10))</f>
        <v>0</v>
      </c>
      <c r="AD361" s="229" t="str">
        <f>IF(NOT(_xlfn.ISFORMULA(B361)),IF(ISNUMBER(B361),B361,IF(NOT(_xlfn.ISFORMULA(D361)),IF(AND(ISNUMBER(D361),D361&lt;&gt;0),Accueil!$B$7,IF(NOT(_xlfn.ISFORMULA(G361)),IF(AND(ISNUMBER(G361),G361&lt;&gt;0),Accueil!$B$7,""),"")),IF(NOT(_xlfn.ISFORMULA(G361)),IF(AND(ISNUMBER(G361),G361&lt;&gt;0),Accueil!$B$7,""),""))),IF(NOT(_xlfn.ISFORMULA(D361)),IF(AND(ISNUMBER(D361),D361&lt;&gt;0),Accueil!$B$7,IF(NOT(_xlfn.ISFORMULA(G361)),IF(AND(ISNUMBER(G361),G361&lt;&gt;0),Accueil!$B$7,""),"")),IF(NOT(_xlfn.ISFORMULA(G361)),IF(AND(ISNUMBER(G361),G361&lt;&gt;0),Accueil!$B$7,""),"")))</f>
        <v/>
      </c>
      <c r="AE361" s="230">
        <f t="shared" ca="1" si="78"/>
        <v>0</v>
      </c>
      <c r="AF361" s="230">
        <f t="shared" ca="1" si="79"/>
        <v>0</v>
      </c>
      <c r="AG361" s="230">
        <f t="shared" ca="1" si="80"/>
        <v>0</v>
      </c>
      <c r="AH361" s="231">
        <f t="shared" ca="1" si="81"/>
        <v>0</v>
      </c>
      <c r="AI361" s="231">
        <f t="shared" ca="1" si="82"/>
        <v>0</v>
      </c>
      <c r="AJ361" s="231" t="str">
        <f t="shared" ca="1" si="83"/>
        <v/>
      </c>
    </row>
    <row r="362" spans="1:36" x14ac:dyDescent="0.25">
      <c r="A362" s="42"/>
      <c r="B362" s="232" t="str">
        <f>IF(NOT(_xlfn.ISFORMULA(D362)),IF(AND(ISNUMBER(D362),D362&lt;&gt;0),Accueil!$B$7,IF(NOT(_xlfn.ISFORMULA(G362)),IF(AND(ISNUMBER(G362),G362&lt;&gt;0),Accueil!$B$7,""),"")),IF(NOT(_xlfn.ISFORMULA(G362)),IF(AND(ISNUMBER(G362),G362&lt;&gt;0),Accueil!$B$7,""),""))</f>
        <v/>
      </c>
      <c r="C362" s="43"/>
      <c r="D362" s="223" t="str">
        <f t="shared" ca="1" si="70"/>
        <v/>
      </c>
      <c r="E362" s="223" t="str">
        <f t="shared" ca="1" si="71"/>
        <v/>
      </c>
      <c r="F362" s="223" t="str">
        <f t="shared" ca="1" si="72"/>
        <v/>
      </c>
      <c r="G362" s="224" t="str">
        <f t="shared" ca="1" si="73"/>
        <v/>
      </c>
      <c r="H362" s="225" t="str">
        <f t="shared" ca="1" si="74"/>
        <v/>
      </c>
      <c r="I362" s="226" t="str">
        <f t="shared" ca="1" si="75"/>
        <v/>
      </c>
      <c r="J362" s="227" t="str">
        <f t="shared" ca="1" si="76"/>
        <v/>
      </c>
      <c r="K362" s="301" t="s">
        <v>88</v>
      </c>
      <c r="L362" s="112"/>
      <c r="M362" s="35"/>
      <c r="N362" s="35"/>
      <c r="O362" s="35"/>
      <c r="P362" s="35"/>
      <c r="S362" s="35"/>
      <c r="T362" s="35"/>
      <c r="U362" s="35"/>
      <c r="V362" s="35"/>
      <c r="W362" s="35"/>
      <c r="X362" s="35"/>
      <c r="Y362" s="35"/>
      <c r="Z362" s="35"/>
      <c r="AA362" s="228" t="b">
        <f t="shared" ca="1" si="77"/>
        <v>1</v>
      </c>
      <c r="AB362" s="228" t="b">
        <f ca="1">AND(Accueil!$E$5="Oui",$AA362,OR($AD362="",Accueil!$E$7="",NOT(ISNUMBER(Accueil!$E$7)),$AD362&gt;=Accueil!$E$7))</f>
        <v>0</v>
      </c>
      <c r="AC362" s="228" t="b">
        <f ca="1">AND(Accueil!$E$8="Oui",$AA362,OR($AD362="",Accueil!$E$10="",NOT(ISNUMBER(Accueil!$E$10)),$AD362&gt;=Accueil!$E$10))</f>
        <v>0</v>
      </c>
      <c r="AD362" s="229" t="str">
        <f>IF(NOT(_xlfn.ISFORMULA(B362)),IF(ISNUMBER(B362),B362,IF(NOT(_xlfn.ISFORMULA(D362)),IF(AND(ISNUMBER(D362),D362&lt;&gt;0),Accueil!$B$7,IF(NOT(_xlfn.ISFORMULA(G362)),IF(AND(ISNUMBER(G362),G362&lt;&gt;0),Accueil!$B$7,""),"")),IF(NOT(_xlfn.ISFORMULA(G362)),IF(AND(ISNUMBER(G362),G362&lt;&gt;0),Accueil!$B$7,""),""))),IF(NOT(_xlfn.ISFORMULA(D362)),IF(AND(ISNUMBER(D362),D362&lt;&gt;0),Accueil!$B$7,IF(NOT(_xlfn.ISFORMULA(G362)),IF(AND(ISNUMBER(G362),G362&lt;&gt;0),Accueil!$B$7,""),"")),IF(NOT(_xlfn.ISFORMULA(G362)),IF(AND(ISNUMBER(G362),G362&lt;&gt;0),Accueil!$B$7,""),"")))</f>
        <v/>
      </c>
      <c r="AE362" s="230">
        <f t="shared" ca="1" si="78"/>
        <v>0</v>
      </c>
      <c r="AF362" s="230">
        <f t="shared" ca="1" si="79"/>
        <v>0</v>
      </c>
      <c r="AG362" s="230">
        <f t="shared" ca="1" si="80"/>
        <v>0</v>
      </c>
      <c r="AH362" s="231">
        <f t="shared" ca="1" si="81"/>
        <v>0</v>
      </c>
      <c r="AI362" s="231">
        <f t="shared" ca="1" si="82"/>
        <v>0</v>
      </c>
      <c r="AJ362" s="231" t="str">
        <f t="shared" ca="1" si="83"/>
        <v/>
      </c>
    </row>
    <row r="363" spans="1:36" x14ac:dyDescent="0.25">
      <c r="A363" s="42"/>
      <c r="B363" s="232" t="str">
        <f>IF(NOT(_xlfn.ISFORMULA(D363)),IF(AND(ISNUMBER(D363),D363&lt;&gt;0),Accueil!$B$7,IF(NOT(_xlfn.ISFORMULA(G363)),IF(AND(ISNUMBER(G363),G363&lt;&gt;0),Accueil!$B$7,""),"")),IF(NOT(_xlfn.ISFORMULA(G363)),IF(AND(ISNUMBER(G363),G363&lt;&gt;0),Accueil!$B$7,""),""))</f>
        <v/>
      </c>
      <c r="C363" s="43"/>
      <c r="D363" s="223" t="str">
        <f t="shared" ca="1" si="70"/>
        <v/>
      </c>
      <c r="E363" s="223" t="str">
        <f t="shared" ca="1" si="71"/>
        <v/>
      </c>
      <c r="F363" s="223" t="str">
        <f t="shared" ca="1" si="72"/>
        <v/>
      </c>
      <c r="G363" s="224" t="str">
        <f t="shared" ca="1" si="73"/>
        <v/>
      </c>
      <c r="H363" s="225" t="str">
        <f t="shared" ca="1" si="74"/>
        <v/>
      </c>
      <c r="I363" s="226" t="str">
        <f t="shared" ca="1" si="75"/>
        <v/>
      </c>
      <c r="J363" s="227" t="str">
        <f t="shared" ca="1" si="76"/>
        <v/>
      </c>
      <c r="K363" s="301" t="s">
        <v>88</v>
      </c>
      <c r="L363" s="112"/>
      <c r="M363" s="35"/>
      <c r="N363" s="35"/>
      <c r="O363" s="35"/>
      <c r="P363" s="35"/>
      <c r="S363" s="35"/>
      <c r="T363" s="35"/>
      <c r="U363" s="35"/>
      <c r="V363" s="35"/>
      <c r="W363" s="35"/>
      <c r="X363" s="35"/>
      <c r="Y363" s="35"/>
      <c r="Z363" s="35"/>
      <c r="AA363" s="228" t="b">
        <f t="shared" ca="1" si="77"/>
        <v>1</v>
      </c>
      <c r="AB363" s="228" t="b">
        <f ca="1">AND(Accueil!$E$5="Oui",$AA363,OR($AD363="",Accueil!$E$7="",NOT(ISNUMBER(Accueil!$E$7)),$AD363&gt;=Accueil!$E$7))</f>
        <v>0</v>
      </c>
      <c r="AC363" s="228" t="b">
        <f ca="1">AND(Accueil!$E$8="Oui",$AA363,OR($AD363="",Accueil!$E$10="",NOT(ISNUMBER(Accueil!$E$10)),$AD363&gt;=Accueil!$E$10))</f>
        <v>0</v>
      </c>
      <c r="AD363" s="229" t="str">
        <f>IF(NOT(_xlfn.ISFORMULA(B363)),IF(ISNUMBER(B363),B363,IF(NOT(_xlfn.ISFORMULA(D363)),IF(AND(ISNUMBER(D363),D363&lt;&gt;0),Accueil!$B$7,IF(NOT(_xlfn.ISFORMULA(G363)),IF(AND(ISNUMBER(G363),G363&lt;&gt;0),Accueil!$B$7,""),"")),IF(NOT(_xlfn.ISFORMULA(G363)),IF(AND(ISNUMBER(G363),G363&lt;&gt;0),Accueil!$B$7,""),""))),IF(NOT(_xlfn.ISFORMULA(D363)),IF(AND(ISNUMBER(D363),D363&lt;&gt;0),Accueil!$B$7,IF(NOT(_xlfn.ISFORMULA(G363)),IF(AND(ISNUMBER(G363),G363&lt;&gt;0),Accueil!$B$7,""),"")),IF(NOT(_xlfn.ISFORMULA(G363)),IF(AND(ISNUMBER(G363),G363&lt;&gt;0),Accueil!$B$7,""),"")))</f>
        <v/>
      </c>
      <c r="AE363" s="230">
        <f t="shared" ca="1" si="78"/>
        <v>0</v>
      </c>
      <c r="AF363" s="230">
        <f t="shared" ca="1" si="79"/>
        <v>0</v>
      </c>
      <c r="AG363" s="230">
        <f t="shared" ca="1" si="80"/>
        <v>0</v>
      </c>
      <c r="AH363" s="231">
        <f t="shared" ca="1" si="81"/>
        <v>0</v>
      </c>
      <c r="AI363" s="231">
        <f t="shared" ca="1" si="82"/>
        <v>0</v>
      </c>
      <c r="AJ363" s="231" t="str">
        <f t="shared" ca="1" si="83"/>
        <v/>
      </c>
    </row>
    <row r="364" spans="1:36" x14ac:dyDescent="0.25">
      <c r="A364" s="42"/>
      <c r="B364" s="232" t="str">
        <f>IF(NOT(_xlfn.ISFORMULA(D364)),IF(AND(ISNUMBER(D364),D364&lt;&gt;0),Accueil!$B$7,IF(NOT(_xlfn.ISFORMULA(G364)),IF(AND(ISNUMBER(G364),G364&lt;&gt;0),Accueil!$B$7,""),"")),IF(NOT(_xlfn.ISFORMULA(G364)),IF(AND(ISNUMBER(G364),G364&lt;&gt;0),Accueil!$B$7,""),""))</f>
        <v/>
      </c>
      <c r="C364" s="43"/>
      <c r="D364" s="223" t="str">
        <f t="shared" ca="1" si="70"/>
        <v/>
      </c>
      <c r="E364" s="223" t="str">
        <f t="shared" ca="1" si="71"/>
        <v/>
      </c>
      <c r="F364" s="223" t="str">
        <f t="shared" ca="1" si="72"/>
        <v/>
      </c>
      <c r="G364" s="224" t="str">
        <f t="shared" ca="1" si="73"/>
        <v/>
      </c>
      <c r="H364" s="225" t="str">
        <f t="shared" ca="1" si="74"/>
        <v/>
      </c>
      <c r="I364" s="226" t="str">
        <f t="shared" ca="1" si="75"/>
        <v/>
      </c>
      <c r="J364" s="227" t="str">
        <f t="shared" ca="1" si="76"/>
        <v/>
      </c>
      <c r="K364" s="301" t="s">
        <v>88</v>
      </c>
      <c r="L364" s="112"/>
      <c r="M364" s="35"/>
      <c r="N364" s="35"/>
      <c r="O364" s="35"/>
      <c r="P364" s="35"/>
      <c r="S364" s="35"/>
      <c r="T364" s="35"/>
      <c r="U364" s="35"/>
      <c r="V364" s="35"/>
      <c r="W364" s="35"/>
      <c r="X364" s="35"/>
      <c r="Y364" s="35"/>
      <c r="Z364" s="35"/>
      <c r="AA364" s="228" t="b">
        <f t="shared" ca="1" si="77"/>
        <v>1</v>
      </c>
      <c r="AB364" s="228" t="b">
        <f ca="1">AND(Accueil!$E$5="Oui",$AA364,OR($AD364="",Accueil!$E$7="",NOT(ISNUMBER(Accueil!$E$7)),$AD364&gt;=Accueil!$E$7))</f>
        <v>0</v>
      </c>
      <c r="AC364" s="228" t="b">
        <f ca="1">AND(Accueil!$E$8="Oui",$AA364,OR($AD364="",Accueil!$E$10="",NOT(ISNUMBER(Accueil!$E$10)),$AD364&gt;=Accueil!$E$10))</f>
        <v>0</v>
      </c>
      <c r="AD364" s="229" t="str">
        <f>IF(NOT(_xlfn.ISFORMULA(B364)),IF(ISNUMBER(B364),B364,IF(NOT(_xlfn.ISFORMULA(D364)),IF(AND(ISNUMBER(D364),D364&lt;&gt;0),Accueil!$B$7,IF(NOT(_xlfn.ISFORMULA(G364)),IF(AND(ISNUMBER(G364),G364&lt;&gt;0),Accueil!$B$7,""),"")),IF(NOT(_xlfn.ISFORMULA(G364)),IF(AND(ISNUMBER(G364),G364&lt;&gt;0),Accueil!$B$7,""),""))),IF(NOT(_xlfn.ISFORMULA(D364)),IF(AND(ISNUMBER(D364),D364&lt;&gt;0),Accueil!$B$7,IF(NOT(_xlfn.ISFORMULA(G364)),IF(AND(ISNUMBER(G364),G364&lt;&gt;0),Accueil!$B$7,""),"")),IF(NOT(_xlfn.ISFORMULA(G364)),IF(AND(ISNUMBER(G364),G364&lt;&gt;0),Accueil!$B$7,""),"")))</f>
        <v/>
      </c>
      <c r="AE364" s="230">
        <f t="shared" ca="1" si="78"/>
        <v>0</v>
      </c>
      <c r="AF364" s="230">
        <f t="shared" ca="1" si="79"/>
        <v>0</v>
      </c>
      <c r="AG364" s="230">
        <f t="shared" ca="1" si="80"/>
        <v>0</v>
      </c>
      <c r="AH364" s="231">
        <f t="shared" ca="1" si="81"/>
        <v>0</v>
      </c>
      <c r="AI364" s="231">
        <f t="shared" ca="1" si="82"/>
        <v>0</v>
      </c>
      <c r="AJ364" s="231" t="str">
        <f t="shared" ca="1" si="83"/>
        <v/>
      </c>
    </row>
    <row r="365" spans="1:36" x14ac:dyDescent="0.25">
      <c r="A365" s="42"/>
      <c r="B365" s="232" t="str">
        <f>IF(NOT(_xlfn.ISFORMULA(D365)),IF(AND(ISNUMBER(D365),D365&lt;&gt;0),Accueil!$B$7,IF(NOT(_xlfn.ISFORMULA(G365)),IF(AND(ISNUMBER(G365),G365&lt;&gt;0),Accueil!$B$7,""),"")),IF(NOT(_xlfn.ISFORMULA(G365)),IF(AND(ISNUMBER(G365),G365&lt;&gt;0),Accueil!$B$7,""),""))</f>
        <v/>
      </c>
      <c r="C365" s="43"/>
      <c r="D365" s="223" t="str">
        <f t="shared" ca="1" si="70"/>
        <v/>
      </c>
      <c r="E365" s="223" t="str">
        <f t="shared" ca="1" si="71"/>
        <v/>
      </c>
      <c r="F365" s="223" t="str">
        <f t="shared" ca="1" si="72"/>
        <v/>
      </c>
      <c r="G365" s="224" t="str">
        <f t="shared" ca="1" si="73"/>
        <v/>
      </c>
      <c r="H365" s="225" t="str">
        <f t="shared" ca="1" si="74"/>
        <v/>
      </c>
      <c r="I365" s="226" t="str">
        <f t="shared" ca="1" si="75"/>
        <v/>
      </c>
      <c r="J365" s="227" t="str">
        <f t="shared" ca="1" si="76"/>
        <v/>
      </c>
      <c r="K365" s="301" t="s">
        <v>88</v>
      </c>
      <c r="L365" s="112"/>
      <c r="M365" s="35"/>
      <c r="N365" s="35"/>
      <c r="O365" s="35"/>
      <c r="P365" s="35"/>
      <c r="S365" s="35"/>
      <c r="T365" s="35"/>
      <c r="U365" s="35"/>
      <c r="V365" s="35"/>
      <c r="W365" s="35"/>
      <c r="X365" s="35"/>
      <c r="Y365" s="35"/>
      <c r="Z365" s="35"/>
      <c r="AA365" s="228" t="b">
        <f t="shared" ca="1" si="77"/>
        <v>1</v>
      </c>
      <c r="AB365" s="228" t="b">
        <f ca="1">AND(Accueil!$E$5="Oui",$AA365,OR($AD365="",Accueil!$E$7="",NOT(ISNUMBER(Accueil!$E$7)),$AD365&gt;=Accueil!$E$7))</f>
        <v>0</v>
      </c>
      <c r="AC365" s="228" t="b">
        <f ca="1">AND(Accueil!$E$8="Oui",$AA365,OR($AD365="",Accueil!$E$10="",NOT(ISNUMBER(Accueil!$E$10)),$AD365&gt;=Accueil!$E$10))</f>
        <v>0</v>
      </c>
      <c r="AD365" s="229" t="str">
        <f>IF(NOT(_xlfn.ISFORMULA(B365)),IF(ISNUMBER(B365),B365,IF(NOT(_xlfn.ISFORMULA(D365)),IF(AND(ISNUMBER(D365),D365&lt;&gt;0),Accueil!$B$7,IF(NOT(_xlfn.ISFORMULA(G365)),IF(AND(ISNUMBER(G365),G365&lt;&gt;0),Accueil!$B$7,""),"")),IF(NOT(_xlfn.ISFORMULA(G365)),IF(AND(ISNUMBER(G365),G365&lt;&gt;0),Accueil!$B$7,""),""))),IF(NOT(_xlfn.ISFORMULA(D365)),IF(AND(ISNUMBER(D365),D365&lt;&gt;0),Accueil!$B$7,IF(NOT(_xlfn.ISFORMULA(G365)),IF(AND(ISNUMBER(G365),G365&lt;&gt;0),Accueil!$B$7,""),"")),IF(NOT(_xlfn.ISFORMULA(G365)),IF(AND(ISNUMBER(G365),G365&lt;&gt;0),Accueil!$B$7,""),"")))</f>
        <v/>
      </c>
      <c r="AE365" s="230">
        <f t="shared" ca="1" si="78"/>
        <v>0</v>
      </c>
      <c r="AF365" s="230">
        <f t="shared" ca="1" si="79"/>
        <v>0</v>
      </c>
      <c r="AG365" s="230">
        <f t="shared" ca="1" si="80"/>
        <v>0</v>
      </c>
      <c r="AH365" s="231">
        <f t="shared" ca="1" si="81"/>
        <v>0</v>
      </c>
      <c r="AI365" s="231">
        <f t="shared" ca="1" si="82"/>
        <v>0</v>
      </c>
      <c r="AJ365" s="231" t="str">
        <f t="shared" ca="1" si="83"/>
        <v/>
      </c>
    </row>
    <row r="366" spans="1:36" x14ac:dyDescent="0.25">
      <c r="A366" s="42"/>
      <c r="B366" s="232" t="str">
        <f>IF(NOT(_xlfn.ISFORMULA(D366)),IF(AND(ISNUMBER(D366),D366&lt;&gt;0),Accueil!$B$7,IF(NOT(_xlfn.ISFORMULA(G366)),IF(AND(ISNUMBER(G366),G366&lt;&gt;0),Accueil!$B$7,""),"")),IF(NOT(_xlfn.ISFORMULA(G366)),IF(AND(ISNUMBER(G366),G366&lt;&gt;0),Accueil!$B$7,""),""))</f>
        <v/>
      </c>
      <c r="C366" s="43"/>
      <c r="D366" s="223" t="str">
        <f t="shared" ca="1" si="70"/>
        <v/>
      </c>
      <c r="E366" s="223" t="str">
        <f t="shared" ca="1" si="71"/>
        <v/>
      </c>
      <c r="F366" s="223" t="str">
        <f t="shared" ca="1" si="72"/>
        <v/>
      </c>
      <c r="G366" s="224" t="str">
        <f t="shared" ca="1" si="73"/>
        <v/>
      </c>
      <c r="H366" s="225" t="str">
        <f t="shared" ca="1" si="74"/>
        <v/>
      </c>
      <c r="I366" s="226" t="str">
        <f t="shared" ca="1" si="75"/>
        <v/>
      </c>
      <c r="J366" s="227" t="str">
        <f t="shared" ca="1" si="76"/>
        <v/>
      </c>
      <c r="K366" s="301" t="s">
        <v>88</v>
      </c>
      <c r="L366" s="112"/>
      <c r="M366" s="35"/>
      <c r="N366" s="35"/>
      <c r="O366" s="35"/>
      <c r="P366" s="35"/>
      <c r="S366" s="35"/>
      <c r="T366" s="35"/>
      <c r="U366" s="35"/>
      <c r="V366" s="35"/>
      <c r="W366" s="35"/>
      <c r="X366" s="35"/>
      <c r="Y366" s="35"/>
      <c r="Z366" s="35"/>
      <c r="AA366" s="228" t="b">
        <f t="shared" ca="1" si="77"/>
        <v>1</v>
      </c>
      <c r="AB366" s="228" t="b">
        <f ca="1">AND(Accueil!$E$5="Oui",$AA366,OR($AD366="",Accueil!$E$7="",NOT(ISNUMBER(Accueil!$E$7)),$AD366&gt;=Accueil!$E$7))</f>
        <v>0</v>
      </c>
      <c r="AC366" s="228" t="b">
        <f ca="1">AND(Accueil!$E$8="Oui",$AA366,OR($AD366="",Accueil!$E$10="",NOT(ISNUMBER(Accueil!$E$10)),$AD366&gt;=Accueil!$E$10))</f>
        <v>0</v>
      </c>
      <c r="AD366" s="229" t="str">
        <f>IF(NOT(_xlfn.ISFORMULA(B366)),IF(ISNUMBER(B366),B366,IF(NOT(_xlfn.ISFORMULA(D366)),IF(AND(ISNUMBER(D366),D366&lt;&gt;0),Accueil!$B$7,IF(NOT(_xlfn.ISFORMULA(G366)),IF(AND(ISNUMBER(G366),G366&lt;&gt;0),Accueil!$B$7,""),"")),IF(NOT(_xlfn.ISFORMULA(G366)),IF(AND(ISNUMBER(G366),G366&lt;&gt;0),Accueil!$B$7,""),""))),IF(NOT(_xlfn.ISFORMULA(D366)),IF(AND(ISNUMBER(D366),D366&lt;&gt;0),Accueil!$B$7,IF(NOT(_xlfn.ISFORMULA(G366)),IF(AND(ISNUMBER(G366),G366&lt;&gt;0),Accueil!$B$7,""),"")),IF(NOT(_xlfn.ISFORMULA(G366)),IF(AND(ISNUMBER(G366),G366&lt;&gt;0),Accueil!$B$7,""),"")))</f>
        <v/>
      </c>
      <c r="AE366" s="230">
        <f t="shared" ca="1" si="78"/>
        <v>0</v>
      </c>
      <c r="AF366" s="230">
        <f t="shared" ca="1" si="79"/>
        <v>0</v>
      </c>
      <c r="AG366" s="230">
        <f t="shared" ca="1" si="80"/>
        <v>0</v>
      </c>
      <c r="AH366" s="231">
        <f t="shared" ca="1" si="81"/>
        <v>0</v>
      </c>
      <c r="AI366" s="231">
        <f t="shared" ca="1" si="82"/>
        <v>0</v>
      </c>
      <c r="AJ366" s="231" t="str">
        <f t="shared" ca="1" si="83"/>
        <v/>
      </c>
    </row>
    <row r="367" spans="1:36" x14ac:dyDescent="0.25">
      <c r="A367" s="42"/>
      <c r="B367" s="232" t="str">
        <f>IF(NOT(_xlfn.ISFORMULA(D367)),IF(AND(ISNUMBER(D367),D367&lt;&gt;0),Accueil!$B$7,IF(NOT(_xlfn.ISFORMULA(G367)),IF(AND(ISNUMBER(G367),G367&lt;&gt;0),Accueil!$B$7,""),"")),IF(NOT(_xlfn.ISFORMULA(G367)),IF(AND(ISNUMBER(G367),G367&lt;&gt;0),Accueil!$B$7,""),""))</f>
        <v/>
      </c>
      <c r="C367" s="43"/>
      <c r="D367" s="223" t="str">
        <f t="shared" ca="1" si="70"/>
        <v/>
      </c>
      <c r="E367" s="223" t="str">
        <f t="shared" ca="1" si="71"/>
        <v/>
      </c>
      <c r="F367" s="223" t="str">
        <f t="shared" ca="1" si="72"/>
        <v/>
      </c>
      <c r="G367" s="224" t="str">
        <f t="shared" ca="1" si="73"/>
        <v/>
      </c>
      <c r="H367" s="225" t="str">
        <f t="shared" ca="1" si="74"/>
        <v/>
      </c>
      <c r="I367" s="226" t="str">
        <f t="shared" ca="1" si="75"/>
        <v/>
      </c>
      <c r="J367" s="227" t="str">
        <f t="shared" ca="1" si="76"/>
        <v/>
      </c>
      <c r="K367" s="301" t="s">
        <v>88</v>
      </c>
      <c r="L367" s="112"/>
      <c r="M367" s="35"/>
      <c r="N367" s="35"/>
      <c r="O367" s="35"/>
      <c r="P367" s="35"/>
      <c r="S367" s="35"/>
      <c r="T367" s="35"/>
      <c r="U367" s="35"/>
      <c r="V367" s="35"/>
      <c r="W367" s="35"/>
      <c r="X367" s="35"/>
      <c r="Y367" s="35"/>
      <c r="Z367" s="35"/>
      <c r="AA367" s="228" t="b">
        <f t="shared" ca="1" si="77"/>
        <v>1</v>
      </c>
      <c r="AB367" s="228" t="b">
        <f ca="1">AND(Accueil!$E$5="Oui",$AA367,OR($AD367="",Accueil!$E$7="",NOT(ISNUMBER(Accueil!$E$7)),$AD367&gt;=Accueil!$E$7))</f>
        <v>0</v>
      </c>
      <c r="AC367" s="228" t="b">
        <f ca="1">AND(Accueil!$E$8="Oui",$AA367,OR($AD367="",Accueil!$E$10="",NOT(ISNUMBER(Accueil!$E$10)),$AD367&gt;=Accueil!$E$10))</f>
        <v>0</v>
      </c>
      <c r="AD367" s="229" t="str">
        <f>IF(NOT(_xlfn.ISFORMULA(B367)),IF(ISNUMBER(B367),B367,IF(NOT(_xlfn.ISFORMULA(D367)),IF(AND(ISNUMBER(D367),D367&lt;&gt;0),Accueil!$B$7,IF(NOT(_xlfn.ISFORMULA(G367)),IF(AND(ISNUMBER(G367),G367&lt;&gt;0),Accueil!$B$7,""),"")),IF(NOT(_xlfn.ISFORMULA(G367)),IF(AND(ISNUMBER(G367),G367&lt;&gt;0),Accueil!$B$7,""),""))),IF(NOT(_xlfn.ISFORMULA(D367)),IF(AND(ISNUMBER(D367),D367&lt;&gt;0),Accueil!$B$7,IF(NOT(_xlfn.ISFORMULA(G367)),IF(AND(ISNUMBER(G367),G367&lt;&gt;0),Accueil!$B$7,""),"")),IF(NOT(_xlfn.ISFORMULA(G367)),IF(AND(ISNUMBER(G367),G367&lt;&gt;0),Accueil!$B$7,""),"")))</f>
        <v/>
      </c>
      <c r="AE367" s="230">
        <f t="shared" ca="1" si="78"/>
        <v>0</v>
      </c>
      <c r="AF367" s="230">
        <f t="shared" ca="1" si="79"/>
        <v>0</v>
      </c>
      <c r="AG367" s="230">
        <f t="shared" ca="1" si="80"/>
        <v>0</v>
      </c>
      <c r="AH367" s="231">
        <f t="shared" ca="1" si="81"/>
        <v>0</v>
      </c>
      <c r="AI367" s="231">
        <f t="shared" ca="1" si="82"/>
        <v>0</v>
      </c>
      <c r="AJ367" s="231" t="str">
        <f t="shared" ca="1" si="83"/>
        <v/>
      </c>
    </row>
    <row r="368" spans="1:36" x14ac:dyDescent="0.25">
      <c r="A368" s="42"/>
      <c r="B368" s="232" t="str">
        <f>IF(NOT(_xlfn.ISFORMULA(D368)),IF(AND(ISNUMBER(D368),D368&lt;&gt;0),Accueil!$B$7,IF(NOT(_xlfn.ISFORMULA(G368)),IF(AND(ISNUMBER(G368),G368&lt;&gt;0),Accueil!$B$7,""),"")),IF(NOT(_xlfn.ISFORMULA(G368)),IF(AND(ISNUMBER(G368),G368&lt;&gt;0),Accueil!$B$7,""),""))</f>
        <v/>
      </c>
      <c r="C368" s="43"/>
      <c r="D368" s="223" t="str">
        <f t="shared" ca="1" si="70"/>
        <v/>
      </c>
      <c r="E368" s="223" t="str">
        <f t="shared" ca="1" si="71"/>
        <v/>
      </c>
      <c r="F368" s="223" t="str">
        <f t="shared" ca="1" si="72"/>
        <v/>
      </c>
      <c r="G368" s="224" t="str">
        <f t="shared" ca="1" si="73"/>
        <v/>
      </c>
      <c r="H368" s="225" t="str">
        <f t="shared" ca="1" si="74"/>
        <v/>
      </c>
      <c r="I368" s="226" t="str">
        <f t="shared" ca="1" si="75"/>
        <v/>
      </c>
      <c r="J368" s="227" t="str">
        <f t="shared" ca="1" si="76"/>
        <v/>
      </c>
      <c r="K368" s="301" t="s">
        <v>88</v>
      </c>
      <c r="L368" s="112"/>
      <c r="M368" s="35"/>
      <c r="N368" s="35"/>
      <c r="O368" s="35"/>
      <c r="P368" s="35"/>
      <c r="S368" s="35"/>
      <c r="T368" s="35"/>
      <c r="U368" s="35"/>
      <c r="V368" s="35"/>
      <c r="W368" s="35"/>
      <c r="X368" s="35"/>
      <c r="Y368" s="35"/>
      <c r="Z368" s="35"/>
      <c r="AA368" s="228" t="b">
        <f t="shared" ca="1" si="77"/>
        <v>1</v>
      </c>
      <c r="AB368" s="228" t="b">
        <f ca="1">AND(Accueil!$E$5="Oui",$AA368,OR($AD368="",Accueil!$E$7="",NOT(ISNUMBER(Accueil!$E$7)),$AD368&gt;=Accueil!$E$7))</f>
        <v>0</v>
      </c>
      <c r="AC368" s="228" t="b">
        <f ca="1">AND(Accueil!$E$8="Oui",$AA368,OR($AD368="",Accueil!$E$10="",NOT(ISNUMBER(Accueil!$E$10)),$AD368&gt;=Accueil!$E$10))</f>
        <v>0</v>
      </c>
      <c r="AD368" s="229" t="str">
        <f>IF(NOT(_xlfn.ISFORMULA(B368)),IF(ISNUMBER(B368),B368,IF(NOT(_xlfn.ISFORMULA(D368)),IF(AND(ISNUMBER(D368),D368&lt;&gt;0),Accueil!$B$7,IF(NOT(_xlfn.ISFORMULA(G368)),IF(AND(ISNUMBER(G368),G368&lt;&gt;0),Accueil!$B$7,""),"")),IF(NOT(_xlfn.ISFORMULA(G368)),IF(AND(ISNUMBER(G368),G368&lt;&gt;0),Accueil!$B$7,""),""))),IF(NOT(_xlfn.ISFORMULA(D368)),IF(AND(ISNUMBER(D368),D368&lt;&gt;0),Accueil!$B$7,IF(NOT(_xlfn.ISFORMULA(G368)),IF(AND(ISNUMBER(G368),G368&lt;&gt;0),Accueil!$B$7,""),"")),IF(NOT(_xlfn.ISFORMULA(G368)),IF(AND(ISNUMBER(G368),G368&lt;&gt;0),Accueil!$B$7,""),"")))</f>
        <v/>
      </c>
      <c r="AE368" s="230">
        <f t="shared" ca="1" si="78"/>
        <v>0</v>
      </c>
      <c r="AF368" s="230">
        <f t="shared" ca="1" si="79"/>
        <v>0</v>
      </c>
      <c r="AG368" s="230">
        <f t="shared" ca="1" si="80"/>
        <v>0</v>
      </c>
      <c r="AH368" s="231">
        <f t="shared" ca="1" si="81"/>
        <v>0</v>
      </c>
      <c r="AI368" s="231">
        <f t="shared" ca="1" si="82"/>
        <v>0</v>
      </c>
      <c r="AJ368" s="231" t="str">
        <f t="shared" ca="1" si="83"/>
        <v/>
      </c>
    </row>
    <row r="369" spans="1:36" x14ac:dyDescent="0.25">
      <c r="A369" s="42"/>
      <c r="B369" s="232" t="str">
        <f>IF(NOT(_xlfn.ISFORMULA(D369)),IF(AND(ISNUMBER(D369),D369&lt;&gt;0),Accueil!$B$7,IF(NOT(_xlfn.ISFORMULA(G369)),IF(AND(ISNUMBER(G369),G369&lt;&gt;0),Accueil!$B$7,""),"")),IF(NOT(_xlfn.ISFORMULA(G369)),IF(AND(ISNUMBER(G369),G369&lt;&gt;0),Accueil!$B$7,""),""))</f>
        <v/>
      </c>
      <c r="C369" s="43"/>
      <c r="D369" s="223" t="str">
        <f t="shared" ca="1" si="70"/>
        <v/>
      </c>
      <c r="E369" s="223" t="str">
        <f t="shared" ca="1" si="71"/>
        <v/>
      </c>
      <c r="F369" s="223" t="str">
        <f t="shared" ca="1" si="72"/>
        <v/>
      </c>
      <c r="G369" s="224" t="str">
        <f t="shared" ca="1" si="73"/>
        <v/>
      </c>
      <c r="H369" s="225" t="str">
        <f t="shared" ca="1" si="74"/>
        <v/>
      </c>
      <c r="I369" s="226" t="str">
        <f t="shared" ca="1" si="75"/>
        <v/>
      </c>
      <c r="J369" s="227" t="str">
        <f t="shared" ca="1" si="76"/>
        <v/>
      </c>
      <c r="K369" s="301" t="s">
        <v>88</v>
      </c>
      <c r="L369" s="112"/>
      <c r="M369" s="35"/>
      <c r="N369" s="35"/>
      <c r="O369" s="35"/>
      <c r="P369" s="35"/>
      <c r="S369" s="35"/>
      <c r="T369" s="35"/>
      <c r="U369" s="35"/>
      <c r="V369" s="35"/>
      <c r="W369" s="35"/>
      <c r="X369" s="35"/>
      <c r="Y369" s="35"/>
      <c r="Z369" s="35"/>
      <c r="AA369" s="228" t="b">
        <f t="shared" ca="1" si="77"/>
        <v>1</v>
      </c>
      <c r="AB369" s="228" t="b">
        <f ca="1">AND(Accueil!$E$5="Oui",$AA369,OR($AD369="",Accueil!$E$7="",NOT(ISNUMBER(Accueil!$E$7)),$AD369&gt;=Accueil!$E$7))</f>
        <v>0</v>
      </c>
      <c r="AC369" s="228" t="b">
        <f ca="1">AND(Accueil!$E$8="Oui",$AA369,OR($AD369="",Accueil!$E$10="",NOT(ISNUMBER(Accueil!$E$10)),$AD369&gt;=Accueil!$E$10))</f>
        <v>0</v>
      </c>
      <c r="AD369" s="229" t="str">
        <f>IF(NOT(_xlfn.ISFORMULA(B369)),IF(ISNUMBER(B369),B369,IF(NOT(_xlfn.ISFORMULA(D369)),IF(AND(ISNUMBER(D369),D369&lt;&gt;0),Accueil!$B$7,IF(NOT(_xlfn.ISFORMULA(G369)),IF(AND(ISNUMBER(G369),G369&lt;&gt;0),Accueil!$B$7,""),"")),IF(NOT(_xlfn.ISFORMULA(G369)),IF(AND(ISNUMBER(G369),G369&lt;&gt;0),Accueil!$B$7,""),""))),IF(NOT(_xlfn.ISFORMULA(D369)),IF(AND(ISNUMBER(D369),D369&lt;&gt;0),Accueil!$B$7,IF(NOT(_xlfn.ISFORMULA(G369)),IF(AND(ISNUMBER(G369),G369&lt;&gt;0),Accueil!$B$7,""),"")),IF(NOT(_xlfn.ISFORMULA(G369)),IF(AND(ISNUMBER(G369),G369&lt;&gt;0),Accueil!$B$7,""),"")))</f>
        <v/>
      </c>
      <c r="AE369" s="230">
        <f t="shared" ca="1" si="78"/>
        <v>0</v>
      </c>
      <c r="AF369" s="230">
        <f t="shared" ca="1" si="79"/>
        <v>0</v>
      </c>
      <c r="AG369" s="230">
        <f t="shared" ca="1" si="80"/>
        <v>0</v>
      </c>
      <c r="AH369" s="231">
        <f t="shared" ca="1" si="81"/>
        <v>0</v>
      </c>
      <c r="AI369" s="231">
        <f t="shared" ca="1" si="82"/>
        <v>0</v>
      </c>
      <c r="AJ369" s="231" t="str">
        <f t="shared" ca="1" si="83"/>
        <v/>
      </c>
    </row>
    <row r="370" spans="1:36" x14ac:dyDescent="0.25">
      <c r="A370" s="42"/>
      <c r="B370" s="232" t="str">
        <f>IF(NOT(_xlfn.ISFORMULA(D370)),IF(AND(ISNUMBER(D370),D370&lt;&gt;0),Accueil!$B$7,IF(NOT(_xlfn.ISFORMULA(G370)),IF(AND(ISNUMBER(G370),G370&lt;&gt;0),Accueil!$B$7,""),"")),IF(NOT(_xlfn.ISFORMULA(G370)),IF(AND(ISNUMBER(G370),G370&lt;&gt;0),Accueil!$B$7,""),""))</f>
        <v/>
      </c>
      <c r="C370" s="43"/>
      <c r="D370" s="223" t="str">
        <f t="shared" ca="1" si="70"/>
        <v/>
      </c>
      <c r="E370" s="223" t="str">
        <f t="shared" ca="1" si="71"/>
        <v/>
      </c>
      <c r="F370" s="223" t="str">
        <f t="shared" ca="1" si="72"/>
        <v/>
      </c>
      <c r="G370" s="224" t="str">
        <f t="shared" ca="1" si="73"/>
        <v/>
      </c>
      <c r="H370" s="225" t="str">
        <f t="shared" ca="1" si="74"/>
        <v/>
      </c>
      <c r="I370" s="226" t="str">
        <f t="shared" ca="1" si="75"/>
        <v/>
      </c>
      <c r="J370" s="227" t="str">
        <f t="shared" ca="1" si="76"/>
        <v/>
      </c>
      <c r="K370" s="301" t="s">
        <v>88</v>
      </c>
      <c r="L370" s="112"/>
      <c r="M370" s="35"/>
      <c r="N370" s="35"/>
      <c r="O370" s="35"/>
      <c r="P370" s="35"/>
      <c r="S370" s="35"/>
      <c r="T370" s="35"/>
      <c r="U370" s="35"/>
      <c r="V370" s="35"/>
      <c r="W370" s="35"/>
      <c r="X370" s="35"/>
      <c r="Y370" s="35"/>
      <c r="Z370" s="35"/>
      <c r="AA370" s="228" t="b">
        <f t="shared" ca="1" si="77"/>
        <v>1</v>
      </c>
      <c r="AB370" s="228" t="b">
        <f ca="1">AND(Accueil!$E$5="Oui",$AA370,OR($AD370="",Accueil!$E$7="",NOT(ISNUMBER(Accueil!$E$7)),$AD370&gt;=Accueil!$E$7))</f>
        <v>0</v>
      </c>
      <c r="AC370" s="228" t="b">
        <f ca="1">AND(Accueil!$E$8="Oui",$AA370,OR($AD370="",Accueil!$E$10="",NOT(ISNUMBER(Accueil!$E$10)),$AD370&gt;=Accueil!$E$10))</f>
        <v>0</v>
      </c>
      <c r="AD370" s="229" t="str">
        <f>IF(NOT(_xlfn.ISFORMULA(B370)),IF(ISNUMBER(B370),B370,IF(NOT(_xlfn.ISFORMULA(D370)),IF(AND(ISNUMBER(D370),D370&lt;&gt;0),Accueil!$B$7,IF(NOT(_xlfn.ISFORMULA(G370)),IF(AND(ISNUMBER(G370),G370&lt;&gt;0),Accueil!$B$7,""),"")),IF(NOT(_xlfn.ISFORMULA(G370)),IF(AND(ISNUMBER(G370),G370&lt;&gt;0),Accueil!$B$7,""),""))),IF(NOT(_xlfn.ISFORMULA(D370)),IF(AND(ISNUMBER(D370),D370&lt;&gt;0),Accueil!$B$7,IF(NOT(_xlfn.ISFORMULA(G370)),IF(AND(ISNUMBER(G370),G370&lt;&gt;0),Accueil!$B$7,""),"")),IF(NOT(_xlfn.ISFORMULA(G370)),IF(AND(ISNUMBER(G370),G370&lt;&gt;0),Accueil!$B$7,""),"")))</f>
        <v/>
      </c>
      <c r="AE370" s="230">
        <f t="shared" ca="1" si="78"/>
        <v>0</v>
      </c>
      <c r="AF370" s="230">
        <f t="shared" ca="1" si="79"/>
        <v>0</v>
      </c>
      <c r="AG370" s="230">
        <f t="shared" ca="1" si="80"/>
        <v>0</v>
      </c>
      <c r="AH370" s="231">
        <f t="shared" ca="1" si="81"/>
        <v>0</v>
      </c>
      <c r="AI370" s="231">
        <f t="shared" ca="1" si="82"/>
        <v>0</v>
      </c>
      <c r="AJ370" s="231" t="str">
        <f t="shared" ca="1" si="83"/>
        <v/>
      </c>
    </row>
    <row r="371" spans="1:36" x14ac:dyDescent="0.25">
      <c r="A371" s="42"/>
      <c r="B371" s="232" t="str">
        <f>IF(NOT(_xlfn.ISFORMULA(D371)),IF(AND(ISNUMBER(D371),D371&lt;&gt;0),Accueil!$B$7,IF(NOT(_xlfn.ISFORMULA(G371)),IF(AND(ISNUMBER(G371),G371&lt;&gt;0),Accueil!$B$7,""),"")),IF(NOT(_xlfn.ISFORMULA(G371)),IF(AND(ISNUMBER(G371),G371&lt;&gt;0),Accueil!$B$7,""),""))</f>
        <v/>
      </c>
      <c r="C371" s="43"/>
      <c r="D371" s="223" t="str">
        <f t="shared" ca="1" si="70"/>
        <v/>
      </c>
      <c r="E371" s="223" t="str">
        <f t="shared" ca="1" si="71"/>
        <v/>
      </c>
      <c r="F371" s="223" t="str">
        <f t="shared" ca="1" si="72"/>
        <v/>
      </c>
      <c r="G371" s="224" t="str">
        <f t="shared" ca="1" si="73"/>
        <v/>
      </c>
      <c r="H371" s="225" t="str">
        <f t="shared" ca="1" si="74"/>
        <v/>
      </c>
      <c r="I371" s="226" t="str">
        <f t="shared" ca="1" si="75"/>
        <v/>
      </c>
      <c r="J371" s="227" t="str">
        <f t="shared" ca="1" si="76"/>
        <v/>
      </c>
      <c r="K371" s="301" t="s">
        <v>88</v>
      </c>
      <c r="L371" s="112"/>
      <c r="M371" s="35"/>
      <c r="N371" s="35"/>
      <c r="O371" s="35"/>
      <c r="P371" s="35"/>
      <c r="S371" s="35"/>
      <c r="T371" s="35"/>
      <c r="U371" s="35"/>
      <c r="V371" s="35"/>
      <c r="W371" s="35"/>
      <c r="X371" s="35"/>
      <c r="Y371" s="35"/>
      <c r="Z371" s="35"/>
      <c r="AA371" s="228" t="b">
        <f t="shared" ca="1" si="77"/>
        <v>1</v>
      </c>
      <c r="AB371" s="228" t="b">
        <f ca="1">AND(Accueil!$E$5="Oui",$AA371,OR($AD371="",Accueil!$E$7="",NOT(ISNUMBER(Accueil!$E$7)),$AD371&gt;=Accueil!$E$7))</f>
        <v>0</v>
      </c>
      <c r="AC371" s="228" t="b">
        <f ca="1">AND(Accueil!$E$8="Oui",$AA371,OR($AD371="",Accueil!$E$10="",NOT(ISNUMBER(Accueil!$E$10)),$AD371&gt;=Accueil!$E$10))</f>
        <v>0</v>
      </c>
      <c r="AD371" s="229" t="str">
        <f>IF(NOT(_xlfn.ISFORMULA(B371)),IF(ISNUMBER(B371),B371,IF(NOT(_xlfn.ISFORMULA(D371)),IF(AND(ISNUMBER(D371),D371&lt;&gt;0),Accueil!$B$7,IF(NOT(_xlfn.ISFORMULA(G371)),IF(AND(ISNUMBER(G371),G371&lt;&gt;0),Accueil!$B$7,""),"")),IF(NOT(_xlfn.ISFORMULA(G371)),IF(AND(ISNUMBER(G371),G371&lt;&gt;0),Accueil!$B$7,""),""))),IF(NOT(_xlfn.ISFORMULA(D371)),IF(AND(ISNUMBER(D371),D371&lt;&gt;0),Accueil!$B$7,IF(NOT(_xlfn.ISFORMULA(G371)),IF(AND(ISNUMBER(G371),G371&lt;&gt;0),Accueil!$B$7,""),"")),IF(NOT(_xlfn.ISFORMULA(G371)),IF(AND(ISNUMBER(G371),G371&lt;&gt;0),Accueil!$B$7,""),"")))</f>
        <v/>
      </c>
      <c r="AE371" s="230">
        <f t="shared" ca="1" si="78"/>
        <v>0</v>
      </c>
      <c r="AF371" s="230">
        <f t="shared" ca="1" si="79"/>
        <v>0</v>
      </c>
      <c r="AG371" s="230">
        <f t="shared" ca="1" si="80"/>
        <v>0</v>
      </c>
      <c r="AH371" s="231">
        <f t="shared" ca="1" si="81"/>
        <v>0</v>
      </c>
      <c r="AI371" s="231">
        <f t="shared" ca="1" si="82"/>
        <v>0</v>
      </c>
      <c r="AJ371" s="231" t="str">
        <f t="shared" ca="1" si="83"/>
        <v/>
      </c>
    </row>
    <row r="372" spans="1:36" x14ac:dyDescent="0.25">
      <c r="A372" s="42"/>
      <c r="B372" s="232" t="str">
        <f>IF(NOT(_xlfn.ISFORMULA(D372)),IF(AND(ISNUMBER(D372),D372&lt;&gt;0),Accueil!$B$7,IF(NOT(_xlfn.ISFORMULA(G372)),IF(AND(ISNUMBER(G372),G372&lt;&gt;0),Accueil!$B$7,""),"")),IF(NOT(_xlfn.ISFORMULA(G372)),IF(AND(ISNUMBER(G372),G372&lt;&gt;0),Accueil!$B$7,""),""))</f>
        <v/>
      </c>
      <c r="C372" s="43"/>
      <c r="D372" s="223" t="str">
        <f t="shared" ca="1" si="70"/>
        <v/>
      </c>
      <c r="E372" s="223" t="str">
        <f t="shared" ca="1" si="71"/>
        <v/>
      </c>
      <c r="F372" s="223" t="str">
        <f t="shared" ca="1" si="72"/>
        <v/>
      </c>
      <c r="G372" s="224" t="str">
        <f t="shared" ca="1" si="73"/>
        <v/>
      </c>
      <c r="H372" s="225" t="str">
        <f t="shared" ca="1" si="74"/>
        <v/>
      </c>
      <c r="I372" s="226" t="str">
        <f t="shared" ca="1" si="75"/>
        <v/>
      </c>
      <c r="J372" s="227" t="str">
        <f t="shared" ca="1" si="76"/>
        <v/>
      </c>
      <c r="K372" s="301" t="s">
        <v>88</v>
      </c>
      <c r="L372" s="112"/>
      <c r="M372" s="35"/>
      <c r="N372" s="35"/>
      <c r="O372" s="35"/>
      <c r="P372" s="35"/>
      <c r="S372" s="35"/>
      <c r="T372" s="35"/>
      <c r="U372" s="35"/>
      <c r="V372" s="35"/>
      <c r="W372" s="35"/>
      <c r="X372" s="35"/>
      <c r="Y372" s="35"/>
      <c r="Z372" s="35"/>
      <c r="AA372" s="228" t="b">
        <f t="shared" ca="1" si="77"/>
        <v>1</v>
      </c>
      <c r="AB372" s="228" t="b">
        <f ca="1">AND(Accueil!$E$5="Oui",$AA372,OR($AD372="",Accueil!$E$7="",NOT(ISNUMBER(Accueil!$E$7)),$AD372&gt;=Accueil!$E$7))</f>
        <v>0</v>
      </c>
      <c r="AC372" s="228" t="b">
        <f ca="1">AND(Accueil!$E$8="Oui",$AA372,OR($AD372="",Accueil!$E$10="",NOT(ISNUMBER(Accueil!$E$10)),$AD372&gt;=Accueil!$E$10))</f>
        <v>0</v>
      </c>
      <c r="AD372" s="229" t="str">
        <f>IF(NOT(_xlfn.ISFORMULA(B372)),IF(ISNUMBER(B372),B372,IF(NOT(_xlfn.ISFORMULA(D372)),IF(AND(ISNUMBER(D372),D372&lt;&gt;0),Accueil!$B$7,IF(NOT(_xlfn.ISFORMULA(G372)),IF(AND(ISNUMBER(G372),G372&lt;&gt;0),Accueil!$B$7,""),"")),IF(NOT(_xlfn.ISFORMULA(G372)),IF(AND(ISNUMBER(G372),G372&lt;&gt;0),Accueil!$B$7,""),""))),IF(NOT(_xlfn.ISFORMULA(D372)),IF(AND(ISNUMBER(D372),D372&lt;&gt;0),Accueil!$B$7,IF(NOT(_xlfn.ISFORMULA(G372)),IF(AND(ISNUMBER(G372),G372&lt;&gt;0),Accueil!$B$7,""),"")),IF(NOT(_xlfn.ISFORMULA(G372)),IF(AND(ISNUMBER(G372),G372&lt;&gt;0),Accueil!$B$7,""),"")))</f>
        <v/>
      </c>
      <c r="AE372" s="230">
        <f t="shared" ca="1" si="78"/>
        <v>0</v>
      </c>
      <c r="AF372" s="230">
        <f t="shared" ca="1" si="79"/>
        <v>0</v>
      </c>
      <c r="AG372" s="230">
        <f t="shared" ca="1" si="80"/>
        <v>0</v>
      </c>
      <c r="AH372" s="231">
        <f t="shared" ca="1" si="81"/>
        <v>0</v>
      </c>
      <c r="AI372" s="231">
        <f t="shared" ca="1" si="82"/>
        <v>0</v>
      </c>
      <c r="AJ372" s="231" t="str">
        <f t="shared" ca="1" si="83"/>
        <v/>
      </c>
    </row>
    <row r="373" spans="1:36" x14ac:dyDescent="0.25">
      <c r="A373" s="42"/>
      <c r="B373" s="232" t="str">
        <f>IF(NOT(_xlfn.ISFORMULA(D373)),IF(AND(ISNUMBER(D373),D373&lt;&gt;0),Accueil!$B$7,IF(NOT(_xlfn.ISFORMULA(G373)),IF(AND(ISNUMBER(G373),G373&lt;&gt;0),Accueil!$B$7,""),"")),IF(NOT(_xlfn.ISFORMULA(G373)),IF(AND(ISNUMBER(G373),G373&lt;&gt;0),Accueil!$B$7,""),""))</f>
        <v/>
      </c>
      <c r="C373" s="43"/>
      <c r="D373" s="223" t="str">
        <f t="shared" ca="1" si="70"/>
        <v/>
      </c>
      <c r="E373" s="223" t="str">
        <f t="shared" ca="1" si="71"/>
        <v/>
      </c>
      <c r="F373" s="223" t="str">
        <f t="shared" ca="1" si="72"/>
        <v/>
      </c>
      <c r="G373" s="224" t="str">
        <f t="shared" ca="1" si="73"/>
        <v/>
      </c>
      <c r="H373" s="225" t="str">
        <f t="shared" ca="1" si="74"/>
        <v/>
      </c>
      <c r="I373" s="226" t="str">
        <f t="shared" ca="1" si="75"/>
        <v/>
      </c>
      <c r="J373" s="227" t="str">
        <f t="shared" ca="1" si="76"/>
        <v/>
      </c>
      <c r="K373" s="301" t="s">
        <v>88</v>
      </c>
      <c r="L373" s="112"/>
      <c r="M373" s="35"/>
      <c r="N373" s="35"/>
      <c r="O373" s="35"/>
      <c r="P373" s="35"/>
      <c r="S373" s="35"/>
      <c r="T373" s="35"/>
      <c r="U373" s="35"/>
      <c r="V373" s="35"/>
      <c r="W373" s="35"/>
      <c r="X373" s="35"/>
      <c r="Y373" s="35"/>
      <c r="Z373" s="35"/>
      <c r="AA373" s="228" t="b">
        <f t="shared" ca="1" si="77"/>
        <v>1</v>
      </c>
      <c r="AB373" s="228" t="b">
        <f ca="1">AND(Accueil!$E$5="Oui",$AA373,OR($AD373="",Accueil!$E$7="",NOT(ISNUMBER(Accueil!$E$7)),$AD373&gt;=Accueil!$E$7))</f>
        <v>0</v>
      </c>
      <c r="AC373" s="228" t="b">
        <f ca="1">AND(Accueil!$E$8="Oui",$AA373,OR($AD373="",Accueil!$E$10="",NOT(ISNUMBER(Accueil!$E$10)),$AD373&gt;=Accueil!$E$10))</f>
        <v>0</v>
      </c>
      <c r="AD373" s="229" t="str">
        <f>IF(NOT(_xlfn.ISFORMULA(B373)),IF(ISNUMBER(B373),B373,IF(NOT(_xlfn.ISFORMULA(D373)),IF(AND(ISNUMBER(D373),D373&lt;&gt;0),Accueil!$B$7,IF(NOT(_xlfn.ISFORMULA(G373)),IF(AND(ISNUMBER(G373),G373&lt;&gt;0),Accueil!$B$7,""),"")),IF(NOT(_xlfn.ISFORMULA(G373)),IF(AND(ISNUMBER(G373),G373&lt;&gt;0),Accueil!$B$7,""),""))),IF(NOT(_xlfn.ISFORMULA(D373)),IF(AND(ISNUMBER(D373),D373&lt;&gt;0),Accueil!$B$7,IF(NOT(_xlfn.ISFORMULA(G373)),IF(AND(ISNUMBER(G373),G373&lt;&gt;0),Accueil!$B$7,""),"")),IF(NOT(_xlfn.ISFORMULA(G373)),IF(AND(ISNUMBER(G373),G373&lt;&gt;0),Accueil!$B$7,""),"")))</f>
        <v/>
      </c>
      <c r="AE373" s="230">
        <f t="shared" ca="1" si="78"/>
        <v>0</v>
      </c>
      <c r="AF373" s="230">
        <f t="shared" ca="1" si="79"/>
        <v>0</v>
      </c>
      <c r="AG373" s="230">
        <f t="shared" ca="1" si="80"/>
        <v>0</v>
      </c>
      <c r="AH373" s="231">
        <f t="shared" ca="1" si="81"/>
        <v>0</v>
      </c>
      <c r="AI373" s="231">
        <f t="shared" ca="1" si="82"/>
        <v>0</v>
      </c>
      <c r="AJ373" s="231" t="str">
        <f t="shared" ca="1" si="83"/>
        <v/>
      </c>
    </row>
    <row r="374" spans="1:36" x14ac:dyDescent="0.25">
      <c r="A374" s="42"/>
      <c r="B374" s="232" t="str">
        <f>IF(NOT(_xlfn.ISFORMULA(D374)),IF(AND(ISNUMBER(D374),D374&lt;&gt;0),Accueil!$B$7,IF(NOT(_xlfn.ISFORMULA(G374)),IF(AND(ISNUMBER(G374),G374&lt;&gt;0),Accueil!$B$7,""),"")),IF(NOT(_xlfn.ISFORMULA(G374)),IF(AND(ISNUMBER(G374),G374&lt;&gt;0),Accueil!$B$7,""),""))</f>
        <v/>
      </c>
      <c r="C374" s="43"/>
      <c r="D374" s="223" t="str">
        <f t="shared" ca="1" si="70"/>
        <v/>
      </c>
      <c r="E374" s="223" t="str">
        <f t="shared" ca="1" si="71"/>
        <v/>
      </c>
      <c r="F374" s="223" t="str">
        <f t="shared" ca="1" si="72"/>
        <v/>
      </c>
      <c r="G374" s="224" t="str">
        <f t="shared" ca="1" si="73"/>
        <v/>
      </c>
      <c r="H374" s="225" t="str">
        <f t="shared" ca="1" si="74"/>
        <v/>
      </c>
      <c r="I374" s="226" t="str">
        <f t="shared" ca="1" si="75"/>
        <v/>
      </c>
      <c r="J374" s="227" t="str">
        <f t="shared" ca="1" si="76"/>
        <v/>
      </c>
      <c r="K374" s="301" t="s">
        <v>88</v>
      </c>
      <c r="L374" s="112"/>
      <c r="M374" s="35"/>
      <c r="N374" s="35"/>
      <c r="O374" s="35"/>
      <c r="P374" s="35"/>
      <c r="S374" s="35"/>
      <c r="T374" s="35"/>
      <c r="U374" s="35"/>
      <c r="V374" s="35"/>
      <c r="W374" s="35"/>
      <c r="X374" s="35"/>
      <c r="Y374" s="35"/>
      <c r="Z374" s="35"/>
      <c r="AA374" s="228" t="b">
        <f t="shared" ca="1" si="77"/>
        <v>1</v>
      </c>
      <c r="AB374" s="228" t="b">
        <f ca="1">AND(Accueil!$E$5="Oui",$AA374,OR($AD374="",Accueil!$E$7="",NOT(ISNUMBER(Accueil!$E$7)),$AD374&gt;=Accueil!$E$7))</f>
        <v>0</v>
      </c>
      <c r="AC374" s="228" t="b">
        <f ca="1">AND(Accueil!$E$8="Oui",$AA374,OR($AD374="",Accueil!$E$10="",NOT(ISNUMBER(Accueil!$E$10)),$AD374&gt;=Accueil!$E$10))</f>
        <v>0</v>
      </c>
      <c r="AD374" s="229" t="str">
        <f>IF(NOT(_xlfn.ISFORMULA(B374)),IF(ISNUMBER(B374),B374,IF(NOT(_xlfn.ISFORMULA(D374)),IF(AND(ISNUMBER(D374),D374&lt;&gt;0),Accueil!$B$7,IF(NOT(_xlfn.ISFORMULA(G374)),IF(AND(ISNUMBER(G374),G374&lt;&gt;0),Accueil!$B$7,""),"")),IF(NOT(_xlfn.ISFORMULA(G374)),IF(AND(ISNUMBER(G374),G374&lt;&gt;0),Accueil!$B$7,""),""))),IF(NOT(_xlfn.ISFORMULA(D374)),IF(AND(ISNUMBER(D374),D374&lt;&gt;0),Accueil!$B$7,IF(NOT(_xlfn.ISFORMULA(G374)),IF(AND(ISNUMBER(G374),G374&lt;&gt;0),Accueil!$B$7,""),"")),IF(NOT(_xlfn.ISFORMULA(G374)),IF(AND(ISNUMBER(G374),G374&lt;&gt;0),Accueil!$B$7,""),"")))</f>
        <v/>
      </c>
      <c r="AE374" s="230">
        <f t="shared" ca="1" si="78"/>
        <v>0</v>
      </c>
      <c r="AF374" s="230">
        <f t="shared" ca="1" si="79"/>
        <v>0</v>
      </c>
      <c r="AG374" s="230">
        <f t="shared" ca="1" si="80"/>
        <v>0</v>
      </c>
      <c r="AH374" s="231">
        <f t="shared" ca="1" si="81"/>
        <v>0</v>
      </c>
      <c r="AI374" s="231">
        <f t="shared" ca="1" si="82"/>
        <v>0</v>
      </c>
      <c r="AJ374" s="231" t="str">
        <f t="shared" ca="1" si="83"/>
        <v/>
      </c>
    </row>
    <row r="375" spans="1:36" x14ac:dyDescent="0.25">
      <c r="A375" s="42"/>
      <c r="B375" s="232" t="str">
        <f>IF(NOT(_xlfn.ISFORMULA(D375)),IF(AND(ISNUMBER(D375),D375&lt;&gt;0),Accueil!$B$7,IF(NOT(_xlfn.ISFORMULA(G375)),IF(AND(ISNUMBER(G375),G375&lt;&gt;0),Accueil!$B$7,""),"")),IF(NOT(_xlfn.ISFORMULA(G375)),IF(AND(ISNUMBER(G375),G375&lt;&gt;0),Accueil!$B$7,""),""))</f>
        <v/>
      </c>
      <c r="C375" s="43"/>
      <c r="D375" s="223" t="str">
        <f t="shared" ca="1" si="70"/>
        <v/>
      </c>
      <c r="E375" s="223" t="str">
        <f t="shared" ca="1" si="71"/>
        <v/>
      </c>
      <c r="F375" s="223" t="str">
        <f t="shared" ca="1" si="72"/>
        <v/>
      </c>
      <c r="G375" s="224" t="str">
        <f t="shared" ca="1" si="73"/>
        <v/>
      </c>
      <c r="H375" s="225" t="str">
        <f t="shared" ca="1" si="74"/>
        <v/>
      </c>
      <c r="I375" s="226" t="str">
        <f t="shared" ca="1" si="75"/>
        <v/>
      </c>
      <c r="J375" s="227" t="str">
        <f t="shared" ca="1" si="76"/>
        <v/>
      </c>
      <c r="K375" s="301" t="s">
        <v>88</v>
      </c>
      <c r="L375" s="112"/>
      <c r="M375" s="35"/>
      <c r="N375" s="35"/>
      <c r="O375" s="35"/>
      <c r="P375" s="35"/>
      <c r="S375" s="35"/>
      <c r="T375" s="35"/>
      <c r="U375" s="35"/>
      <c r="V375" s="35"/>
      <c r="W375" s="35"/>
      <c r="X375" s="35"/>
      <c r="Y375" s="35"/>
      <c r="Z375" s="35"/>
      <c r="AA375" s="228" t="b">
        <f t="shared" ca="1" si="77"/>
        <v>1</v>
      </c>
      <c r="AB375" s="228" t="b">
        <f ca="1">AND(Accueil!$E$5="Oui",$AA375,OR($AD375="",Accueil!$E$7="",NOT(ISNUMBER(Accueil!$E$7)),$AD375&gt;=Accueil!$E$7))</f>
        <v>0</v>
      </c>
      <c r="AC375" s="228" t="b">
        <f ca="1">AND(Accueil!$E$8="Oui",$AA375,OR($AD375="",Accueil!$E$10="",NOT(ISNUMBER(Accueil!$E$10)),$AD375&gt;=Accueil!$E$10))</f>
        <v>0</v>
      </c>
      <c r="AD375" s="229" t="str">
        <f>IF(NOT(_xlfn.ISFORMULA(B375)),IF(ISNUMBER(B375),B375,IF(NOT(_xlfn.ISFORMULA(D375)),IF(AND(ISNUMBER(D375),D375&lt;&gt;0),Accueil!$B$7,IF(NOT(_xlfn.ISFORMULA(G375)),IF(AND(ISNUMBER(G375),G375&lt;&gt;0),Accueil!$B$7,""),"")),IF(NOT(_xlfn.ISFORMULA(G375)),IF(AND(ISNUMBER(G375),G375&lt;&gt;0),Accueil!$B$7,""),""))),IF(NOT(_xlfn.ISFORMULA(D375)),IF(AND(ISNUMBER(D375),D375&lt;&gt;0),Accueil!$B$7,IF(NOT(_xlfn.ISFORMULA(G375)),IF(AND(ISNUMBER(G375),G375&lt;&gt;0),Accueil!$B$7,""),"")),IF(NOT(_xlfn.ISFORMULA(G375)),IF(AND(ISNUMBER(G375),G375&lt;&gt;0),Accueil!$B$7,""),"")))</f>
        <v/>
      </c>
      <c r="AE375" s="230">
        <f t="shared" ca="1" si="78"/>
        <v>0</v>
      </c>
      <c r="AF375" s="230">
        <f t="shared" ca="1" si="79"/>
        <v>0</v>
      </c>
      <c r="AG375" s="230">
        <f t="shared" ca="1" si="80"/>
        <v>0</v>
      </c>
      <c r="AH375" s="231">
        <f t="shared" ca="1" si="81"/>
        <v>0</v>
      </c>
      <c r="AI375" s="231">
        <f t="shared" ca="1" si="82"/>
        <v>0</v>
      </c>
      <c r="AJ375" s="231" t="str">
        <f t="shared" ca="1" si="83"/>
        <v/>
      </c>
    </row>
    <row r="376" spans="1:36" x14ac:dyDescent="0.25">
      <c r="A376" s="42"/>
      <c r="B376" s="232" t="str">
        <f>IF(NOT(_xlfn.ISFORMULA(D376)),IF(AND(ISNUMBER(D376),D376&lt;&gt;0),Accueil!$B$7,IF(NOT(_xlfn.ISFORMULA(G376)),IF(AND(ISNUMBER(G376),G376&lt;&gt;0),Accueil!$B$7,""),"")),IF(NOT(_xlfn.ISFORMULA(G376)),IF(AND(ISNUMBER(G376),G376&lt;&gt;0),Accueil!$B$7,""),""))</f>
        <v/>
      </c>
      <c r="C376" s="43"/>
      <c r="D376" s="223" t="str">
        <f t="shared" ca="1" si="70"/>
        <v/>
      </c>
      <c r="E376" s="223" t="str">
        <f t="shared" ca="1" si="71"/>
        <v/>
      </c>
      <c r="F376" s="223" t="str">
        <f t="shared" ca="1" si="72"/>
        <v/>
      </c>
      <c r="G376" s="224" t="str">
        <f t="shared" ca="1" si="73"/>
        <v/>
      </c>
      <c r="H376" s="225" t="str">
        <f t="shared" ca="1" si="74"/>
        <v/>
      </c>
      <c r="I376" s="226" t="str">
        <f t="shared" ca="1" si="75"/>
        <v/>
      </c>
      <c r="J376" s="227" t="str">
        <f t="shared" ca="1" si="76"/>
        <v/>
      </c>
      <c r="K376" s="301" t="s">
        <v>88</v>
      </c>
      <c r="L376" s="112"/>
      <c r="M376" s="35"/>
      <c r="N376" s="35"/>
      <c r="O376" s="35"/>
      <c r="P376" s="35"/>
      <c r="S376" s="35"/>
      <c r="T376" s="35"/>
      <c r="U376" s="35"/>
      <c r="V376" s="35"/>
      <c r="W376" s="35"/>
      <c r="X376" s="35"/>
      <c r="Y376" s="35"/>
      <c r="Z376" s="35"/>
      <c r="AA376" s="228" t="b">
        <f t="shared" ca="1" si="77"/>
        <v>1</v>
      </c>
      <c r="AB376" s="228" t="b">
        <f ca="1">AND(Accueil!$E$5="Oui",$AA376,OR($AD376="",Accueil!$E$7="",NOT(ISNUMBER(Accueil!$E$7)),$AD376&gt;=Accueil!$E$7))</f>
        <v>0</v>
      </c>
      <c r="AC376" s="228" t="b">
        <f ca="1">AND(Accueil!$E$8="Oui",$AA376,OR($AD376="",Accueil!$E$10="",NOT(ISNUMBER(Accueil!$E$10)),$AD376&gt;=Accueil!$E$10))</f>
        <v>0</v>
      </c>
      <c r="AD376" s="229" t="str">
        <f>IF(NOT(_xlfn.ISFORMULA(B376)),IF(ISNUMBER(B376),B376,IF(NOT(_xlfn.ISFORMULA(D376)),IF(AND(ISNUMBER(D376),D376&lt;&gt;0),Accueil!$B$7,IF(NOT(_xlfn.ISFORMULA(G376)),IF(AND(ISNUMBER(G376),G376&lt;&gt;0),Accueil!$B$7,""),"")),IF(NOT(_xlfn.ISFORMULA(G376)),IF(AND(ISNUMBER(G376),G376&lt;&gt;0),Accueil!$B$7,""),""))),IF(NOT(_xlfn.ISFORMULA(D376)),IF(AND(ISNUMBER(D376),D376&lt;&gt;0),Accueil!$B$7,IF(NOT(_xlfn.ISFORMULA(G376)),IF(AND(ISNUMBER(G376),G376&lt;&gt;0),Accueil!$B$7,""),"")),IF(NOT(_xlfn.ISFORMULA(G376)),IF(AND(ISNUMBER(G376),G376&lt;&gt;0),Accueil!$B$7,""),"")))</f>
        <v/>
      </c>
      <c r="AE376" s="230">
        <f t="shared" ca="1" si="78"/>
        <v>0</v>
      </c>
      <c r="AF376" s="230">
        <f t="shared" ca="1" si="79"/>
        <v>0</v>
      </c>
      <c r="AG376" s="230">
        <f t="shared" ca="1" si="80"/>
        <v>0</v>
      </c>
      <c r="AH376" s="231">
        <f t="shared" ca="1" si="81"/>
        <v>0</v>
      </c>
      <c r="AI376" s="231">
        <f t="shared" ca="1" si="82"/>
        <v>0</v>
      </c>
      <c r="AJ376" s="231" t="str">
        <f t="shared" ca="1" si="83"/>
        <v/>
      </c>
    </row>
    <row r="377" spans="1:36" x14ac:dyDescent="0.25">
      <c r="A377" s="42"/>
      <c r="B377" s="232" t="str">
        <f>IF(NOT(_xlfn.ISFORMULA(D377)),IF(AND(ISNUMBER(D377),D377&lt;&gt;0),Accueil!$B$7,IF(NOT(_xlfn.ISFORMULA(G377)),IF(AND(ISNUMBER(G377),G377&lt;&gt;0),Accueil!$B$7,""),"")),IF(NOT(_xlfn.ISFORMULA(G377)),IF(AND(ISNUMBER(G377),G377&lt;&gt;0),Accueil!$B$7,""),""))</f>
        <v/>
      </c>
      <c r="C377" s="43"/>
      <c r="D377" s="223" t="str">
        <f t="shared" ca="1" si="70"/>
        <v/>
      </c>
      <c r="E377" s="223" t="str">
        <f t="shared" ca="1" si="71"/>
        <v/>
      </c>
      <c r="F377" s="223" t="str">
        <f t="shared" ca="1" si="72"/>
        <v/>
      </c>
      <c r="G377" s="224" t="str">
        <f t="shared" ca="1" si="73"/>
        <v/>
      </c>
      <c r="H377" s="225" t="str">
        <f t="shared" ca="1" si="74"/>
        <v/>
      </c>
      <c r="I377" s="226" t="str">
        <f t="shared" ca="1" si="75"/>
        <v/>
      </c>
      <c r="J377" s="227" t="str">
        <f t="shared" ca="1" si="76"/>
        <v/>
      </c>
      <c r="K377" s="301" t="s">
        <v>88</v>
      </c>
      <c r="L377" s="112"/>
      <c r="M377" s="35"/>
      <c r="N377" s="35"/>
      <c r="O377" s="35"/>
      <c r="P377" s="35"/>
      <c r="S377" s="35"/>
      <c r="T377" s="35"/>
      <c r="U377" s="35"/>
      <c r="V377" s="35"/>
      <c r="W377" s="35"/>
      <c r="X377" s="35"/>
      <c r="Y377" s="35"/>
      <c r="Z377" s="35"/>
      <c r="AA377" s="228" t="b">
        <f t="shared" ca="1" si="77"/>
        <v>1</v>
      </c>
      <c r="AB377" s="228" t="b">
        <f ca="1">AND(Accueil!$E$5="Oui",$AA377,OR($AD377="",Accueil!$E$7="",NOT(ISNUMBER(Accueil!$E$7)),$AD377&gt;=Accueil!$E$7))</f>
        <v>0</v>
      </c>
      <c r="AC377" s="228" t="b">
        <f ca="1">AND(Accueil!$E$8="Oui",$AA377,OR($AD377="",Accueil!$E$10="",NOT(ISNUMBER(Accueil!$E$10)),$AD377&gt;=Accueil!$E$10))</f>
        <v>0</v>
      </c>
      <c r="AD377" s="229" t="str">
        <f>IF(NOT(_xlfn.ISFORMULA(B377)),IF(ISNUMBER(B377),B377,IF(NOT(_xlfn.ISFORMULA(D377)),IF(AND(ISNUMBER(D377),D377&lt;&gt;0),Accueil!$B$7,IF(NOT(_xlfn.ISFORMULA(G377)),IF(AND(ISNUMBER(G377),G377&lt;&gt;0),Accueil!$B$7,""),"")),IF(NOT(_xlfn.ISFORMULA(G377)),IF(AND(ISNUMBER(G377),G377&lt;&gt;0),Accueil!$B$7,""),""))),IF(NOT(_xlfn.ISFORMULA(D377)),IF(AND(ISNUMBER(D377),D377&lt;&gt;0),Accueil!$B$7,IF(NOT(_xlfn.ISFORMULA(G377)),IF(AND(ISNUMBER(G377),G377&lt;&gt;0),Accueil!$B$7,""),"")),IF(NOT(_xlfn.ISFORMULA(G377)),IF(AND(ISNUMBER(G377),G377&lt;&gt;0),Accueil!$B$7,""),"")))</f>
        <v/>
      </c>
      <c r="AE377" s="230">
        <f t="shared" ca="1" si="78"/>
        <v>0</v>
      </c>
      <c r="AF377" s="230">
        <f t="shared" ca="1" si="79"/>
        <v>0</v>
      </c>
      <c r="AG377" s="230">
        <f t="shared" ca="1" si="80"/>
        <v>0</v>
      </c>
      <c r="AH377" s="231">
        <f t="shared" ca="1" si="81"/>
        <v>0</v>
      </c>
      <c r="AI377" s="231">
        <f t="shared" ca="1" si="82"/>
        <v>0</v>
      </c>
      <c r="AJ377" s="231" t="str">
        <f t="shared" ca="1" si="83"/>
        <v/>
      </c>
    </row>
    <row r="378" spans="1:36" x14ac:dyDescent="0.25">
      <c r="A378" s="42"/>
      <c r="B378" s="232" t="str">
        <f>IF(NOT(_xlfn.ISFORMULA(D378)),IF(AND(ISNUMBER(D378),D378&lt;&gt;0),Accueil!$B$7,IF(NOT(_xlfn.ISFORMULA(G378)),IF(AND(ISNUMBER(G378),G378&lt;&gt;0),Accueil!$B$7,""),"")),IF(NOT(_xlfn.ISFORMULA(G378)),IF(AND(ISNUMBER(G378),G378&lt;&gt;0),Accueil!$B$7,""),""))</f>
        <v/>
      </c>
      <c r="C378" s="43"/>
      <c r="D378" s="223" t="str">
        <f t="shared" ca="1" si="70"/>
        <v/>
      </c>
      <c r="E378" s="223" t="str">
        <f t="shared" ca="1" si="71"/>
        <v/>
      </c>
      <c r="F378" s="223" t="str">
        <f t="shared" ca="1" si="72"/>
        <v/>
      </c>
      <c r="G378" s="224" t="str">
        <f t="shared" ca="1" si="73"/>
        <v/>
      </c>
      <c r="H378" s="225" t="str">
        <f t="shared" ca="1" si="74"/>
        <v/>
      </c>
      <c r="I378" s="226" t="str">
        <f t="shared" ca="1" si="75"/>
        <v/>
      </c>
      <c r="J378" s="227" t="str">
        <f t="shared" ca="1" si="76"/>
        <v/>
      </c>
      <c r="K378" s="301" t="s">
        <v>88</v>
      </c>
      <c r="L378" s="112"/>
      <c r="M378" s="35"/>
      <c r="N378" s="35"/>
      <c r="O378" s="35"/>
      <c r="P378" s="35"/>
      <c r="S378" s="35"/>
      <c r="T378" s="35"/>
      <c r="U378" s="35"/>
      <c r="V378" s="35"/>
      <c r="W378" s="35"/>
      <c r="X378" s="35"/>
      <c r="Y378" s="35"/>
      <c r="Z378" s="35"/>
      <c r="AA378" s="228" t="b">
        <f t="shared" ca="1" si="77"/>
        <v>1</v>
      </c>
      <c r="AB378" s="228" t="b">
        <f ca="1">AND(Accueil!$E$5="Oui",$AA378,OR($AD378="",Accueil!$E$7="",NOT(ISNUMBER(Accueil!$E$7)),$AD378&gt;=Accueil!$E$7))</f>
        <v>0</v>
      </c>
      <c r="AC378" s="228" t="b">
        <f ca="1">AND(Accueil!$E$8="Oui",$AA378,OR($AD378="",Accueil!$E$10="",NOT(ISNUMBER(Accueil!$E$10)),$AD378&gt;=Accueil!$E$10))</f>
        <v>0</v>
      </c>
      <c r="AD378" s="229" t="str">
        <f>IF(NOT(_xlfn.ISFORMULA(B378)),IF(ISNUMBER(B378),B378,IF(NOT(_xlfn.ISFORMULA(D378)),IF(AND(ISNUMBER(D378),D378&lt;&gt;0),Accueil!$B$7,IF(NOT(_xlfn.ISFORMULA(G378)),IF(AND(ISNUMBER(G378),G378&lt;&gt;0),Accueil!$B$7,""),"")),IF(NOT(_xlfn.ISFORMULA(G378)),IF(AND(ISNUMBER(G378),G378&lt;&gt;0),Accueil!$B$7,""),""))),IF(NOT(_xlfn.ISFORMULA(D378)),IF(AND(ISNUMBER(D378),D378&lt;&gt;0),Accueil!$B$7,IF(NOT(_xlfn.ISFORMULA(G378)),IF(AND(ISNUMBER(G378),G378&lt;&gt;0),Accueil!$B$7,""),"")),IF(NOT(_xlfn.ISFORMULA(G378)),IF(AND(ISNUMBER(G378),G378&lt;&gt;0),Accueil!$B$7,""),"")))</f>
        <v/>
      </c>
      <c r="AE378" s="230">
        <f t="shared" ca="1" si="78"/>
        <v>0</v>
      </c>
      <c r="AF378" s="230">
        <f t="shared" ca="1" si="79"/>
        <v>0</v>
      </c>
      <c r="AG378" s="230">
        <f t="shared" ca="1" si="80"/>
        <v>0</v>
      </c>
      <c r="AH378" s="231">
        <f t="shared" ca="1" si="81"/>
        <v>0</v>
      </c>
      <c r="AI378" s="231">
        <f t="shared" ca="1" si="82"/>
        <v>0</v>
      </c>
      <c r="AJ378" s="231" t="str">
        <f t="shared" ca="1" si="83"/>
        <v/>
      </c>
    </row>
    <row r="379" spans="1:36" x14ac:dyDescent="0.25">
      <c r="A379" s="42"/>
      <c r="B379" s="232" t="str">
        <f>IF(NOT(_xlfn.ISFORMULA(D379)),IF(AND(ISNUMBER(D379),D379&lt;&gt;0),Accueil!$B$7,IF(NOT(_xlfn.ISFORMULA(G379)),IF(AND(ISNUMBER(G379),G379&lt;&gt;0),Accueil!$B$7,""),"")),IF(NOT(_xlfn.ISFORMULA(G379)),IF(AND(ISNUMBER(G379),G379&lt;&gt;0),Accueil!$B$7,""),""))</f>
        <v/>
      </c>
      <c r="C379" s="43"/>
      <c r="D379" s="223" t="str">
        <f t="shared" ca="1" si="70"/>
        <v/>
      </c>
      <c r="E379" s="223" t="str">
        <f t="shared" ca="1" si="71"/>
        <v/>
      </c>
      <c r="F379" s="223" t="str">
        <f t="shared" ca="1" si="72"/>
        <v/>
      </c>
      <c r="G379" s="224" t="str">
        <f t="shared" ca="1" si="73"/>
        <v/>
      </c>
      <c r="H379" s="225" t="str">
        <f t="shared" ca="1" si="74"/>
        <v/>
      </c>
      <c r="I379" s="226" t="str">
        <f t="shared" ca="1" si="75"/>
        <v/>
      </c>
      <c r="J379" s="227" t="str">
        <f t="shared" ca="1" si="76"/>
        <v/>
      </c>
      <c r="K379" s="301" t="s">
        <v>88</v>
      </c>
      <c r="L379" s="112"/>
      <c r="M379" s="35"/>
      <c r="N379" s="35"/>
      <c r="O379" s="35"/>
      <c r="P379" s="35"/>
      <c r="S379" s="35"/>
      <c r="T379" s="35"/>
      <c r="U379" s="35"/>
      <c r="V379" s="35"/>
      <c r="W379" s="35"/>
      <c r="X379" s="35"/>
      <c r="Y379" s="35"/>
      <c r="Z379" s="35"/>
      <c r="AA379" s="228" t="b">
        <f t="shared" ca="1" si="77"/>
        <v>1</v>
      </c>
      <c r="AB379" s="228" t="b">
        <f ca="1">AND(Accueil!$E$5="Oui",$AA379,OR($AD379="",Accueil!$E$7="",NOT(ISNUMBER(Accueil!$E$7)),$AD379&gt;=Accueil!$E$7))</f>
        <v>0</v>
      </c>
      <c r="AC379" s="228" t="b">
        <f ca="1">AND(Accueil!$E$8="Oui",$AA379,OR($AD379="",Accueil!$E$10="",NOT(ISNUMBER(Accueil!$E$10)),$AD379&gt;=Accueil!$E$10))</f>
        <v>0</v>
      </c>
      <c r="AD379" s="229" t="str">
        <f>IF(NOT(_xlfn.ISFORMULA(B379)),IF(ISNUMBER(B379),B379,IF(NOT(_xlfn.ISFORMULA(D379)),IF(AND(ISNUMBER(D379),D379&lt;&gt;0),Accueil!$B$7,IF(NOT(_xlfn.ISFORMULA(G379)),IF(AND(ISNUMBER(G379),G379&lt;&gt;0),Accueil!$B$7,""),"")),IF(NOT(_xlfn.ISFORMULA(G379)),IF(AND(ISNUMBER(G379),G379&lt;&gt;0),Accueil!$B$7,""),""))),IF(NOT(_xlfn.ISFORMULA(D379)),IF(AND(ISNUMBER(D379),D379&lt;&gt;0),Accueil!$B$7,IF(NOT(_xlfn.ISFORMULA(G379)),IF(AND(ISNUMBER(G379),G379&lt;&gt;0),Accueil!$B$7,""),"")),IF(NOT(_xlfn.ISFORMULA(G379)),IF(AND(ISNUMBER(G379),G379&lt;&gt;0),Accueil!$B$7,""),"")))</f>
        <v/>
      </c>
      <c r="AE379" s="230">
        <f t="shared" ca="1" si="78"/>
        <v>0</v>
      </c>
      <c r="AF379" s="230">
        <f t="shared" ca="1" si="79"/>
        <v>0</v>
      </c>
      <c r="AG379" s="230">
        <f t="shared" ca="1" si="80"/>
        <v>0</v>
      </c>
      <c r="AH379" s="231">
        <f t="shared" ca="1" si="81"/>
        <v>0</v>
      </c>
      <c r="AI379" s="231">
        <f t="shared" ca="1" si="82"/>
        <v>0</v>
      </c>
      <c r="AJ379" s="231" t="str">
        <f t="shared" ca="1" si="83"/>
        <v/>
      </c>
    </row>
    <row r="380" spans="1:36" x14ac:dyDescent="0.25">
      <c r="A380" s="42"/>
      <c r="B380" s="232" t="str">
        <f>IF(NOT(_xlfn.ISFORMULA(D380)),IF(AND(ISNUMBER(D380),D380&lt;&gt;0),Accueil!$B$7,IF(NOT(_xlfn.ISFORMULA(G380)),IF(AND(ISNUMBER(G380),G380&lt;&gt;0),Accueil!$B$7,""),"")),IF(NOT(_xlfn.ISFORMULA(G380)),IF(AND(ISNUMBER(G380),G380&lt;&gt;0),Accueil!$B$7,""),""))</f>
        <v/>
      </c>
      <c r="C380" s="43"/>
      <c r="D380" s="223" t="str">
        <f t="shared" ca="1" si="70"/>
        <v/>
      </c>
      <c r="E380" s="223" t="str">
        <f t="shared" ca="1" si="71"/>
        <v/>
      </c>
      <c r="F380" s="223" t="str">
        <f t="shared" ca="1" si="72"/>
        <v/>
      </c>
      <c r="G380" s="224" t="str">
        <f t="shared" ca="1" si="73"/>
        <v/>
      </c>
      <c r="H380" s="225" t="str">
        <f t="shared" ca="1" si="74"/>
        <v/>
      </c>
      <c r="I380" s="226" t="str">
        <f t="shared" ca="1" si="75"/>
        <v/>
      </c>
      <c r="J380" s="227" t="str">
        <f t="shared" ca="1" si="76"/>
        <v/>
      </c>
      <c r="K380" s="301" t="s">
        <v>88</v>
      </c>
      <c r="L380" s="112"/>
      <c r="M380" s="35"/>
      <c r="N380" s="35"/>
      <c r="O380" s="35"/>
      <c r="P380" s="35"/>
      <c r="S380" s="35"/>
      <c r="T380" s="35"/>
      <c r="U380" s="35"/>
      <c r="V380" s="35"/>
      <c r="W380" s="35"/>
      <c r="X380" s="35"/>
      <c r="Y380" s="35"/>
      <c r="Z380" s="35"/>
      <c r="AA380" s="228" t="b">
        <f t="shared" ca="1" si="77"/>
        <v>1</v>
      </c>
      <c r="AB380" s="228" t="b">
        <f ca="1">AND(Accueil!$E$5="Oui",$AA380,OR($AD380="",Accueil!$E$7="",NOT(ISNUMBER(Accueil!$E$7)),$AD380&gt;=Accueil!$E$7))</f>
        <v>0</v>
      </c>
      <c r="AC380" s="228" t="b">
        <f ca="1">AND(Accueil!$E$8="Oui",$AA380,OR($AD380="",Accueil!$E$10="",NOT(ISNUMBER(Accueil!$E$10)),$AD380&gt;=Accueil!$E$10))</f>
        <v>0</v>
      </c>
      <c r="AD380" s="229" t="str">
        <f>IF(NOT(_xlfn.ISFORMULA(B380)),IF(ISNUMBER(B380),B380,IF(NOT(_xlfn.ISFORMULA(D380)),IF(AND(ISNUMBER(D380),D380&lt;&gt;0),Accueil!$B$7,IF(NOT(_xlfn.ISFORMULA(G380)),IF(AND(ISNUMBER(G380),G380&lt;&gt;0),Accueil!$B$7,""),"")),IF(NOT(_xlfn.ISFORMULA(G380)),IF(AND(ISNUMBER(G380),G380&lt;&gt;0),Accueil!$B$7,""),""))),IF(NOT(_xlfn.ISFORMULA(D380)),IF(AND(ISNUMBER(D380),D380&lt;&gt;0),Accueil!$B$7,IF(NOT(_xlfn.ISFORMULA(G380)),IF(AND(ISNUMBER(G380),G380&lt;&gt;0),Accueil!$B$7,""),"")),IF(NOT(_xlfn.ISFORMULA(G380)),IF(AND(ISNUMBER(G380),G380&lt;&gt;0),Accueil!$B$7,""),"")))</f>
        <v/>
      </c>
      <c r="AE380" s="230">
        <f t="shared" ca="1" si="78"/>
        <v>0</v>
      </c>
      <c r="AF380" s="230">
        <f t="shared" ca="1" si="79"/>
        <v>0</v>
      </c>
      <c r="AG380" s="230">
        <f t="shared" ca="1" si="80"/>
        <v>0</v>
      </c>
      <c r="AH380" s="231">
        <f t="shared" ca="1" si="81"/>
        <v>0</v>
      </c>
      <c r="AI380" s="231">
        <f t="shared" ca="1" si="82"/>
        <v>0</v>
      </c>
      <c r="AJ380" s="231" t="str">
        <f t="shared" ca="1" si="83"/>
        <v/>
      </c>
    </row>
    <row r="381" spans="1:36" x14ac:dyDescent="0.25">
      <c r="A381" s="42"/>
      <c r="B381" s="232" t="str">
        <f>IF(NOT(_xlfn.ISFORMULA(D381)),IF(AND(ISNUMBER(D381),D381&lt;&gt;0),Accueil!$B$7,IF(NOT(_xlfn.ISFORMULA(G381)),IF(AND(ISNUMBER(G381),G381&lt;&gt;0),Accueil!$B$7,""),"")),IF(NOT(_xlfn.ISFORMULA(G381)),IF(AND(ISNUMBER(G381),G381&lt;&gt;0),Accueil!$B$7,""),""))</f>
        <v/>
      </c>
      <c r="C381" s="43"/>
      <c r="D381" s="223" t="str">
        <f t="shared" ca="1" si="70"/>
        <v/>
      </c>
      <c r="E381" s="223" t="str">
        <f t="shared" ca="1" si="71"/>
        <v/>
      </c>
      <c r="F381" s="223" t="str">
        <f t="shared" ca="1" si="72"/>
        <v/>
      </c>
      <c r="G381" s="224" t="str">
        <f t="shared" ca="1" si="73"/>
        <v/>
      </c>
      <c r="H381" s="225" t="str">
        <f t="shared" ca="1" si="74"/>
        <v/>
      </c>
      <c r="I381" s="226" t="str">
        <f t="shared" ca="1" si="75"/>
        <v/>
      </c>
      <c r="J381" s="227" t="str">
        <f t="shared" ca="1" si="76"/>
        <v/>
      </c>
      <c r="K381" s="301" t="s">
        <v>88</v>
      </c>
      <c r="L381" s="112"/>
      <c r="M381" s="35"/>
      <c r="N381" s="35"/>
      <c r="O381" s="35"/>
      <c r="P381" s="35"/>
      <c r="S381" s="35"/>
      <c r="T381" s="35"/>
      <c r="U381" s="35"/>
      <c r="V381" s="35"/>
      <c r="W381" s="35"/>
      <c r="X381" s="35"/>
      <c r="Y381" s="35"/>
      <c r="Z381" s="35"/>
      <c r="AA381" s="228" t="b">
        <f t="shared" ca="1" si="77"/>
        <v>1</v>
      </c>
      <c r="AB381" s="228" t="b">
        <f ca="1">AND(Accueil!$E$5="Oui",$AA381,OR($AD381="",Accueil!$E$7="",NOT(ISNUMBER(Accueil!$E$7)),$AD381&gt;=Accueil!$E$7))</f>
        <v>0</v>
      </c>
      <c r="AC381" s="228" t="b">
        <f ca="1">AND(Accueil!$E$8="Oui",$AA381,OR($AD381="",Accueil!$E$10="",NOT(ISNUMBER(Accueil!$E$10)),$AD381&gt;=Accueil!$E$10))</f>
        <v>0</v>
      </c>
      <c r="AD381" s="229" t="str">
        <f>IF(NOT(_xlfn.ISFORMULA(B381)),IF(ISNUMBER(B381),B381,IF(NOT(_xlfn.ISFORMULA(D381)),IF(AND(ISNUMBER(D381),D381&lt;&gt;0),Accueil!$B$7,IF(NOT(_xlfn.ISFORMULA(G381)),IF(AND(ISNUMBER(G381),G381&lt;&gt;0),Accueil!$B$7,""),"")),IF(NOT(_xlfn.ISFORMULA(G381)),IF(AND(ISNUMBER(G381),G381&lt;&gt;0),Accueil!$B$7,""),""))),IF(NOT(_xlfn.ISFORMULA(D381)),IF(AND(ISNUMBER(D381),D381&lt;&gt;0),Accueil!$B$7,IF(NOT(_xlfn.ISFORMULA(G381)),IF(AND(ISNUMBER(G381),G381&lt;&gt;0),Accueil!$B$7,""),"")),IF(NOT(_xlfn.ISFORMULA(G381)),IF(AND(ISNUMBER(G381),G381&lt;&gt;0),Accueil!$B$7,""),"")))</f>
        <v/>
      </c>
      <c r="AE381" s="230">
        <f t="shared" ca="1" si="78"/>
        <v>0</v>
      </c>
      <c r="AF381" s="230">
        <f t="shared" ca="1" si="79"/>
        <v>0</v>
      </c>
      <c r="AG381" s="230">
        <f t="shared" ca="1" si="80"/>
        <v>0</v>
      </c>
      <c r="AH381" s="231">
        <f t="shared" ca="1" si="81"/>
        <v>0</v>
      </c>
      <c r="AI381" s="231">
        <f t="shared" ca="1" si="82"/>
        <v>0</v>
      </c>
      <c r="AJ381" s="231" t="str">
        <f t="shared" ca="1" si="83"/>
        <v/>
      </c>
    </row>
    <row r="382" spans="1:36" x14ac:dyDescent="0.25">
      <c r="A382" s="42"/>
      <c r="B382" s="232" t="str">
        <f>IF(NOT(_xlfn.ISFORMULA(D382)),IF(AND(ISNUMBER(D382),D382&lt;&gt;0),Accueil!$B$7,IF(NOT(_xlfn.ISFORMULA(G382)),IF(AND(ISNUMBER(G382),G382&lt;&gt;0),Accueil!$B$7,""),"")),IF(NOT(_xlfn.ISFORMULA(G382)),IF(AND(ISNUMBER(G382),G382&lt;&gt;0),Accueil!$B$7,""),""))</f>
        <v/>
      </c>
      <c r="C382" s="43"/>
      <c r="D382" s="223" t="str">
        <f t="shared" ca="1" si="70"/>
        <v/>
      </c>
      <c r="E382" s="223" t="str">
        <f t="shared" ca="1" si="71"/>
        <v/>
      </c>
      <c r="F382" s="223" t="str">
        <f t="shared" ca="1" si="72"/>
        <v/>
      </c>
      <c r="G382" s="224" t="str">
        <f t="shared" ca="1" si="73"/>
        <v/>
      </c>
      <c r="H382" s="225" t="str">
        <f t="shared" ca="1" si="74"/>
        <v/>
      </c>
      <c r="I382" s="226" t="str">
        <f t="shared" ca="1" si="75"/>
        <v/>
      </c>
      <c r="J382" s="227" t="str">
        <f t="shared" ca="1" si="76"/>
        <v/>
      </c>
      <c r="K382" s="301" t="s">
        <v>88</v>
      </c>
      <c r="L382" s="112"/>
      <c r="M382" s="35"/>
      <c r="N382" s="35"/>
      <c r="O382" s="35"/>
      <c r="P382" s="35"/>
      <c r="S382" s="35"/>
      <c r="T382" s="35"/>
      <c r="U382" s="35"/>
      <c r="V382" s="35"/>
      <c r="W382" s="35"/>
      <c r="X382" s="35"/>
      <c r="Y382" s="35"/>
      <c r="Z382" s="35"/>
      <c r="AA382" s="228" t="b">
        <f t="shared" ca="1" si="77"/>
        <v>1</v>
      </c>
      <c r="AB382" s="228" t="b">
        <f ca="1">AND(Accueil!$E$5="Oui",$AA382,OR($AD382="",Accueil!$E$7="",NOT(ISNUMBER(Accueil!$E$7)),$AD382&gt;=Accueil!$E$7))</f>
        <v>0</v>
      </c>
      <c r="AC382" s="228" t="b">
        <f ca="1">AND(Accueil!$E$8="Oui",$AA382,OR($AD382="",Accueil!$E$10="",NOT(ISNUMBER(Accueil!$E$10)),$AD382&gt;=Accueil!$E$10))</f>
        <v>0</v>
      </c>
      <c r="AD382" s="229" t="str">
        <f>IF(NOT(_xlfn.ISFORMULA(B382)),IF(ISNUMBER(B382),B382,IF(NOT(_xlfn.ISFORMULA(D382)),IF(AND(ISNUMBER(D382),D382&lt;&gt;0),Accueil!$B$7,IF(NOT(_xlfn.ISFORMULA(G382)),IF(AND(ISNUMBER(G382),G382&lt;&gt;0),Accueil!$B$7,""),"")),IF(NOT(_xlfn.ISFORMULA(G382)),IF(AND(ISNUMBER(G382),G382&lt;&gt;0),Accueil!$B$7,""),""))),IF(NOT(_xlfn.ISFORMULA(D382)),IF(AND(ISNUMBER(D382),D382&lt;&gt;0),Accueil!$B$7,IF(NOT(_xlfn.ISFORMULA(G382)),IF(AND(ISNUMBER(G382),G382&lt;&gt;0),Accueil!$B$7,""),"")),IF(NOT(_xlfn.ISFORMULA(G382)),IF(AND(ISNUMBER(G382),G382&lt;&gt;0),Accueil!$B$7,""),"")))</f>
        <v/>
      </c>
      <c r="AE382" s="230">
        <f t="shared" ca="1" si="78"/>
        <v>0</v>
      </c>
      <c r="AF382" s="230">
        <f t="shared" ca="1" si="79"/>
        <v>0</v>
      </c>
      <c r="AG382" s="230">
        <f t="shared" ca="1" si="80"/>
        <v>0</v>
      </c>
      <c r="AH382" s="231">
        <f t="shared" ca="1" si="81"/>
        <v>0</v>
      </c>
      <c r="AI382" s="231">
        <f t="shared" ca="1" si="82"/>
        <v>0</v>
      </c>
      <c r="AJ382" s="231" t="str">
        <f t="shared" ca="1" si="83"/>
        <v/>
      </c>
    </row>
    <row r="383" spans="1:36" x14ac:dyDescent="0.25">
      <c r="A383" s="42"/>
      <c r="B383" s="232" t="str">
        <f>IF(NOT(_xlfn.ISFORMULA(D383)),IF(AND(ISNUMBER(D383),D383&lt;&gt;0),Accueil!$B$7,IF(NOT(_xlfn.ISFORMULA(G383)),IF(AND(ISNUMBER(G383),G383&lt;&gt;0),Accueil!$B$7,""),"")),IF(NOT(_xlfn.ISFORMULA(G383)),IF(AND(ISNUMBER(G383),G383&lt;&gt;0),Accueil!$B$7,""),""))</f>
        <v/>
      </c>
      <c r="C383" s="43"/>
      <c r="D383" s="223" t="str">
        <f t="shared" ca="1" si="70"/>
        <v/>
      </c>
      <c r="E383" s="223" t="str">
        <f t="shared" ca="1" si="71"/>
        <v/>
      </c>
      <c r="F383" s="223" t="str">
        <f t="shared" ca="1" si="72"/>
        <v/>
      </c>
      <c r="G383" s="224" t="str">
        <f t="shared" ca="1" si="73"/>
        <v/>
      </c>
      <c r="H383" s="225" t="str">
        <f t="shared" ca="1" si="74"/>
        <v/>
      </c>
      <c r="I383" s="226" t="str">
        <f t="shared" ca="1" si="75"/>
        <v/>
      </c>
      <c r="J383" s="227" t="str">
        <f t="shared" ca="1" si="76"/>
        <v/>
      </c>
      <c r="K383" s="301" t="s">
        <v>88</v>
      </c>
      <c r="L383" s="112"/>
      <c r="M383" s="35"/>
      <c r="N383" s="35"/>
      <c r="O383" s="35"/>
      <c r="P383" s="35"/>
      <c r="S383" s="35"/>
      <c r="T383" s="35"/>
      <c r="U383" s="35"/>
      <c r="V383" s="35"/>
      <c r="W383" s="35"/>
      <c r="X383" s="35"/>
      <c r="Y383" s="35"/>
      <c r="Z383" s="35"/>
      <c r="AA383" s="228" t="b">
        <f t="shared" ca="1" si="77"/>
        <v>1</v>
      </c>
      <c r="AB383" s="228" t="b">
        <f ca="1">AND(Accueil!$E$5="Oui",$AA383,OR($AD383="",Accueil!$E$7="",NOT(ISNUMBER(Accueil!$E$7)),$AD383&gt;=Accueil!$E$7))</f>
        <v>0</v>
      </c>
      <c r="AC383" s="228" t="b">
        <f ca="1">AND(Accueil!$E$8="Oui",$AA383,OR($AD383="",Accueil!$E$10="",NOT(ISNUMBER(Accueil!$E$10)),$AD383&gt;=Accueil!$E$10))</f>
        <v>0</v>
      </c>
      <c r="AD383" s="229" t="str">
        <f>IF(NOT(_xlfn.ISFORMULA(B383)),IF(ISNUMBER(B383),B383,IF(NOT(_xlfn.ISFORMULA(D383)),IF(AND(ISNUMBER(D383),D383&lt;&gt;0),Accueil!$B$7,IF(NOT(_xlfn.ISFORMULA(G383)),IF(AND(ISNUMBER(G383),G383&lt;&gt;0),Accueil!$B$7,""),"")),IF(NOT(_xlfn.ISFORMULA(G383)),IF(AND(ISNUMBER(G383),G383&lt;&gt;0),Accueil!$B$7,""),""))),IF(NOT(_xlfn.ISFORMULA(D383)),IF(AND(ISNUMBER(D383),D383&lt;&gt;0),Accueil!$B$7,IF(NOT(_xlfn.ISFORMULA(G383)),IF(AND(ISNUMBER(G383),G383&lt;&gt;0),Accueil!$B$7,""),"")),IF(NOT(_xlfn.ISFORMULA(G383)),IF(AND(ISNUMBER(G383),G383&lt;&gt;0),Accueil!$B$7,""),"")))</f>
        <v/>
      </c>
      <c r="AE383" s="230">
        <f t="shared" ca="1" si="78"/>
        <v>0</v>
      </c>
      <c r="AF383" s="230">
        <f t="shared" ca="1" si="79"/>
        <v>0</v>
      </c>
      <c r="AG383" s="230">
        <f t="shared" ca="1" si="80"/>
        <v>0</v>
      </c>
      <c r="AH383" s="231">
        <f t="shared" ca="1" si="81"/>
        <v>0</v>
      </c>
      <c r="AI383" s="231">
        <f t="shared" ca="1" si="82"/>
        <v>0</v>
      </c>
      <c r="AJ383" s="231" t="str">
        <f t="shared" ca="1" si="83"/>
        <v/>
      </c>
    </row>
    <row r="384" spans="1:36" x14ac:dyDescent="0.25">
      <c r="A384" s="42"/>
      <c r="B384" s="232" t="str">
        <f>IF(NOT(_xlfn.ISFORMULA(D384)),IF(AND(ISNUMBER(D384),D384&lt;&gt;0),Accueil!$B$7,IF(NOT(_xlfn.ISFORMULA(G384)),IF(AND(ISNUMBER(G384),G384&lt;&gt;0),Accueil!$B$7,""),"")),IF(NOT(_xlfn.ISFORMULA(G384)),IF(AND(ISNUMBER(G384),G384&lt;&gt;0),Accueil!$B$7,""),""))</f>
        <v/>
      </c>
      <c r="C384" s="43"/>
      <c r="D384" s="223" t="str">
        <f t="shared" ca="1" si="70"/>
        <v/>
      </c>
      <c r="E384" s="223" t="str">
        <f t="shared" ca="1" si="71"/>
        <v/>
      </c>
      <c r="F384" s="223" t="str">
        <f t="shared" ca="1" si="72"/>
        <v/>
      </c>
      <c r="G384" s="224" t="str">
        <f t="shared" ca="1" si="73"/>
        <v/>
      </c>
      <c r="H384" s="225" t="str">
        <f t="shared" ca="1" si="74"/>
        <v/>
      </c>
      <c r="I384" s="226" t="str">
        <f t="shared" ca="1" si="75"/>
        <v/>
      </c>
      <c r="J384" s="227" t="str">
        <f t="shared" ca="1" si="76"/>
        <v/>
      </c>
      <c r="K384" s="301" t="s">
        <v>88</v>
      </c>
      <c r="L384" s="112"/>
      <c r="M384" s="35"/>
      <c r="N384" s="35"/>
      <c r="O384" s="35"/>
      <c r="P384" s="35"/>
      <c r="S384" s="35"/>
      <c r="T384" s="35"/>
      <c r="U384" s="35"/>
      <c r="V384" s="35"/>
      <c r="W384" s="35"/>
      <c r="X384" s="35"/>
      <c r="Y384" s="35"/>
      <c r="Z384" s="35"/>
      <c r="AA384" s="228" t="b">
        <f t="shared" ca="1" si="77"/>
        <v>1</v>
      </c>
      <c r="AB384" s="228" t="b">
        <f ca="1">AND(Accueil!$E$5="Oui",$AA384,OR($AD384="",Accueil!$E$7="",NOT(ISNUMBER(Accueil!$E$7)),$AD384&gt;=Accueil!$E$7))</f>
        <v>0</v>
      </c>
      <c r="AC384" s="228" t="b">
        <f ca="1">AND(Accueil!$E$8="Oui",$AA384,OR($AD384="",Accueil!$E$10="",NOT(ISNUMBER(Accueil!$E$10)),$AD384&gt;=Accueil!$E$10))</f>
        <v>0</v>
      </c>
      <c r="AD384" s="229" t="str">
        <f>IF(NOT(_xlfn.ISFORMULA(B384)),IF(ISNUMBER(B384),B384,IF(NOT(_xlfn.ISFORMULA(D384)),IF(AND(ISNUMBER(D384),D384&lt;&gt;0),Accueil!$B$7,IF(NOT(_xlfn.ISFORMULA(G384)),IF(AND(ISNUMBER(G384),G384&lt;&gt;0),Accueil!$B$7,""),"")),IF(NOT(_xlfn.ISFORMULA(G384)),IF(AND(ISNUMBER(G384),G384&lt;&gt;0),Accueil!$B$7,""),""))),IF(NOT(_xlfn.ISFORMULA(D384)),IF(AND(ISNUMBER(D384),D384&lt;&gt;0),Accueil!$B$7,IF(NOT(_xlfn.ISFORMULA(G384)),IF(AND(ISNUMBER(G384),G384&lt;&gt;0),Accueil!$B$7,""),"")),IF(NOT(_xlfn.ISFORMULA(G384)),IF(AND(ISNUMBER(G384),G384&lt;&gt;0),Accueil!$B$7,""),"")))</f>
        <v/>
      </c>
      <c r="AE384" s="230">
        <f t="shared" ca="1" si="78"/>
        <v>0</v>
      </c>
      <c r="AF384" s="230">
        <f t="shared" ca="1" si="79"/>
        <v>0</v>
      </c>
      <c r="AG384" s="230">
        <f t="shared" ca="1" si="80"/>
        <v>0</v>
      </c>
      <c r="AH384" s="231">
        <f t="shared" ca="1" si="81"/>
        <v>0</v>
      </c>
      <c r="AI384" s="231">
        <f t="shared" ca="1" si="82"/>
        <v>0</v>
      </c>
      <c r="AJ384" s="231" t="str">
        <f t="shared" ca="1" si="83"/>
        <v/>
      </c>
    </row>
    <row r="385" spans="1:36" x14ac:dyDescent="0.25">
      <c r="A385" s="42"/>
      <c r="B385" s="232" t="str">
        <f>IF(NOT(_xlfn.ISFORMULA(D385)),IF(AND(ISNUMBER(D385),D385&lt;&gt;0),Accueil!$B$7,IF(NOT(_xlfn.ISFORMULA(G385)),IF(AND(ISNUMBER(G385),G385&lt;&gt;0),Accueil!$B$7,""),"")),IF(NOT(_xlfn.ISFORMULA(G385)),IF(AND(ISNUMBER(G385),G385&lt;&gt;0),Accueil!$B$7,""),""))</f>
        <v/>
      </c>
      <c r="C385" s="43"/>
      <c r="D385" s="223" t="str">
        <f t="shared" ca="1" si="70"/>
        <v/>
      </c>
      <c r="E385" s="223" t="str">
        <f t="shared" ca="1" si="71"/>
        <v/>
      </c>
      <c r="F385" s="223" t="str">
        <f t="shared" ca="1" si="72"/>
        <v/>
      </c>
      <c r="G385" s="224" t="str">
        <f t="shared" ca="1" si="73"/>
        <v/>
      </c>
      <c r="H385" s="225" t="str">
        <f t="shared" ca="1" si="74"/>
        <v/>
      </c>
      <c r="I385" s="226" t="str">
        <f t="shared" ca="1" si="75"/>
        <v/>
      </c>
      <c r="J385" s="227" t="str">
        <f t="shared" ca="1" si="76"/>
        <v/>
      </c>
      <c r="K385" s="301" t="s">
        <v>88</v>
      </c>
      <c r="L385" s="112"/>
      <c r="M385" s="35"/>
      <c r="N385" s="35"/>
      <c r="O385" s="35"/>
      <c r="P385" s="35"/>
      <c r="S385" s="35"/>
      <c r="T385" s="35"/>
      <c r="U385" s="35"/>
      <c r="V385" s="35"/>
      <c r="W385" s="35"/>
      <c r="X385" s="35"/>
      <c r="Y385" s="35"/>
      <c r="Z385" s="35"/>
      <c r="AA385" s="228" t="b">
        <f t="shared" ca="1" si="77"/>
        <v>1</v>
      </c>
      <c r="AB385" s="228" t="b">
        <f ca="1">AND(Accueil!$E$5="Oui",$AA385,OR($AD385="",Accueil!$E$7="",NOT(ISNUMBER(Accueil!$E$7)),$AD385&gt;=Accueil!$E$7))</f>
        <v>0</v>
      </c>
      <c r="AC385" s="228" t="b">
        <f ca="1">AND(Accueil!$E$8="Oui",$AA385,OR($AD385="",Accueil!$E$10="",NOT(ISNUMBER(Accueil!$E$10)),$AD385&gt;=Accueil!$E$10))</f>
        <v>0</v>
      </c>
      <c r="AD385" s="229" t="str">
        <f>IF(NOT(_xlfn.ISFORMULA(B385)),IF(ISNUMBER(B385),B385,IF(NOT(_xlfn.ISFORMULA(D385)),IF(AND(ISNUMBER(D385),D385&lt;&gt;0),Accueil!$B$7,IF(NOT(_xlfn.ISFORMULA(G385)),IF(AND(ISNUMBER(G385),G385&lt;&gt;0),Accueil!$B$7,""),"")),IF(NOT(_xlfn.ISFORMULA(G385)),IF(AND(ISNUMBER(G385),G385&lt;&gt;0),Accueil!$B$7,""),""))),IF(NOT(_xlfn.ISFORMULA(D385)),IF(AND(ISNUMBER(D385),D385&lt;&gt;0),Accueil!$B$7,IF(NOT(_xlfn.ISFORMULA(G385)),IF(AND(ISNUMBER(G385),G385&lt;&gt;0),Accueil!$B$7,""),"")),IF(NOT(_xlfn.ISFORMULA(G385)),IF(AND(ISNUMBER(G385),G385&lt;&gt;0),Accueil!$B$7,""),"")))</f>
        <v/>
      </c>
      <c r="AE385" s="230">
        <f t="shared" ca="1" si="78"/>
        <v>0</v>
      </c>
      <c r="AF385" s="230">
        <f t="shared" ca="1" si="79"/>
        <v>0</v>
      </c>
      <c r="AG385" s="230">
        <f t="shared" ca="1" si="80"/>
        <v>0</v>
      </c>
      <c r="AH385" s="231">
        <f t="shared" ca="1" si="81"/>
        <v>0</v>
      </c>
      <c r="AI385" s="231">
        <f t="shared" ca="1" si="82"/>
        <v>0</v>
      </c>
      <c r="AJ385" s="231" t="str">
        <f t="shared" ca="1" si="83"/>
        <v/>
      </c>
    </row>
    <row r="386" spans="1:36" x14ac:dyDescent="0.25">
      <c r="A386" s="42"/>
      <c r="B386" s="232" t="str">
        <f>IF(NOT(_xlfn.ISFORMULA(D386)),IF(AND(ISNUMBER(D386),D386&lt;&gt;0),Accueil!$B$7,IF(NOT(_xlfn.ISFORMULA(G386)),IF(AND(ISNUMBER(G386),G386&lt;&gt;0),Accueil!$B$7,""),"")),IF(NOT(_xlfn.ISFORMULA(G386)),IF(AND(ISNUMBER(G386),G386&lt;&gt;0),Accueil!$B$7,""),""))</f>
        <v/>
      </c>
      <c r="C386" s="43"/>
      <c r="D386" s="223" t="str">
        <f t="shared" ca="1" si="70"/>
        <v/>
      </c>
      <c r="E386" s="223" t="str">
        <f t="shared" ca="1" si="71"/>
        <v/>
      </c>
      <c r="F386" s="223" t="str">
        <f t="shared" ca="1" si="72"/>
        <v/>
      </c>
      <c r="G386" s="224" t="str">
        <f t="shared" ca="1" si="73"/>
        <v/>
      </c>
      <c r="H386" s="225" t="str">
        <f t="shared" ca="1" si="74"/>
        <v/>
      </c>
      <c r="I386" s="226" t="str">
        <f t="shared" ca="1" si="75"/>
        <v/>
      </c>
      <c r="J386" s="227" t="str">
        <f t="shared" ca="1" si="76"/>
        <v/>
      </c>
      <c r="K386" s="301" t="s">
        <v>88</v>
      </c>
      <c r="L386" s="112"/>
      <c r="M386" s="35"/>
      <c r="N386" s="35"/>
      <c r="O386" s="35"/>
      <c r="P386" s="35"/>
      <c r="S386" s="35"/>
      <c r="T386" s="35"/>
      <c r="U386" s="35"/>
      <c r="V386" s="35"/>
      <c r="W386" s="35"/>
      <c r="X386" s="35"/>
      <c r="Y386" s="35"/>
      <c r="Z386" s="35"/>
      <c r="AA386" s="228" t="b">
        <f t="shared" ca="1" si="77"/>
        <v>1</v>
      </c>
      <c r="AB386" s="228" t="b">
        <f ca="1">AND(Accueil!$E$5="Oui",$AA386,OR($AD386="",Accueil!$E$7="",NOT(ISNUMBER(Accueil!$E$7)),$AD386&gt;=Accueil!$E$7))</f>
        <v>0</v>
      </c>
      <c r="AC386" s="228" t="b">
        <f ca="1">AND(Accueil!$E$8="Oui",$AA386,OR($AD386="",Accueil!$E$10="",NOT(ISNUMBER(Accueil!$E$10)),$AD386&gt;=Accueil!$E$10))</f>
        <v>0</v>
      </c>
      <c r="AD386" s="229" t="str">
        <f>IF(NOT(_xlfn.ISFORMULA(B386)),IF(ISNUMBER(B386),B386,IF(NOT(_xlfn.ISFORMULA(D386)),IF(AND(ISNUMBER(D386),D386&lt;&gt;0),Accueil!$B$7,IF(NOT(_xlfn.ISFORMULA(G386)),IF(AND(ISNUMBER(G386),G386&lt;&gt;0),Accueil!$B$7,""),"")),IF(NOT(_xlfn.ISFORMULA(G386)),IF(AND(ISNUMBER(G386),G386&lt;&gt;0),Accueil!$B$7,""),""))),IF(NOT(_xlfn.ISFORMULA(D386)),IF(AND(ISNUMBER(D386),D386&lt;&gt;0),Accueil!$B$7,IF(NOT(_xlfn.ISFORMULA(G386)),IF(AND(ISNUMBER(G386),G386&lt;&gt;0),Accueil!$B$7,""),"")),IF(NOT(_xlfn.ISFORMULA(G386)),IF(AND(ISNUMBER(G386),G386&lt;&gt;0),Accueil!$B$7,""),"")))</f>
        <v/>
      </c>
      <c r="AE386" s="230">
        <f t="shared" ca="1" si="78"/>
        <v>0</v>
      </c>
      <c r="AF386" s="230">
        <f t="shared" ca="1" si="79"/>
        <v>0</v>
      </c>
      <c r="AG386" s="230">
        <f t="shared" ca="1" si="80"/>
        <v>0</v>
      </c>
      <c r="AH386" s="231">
        <f t="shared" ca="1" si="81"/>
        <v>0</v>
      </c>
      <c r="AI386" s="231">
        <f t="shared" ca="1" si="82"/>
        <v>0</v>
      </c>
      <c r="AJ386" s="231" t="str">
        <f t="shared" ca="1" si="83"/>
        <v/>
      </c>
    </row>
    <row r="387" spans="1:36" x14ac:dyDescent="0.25">
      <c r="A387" s="42"/>
      <c r="B387" s="232" t="str">
        <f>IF(NOT(_xlfn.ISFORMULA(D387)),IF(AND(ISNUMBER(D387),D387&lt;&gt;0),Accueil!$B$7,IF(NOT(_xlfn.ISFORMULA(G387)),IF(AND(ISNUMBER(G387),G387&lt;&gt;0),Accueil!$B$7,""),"")),IF(NOT(_xlfn.ISFORMULA(G387)),IF(AND(ISNUMBER(G387),G387&lt;&gt;0),Accueil!$B$7,""),""))</f>
        <v/>
      </c>
      <c r="C387" s="43"/>
      <c r="D387" s="223" t="str">
        <f t="shared" ca="1" si="70"/>
        <v/>
      </c>
      <c r="E387" s="223" t="str">
        <f t="shared" ca="1" si="71"/>
        <v/>
      </c>
      <c r="F387" s="223" t="str">
        <f t="shared" ca="1" si="72"/>
        <v/>
      </c>
      <c r="G387" s="224" t="str">
        <f t="shared" ca="1" si="73"/>
        <v/>
      </c>
      <c r="H387" s="225" t="str">
        <f t="shared" ca="1" si="74"/>
        <v/>
      </c>
      <c r="I387" s="226" t="str">
        <f t="shared" ca="1" si="75"/>
        <v/>
      </c>
      <c r="J387" s="227" t="str">
        <f t="shared" ca="1" si="76"/>
        <v/>
      </c>
      <c r="K387" s="301" t="s">
        <v>88</v>
      </c>
      <c r="L387" s="112"/>
      <c r="M387" s="35"/>
      <c r="N387" s="35"/>
      <c r="O387" s="35"/>
      <c r="P387" s="35"/>
      <c r="S387" s="35"/>
      <c r="T387" s="35"/>
      <c r="U387" s="35"/>
      <c r="V387" s="35"/>
      <c r="W387" s="35"/>
      <c r="X387" s="35"/>
      <c r="Y387" s="35"/>
      <c r="Z387" s="35"/>
      <c r="AA387" s="228" t="b">
        <f t="shared" ca="1" si="77"/>
        <v>1</v>
      </c>
      <c r="AB387" s="228" t="b">
        <f ca="1">AND(Accueil!$E$5="Oui",$AA387,OR($AD387="",Accueil!$E$7="",NOT(ISNUMBER(Accueil!$E$7)),$AD387&gt;=Accueil!$E$7))</f>
        <v>0</v>
      </c>
      <c r="AC387" s="228" t="b">
        <f ca="1">AND(Accueil!$E$8="Oui",$AA387,OR($AD387="",Accueil!$E$10="",NOT(ISNUMBER(Accueil!$E$10)),$AD387&gt;=Accueil!$E$10))</f>
        <v>0</v>
      </c>
      <c r="AD387" s="229" t="str">
        <f>IF(NOT(_xlfn.ISFORMULA(B387)),IF(ISNUMBER(B387),B387,IF(NOT(_xlfn.ISFORMULA(D387)),IF(AND(ISNUMBER(D387),D387&lt;&gt;0),Accueil!$B$7,IF(NOT(_xlfn.ISFORMULA(G387)),IF(AND(ISNUMBER(G387),G387&lt;&gt;0),Accueil!$B$7,""),"")),IF(NOT(_xlfn.ISFORMULA(G387)),IF(AND(ISNUMBER(G387),G387&lt;&gt;0),Accueil!$B$7,""),""))),IF(NOT(_xlfn.ISFORMULA(D387)),IF(AND(ISNUMBER(D387),D387&lt;&gt;0),Accueil!$B$7,IF(NOT(_xlfn.ISFORMULA(G387)),IF(AND(ISNUMBER(G387),G387&lt;&gt;0),Accueil!$B$7,""),"")),IF(NOT(_xlfn.ISFORMULA(G387)),IF(AND(ISNUMBER(G387),G387&lt;&gt;0),Accueil!$B$7,""),"")))</f>
        <v/>
      </c>
      <c r="AE387" s="230">
        <f t="shared" ca="1" si="78"/>
        <v>0</v>
      </c>
      <c r="AF387" s="230">
        <f t="shared" ca="1" si="79"/>
        <v>0</v>
      </c>
      <c r="AG387" s="230">
        <f t="shared" ca="1" si="80"/>
        <v>0</v>
      </c>
      <c r="AH387" s="231">
        <f t="shared" ca="1" si="81"/>
        <v>0</v>
      </c>
      <c r="AI387" s="231">
        <f t="shared" ca="1" si="82"/>
        <v>0</v>
      </c>
      <c r="AJ387" s="231" t="str">
        <f t="shared" ca="1" si="83"/>
        <v/>
      </c>
    </row>
    <row r="388" spans="1:36" x14ac:dyDescent="0.25">
      <c r="A388" s="42"/>
      <c r="B388" s="232" t="str">
        <f>IF(NOT(_xlfn.ISFORMULA(D388)),IF(AND(ISNUMBER(D388),D388&lt;&gt;0),Accueil!$B$7,IF(NOT(_xlfn.ISFORMULA(G388)),IF(AND(ISNUMBER(G388),G388&lt;&gt;0),Accueil!$B$7,""),"")),IF(NOT(_xlfn.ISFORMULA(G388)),IF(AND(ISNUMBER(G388),G388&lt;&gt;0),Accueil!$B$7,""),""))</f>
        <v/>
      </c>
      <c r="C388" s="43"/>
      <c r="D388" s="223" t="str">
        <f t="shared" ca="1" si="70"/>
        <v/>
      </c>
      <c r="E388" s="223" t="str">
        <f t="shared" ca="1" si="71"/>
        <v/>
      </c>
      <c r="F388" s="223" t="str">
        <f t="shared" ca="1" si="72"/>
        <v/>
      </c>
      <c r="G388" s="224" t="str">
        <f t="shared" ca="1" si="73"/>
        <v/>
      </c>
      <c r="H388" s="225" t="str">
        <f t="shared" ca="1" si="74"/>
        <v/>
      </c>
      <c r="I388" s="226" t="str">
        <f t="shared" ca="1" si="75"/>
        <v/>
      </c>
      <c r="J388" s="227" t="str">
        <f t="shared" ca="1" si="76"/>
        <v/>
      </c>
      <c r="K388" s="301" t="s">
        <v>88</v>
      </c>
      <c r="L388" s="112"/>
      <c r="M388" s="35"/>
      <c r="N388" s="35"/>
      <c r="O388" s="35"/>
      <c r="P388" s="35"/>
      <c r="S388" s="35"/>
      <c r="T388" s="35"/>
      <c r="U388" s="35"/>
      <c r="V388" s="35"/>
      <c r="W388" s="35"/>
      <c r="X388" s="35"/>
      <c r="Y388" s="35"/>
      <c r="Z388" s="35"/>
      <c r="AA388" s="228" t="b">
        <f t="shared" ca="1" si="77"/>
        <v>1</v>
      </c>
      <c r="AB388" s="228" t="b">
        <f ca="1">AND(Accueil!$E$5="Oui",$AA388,OR($AD388="",Accueil!$E$7="",NOT(ISNUMBER(Accueil!$E$7)),$AD388&gt;=Accueil!$E$7))</f>
        <v>0</v>
      </c>
      <c r="AC388" s="228" t="b">
        <f ca="1">AND(Accueil!$E$8="Oui",$AA388,OR($AD388="",Accueil!$E$10="",NOT(ISNUMBER(Accueil!$E$10)),$AD388&gt;=Accueil!$E$10))</f>
        <v>0</v>
      </c>
      <c r="AD388" s="229" t="str">
        <f>IF(NOT(_xlfn.ISFORMULA(B388)),IF(ISNUMBER(B388),B388,IF(NOT(_xlfn.ISFORMULA(D388)),IF(AND(ISNUMBER(D388),D388&lt;&gt;0),Accueil!$B$7,IF(NOT(_xlfn.ISFORMULA(G388)),IF(AND(ISNUMBER(G388),G388&lt;&gt;0),Accueil!$B$7,""),"")),IF(NOT(_xlfn.ISFORMULA(G388)),IF(AND(ISNUMBER(G388),G388&lt;&gt;0),Accueil!$B$7,""),""))),IF(NOT(_xlfn.ISFORMULA(D388)),IF(AND(ISNUMBER(D388),D388&lt;&gt;0),Accueil!$B$7,IF(NOT(_xlfn.ISFORMULA(G388)),IF(AND(ISNUMBER(G388),G388&lt;&gt;0),Accueil!$B$7,""),"")),IF(NOT(_xlfn.ISFORMULA(G388)),IF(AND(ISNUMBER(G388),G388&lt;&gt;0),Accueil!$B$7,""),"")))</f>
        <v/>
      </c>
      <c r="AE388" s="230">
        <f t="shared" ca="1" si="78"/>
        <v>0</v>
      </c>
      <c r="AF388" s="230">
        <f t="shared" ca="1" si="79"/>
        <v>0</v>
      </c>
      <c r="AG388" s="230">
        <f t="shared" ca="1" si="80"/>
        <v>0</v>
      </c>
      <c r="AH388" s="231">
        <f t="shared" ca="1" si="81"/>
        <v>0</v>
      </c>
      <c r="AI388" s="231">
        <f t="shared" ca="1" si="82"/>
        <v>0</v>
      </c>
      <c r="AJ388" s="231" t="str">
        <f t="shared" ca="1" si="83"/>
        <v/>
      </c>
    </row>
    <row r="389" spans="1:36" x14ac:dyDescent="0.25">
      <c r="A389" s="42"/>
      <c r="B389" s="232" t="str">
        <f>IF(NOT(_xlfn.ISFORMULA(D389)),IF(AND(ISNUMBER(D389),D389&lt;&gt;0),Accueil!$B$7,IF(NOT(_xlfn.ISFORMULA(G389)),IF(AND(ISNUMBER(G389),G389&lt;&gt;0),Accueil!$B$7,""),"")),IF(NOT(_xlfn.ISFORMULA(G389)),IF(AND(ISNUMBER(G389),G389&lt;&gt;0),Accueil!$B$7,""),""))</f>
        <v/>
      </c>
      <c r="C389" s="43"/>
      <c r="D389" s="223" t="str">
        <f t="shared" ref="D389:D452" ca="1" si="84">IF(AND(NOT(_xlfn.ISFORMULA(G389)),G389&lt;&gt;"",G389&lt;&gt;0),ROUND(G389-IF($AB389,IF(ISNUMBER(E389),ROUND(E389,2),0),0)-IF($AC389,IF(ISNUMBER(F389),ROUND(F389,2),0),0),2),"")</f>
        <v/>
      </c>
      <c r="E389" s="223" t="str">
        <f t="shared" ref="E389:E452" ca="1" si="85">IF(NOT($AB389),"",IF(AND(NOT(_xlfn.ISFORMULA(G389)),G389&lt;&gt;"",G389&lt;&gt;0),IF(AND($AC389,NOT(_xlfn.ISFORMULA(F389)),ISNUMBER(F389)),ROUND((G389-F389)/(1+0.05)*0.05,2),ROUND(G389/(1+IF($AB389,0.05,0)+IF($AC389,0.09975,0))*0.05,2)),IF(OR(D389="",D389=0),"",ROUND(D389*0.05,2))))</f>
        <v/>
      </c>
      <c r="F389" s="223" t="str">
        <f t="shared" ref="F389:F452" ca="1" si="86">IF(NOT($AC389),"",IF(AND(NOT(_xlfn.ISFORMULA(G389)),G389&lt;&gt;"",G389&lt;&gt;0),IF(AND($AB389,NOT(_xlfn.ISFORMULA(E389)),ISNUMBER(E389)),ROUND((G389-E389)/(1+0.09975)*0.09975,2),ROUND(G389/(1+IF($AB389,0.05,0)+IF($AC389,0.09975,0))*0.09975,2)),IF(OR(D389="",D389=0),"",ROUND(D389*0.09975,2))))</f>
        <v/>
      </c>
      <c r="G389" s="224" t="str">
        <f t="shared" ref="G389:G452" ca="1" si="87">IF(OR(D389="",D389=0),"",ROUND(D389+IF($AB389,IF(ISNUMBER(E389),ROUND(E389,2),0),0)+IF($AC389,IF(ISNUMBER(F389),ROUND(F389,2),0),0),2))</f>
        <v/>
      </c>
      <c r="H389" s="225" t="str">
        <f t="shared" ref="H389:H452" ca="1" si="88">IF(OR(D389="",D389=0),"","$ CAD - Dollar Canadien")</f>
        <v/>
      </c>
      <c r="I389" s="226" t="str">
        <f t="shared" ref="I389:I452" ca="1" si="89">IF(OR(D389="",D389=0),"",IFERROR(VLOOKUP(H389,$Q$5:$R$26,2,FALSE),1))</f>
        <v/>
      </c>
      <c r="J389" s="227" t="str">
        <f t="shared" ref="J389:J452" ca="1" si="90">IF(OR($AJ389="",$AJ389=0),"",ROUND($AJ389*I389,2))</f>
        <v/>
      </c>
      <c r="K389" s="301" t="s">
        <v>88</v>
      </c>
      <c r="L389" s="112"/>
      <c r="M389" s="35"/>
      <c r="N389" s="35"/>
      <c r="O389" s="35"/>
      <c r="P389" s="35"/>
      <c r="S389" s="35"/>
      <c r="T389" s="35"/>
      <c r="U389" s="35"/>
      <c r="V389" s="35"/>
      <c r="W389" s="35"/>
      <c r="X389" s="35"/>
      <c r="Y389" s="35"/>
      <c r="Z389" s="35"/>
      <c r="AA389" s="228" t="b">
        <f t="shared" ref="AA389:AA452" ca="1" si="91">OR(H389="",H389="$ CAD - Dollar Canadien")</f>
        <v>1</v>
      </c>
      <c r="AB389" s="228" t="b">
        <f ca="1">AND(Accueil!$E$5="Oui",$AA389,OR($AD389="",Accueil!$E$7="",NOT(ISNUMBER(Accueil!$E$7)),$AD389&gt;=Accueil!$E$7))</f>
        <v>0</v>
      </c>
      <c r="AC389" s="228" t="b">
        <f ca="1">AND(Accueil!$E$8="Oui",$AA389,OR($AD389="",Accueil!$E$10="",NOT(ISNUMBER(Accueil!$E$10)),$AD389&gt;=Accueil!$E$10))</f>
        <v>0</v>
      </c>
      <c r="AD389" s="229" t="str">
        <f>IF(NOT(_xlfn.ISFORMULA(B389)),IF(ISNUMBER(B389),B389,IF(NOT(_xlfn.ISFORMULA(D389)),IF(AND(ISNUMBER(D389),D389&lt;&gt;0),Accueil!$B$7,IF(NOT(_xlfn.ISFORMULA(G389)),IF(AND(ISNUMBER(G389),G389&lt;&gt;0),Accueil!$B$7,""),"")),IF(NOT(_xlfn.ISFORMULA(G389)),IF(AND(ISNUMBER(G389),G389&lt;&gt;0),Accueil!$B$7,""),""))),IF(NOT(_xlfn.ISFORMULA(D389)),IF(AND(ISNUMBER(D389),D389&lt;&gt;0),Accueil!$B$7,IF(NOT(_xlfn.ISFORMULA(G389)),IF(AND(ISNUMBER(G389),G389&lt;&gt;0),Accueil!$B$7,""),"")),IF(NOT(_xlfn.ISFORMULA(G389)),IF(AND(ISNUMBER(G389),G389&lt;&gt;0),Accueil!$B$7,""),"")))</f>
        <v/>
      </c>
      <c r="AE389" s="230">
        <f t="shared" ref="AE389:AE452" ca="1" si="92">IF((IF(ISNUMBER($AH389),ABS($AH389),0)+IF(ISNUMBER($AI389),ABS($AI389),0))&gt;0,IF(ISNUMBER($AJ389),$AJ389,0),0)</f>
        <v>0</v>
      </c>
      <c r="AF389" s="230">
        <f t="shared" ref="AF389:AF452" ca="1" si="93">IF(IF(ISNUMBER($AH389),ABS($AH389),0)&gt;0,IF(ISNUMBER($AJ389),$AJ389,0)+IF(ISNUMBER($AH389),$AH389,0),0)</f>
        <v>0</v>
      </c>
      <c r="AG389" s="230">
        <f t="shared" ref="AG389:AG452" ca="1" si="94">IF(IF(ISNUMBER($AI389),ABS($AI389),0)&gt;0,IF(ISNUMBER($AJ389),$AJ389,0)+IF(ISNUMBER($AI389),$AI389,0),0)</f>
        <v>0</v>
      </c>
      <c r="AH389" s="231">
        <f t="shared" ref="AH389:AH452" ca="1" si="95">IF($AB389,IF(ISNUMBER(E389),ROUND(E389,2),0),0)</f>
        <v>0</v>
      </c>
      <c r="AI389" s="231">
        <f t="shared" ref="AI389:AI452" ca="1" si="96">IF($AC389,IF(ISNUMBER(F389),ROUND(F389,2),0),0)</f>
        <v>0</v>
      </c>
      <c r="AJ389" s="231" t="str">
        <f t="shared" ref="AJ389:AJ452" ca="1" si="97">IF(AND(NOT(_xlfn.ISFORMULA(G389)),G389&lt;&gt;"",G389&lt;&gt;0),ROUND(G389-$AH389-$AI389,2),IF(OR(D389="",D389=0),"",D389))</f>
        <v/>
      </c>
    </row>
    <row r="390" spans="1:36" x14ac:dyDescent="0.25">
      <c r="A390" s="42"/>
      <c r="B390" s="232" t="str">
        <f>IF(NOT(_xlfn.ISFORMULA(D390)),IF(AND(ISNUMBER(D390),D390&lt;&gt;0),Accueil!$B$7,IF(NOT(_xlfn.ISFORMULA(G390)),IF(AND(ISNUMBER(G390),G390&lt;&gt;0),Accueil!$B$7,""),"")),IF(NOT(_xlfn.ISFORMULA(G390)),IF(AND(ISNUMBER(G390),G390&lt;&gt;0),Accueil!$B$7,""),""))</f>
        <v/>
      </c>
      <c r="C390" s="43"/>
      <c r="D390" s="223" t="str">
        <f t="shared" ca="1" si="84"/>
        <v/>
      </c>
      <c r="E390" s="223" t="str">
        <f t="shared" ca="1" si="85"/>
        <v/>
      </c>
      <c r="F390" s="223" t="str">
        <f t="shared" ca="1" si="86"/>
        <v/>
      </c>
      <c r="G390" s="224" t="str">
        <f t="shared" ca="1" si="87"/>
        <v/>
      </c>
      <c r="H390" s="225" t="str">
        <f t="shared" ca="1" si="88"/>
        <v/>
      </c>
      <c r="I390" s="226" t="str">
        <f t="shared" ca="1" si="89"/>
        <v/>
      </c>
      <c r="J390" s="227" t="str">
        <f t="shared" ca="1" si="90"/>
        <v/>
      </c>
      <c r="K390" s="301" t="s">
        <v>88</v>
      </c>
      <c r="L390" s="112"/>
      <c r="M390" s="35"/>
      <c r="N390" s="35"/>
      <c r="O390" s="35"/>
      <c r="P390" s="35"/>
      <c r="S390" s="35"/>
      <c r="T390" s="35"/>
      <c r="U390" s="35"/>
      <c r="V390" s="35"/>
      <c r="W390" s="35"/>
      <c r="X390" s="35"/>
      <c r="Y390" s="35"/>
      <c r="Z390" s="35"/>
      <c r="AA390" s="228" t="b">
        <f t="shared" ca="1" si="91"/>
        <v>1</v>
      </c>
      <c r="AB390" s="228" t="b">
        <f ca="1">AND(Accueil!$E$5="Oui",$AA390,OR($AD390="",Accueil!$E$7="",NOT(ISNUMBER(Accueil!$E$7)),$AD390&gt;=Accueil!$E$7))</f>
        <v>0</v>
      </c>
      <c r="AC390" s="228" t="b">
        <f ca="1">AND(Accueil!$E$8="Oui",$AA390,OR($AD390="",Accueil!$E$10="",NOT(ISNUMBER(Accueil!$E$10)),$AD390&gt;=Accueil!$E$10))</f>
        <v>0</v>
      </c>
      <c r="AD390" s="229" t="str">
        <f>IF(NOT(_xlfn.ISFORMULA(B390)),IF(ISNUMBER(B390),B390,IF(NOT(_xlfn.ISFORMULA(D390)),IF(AND(ISNUMBER(D390),D390&lt;&gt;0),Accueil!$B$7,IF(NOT(_xlfn.ISFORMULA(G390)),IF(AND(ISNUMBER(G390),G390&lt;&gt;0),Accueil!$B$7,""),"")),IF(NOT(_xlfn.ISFORMULA(G390)),IF(AND(ISNUMBER(G390),G390&lt;&gt;0),Accueil!$B$7,""),""))),IF(NOT(_xlfn.ISFORMULA(D390)),IF(AND(ISNUMBER(D390),D390&lt;&gt;0),Accueil!$B$7,IF(NOT(_xlfn.ISFORMULA(G390)),IF(AND(ISNUMBER(G390),G390&lt;&gt;0),Accueil!$B$7,""),"")),IF(NOT(_xlfn.ISFORMULA(G390)),IF(AND(ISNUMBER(G390),G390&lt;&gt;0),Accueil!$B$7,""),"")))</f>
        <v/>
      </c>
      <c r="AE390" s="230">
        <f t="shared" ca="1" si="92"/>
        <v>0</v>
      </c>
      <c r="AF390" s="230">
        <f t="shared" ca="1" si="93"/>
        <v>0</v>
      </c>
      <c r="AG390" s="230">
        <f t="shared" ca="1" si="94"/>
        <v>0</v>
      </c>
      <c r="AH390" s="231">
        <f t="shared" ca="1" si="95"/>
        <v>0</v>
      </c>
      <c r="AI390" s="231">
        <f t="shared" ca="1" si="96"/>
        <v>0</v>
      </c>
      <c r="AJ390" s="231" t="str">
        <f t="shared" ca="1" si="97"/>
        <v/>
      </c>
    </row>
    <row r="391" spans="1:36" x14ac:dyDescent="0.25">
      <c r="A391" s="42"/>
      <c r="B391" s="232" t="str">
        <f>IF(NOT(_xlfn.ISFORMULA(D391)),IF(AND(ISNUMBER(D391),D391&lt;&gt;0),Accueil!$B$7,IF(NOT(_xlfn.ISFORMULA(G391)),IF(AND(ISNUMBER(G391),G391&lt;&gt;0),Accueil!$B$7,""),"")),IF(NOT(_xlfn.ISFORMULA(G391)),IF(AND(ISNUMBER(G391),G391&lt;&gt;0),Accueil!$B$7,""),""))</f>
        <v/>
      </c>
      <c r="C391" s="43"/>
      <c r="D391" s="223" t="str">
        <f t="shared" ca="1" si="84"/>
        <v/>
      </c>
      <c r="E391" s="223" t="str">
        <f t="shared" ca="1" si="85"/>
        <v/>
      </c>
      <c r="F391" s="223" t="str">
        <f t="shared" ca="1" si="86"/>
        <v/>
      </c>
      <c r="G391" s="224" t="str">
        <f t="shared" ca="1" si="87"/>
        <v/>
      </c>
      <c r="H391" s="225" t="str">
        <f t="shared" ca="1" si="88"/>
        <v/>
      </c>
      <c r="I391" s="226" t="str">
        <f t="shared" ca="1" si="89"/>
        <v/>
      </c>
      <c r="J391" s="227" t="str">
        <f t="shared" ca="1" si="90"/>
        <v/>
      </c>
      <c r="K391" s="301" t="s">
        <v>88</v>
      </c>
      <c r="L391" s="112"/>
      <c r="M391" s="35"/>
      <c r="N391" s="35"/>
      <c r="O391" s="35"/>
      <c r="P391" s="35"/>
      <c r="S391" s="35"/>
      <c r="T391" s="35"/>
      <c r="U391" s="35"/>
      <c r="V391" s="35"/>
      <c r="W391" s="35"/>
      <c r="X391" s="35"/>
      <c r="Y391" s="35"/>
      <c r="Z391" s="35"/>
      <c r="AA391" s="228" t="b">
        <f t="shared" ca="1" si="91"/>
        <v>1</v>
      </c>
      <c r="AB391" s="228" t="b">
        <f ca="1">AND(Accueil!$E$5="Oui",$AA391,OR($AD391="",Accueil!$E$7="",NOT(ISNUMBER(Accueil!$E$7)),$AD391&gt;=Accueil!$E$7))</f>
        <v>0</v>
      </c>
      <c r="AC391" s="228" t="b">
        <f ca="1">AND(Accueil!$E$8="Oui",$AA391,OR($AD391="",Accueil!$E$10="",NOT(ISNUMBER(Accueil!$E$10)),$AD391&gt;=Accueil!$E$10))</f>
        <v>0</v>
      </c>
      <c r="AD391" s="229" t="str">
        <f>IF(NOT(_xlfn.ISFORMULA(B391)),IF(ISNUMBER(B391),B391,IF(NOT(_xlfn.ISFORMULA(D391)),IF(AND(ISNUMBER(D391),D391&lt;&gt;0),Accueil!$B$7,IF(NOT(_xlfn.ISFORMULA(G391)),IF(AND(ISNUMBER(G391),G391&lt;&gt;0),Accueil!$B$7,""),"")),IF(NOT(_xlfn.ISFORMULA(G391)),IF(AND(ISNUMBER(G391),G391&lt;&gt;0),Accueil!$B$7,""),""))),IF(NOT(_xlfn.ISFORMULA(D391)),IF(AND(ISNUMBER(D391),D391&lt;&gt;0),Accueil!$B$7,IF(NOT(_xlfn.ISFORMULA(G391)),IF(AND(ISNUMBER(G391),G391&lt;&gt;0),Accueil!$B$7,""),"")),IF(NOT(_xlfn.ISFORMULA(G391)),IF(AND(ISNUMBER(G391),G391&lt;&gt;0),Accueil!$B$7,""),"")))</f>
        <v/>
      </c>
      <c r="AE391" s="230">
        <f t="shared" ca="1" si="92"/>
        <v>0</v>
      </c>
      <c r="AF391" s="230">
        <f t="shared" ca="1" si="93"/>
        <v>0</v>
      </c>
      <c r="AG391" s="230">
        <f t="shared" ca="1" si="94"/>
        <v>0</v>
      </c>
      <c r="AH391" s="231">
        <f t="shared" ca="1" si="95"/>
        <v>0</v>
      </c>
      <c r="AI391" s="231">
        <f t="shared" ca="1" si="96"/>
        <v>0</v>
      </c>
      <c r="AJ391" s="231" t="str">
        <f t="shared" ca="1" si="97"/>
        <v/>
      </c>
    </row>
    <row r="392" spans="1:36" x14ac:dyDescent="0.25">
      <c r="A392" s="42"/>
      <c r="B392" s="232" t="str">
        <f>IF(NOT(_xlfn.ISFORMULA(D392)),IF(AND(ISNUMBER(D392),D392&lt;&gt;0),Accueil!$B$7,IF(NOT(_xlfn.ISFORMULA(G392)),IF(AND(ISNUMBER(G392),G392&lt;&gt;0),Accueil!$B$7,""),"")),IF(NOT(_xlfn.ISFORMULA(G392)),IF(AND(ISNUMBER(G392),G392&lt;&gt;0),Accueil!$B$7,""),""))</f>
        <v/>
      </c>
      <c r="C392" s="43"/>
      <c r="D392" s="223" t="str">
        <f t="shared" ca="1" si="84"/>
        <v/>
      </c>
      <c r="E392" s="223" t="str">
        <f t="shared" ca="1" si="85"/>
        <v/>
      </c>
      <c r="F392" s="223" t="str">
        <f t="shared" ca="1" si="86"/>
        <v/>
      </c>
      <c r="G392" s="224" t="str">
        <f t="shared" ca="1" si="87"/>
        <v/>
      </c>
      <c r="H392" s="225" t="str">
        <f t="shared" ca="1" si="88"/>
        <v/>
      </c>
      <c r="I392" s="226" t="str">
        <f t="shared" ca="1" si="89"/>
        <v/>
      </c>
      <c r="J392" s="227" t="str">
        <f t="shared" ca="1" si="90"/>
        <v/>
      </c>
      <c r="K392" s="301" t="s">
        <v>88</v>
      </c>
      <c r="L392" s="112"/>
      <c r="M392" s="35"/>
      <c r="N392" s="35"/>
      <c r="O392" s="35"/>
      <c r="P392" s="35"/>
      <c r="S392" s="35"/>
      <c r="T392" s="35"/>
      <c r="U392" s="35"/>
      <c r="V392" s="35"/>
      <c r="W392" s="35"/>
      <c r="X392" s="35"/>
      <c r="Y392" s="35"/>
      <c r="Z392" s="35"/>
      <c r="AA392" s="228" t="b">
        <f t="shared" ca="1" si="91"/>
        <v>1</v>
      </c>
      <c r="AB392" s="228" t="b">
        <f ca="1">AND(Accueil!$E$5="Oui",$AA392,OR($AD392="",Accueil!$E$7="",NOT(ISNUMBER(Accueil!$E$7)),$AD392&gt;=Accueil!$E$7))</f>
        <v>0</v>
      </c>
      <c r="AC392" s="228" t="b">
        <f ca="1">AND(Accueil!$E$8="Oui",$AA392,OR($AD392="",Accueil!$E$10="",NOT(ISNUMBER(Accueil!$E$10)),$AD392&gt;=Accueil!$E$10))</f>
        <v>0</v>
      </c>
      <c r="AD392" s="229" t="str">
        <f>IF(NOT(_xlfn.ISFORMULA(B392)),IF(ISNUMBER(B392),B392,IF(NOT(_xlfn.ISFORMULA(D392)),IF(AND(ISNUMBER(D392),D392&lt;&gt;0),Accueil!$B$7,IF(NOT(_xlfn.ISFORMULA(G392)),IF(AND(ISNUMBER(G392),G392&lt;&gt;0),Accueil!$B$7,""),"")),IF(NOT(_xlfn.ISFORMULA(G392)),IF(AND(ISNUMBER(G392),G392&lt;&gt;0),Accueil!$B$7,""),""))),IF(NOT(_xlfn.ISFORMULA(D392)),IF(AND(ISNUMBER(D392),D392&lt;&gt;0),Accueil!$B$7,IF(NOT(_xlfn.ISFORMULA(G392)),IF(AND(ISNUMBER(G392),G392&lt;&gt;0),Accueil!$B$7,""),"")),IF(NOT(_xlfn.ISFORMULA(G392)),IF(AND(ISNUMBER(G392),G392&lt;&gt;0),Accueil!$B$7,""),"")))</f>
        <v/>
      </c>
      <c r="AE392" s="230">
        <f t="shared" ca="1" si="92"/>
        <v>0</v>
      </c>
      <c r="AF392" s="230">
        <f t="shared" ca="1" si="93"/>
        <v>0</v>
      </c>
      <c r="AG392" s="230">
        <f t="shared" ca="1" si="94"/>
        <v>0</v>
      </c>
      <c r="AH392" s="231">
        <f t="shared" ca="1" si="95"/>
        <v>0</v>
      </c>
      <c r="AI392" s="231">
        <f t="shared" ca="1" si="96"/>
        <v>0</v>
      </c>
      <c r="AJ392" s="231" t="str">
        <f t="shared" ca="1" si="97"/>
        <v/>
      </c>
    </row>
    <row r="393" spans="1:36" x14ac:dyDescent="0.25">
      <c r="A393" s="42"/>
      <c r="B393" s="232" t="str">
        <f>IF(NOT(_xlfn.ISFORMULA(D393)),IF(AND(ISNUMBER(D393),D393&lt;&gt;0),Accueil!$B$7,IF(NOT(_xlfn.ISFORMULA(G393)),IF(AND(ISNUMBER(G393),G393&lt;&gt;0),Accueil!$B$7,""),"")),IF(NOT(_xlfn.ISFORMULA(G393)),IF(AND(ISNUMBER(G393),G393&lt;&gt;0),Accueil!$B$7,""),""))</f>
        <v/>
      </c>
      <c r="C393" s="43"/>
      <c r="D393" s="223" t="str">
        <f t="shared" ca="1" si="84"/>
        <v/>
      </c>
      <c r="E393" s="223" t="str">
        <f t="shared" ca="1" si="85"/>
        <v/>
      </c>
      <c r="F393" s="223" t="str">
        <f t="shared" ca="1" si="86"/>
        <v/>
      </c>
      <c r="G393" s="224" t="str">
        <f t="shared" ca="1" si="87"/>
        <v/>
      </c>
      <c r="H393" s="225" t="str">
        <f t="shared" ca="1" si="88"/>
        <v/>
      </c>
      <c r="I393" s="226" t="str">
        <f t="shared" ca="1" si="89"/>
        <v/>
      </c>
      <c r="J393" s="227" t="str">
        <f t="shared" ca="1" si="90"/>
        <v/>
      </c>
      <c r="K393" s="301" t="s">
        <v>88</v>
      </c>
      <c r="L393" s="112"/>
      <c r="M393" s="35"/>
      <c r="N393" s="35"/>
      <c r="O393" s="35"/>
      <c r="P393" s="35"/>
      <c r="S393" s="35"/>
      <c r="T393" s="35"/>
      <c r="U393" s="35"/>
      <c r="V393" s="35"/>
      <c r="W393" s="35"/>
      <c r="X393" s="35"/>
      <c r="Y393" s="35"/>
      <c r="Z393" s="35"/>
      <c r="AA393" s="228" t="b">
        <f t="shared" ca="1" si="91"/>
        <v>1</v>
      </c>
      <c r="AB393" s="228" t="b">
        <f ca="1">AND(Accueil!$E$5="Oui",$AA393,OR($AD393="",Accueil!$E$7="",NOT(ISNUMBER(Accueil!$E$7)),$AD393&gt;=Accueil!$E$7))</f>
        <v>0</v>
      </c>
      <c r="AC393" s="228" t="b">
        <f ca="1">AND(Accueil!$E$8="Oui",$AA393,OR($AD393="",Accueil!$E$10="",NOT(ISNUMBER(Accueil!$E$10)),$AD393&gt;=Accueil!$E$10))</f>
        <v>0</v>
      </c>
      <c r="AD393" s="229" t="str">
        <f>IF(NOT(_xlfn.ISFORMULA(B393)),IF(ISNUMBER(B393),B393,IF(NOT(_xlfn.ISFORMULA(D393)),IF(AND(ISNUMBER(D393),D393&lt;&gt;0),Accueil!$B$7,IF(NOT(_xlfn.ISFORMULA(G393)),IF(AND(ISNUMBER(G393),G393&lt;&gt;0),Accueil!$B$7,""),"")),IF(NOT(_xlfn.ISFORMULA(G393)),IF(AND(ISNUMBER(G393),G393&lt;&gt;0),Accueil!$B$7,""),""))),IF(NOT(_xlfn.ISFORMULA(D393)),IF(AND(ISNUMBER(D393),D393&lt;&gt;0),Accueil!$B$7,IF(NOT(_xlfn.ISFORMULA(G393)),IF(AND(ISNUMBER(G393),G393&lt;&gt;0),Accueil!$B$7,""),"")),IF(NOT(_xlfn.ISFORMULA(G393)),IF(AND(ISNUMBER(G393),G393&lt;&gt;0),Accueil!$B$7,""),"")))</f>
        <v/>
      </c>
      <c r="AE393" s="230">
        <f t="shared" ca="1" si="92"/>
        <v>0</v>
      </c>
      <c r="AF393" s="230">
        <f t="shared" ca="1" si="93"/>
        <v>0</v>
      </c>
      <c r="AG393" s="230">
        <f t="shared" ca="1" si="94"/>
        <v>0</v>
      </c>
      <c r="AH393" s="231">
        <f t="shared" ca="1" si="95"/>
        <v>0</v>
      </c>
      <c r="AI393" s="231">
        <f t="shared" ca="1" si="96"/>
        <v>0</v>
      </c>
      <c r="AJ393" s="231" t="str">
        <f t="shared" ca="1" si="97"/>
        <v/>
      </c>
    </row>
    <row r="394" spans="1:36" x14ac:dyDescent="0.25">
      <c r="A394" s="42"/>
      <c r="B394" s="232" t="str">
        <f>IF(NOT(_xlfn.ISFORMULA(D394)),IF(AND(ISNUMBER(D394),D394&lt;&gt;0),Accueil!$B$7,IF(NOT(_xlfn.ISFORMULA(G394)),IF(AND(ISNUMBER(G394),G394&lt;&gt;0),Accueil!$B$7,""),"")),IF(NOT(_xlfn.ISFORMULA(G394)),IF(AND(ISNUMBER(G394),G394&lt;&gt;0),Accueil!$B$7,""),""))</f>
        <v/>
      </c>
      <c r="C394" s="43"/>
      <c r="D394" s="223" t="str">
        <f t="shared" ca="1" si="84"/>
        <v/>
      </c>
      <c r="E394" s="223" t="str">
        <f t="shared" ca="1" si="85"/>
        <v/>
      </c>
      <c r="F394" s="223" t="str">
        <f t="shared" ca="1" si="86"/>
        <v/>
      </c>
      <c r="G394" s="224" t="str">
        <f t="shared" ca="1" si="87"/>
        <v/>
      </c>
      <c r="H394" s="225" t="str">
        <f t="shared" ca="1" si="88"/>
        <v/>
      </c>
      <c r="I394" s="226" t="str">
        <f t="shared" ca="1" si="89"/>
        <v/>
      </c>
      <c r="J394" s="227" t="str">
        <f t="shared" ca="1" si="90"/>
        <v/>
      </c>
      <c r="K394" s="301" t="s">
        <v>88</v>
      </c>
      <c r="L394" s="112"/>
      <c r="M394" s="35"/>
      <c r="N394" s="35"/>
      <c r="O394" s="35"/>
      <c r="P394" s="35"/>
      <c r="S394" s="35"/>
      <c r="T394" s="35"/>
      <c r="U394" s="35"/>
      <c r="V394" s="35"/>
      <c r="W394" s="35"/>
      <c r="X394" s="35"/>
      <c r="Y394" s="35"/>
      <c r="Z394" s="35"/>
      <c r="AA394" s="228" t="b">
        <f t="shared" ca="1" si="91"/>
        <v>1</v>
      </c>
      <c r="AB394" s="228" t="b">
        <f ca="1">AND(Accueil!$E$5="Oui",$AA394,OR($AD394="",Accueil!$E$7="",NOT(ISNUMBER(Accueil!$E$7)),$AD394&gt;=Accueil!$E$7))</f>
        <v>0</v>
      </c>
      <c r="AC394" s="228" t="b">
        <f ca="1">AND(Accueil!$E$8="Oui",$AA394,OR($AD394="",Accueil!$E$10="",NOT(ISNUMBER(Accueil!$E$10)),$AD394&gt;=Accueil!$E$10))</f>
        <v>0</v>
      </c>
      <c r="AD394" s="229" t="str">
        <f>IF(NOT(_xlfn.ISFORMULA(B394)),IF(ISNUMBER(B394),B394,IF(NOT(_xlfn.ISFORMULA(D394)),IF(AND(ISNUMBER(D394),D394&lt;&gt;0),Accueil!$B$7,IF(NOT(_xlfn.ISFORMULA(G394)),IF(AND(ISNUMBER(G394),G394&lt;&gt;0),Accueil!$B$7,""),"")),IF(NOT(_xlfn.ISFORMULA(G394)),IF(AND(ISNUMBER(G394),G394&lt;&gt;0),Accueil!$B$7,""),""))),IF(NOT(_xlfn.ISFORMULA(D394)),IF(AND(ISNUMBER(D394),D394&lt;&gt;0),Accueil!$B$7,IF(NOT(_xlfn.ISFORMULA(G394)),IF(AND(ISNUMBER(G394),G394&lt;&gt;0),Accueil!$B$7,""),"")),IF(NOT(_xlfn.ISFORMULA(G394)),IF(AND(ISNUMBER(G394),G394&lt;&gt;0),Accueil!$B$7,""),"")))</f>
        <v/>
      </c>
      <c r="AE394" s="230">
        <f t="shared" ca="1" si="92"/>
        <v>0</v>
      </c>
      <c r="AF394" s="230">
        <f t="shared" ca="1" si="93"/>
        <v>0</v>
      </c>
      <c r="AG394" s="230">
        <f t="shared" ca="1" si="94"/>
        <v>0</v>
      </c>
      <c r="AH394" s="231">
        <f t="shared" ca="1" si="95"/>
        <v>0</v>
      </c>
      <c r="AI394" s="231">
        <f t="shared" ca="1" si="96"/>
        <v>0</v>
      </c>
      <c r="AJ394" s="231" t="str">
        <f t="shared" ca="1" si="97"/>
        <v/>
      </c>
    </row>
    <row r="395" spans="1:36" x14ac:dyDescent="0.25">
      <c r="A395" s="42"/>
      <c r="B395" s="232" t="str">
        <f>IF(NOT(_xlfn.ISFORMULA(D395)),IF(AND(ISNUMBER(D395),D395&lt;&gt;0),Accueil!$B$7,IF(NOT(_xlfn.ISFORMULA(G395)),IF(AND(ISNUMBER(G395),G395&lt;&gt;0),Accueil!$B$7,""),"")),IF(NOT(_xlfn.ISFORMULA(G395)),IF(AND(ISNUMBER(G395),G395&lt;&gt;0),Accueil!$B$7,""),""))</f>
        <v/>
      </c>
      <c r="C395" s="43"/>
      <c r="D395" s="223" t="str">
        <f t="shared" ca="1" si="84"/>
        <v/>
      </c>
      <c r="E395" s="223" t="str">
        <f t="shared" ca="1" si="85"/>
        <v/>
      </c>
      <c r="F395" s="223" t="str">
        <f t="shared" ca="1" si="86"/>
        <v/>
      </c>
      <c r="G395" s="224" t="str">
        <f t="shared" ca="1" si="87"/>
        <v/>
      </c>
      <c r="H395" s="225" t="str">
        <f t="shared" ca="1" si="88"/>
        <v/>
      </c>
      <c r="I395" s="226" t="str">
        <f t="shared" ca="1" si="89"/>
        <v/>
      </c>
      <c r="J395" s="227" t="str">
        <f t="shared" ca="1" si="90"/>
        <v/>
      </c>
      <c r="K395" s="301" t="s">
        <v>88</v>
      </c>
      <c r="L395" s="112"/>
      <c r="M395" s="35"/>
      <c r="N395" s="35"/>
      <c r="O395" s="35"/>
      <c r="P395" s="35"/>
      <c r="S395" s="35"/>
      <c r="T395" s="35"/>
      <c r="U395" s="35"/>
      <c r="V395" s="35"/>
      <c r="W395" s="35"/>
      <c r="X395" s="35"/>
      <c r="Y395" s="35"/>
      <c r="Z395" s="35"/>
      <c r="AA395" s="228" t="b">
        <f t="shared" ca="1" si="91"/>
        <v>1</v>
      </c>
      <c r="AB395" s="228" t="b">
        <f ca="1">AND(Accueil!$E$5="Oui",$AA395,OR($AD395="",Accueil!$E$7="",NOT(ISNUMBER(Accueil!$E$7)),$AD395&gt;=Accueil!$E$7))</f>
        <v>0</v>
      </c>
      <c r="AC395" s="228" t="b">
        <f ca="1">AND(Accueil!$E$8="Oui",$AA395,OR($AD395="",Accueil!$E$10="",NOT(ISNUMBER(Accueil!$E$10)),$AD395&gt;=Accueil!$E$10))</f>
        <v>0</v>
      </c>
      <c r="AD395" s="229" t="str">
        <f>IF(NOT(_xlfn.ISFORMULA(B395)),IF(ISNUMBER(B395),B395,IF(NOT(_xlfn.ISFORMULA(D395)),IF(AND(ISNUMBER(D395),D395&lt;&gt;0),Accueil!$B$7,IF(NOT(_xlfn.ISFORMULA(G395)),IF(AND(ISNUMBER(G395),G395&lt;&gt;0),Accueil!$B$7,""),"")),IF(NOT(_xlfn.ISFORMULA(G395)),IF(AND(ISNUMBER(G395),G395&lt;&gt;0),Accueil!$B$7,""),""))),IF(NOT(_xlfn.ISFORMULA(D395)),IF(AND(ISNUMBER(D395),D395&lt;&gt;0),Accueil!$B$7,IF(NOT(_xlfn.ISFORMULA(G395)),IF(AND(ISNUMBER(G395),G395&lt;&gt;0),Accueil!$B$7,""),"")),IF(NOT(_xlfn.ISFORMULA(G395)),IF(AND(ISNUMBER(G395),G395&lt;&gt;0),Accueil!$B$7,""),"")))</f>
        <v/>
      </c>
      <c r="AE395" s="230">
        <f t="shared" ca="1" si="92"/>
        <v>0</v>
      </c>
      <c r="AF395" s="230">
        <f t="shared" ca="1" si="93"/>
        <v>0</v>
      </c>
      <c r="AG395" s="230">
        <f t="shared" ca="1" si="94"/>
        <v>0</v>
      </c>
      <c r="AH395" s="231">
        <f t="shared" ca="1" si="95"/>
        <v>0</v>
      </c>
      <c r="AI395" s="231">
        <f t="shared" ca="1" si="96"/>
        <v>0</v>
      </c>
      <c r="AJ395" s="231" t="str">
        <f t="shared" ca="1" si="97"/>
        <v/>
      </c>
    </row>
    <row r="396" spans="1:36" x14ac:dyDescent="0.25">
      <c r="A396" s="42"/>
      <c r="B396" s="232" t="str">
        <f>IF(NOT(_xlfn.ISFORMULA(D396)),IF(AND(ISNUMBER(D396),D396&lt;&gt;0),Accueil!$B$7,IF(NOT(_xlfn.ISFORMULA(G396)),IF(AND(ISNUMBER(G396),G396&lt;&gt;0),Accueil!$B$7,""),"")),IF(NOT(_xlfn.ISFORMULA(G396)),IF(AND(ISNUMBER(G396),G396&lt;&gt;0),Accueil!$B$7,""),""))</f>
        <v/>
      </c>
      <c r="C396" s="43"/>
      <c r="D396" s="223" t="str">
        <f t="shared" ca="1" si="84"/>
        <v/>
      </c>
      <c r="E396" s="223" t="str">
        <f t="shared" ca="1" si="85"/>
        <v/>
      </c>
      <c r="F396" s="223" t="str">
        <f t="shared" ca="1" si="86"/>
        <v/>
      </c>
      <c r="G396" s="224" t="str">
        <f t="shared" ca="1" si="87"/>
        <v/>
      </c>
      <c r="H396" s="225" t="str">
        <f t="shared" ca="1" si="88"/>
        <v/>
      </c>
      <c r="I396" s="226" t="str">
        <f t="shared" ca="1" si="89"/>
        <v/>
      </c>
      <c r="J396" s="227" t="str">
        <f t="shared" ca="1" si="90"/>
        <v/>
      </c>
      <c r="K396" s="301" t="s">
        <v>88</v>
      </c>
      <c r="L396" s="112"/>
      <c r="M396" s="35"/>
      <c r="N396" s="35"/>
      <c r="O396" s="35"/>
      <c r="P396" s="35"/>
      <c r="S396" s="35"/>
      <c r="T396" s="35"/>
      <c r="U396" s="35"/>
      <c r="V396" s="35"/>
      <c r="W396" s="35"/>
      <c r="X396" s="35"/>
      <c r="Y396" s="35"/>
      <c r="Z396" s="35"/>
      <c r="AA396" s="228" t="b">
        <f t="shared" ca="1" si="91"/>
        <v>1</v>
      </c>
      <c r="AB396" s="228" t="b">
        <f ca="1">AND(Accueil!$E$5="Oui",$AA396,OR($AD396="",Accueil!$E$7="",NOT(ISNUMBER(Accueil!$E$7)),$AD396&gt;=Accueil!$E$7))</f>
        <v>0</v>
      </c>
      <c r="AC396" s="228" t="b">
        <f ca="1">AND(Accueil!$E$8="Oui",$AA396,OR($AD396="",Accueil!$E$10="",NOT(ISNUMBER(Accueil!$E$10)),$AD396&gt;=Accueil!$E$10))</f>
        <v>0</v>
      </c>
      <c r="AD396" s="229" t="str">
        <f>IF(NOT(_xlfn.ISFORMULA(B396)),IF(ISNUMBER(B396),B396,IF(NOT(_xlfn.ISFORMULA(D396)),IF(AND(ISNUMBER(D396),D396&lt;&gt;0),Accueil!$B$7,IF(NOT(_xlfn.ISFORMULA(G396)),IF(AND(ISNUMBER(G396),G396&lt;&gt;0),Accueil!$B$7,""),"")),IF(NOT(_xlfn.ISFORMULA(G396)),IF(AND(ISNUMBER(G396),G396&lt;&gt;0),Accueil!$B$7,""),""))),IF(NOT(_xlfn.ISFORMULA(D396)),IF(AND(ISNUMBER(D396),D396&lt;&gt;0),Accueil!$B$7,IF(NOT(_xlfn.ISFORMULA(G396)),IF(AND(ISNUMBER(G396),G396&lt;&gt;0),Accueil!$B$7,""),"")),IF(NOT(_xlfn.ISFORMULA(G396)),IF(AND(ISNUMBER(G396),G396&lt;&gt;0),Accueil!$B$7,""),"")))</f>
        <v/>
      </c>
      <c r="AE396" s="230">
        <f t="shared" ca="1" si="92"/>
        <v>0</v>
      </c>
      <c r="AF396" s="230">
        <f t="shared" ca="1" si="93"/>
        <v>0</v>
      </c>
      <c r="AG396" s="230">
        <f t="shared" ca="1" si="94"/>
        <v>0</v>
      </c>
      <c r="AH396" s="231">
        <f t="shared" ca="1" si="95"/>
        <v>0</v>
      </c>
      <c r="AI396" s="231">
        <f t="shared" ca="1" si="96"/>
        <v>0</v>
      </c>
      <c r="AJ396" s="231" t="str">
        <f t="shared" ca="1" si="97"/>
        <v/>
      </c>
    </row>
    <row r="397" spans="1:36" x14ac:dyDescent="0.25">
      <c r="A397" s="42"/>
      <c r="B397" s="232" t="str">
        <f>IF(NOT(_xlfn.ISFORMULA(D397)),IF(AND(ISNUMBER(D397),D397&lt;&gt;0),Accueil!$B$7,IF(NOT(_xlfn.ISFORMULA(G397)),IF(AND(ISNUMBER(G397),G397&lt;&gt;0),Accueil!$B$7,""),"")),IF(NOT(_xlfn.ISFORMULA(G397)),IF(AND(ISNUMBER(G397),G397&lt;&gt;0),Accueil!$B$7,""),""))</f>
        <v/>
      </c>
      <c r="C397" s="43"/>
      <c r="D397" s="223" t="str">
        <f t="shared" ca="1" si="84"/>
        <v/>
      </c>
      <c r="E397" s="223" t="str">
        <f t="shared" ca="1" si="85"/>
        <v/>
      </c>
      <c r="F397" s="223" t="str">
        <f t="shared" ca="1" si="86"/>
        <v/>
      </c>
      <c r="G397" s="224" t="str">
        <f t="shared" ca="1" si="87"/>
        <v/>
      </c>
      <c r="H397" s="225" t="str">
        <f t="shared" ca="1" si="88"/>
        <v/>
      </c>
      <c r="I397" s="226" t="str">
        <f t="shared" ca="1" si="89"/>
        <v/>
      </c>
      <c r="J397" s="227" t="str">
        <f t="shared" ca="1" si="90"/>
        <v/>
      </c>
      <c r="K397" s="301" t="s">
        <v>88</v>
      </c>
      <c r="L397" s="112"/>
      <c r="M397" s="35"/>
      <c r="N397" s="35"/>
      <c r="O397" s="35"/>
      <c r="P397" s="35"/>
      <c r="S397" s="35"/>
      <c r="T397" s="35"/>
      <c r="U397" s="35"/>
      <c r="V397" s="35"/>
      <c r="W397" s="35"/>
      <c r="X397" s="35"/>
      <c r="Y397" s="35"/>
      <c r="Z397" s="35"/>
      <c r="AA397" s="228" t="b">
        <f t="shared" ca="1" si="91"/>
        <v>1</v>
      </c>
      <c r="AB397" s="228" t="b">
        <f ca="1">AND(Accueil!$E$5="Oui",$AA397,OR($AD397="",Accueil!$E$7="",NOT(ISNUMBER(Accueil!$E$7)),$AD397&gt;=Accueil!$E$7))</f>
        <v>0</v>
      </c>
      <c r="AC397" s="228" t="b">
        <f ca="1">AND(Accueil!$E$8="Oui",$AA397,OR($AD397="",Accueil!$E$10="",NOT(ISNUMBER(Accueil!$E$10)),$AD397&gt;=Accueil!$E$10))</f>
        <v>0</v>
      </c>
      <c r="AD397" s="229" t="str">
        <f>IF(NOT(_xlfn.ISFORMULA(B397)),IF(ISNUMBER(B397),B397,IF(NOT(_xlfn.ISFORMULA(D397)),IF(AND(ISNUMBER(D397),D397&lt;&gt;0),Accueil!$B$7,IF(NOT(_xlfn.ISFORMULA(G397)),IF(AND(ISNUMBER(G397),G397&lt;&gt;0),Accueil!$B$7,""),"")),IF(NOT(_xlfn.ISFORMULA(G397)),IF(AND(ISNUMBER(G397),G397&lt;&gt;0),Accueil!$B$7,""),""))),IF(NOT(_xlfn.ISFORMULA(D397)),IF(AND(ISNUMBER(D397),D397&lt;&gt;0),Accueil!$B$7,IF(NOT(_xlfn.ISFORMULA(G397)),IF(AND(ISNUMBER(G397),G397&lt;&gt;0),Accueil!$B$7,""),"")),IF(NOT(_xlfn.ISFORMULA(G397)),IF(AND(ISNUMBER(G397),G397&lt;&gt;0),Accueil!$B$7,""),"")))</f>
        <v/>
      </c>
      <c r="AE397" s="230">
        <f t="shared" ca="1" si="92"/>
        <v>0</v>
      </c>
      <c r="AF397" s="230">
        <f t="shared" ca="1" si="93"/>
        <v>0</v>
      </c>
      <c r="AG397" s="230">
        <f t="shared" ca="1" si="94"/>
        <v>0</v>
      </c>
      <c r="AH397" s="231">
        <f t="shared" ca="1" si="95"/>
        <v>0</v>
      </c>
      <c r="AI397" s="231">
        <f t="shared" ca="1" si="96"/>
        <v>0</v>
      </c>
      <c r="AJ397" s="231" t="str">
        <f t="shared" ca="1" si="97"/>
        <v/>
      </c>
    </row>
    <row r="398" spans="1:36" x14ac:dyDescent="0.25">
      <c r="A398" s="42"/>
      <c r="B398" s="232" t="str">
        <f>IF(NOT(_xlfn.ISFORMULA(D398)),IF(AND(ISNUMBER(D398),D398&lt;&gt;0),Accueil!$B$7,IF(NOT(_xlfn.ISFORMULA(G398)),IF(AND(ISNUMBER(G398),G398&lt;&gt;0),Accueil!$B$7,""),"")),IF(NOT(_xlfn.ISFORMULA(G398)),IF(AND(ISNUMBER(G398),G398&lt;&gt;0),Accueil!$B$7,""),""))</f>
        <v/>
      </c>
      <c r="C398" s="43"/>
      <c r="D398" s="223" t="str">
        <f t="shared" ca="1" si="84"/>
        <v/>
      </c>
      <c r="E398" s="223" t="str">
        <f t="shared" ca="1" si="85"/>
        <v/>
      </c>
      <c r="F398" s="223" t="str">
        <f t="shared" ca="1" si="86"/>
        <v/>
      </c>
      <c r="G398" s="224" t="str">
        <f t="shared" ca="1" si="87"/>
        <v/>
      </c>
      <c r="H398" s="225" t="str">
        <f t="shared" ca="1" si="88"/>
        <v/>
      </c>
      <c r="I398" s="226" t="str">
        <f t="shared" ca="1" si="89"/>
        <v/>
      </c>
      <c r="J398" s="227" t="str">
        <f t="shared" ca="1" si="90"/>
        <v/>
      </c>
      <c r="K398" s="301" t="s">
        <v>88</v>
      </c>
      <c r="L398" s="112"/>
      <c r="M398" s="35"/>
      <c r="N398" s="35"/>
      <c r="O398" s="35"/>
      <c r="P398" s="35"/>
      <c r="S398" s="35"/>
      <c r="T398" s="35"/>
      <c r="U398" s="35"/>
      <c r="V398" s="35"/>
      <c r="W398" s="35"/>
      <c r="X398" s="35"/>
      <c r="Y398" s="35"/>
      <c r="Z398" s="35"/>
      <c r="AA398" s="228" t="b">
        <f t="shared" ca="1" si="91"/>
        <v>1</v>
      </c>
      <c r="AB398" s="228" t="b">
        <f ca="1">AND(Accueil!$E$5="Oui",$AA398,OR($AD398="",Accueil!$E$7="",NOT(ISNUMBER(Accueil!$E$7)),$AD398&gt;=Accueil!$E$7))</f>
        <v>0</v>
      </c>
      <c r="AC398" s="228" t="b">
        <f ca="1">AND(Accueil!$E$8="Oui",$AA398,OR($AD398="",Accueil!$E$10="",NOT(ISNUMBER(Accueil!$E$10)),$AD398&gt;=Accueil!$E$10))</f>
        <v>0</v>
      </c>
      <c r="AD398" s="229" t="str">
        <f>IF(NOT(_xlfn.ISFORMULA(B398)),IF(ISNUMBER(B398),B398,IF(NOT(_xlfn.ISFORMULA(D398)),IF(AND(ISNUMBER(D398),D398&lt;&gt;0),Accueil!$B$7,IF(NOT(_xlfn.ISFORMULA(G398)),IF(AND(ISNUMBER(G398),G398&lt;&gt;0),Accueil!$B$7,""),"")),IF(NOT(_xlfn.ISFORMULA(G398)),IF(AND(ISNUMBER(G398),G398&lt;&gt;0),Accueil!$B$7,""),""))),IF(NOT(_xlfn.ISFORMULA(D398)),IF(AND(ISNUMBER(D398),D398&lt;&gt;0),Accueil!$B$7,IF(NOT(_xlfn.ISFORMULA(G398)),IF(AND(ISNUMBER(G398),G398&lt;&gt;0),Accueil!$B$7,""),"")),IF(NOT(_xlfn.ISFORMULA(G398)),IF(AND(ISNUMBER(G398),G398&lt;&gt;0),Accueil!$B$7,""),"")))</f>
        <v/>
      </c>
      <c r="AE398" s="230">
        <f t="shared" ca="1" si="92"/>
        <v>0</v>
      </c>
      <c r="AF398" s="230">
        <f t="shared" ca="1" si="93"/>
        <v>0</v>
      </c>
      <c r="AG398" s="230">
        <f t="shared" ca="1" si="94"/>
        <v>0</v>
      </c>
      <c r="AH398" s="231">
        <f t="shared" ca="1" si="95"/>
        <v>0</v>
      </c>
      <c r="AI398" s="231">
        <f t="shared" ca="1" si="96"/>
        <v>0</v>
      </c>
      <c r="AJ398" s="231" t="str">
        <f t="shared" ca="1" si="97"/>
        <v/>
      </c>
    </row>
    <row r="399" spans="1:36" x14ac:dyDescent="0.25">
      <c r="A399" s="42"/>
      <c r="B399" s="232" t="str">
        <f>IF(NOT(_xlfn.ISFORMULA(D399)),IF(AND(ISNUMBER(D399),D399&lt;&gt;0),Accueil!$B$7,IF(NOT(_xlfn.ISFORMULA(G399)),IF(AND(ISNUMBER(G399),G399&lt;&gt;0),Accueil!$B$7,""),"")),IF(NOT(_xlfn.ISFORMULA(G399)),IF(AND(ISNUMBER(G399),G399&lt;&gt;0),Accueil!$B$7,""),""))</f>
        <v/>
      </c>
      <c r="C399" s="43"/>
      <c r="D399" s="223" t="str">
        <f t="shared" ca="1" si="84"/>
        <v/>
      </c>
      <c r="E399" s="223" t="str">
        <f t="shared" ca="1" si="85"/>
        <v/>
      </c>
      <c r="F399" s="223" t="str">
        <f t="shared" ca="1" si="86"/>
        <v/>
      </c>
      <c r="G399" s="224" t="str">
        <f t="shared" ca="1" si="87"/>
        <v/>
      </c>
      <c r="H399" s="225" t="str">
        <f t="shared" ca="1" si="88"/>
        <v/>
      </c>
      <c r="I399" s="226" t="str">
        <f t="shared" ca="1" si="89"/>
        <v/>
      </c>
      <c r="J399" s="227" t="str">
        <f t="shared" ca="1" si="90"/>
        <v/>
      </c>
      <c r="K399" s="301" t="s">
        <v>88</v>
      </c>
      <c r="L399" s="112"/>
      <c r="M399" s="35"/>
      <c r="N399" s="35"/>
      <c r="O399" s="35"/>
      <c r="P399" s="35"/>
      <c r="S399" s="35"/>
      <c r="T399" s="35"/>
      <c r="U399" s="35"/>
      <c r="V399" s="35"/>
      <c r="W399" s="35"/>
      <c r="X399" s="35"/>
      <c r="Y399" s="35"/>
      <c r="Z399" s="35"/>
      <c r="AA399" s="228" t="b">
        <f t="shared" ca="1" si="91"/>
        <v>1</v>
      </c>
      <c r="AB399" s="228" t="b">
        <f ca="1">AND(Accueil!$E$5="Oui",$AA399,OR($AD399="",Accueil!$E$7="",NOT(ISNUMBER(Accueil!$E$7)),$AD399&gt;=Accueil!$E$7))</f>
        <v>0</v>
      </c>
      <c r="AC399" s="228" t="b">
        <f ca="1">AND(Accueil!$E$8="Oui",$AA399,OR($AD399="",Accueil!$E$10="",NOT(ISNUMBER(Accueil!$E$10)),$AD399&gt;=Accueil!$E$10))</f>
        <v>0</v>
      </c>
      <c r="AD399" s="229" t="str">
        <f>IF(NOT(_xlfn.ISFORMULA(B399)),IF(ISNUMBER(B399),B399,IF(NOT(_xlfn.ISFORMULA(D399)),IF(AND(ISNUMBER(D399),D399&lt;&gt;0),Accueil!$B$7,IF(NOT(_xlfn.ISFORMULA(G399)),IF(AND(ISNUMBER(G399),G399&lt;&gt;0),Accueil!$B$7,""),"")),IF(NOT(_xlfn.ISFORMULA(G399)),IF(AND(ISNUMBER(G399),G399&lt;&gt;0),Accueil!$B$7,""),""))),IF(NOT(_xlfn.ISFORMULA(D399)),IF(AND(ISNUMBER(D399),D399&lt;&gt;0),Accueil!$B$7,IF(NOT(_xlfn.ISFORMULA(G399)),IF(AND(ISNUMBER(G399),G399&lt;&gt;0),Accueil!$B$7,""),"")),IF(NOT(_xlfn.ISFORMULA(G399)),IF(AND(ISNUMBER(G399),G399&lt;&gt;0),Accueil!$B$7,""),"")))</f>
        <v/>
      </c>
      <c r="AE399" s="230">
        <f t="shared" ca="1" si="92"/>
        <v>0</v>
      </c>
      <c r="AF399" s="230">
        <f t="shared" ca="1" si="93"/>
        <v>0</v>
      </c>
      <c r="AG399" s="230">
        <f t="shared" ca="1" si="94"/>
        <v>0</v>
      </c>
      <c r="AH399" s="231">
        <f t="shared" ca="1" si="95"/>
        <v>0</v>
      </c>
      <c r="AI399" s="231">
        <f t="shared" ca="1" si="96"/>
        <v>0</v>
      </c>
      <c r="AJ399" s="231" t="str">
        <f t="shared" ca="1" si="97"/>
        <v/>
      </c>
    </row>
    <row r="400" spans="1:36" x14ac:dyDescent="0.25">
      <c r="A400" s="42"/>
      <c r="B400" s="232" t="str">
        <f>IF(NOT(_xlfn.ISFORMULA(D400)),IF(AND(ISNUMBER(D400),D400&lt;&gt;0),Accueil!$B$7,IF(NOT(_xlfn.ISFORMULA(G400)),IF(AND(ISNUMBER(G400),G400&lt;&gt;0),Accueil!$B$7,""),"")),IF(NOT(_xlfn.ISFORMULA(G400)),IF(AND(ISNUMBER(G400),G400&lt;&gt;0),Accueil!$B$7,""),""))</f>
        <v/>
      </c>
      <c r="C400" s="43"/>
      <c r="D400" s="223" t="str">
        <f t="shared" ca="1" si="84"/>
        <v/>
      </c>
      <c r="E400" s="223" t="str">
        <f t="shared" ca="1" si="85"/>
        <v/>
      </c>
      <c r="F400" s="223" t="str">
        <f t="shared" ca="1" si="86"/>
        <v/>
      </c>
      <c r="G400" s="224" t="str">
        <f t="shared" ca="1" si="87"/>
        <v/>
      </c>
      <c r="H400" s="225" t="str">
        <f t="shared" ca="1" si="88"/>
        <v/>
      </c>
      <c r="I400" s="226" t="str">
        <f t="shared" ca="1" si="89"/>
        <v/>
      </c>
      <c r="J400" s="227" t="str">
        <f t="shared" ca="1" si="90"/>
        <v/>
      </c>
      <c r="K400" s="301" t="s">
        <v>88</v>
      </c>
      <c r="L400" s="112"/>
      <c r="M400" s="35"/>
      <c r="N400" s="35"/>
      <c r="O400" s="35"/>
      <c r="P400" s="35"/>
      <c r="S400" s="35"/>
      <c r="T400" s="35"/>
      <c r="U400" s="35"/>
      <c r="V400" s="35"/>
      <c r="W400" s="35"/>
      <c r="X400" s="35"/>
      <c r="Y400" s="35"/>
      <c r="Z400" s="35"/>
      <c r="AA400" s="228" t="b">
        <f t="shared" ca="1" si="91"/>
        <v>1</v>
      </c>
      <c r="AB400" s="228" t="b">
        <f ca="1">AND(Accueil!$E$5="Oui",$AA400,OR($AD400="",Accueil!$E$7="",NOT(ISNUMBER(Accueil!$E$7)),$AD400&gt;=Accueil!$E$7))</f>
        <v>0</v>
      </c>
      <c r="AC400" s="228" t="b">
        <f ca="1">AND(Accueil!$E$8="Oui",$AA400,OR($AD400="",Accueil!$E$10="",NOT(ISNUMBER(Accueil!$E$10)),$AD400&gt;=Accueil!$E$10))</f>
        <v>0</v>
      </c>
      <c r="AD400" s="229" t="str">
        <f>IF(NOT(_xlfn.ISFORMULA(B400)),IF(ISNUMBER(B400),B400,IF(NOT(_xlfn.ISFORMULA(D400)),IF(AND(ISNUMBER(D400),D400&lt;&gt;0),Accueil!$B$7,IF(NOT(_xlfn.ISFORMULA(G400)),IF(AND(ISNUMBER(G400),G400&lt;&gt;0),Accueil!$B$7,""),"")),IF(NOT(_xlfn.ISFORMULA(G400)),IF(AND(ISNUMBER(G400),G400&lt;&gt;0),Accueil!$B$7,""),""))),IF(NOT(_xlfn.ISFORMULA(D400)),IF(AND(ISNUMBER(D400),D400&lt;&gt;0),Accueil!$B$7,IF(NOT(_xlfn.ISFORMULA(G400)),IF(AND(ISNUMBER(G400),G400&lt;&gt;0),Accueil!$B$7,""),"")),IF(NOT(_xlfn.ISFORMULA(G400)),IF(AND(ISNUMBER(G400),G400&lt;&gt;0),Accueil!$B$7,""),"")))</f>
        <v/>
      </c>
      <c r="AE400" s="230">
        <f t="shared" ca="1" si="92"/>
        <v>0</v>
      </c>
      <c r="AF400" s="230">
        <f t="shared" ca="1" si="93"/>
        <v>0</v>
      </c>
      <c r="AG400" s="230">
        <f t="shared" ca="1" si="94"/>
        <v>0</v>
      </c>
      <c r="AH400" s="231">
        <f t="shared" ca="1" si="95"/>
        <v>0</v>
      </c>
      <c r="AI400" s="231">
        <f t="shared" ca="1" si="96"/>
        <v>0</v>
      </c>
      <c r="AJ400" s="231" t="str">
        <f t="shared" ca="1" si="97"/>
        <v/>
      </c>
    </row>
    <row r="401" spans="1:36" x14ac:dyDescent="0.25">
      <c r="A401" s="42"/>
      <c r="B401" s="232" t="str">
        <f>IF(NOT(_xlfn.ISFORMULA(D401)),IF(AND(ISNUMBER(D401),D401&lt;&gt;0),Accueil!$B$7,IF(NOT(_xlfn.ISFORMULA(G401)),IF(AND(ISNUMBER(G401),G401&lt;&gt;0),Accueil!$B$7,""),"")),IF(NOT(_xlfn.ISFORMULA(G401)),IF(AND(ISNUMBER(G401),G401&lt;&gt;0),Accueil!$B$7,""),""))</f>
        <v/>
      </c>
      <c r="C401" s="43"/>
      <c r="D401" s="223" t="str">
        <f t="shared" ca="1" si="84"/>
        <v/>
      </c>
      <c r="E401" s="223" t="str">
        <f t="shared" ca="1" si="85"/>
        <v/>
      </c>
      <c r="F401" s="223" t="str">
        <f t="shared" ca="1" si="86"/>
        <v/>
      </c>
      <c r="G401" s="224" t="str">
        <f t="shared" ca="1" si="87"/>
        <v/>
      </c>
      <c r="H401" s="225" t="str">
        <f t="shared" ca="1" si="88"/>
        <v/>
      </c>
      <c r="I401" s="226" t="str">
        <f t="shared" ca="1" si="89"/>
        <v/>
      </c>
      <c r="J401" s="227" t="str">
        <f t="shared" ca="1" si="90"/>
        <v/>
      </c>
      <c r="K401" s="301" t="s">
        <v>88</v>
      </c>
      <c r="L401" s="112"/>
      <c r="M401" s="35"/>
      <c r="N401" s="35"/>
      <c r="O401" s="35"/>
      <c r="P401" s="35"/>
      <c r="S401" s="35"/>
      <c r="T401" s="35"/>
      <c r="U401" s="35"/>
      <c r="V401" s="35"/>
      <c r="W401" s="35"/>
      <c r="X401" s="35"/>
      <c r="Y401" s="35"/>
      <c r="Z401" s="35"/>
      <c r="AA401" s="228" t="b">
        <f t="shared" ca="1" si="91"/>
        <v>1</v>
      </c>
      <c r="AB401" s="228" t="b">
        <f ca="1">AND(Accueil!$E$5="Oui",$AA401,OR($AD401="",Accueil!$E$7="",NOT(ISNUMBER(Accueil!$E$7)),$AD401&gt;=Accueil!$E$7))</f>
        <v>0</v>
      </c>
      <c r="AC401" s="228" t="b">
        <f ca="1">AND(Accueil!$E$8="Oui",$AA401,OR($AD401="",Accueil!$E$10="",NOT(ISNUMBER(Accueil!$E$10)),$AD401&gt;=Accueil!$E$10))</f>
        <v>0</v>
      </c>
      <c r="AD401" s="229" t="str">
        <f>IF(NOT(_xlfn.ISFORMULA(B401)),IF(ISNUMBER(B401),B401,IF(NOT(_xlfn.ISFORMULA(D401)),IF(AND(ISNUMBER(D401),D401&lt;&gt;0),Accueil!$B$7,IF(NOT(_xlfn.ISFORMULA(G401)),IF(AND(ISNUMBER(G401),G401&lt;&gt;0),Accueil!$B$7,""),"")),IF(NOT(_xlfn.ISFORMULA(G401)),IF(AND(ISNUMBER(G401),G401&lt;&gt;0),Accueil!$B$7,""),""))),IF(NOT(_xlfn.ISFORMULA(D401)),IF(AND(ISNUMBER(D401),D401&lt;&gt;0),Accueil!$B$7,IF(NOT(_xlfn.ISFORMULA(G401)),IF(AND(ISNUMBER(G401),G401&lt;&gt;0),Accueil!$B$7,""),"")),IF(NOT(_xlfn.ISFORMULA(G401)),IF(AND(ISNUMBER(G401),G401&lt;&gt;0),Accueil!$B$7,""),"")))</f>
        <v/>
      </c>
      <c r="AE401" s="230">
        <f t="shared" ca="1" si="92"/>
        <v>0</v>
      </c>
      <c r="AF401" s="230">
        <f t="shared" ca="1" si="93"/>
        <v>0</v>
      </c>
      <c r="AG401" s="230">
        <f t="shared" ca="1" si="94"/>
        <v>0</v>
      </c>
      <c r="AH401" s="231">
        <f t="shared" ca="1" si="95"/>
        <v>0</v>
      </c>
      <c r="AI401" s="231">
        <f t="shared" ca="1" si="96"/>
        <v>0</v>
      </c>
      <c r="AJ401" s="231" t="str">
        <f t="shared" ca="1" si="97"/>
        <v/>
      </c>
    </row>
    <row r="402" spans="1:36" x14ac:dyDescent="0.25">
      <c r="A402" s="42"/>
      <c r="B402" s="232" t="str">
        <f>IF(NOT(_xlfn.ISFORMULA(D402)),IF(AND(ISNUMBER(D402),D402&lt;&gt;0),Accueil!$B$7,IF(NOT(_xlfn.ISFORMULA(G402)),IF(AND(ISNUMBER(G402),G402&lt;&gt;0),Accueil!$B$7,""),"")),IF(NOT(_xlfn.ISFORMULA(G402)),IF(AND(ISNUMBER(G402),G402&lt;&gt;0),Accueil!$B$7,""),""))</f>
        <v/>
      </c>
      <c r="C402" s="43"/>
      <c r="D402" s="223" t="str">
        <f t="shared" ca="1" si="84"/>
        <v/>
      </c>
      <c r="E402" s="223" t="str">
        <f t="shared" ca="1" si="85"/>
        <v/>
      </c>
      <c r="F402" s="223" t="str">
        <f t="shared" ca="1" si="86"/>
        <v/>
      </c>
      <c r="G402" s="224" t="str">
        <f t="shared" ca="1" si="87"/>
        <v/>
      </c>
      <c r="H402" s="225" t="str">
        <f t="shared" ca="1" si="88"/>
        <v/>
      </c>
      <c r="I402" s="226" t="str">
        <f t="shared" ca="1" si="89"/>
        <v/>
      </c>
      <c r="J402" s="227" t="str">
        <f t="shared" ca="1" si="90"/>
        <v/>
      </c>
      <c r="K402" s="301" t="s">
        <v>88</v>
      </c>
      <c r="L402" s="112"/>
      <c r="M402" s="35"/>
      <c r="N402" s="35"/>
      <c r="O402" s="35"/>
      <c r="P402" s="35"/>
      <c r="S402" s="35"/>
      <c r="T402" s="35"/>
      <c r="U402" s="35"/>
      <c r="V402" s="35"/>
      <c r="W402" s="35"/>
      <c r="X402" s="35"/>
      <c r="Y402" s="35"/>
      <c r="Z402" s="35"/>
      <c r="AA402" s="228" t="b">
        <f t="shared" ca="1" si="91"/>
        <v>1</v>
      </c>
      <c r="AB402" s="228" t="b">
        <f ca="1">AND(Accueil!$E$5="Oui",$AA402,OR($AD402="",Accueil!$E$7="",NOT(ISNUMBER(Accueil!$E$7)),$AD402&gt;=Accueil!$E$7))</f>
        <v>0</v>
      </c>
      <c r="AC402" s="228" t="b">
        <f ca="1">AND(Accueil!$E$8="Oui",$AA402,OR($AD402="",Accueil!$E$10="",NOT(ISNUMBER(Accueil!$E$10)),$AD402&gt;=Accueil!$E$10))</f>
        <v>0</v>
      </c>
      <c r="AD402" s="229" t="str">
        <f>IF(NOT(_xlfn.ISFORMULA(B402)),IF(ISNUMBER(B402),B402,IF(NOT(_xlfn.ISFORMULA(D402)),IF(AND(ISNUMBER(D402),D402&lt;&gt;0),Accueil!$B$7,IF(NOT(_xlfn.ISFORMULA(G402)),IF(AND(ISNUMBER(G402),G402&lt;&gt;0),Accueil!$B$7,""),"")),IF(NOT(_xlfn.ISFORMULA(G402)),IF(AND(ISNUMBER(G402),G402&lt;&gt;0),Accueil!$B$7,""),""))),IF(NOT(_xlfn.ISFORMULA(D402)),IF(AND(ISNUMBER(D402),D402&lt;&gt;0),Accueil!$B$7,IF(NOT(_xlfn.ISFORMULA(G402)),IF(AND(ISNUMBER(G402),G402&lt;&gt;0),Accueil!$B$7,""),"")),IF(NOT(_xlfn.ISFORMULA(G402)),IF(AND(ISNUMBER(G402),G402&lt;&gt;0),Accueil!$B$7,""),"")))</f>
        <v/>
      </c>
      <c r="AE402" s="230">
        <f t="shared" ca="1" si="92"/>
        <v>0</v>
      </c>
      <c r="AF402" s="230">
        <f t="shared" ca="1" si="93"/>
        <v>0</v>
      </c>
      <c r="AG402" s="230">
        <f t="shared" ca="1" si="94"/>
        <v>0</v>
      </c>
      <c r="AH402" s="231">
        <f t="shared" ca="1" si="95"/>
        <v>0</v>
      </c>
      <c r="AI402" s="231">
        <f t="shared" ca="1" si="96"/>
        <v>0</v>
      </c>
      <c r="AJ402" s="231" t="str">
        <f t="shared" ca="1" si="97"/>
        <v/>
      </c>
    </row>
    <row r="403" spans="1:36" x14ac:dyDescent="0.25">
      <c r="A403" s="42"/>
      <c r="B403" s="232" t="str">
        <f>IF(NOT(_xlfn.ISFORMULA(D403)),IF(AND(ISNUMBER(D403),D403&lt;&gt;0),Accueil!$B$7,IF(NOT(_xlfn.ISFORMULA(G403)),IF(AND(ISNUMBER(G403),G403&lt;&gt;0),Accueil!$B$7,""),"")),IF(NOT(_xlfn.ISFORMULA(G403)),IF(AND(ISNUMBER(G403),G403&lt;&gt;0),Accueil!$B$7,""),""))</f>
        <v/>
      </c>
      <c r="C403" s="43"/>
      <c r="D403" s="223" t="str">
        <f t="shared" ca="1" si="84"/>
        <v/>
      </c>
      <c r="E403" s="223" t="str">
        <f t="shared" ca="1" si="85"/>
        <v/>
      </c>
      <c r="F403" s="223" t="str">
        <f t="shared" ca="1" si="86"/>
        <v/>
      </c>
      <c r="G403" s="224" t="str">
        <f t="shared" ca="1" si="87"/>
        <v/>
      </c>
      <c r="H403" s="225" t="str">
        <f t="shared" ca="1" si="88"/>
        <v/>
      </c>
      <c r="I403" s="226" t="str">
        <f t="shared" ca="1" si="89"/>
        <v/>
      </c>
      <c r="J403" s="227" t="str">
        <f t="shared" ca="1" si="90"/>
        <v/>
      </c>
      <c r="K403" s="301" t="s">
        <v>88</v>
      </c>
      <c r="L403" s="112"/>
      <c r="M403" s="35"/>
      <c r="N403" s="35"/>
      <c r="O403" s="35"/>
      <c r="P403" s="35"/>
      <c r="S403" s="35"/>
      <c r="T403" s="35"/>
      <c r="U403" s="35"/>
      <c r="V403" s="35"/>
      <c r="W403" s="35"/>
      <c r="X403" s="35"/>
      <c r="Y403" s="35"/>
      <c r="Z403" s="35"/>
      <c r="AA403" s="228" t="b">
        <f t="shared" ca="1" si="91"/>
        <v>1</v>
      </c>
      <c r="AB403" s="228" t="b">
        <f ca="1">AND(Accueil!$E$5="Oui",$AA403,OR($AD403="",Accueil!$E$7="",NOT(ISNUMBER(Accueil!$E$7)),$AD403&gt;=Accueil!$E$7))</f>
        <v>0</v>
      </c>
      <c r="AC403" s="228" t="b">
        <f ca="1">AND(Accueil!$E$8="Oui",$AA403,OR($AD403="",Accueil!$E$10="",NOT(ISNUMBER(Accueil!$E$10)),$AD403&gt;=Accueil!$E$10))</f>
        <v>0</v>
      </c>
      <c r="AD403" s="229" t="str">
        <f>IF(NOT(_xlfn.ISFORMULA(B403)),IF(ISNUMBER(B403),B403,IF(NOT(_xlfn.ISFORMULA(D403)),IF(AND(ISNUMBER(D403),D403&lt;&gt;0),Accueil!$B$7,IF(NOT(_xlfn.ISFORMULA(G403)),IF(AND(ISNUMBER(G403),G403&lt;&gt;0),Accueil!$B$7,""),"")),IF(NOT(_xlfn.ISFORMULA(G403)),IF(AND(ISNUMBER(G403),G403&lt;&gt;0),Accueil!$B$7,""),""))),IF(NOT(_xlfn.ISFORMULA(D403)),IF(AND(ISNUMBER(D403),D403&lt;&gt;0),Accueil!$B$7,IF(NOT(_xlfn.ISFORMULA(G403)),IF(AND(ISNUMBER(G403),G403&lt;&gt;0),Accueil!$B$7,""),"")),IF(NOT(_xlfn.ISFORMULA(G403)),IF(AND(ISNUMBER(G403),G403&lt;&gt;0),Accueil!$B$7,""),"")))</f>
        <v/>
      </c>
      <c r="AE403" s="230">
        <f t="shared" ca="1" si="92"/>
        <v>0</v>
      </c>
      <c r="AF403" s="230">
        <f t="shared" ca="1" si="93"/>
        <v>0</v>
      </c>
      <c r="AG403" s="230">
        <f t="shared" ca="1" si="94"/>
        <v>0</v>
      </c>
      <c r="AH403" s="231">
        <f t="shared" ca="1" si="95"/>
        <v>0</v>
      </c>
      <c r="AI403" s="231">
        <f t="shared" ca="1" si="96"/>
        <v>0</v>
      </c>
      <c r="AJ403" s="231" t="str">
        <f t="shared" ca="1" si="97"/>
        <v/>
      </c>
    </row>
    <row r="404" spans="1:36" x14ac:dyDescent="0.25">
      <c r="A404" s="42"/>
      <c r="B404" s="232" t="str">
        <f>IF(NOT(_xlfn.ISFORMULA(D404)),IF(AND(ISNUMBER(D404),D404&lt;&gt;0),Accueil!$B$7,IF(NOT(_xlfn.ISFORMULA(G404)),IF(AND(ISNUMBER(G404),G404&lt;&gt;0),Accueil!$B$7,""),"")),IF(NOT(_xlfn.ISFORMULA(G404)),IF(AND(ISNUMBER(G404),G404&lt;&gt;0),Accueil!$B$7,""),""))</f>
        <v/>
      </c>
      <c r="C404" s="43"/>
      <c r="D404" s="223" t="str">
        <f t="shared" ca="1" si="84"/>
        <v/>
      </c>
      <c r="E404" s="223" t="str">
        <f t="shared" ca="1" si="85"/>
        <v/>
      </c>
      <c r="F404" s="223" t="str">
        <f t="shared" ca="1" si="86"/>
        <v/>
      </c>
      <c r="G404" s="224" t="str">
        <f t="shared" ca="1" si="87"/>
        <v/>
      </c>
      <c r="H404" s="225" t="str">
        <f t="shared" ca="1" si="88"/>
        <v/>
      </c>
      <c r="I404" s="226" t="str">
        <f t="shared" ca="1" si="89"/>
        <v/>
      </c>
      <c r="J404" s="227" t="str">
        <f t="shared" ca="1" si="90"/>
        <v/>
      </c>
      <c r="K404" s="301" t="s">
        <v>88</v>
      </c>
      <c r="L404" s="112"/>
      <c r="M404" s="35"/>
      <c r="N404" s="35"/>
      <c r="O404" s="35"/>
      <c r="P404" s="35"/>
      <c r="S404" s="35"/>
      <c r="T404" s="35"/>
      <c r="U404" s="35"/>
      <c r="V404" s="35"/>
      <c r="W404" s="35"/>
      <c r="X404" s="35"/>
      <c r="Y404" s="35"/>
      <c r="Z404" s="35"/>
      <c r="AA404" s="228" t="b">
        <f t="shared" ca="1" si="91"/>
        <v>1</v>
      </c>
      <c r="AB404" s="228" t="b">
        <f ca="1">AND(Accueil!$E$5="Oui",$AA404,OR($AD404="",Accueil!$E$7="",NOT(ISNUMBER(Accueil!$E$7)),$AD404&gt;=Accueil!$E$7))</f>
        <v>0</v>
      </c>
      <c r="AC404" s="228" t="b">
        <f ca="1">AND(Accueil!$E$8="Oui",$AA404,OR($AD404="",Accueil!$E$10="",NOT(ISNUMBER(Accueil!$E$10)),$AD404&gt;=Accueil!$E$10))</f>
        <v>0</v>
      </c>
      <c r="AD404" s="229" t="str">
        <f>IF(NOT(_xlfn.ISFORMULA(B404)),IF(ISNUMBER(B404),B404,IF(NOT(_xlfn.ISFORMULA(D404)),IF(AND(ISNUMBER(D404),D404&lt;&gt;0),Accueil!$B$7,IF(NOT(_xlfn.ISFORMULA(G404)),IF(AND(ISNUMBER(G404),G404&lt;&gt;0),Accueil!$B$7,""),"")),IF(NOT(_xlfn.ISFORMULA(G404)),IF(AND(ISNUMBER(G404),G404&lt;&gt;0),Accueil!$B$7,""),""))),IF(NOT(_xlfn.ISFORMULA(D404)),IF(AND(ISNUMBER(D404),D404&lt;&gt;0),Accueil!$B$7,IF(NOT(_xlfn.ISFORMULA(G404)),IF(AND(ISNUMBER(G404),G404&lt;&gt;0),Accueil!$B$7,""),"")),IF(NOT(_xlfn.ISFORMULA(G404)),IF(AND(ISNUMBER(G404),G404&lt;&gt;0),Accueil!$B$7,""),"")))</f>
        <v/>
      </c>
      <c r="AE404" s="230">
        <f t="shared" ca="1" si="92"/>
        <v>0</v>
      </c>
      <c r="AF404" s="230">
        <f t="shared" ca="1" si="93"/>
        <v>0</v>
      </c>
      <c r="AG404" s="230">
        <f t="shared" ca="1" si="94"/>
        <v>0</v>
      </c>
      <c r="AH404" s="231">
        <f t="shared" ca="1" si="95"/>
        <v>0</v>
      </c>
      <c r="AI404" s="231">
        <f t="shared" ca="1" si="96"/>
        <v>0</v>
      </c>
      <c r="AJ404" s="231" t="str">
        <f t="shared" ca="1" si="97"/>
        <v/>
      </c>
    </row>
    <row r="405" spans="1:36" x14ac:dyDescent="0.25">
      <c r="A405" s="42"/>
      <c r="B405" s="232" t="str">
        <f>IF(NOT(_xlfn.ISFORMULA(D405)),IF(AND(ISNUMBER(D405),D405&lt;&gt;0),Accueil!$B$7,IF(NOT(_xlfn.ISFORMULA(G405)),IF(AND(ISNUMBER(G405),G405&lt;&gt;0),Accueil!$B$7,""),"")),IF(NOT(_xlfn.ISFORMULA(G405)),IF(AND(ISNUMBER(G405),G405&lt;&gt;0),Accueil!$B$7,""),""))</f>
        <v/>
      </c>
      <c r="C405" s="43"/>
      <c r="D405" s="223" t="str">
        <f t="shared" ca="1" si="84"/>
        <v/>
      </c>
      <c r="E405" s="223" t="str">
        <f t="shared" ca="1" si="85"/>
        <v/>
      </c>
      <c r="F405" s="223" t="str">
        <f t="shared" ca="1" si="86"/>
        <v/>
      </c>
      <c r="G405" s="224" t="str">
        <f t="shared" ca="1" si="87"/>
        <v/>
      </c>
      <c r="H405" s="225" t="str">
        <f t="shared" ca="1" si="88"/>
        <v/>
      </c>
      <c r="I405" s="226" t="str">
        <f t="shared" ca="1" si="89"/>
        <v/>
      </c>
      <c r="J405" s="227" t="str">
        <f t="shared" ca="1" si="90"/>
        <v/>
      </c>
      <c r="K405" s="301" t="s">
        <v>88</v>
      </c>
      <c r="L405" s="112"/>
      <c r="M405" s="35"/>
      <c r="N405" s="35"/>
      <c r="O405" s="35"/>
      <c r="P405" s="35"/>
      <c r="S405" s="35"/>
      <c r="T405" s="35"/>
      <c r="U405" s="35"/>
      <c r="V405" s="35"/>
      <c r="W405" s="35"/>
      <c r="X405" s="35"/>
      <c r="Y405" s="35"/>
      <c r="Z405" s="35"/>
      <c r="AA405" s="228" t="b">
        <f t="shared" ca="1" si="91"/>
        <v>1</v>
      </c>
      <c r="AB405" s="228" t="b">
        <f ca="1">AND(Accueil!$E$5="Oui",$AA405,OR($AD405="",Accueil!$E$7="",NOT(ISNUMBER(Accueil!$E$7)),$AD405&gt;=Accueil!$E$7))</f>
        <v>0</v>
      </c>
      <c r="AC405" s="228" t="b">
        <f ca="1">AND(Accueil!$E$8="Oui",$AA405,OR($AD405="",Accueil!$E$10="",NOT(ISNUMBER(Accueil!$E$10)),$AD405&gt;=Accueil!$E$10))</f>
        <v>0</v>
      </c>
      <c r="AD405" s="229" t="str">
        <f>IF(NOT(_xlfn.ISFORMULA(B405)),IF(ISNUMBER(B405),B405,IF(NOT(_xlfn.ISFORMULA(D405)),IF(AND(ISNUMBER(D405),D405&lt;&gt;0),Accueil!$B$7,IF(NOT(_xlfn.ISFORMULA(G405)),IF(AND(ISNUMBER(G405),G405&lt;&gt;0),Accueil!$B$7,""),"")),IF(NOT(_xlfn.ISFORMULA(G405)),IF(AND(ISNUMBER(G405),G405&lt;&gt;0),Accueil!$B$7,""),""))),IF(NOT(_xlfn.ISFORMULA(D405)),IF(AND(ISNUMBER(D405),D405&lt;&gt;0),Accueil!$B$7,IF(NOT(_xlfn.ISFORMULA(G405)),IF(AND(ISNUMBER(G405),G405&lt;&gt;0),Accueil!$B$7,""),"")),IF(NOT(_xlfn.ISFORMULA(G405)),IF(AND(ISNUMBER(G405),G405&lt;&gt;0),Accueil!$B$7,""),"")))</f>
        <v/>
      </c>
      <c r="AE405" s="230">
        <f t="shared" ca="1" si="92"/>
        <v>0</v>
      </c>
      <c r="AF405" s="230">
        <f t="shared" ca="1" si="93"/>
        <v>0</v>
      </c>
      <c r="AG405" s="230">
        <f t="shared" ca="1" si="94"/>
        <v>0</v>
      </c>
      <c r="AH405" s="231">
        <f t="shared" ca="1" si="95"/>
        <v>0</v>
      </c>
      <c r="AI405" s="231">
        <f t="shared" ca="1" si="96"/>
        <v>0</v>
      </c>
      <c r="AJ405" s="231" t="str">
        <f t="shared" ca="1" si="97"/>
        <v/>
      </c>
    </row>
    <row r="406" spans="1:36" x14ac:dyDescent="0.25">
      <c r="A406" s="42"/>
      <c r="B406" s="232" t="str">
        <f>IF(NOT(_xlfn.ISFORMULA(D406)),IF(AND(ISNUMBER(D406),D406&lt;&gt;0),Accueil!$B$7,IF(NOT(_xlfn.ISFORMULA(G406)),IF(AND(ISNUMBER(G406),G406&lt;&gt;0),Accueil!$B$7,""),"")),IF(NOT(_xlfn.ISFORMULA(G406)),IF(AND(ISNUMBER(G406),G406&lt;&gt;0),Accueil!$B$7,""),""))</f>
        <v/>
      </c>
      <c r="C406" s="43"/>
      <c r="D406" s="223" t="str">
        <f t="shared" ca="1" si="84"/>
        <v/>
      </c>
      <c r="E406" s="223" t="str">
        <f t="shared" ca="1" si="85"/>
        <v/>
      </c>
      <c r="F406" s="223" t="str">
        <f t="shared" ca="1" si="86"/>
        <v/>
      </c>
      <c r="G406" s="224" t="str">
        <f t="shared" ca="1" si="87"/>
        <v/>
      </c>
      <c r="H406" s="225" t="str">
        <f t="shared" ca="1" si="88"/>
        <v/>
      </c>
      <c r="I406" s="226" t="str">
        <f t="shared" ca="1" si="89"/>
        <v/>
      </c>
      <c r="J406" s="227" t="str">
        <f t="shared" ca="1" si="90"/>
        <v/>
      </c>
      <c r="K406" s="301" t="s">
        <v>88</v>
      </c>
      <c r="L406" s="112"/>
      <c r="M406" s="35"/>
      <c r="N406" s="35"/>
      <c r="O406" s="35"/>
      <c r="P406" s="35"/>
      <c r="S406" s="35"/>
      <c r="T406" s="35"/>
      <c r="U406" s="35"/>
      <c r="V406" s="35"/>
      <c r="W406" s="35"/>
      <c r="X406" s="35"/>
      <c r="Y406" s="35"/>
      <c r="Z406" s="35"/>
      <c r="AA406" s="228" t="b">
        <f t="shared" ca="1" si="91"/>
        <v>1</v>
      </c>
      <c r="AB406" s="228" t="b">
        <f ca="1">AND(Accueil!$E$5="Oui",$AA406,OR($AD406="",Accueil!$E$7="",NOT(ISNUMBER(Accueil!$E$7)),$AD406&gt;=Accueil!$E$7))</f>
        <v>0</v>
      </c>
      <c r="AC406" s="228" t="b">
        <f ca="1">AND(Accueil!$E$8="Oui",$AA406,OR($AD406="",Accueil!$E$10="",NOT(ISNUMBER(Accueil!$E$10)),$AD406&gt;=Accueil!$E$10))</f>
        <v>0</v>
      </c>
      <c r="AD406" s="229" t="str">
        <f>IF(NOT(_xlfn.ISFORMULA(B406)),IF(ISNUMBER(B406),B406,IF(NOT(_xlfn.ISFORMULA(D406)),IF(AND(ISNUMBER(D406),D406&lt;&gt;0),Accueil!$B$7,IF(NOT(_xlfn.ISFORMULA(G406)),IF(AND(ISNUMBER(G406),G406&lt;&gt;0),Accueil!$B$7,""),"")),IF(NOT(_xlfn.ISFORMULA(G406)),IF(AND(ISNUMBER(G406),G406&lt;&gt;0),Accueil!$B$7,""),""))),IF(NOT(_xlfn.ISFORMULA(D406)),IF(AND(ISNUMBER(D406),D406&lt;&gt;0),Accueil!$B$7,IF(NOT(_xlfn.ISFORMULA(G406)),IF(AND(ISNUMBER(G406),G406&lt;&gt;0),Accueil!$B$7,""),"")),IF(NOT(_xlfn.ISFORMULA(G406)),IF(AND(ISNUMBER(G406),G406&lt;&gt;0),Accueil!$B$7,""),"")))</f>
        <v/>
      </c>
      <c r="AE406" s="230">
        <f t="shared" ca="1" si="92"/>
        <v>0</v>
      </c>
      <c r="AF406" s="230">
        <f t="shared" ca="1" si="93"/>
        <v>0</v>
      </c>
      <c r="AG406" s="230">
        <f t="shared" ca="1" si="94"/>
        <v>0</v>
      </c>
      <c r="AH406" s="231">
        <f t="shared" ca="1" si="95"/>
        <v>0</v>
      </c>
      <c r="AI406" s="231">
        <f t="shared" ca="1" si="96"/>
        <v>0</v>
      </c>
      <c r="AJ406" s="231" t="str">
        <f t="shared" ca="1" si="97"/>
        <v/>
      </c>
    </row>
    <row r="407" spans="1:36" x14ac:dyDescent="0.25">
      <c r="A407" s="42"/>
      <c r="B407" s="232" t="str">
        <f>IF(NOT(_xlfn.ISFORMULA(D407)),IF(AND(ISNUMBER(D407),D407&lt;&gt;0),Accueil!$B$7,IF(NOT(_xlfn.ISFORMULA(G407)),IF(AND(ISNUMBER(G407),G407&lt;&gt;0),Accueil!$B$7,""),"")),IF(NOT(_xlfn.ISFORMULA(G407)),IF(AND(ISNUMBER(G407),G407&lt;&gt;0),Accueil!$B$7,""),""))</f>
        <v/>
      </c>
      <c r="C407" s="43"/>
      <c r="D407" s="223" t="str">
        <f t="shared" ca="1" si="84"/>
        <v/>
      </c>
      <c r="E407" s="223" t="str">
        <f t="shared" ca="1" si="85"/>
        <v/>
      </c>
      <c r="F407" s="223" t="str">
        <f t="shared" ca="1" si="86"/>
        <v/>
      </c>
      <c r="G407" s="224" t="str">
        <f t="shared" ca="1" si="87"/>
        <v/>
      </c>
      <c r="H407" s="225" t="str">
        <f t="shared" ca="1" si="88"/>
        <v/>
      </c>
      <c r="I407" s="226" t="str">
        <f t="shared" ca="1" si="89"/>
        <v/>
      </c>
      <c r="J407" s="227" t="str">
        <f t="shared" ca="1" si="90"/>
        <v/>
      </c>
      <c r="K407" s="301" t="s">
        <v>88</v>
      </c>
      <c r="L407" s="112"/>
      <c r="M407" s="35"/>
      <c r="N407" s="35"/>
      <c r="O407" s="35"/>
      <c r="P407" s="35"/>
      <c r="S407" s="35"/>
      <c r="T407" s="35"/>
      <c r="U407" s="35"/>
      <c r="V407" s="35"/>
      <c r="W407" s="35"/>
      <c r="X407" s="35"/>
      <c r="Y407" s="35"/>
      <c r="Z407" s="35"/>
      <c r="AA407" s="228" t="b">
        <f t="shared" ca="1" si="91"/>
        <v>1</v>
      </c>
      <c r="AB407" s="228" t="b">
        <f ca="1">AND(Accueil!$E$5="Oui",$AA407,OR($AD407="",Accueil!$E$7="",NOT(ISNUMBER(Accueil!$E$7)),$AD407&gt;=Accueil!$E$7))</f>
        <v>0</v>
      </c>
      <c r="AC407" s="228" t="b">
        <f ca="1">AND(Accueil!$E$8="Oui",$AA407,OR($AD407="",Accueil!$E$10="",NOT(ISNUMBER(Accueil!$E$10)),$AD407&gt;=Accueil!$E$10))</f>
        <v>0</v>
      </c>
      <c r="AD407" s="229" t="str">
        <f>IF(NOT(_xlfn.ISFORMULA(B407)),IF(ISNUMBER(B407),B407,IF(NOT(_xlfn.ISFORMULA(D407)),IF(AND(ISNUMBER(D407),D407&lt;&gt;0),Accueil!$B$7,IF(NOT(_xlfn.ISFORMULA(G407)),IF(AND(ISNUMBER(G407),G407&lt;&gt;0),Accueil!$B$7,""),"")),IF(NOT(_xlfn.ISFORMULA(G407)),IF(AND(ISNUMBER(G407),G407&lt;&gt;0),Accueil!$B$7,""),""))),IF(NOT(_xlfn.ISFORMULA(D407)),IF(AND(ISNUMBER(D407),D407&lt;&gt;0),Accueil!$B$7,IF(NOT(_xlfn.ISFORMULA(G407)),IF(AND(ISNUMBER(G407),G407&lt;&gt;0),Accueil!$B$7,""),"")),IF(NOT(_xlfn.ISFORMULA(G407)),IF(AND(ISNUMBER(G407),G407&lt;&gt;0),Accueil!$B$7,""),"")))</f>
        <v/>
      </c>
      <c r="AE407" s="230">
        <f t="shared" ca="1" si="92"/>
        <v>0</v>
      </c>
      <c r="AF407" s="230">
        <f t="shared" ca="1" si="93"/>
        <v>0</v>
      </c>
      <c r="AG407" s="230">
        <f t="shared" ca="1" si="94"/>
        <v>0</v>
      </c>
      <c r="AH407" s="231">
        <f t="shared" ca="1" si="95"/>
        <v>0</v>
      </c>
      <c r="AI407" s="231">
        <f t="shared" ca="1" si="96"/>
        <v>0</v>
      </c>
      <c r="AJ407" s="231" t="str">
        <f t="shared" ca="1" si="97"/>
        <v/>
      </c>
    </row>
    <row r="408" spans="1:36" x14ac:dyDescent="0.25">
      <c r="A408" s="42"/>
      <c r="B408" s="232" t="str">
        <f>IF(NOT(_xlfn.ISFORMULA(D408)),IF(AND(ISNUMBER(D408),D408&lt;&gt;0),Accueil!$B$7,IF(NOT(_xlfn.ISFORMULA(G408)),IF(AND(ISNUMBER(G408),G408&lt;&gt;0),Accueil!$B$7,""),"")),IF(NOT(_xlfn.ISFORMULA(G408)),IF(AND(ISNUMBER(G408),G408&lt;&gt;0),Accueil!$B$7,""),""))</f>
        <v/>
      </c>
      <c r="C408" s="43"/>
      <c r="D408" s="223" t="str">
        <f t="shared" ca="1" si="84"/>
        <v/>
      </c>
      <c r="E408" s="223" t="str">
        <f t="shared" ca="1" si="85"/>
        <v/>
      </c>
      <c r="F408" s="223" t="str">
        <f t="shared" ca="1" si="86"/>
        <v/>
      </c>
      <c r="G408" s="224" t="str">
        <f t="shared" ca="1" si="87"/>
        <v/>
      </c>
      <c r="H408" s="225" t="str">
        <f t="shared" ca="1" si="88"/>
        <v/>
      </c>
      <c r="I408" s="226" t="str">
        <f t="shared" ca="1" si="89"/>
        <v/>
      </c>
      <c r="J408" s="227" t="str">
        <f t="shared" ca="1" si="90"/>
        <v/>
      </c>
      <c r="K408" s="301" t="s">
        <v>88</v>
      </c>
      <c r="L408" s="112"/>
      <c r="M408" s="35"/>
      <c r="N408" s="35"/>
      <c r="O408" s="35"/>
      <c r="P408" s="35"/>
      <c r="S408" s="35"/>
      <c r="T408" s="35"/>
      <c r="U408" s="35"/>
      <c r="V408" s="35"/>
      <c r="W408" s="35"/>
      <c r="X408" s="35"/>
      <c r="Y408" s="35"/>
      <c r="Z408" s="35"/>
      <c r="AA408" s="228" t="b">
        <f t="shared" ca="1" si="91"/>
        <v>1</v>
      </c>
      <c r="AB408" s="228" t="b">
        <f ca="1">AND(Accueil!$E$5="Oui",$AA408,OR($AD408="",Accueil!$E$7="",NOT(ISNUMBER(Accueil!$E$7)),$AD408&gt;=Accueil!$E$7))</f>
        <v>0</v>
      </c>
      <c r="AC408" s="228" t="b">
        <f ca="1">AND(Accueil!$E$8="Oui",$AA408,OR($AD408="",Accueil!$E$10="",NOT(ISNUMBER(Accueil!$E$10)),$AD408&gt;=Accueil!$E$10))</f>
        <v>0</v>
      </c>
      <c r="AD408" s="229" t="str">
        <f>IF(NOT(_xlfn.ISFORMULA(B408)),IF(ISNUMBER(B408),B408,IF(NOT(_xlfn.ISFORMULA(D408)),IF(AND(ISNUMBER(D408),D408&lt;&gt;0),Accueil!$B$7,IF(NOT(_xlfn.ISFORMULA(G408)),IF(AND(ISNUMBER(G408),G408&lt;&gt;0),Accueil!$B$7,""),"")),IF(NOT(_xlfn.ISFORMULA(G408)),IF(AND(ISNUMBER(G408),G408&lt;&gt;0),Accueil!$B$7,""),""))),IF(NOT(_xlfn.ISFORMULA(D408)),IF(AND(ISNUMBER(D408),D408&lt;&gt;0),Accueil!$B$7,IF(NOT(_xlfn.ISFORMULA(G408)),IF(AND(ISNUMBER(G408),G408&lt;&gt;0),Accueil!$B$7,""),"")),IF(NOT(_xlfn.ISFORMULA(G408)),IF(AND(ISNUMBER(G408),G408&lt;&gt;0),Accueil!$B$7,""),"")))</f>
        <v/>
      </c>
      <c r="AE408" s="230">
        <f t="shared" ca="1" si="92"/>
        <v>0</v>
      </c>
      <c r="AF408" s="230">
        <f t="shared" ca="1" si="93"/>
        <v>0</v>
      </c>
      <c r="AG408" s="230">
        <f t="shared" ca="1" si="94"/>
        <v>0</v>
      </c>
      <c r="AH408" s="231">
        <f t="shared" ca="1" si="95"/>
        <v>0</v>
      </c>
      <c r="AI408" s="231">
        <f t="shared" ca="1" si="96"/>
        <v>0</v>
      </c>
      <c r="AJ408" s="231" t="str">
        <f t="shared" ca="1" si="97"/>
        <v/>
      </c>
    </row>
    <row r="409" spans="1:36" x14ac:dyDescent="0.25">
      <c r="A409" s="42"/>
      <c r="B409" s="232" t="str">
        <f>IF(NOT(_xlfn.ISFORMULA(D409)),IF(AND(ISNUMBER(D409),D409&lt;&gt;0),Accueil!$B$7,IF(NOT(_xlfn.ISFORMULA(G409)),IF(AND(ISNUMBER(G409),G409&lt;&gt;0),Accueil!$B$7,""),"")),IF(NOT(_xlfn.ISFORMULA(G409)),IF(AND(ISNUMBER(G409),G409&lt;&gt;0),Accueil!$B$7,""),""))</f>
        <v/>
      </c>
      <c r="C409" s="43"/>
      <c r="D409" s="223" t="str">
        <f t="shared" ca="1" si="84"/>
        <v/>
      </c>
      <c r="E409" s="223" t="str">
        <f t="shared" ca="1" si="85"/>
        <v/>
      </c>
      <c r="F409" s="223" t="str">
        <f t="shared" ca="1" si="86"/>
        <v/>
      </c>
      <c r="G409" s="224" t="str">
        <f t="shared" ca="1" si="87"/>
        <v/>
      </c>
      <c r="H409" s="225" t="str">
        <f t="shared" ca="1" si="88"/>
        <v/>
      </c>
      <c r="I409" s="226" t="str">
        <f t="shared" ca="1" si="89"/>
        <v/>
      </c>
      <c r="J409" s="227" t="str">
        <f t="shared" ca="1" si="90"/>
        <v/>
      </c>
      <c r="K409" s="301" t="s">
        <v>88</v>
      </c>
      <c r="L409" s="112"/>
      <c r="M409" s="35"/>
      <c r="N409" s="35"/>
      <c r="O409" s="35"/>
      <c r="P409" s="35"/>
      <c r="S409" s="35"/>
      <c r="T409" s="35"/>
      <c r="U409" s="35"/>
      <c r="V409" s="35"/>
      <c r="W409" s="35"/>
      <c r="X409" s="35"/>
      <c r="Y409" s="35"/>
      <c r="Z409" s="35"/>
      <c r="AA409" s="228" t="b">
        <f t="shared" ca="1" si="91"/>
        <v>1</v>
      </c>
      <c r="AB409" s="228" t="b">
        <f ca="1">AND(Accueil!$E$5="Oui",$AA409,OR($AD409="",Accueil!$E$7="",NOT(ISNUMBER(Accueil!$E$7)),$AD409&gt;=Accueil!$E$7))</f>
        <v>0</v>
      </c>
      <c r="AC409" s="228" t="b">
        <f ca="1">AND(Accueil!$E$8="Oui",$AA409,OR($AD409="",Accueil!$E$10="",NOT(ISNUMBER(Accueil!$E$10)),$AD409&gt;=Accueil!$E$10))</f>
        <v>0</v>
      </c>
      <c r="AD409" s="229" t="str">
        <f>IF(NOT(_xlfn.ISFORMULA(B409)),IF(ISNUMBER(B409),B409,IF(NOT(_xlfn.ISFORMULA(D409)),IF(AND(ISNUMBER(D409),D409&lt;&gt;0),Accueil!$B$7,IF(NOT(_xlfn.ISFORMULA(G409)),IF(AND(ISNUMBER(G409),G409&lt;&gt;0),Accueil!$B$7,""),"")),IF(NOT(_xlfn.ISFORMULA(G409)),IF(AND(ISNUMBER(G409),G409&lt;&gt;0),Accueil!$B$7,""),""))),IF(NOT(_xlfn.ISFORMULA(D409)),IF(AND(ISNUMBER(D409),D409&lt;&gt;0),Accueil!$B$7,IF(NOT(_xlfn.ISFORMULA(G409)),IF(AND(ISNUMBER(G409),G409&lt;&gt;0),Accueil!$B$7,""),"")),IF(NOT(_xlfn.ISFORMULA(G409)),IF(AND(ISNUMBER(G409),G409&lt;&gt;0),Accueil!$B$7,""),"")))</f>
        <v/>
      </c>
      <c r="AE409" s="230">
        <f t="shared" ca="1" si="92"/>
        <v>0</v>
      </c>
      <c r="AF409" s="230">
        <f t="shared" ca="1" si="93"/>
        <v>0</v>
      </c>
      <c r="AG409" s="230">
        <f t="shared" ca="1" si="94"/>
        <v>0</v>
      </c>
      <c r="AH409" s="231">
        <f t="shared" ca="1" si="95"/>
        <v>0</v>
      </c>
      <c r="AI409" s="231">
        <f t="shared" ca="1" si="96"/>
        <v>0</v>
      </c>
      <c r="AJ409" s="231" t="str">
        <f t="shared" ca="1" si="97"/>
        <v/>
      </c>
    </row>
    <row r="410" spans="1:36" x14ac:dyDescent="0.25">
      <c r="A410" s="42"/>
      <c r="B410" s="232" t="str">
        <f>IF(NOT(_xlfn.ISFORMULA(D410)),IF(AND(ISNUMBER(D410),D410&lt;&gt;0),Accueil!$B$7,IF(NOT(_xlfn.ISFORMULA(G410)),IF(AND(ISNUMBER(G410),G410&lt;&gt;0),Accueil!$B$7,""),"")),IF(NOT(_xlfn.ISFORMULA(G410)),IF(AND(ISNUMBER(G410),G410&lt;&gt;0),Accueil!$B$7,""),""))</f>
        <v/>
      </c>
      <c r="C410" s="43"/>
      <c r="D410" s="223" t="str">
        <f t="shared" ca="1" si="84"/>
        <v/>
      </c>
      <c r="E410" s="223" t="str">
        <f t="shared" ca="1" si="85"/>
        <v/>
      </c>
      <c r="F410" s="223" t="str">
        <f t="shared" ca="1" si="86"/>
        <v/>
      </c>
      <c r="G410" s="224" t="str">
        <f t="shared" ca="1" si="87"/>
        <v/>
      </c>
      <c r="H410" s="225" t="str">
        <f t="shared" ca="1" si="88"/>
        <v/>
      </c>
      <c r="I410" s="226" t="str">
        <f t="shared" ca="1" si="89"/>
        <v/>
      </c>
      <c r="J410" s="227" t="str">
        <f t="shared" ca="1" si="90"/>
        <v/>
      </c>
      <c r="K410" s="301" t="s">
        <v>88</v>
      </c>
      <c r="L410" s="112"/>
      <c r="M410" s="35"/>
      <c r="N410" s="35"/>
      <c r="O410" s="35"/>
      <c r="P410" s="35"/>
      <c r="S410" s="35"/>
      <c r="T410" s="35"/>
      <c r="U410" s="35"/>
      <c r="V410" s="35"/>
      <c r="W410" s="35"/>
      <c r="X410" s="35"/>
      <c r="Y410" s="35"/>
      <c r="Z410" s="35"/>
      <c r="AA410" s="228" t="b">
        <f t="shared" ca="1" si="91"/>
        <v>1</v>
      </c>
      <c r="AB410" s="228" t="b">
        <f ca="1">AND(Accueil!$E$5="Oui",$AA410,OR($AD410="",Accueil!$E$7="",NOT(ISNUMBER(Accueil!$E$7)),$AD410&gt;=Accueil!$E$7))</f>
        <v>0</v>
      </c>
      <c r="AC410" s="228" t="b">
        <f ca="1">AND(Accueil!$E$8="Oui",$AA410,OR($AD410="",Accueil!$E$10="",NOT(ISNUMBER(Accueil!$E$10)),$AD410&gt;=Accueil!$E$10))</f>
        <v>0</v>
      </c>
      <c r="AD410" s="229" t="str">
        <f>IF(NOT(_xlfn.ISFORMULA(B410)),IF(ISNUMBER(B410),B410,IF(NOT(_xlfn.ISFORMULA(D410)),IF(AND(ISNUMBER(D410),D410&lt;&gt;0),Accueil!$B$7,IF(NOT(_xlfn.ISFORMULA(G410)),IF(AND(ISNUMBER(G410),G410&lt;&gt;0),Accueil!$B$7,""),"")),IF(NOT(_xlfn.ISFORMULA(G410)),IF(AND(ISNUMBER(G410),G410&lt;&gt;0),Accueil!$B$7,""),""))),IF(NOT(_xlfn.ISFORMULA(D410)),IF(AND(ISNUMBER(D410),D410&lt;&gt;0),Accueil!$B$7,IF(NOT(_xlfn.ISFORMULA(G410)),IF(AND(ISNUMBER(G410),G410&lt;&gt;0),Accueil!$B$7,""),"")),IF(NOT(_xlfn.ISFORMULA(G410)),IF(AND(ISNUMBER(G410),G410&lt;&gt;0),Accueil!$B$7,""),"")))</f>
        <v/>
      </c>
      <c r="AE410" s="230">
        <f t="shared" ca="1" si="92"/>
        <v>0</v>
      </c>
      <c r="AF410" s="230">
        <f t="shared" ca="1" si="93"/>
        <v>0</v>
      </c>
      <c r="AG410" s="230">
        <f t="shared" ca="1" si="94"/>
        <v>0</v>
      </c>
      <c r="AH410" s="231">
        <f t="shared" ca="1" si="95"/>
        <v>0</v>
      </c>
      <c r="AI410" s="231">
        <f t="shared" ca="1" si="96"/>
        <v>0</v>
      </c>
      <c r="AJ410" s="231" t="str">
        <f t="shared" ca="1" si="97"/>
        <v/>
      </c>
    </row>
    <row r="411" spans="1:36" x14ac:dyDescent="0.25">
      <c r="A411" s="42"/>
      <c r="B411" s="232" t="str">
        <f>IF(NOT(_xlfn.ISFORMULA(D411)),IF(AND(ISNUMBER(D411),D411&lt;&gt;0),Accueil!$B$7,IF(NOT(_xlfn.ISFORMULA(G411)),IF(AND(ISNUMBER(G411),G411&lt;&gt;0),Accueil!$B$7,""),"")),IF(NOT(_xlfn.ISFORMULA(G411)),IF(AND(ISNUMBER(G411),G411&lt;&gt;0),Accueil!$B$7,""),""))</f>
        <v/>
      </c>
      <c r="C411" s="43"/>
      <c r="D411" s="223" t="str">
        <f t="shared" ca="1" si="84"/>
        <v/>
      </c>
      <c r="E411" s="223" t="str">
        <f t="shared" ca="1" si="85"/>
        <v/>
      </c>
      <c r="F411" s="223" t="str">
        <f t="shared" ca="1" si="86"/>
        <v/>
      </c>
      <c r="G411" s="224" t="str">
        <f t="shared" ca="1" si="87"/>
        <v/>
      </c>
      <c r="H411" s="225" t="str">
        <f t="shared" ca="1" si="88"/>
        <v/>
      </c>
      <c r="I411" s="226" t="str">
        <f t="shared" ca="1" si="89"/>
        <v/>
      </c>
      <c r="J411" s="227" t="str">
        <f t="shared" ca="1" si="90"/>
        <v/>
      </c>
      <c r="K411" s="301" t="s">
        <v>88</v>
      </c>
      <c r="L411" s="112"/>
      <c r="M411" s="35"/>
      <c r="N411" s="35"/>
      <c r="O411" s="35"/>
      <c r="P411" s="35"/>
      <c r="S411" s="35"/>
      <c r="T411" s="35"/>
      <c r="U411" s="35"/>
      <c r="V411" s="35"/>
      <c r="W411" s="35"/>
      <c r="X411" s="35"/>
      <c r="Y411" s="35"/>
      <c r="Z411" s="35"/>
      <c r="AA411" s="228" t="b">
        <f t="shared" ca="1" si="91"/>
        <v>1</v>
      </c>
      <c r="AB411" s="228" t="b">
        <f ca="1">AND(Accueil!$E$5="Oui",$AA411,OR($AD411="",Accueil!$E$7="",NOT(ISNUMBER(Accueil!$E$7)),$AD411&gt;=Accueil!$E$7))</f>
        <v>0</v>
      </c>
      <c r="AC411" s="228" t="b">
        <f ca="1">AND(Accueil!$E$8="Oui",$AA411,OR($AD411="",Accueil!$E$10="",NOT(ISNUMBER(Accueil!$E$10)),$AD411&gt;=Accueil!$E$10))</f>
        <v>0</v>
      </c>
      <c r="AD411" s="229" t="str">
        <f>IF(NOT(_xlfn.ISFORMULA(B411)),IF(ISNUMBER(B411),B411,IF(NOT(_xlfn.ISFORMULA(D411)),IF(AND(ISNUMBER(D411),D411&lt;&gt;0),Accueil!$B$7,IF(NOT(_xlfn.ISFORMULA(G411)),IF(AND(ISNUMBER(G411),G411&lt;&gt;0),Accueil!$B$7,""),"")),IF(NOT(_xlfn.ISFORMULA(G411)),IF(AND(ISNUMBER(G411),G411&lt;&gt;0),Accueil!$B$7,""),""))),IF(NOT(_xlfn.ISFORMULA(D411)),IF(AND(ISNUMBER(D411),D411&lt;&gt;0),Accueil!$B$7,IF(NOT(_xlfn.ISFORMULA(G411)),IF(AND(ISNUMBER(G411),G411&lt;&gt;0),Accueil!$B$7,""),"")),IF(NOT(_xlfn.ISFORMULA(G411)),IF(AND(ISNUMBER(G411),G411&lt;&gt;0),Accueil!$B$7,""),"")))</f>
        <v/>
      </c>
      <c r="AE411" s="230">
        <f t="shared" ca="1" si="92"/>
        <v>0</v>
      </c>
      <c r="AF411" s="230">
        <f t="shared" ca="1" si="93"/>
        <v>0</v>
      </c>
      <c r="AG411" s="230">
        <f t="shared" ca="1" si="94"/>
        <v>0</v>
      </c>
      <c r="AH411" s="231">
        <f t="shared" ca="1" si="95"/>
        <v>0</v>
      </c>
      <c r="AI411" s="231">
        <f t="shared" ca="1" si="96"/>
        <v>0</v>
      </c>
      <c r="AJ411" s="231" t="str">
        <f t="shared" ca="1" si="97"/>
        <v/>
      </c>
    </row>
    <row r="412" spans="1:36" x14ac:dyDescent="0.25">
      <c r="A412" s="42"/>
      <c r="B412" s="232" t="str">
        <f>IF(NOT(_xlfn.ISFORMULA(D412)),IF(AND(ISNUMBER(D412),D412&lt;&gt;0),Accueil!$B$7,IF(NOT(_xlfn.ISFORMULA(G412)),IF(AND(ISNUMBER(G412),G412&lt;&gt;0),Accueil!$B$7,""),"")),IF(NOT(_xlfn.ISFORMULA(G412)),IF(AND(ISNUMBER(G412),G412&lt;&gt;0),Accueil!$B$7,""),""))</f>
        <v/>
      </c>
      <c r="C412" s="43"/>
      <c r="D412" s="223" t="str">
        <f t="shared" ca="1" si="84"/>
        <v/>
      </c>
      <c r="E412" s="223" t="str">
        <f t="shared" ca="1" si="85"/>
        <v/>
      </c>
      <c r="F412" s="223" t="str">
        <f t="shared" ca="1" si="86"/>
        <v/>
      </c>
      <c r="G412" s="224" t="str">
        <f t="shared" ca="1" si="87"/>
        <v/>
      </c>
      <c r="H412" s="225" t="str">
        <f t="shared" ca="1" si="88"/>
        <v/>
      </c>
      <c r="I412" s="226" t="str">
        <f t="shared" ca="1" si="89"/>
        <v/>
      </c>
      <c r="J412" s="227" t="str">
        <f t="shared" ca="1" si="90"/>
        <v/>
      </c>
      <c r="K412" s="301" t="s">
        <v>88</v>
      </c>
      <c r="L412" s="112"/>
      <c r="M412" s="35"/>
      <c r="N412" s="35"/>
      <c r="O412" s="35"/>
      <c r="P412" s="35"/>
      <c r="S412" s="35"/>
      <c r="T412" s="35"/>
      <c r="U412" s="35"/>
      <c r="V412" s="35"/>
      <c r="W412" s="35"/>
      <c r="X412" s="35"/>
      <c r="Y412" s="35"/>
      <c r="Z412" s="35"/>
      <c r="AA412" s="228" t="b">
        <f t="shared" ca="1" si="91"/>
        <v>1</v>
      </c>
      <c r="AB412" s="228" t="b">
        <f ca="1">AND(Accueil!$E$5="Oui",$AA412,OR($AD412="",Accueil!$E$7="",NOT(ISNUMBER(Accueil!$E$7)),$AD412&gt;=Accueil!$E$7))</f>
        <v>0</v>
      </c>
      <c r="AC412" s="228" t="b">
        <f ca="1">AND(Accueil!$E$8="Oui",$AA412,OR($AD412="",Accueil!$E$10="",NOT(ISNUMBER(Accueil!$E$10)),$AD412&gt;=Accueil!$E$10))</f>
        <v>0</v>
      </c>
      <c r="AD412" s="229" t="str">
        <f>IF(NOT(_xlfn.ISFORMULA(B412)),IF(ISNUMBER(B412),B412,IF(NOT(_xlfn.ISFORMULA(D412)),IF(AND(ISNUMBER(D412),D412&lt;&gt;0),Accueil!$B$7,IF(NOT(_xlfn.ISFORMULA(G412)),IF(AND(ISNUMBER(G412),G412&lt;&gt;0),Accueil!$B$7,""),"")),IF(NOT(_xlfn.ISFORMULA(G412)),IF(AND(ISNUMBER(G412),G412&lt;&gt;0),Accueil!$B$7,""),""))),IF(NOT(_xlfn.ISFORMULA(D412)),IF(AND(ISNUMBER(D412),D412&lt;&gt;0),Accueil!$B$7,IF(NOT(_xlfn.ISFORMULA(G412)),IF(AND(ISNUMBER(G412),G412&lt;&gt;0),Accueil!$B$7,""),"")),IF(NOT(_xlfn.ISFORMULA(G412)),IF(AND(ISNUMBER(G412),G412&lt;&gt;0),Accueil!$B$7,""),"")))</f>
        <v/>
      </c>
      <c r="AE412" s="230">
        <f t="shared" ca="1" si="92"/>
        <v>0</v>
      </c>
      <c r="AF412" s="230">
        <f t="shared" ca="1" si="93"/>
        <v>0</v>
      </c>
      <c r="AG412" s="230">
        <f t="shared" ca="1" si="94"/>
        <v>0</v>
      </c>
      <c r="AH412" s="231">
        <f t="shared" ca="1" si="95"/>
        <v>0</v>
      </c>
      <c r="AI412" s="231">
        <f t="shared" ca="1" si="96"/>
        <v>0</v>
      </c>
      <c r="AJ412" s="231" t="str">
        <f t="shared" ca="1" si="97"/>
        <v/>
      </c>
    </row>
    <row r="413" spans="1:36" x14ac:dyDescent="0.25">
      <c r="A413" s="42"/>
      <c r="B413" s="232" t="str">
        <f>IF(NOT(_xlfn.ISFORMULA(D413)),IF(AND(ISNUMBER(D413),D413&lt;&gt;0),Accueil!$B$7,IF(NOT(_xlfn.ISFORMULA(G413)),IF(AND(ISNUMBER(G413),G413&lt;&gt;0),Accueil!$B$7,""),"")),IF(NOT(_xlfn.ISFORMULA(G413)),IF(AND(ISNUMBER(G413),G413&lt;&gt;0),Accueil!$B$7,""),""))</f>
        <v/>
      </c>
      <c r="C413" s="43"/>
      <c r="D413" s="223" t="str">
        <f t="shared" ca="1" si="84"/>
        <v/>
      </c>
      <c r="E413" s="223" t="str">
        <f t="shared" ca="1" si="85"/>
        <v/>
      </c>
      <c r="F413" s="223" t="str">
        <f t="shared" ca="1" si="86"/>
        <v/>
      </c>
      <c r="G413" s="224" t="str">
        <f t="shared" ca="1" si="87"/>
        <v/>
      </c>
      <c r="H413" s="225" t="str">
        <f t="shared" ca="1" si="88"/>
        <v/>
      </c>
      <c r="I413" s="226" t="str">
        <f t="shared" ca="1" si="89"/>
        <v/>
      </c>
      <c r="J413" s="227" t="str">
        <f t="shared" ca="1" si="90"/>
        <v/>
      </c>
      <c r="K413" s="301" t="s">
        <v>88</v>
      </c>
      <c r="L413" s="112"/>
      <c r="M413" s="35"/>
      <c r="N413" s="35"/>
      <c r="O413" s="35"/>
      <c r="P413" s="35"/>
      <c r="S413" s="35"/>
      <c r="T413" s="35"/>
      <c r="U413" s="35"/>
      <c r="V413" s="35"/>
      <c r="W413" s="35"/>
      <c r="X413" s="35"/>
      <c r="Y413" s="35"/>
      <c r="Z413" s="35"/>
      <c r="AA413" s="228" t="b">
        <f t="shared" ca="1" si="91"/>
        <v>1</v>
      </c>
      <c r="AB413" s="228" t="b">
        <f ca="1">AND(Accueil!$E$5="Oui",$AA413,OR($AD413="",Accueil!$E$7="",NOT(ISNUMBER(Accueil!$E$7)),$AD413&gt;=Accueil!$E$7))</f>
        <v>0</v>
      </c>
      <c r="AC413" s="228" t="b">
        <f ca="1">AND(Accueil!$E$8="Oui",$AA413,OR($AD413="",Accueil!$E$10="",NOT(ISNUMBER(Accueil!$E$10)),$AD413&gt;=Accueil!$E$10))</f>
        <v>0</v>
      </c>
      <c r="AD413" s="229" t="str">
        <f>IF(NOT(_xlfn.ISFORMULA(B413)),IF(ISNUMBER(B413),B413,IF(NOT(_xlfn.ISFORMULA(D413)),IF(AND(ISNUMBER(D413),D413&lt;&gt;0),Accueil!$B$7,IF(NOT(_xlfn.ISFORMULA(G413)),IF(AND(ISNUMBER(G413),G413&lt;&gt;0),Accueil!$B$7,""),"")),IF(NOT(_xlfn.ISFORMULA(G413)),IF(AND(ISNUMBER(G413),G413&lt;&gt;0),Accueil!$B$7,""),""))),IF(NOT(_xlfn.ISFORMULA(D413)),IF(AND(ISNUMBER(D413),D413&lt;&gt;0),Accueil!$B$7,IF(NOT(_xlfn.ISFORMULA(G413)),IF(AND(ISNUMBER(G413),G413&lt;&gt;0),Accueil!$B$7,""),"")),IF(NOT(_xlfn.ISFORMULA(G413)),IF(AND(ISNUMBER(G413),G413&lt;&gt;0),Accueil!$B$7,""),"")))</f>
        <v/>
      </c>
      <c r="AE413" s="230">
        <f t="shared" ca="1" si="92"/>
        <v>0</v>
      </c>
      <c r="AF413" s="230">
        <f t="shared" ca="1" si="93"/>
        <v>0</v>
      </c>
      <c r="AG413" s="230">
        <f t="shared" ca="1" si="94"/>
        <v>0</v>
      </c>
      <c r="AH413" s="231">
        <f t="shared" ca="1" si="95"/>
        <v>0</v>
      </c>
      <c r="AI413" s="231">
        <f t="shared" ca="1" si="96"/>
        <v>0</v>
      </c>
      <c r="AJ413" s="231" t="str">
        <f t="shared" ca="1" si="97"/>
        <v/>
      </c>
    </row>
    <row r="414" spans="1:36" x14ac:dyDescent="0.25">
      <c r="A414" s="42"/>
      <c r="B414" s="232" t="str">
        <f>IF(NOT(_xlfn.ISFORMULA(D414)),IF(AND(ISNUMBER(D414),D414&lt;&gt;0),Accueil!$B$7,IF(NOT(_xlfn.ISFORMULA(G414)),IF(AND(ISNUMBER(G414),G414&lt;&gt;0),Accueil!$B$7,""),"")),IF(NOT(_xlfn.ISFORMULA(G414)),IF(AND(ISNUMBER(G414),G414&lt;&gt;0),Accueil!$B$7,""),""))</f>
        <v/>
      </c>
      <c r="C414" s="43"/>
      <c r="D414" s="223" t="str">
        <f t="shared" ca="1" si="84"/>
        <v/>
      </c>
      <c r="E414" s="223" t="str">
        <f t="shared" ca="1" si="85"/>
        <v/>
      </c>
      <c r="F414" s="223" t="str">
        <f t="shared" ca="1" si="86"/>
        <v/>
      </c>
      <c r="G414" s="224" t="str">
        <f t="shared" ca="1" si="87"/>
        <v/>
      </c>
      <c r="H414" s="225" t="str">
        <f t="shared" ca="1" si="88"/>
        <v/>
      </c>
      <c r="I414" s="226" t="str">
        <f t="shared" ca="1" si="89"/>
        <v/>
      </c>
      <c r="J414" s="227" t="str">
        <f t="shared" ca="1" si="90"/>
        <v/>
      </c>
      <c r="K414" s="301" t="s">
        <v>88</v>
      </c>
      <c r="L414" s="112"/>
      <c r="M414" s="35"/>
      <c r="N414" s="35"/>
      <c r="O414" s="35"/>
      <c r="P414" s="35"/>
      <c r="S414" s="35"/>
      <c r="T414" s="35"/>
      <c r="U414" s="35"/>
      <c r="V414" s="35"/>
      <c r="W414" s="35"/>
      <c r="X414" s="35"/>
      <c r="Y414" s="35"/>
      <c r="Z414" s="35"/>
      <c r="AA414" s="228" t="b">
        <f t="shared" ca="1" si="91"/>
        <v>1</v>
      </c>
      <c r="AB414" s="228" t="b">
        <f ca="1">AND(Accueil!$E$5="Oui",$AA414,OR($AD414="",Accueil!$E$7="",NOT(ISNUMBER(Accueil!$E$7)),$AD414&gt;=Accueil!$E$7))</f>
        <v>0</v>
      </c>
      <c r="AC414" s="228" t="b">
        <f ca="1">AND(Accueil!$E$8="Oui",$AA414,OR($AD414="",Accueil!$E$10="",NOT(ISNUMBER(Accueil!$E$10)),$AD414&gt;=Accueil!$E$10))</f>
        <v>0</v>
      </c>
      <c r="AD414" s="229" t="str">
        <f>IF(NOT(_xlfn.ISFORMULA(B414)),IF(ISNUMBER(B414),B414,IF(NOT(_xlfn.ISFORMULA(D414)),IF(AND(ISNUMBER(D414),D414&lt;&gt;0),Accueil!$B$7,IF(NOT(_xlfn.ISFORMULA(G414)),IF(AND(ISNUMBER(G414),G414&lt;&gt;0),Accueil!$B$7,""),"")),IF(NOT(_xlfn.ISFORMULA(G414)),IF(AND(ISNUMBER(G414),G414&lt;&gt;0),Accueil!$B$7,""),""))),IF(NOT(_xlfn.ISFORMULA(D414)),IF(AND(ISNUMBER(D414),D414&lt;&gt;0),Accueil!$B$7,IF(NOT(_xlfn.ISFORMULA(G414)),IF(AND(ISNUMBER(G414),G414&lt;&gt;0),Accueil!$B$7,""),"")),IF(NOT(_xlfn.ISFORMULA(G414)),IF(AND(ISNUMBER(G414),G414&lt;&gt;0),Accueil!$B$7,""),"")))</f>
        <v/>
      </c>
      <c r="AE414" s="230">
        <f t="shared" ca="1" si="92"/>
        <v>0</v>
      </c>
      <c r="AF414" s="230">
        <f t="shared" ca="1" si="93"/>
        <v>0</v>
      </c>
      <c r="AG414" s="230">
        <f t="shared" ca="1" si="94"/>
        <v>0</v>
      </c>
      <c r="AH414" s="231">
        <f t="shared" ca="1" si="95"/>
        <v>0</v>
      </c>
      <c r="AI414" s="231">
        <f t="shared" ca="1" si="96"/>
        <v>0</v>
      </c>
      <c r="AJ414" s="231" t="str">
        <f t="shared" ca="1" si="97"/>
        <v/>
      </c>
    </row>
    <row r="415" spans="1:36" x14ac:dyDescent="0.25">
      <c r="A415" s="42"/>
      <c r="B415" s="232" t="str">
        <f>IF(NOT(_xlfn.ISFORMULA(D415)),IF(AND(ISNUMBER(D415),D415&lt;&gt;0),Accueil!$B$7,IF(NOT(_xlfn.ISFORMULA(G415)),IF(AND(ISNUMBER(G415),G415&lt;&gt;0),Accueil!$B$7,""),"")),IF(NOT(_xlfn.ISFORMULA(G415)),IF(AND(ISNUMBER(G415),G415&lt;&gt;0),Accueil!$B$7,""),""))</f>
        <v/>
      </c>
      <c r="C415" s="43"/>
      <c r="D415" s="223" t="str">
        <f t="shared" ca="1" si="84"/>
        <v/>
      </c>
      <c r="E415" s="223" t="str">
        <f t="shared" ca="1" si="85"/>
        <v/>
      </c>
      <c r="F415" s="223" t="str">
        <f t="shared" ca="1" si="86"/>
        <v/>
      </c>
      <c r="G415" s="224" t="str">
        <f t="shared" ca="1" si="87"/>
        <v/>
      </c>
      <c r="H415" s="225" t="str">
        <f t="shared" ca="1" si="88"/>
        <v/>
      </c>
      <c r="I415" s="226" t="str">
        <f t="shared" ca="1" si="89"/>
        <v/>
      </c>
      <c r="J415" s="227" t="str">
        <f t="shared" ca="1" si="90"/>
        <v/>
      </c>
      <c r="K415" s="301" t="s">
        <v>88</v>
      </c>
      <c r="L415" s="112"/>
      <c r="M415" s="35"/>
      <c r="N415" s="35"/>
      <c r="O415" s="35"/>
      <c r="P415" s="35"/>
      <c r="S415" s="35"/>
      <c r="T415" s="35"/>
      <c r="U415" s="35"/>
      <c r="V415" s="35"/>
      <c r="W415" s="35"/>
      <c r="X415" s="35"/>
      <c r="Y415" s="35"/>
      <c r="Z415" s="35"/>
      <c r="AA415" s="228" t="b">
        <f t="shared" ca="1" si="91"/>
        <v>1</v>
      </c>
      <c r="AB415" s="228" t="b">
        <f ca="1">AND(Accueil!$E$5="Oui",$AA415,OR($AD415="",Accueil!$E$7="",NOT(ISNUMBER(Accueil!$E$7)),$AD415&gt;=Accueil!$E$7))</f>
        <v>0</v>
      </c>
      <c r="AC415" s="228" t="b">
        <f ca="1">AND(Accueil!$E$8="Oui",$AA415,OR($AD415="",Accueil!$E$10="",NOT(ISNUMBER(Accueil!$E$10)),$AD415&gt;=Accueil!$E$10))</f>
        <v>0</v>
      </c>
      <c r="AD415" s="229" t="str">
        <f>IF(NOT(_xlfn.ISFORMULA(B415)),IF(ISNUMBER(B415),B415,IF(NOT(_xlfn.ISFORMULA(D415)),IF(AND(ISNUMBER(D415),D415&lt;&gt;0),Accueil!$B$7,IF(NOT(_xlfn.ISFORMULA(G415)),IF(AND(ISNUMBER(G415),G415&lt;&gt;0),Accueil!$B$7,""),"")),IF(NOT(_xlfn.ISFORMULA(G415)),IF(AND(ISNUMBER(G415),G415&lt;&gt;0),Accueil!$B$7,""),""))),IF(NOT(_xlfn.ISFORMULA(D415)),IF(AND(ISNUMBER(D415),D415&lt;&gt;0),Accueil!$B$7,IF(NOT(_xlfn.ISFORMULA(G415)),IF(AND(ISNUMBER(G415),G415&lt;&gt;0),Accueil!$B$7,""),"")),IF(NOT(_xlfn.ISFORMULA(G415)),IF(AND(ISNUMBER(G415),G415&lt;&gt;0),Accueil!$B$7,""),"")))</f>
        <v/>
      </c>
      <c r="AE415" s="230">
        <f t="shared" ca="1" si="92"/>
        <v>0</v>
      </c>
      <c r="AF415" s="230">
        <f t="shared" ca="1" si="93"/>
        <v>0</v>
      </c>
      <c r="AG415" s="230">
        <f t="shared" ca="1" si="94"/>
        <v>0</v>
      </c>
      <c r="AH415" s="231">
        <f t="shared" ca="1" si="95"/>
        <v>0</v>
      </c>
      <c r="AI415" s="231">
        <f t="shared" ca="1" si="96"/>
        <v>0</v>
      </c>
      <c r="AJ415" s="231" t="str">
        <f t="shared" ca="1" si="97"/>
        <v/>
      </c>
    </row>
    <row r="416" spans="1:36" x14ac:dyDescent="0.25">
      <c r="A416" s="42"/>
      <c r="B416" s="232" t="str">
        <f>IF(NOT(_xlfn.ISFORMULA(D416)),IF(AND(ISNUMBER(D416),D416&lt;&gt;0),Accueil!$B$7,IF(NOT(_xlfn.ISFORMULA(G416)),IF(AND(ISNUMBER(G416),G416&lt;&gt;0),Accueil!$B$7,""),"")),IF(NOT(_xlfn.ISFORMULA(G416)),IF(AND(ISNUMBER(G416),G416&lt;&gt;0),Accueil!$B$7,""),""))</f>
        <v/>
      </c>
      <c r="C416" s="43"/>
      <c r="D416" s="223" t="str">
        <f t="shared" ca="1" si="84"/>
        <v/>
      </c>
      <c r="E416" s="223" t="str">
        <f t="shared" ca="1" si="85"/>
        <v/>
      </c>
      <c r="F416" s="223" t="str">
        <f t="shared" ca="1" si="86"/>
        <v/>
      </c>
      <c r="G416" s="224" t="str">
        <f t="shared" ca="1" si="87"/>
        <v/>
      </c>
      <c r="H416" s="225" t="str">
        <f t="shared" ca="1" si="88"/>
        <v/>
      </c>
      <c r="I416" s="226" t="str">
        <f t="shared" ca="1" si="89"/>
        <v/>
      </c>
      <c r="J416" s="227" t="str">
        <f t="shared" ca="1" si="90"/>
        <v/>
      </c>
      <c r="K416" s="301" t="s">
        <v>88</v>
      </c>
      <c r="L416" s="112"/>
      <c r="M416" s="35"/>
      <c r="N416" s="35"/>
      <c r="O416" s="35"/>
      <c r="P416" s="35"/>
      <c r="S416" s="35"/>
      <c r="T416" s="35"/>
      <c r="U416" s="35"/>
      <c r="V416" s="35"/>
      <c r="W416" s="35"/>
      <c r="X416" s="35"/>
      <c r="Y416" s="35"/>
      <c r="Z416" s="35"/>
      <c r="AA416" s="228" t="b">
        <f t="shared" ca="1" si="91"/>
        <v>1</v>
      </c>
      <c r="AB416" s="228" t="b">
        <f ca="1">AND(Accueil!$E$5="Oui",$AA416,OR($AD416="",Accueil!$E$7="",NOT(ISNUMBER(Accueil!$E$7)),$AD416&gt;=Accueil!$E$7))</f>
        <v>0</v>
      </c>
      <c r="AC416" s="228" t="b">
        <f ca="1">AND(Accueil!$E$8="Oui",$AA416,OR($AD416="",Accueil!$E$10="",NOT(ISNUMBER(Accueil!$E$10)),$AD416&gt;=Accueil!$E$10))</f>
        <v>0</v>
      </c>
      <c r="AD416" s="229" t="str">
        <f>IF(NOT(_xlfn.ISFORMULA(B416)),IF(ISNUMBER(B416),B416,IF(NOT(_xlfn.ISFORMULA(D416)),IF(AND(ISNUMBER(D416),D416&lt;&gt;0),Accueil!$B$7,IF(NOT(_xlfn.ISFORMULA(G416)),IF(AND(ISNUMBER(G416),G416&lt;&gt;0),Accueil!$B$7,""),"")),IF(NOT(_xlfn.ISFORMULA(G416)),IF(AND(ISNUMBER(G416),G416&lt;&gt;0),Accueil!$B$7,""),""))),IF(NOT(_xlfn.ISFORMULA(D416)),IF(AND(ISNUMBER(D416),D416&lt;&gt;0),Accueil!$B$7,IF(NOT(_xlfn.ISFORMULA(G416)),IF(AND(ISNUMBER(G416),G416&lt;&gt;0),Accueil!$B$7,""),"")),IF(NOT(_xlfn.ISFORMULA(G416)),IF(AND(ISNUMBER(G416),G416&lt;&gt;0),Accueil!$B$7,""),"")))</f>
        <v/>
      </c>
      <c r="AE416" s="230">
        <f t="shared" ca="1" si="92"/>
        <v>0</v>
      </c>
      <c r="AF416" s="230">
        <f t="shared" ca="1" si="93"/>
        <v>0</v>
      </c>
      <c r="AG416" s="230">
        <f t="shared" ca="1" si="94"/>
        <v>0</v>
      </c>
      <c r="AH416" s="231">
        <f t="shared" ca="1" si="95"/>
        <v>0</v>
      </c>
      <c r="AI416" s="231">
        <f t="shared" ca="1" si="96"/>
        <v>0</v>
      </c>
      <c r="AJ416" s="231" t="str">
        <f t="shared" ca="1" si="97"/>
        <v/>
      </c>
    </row>
    <row r="417" spans="1:36" x14ac:dyDescent="0.25">
      <c r="A417" s="42"/>
      <c r="B417" s="232" t="str">
        <f>IF(NOT(_xlfn.ISFORMULA(D417)),IF(AND(ISNUMBER(D417),D417&lt;&gt;0),Accueil!$B$7,IF(NOT(_xlfn.ISFORMULA(G417)),IF(AND(ISNUMBER(G417),G417&lt;&gt;0),Accueil!$B$7,""),"")),IF(NOT(_xlfn.ISFORMULA(G417)),IF(AND(ISNUMBER(G417),G417&lt;&gt;0),Accueil!$B$7,""),""))</f>
        <v/>
      </c>
      <c r="C417" s="43"/>
      <c r="D417" s="223" t="str">
        <f t="shared" ca="1" si="84"/>
        <v/>
      </c>
      <c r="E417" s="223" t="str">
        <f t="shared" ca="1" si="85"/>
        <v/>
      </c>
      <c r="F417" s="223" t="str">
        <f t="shared" ca="1" si="86"/>
        <v/>
      </c>
      <c r="G417" s="224" t="str">
        <f t="shared" ca="1" si="87"/>
        <v/>
      </c>
      <c r="H417" s="225" t="str">
        <f t="shared" ca="1" si="88"/>
        <v/>
      </c>
      <c r="I417" s="226" t="str">
        <f t="shared" ca="1" si="89"/>
        <v/>
      </c>
      <c r="J417" s="227" t="str">
        <f t="shared" ca="1" si="90"/>
        <v/>
      </c>
      <c r="K417" s="301" t="s">
        <v>88</v>
      </c>
      <c r="L417" s="112"/>
      <c r="M417" s="35"/>
      <c r="N417" s="35"/>
      <c r="O417" s="35"/>
      <c r="P417" s="35"/>
      <c r="S417" s="35"/>
      <c r="T417" s="35"/>
      <c r="U417" s="35"/>
      <c r="V417" s="35"/>
      <c r="W417" s="35"/>
      <c r="X417" s="35"/>
      <c r="Y417" s="35"/>
      <c r="Z417" s="35"/>
      <c r="AA417" s="228" t="b">
        <f t="shared" ca="1" si="91"/>
        <v>1</v>
      </c>
      <c r="AB417" s="228" t="b">
        <f ca="1">AND(Accueil!$E$5="Oui",$AA417,OR($AD417="",Accueil!$E$7="",NOT(ISNUMBER(Accueil!$E$7)),$AD417&gt;=Accueil!$E$7))</f>
        <v>0</v>
      </c>
      <c r="AC417" s="228" t="b">
        <f ca="1">AND(Accueil!$E$8="Oui",$AA417,OR($AD417="",Accueil!$E$10="",NOT(ISNUMBER(Accueil!$E$10)),$AD417&gt;=Accueil!$E$10))</f>
        <v>0</v>
      </c>
      <c r="AD417" s="229" t="str">
        <f>IF(NOT(_xlfn.ISFORMULA(B417)),IF(ISNUMBER(B417),B417,IF(NOT(_xlfn.ISFORMULA(D417)),IF(AND(ISNUMBER(D417),D417&lt;&gt;0),Accueil!$B$7,IF(NOT(_xlfn.ISFORMULA(G417)),IF(AND(ISNUMBER(G417),G417&lt;&gt;0),Accueil!$B$7,""),"")),IF(NOT(_xlfn.ISFORMULA(G417)),IF(AND(ISNUMBER(G417),G417&lt;&gt;0),Accueil!$B$7,""),""))),IF(NOT(_xlfn.ISFORMULA(D417)),IF(AND(ISNUMBER(D417),D417&lt;&gt;0),Accueil!$B$7,IF(NOT(_xlfn.ISFORMULA(G417)),IF(AND(ISNUMBER(G417),G417&lt;&gt;0),Accueil!$B$7,""),"")),IF(NOT(_xlfn.ISFORMULA(G417)),IF(AND(ISNUMBER(G417),G417&lt;&gt;0),Accueil!$B$7,""),"")))</f>
        <v/>
      </c>
      <c r="AE417" s="230">
        <f t="shared" ca="1" si="92"/>
        <v>0</v>
      </c>
      <c r="AF417" s="230">
        <f t="shared" ca="1" si="93"/>
        <v>0</v>
      </c>
      <c r="AG417" s="230">
        <f t="shared" ca="1" si="94"/>
        <v>0</v>
      </c>
      <c r="AH417" s="231">
        <f t="shared" ca="1" si="95"/>
        <v>0</v>
      </c>
      <c r="AI417" s="231">
        <f t="shared" ca="1" si="96"/>
        <v>0</v>
      </c>
      <c r="AJ417" s="231" t="str">
        <f t="shared" ca="1" si="97"/>
        <v/>
      </c>
    </row>
    <row r="418" spans="1:36" x14ac:dyDescent="0.25">
      <c r="A418" s="42"/>
      <c r="B418" s="232" t="str">
        <f>IF(NOT(_xlfn.ISFORMULA(D418)),IF(AND(ISNUMBER(D418),D418&lt;&gt;0),Accueil!$B$7,IF(NOT(_xlfn.ISFORMULA(G418)),IF(AND(ISNUMBER(G418),G418&lt;&gt;0),Accueil!$B$7,""),"")),IF(NOT(_xlfn.ISFORMULA(G418)),IF(AND(ISNUMBER(G418),G418&lt;&gt;0),Accueil!$B$7,""),""))</f>
        <v/>
      </c>
      <c r="C418" s="43"/>
      <c r="D418" s="223" t="str">
        <f t="shared" ca="1" si="84"/>
        <v/>
      </c>
      <c r="E418" s="223" t="str">
        <f t="shared" ca="1" si="85"/>
        <v/>
      </c>
      <c r="F418" s="223" t="str">
        <f t="shared" ca="1" si="86"/>
        <v/>
      </c>
      <c r="G418" s="224" t="str">
        <f t="shared" ca="1" si="87"/>
        <v/>
      </c>
      <c r="H418" s="225" t="str">
        <f t="shared" ca="1" si="88"/>
        <v/>
      </c>
      <c r="I418" s="226" t="str">
        <f t="shared" ca="1" si="89"/>
        <v/>
      </c>
      <c r="J418" s="227" t="str">
        <f t="shared" ca="1" si="90"/>
        <v/>
      </c>
      <c r="K418" s="301" t="s">
        <v>88</v>
      </c>
      <c r="L418" s="112"/>
      <c r="M418" s="35"/>
      <c r="N418" s="35"/>
      <c r="O418" s="35"/>
      <c r="P418" s="35"/>
      <c r="S418" s="35"/>
      <c r="T418" s="35"/>
      <c r="U418" s="35"/>
      <c r="V418" s="35"/>
      <c r="W418" s="35"/>
      <c r="X418" s="35"/>
      <c r="Y418" s="35"/>
      <c r="Z418" s="35"/>
      <c r="AA418" s="228" t="b">
        <f t="shared" ca="1" si="91"/>
        <v>1</v>
      </c>
      <c r="AB418" s="228" t="b">
        <f ca="1">AND(Accueil!$E$5="Oui",$AA418,OR($AD418="",Accueil!$E$7="",NOT(ISNUMBER(Accueil!$E$7)),$AD418&gt;=Accueil!$E$7))</f>
        <v>0</v>
      </c>
      <c r="AC418" s="228" t="b">
        <f ca="1">AND(Accueil!$E$8="Oui",$AA418,OR($AD418="",Accueil!$E$10="",NOT(ISNUMBER(Accueil!$E$10)),$AD418&gt;=Accueil!$E$10))</f>
        <v>0</v>
      </c>
      <c r="AD418" s="229" t="str">
        <f>IF(NOT(_xlfn.ISFORMULA(B418)),IF(ISNUMBER(B418),B418,IF(NOT(_xlfn.ISFORMULA(D418)),IF(AND(ISNUMBER(D418),D418&lt;&gt;0),Accueil!$B$7,IF(NOT(_xlfn.ISFORMULA(G418)),IF(AND(ISNUMBER(G418),G418&lt;&gt;0),Accueil!$B$7,""),"")),IF(NOT(_xlfn.ISFORMULA(G418)),IF(AND(ISNUMBER(G418),G418&lt;&gt;0),Accueil!$B$7,""),""))),IF(NOT(_xlfn.ISFORMULA(D418)),IF(AND(ISNUMBER(D418),D418&lt;&gt;0),Accueil!$B$7,IF(NOT(_xlfn.ISFORMULA(G418)),IF(AND(ISNUMBER(G418),G418&lt;&gt;0),Accueil!$B$7,""),"")),IF(NOT(_xlfn.ISFORMULA(G418)),IF(AND(ISNUMBER(G418),G418&lt;&gt;0),Accueil!$B$7,""),"")))</f>
        <v/>
      </c>
      <c r="AE418" s="230">
        <f t="shared" ca="1" si="92"/>
        <v>0</v>
      </c>
      <c r="AF418" s="230">
        <f t="shared" ca="1" si="93"/>
        <v>0</v>
      </c>
      <c r="AG418" s="230">
        <f t="shared" ca="1" si="94"/>
        <v>0</v>
      </c>
      <c r="AH418" s="231">
        <f t="shared" ca="1" si="95"/>
        <v>0</v>
      </c>
      <c r="AI418" s="231">
        <f t="shared" ca="1" si="96"/>
        <v>0</v>
      </c>
      <c r="AJ418" s="231" t="str">
        <f t="shared" ca="1" si="97"/>
        <v/>
      </c>
    </row>
    <row r="419" spans="1:36" x14ac:dyDescent="0.25">
      <c r="A419" s="42"/>
      <c r="B419" s="232" t="str">
        <f>IF(NOT(_xlfn.ISFORMULA(D419)),IF(AND(ISNUMBER(D419),D419&lt;&gt;0),Accueil!$B$7,IF(NOT(_xlfn.ISFORMULA(G419)),IF(AND(ISNUMBER(G419),G419&lt;&gt;0),Accueil!$B$7,""),"")),IF(NOT(_xlfn.ISFORMULA(G419)),IF(AND(ISNUMBER(G419),G419&lt;&gt;0),Accueil!$B$7,""),""))</f>
        <v/>
      </c>
      <c r="C419" s="43"/>
      <c r="D419" s="223" t="str">
        <f t="shared" ca="1" si="84"/>
        <v/>
      </c>
      <c r="E419" s="223" t="str">
        <f t="shared" ca="1" si="85"/>
        <v/>
      </c>
      <c r="F419" s="223" t="str">
        <f t="shared" ca="1" si="86"/>
        <v/>
      </c>
      <c r="G419" s="224" t="str">
        <f t="shared" ca="1" si="87"/>
        <v/>
      </c>
      <c r="H419" s="225" t="str">
        <f t="shared" ca="1" si="88"/>
        <v/>
      </c>
      <c r="I419" s="226" t="str">
        <f t="shared" ca="1" si="89"/>
        <v/>
      </c>
      <c r="J419" s="227" t="str">
        <f t="shared" ca="1" si="90"/>
        <v/>
      </c>
      <c r="K419" s="301" t="s">
        <v>88</v>
      </c>
      <c r="L419" s="112"/>
      <c r="M419" s="35"/>
      <c r="N419" s="35"/>
      <c r="O419" s="35"/>
      <c r="P419" s="35"/>
      <c r="S419" s="35"/>
      <c r="T419" s="35"/>
      <c r="U419" s="35"/>
      <c r="V419" s="35"/>
      <c r="W419" s="35"/>
      <c r="X419" s="35"/>
      <c r="Y419" s="35"/>
      <c r="Z419" s="35"/>
      <c r="AA419" s="228" t="b">
        <f t="shared" ca="1" si="91"/>
        <v>1</v>
      </c>
      <c r="AB419" s="228" t="b">
        <f ca="1">AND(Accueil!$E$5="Oui",$AA419,OR($AD419="",Accueil!$E$7="",NOT(ISNUMBER(Accueil!$E$7)),$AD419&gt;=Accueil!$E$7))</f>
        <v>0</v>
      </c>
      <c r="AC419" s="228" t="b">
        <f ca="1">AND(Accueil!$E$8="Oui",$AA419,OR($AD419="",Accueil!$E$10="",NOT(ISNUMBER(Accueil!$E$10)),$AD419&gt;=Accueil!$E$10))</f>
        <v>0</v>
      </c>
      <c r="AD419" s="229" t="str">
        <f>IF(NOT(_xlfn.ISFORMULA(B419)),IF(ISNUMBER(B419),B419,IF(NOT(_xlfn.ISFORMULA(D419)),IF(AND(ISNUMBER(D419),D419&lt;&gt;0),Accueil!$B$7,IF(NOT(_xlfn.ISFORMULA(G419)),IF(AND(ISNUMBER(G419),G419&lt;&gt;0),Accueil!$B$7,""),"")),IF(NOT(_xlfn.ISFORMULA(G419)),IF(AND(ISNUMBER(G419),G419&lt;&gt;0),Accueil!$B$7,""),""))),IF(NOT(_xlfn.ISFORMULA(D419)),IF(AND(ISNUMBER(D419),D419&lt;&gt;0),Accueil!$B$7,IF(NOT(_xlfn.ISFORMULA(G419)),IF(AND(ISNUMBER(G419),G419&lt;&gt;0),Accueil!$B$7,""),"")),IF(NOT(_xlfn.ISFORMULA(G419)),IF(AND(ISNUMBER(G419),G419&lt;&gt;0),Accueil!$B$7,""),"")))</f>
        <v/>
      </c>
      <c r="AE419" s="230">
        <f t="shared" ca="1" si="92"/>
        <v>0</v>
      </c>
      <c r="AF419" s="230">
        <f t="shared" ca="1" si="93"/>
        <v>0</v>
      </c>
      <c r="AG419" s="230">
        <f t="shared" ca="1" si="94"/>
        <v>0</v>
      </c>
      <c r="AH419" s="231">
        <f t="shared" ca="1" si="95"/>
        <v>0</v>
      </c>
      <c r="AI419" s="231">
        <f t="shared" ca="1" si="96"/>
        <v>0</v>
      </c>
      <c r="AJ419" s="231" t="str">
        <f t="shared" ca="1" si="97"/>
        <v/>
      </c>
    </row>
    <row r="420" spans="1:36" x14ac:dyDescent="0.25">
      <c r="A420" s="42"/>
      <c r="B420" s="232" t="str">
        <f>IF(NOT(_xlfn.ISFORMULA(D420)),IF(AND(ISNUMBER(D420),D420&lt;&gt;0),Accueil!$B$7,IF(NOT(_xlfn.ISFORMULA(G420)),IF(AND(ISNUMBER(G420),G420&lt;&gt;0),Accueil!$B$7,""),"")),IF(NOT(_xlfn.ISFORMULA(G420)),IF(AND(ISNUMBER(G420),G420&lt;&gt;0),Accueil!$B$7,""),""))</f>
        <v/>
      </c>
      <c r="C420" s="43"/>
      <c r="D420" s="223" t="str">
        <f t="shared" ca="1" si="84"/>
        <v/>
      </c>
      <c r="E420" s="223" t="str">
        <f t="shared" ca="1" si="85"/>
        <v/>
      </c>
      <c r="F420" s="223" t="str">
        <f t="shared" ca="1" si="86"/>
        <v/>
      </c>
      <c r="G420" s="224" t="str">
        <f t="shared" ca="1" si="87"/>
        <v/>
      </c>
      <c r="H420" s="225" t="str">
        <f t="shared" ca="1" si="88"/>
        <v/>
      </c>
      <c r="I420" s="226" t="str">
        <f t="shared" ca="1" si="89"/>
        <v/>
      </c>
      <c r="J420" s="227" t="str">
        <f t="shared" ca="1" si="90"/>
        <v/>
      </c>
      <c r="K420" s="301" t="s">
        <v>88</v>
      </c>
      <c r="L420" s="112"/>
      <c r="M420" s="35"/>
      <c r="N420" s="35"/>
      <c r="O420" s="35"/>
      <c r="P420" s="35"/>
      <c r="S420" s="35"/>
      <c r="T420" s="35"/>
      <c r="U420" s="35"/>
      <c r="V420" s="35"/>
      <c r="W420" s="35"/>
      <c r="X420" s="35"/>
      <c r="Y420" s="35"/>
      <c r="Z420" s="35"/>
      <c r="AA420" s="228" t="b">
        <f t="shared" ca="1" si="91"/>
        <v>1</v>
      </c>
      <c r="AB420" s="228" t="b">
        <f ca="1">AND(Accueil!$E$5="Oui",$AA420,OR($AD420="",Accueil!$E$7="",NOT(ISNUMBER(Accueil!$E$7)),$AD420&gt;=Accueil!$E$7))</f>
        <v>0</v>
      </c>
      <c r="AC420" s="228" t="b">
        <f ca="1">AND(Accueil!$E$8="Oui",$AA420,OR($AD420="",Accueil!$E$10="",NOT(ISNUMBER(Accueil!$E$10)),$AD420&gt;=Accueil!$E$10))</f>
        <v>0</v>
      </c>
      <c r="AD420" s="229" t="str">
        <f>IF(NOT(_xlfn.ISFORMULA(B420)),IF(ISNUMBER(B420),B420,IF(NOT(_xlfn.ISFORMULA(D420)),IF(AND(ISNUMBER(D420),D420&lt;&gt;0),Accueil!$B$7,IF(NOT(_xlfn.ISFORMULA(G420)),IF(AND(ISNUMBER(G420),G420&lt;&gt;0),Accueil!$B$7,""),"")),IF(NOT(_xlfn.ISFORMULA(G420)),IF(AND(ISNUMBER(G420),G420&lt;&gt;0),Accueil!$B$7,""),""))),IF(NOT(_xlfn.ISFORMULA(D420)),IF(AND(ISNUMBER(D420),D420&lt;&gt;0),Accueil!$B$7,IF(NOT(_xlfn.ISFORMULA(G420)),IF(AND(ISNUMBER(G420),G420&lt;&gt;0),Accueil!$B$7,""),"")),IF(NOT(_xlfn.ISFORMULA(G420)),IF(AND(ISNUMBER(G420),G420&lt;&gt;0),Accueil!$B$7,""),"")))</f>
        <v/>
      </c>
      <c r="AE420" s="230">
        <f t="shared" ca="1" si="92"/>
        <v>0</v>
      </c>
      <c r="AF420" s="230">
        <f t="shared" ca="1" si="93"/>
        <v>0</v>
      </c>
      <c r="AG420" s="230">
        <f t="shared" ca="1" si="94"/>
        <v>0</v>
      </c>
      <c r="AH420" s="231">
        <f t="shared" ca="1" si="95"/>
        <v>0</v>
      </c>
      <c r="AI420" s="231">
        <f t="shared" ca="1" si="96"/>
        <v>0</v>
      </c>
      <c r="AJ420" s="231" t="str">
        <f t="shared" ca="1" si="97"/>
        <v/>
      </c>
    </row>
    <row r="421" spans="1:36" x14ac:dyDescent="0.25">
      <c r="A421" s="42"/>
      <c r="B421" s="232" t="str">
        <f>IF(NOT(_xlfn.ISFORMULA(D421)),IF(AND(ISNUMBER(D421),D421&lt;&gt;0),Accueil!$B$7,IF(NOT(_xlfn.ISFORMULA(G421)),IF(AND(ISNUMBER(G421),G421&lt;&gt;0),Accueil!$B$7,""),"")),IF(NOT(_xlfn.ISFORMULA(G421)),IF(AND(ISNUMBER(G421),G421&lt;&gt;0),Accueil!$B$7,""),""))</f>
        <v/>
      </c>
      <c r="C421" s="43"/>
      <c r="D421" s="223" t="str">
        <f t="shared" ca="1" si="84"/>
        <v/>
      </c>
      <c r="E421" s="223" t="str">
        <f t="shared" ca="1" si="85"/>
        <v/>
      </c>
      <c r="F421" s="223" t="str">
        <f t="shared" ca="1" si="86"/>
        <v/>
      </c>
      <c r="G421" s="224" t="str">
        <f t="shared" ca="1" si="87"/>
        <v/>
      </c>
      <c r="H421" s="225" t="str">
        <f t="shared" ca="1" si="88"/>
        <v/>
      </c>
      <c r="I421" s="226" t="str">
        <f t="shared" ca="1" si="89"/>
        <v/>
      </c>
      <c r="J421" s="227" t="str">
        <f t="shared" ca="1" si="90"/>
        <v/>
      </c>
      <c r="K421" s="301" t="s">
        <v>88</v>
      </c>
      <c r="L421" s="112"/>
      <c r="M421" s="35"/>
      <c r="N421" s="35"/>
      <c r="O421" s="35"/>
      <c r="P421" s="35"/>
      <c r="S421" s="35"/>
      <c r="T421" s="35"/>
      <c r="U421" s="35"/>
      <c r="V421" s="35"/>
      <c r="W421" s="35"/>
      <c r="X421" s="35"/>
      <c r="Y421" s="35"/>
      <c r="Z421" s="35"/>
      <c r="AA421" s="228" t="b">
        <f t="shared" ca="1" si="91"/>
        <v>1</v>
      </c>
      <c r="AB421" s="228" t="b">
        <f ca="1">AND(Accueil!$E$5="Oui",$AA421,OR($AD421="",Accueil!$E$7="",NOT(ISNUMBER(Accueil!$E$7)),$AD421&gt;=Accueil!$E$7))</f>
        <v>0</v>
      </c>
      <c r="AC421" s="228" t="b">
        <f ca="1">AND(Accueil!$E$8="Oui",$AA421,OR($AD421="",Accueil!$E$10="",NOT(ISNUMBER(Accueil!$E$10)),$AD421&gt;=Accueil!$E$10))</f>
        <v>0</v>
      </c>
      <c r="AD421" s="229" t="str">
        <f>IF(NOT(_xlfn.ISFORMULA(B421)),IF(ISNUMBER(B421),B421,IF(NOT(_xlfn.ISFORMULA(D421)),IF(AND(ISNUMBER(D421),D421&lt;&gt;0),Accueil!$B$7,IF(NOT(_xlfn.ISFORMULA(G421)),IF(AND(ISNUMBER(G421),G421&lt;&gt;0),Accueil!$B$7,""),"")),IF(NOT(_xlfn.ISFORMULA(G421)),IF(AND(ISNUMBER(G421),G421&lt;&gt;0),Accueil!$B$7,""),""))),IF(NOT(_xlfn.ISFORMULA(D421)),IF(AND(ISNUMBER(D421),D421&lt;&gt;0),Accueil!$B$7,IF(NOT(_xlfn.ISFORMULA(G421)),IF(AND(ISNUMBER(G421),G421&lt;&gt;0),Accueil!$B$7,""),"")),IF(NOT(_xlfn.ISFORMULA(G421)),IF(AND(ISNUMBER(G421),G421&lt;&gt;0),Accueil!$B$7,""),"")))</f>
        <v/>
      </c>
      <c r="AE421" s="230">
        <f t="shared" ca="1" si="92"/>
        <v>0</v>
      </c>
      <c r="AF421" s="230">
        <f t="shared" ca="1" si="93"/>
        <v>0</v>
      </c>
      <c r="AG421" s="230">
        <f t="shared" ca="1" si="94"/>
        <v>0</v>
      </c>
      <c r="AH421" s="231">
        <f t="shared" ca="1" si="95"/>
        <v>0</v>
      </c>
      <c r="AI421" s="231">
        <f t="shared" ca="1" si="96"/>
        <v>0</v>
      </c>
      <c r="AJ421" s="231" t="str">
        <f t="shared" ca="1" si="97"/>
        <v/>
      </c>
    </row>
    <row r="422" spans="1:36" x14ac:dyDescent="0.25">
      <c r="A422" s="42"/>
      <c r="B422" s="232" t="str">
        <f>IF(NOT(_xlfn.ISFORMULA(D422)),IF(AND(ISNUMBER(D422),D422&lt;&gt;0),Accueil!$B$7,IF(NOT(_xlfn.ISFORMULA(G422)),IF(AND(ISNUMBER(G422),G422&lt;&gt;0),Accueil!$B$7,""),"")),IF(NOT(_xlfn.ISFORMULA(G422)),IF(AND(ISNUMBER(G422),G422&lt;&gt;0),Accueil!$B$7,""),""))</f>
        <v/>
      </c>
      <c r="C422" s="43"/>
      <c r="D422" s="223" t="str">
        <f t="shared" ca="1" si="84"/>
        <v/>
      </c>
      <c r="E422" s="223" t="str">
        <f t="shared" ca="1" si="85"/>
        <v/>
      </c>
      <c r="F422" s="223" t="str">
        <f t="shared" ca="1" si="86"/>
        <v/>
      </c>
      <c r="G422" s="224" t="str">
        <f t="shared" ca="1" si="87"/>
        <v/>
      </c>
      <c r="H422" s="225" t="str">
        <f t="shared" ca="1" si="88"/>
        <v/>
      </c>
      <c r="I422" s="226" t="str">
        <f t="shared" ca="1" si="89"/>
        <v/>
      </c>
      <c r="J422" s="227" t="str">
        <f t="shared" ca="1" si="90"/>
        <v/>
      </c>
      <c r="K422" s="301" t="s">
        <v>88</v>
      </c>
      <c r="L422" s="112"/>
      <c r="M422" s="35"/>
      <c r="N422" s="35"/>
      <c r="O422" s="35"/>
      <c r="P422" s="35"/>
      <c r="S422" s="35"/>
      <c r="T422" s="35"/>
      <c r="U422" s="35"/>
      <c r="V422" s="35"/>
      <c r="W422" s="35"/>
      <c r="X422" s="35"/>
      <c r="Y422" s="35"/>
      <c r="Z422" s="35"/>
      <c r="AA422" s="228" t="b">
        <f t="shared" ca="1" si="91"/>
        <v>1</v>
      </c>
      <c r="AB422" s="228" t="b">
        <f ca="1">AND(Accueil!$E$5="Oui",$AA422,OR($AD422="",Accueil!$E$7="",NOT(ISNUMBER(Accueil!$E$7)),$AD422&gt;=Accueil!$E$7))</f>
        <v>0</v>
      </c>
      <c r="AC422" s="228" t="b">
        <f ca="1">AND(Accueil!$E$8="Oui",$AA422,OR($AD422="",Accueil!$E$10="",NOT(ISNUMBER(Accueil!$E$10)),$AD422&gt;=Accueil!$E$10))</f>
        <v>0</v>
      </c>
      <c r="AD422" s="229" t="str">
        <f>IF(NOT(_xlfn.ISFORMULA(B422)),IF(ISNUMBER(B422),B422,IF(NOT(_xlfn.ISFORMULA(D422)),IF(AND(ISNUMBER(D422),D422&lt;&gt;0),Accueil!$B$7,IF(NOT(_xlfn.ISFORMULA(G422)),IF(AND(ISNUMBER(G422),G422&lt;&gt;0),Accueil!$B$7,""),"")),IF(NOT(_xlfn.ISFORMULA(G422)),IF(AND(ISNUMBER(G422),G422&lt;&gt;0),Accueil!$B$7,""),""))),IF(NOT(_xlfn.ISFORMULA(D422)),IF(AND(ISNUMBER(D422),D422&lt;&gt;0),Accueil!$B$7,IF(NOT(_xlfn.ISFORMULA(G422)),IF(AND(ISNUMBER(G422),G422&lt;&gt;0),Accueil!$B$7,""),"")),IF(NOT(_xlfn.ISFORMULA(G422)),IF(AND(ISNUMBER(G422),G422&lt;&gt;0),Accueil!$B$7,""),"")))</f>
        <v/>
      </c>
      <c r="AE422" s="230">
        <f t="shared" ca="1" si="92"/>
        <v>0</v>
      </c>
      <c r="AF422" s="230">
        <f t="shared" ca="1" si="93"/>
        <v>0</v>
      </c>
      <c r="AG422" s="230">
        <f t="shared" ca="1" si="94"/>
        <v>0</v>
      </c>
      <c r="AH422" s="231">
        <f t="shared" ca="1" si="95"/>
        <v>0</v>
      </c>
      <c r="AI422" s="231">
        <f t="shared" ca="1" si="96"/>
        <v>0</v>
      </c>
      <c r="AJ422" s="231" t="str">
        <f t="shared" ca="1" si="97"/>
        <v/>
      </c>
    </row>
    <row r="423" spans="1:36" x14ac:dyDescent="0.25">
      <c r="A423" s="42"/>
      <c r="B423" s="232" t="str">
        <f>IF(NOT(_xlfn.ISFORMULA(D423)),IF(AND(ISNUMBER(D423),D423&lt;&gt;0),Accueil!$B$7,IF(NOT(_xlfn.ISFORMULA(G423)),IF(AND(ISNUMBER(G423),G423&lt;&gt;0),Accueil!$B$7,""),"")),IF(NOT(_xlfn.ISFORMULA(G423)),IF(AND(ISNUMBER(G423),G423&lt;&gt;0),Accueil!$B$7,""),""))</f>
        <v/>
      </c>
      <c r="C423" s="43"/>
      <c r="D423" s="223" t="str">
        <f t="shared" ca="1" si="84"/>
        <v/>
      </c>
      <c r="E423" s="223" t="str">
        <f t="shared" ca="1" si="85"/>
        <v/>
      </c>
      <c r="F423" s="223" t="str">
        <f t="shared" ca="1" si="86"/>
        <v/>
      </c>
      <c r="G423" s="224" t="str">
        <f t="shared" ca="1" si="87"/>
        <v/>
      </c>
      <c r="H423" s="225" t="str">
        <f t="shared" ca="1" si="88"/>
        <v/>
      </c>
      <c r="I423" s="226" t="str">
        <f t="shared" ca="1" si="89"/>
        <v/>
      </c>
      <c r="J423" s="227" t="str">
        <f t="shared" ca="1" si="90"/>
        <v/>
      </c>
      <c r="K423" s="301" t="s">
        <v>88</v>
      </c>
      <c r="L423" s="112"/>
      <c r="M423" s="35"/>
      <c r="N423" s="35"/>
      <c r="O423" s="35"/>
      <c r="P423" s="35"/>
      <c r="S423" s="35"/>
      <c r="T423" s="35"/>
      <c r="U423" s="35"/>
      <c r="V423" s="35"/>
      <c r="W423" s="35"/>
      <c r="X423" s="35"/>
      <c r="Y423" s="35"/>
      <c r="Z423" s="35"/>
      <c r="AA423" s="228" t="b">
        <f t="shared" ca="1" si="91"/>
        <v>1</v>
      </c>
      <c r="AB423" s="228" t="b">
        <f ca="1">AND(Accueil!$E$5="Oui",$AA423,OR($AD423="",Accueil!$E$7="",NOT(ISNUMBER(Accueil!$E$7)),$AD423&gt;=Accueil!$E$7))</f>
        <v>0</v>
      </c>
      <c r="AC423" s="228" t="b">
        <f ca="1">AND(Accueil!$E$8="Oui",$AA423,OR($AD423="",Accueil!$E$10="",NOT(ISNUMBER(Accueil!$E$10)),$AD423&gt;=Accueil!$E$10))</f>
        <v>0</v>
      </c>
      <c r="AD423" s="229" t="str">
        <f>IF(NOT(_xlfn.ISFORMULA(B423)),IF(ISNUMBER(B423),B423,IF(NOT(_xlfn.ISFORMULA(D423)),IF(AND(ISNUMBER(D423),D423&lt;&gt;0),Accueil!$B$7,IF(NOT(_xlfn.ISFORMULA(G423)),IF(AND(ISNUMBER(G423),G423&lt;&gt;0),Accueil!$B$7,""),"")),IF(NOT(_xlfn.ISFORMULA(G423)),IF(AND(ISNUMBER(G423),G423&lt;&gt;0),Accueil!$B$7,""),""))),IF(NOT(_xlfn.ISFORMULA(D423)),IF(AND(ISNUMBER(D423),D423&lt;&gt;0),Accueil!$B$7,IF(NOT(_xlfn.ISFORMULA(G423)),IF(AND(ISNUMBER(G423),G423&lt;&gt;0),Accueil!$B$7,""),"")),IF(NOT(_xlfn.ISFORMULA(G423)),IF(AND(ISNUMBER(G423),G423&lt;&gt;0),Accueil!$B$7,""),"")))</f>
        <v/>
      </c>
      <c r="AE423" s="230">
        <f t="shared" ca="1" si="92"/>
        <v>0</v>
      </c>
      <c r="AF423" s="230">
        <f t="shared" ca="1" si="93"/>
        <v>0</v>
      </c>
      <c r="AG423" s="230">
        <f t="shared" ca="1" si="94"/>
        <v>0</v>
      </c>
      <c r="AH423" s="231">
        <f t="shared" ca="1" si="95"/>
        <v>0</v>
      </c>
      <c r="AI423" s="231">
        <f t="shared" ca="1" si="96"/>
        <v>0</v>
      </c>
      <c r="AJ423" s="231" t="str">
        <f t="shared" ca="1" si="97"/>
        <v/>
      </c>
    </row>
    <row r="424" spans="1:36" x14ac:dyDescent="0.25">
      <c r="A424" s="42"/>
      <c r="B424" s="232" t="str">
        <f>IF(NOT(_xlfn.ISFORMULA(D424)),IF(AND(ISNUMBER(D424),D424&lt;&gt;0),Accueil!$B$7,IF(NOT(_xlfn.ISFORMULA(G424)),IF(AND(ISNUMBER(G424),G424&lt;&gt;0),Accueil!$B$7,""),"")),IF(NOT(_xlfn.ISFORMULA(G424)),IF(AND(ISNUMBER(G424),G424&lt;&gt;0),Accueil!$B$7,""),""))</f>
        <v/>
      </c>
      <c r="C424" s="43"/>
      <c r="D424" s="223" t="str">
        <f t="shared" ca="1" si="84"/>
        <v/>
      </c>
      <c r="E424" s="223" t="str">
        <f t="shared" ca="1" si="85"/>
        <v/>
      </c>
      <c r="F424" s="223" t="str">
        <f t="shared" ca="1" si="86"/>
        <v/>
      </c>
      <c r="G424" s="224" t="str">
        <f t="shared" ca="1" si="87"/>
        <v/>
      </c>
      <c r="H424" s="225" t="str">
        <f t="shared" ca="1" si="88"/>
        <v/>
      </c>
      <c r="I424" s="226" t="str">
        <f t="shared" ca="1" si="89"/>
        <v/>
      </c>
      <c r="J424" s="227" t="str">
        <f t="shared" ca="1" si="90"/>
        <v/>
      </c>
      <c r="K424" s="301" t="s">
        <v>88</v>
      </c>
      <c r="L424" s="112"/>
      <c r="M424" s="35"/>
      <c r="N424" s="35"/>
      <c r="O424" s="35"/>
      <c r="P424" s="35"/>
      <c r="S424" s="35"/>
      <c r="T424" s="35"/>
      <c r="U424" s="35"/>
      <c r="V424" s="35"/>
      <c r="W424" s="35"/>
      <c r="X424" s="35"/>
      <c r="Y424" s="35"/>
      <c r="Z424" s="35"/>
      <c r="AA424" s="228" t="b">
        <f t="shared" ca="1" si="91"/>
        <v>1</v>
      </c>
      <c r="AB424" s="228" t="b">
        <f ca="1">AND(Accueil!$E$5="Oui",$AA424,OR($AD424="",Accueil!$E$7="",NOT(ISNUMBER(Accueil!$E$7)),$AD424&gt;=Accueil!$E$7))</f>
        <v>0</v>
      </c>
      <c r="AC424" s="228" t="b">
        <f ca="1">AND(Accueil!$E$8="Oui",$AA424,OR($AD424="",Accueil!$E$10="",NOT(ISNUMBER(Accueil!$E$10)),$AD424&gt;=Accueil!$E$10))</f>
        <v>0</v>
      </c>
      <c r="AD424" s="229" t="str">
        <f>IF(NOT(_xlfn.ISFORMULA(B424)),IF(ISNUMBER(B424),B424,IF(NOT(_xlfn.ISFORMULA(D424)),IF(AND(ISNUMBER(D424),D424&lt;&gt;0),Accueil!$B$7,IF(NOT(_xlfn.ISFORMULA(G424)),IF(AND(ISNUMBER(G424),G424&lt;&gt;0),Accueil!$B$7,""),"")),IF(NOT(_xlfn.ISFORMULA(G424)),IF(AND(ISNUMBER(G424),G424&lt;&gt;0),Accueil!$B$7,""),""))),IF(NOT(_xlfn.ISFORMULA(D424)),IF(AND(ISNUMBER(D424),D424&lt;&gt;0),Accueil!$B$7,IF(NOT(_xlfn.ISFORMULA(G424)),IF(AND(ISNUMBER(G424),G424&lt;&gt;0),Accueil!$B$7,""),"")),IF(NOT(_xlfn.ISFORMULA(G424)),IF(AND(ISNUMBER(G424),G424&lt;&gt;0),Accueil!$B$7,""),"")))</f>
        <v/>
      </c>
      <c r="AE424" s="230">
        <f t="shared" ca="1" si="92"/>
        <v>0</v>
      </c>
      <c r="AF424" s="230">
        <f t="shared" ca="1" si="93"/>
        <v>0</v>
      </c>
      <c r="AG424" s="230">
        <f t="shared" ca="1" si="94"/>
        <v>0</v>
      </c>
      <c r="AH424" s="231">
        <f t="shared" ca="1" si="95"/>
        <v>0</v>
      </c>
      <c r="AI424" s="231">
        <f t="shared" ca="1" si="96"/>
        <v>0</v>
      </c>
      <c r="AJ424" s="231" t="str">
        <f t="shared" ca="1" si="97"/>
        <v/>
      </c>
    </row>
    <row r="425" spans="1:36" x14ac:dyDescent="0.25">
      <c r="A425" s="42"/>
      <c r="B425" s="232" t="str">
        <f>IF(NOT(_xlfn.ISFORMULA(D425)),IF(AND(ISNUMBER(D425),D425&lt;&gt;0),Accueil!$B$7,IF(NOT(_xlfn.ISFORMULA(G425)),IF(AND(ISNUMBER(G425),G425&lt;&gt;0),Accueil!$B$7,""),"")),IF(NOT(_xlfn.ISFORMULA(G425)),IF(AND(ISNUMBER(G425),G425&lt;&gt;0),Accueil!$B$7,""),""))</f>
        <v/>
      </c>
      <c r="C425" s="43"/>
      <c r="D425" s="223" t="str">
        <f t="shared" ca="1" si="84"/>
        <v/>
      </c>
      <c r="E425" s="223" t="str">
        <f t="shared" ca="1" si="85"/>
        <v/>
      </c>
      <c r="F425" s="223" t="str">
        <f t="shared" ca="1" si="86"/>
        <v/>
      </c>
      <c r="G425" s="224" t="str">
        <f t="shared" ca="1" si="87"/>
        <v/>
      </c>
      <c r="H425" s="225" t="str">
        <f t="shared" ca="1" si="88"/>
        <v/>
      </c>
      <c r="I425" s="226" t="str">
        <f t="shared" ca="1" si="89"/>
        <v/>
      </c>
      <c r="J425" s="227" t="str">
        <f t="shared" ca="1" si="90"/>
        <v/>
      </c>
      <c r="K425" s="301" t="s">
        <v>88</v>
      </c>
      <c r="L425" s="112"/>
      <c r="M425" s="35"/>
      <c r="N425" s="35"/>
      <c r="O425" s="35"/>
      <c r="P425" s="35"/>
      <c r="S425" s="35"/>
      <c r="T425" s="35"/>
      <c r="U425" s="35"/>
      <c r="V425" s="35"/>
      <c r="W425" s="35"/>
      <c r="X425" s="35"/>
      <c r="Y425" s="35"/>
      <c r="Z425" s="35"/>
      <c r="AA425" s="228" t="b">
        <f t="shared" ca="1" si="91"/>
        <v>1</v>
      </c>
      <c r="AB425" s="228" t="b">
        <f ca="1">AND(Accueil!$E$5="Oui",$AA425,OR($AD425="",Accueil!$E$7="",NOT(ISNUMBER(Accueil!$E$7)),$AD425&gt;=Accueil!$E$7))</f>
        <v>0</v>
      </c>
      <c r="AC425" s="228" t="b">
        <f ca="1">AND(Accueil!$E$8="Oui",$AA425,OR($AD425="",Accueil!$E$10="",NOT(ISNUMBER(Accueil!$E$10)),$AD425&gt;=Accueil!$E$10))</f>
        <v>0</v>
      </c>
      <c r="AD425" s="229" t="str">
        <f>IF(NOT(_xlfn.ISFORMULA(B425)),IF(ISNUMBER(B425),B425,IF(NOT(_xlfn.ISFORMULA(D425)),IF(AND(ISNUMBER(D425),D425&lt;&gt;0),Accueil!$B$7,IF(NOT(_xlfn.ISFORMULA(G425)),IF(AND(ISNUMBER(G425),G425&lt;&gt;0),Accueil!$B$7,""),"")),IF(NOT(_xlfn.ISFORMULA(G425)),IF(AND(ISNUMBER(G425),G425&lt;&gt;0),Accueil!$B$7,""),""))),IF(NOT(_xlfn.ISFORMULA(D425)),IF(AND(ISNUMBER(D425),D425&lt;&gt;0),Accueil!$B$7,IF(NOT(_xlfn.ISFORMULA(G425)),IF(AND(ISNUMBER(G425),G425&lt;&gt;0),Accueil!$B$7,""),"")),IF(NOT(_xlfn.ISFORMULA(G425)),IF(AND(ISNUMBER(G425),G425&lt;&gt;0),Accueil!$B$7,""),"")))</f>
        <v/>
      </c>
      <c r="AE425" s="230">
        <f t="shared" ca="1" si="92"/>
        <v>0</v>
      </c>
      <c r="AF425" s="230">
        <f t="shared" ca="1" si="93"/>
        <v>0</v>
      </c>
      <c r="AG425" s="230">
        <f t="shared" ca="1" si="94"/>
        <v>0</v>
      </c>
      <c r="AH425" s="231">
        <f t="shared" ca="1" si="95"/>
        <v>0</v>
      </c>
      <c r="AI425" s="231">
        <f t="shared" ca="1" si="96"/>
        <v>0</v>
      </c>
      <c r="AJ425" s="231" t="str">
        <f t="shared" ca="1" si="97"/>
        <v/>
      </c>
    </row>
    <row r="426" spans="1:36" x14ac:dyDescent="0.25">
      <c r="A426" s="42"/>
      <c r="B426" s="232" t="str">
        <f>IF(NOT(_xlfn.ISFORMULA(D426)),IF(AND(ISNUMBER(D426),D426&lt;&gt;0),Accueil!$B$7,IF(NOT(_xlfn.ISFORMULA(G426)),IF(AND(ISNUMBER(G426),G426&lt;&gt;0),Accueil!$B$7,""),"")),IF(NOT(_xlfn.ISFORMULA(G426)),IF(AND(ISNUMBER(G426),G426&lt;&gt;0),Accueil!$B$7,""),""))</f>
        <v/>
      </c>
      <c r="C426" s="43"/>
      <c r="D426" s="223" t="str">
        <f t="shared" ca="1" si="84"/>
        <v/>
      </c>
      <c r="E426" s="223" t="str">
        <f t="shared" ca="1" si="85"/>
        <v/>
      </c>
      <c r="F426" s="223" t="str">
        <f t="shared" ca="1" si="86"/>
        <v/>
      </c>
      <c r="G426" s="224" t="str">
        <f t="shared" ca="1" si="87"/>
        <v/>
      </c>
      <c r="H426" s="225" t="str">
        <f t="shared" ca="1" si="88"/>
        <v/>
      </c>
      <c r="I426" s="226" t="str">
        <f t="shared" ca="1" si="89"/>
        <v/>
      </c>
      <c r="J426" s="227" t="str">
        <f t="shared" ca="1" si="90"/>
        <v/>
      </c>
      <c r="K426" s="301" t="s">
        <v>88</v>
      </c>
      <c r="L426" s="112"/>
      <c r="M426" s="35"/>
      <c r="N426" s="35"/>
      <c r="O426" s="35"/>
      <c r="P426" s="35"/>
      <c r="S426" s="35"/>
      <c r="T426" s="35"/>
      <c r="U426" s="35"/>
      <c r="V426" s="35"/>
      <c r="W426" s="35"/>
      <c r="X426" s="35"/>
      <c r="Y426" s="35"/>
      <c r="Z426" s="35"/>
      <c r="AA426" s="228" t="b">
        <f t="shared" ca="1" si="91"/>
        <v>1</v>
      </c>
      <c r="AB426" s="228" t="b">
        <f ca="1">AND(Accueil!$E$5="Oui",$AA426,OR($AD426="",Accueil!$E$7="",NOT(ISNUMBER(Accueil!$E$7)),$AD426&gt;=Accueil!$E$7))</f>
        <v>0</v>
      </c>
      <c r="AC426" s="228" t="b">
        <f ca="1">AND(Accueil!$E$8="Oui",$AA426,OR($AD426="",Accueil!$E$10="",NOT(ISNUMBER(Accueil!$E$10)),$AD426&gt;=Accueil!$E$10))</f>
        <v>0</v>
      </c>
      <c r="AD426" s="229" t="str">
        <f>IF(NOT(_xlfn.ISFORMULA(B426)),IF(ISNUMBER(B426),B426,IF(NOT(_xlfn.ISFORMULA(D426)),IF(AND(ISNUMBER(D426),D426&lt;&gt;0),Accueil!$B$7,IF(NOT(_xlfn.ISFORMULA(G426)),IF(AND(ISNUMBER(G426),G426&lt;&gt;0),Accueil!$B$7,""),"")),IF(NOT(_xlfn.ISFORMULA(G426)),IF(AND(ISNUMBER(G426),G426&lt;&gt;0),Accueil!$B$7,""),""))),IF(NOT(_xlfn.ISFORMULA(D426)),IF(AND(ISNUMBER(D426),D426&lt;&gt;0),Accueil!$B$7,IF(NOT(_xlfn.ISFORMULA(G426)),IF(AND(ISNUMBER(G426),G426&lt;&gt;0),Accueil!$B$7,""),"")),IF(NOT(_xlfn.ISFORMULA(G426)),IF(AND(ISNUMBER(G426),G426&lt;&gt;0),Accueil!$B$7,""),"")))</f>
        <v/>
      </c>
      <c r="AE426" s="230">
        <f t="shared" ca="1" si="92"/>
        <v>0</v>
      </c>
      <c r="AF426" s="230">
        <f t="shared" ca="1" si="93"/>
        <v>0</v>
      </c>
      <c r="AG426" s="230">
        <f t="shared" ca="1" si="94"/>
        <v>0</v>
      </c>
      <c r="AH426" s="231">
        <f t="shared" ca="1" si="95"/>
        <v>0</v>
      </c>
      <c r="AI426" s="231">
        <f t="shared" ca="1" si="96"/>
        <v>0</v>
      </c>
      <c r="AJ426" s="231" t="str">
        <f t="shared" ca="1" si="97"/>
        <v/>
      </c>
    </row>
    <row r="427" spans="1:36" x14ac:dyDescent="0.25">
      <c r="A427" s="42"/>
      <c r="B427" s="232" t="str">
        <f>IF(NOT(_xlfn.ISFORMULA(D427)),IF(AND(ISNUMBER(D427),D427&lt;&gt;0),Accueil!$B$7,IF(NOT(_xlfn.ISFORMULA(G427)),IF(AND(ISNUMBER(G427),G427&lt;&gt;0),Accueil!$B$7,""),"")),IF(NOT(_xlfn.ISFORMULA(G427)),IF(AND(ISNUMBER(G427),G427&lt;&gt;0),Accueil!$B$7,""),""))</f>
        <v/>
      </c>
      <c r="C427" s="43"/>
      <c r="D427" s="223" t="str">
        <f t="shared" ca="1" si="84"/>
        <v/>
      </c>
      <c r="E427" s="223" t="str">
        <f t="shared" ca="1" si="85"/>
        <v/>
      </c>
      <c r="F427" s="223" t="str">
        <f t="shared" ca="1" si="86"/>
        <v/>
      </c>
      <c r="G427" s="224" t="str">
        <f t="shared" ca="1" si="87"/>
        <v/>
      </c>
      <c r="H427" s="225" t="str">
        <f t="shared" ca="1" si="88"/>
        <v/>
      </c>
      <c r="I427" s="226" t="str">
        <f t="shared" ca="1" si="89"/>
        <v/>
      </c>
      <c r="J427" s="227" t="str">
        <f t="shared" ca="1" si="90"/>
        <v/>
      </c>
      <c r="K427" s="301" t="s">
        <v>88</v>
      </c>
      <c r="L427" s="112"/>
      <c r="M427" s="35"/>
      <c r="N427" s="35"/>
      <c r="O427" s="35"/>
      <c r="P427" s="35"/>
      <c r="S427" s="35"/>
      <c r="T427" s="35"/>
      <c r="U427" s="35"/>
      <c r="V427" s="35"/>
      <c r="W427" s="35"/>
      <c r="X427" s="35"/>
      <c r="Y427" s="35"/>
      <c r="Z427" s="35"/>
      <c r="AA427" s="228" t="b">
        <f t="shared" ca="1" si="91"/>
        <v>1</v>
      </c>
      <c r="AB427" s="228" t="b">
        <f ca="1">AND(Accueil!$E$5="Oui",$AA427,OR($AD427="",Accueil!$E$7="",NOT(ISNUMBER(Accueil!$E$7)),$AD427&gt;=Accueil!$E$7))</f>
        <v>0</v>
      </c>
      <c r="AC427" s="228" t="b">
        <f ca="1">AND(Accueil!$E$8="Oui",$AA427,OR($AD427="",Accueil!$E$10="",NOT(ISNUMBER(Accueil!$E$10)),$AD427&gt;=Accueil!$E$10))</f>
        <v>0</v>
      </c>
      <c r="AD427" s="229" t="str">
        <f>IF(NOT(_xlfn.ISFORMULA(B427)),IF(ISNUMBER(B427),B427,IF(NOT(_xlfn.ISFORMULA(D427)),IF(AND(ISNUMBER(D427),D427&lt;&gt;0),Accueil!$B$7,IF(NOT(_xlfn.ISFORMULA(G427)),IF(AND(ISNUMBER(G427),G427&lt;&gt;0),Accueil!$B$7,""),"")),IF(NOT(_xlfn.ISFORMULA(G427)),IF(AND(ISNUMBER(G427),G427&lt;&gt;0),Accueil!$B$7,""),""))),IF(NOT(_xlfn.ISFORMULA(D427)),IF(AND(ISNUMBER(D427),D427&lt;&gt;0),Accueil!$B$7,IF(NOT(_xlfn.ISFORMULA(G427)),IF(AND(ISNUMBER(G427),G427&lt;&gt;0),Accueil!$B$7,""),"")),IF(NOT(_xlfn.ISFORMULA(G427)),IF(AND(ISNUMBER(G427),G427&lt;&gt;0),Accueil!$B$7,""),"")))</f>
        <v/>
      </c>
      <c r="AE427" s="230">
        <f t="shared" ca="1" si="92"/>
        <v>0</v>
      </c>
      <c r="AF427" s="230">
        <f t="shared" ca="1" si="93"/>
        <v>0</v>
      </c>
      <c r="AG427" s="230">
        <f t="shared" ca="1" si="94"/>
        <v>0</v>
      </c>
      <c r="AH427" s="231">
        <f t="shared" ca="1" si="95"/>
        <v>0</v>
      </c>
      <c r="AI427" s="231">
        <f t="shared" ca="1" si="96"/>
        <v>0</v>
      </c>
      <c r="AJ427" s="231" t="str">
        <f t="shared" ca="1" si="97"/>
        <v/>
      </c>
    </row>
    <row r="428" spans="1:36" x14ac:dyDescent="0.25">
      <c r="A428" s="42"/>
      <c r="B428" s="232" t="str">
        <f>IF(NOT(_xlfn.ISFORMULA(D428)),IF(AND(ISNUMBER(D428),D428&lt;&gt;0),Accueil!$B$7,IF(NOT(_xlfn.ISFORMULA(G428)),IF(AND(ISNUMBER(G428),G428&lt;&gt;0),Accueil!$B$7,""),"")),IF(NOT(_xlfn.ISFORMULA(G428)),IF(AND(ISNUMBER(G428),G428&lt;&gt;0),Accueil!$B$7,""),""))</f>
        <v/>
      </c>
      <c r="C428" s="43"/>
      <c r="D428" s="223" t="str">
        <f t="shared" ca="1" si="84"/>
        <v/>
      </c>
      <c r="E428" s="223" t="str">
        <f t="shared" ca="1" si="85"/>
        <v/>
      </c>
      <c r="F428" s="223" t="str">
        <f t="shared" ca="1" si="86"/>
        <v/>
      </c>
      <c r="G428" s="224" t="str">
        <f t="shared" ca="1" si="87"/>
        <v/>
      </c>
      <c r="H428" s="225" t="str">
        <f t="shared" ca="1" si="88"/>
        <v/>
      </c>
      <c r="I428" s="226" t="str">
        <f t="shared" ca="1" si="89"/>
        <v/>
      </c>
      <c r="J428" s="227" t="str">
        <f t="shared" ca="1" si="90"/>
        <v/>
      </c>
      <c r="K428" s="301" t="s">
        <v>88</v>
      </c>
      <c r="L428" s="112"/>
      <c r="M428" s="35"/>
      <c r="N428" s="35"/>
      <c r="O428" s="35"/>
      <c r="P428" s="35"/>
      <c r="S428" s="35"/>
      <c r="T428" s="35"/>
      <c r="U428" s="35"/>
      <c r="V428" s="35"/>
      <c r="W428" s="35"/>
      <c r="X428" s="35"/>
      <c r="Y428" s="35"/>
      <c r="Z428" s="35"/>
      <c r="AA428" s="228" t="b">
        <f t="shared" ca="1" si="91"/>
        <v>1</v>
      </c>
      <c r="AB428" s="228" t="b">
        <f ca="1">AND(Accueil!$E$5="Oui",$AA428,OR($AD428="",Accueil!$E$7="",NOT(ISNUMBER(Accueil!$E$7)),$AD428&gt;=Accueil!$E$7))</f>
        <v>0</v>
      </c>
      <c r="AC428" s="228" t="b">
        <f ca="1">AND(Accueil!$E$8="Oui",$AA428,OR($AD428="",Accueil!$E$10="",NOT(ISNUMBER(Accueil!$E$10)),$AD428&gt;=Accueil!$E$10))</f>
        <v>0</v>
      </c>
      <c r="AD428" s="229" t="str">
        <f>IF(NOT(_xlfn.ISFORMULA(B428)),IF(ISNUMBER(B428),B428,IF(NOT(_xlfn.ISFORMULA(D428)),IF(AND(ISNUMBER(D428),D428&lt;&gt;0),Accueil!$B$7,IF(NOT(_xlfn.ISFORMULA(G428)),IF(AND(ISNUMBER(G428),G428&lt;&gt;0),Accueil!$B$7,""),"")),IF(NOT(_xlfn.ISFORMULA(G428)),IF(AND(ISNUMBER(G428),G428&lt;&gt;0),Accueil!$B$7,""),""))),IF(NOT(_xlfn.ISFORMULA(D428)),IF(AND(ISNUMBER(D428),D428&lt;&gt;0),Accueil!$B$7,IF(NOT(_xlfn.ISFORMULA(G428)),IF(AND(ISNUMBER(G428),G428&lt;&gt;0),Accueil!$B$7,""),"")),IF(NOT(_xlfn.ISFORMULA(G428)),IF(AND(ISNUMBER(G428),G428&lt;&gt;0),Accueil!$B$7,""),"")))</f>
        <v/>
      </c>
      <c r="AE428" s="230">
        <f t="shared" ca="1" si="92"/>
        <v>0</v>
      </c>
      <c r="AF428" s="230">
        <f t="shared" ca="1" si="93"/>
        <v>0</v>
      </c>
      <c r="AG428" s="230">
        <f t="shared" ca="1" si="94"/>
        <v>0</v>
      </c>
      <c r="AH428" s="231">
        <f t="shared" ca="1" si="95"/>
        <v>0</v>
      </c>
      <c r="AI428" s="231">
        <f t="shared" ca="1" si="96"/>
        <v>0</v>
      </c>
      <c r="AJ428" s="231" t="str">
        <f t="shared" ca="1" si="97"/>
        <v/>
      </c>
    </row>
    <row r="429" spans="1:36" x14ac:dyDescent="0.25">
      <c r="A429" s="42"/>
      <c r="B429" s="232" t="str">
        <f>IF(NOT(_xlfn.ISFORMULA(D429)),IF(AND(ISNUMBER(D429),D429&lt;&gt;0),Accueil!$B$7,IF(NOT(_xlfn.ISFORMULA(G429)),IF(AND(ISNUMBER(G429),G429&lt;&gt;0),Accueil!$B$7,""),"")),IF(NOT(_xlfn.ISFORMULA(G429)),IF(AND(ISNUMBER(G429),G429&lt;&gt;0),Accueil!$B$7,""),""))</f>
        <v/>
      </c>
      <c r="C429" s="43"/>
      <c r="D429" s="223" t="str">
        <f t="shared" ca="1" si="84"/>
        <v/>
      </c>
      <c r="E429" s="223" t="str">
        <f t="shared" ca="1" si="85"/>
        <v/>
      </c>
      <c r="F429" s="223" t="str">
        <f t="shared" ca="1" si="86"/>
        <v/>
      </c>
      <c r="G429" s="224" t="str">
        <f t="shared" ca="1" si="87"/>
        <v/>
      </c>
      <c r="H429" s="225" t="str">
        <f t="shared" ca="1" si="88"/>
        <v/>
      </c>
      <c r="I429" s="226" t="str">
        <f t="shared" ca="1" si="89"/>
        <v/>
      </c>
      <c r="J429" s="227" t="str">
        <f t="shared" ca="1" si="90"/>
        <v/>
      </c>
      <c r="K429" s="301" t="s">
        <v>88</v>
      </c>
      <c r="L429" s="112"/>
      <c r="M429" s="35"/>
      <c r="N429" s="35"/>
      <c r="O429" s="35"/>
      <c r="P429" s="35"/>
      <c r="S429" s="35"/>
      <c r="T429" s="35"/>
      <c r="U429" s="35"/>
      <c r="V429" s="35"/>
      <c r="W429" s="35"/>
      <c r="X429" s="35"/>
      <c r="Y429" s="35"/>
      <c r="Z429" s="35"/>
      <c r="AA429" s="228" t="b">
        <f t="shared" ca="1" si="91"/>
        <v>1</v>
      </c>
      <c r="AB429" s="228" t="b">
        <f ca="1">AND(Accueil!$E$5="Oui",$AA429,OR($AD429="",Accueil!$E$7="",NOT(ISNUMBER(Accueil!$E$7)),$AD429&gt;=Accueil!$E$7))</f>
        <v>0</v>
      </c>
      <c r="AC429" s="228" t="b">
        <f ca="1">AND(Accueil!$E$8="Oui",$AA429,OR($AD429="",Accueil!$E$10="",NOT(ISNUMBER(Accueil!$E$10)),$AD429&gt;=Accueil!$E$10))</f>
        <v>0</v>
      </c>
      <c r="AD429" s="229" t="str">
        <f>IF(NOT(_xlfn.ISFORMULA(B429)),IF(ISNUMBER(B429),B429,IF(NOT(_xlfn.ISFORMULA(D429)),IF(AND(ISNUMBER(D429),D429&lt;&gt;0),Accueil!$B$7,IF(NOT(_xlfn.ISFORMULA(G429)),IF(AND(ISNUMBER(G429),G429&lt;&gt;0),Accueil!$B$7,""),"")),IF(NOT(_xlfn.ISFORMULA(G429)),IF(AND(ISNUMBER(G429),G429&lt;&gt;0),Accueil!$B$7,""),""))),IF(NOT(_xlfn.ISFORMULA(D429)),IF(AND(ISNUMBER(D429),D429&lt;&gt;0),Accueil!$B$7,IF(NOT(_xlfn.ISFORMULA(G429)),IF(AND(ISNUMBER(G429),G429&lt;&gt;0),Accueil!$B$7,""),"")),IF(NOT(_xlfn.ISFORMULA(G429)),IF(AND(ISNUMBER(G429),G429&lt;&gt;0),Accueil!$B$7,""),"")))</f>
        <v/>
      </c>
      <c r="AE429" s="230">
        <f t="shared" ca="1" si="92"/>
        <v>0</v>
      </c>
      <c r="AF429" s="230">
        <f t="shared" ca="1" si="93"/>
        <v>0</v>
      </c>
      <c r="AG429" s="230">
        <f t="shared" ca="1" si="94"/>
        <v>0</v>
      </c>
      <c r="AH429" s="231">
        <f t="shared" ca="1" si="95"/>
        <v>0</v>
      </c>
      <c r="AI429" s="231">
        <f t="shared" ca="1" si="96"/>
        <v>0</v>
      </c>
      <c r="AJ429" s="231" t="str">
        <f t="shared" ca="1" si="97"/>
        <v/>
      </c>
    </row>
    <row r="430" spans="1:36" x14ac:dyDescent="0.25">
      <c r="A430" s="42"/>
      <c r="B430" s="232" t="str">
        <f>IF(NOT(_xlfn.ISFORMULA(D430)),IF(AND(ISNUMBER(D430),D430&lt;&gt;0),Accueil!$B$7,IF(NOT(_xlfn.ISFORMULA(G430)),IF(AND(ISNUMBER(G430),G430&lt;&gt;0),Accueil!$B$7,""),"")),IF(NOT(_xlfn.ISFORMULA(G430)),IF(AND(ISNUMBER(G430),G430&lt;&gt;0),Accueil!$B$7,""),""))</f>
        <v/>
      </c>
      <c r="C430" s="43"/>
      <c r="D430" s="223" t="str">
        <f t="shared" ca="1" si="84"/>
        <v/>
      </c>
      <c r="E430" s="223" t="str">
        <f t="shared" ca="1" si="85"/>
        <v/>
      </c>
      <c r="F430" s="223" t="str">
        <f t="shared" ca="1" si="86"/>
        <v/>
      </c>
      <c r="G430" s="224" t="str">
        <f t="shared" ca="1" si="87"/>
        <v/>
      </c>
      <c r="H430" s="225" t="str">
        <f t="shared" ca="1" si="88"/>
        <v/>
      </c>
      <c r="I430" s="226" t="str">
        <f t="shared" ca="1" si="89"/>
        <v/>
      </c>
      <c r="J430" s="227" t="str">
        <f t="shared" ca="1" si="90"/>
        <v/>
      </c>
      <c r="K430" s="301" t="s">
        <v>88</v>
      </c>
      <c r="L430" s="112"/>
      <c r="M430" s="35"/>
      <c r="N430" s="35"/>
      <c r="O430" s="35"/>
      <c r="P430" s="35"/>
      <c r="S430" s="35"/>
      <c r="T430" s="35"/>
      <c r="U430" s="35"/>
      <c r="V430" s="35"/>
      <c r="W430" s="35"/>
      <c r="X430" s="35"/>
      <c r="Y430" s="35"/>
      <c r="Z430" s="35"/>
      <c r="AA430" s="228" t="b">
        <f t="shared" ca="1" si="91"/>
        <v>1</v>
      </c>
      <c r="AB430" s="228" t="b">
        <f ca="1">AND(Accueil!$E$5="Oui",$AA430,OR($AD430="",Accueil!$E$7="",NOT(ISNUMBER(Accueil!$E$7)),$AD430&gt;=Accueil!$E$7))</f>
        <v>0</v>
      </c>
      <c r="AC430" s="228" t="b">
        <f ca="1">AND(Accueil!$E$8="Oui",$AA430,OR($AD430="",Accueil!$E$10="",NOT(ISNUMBER(Accueil!$E$10)),$AD430&gt;=Accueil!$E$10))</f>
        <v>0</v>
      </c>
      <c r="AD430" s="229" t="str">
        <f>IF(NOT(_xlfn.ISFORMULA(B430)),IF(ISNUMBER(B430),B430,IF(NOT(_xlfn.ISFORMULA(D430)),IF(AND(ISNUMBER(D430),D430&lt;&gt;0),Accueil!$B$7,IF(NOT(_xlfn.ISFORMULA(G430)),IF(AND(ISNUMBER(G430),G430&lt;&gt;0),Accueil!$B$7,""),"")),IF(NOT(_xlfn.ISFORMULA(G430)),IF(AND(ISNUMBER(G430),G430&lt;&gt;0),Accueil!$B$7,""),""))),IF(NOT(_xlfn.ISFORMULA(D430)),IF(AND(ISNUMBER(D430),D430&lt;&gt;0),Accueil!$B$7,IF(NOT(_xlfn.ISFORMULA(G430)),IF(AND(ISNUMBER(G430),G430&lt;&gt;0),Accueil!$B$7,""),"")),IF(NOT(_xlfn.ISFORMULA(G430)),IF(AND(ISNUMBER(G430),G430&lt;&gt;0),Accueil!$B$7,""),"")))</f>
        <v/>
      </c>
      <c r="AE430" s="230">
        <f t="shared" ca="1" si="92"/>
        <v>0</v>
      </c>
      <c r="AF430" s="230">
        <f t="shared" ca="1" si="93"/>
        <v>0</v>
      </c>
      <c r="AG430" s="230">
        <f t="shared" ca="1" si="94"/>
        <v>0</v>
      </c>
      <c r="AH430" s="231">
        <f t="shared" ca="1" si="95"/>
        <v>0</v>
      </c>
      <c r="AI430" s="231">
        <f t="shared" ca="1" si="96"/>
        <v>0</v>
      </c>
      <c r="AJ430" s="231" t="str">
        <f t="shared" ca="1" si="97"/>
        <v/>
      </c>
    </row>
    <row r="431" spans="1:36" x14ac:dyDescent="0.25">
      <c r="A431" s="42"/>
      <c r="B431" s="232" t="str">
        <f>IF(NOT(_xlfn.ISFORMULA(D431)),IF(AND(ISNUMBER(D431),D431&lt;&gt;0),Accueil!$B$7,IF(NOT(_xlfn.ISFORMULA(G431)),IF(AND(ISNUMBER(G431),G431&lt;&gt;0),Accueil!$B$7,""),"")),IF(NOT(_xlfn.ISFORMULA(G431)),IF(AND(ISNUMBER(G431),G431&lt;&gt;0),Accueil!$B$7,""),""))</f>
        <v/>
      </c>
      <c r="C431" s="43"/>
      <c r="D431" s="223" t="str">
        <f t="shared" ca="1" si="84"/>
        <v/>
      </c>
      <c r="E431" s="223" t="str">
        <f t="shared" ca="1" si="85"/>
        <v/>
      </c>
      <c r="F431" s="223" t="str">
        <f t="shared" ca="1" si="86"/>
        <v/>
      </c>
      <c r="G431" s="224" t="str">
        <f t="shared" ca="1" si="87"/>
        <v/>
      </c>
      <c r="H431" s="225" t="str">
        <f t="shared" ca="1" si="88"/>
        <v/>
      </c>
      <c r="I431" s="226" t="str">
        <f t="shared" ca="1" si="89"/>
        <v/>
      </c>
      <c r="J431" s="227" t="str">
        <f t="shared" ca="1" si="90"/>
        <v/>
      </c>
      <c r="K431" s="301" t="s">
        <v>88</v>
      </c>
      <c r="L431" s="112"/>
      <c r="M431" s="35"/>
      <c r="N431" s="35"/>
      <c r="O431" s="35"/>
      <c r="P431" s="35"/>
      <c r="S431" s="35"/>
      <c r="T431" s="35"/>
      <c r="U431" s="35"/>
      <c r="V431" s="35"/>
      <c r="W431" s="35"/>
      <c r="X431" s="35"/>
      <c r="Y431" s="35"/>
      <c r="Z431" s="35"/>
      <c r="AA431" s="228" t="b">
        <f t="shared" ca="1" si="91"/>
        <v>1</v>
      </c>
      <c r="AB431" s="228" t="b">
        <f ca="1">AND(Accueil!$E$5="Oui",$AA431,OR($AD431="",Accueil!$E$7="",NOT(ISNUMBER(Accueil!$E$7)),$AD431&gt;=Accueil!$E$7))</f>
        <v>0</v>
      </c>
      <c r="AC431" s="228" t="b">
        <f ca="1">AND(Accueil!$E$8="Oui",$AA431,OR($AD431="",Accueil!$E$10="",NOT(ISNUMBER(Accueil!$E$10)),$AD431&gt;=Accueil!$E$10))</f>
        <v>0</v>
      </c>
      <c r="AD431" s="229" t="str">
        <f>IF(NOT(_xlfn.ISFORMULA(B431)),IF(ISNUMBER(B431),B431,IF(NOT(_xlfn.ISFORMULA(D431)),IF(AND(ISNUMBER(D431),D431&lt;&gt;0),Accueil!$B$7,IF(NOT(_xlfn.ISFORMULA(G431)),IF(AND(ISNUMBER(G431),G431&lt;&gt;0),Accueil!$B$7,""),"")),IF(NOT(_xlfn.ISFORMULA(G431)),IF(AND(ISNUMBER(G431),G431&lt;&gt;0),Accueil!$B$7,""),""))),IF(NOT(_xlfn.ISFORMULA(D431)),IF(AND(ISNUMBER(D431),D431&lt;&gt;0),Accueil!$B$7,IF(NOT(_xlfn.ISFORMULA(G431)),IF(AND(ISNUMBER(G431),G431&lt;&gt;0),Accueil!$B$7,""),"")),IF(NOT(_xlfn.ISFORMULA(G431)),IF(AND(ISNUMBER(G431),G431&lt;&gt;0),Accueil!$B$7,""),"")))</f>
        <v/>
      </c>
      <c r="AE431" s="230">
        <f t="shared" ca="1" si="92"/>
        <v>0</v>
      </c>
      <c r="AF431" s="230">
        <f t="shared" ca="1" si="93"/>
        <v>0</v>
      </c>
      <c r="AG431" s="230">
        <f t="shared" ca="1" si="94"/>
        <v>0</v>
      </c>
      <c r="AH431" s="231">
        <f t="shared" ca="1" si="95"/>
        <v>0</v>
      </c>
      <c r="AI431" s="231">
        <f t="shared" ca="1" si="96"/>
        <v>0</v>
      </c>
      <c r="AJ431" s="231" t="str">
        <f t="shared" ca="1" si="97"/>
        <v/>
      </c>
    </row>
    <row r="432" spans="1:36" x14ac:dyDescent="0.25">
      <c r="A432" s="42"/>
      <c r="B432" s="232" t="str">
        <f>IF(NOT(_xlfn.ISFORMULA(D432)),IF(AND(ISNUMBER(D432),D432&lt;&gt;0),Accueil!$B$7,IF(NOT(_xlfn.ISFORMULA(G432)),IF(AND(ISNUMBER(G432),G432&lt;&gt;0),Accueil!$B$7,""),"")),IF(NOT(_xlfn.ISFORMULA(G432)),IF(AND(ISNUMBER(G432),G432&lt;&gt;0),Accueil!$B$7,""),""))</f>
        <v/>
      </c>
      <c r="C432" s="43"/>
      <c r="D432" s="223" t="str">
        <f t="shared" ca="1" si="84"/>
        <v/>
      </c>
      <c r="E432" s="223" t="str">
        <f t="shared" ca="1" si="85"/>
        <v/>
      </c>
      <c r="F432" s="223" t="str">
        <f t="shared" ca="1" si="86"/>
        <v/>
      </c>
      <c r="G432" s="224" t="str">
        <f t="shared" ca="1" si="87"/>
        <v/>
      </c>
      <c r="H432" s="225" t="str">
        <f t="shared" ca="1" si="88"/>
        <v/>
      </c>
      <c r="I432" s="226" t="str">
        <f t="shared" ca="1" si="89"/>
        <v/>
      </c>
      <c r="J432" s="227" t="str">
        <f t="shared" ca="1" si="90"/>
        <v/>
      </c>
      <c r="K432" s="301" t="s">
        <v>88</v>
      </c>
      <c r="L432" s="112"/>
      <c r="M432" s="35"/>
      <c r="N432" s="35"/>
      <c r="O432" s="35"/>
      <c r="P432" s="35"/>
      <c r="S432" s="35"/>
      <c r="T432" s="35"/>
      <c r="U432" s="35"/>
      <c r="V432" s="35"/>
      <c r="W432" s="35"/>
      <c r="X432" s="35"/>
      <c r="Y432" s="35"/>
      <c r="Z432" s="35"/>
      <c r="AA432" s="228" t="b">
        <f t="shared" ca="1" si="91"/>
        <v>1</v>
      </c>
      <c r="AB432" s="228" t="b">
        <f ca="1">AND(Accueil!$E$5="Oui",$AA432,OR($AD432="",Accueil!$E$7="",NOT(ISNUMBER(Accueil!$E$7)),$AD432&gt;=Accueil!$E$7))</f>
        <v>0</v>
      </c>
      <c r="AC432" s="228" t="b">
        <f ca="1">AND(Accueil!$E$8="Oui",$AA432,OR($AD432="",Accueil!$E$10="",NOT(ISNUMBER(Accueil!$E$10)),$AD432&gt;=Accueil!$E$10))</f>
        <v>0</v>
      </c>
      <c r="AD432" s="229" t="str">
        <f>IF(NOT(_xlfn.ISFORMULA(B432)),IF(ISNUMBER(B432),B432,IF(NOT(_xlfn.ISFORMULA(D432)),IF(AND(ISNUMBER(D432),D432&lt;&gt;0),Accueil!$B$7,IF(NOT(_xlfn.ISFORMULA(G432)),IF(AND(ISNUMBER(G432),G432&lt;&gt;0),Accueil!$B$7,""),"")),IF(NOT(_xlfn.ISFORMULA(G432)),IF(AND(ISNUMBER(G432),G432&lt;&gt;0),Accueil!$B$7,""),""))),IF(NOT(_xlfn.ISFORMULA(D432)),IF(AND(ISNUMBER(D432),D432&lt;&gt;0),Accueil!$B$7,IF(NOT(_xlfn.ISFORMULA(G432)),IF(AND(ISNUMBER(G432),G432&lt;&gt;0),Accueil!$B$7,""),"")),IF(NOT(_xlfn.ISFORMULA(G432)),IF(AND(ISNUMBER(G432),G432&lt;&gt;0),Accueil!$B$7,""),"")))</f>
        <v/>
      </c>
      <c r="AE432" s="230">
        <f t="shared" ca="1" si="92"/>
        <v>0</v>
      </c>
      <c r="AF432" s="230">
        <f t="shared" ca="1" si="93"/>
        <v>0</v>
      </c>
      <c r="AG432" s="230">
        <f t="shared" ca="1" si="94"/>
        <v>0</v>
      </c>
      <c r="AH432" s="231">
        <f t="shared" ca="1" si="95"/>
        <v>0</v>
      </c>
      <c r="AI432" s="231">
        <f t="shared" ca="1" si="96"/>
        <v>0</v>
      </c>
      <c r="AJ432" s="231" t="str">
        <f t="shared" ca="1" si="97"/>
        <v/>
      </c>
    </row>
    <row r="433" spans="1:36" x14ac:dyDescent="0.25">
      <c r="A433" s="42"/>
      <c r="B433" s="232" t="str">
        <f>IF(NOT(_xlfn.ISFORMULA(D433)),IF(AND(ISNUMBER(D433),D433&lt;&gt;0),Accueil!$B$7,IF(NOT(_xlfn.ISFORMULA(G433)),IF(AND(ISNUMBER(G433),G433&lt;&gt;0),Accueil!$B$7,""),"")),IF(NOT(_xlfn.ISFORMULA(G433)),IF(AND(ISNUMBER(G433),G433&lt;&gt;0),Accueil!$B$7,""),""))</f>
        <v/>
      </c>
      <c r="C433" s="43"/>
      <c r="D433" s="223" t="str">
        <f t="shared" ca="1" si="84"/>
        <v/>
      </c>
      <c r="E433" s="223" t="str">
        <f t="shared" ca="1" si="85"/>
        <v/>
      </c>
      <c r="F433" s="223" t="str">
        <f t="shared" ca="1" si="86"/>
        <v/>
      </c>
      <c r="G433" s="224" t="str">
        <f t="shared" ca="1" si="87"/>
        <v/>
      </c>
      <c r="H433" s="225" t="str">
        <f t="shared" ca="1" si="88"/>
        <v/>
      </c>
      <c r="I433" s="226" t="str">
        <f t="shared" ca="1" si="89"/>
        <v/>
      </c>
      <c r="J433" s="227" t="str">
        <f t="shared" ca="1" si="90"/>
        <v/>
      </c>
      <c r="K433" s="301" t="s">
        <v>88</v>
      </c>
      <c r="L433" s="112"/>
      <c r="M433" s="35"/>
      <c r="N433" s="35"/>
      <c r="O433" s="35"/>
      <c r="P433" s="35"/>
      <c r="S433" s="35"/>
      <c r="T433" s="35"/>
      <c r="U433" s="35"/>
      <c r="V433" s="35"/>
      <c r="W433" s="35"/>
      <c r="X433" s="35"/>
      <c r="Y433" s="35"/>
      <c r="Z433" s="35"/>
      <c r="AA433" s="228" t="b">
        <f t="shared" ca="1" si="91"/>
        <v>1</v>
      </c>
      <c r="AB433" s="228" t="b">
        <f ca="1">AND(Accueil!$E$5="Oui",$AA433,OR($AD433="",Accueil!$E$7="",NOT(ISNUMBER(Accueil!$E$7)),$AD433&gt;=Accueil!$E$7))</f>
        <v>0</v>
      </c>
      <c r="AC433" s="228" t="b">
        <f ca="1">AND(Accueil!$E$8="Oui",$AA433,OR($AD433="",Accueil!$E$10="",NOT(ISNUMBER(Accueil!$E$10)),$AD433&gt;=Accueil!$E$10))</f>
        <v>0</v>
      </c>
      <c r="AD433" s="229" t="str">
        <f>IF(NOT(_xlfn.ISFORMULA(B433)),IF(ISNUMBER(B433),B433,IF(NOT(_xlfn.ISFORMULA(D433)),IF(AND(ISNUMBER(D433),D433&lt;&gt;0),Accueil!$B$7,IF(NOT(_xlfn.ISFORMULA(G433)),IF(AND(ISNUMBER(G433),G433&lt;&gt;0),Accueil!$B$7,""),"")),IF(NOT(_xlfn.ISFORMULA(G433)),IF(AND(ISNUMBER(G433),G433&lt;&gt;0),Accueil!$B$7,""),""))),IF(NOT(_xlfn.ISFORMULA(D433)),IF(AND(ISNUMBER(D433),D433&lt;&gt;0),Accueil!$B$7,IF(NOT(_xlfn.ISFORMULA(G433)),IF(AND(ISNUMBER(G433),G433&lt;&gt;0),Accueil!$B$7,""),"")),IF(NOT(_xlfn.ISFORMULA(G433)),IF(AND(ISNUMBER(G433),G433&lt;&gt;0),Accueil!$B$7,""),"")))</f>
        <v/>
      </c>
      <c r="AE433" s="230">
        <f t="shared" ca="1" si="92"/>
        <v>0</v>
      </c>
      <c r="AF433" s="230">
        <f t="shared" ca="1" si="93"/>
        <v>0</v>
      </c>
      <c r="AG433" s="230">
        <f t="shared" ca="1" si="94"/>
        <v>0</v>
      </c>
      <c r="AH433" s="231">
        <f t="shared" ca="1" si="95"/>
        <v>0</v>
      </c>
      <c r="AI433" s="231">
        <f t="shared" ca="1" si="96"/>
        <v>0</v>
      </c>
      <c r="AJ433" s="231" t="str">
        <f t="shared" ca="1" si="97"/>
        <v/>
      </c>
    </row>
    <row r="434" spans="1:36" x14ac:dyDescent="0.25">
      <c r="A434" s="42"/>
      <c r="B434" s="232" t="str">
        <f>IF(NOT(_xlfn.ISFORMULA(D434)),IF(AND(ISNUMBER(D434),D434&lt;&gt;0),Accueil!$B$7,IF(NOT(_xlfn.ISFORMULA(G434)),IF(AND(ISNUMBER(G434),G434&lt;&gt;0),Accueil!$B$7,""),"")),IF(NOT(_xlfn.ISFORMULA(G434)),IF(AND(ISNUMBER(G434),G434&lt;&gt;0),Accueil!$B$7,""),""))</f>
        <v/>
      </c>
      <c r="C434" s="43"/>
      <c r="D434" s="223" t="str">
        <f t="shared" ca="1" si="84"/>
        <v/>
      </c>
      <c r="E434" s="223" t="str">
        <f t="shared" ca="1" si="85"/>
        <v/>
      </c>
      <c r="F434" s="223" t="str">
        <f t="shared" ca="1" si="86"/>
        <v/>
      </c>
      <c r="G434" s="224" t="str">
        <f t="shared" ca="1" si="87"/>
        <v/>
      </c>
      <c r="H434" s="225" t="str">
        <f t="shared" ca="1" si="88"/>
        <v/>
      </c>
      <c r="I434" s="226" t="str">
        <f t="shared" ca="1" si="89"/>
        <v/>
      </c>
      <c r="J434" s="227" t="str">
        <f t="shared" ca="1" si="90"/>
        <v/>
      </c>
      <c r="K434" s="301" t="s">
        <v>88</v>
      </c>
      <c r="L434" s="112"/>
      <c r="M434" s="35"/>
      <c r="N434" s="35"/>
      <c r="O434" s="35"/>
      <c r="P434" s="35"/>
      <c r="S434" s="35"/>
      <c r="T434" s="35"/>
      <c r="U434" s="35"/>
      <c r="V434" s="35"/>
      <c r="W434" s="35"/>
      <c r="X434" s="35"/>
      <c r="Y434" s="35"/>
      <c r="Z434" s="35"/>
      <c r="AA434" s="228" t="b">
        <f t="shared" ca="1" si="91"/>
        <v>1</v>
      </c>
      <c r="AB434" s="228" t="b">
        <f ca="1">AND(Accueil!$E$5="Oui",$AA434,OR($AD434="",Accueil!$E$7="",NOT(ISNUMBER(Accueil!$E$7)),$AD434&gt;=Accueil!$E$7))</f>
        <v>0</v>
      </c>
      <c r="AC434" s="228" t="b">
        <f ca="1">AND(Accueil!$E$8="Oui",$AA434,OR($AD434="",Accueil!$E$10="",NOT(ISNUMBER(Accueil!$E$10)),$AD434&gt;=Accueil!$E$10))</f>
        <v>0</v>
      </c>
      <c r="AD434" s="229" t="str">
        <f>IF(NOT(_xlfn.ISFORMULA(B434)),IF(ISNUMBER(B434),B434,IF(NOT(_xlfn.ISFORMULA(D434)),IF(AND(ISNUMBER(D434),D434&lt;&gt;0),Accueil!$B$7,IF(NOT(_xlfn.ISFORMULA(G434)),IF(AND(ISNUMBER(G434),G434&lt;&gt;0),Accueil!$B$7,""),"")),IF(NOT(_xlfn.ISFORMULA(G434)),IF(AND(ISNUMBER(G434),G434&lt;&gt;0),Accueil!$B$7,""),""))),IF(NOT(_xlfn.ISFORMULA(D434)),IF(AND(ISNUMBER(D434),D434&lt;&gt;0),Accueil!$B$7,IF(NOT(_xlfn.ISFORMULA(G434)),IF(AND(ISNUMBER(G434),G434&lt;&gt;0),Accueil!$B$7,""),"")),IF(NOT(_xlfn.ISFORMULA(G434)),IF(AND(ISNUMBER(G434),G434&lt;&gt;0),Accueil!$B$7,""),"")))</f>
        <v/>
      </c>
      <c r="AE434" s="230">
        <f t="shared" ca="1" si="92"/>
        <v>0</v>
      </c>
      <c r="AF434" s="230">
        <f t="shared" ca="1" si="93"/>
        <v>0</v>
      </c>
      <c r="AG434" s="230">
        <f t="shared" ca="1" si="94"/>
        <v>0</v>
      </c>
      <c r="AH434" s="231">
        <f t="shared" ca="1" si="95"/>
        <v>0</v>
      </c>
      <c r="AI434" s="231">
        <f t="shared" ca="1" si="96"/>
        <v>0</v>
      </c>
      <c r="AJ434" s="231" t="str">
        <f t="shared" ca="1" si="97"/>
        <v/>
      </c>
    </row>
    <row r="435" spans="1:36" x14ac:dyDescent="0.25">
      <c r="A435" s="42"/>
      <c r="B435" s="232" t="str">
        <f>IF(NOT(_xlfn.ISFORMULA(D435)),IF(AND(ISNUMBER(D435),D435&lt;&gt;0),Accueil!$B$7,IF(NOT(_xlfn.ISFORMULA(G435)),IF(AND(ISNUMBER(G435),G435&lt;&gt;0),Accueil!$B$7,""),"")),IF(NOT(_xlfn.ISFORMULA(G435)),IF(AND(ISNUMBER(G435),G435&lt;&gt;0),Accueil!$B$7,""),""))</f>
        <v/>
      </c>
      <c r="C435" s="43"/>
      <c r="D435" s="223" t="str">
        <f t="shared" ca="1" si="84"/>
        <v/>
      </c>
      <c r="E435" s="223" t="str">
        <f t="shared" ca="1" si="85"/>
        <v/>
      </c>
      <c r="F435" s="223" t="str">
        <f t="shared" ca="1" si="86"/>
        <v/>
      </c>
      <c r="G435" s="224" t="str">
        <f t="shared" ca="1" si="87"/>
        <v/>
      </c>
      <c r="H435" s="225" t="str">
        <f t="shared" ca="1" si="88"/>
        <v/>
      </c>
      <c r="I435" s="226" t="str">
        <f t="shared" ca="1" si="89"/>
        <v/>
      </c>
      <c r="J435" s="227" t="str">
        <f t="shared" ca="1" si="90"/>
        <v/>
      </c>
      <c r="K435" s="301" t="s">
        <v>88</v>
      </c>
      <c r="L435" s="112"/>
      <c r="M435" s="35"/>
      <c r="N435" s="35"/>
      <c r="O435" s="35"/>
      <c r="P435" s="35"/>
      <c r="S435" s="35"/>
      <c r="T435" s="35"/>
      <c r="U435" s="35"/>
      <c r="V435" s="35"/>
      <c r="W435" s="35"/>
      <c r="X435" s="35"/>
      <c r="Y435" s="35"/>
      <c r="Z435" s="35"/>
      <c r="AA435" s="228" t="b">
        <f t="shared" ca="1" si="91"/>
        <v>1</v>
      </c>
      <c r="AB435" s="228" t="b">
        <f ca="1">AND(Accueil!$E$5="Oui",$AA435,OR($AD435="",Accueil!$E$7="",NOT(ISNUMBER(Accueil!$E$7)),$AD435&gt;=Accueil!$E$7))</f>
        <v>0</v>
      </c>
      <c r="AC435" s="228" t="b">
        <f ca="1">AND(Accueil!$E$8="Oui",$AA435,OR($AD435="",Accueil!$E$10="",NOT(ISNUMBER(Accueil!$E$10)),$AD435&gt;=Accueil!$E$10))</f>
        <v>0</v>
      </c>
      <c r="AD435" s="229" t="str">
        <f>IF(NOT(_xlfn.ISFORMULA(B435)),IF(ISNUMBER(B435),B435,IF(NOT(_xlfn.ISFORMULA(D435)),IF(AND(ISNUMBER(D435),D435&lt;&gt;0),Accueil!$B$7,IF(NOT(_xlfn.ISFORMULA(G435)),IF(AND(ISNUMBER(G435),G435&lt;&gt;0),Accueil!$B$7,""),"")),IF(NOT(_xlfn.ISFORMULA(G435)),IF(AND(ISNUMBER(G435),G435&lt;&gt;0),Accueil!$B$7,""),""))),IF(NOT(_xlfn.ISFORMULA(D435)),IF(AND(ISNUMBER(D435),D435&lt;&gt;0),Accueil!$B$7,IF(NOT(_xlfn.ISFORMULA(G435)),IF(AND(ISNUMBER(G435),G435&lt;&gt;0),Accueil!$B$7,""),"")),IF(NOT(_xlfn.ISFORMULA(G435)),IF(AND(ISNUMBER(G435),G435&lt;&gt;0),Accueil!$B$7,""),"")))</f>
        <v/>
      </c>
      <c r="AE435" s="230">
        <f t="shared" ca="1" si="92"/>
        <v>0</v>
      </c>
      <c r="AF435" s="230">
        <f t="shared" ca="1" si="93"/>
        <v>0</v>
      </c>
      <c r="AG435" s="230">
        <f t="shared" ca="1" si="94"/>
        <v>0</v>
      </c>
      <c r="AH435" s="231">
        <f t="shared" ca="1" si="95"/>
        <v>0</v>
      </c>
      <c r="AI435" s="231">
        <f t="shared" ca="1" si="96"/>
        <v>0</v>
      </c>
      <c r="AJ435" s="231" t="str">
        <f t="shared" ca="1" si="97"/>
        <v/>
      </c>
    </row>
    <row r="436" spans="1:36" x14ac:dyDescent="0.25">
      <c r="A436" s="42"/>
      <c r="B436" s="232" t="str">
        <f>IF(NOT(_xlfn.ISFORMULA(D436)),IF(AND(ISNUMBER(D436),D436&lt;&gt;0),Accueil!$B$7,IF(NOT(_xlfn.ISFORMULA(G436)),IF(AND(ISNUMBER(G436),G436&lt;&gt;0),Accueil!$B$7,""),"")),IF(NOT(_xlfn.ISFORMULA(G436)),IF(AND(ISNUMBER(G436),G436&lt;&gt;0),Accueil!$B$7,""),""))</f>
        <v/>
      </c>
      <c r="C436" s="43"/>
      <c r="D436" s="223" t="str">
        <f t="shared" ca="1" si="84"/>
        <v/>
      </c>
      <c r="E436" s="223" t="str">
        <f t="shared" ca="1" si="85"/>
        <v/>
      </c>
      <c r="F436" s="223" t="str">
        <f t="shared" ca="1" si="86"/>
        <v/>
      </c>
      <c r="G436" s="224" t="str">
        <f t="shared" ca="1" si="87"/>
        <v/>
      </c>
      <c r="H436" s="225" t="str">
        <f t="shared" ca="1" si="88"/>
        <v/>
      </c>
      <c r="I436" s="226" t="str">
        <f t="shared" ca="1" si="89"/>
        <v/>
      </c>
      <c r="J436" s="227" t="str">
        <f t="shared" ca="1" si="90"/>
        <v/>
      </c>
      <c r="K436" s="301" t="s">
        <v>88</v>
      </c>
      <c r="L436" s="112"/>
      <c r="M436" s="35"/>
      <c r="N436" s="35"/>
      <c r="O436" s="35"/>
      <c r="P436" s="35"/>
      <c r="S436" s="35"/>
      <c r="T436" s="35"/>
      <c r="U436" s="35"/>
      <c r="V436" s="35"/>
      <c r="W436" s="35"/>
      <c r="X436" s="35"/>
      <c r="Y436" s="35"/>
      <c r="Z436" s="35"/>
      <c r="AA436" s="228" t="b">
        <f t="shared" ca="1" si="91"/>
        <v>1</v>
      </c>
      <c r="AB436" s="228" t="b">
        <f ca="1">AND(Accueil!$E$5="Oui",$AA436,OR($AD436="",Accueil!$E$7="",NOT(ISNUMBER(Accueil!$E$7)),$AD436&gt;=Accueil!$E$7))</f>
        <v>0</v>
      </c>
      <c r="AC436" s="228" t="b">
        <f ca="1">AND(Accueil!$E$8="Oui",$AA436,OR($AD436="",Accueil!$E$10="",NOT(ISNUMBER(Accueil!$E$10)),$AD436&gt;=Accueil!$E$10))</f>
        <v>0</v>
      </c>
      <c r="AD436" s="229" t="str">
        <f>IF(NOT(_xlfn.ISFORMULA(B436)),IF(ISNUMBER(B436),B436,IF(NOT(_xlfn.ISFORMULA(D436)),IF(AND(ISNUMBER(D436),D436&lt;&gt;0),Accueil!$B$7,IF(NOT(_xlfn.ISFORMULA(G436)),IF(AND(ISNUMBER(G436),G436&lt;&gt;0),Accueil!$B$7,""),"")),IF(NOT(_xlfn.ISFORMULA(G436)),IF(AND(ISNUMBER(G436),G436&lt;&gt;0),Accueil!$B$7,""),""))),IF(NOT(_xlfn.ISFORMULA(D436)),IF(AND(ISNUMBER(D436),D436&lt;&gt;0),Accueil!$B$7,IF(NOT(_xlfn.ISFORMULA(G436)),IF(AND(ISNUMBER(G436),G436&lt;&gt;0),Accueil!$B$7,""),"")),IF(NOT(_xlfn.ISFORMULA(G436)),IF(AND(ISNUMBER(G436),G436&lt;&gt;0),Accueil!$B$7,""),"")))</f>
        <v/>
      </c>
      <c r="AE436" s="230">
        <f t="shared" ca="1" si="92"/>
        <v>0</v>
      </c>
      <c r="AF436" s="230">
        <f t="shared" ca="1" si="93"/>
        <v>0</v>
      </c>
      <c r="AG436" s="230">
        <f t="shared" ca="1" si="94"/>
        <v>0</v>
      </c>
      <c r="AH436" s="231">
        <f t="shared" ca="1" si="95"/>
        <v>0</v>
      </c>
      <c r="AI436" s="231">
        <f t="shared" ca="1" si="96"/>
        <v>0</v>
      </c>
      <c r="AJ436" s="231" t="str">
        <f t="shared" ca="1" si="97"/>
        <v/>
      </c>
    </row>
    <row r="437" spans="1:36" x14ac:dyDescent="0.25">
      <c r="A437" s="42"/>
      <c r="B437" s="232" t="str">
        <f>IF(NOT(_xlfn.ISFORMULA(D437)),IF(AND(ISNUMBER(D437),D437&lt;&gt;0),Accueil!$B$7,IF(NOT(_xlfn.ISFORMULA(G437)),IF(AND(ISNUMBER(G437),G437&lt;&gt;0),Accueil!$B$7,""),"")),IF(NOT(_xlfn.ISFORMULA(G437)),IF(AND(ISNUMBER(G437),G437&lt;&gt;0),Accueil!$B$7,""),""))</f>
        <v/>
      </c>
      <c r="C437" s="43"/>
      <c r="D437" s="223" t="str">
        <f t="shared" ca="1" si="84"/>
        <v/>
      </c>
      <c r="E437" s="223" t="str">
        <f t="shared" ca="1" si="85"/>
        <v/>
      </c>
      <c r="F437" s="223" t="str">
        <f t="shared" ca="1" si="86"/>
        <v/>
      </c>
      <c r="G437" s="224" t="str">
        <f t="shared" ca="1" si="87"/>
        <v/>
      </c>
      <c r="H437" s="225" t="str">
        <f t="shared" ca="1" si="88"/>
        <v/>
      </c>
      <c r="I437" s="226" t="str">
        <f t="shared" ca="1" si="89"/>
        <v/>
      </c>
      <c r="J437" s="227" t="str">
        <f t="shared" ca="1" si="90"/>
        <v/>
      </c>
      <c r="K437" s="301" t="s">
        <v>88</v>
      </c>
      <c r="L437" s="112"/>
      <c r="M437" s="35"/>
      <c r="N437" s="35"/>
      <c r="O437" s="35"/>
      <c r="P437" s="35"/>
      <c r="S437" s="35"/>
      <c r="T437" s="35"/>
      <c r="U437" s="35"/>
      <c r="V437" s="35"/>
      <c r="W437" s="35"/>
      <c r="X437" s="35"/>
      <c r="Y437" s="35"/>
      <c r="Z437" s="35"/>
      <c r="AA437" s="228" t="b">
        <f t="shared" ca="1" si="91"/>
        <v>1</v>
      </c>
      <c r="AB437" s="228" t="b">
        <f ca="1">AND(Accueil!$E$5="Oui",$AA437,OR($AD437="",Accueil!$E$7="",NOT(ISNUMBER(Accueil!$E$7)),$AD437&gt;=Accueil!$E$7))</f>
        <v>0</v>
      </c>
      <c r="AC437" s="228" t="b">
        <f ca="1">AND(Accueil!$E$8="Oui",$AA437,OR($AD437="",Accueil!$E$10="",NOT(ISNUMBER(Accueil!$E$10)),$AD437&gt;=Accueil!$E$10))</f>
        <v>0</v>
      </c>
      <c r="AD437" s="229" t="str">
        <f>IF(NOT(_xlfn.ISFORMULA(B437)),IF(ISNUMBER(B437),B437,IF(NOT(_xlfn.ISFORMULA(D437)),IF(AND(ISNUMBER(D437),D437&lt;&gt;0),Accueil!$B$7,IF(NOT(_xlfn.ISFORMULA(G437)),IF(AND(ISNUMBER(G437),G437&lt;&gt;0),Accueil!$B$7,""),"")),IF(NOT(_xlfn.ISFORMULA(G437)),IF(AND(ISNUMBER(G437),G437&lt;&gt;0),Accueil!$B$7,""),""))),IF(NOT(_xlfn.ISFORMULA(D437)),IF(AND(ISNUMBER(D437),D437&lt;&gt;0),Accueil!$B$7,IF(NOT(_xlfn.ISFORMULA(G437)),IF(AND(ISNUMBER(G437),G437&lt;&gt;0),Accueil!$B$7,""),"")),IF(NOT(_xlfn.ISFORMULA(G437)),IF(AND(ISNUMBER(G437),G437&lt;&gt;0),Accueil!$B$7,""),"")))</f>
        <v/>
      </c>
      <c r="AE437" s="230">
        <f t="shared" ca="1" si="92"/>
        <v>0</v>
      </c>
      <c r="AF437" s="230">
        <f t="shared" ca="1" si="93"/>
        <v>0</v>
      </c>
      <c r="AG437" s="230">
        <f t="shared" ca="1" si="94"/>
        <v>0</v>
      </c>
      <c r="AH437" s="231">
        <f t="shared" ca="1" si="95"/>
        <v>0</v>
      </c>
      <c r="AI437" s="231">
        <f t="shared" ca="1" si="96"/>
        <v>0</v>
      </c>
      <c r="AJ437" s="231" t="str">
        <f t="shared" ca="1" si="97"/>
        <v/>
      </c>
    </row>
    <row r="438" spans="1:36" x14ac:dyDescent="0.25">
      <c r="A438" s="42"/>
      <c r="B438" s="232" t="str">
        <f>IF(NOT(_xlfn.ISFORMULA(D438)),IF(AND(ISNUMBER(D438),D438&lt;&gt;0),Accueil!$B$7,IF(NOT(_xlfn.ISFORMULA(G438)),IF(AND(ISNUMBER(G438),G438&lt;&gt;0),Accueil!$B$7,""),"")),IF(NOT(_xlfn.ISFORMULA(G438)),IF(AND(ISNUMBER(G438),G438&lt;&gt;0),Accueil!$B$7,""),""))</f>
        <v/>
      </c>
      <c r="C438" s="43"/>
      <c r="D438" s="223" t="str">
        <f t="shared" ca="1" si="84"/>
        <v/>
      </c>
      <c r="E438" s="223" t="str">
        <f t="shared" ca="1" si="85"/>
        <v/>
      </c>
      <c r="F438" s="223" t="str">
        <f t="shared" ca="1" si="86"/>
        <v/>
      </c>
      <c r="G438" s="224" t="str">
        <f t="shared" ca="1" si="87"/>
        <v/>
      </c>
      <c r="H438" s="225" t="str">
        <f t="shared" ca="1" si="88"/>
        <v/>
      </c>
      <c r="I438" s="226" t="str">
        <f t="shared" ca="1" si="89"/>
        <v/>
      </c>
      <c r="J438" s="227" t="str">
        <f t="shared" ca="1" si="90"/>
        <v/>
      </c>
      <c r="K438" s="301" t="s">
        <v>88</v>
      </c>
      <c r="L438" s="112"/>
      <c r="M438" s="35"/>
      <c r="N438" s="35"/>
      <c r="O438" s="35"/>
      <c r="P438" s="35"/>
      <c r="S438" s="35"/>
      <c r="T438" s="35"/>
      <c r="U438" s="35"/>
      <c r="V438" s="35"/>
      <c r="W438" s="35"/>
      <c r="X438" s="35"/>
      <c r="Y438" s="35"/>
      <c r="Z438" s="35"/>
      <c r="AA438" s="228" t="b">
        <f t="shared" ca="1" si="91"/>
        <v>1</v>
      </c>
      <c r="AB438" s="228" t="b">
        <f ca="1">AND(Accueil!$E$5="Oui",$AA438,OR($AD438="",Accueil!$E$7="",NOT(ISNUMBER(Accueil!$E$7)),$AD438&gt;=Accueil!$E$7))</f>
        <v>0</v>
      </c>
      <c r="AC438" s="228" t="b">
        <f ca="1">AND(Accueil!$E$8="Oui",$AA438,OR($AD438="",Accueil!$E$10="",NOT(ISNUMBER(Accueil!$E$10)),$AD438&gt;=Accueil!$E$10))</f>
        <v>0</v>
      </c>
      <c r="AD438" s="229" t="str">
        <f>IF(NOT(_xlfn.ISFORMULA(B438)),IF(ISNUMBER(B438),B438,IF(NOT(_xlfn.ISFORMULA(D438)),IF(AND(ISNUMBER(D438),D438&lt;&gt;0),Accueil!$B$7,IF(NOT(_xlfn.ISFORMULA(G438)),IF(AND(ISNUMBER(G438),G438&lt;&gt;0),Accueil!$B$7,""),"")),IF(NOT(_xlfn.ISFORMULA(G438)),IF(AND(ISNUMBER(G438),G438&lt;&gt;0),Accueil!$B$7,""),""))),IF(NOT(_xlfn.ISFORMULA(D438)),IF(AND(ISNUMBER(D438),D438&lt;&gt;0),Accueil!$B$7,IF(NOT(_xlfn.ISFORMULA(G438)),IF(AND(ISNUMBER(G438),G438&lt;&gt;0),Accueil!$B$7,""),"")),IF(NOT(_xlfn.ISFORMULA(G438)),IF(AND(ISNUMBER(G438),G438&lt;&gt;0),Accueil!$B$7,""),"")))</f>
        <v/>
      </c>
      <c r="AE438" s="230">
        <f t="shared" ca="1" si="92"/>
        <v>0</v>
      </c>
      <c r="AF438" s="230">
        <f t="shared" ca="1" si="93"/>
        <v>0</v>
      </c>
      <c r="AG438" s="230">
        <f t="shared" ca="1" si="94"/>
        <v>0</v>
      </c>
      <c r="AH438" s="231">
        <f t="shared" ca="1" si="95"/>
        <v>0</v>
      </c>
      <c r="AI438" s="231">
        <f t="shared" ca="1" si="96"/>
        <v>0</v>
      </c>
      <c r="AJ438" s="231" t="str">
        <f t="shared" ca="1" si="97"/>
        <v/>
      </c>
    </row>
    <row r="439" spans="1:36" x14ac:dyDescent="0.25">
      <c r="A439" s="42"/>
      <c r="B439" s="232" t="str">
        <f>IF(NOT(_xlfn.ISFORMULA(D439)),IF(AND(ISNUMBER(D439),D439&lt;&gt;0),Accueil!$B$7,IF(NOT(_xlfn.ISFORMULA(G439)),IF(AND(ISNUMBER(G439),G439&lt;&gt;0),Accueil!$B$7,""),"")),IF(NOT(_xlfn.ISFORMULA(G439)),IF(AND(ISNUMBER(G439),G439&lt;&gt;0),Accueil!$B$7,""),""))</f>
        <v/>
      </c>
      <c r="C439" s="43"/>
      <c r="D439" s="223" t="str">
        <f t="shared" ca="1" si="84"/>
        <v/>
      </c>
      <c r="E439" s="223" t="str">
        <f t="shared" ca="1" si="85"/>
        <v/>
      </c>
      <c r="F439" s="223" t="str">
        <f t="shared" ca="1" si="86"/>
        <v/>
      </c>
      <c r="G439" s="224" t="str">
        <f t="shared" ca="1" si="87"/>
        <v/>
      </c>
      <c r="H439" s="225" t="str">
        <f t="shared" ca="1" si="88"/>
        <v/>
      </c>
      <c r="I439" s="226" t="str">
        <f t="shared" ca="1" si="89"/>
        <v/>
      </c>
      <c r="J439" s="227" t="str">
        <f t="shared" ca="1" si="90"/>
        <v/>
      </c>
      <c r="K439" s="301" t="s">
        <v>88</v>
      </c>
      <c r="L439" s="112"/>
      <c r="M439" s="35"/>
      <c r="N439" s="35"/>
      <c r="O439" s="35"/>
      <c r="P439" s="35"/>
      <c r="S439" s="35"/>
      <c r="T439" s="35"/>
      <c r="U439" s="35"/>
      <c r="V439" s="35"/>
      <c r="W439" s="35"/>
      <c r="X439" s="35"/>
      <c r="Y439" s="35"/>
      <c r="Z439" s="35"/>
      <c r="AA439" s="228" t="b">
        <f t="shared" ca="1" si="91"/>
        <v>1</v>
      </c>
      <c r="AB439" s="228" t="b">
        <f ca="1">AND(Accueil!$E$5="Oui",$AA439,OR($AD439="",Accueil!$E$7="",NOT(ISNUMBER(Accueil!$E$7)),$AD439&gt;=Accueil!$E$7))</f>
        <v>0</v>
      </c>
      <c r="AC439" s="228" t="b">
        <f ca="1">AND(Accueil!$E$8="Oui",$AA439,OR($AD439="",Accueil!$E$10="",NOT(ISNUMBER(Accueil!$E$10)),$AD439&gt;=Accueil!$E$10))</f>
        <v>0</v>
      </c>
      <c r="AD439" s="229" t="str">
        <f>IF(NOT(_xlfn.ISFORMULA(B439)),IF(ISNUMBER(B439),B439,IF(NOT(_xlfn.ISFORMULA(D439)),IF(AND(ISNUMBER(D439),D439&lt;&gt;0),Accueil!$B$7,IF(NOT(_xlfn.ISFORMULA(G439)),IF(AND(ISNUMBER(G439),G439&lt;&gt;0),Accueil!$B$7,""),"")),IF(NOT(_xlfn.ISFORMULA(G439)),IF(AND(ISNUMBER(G439),G439&lt;&gt;0),Accueil!$B$7,""),""))),IF(NOT(_xlfn.ISFORMULA(D439)),IF(AND(ISNUMBER(D439),D439&lt;&gt;0),Accueil!$B$7,IF(NOT(_xlfn.ISFORMULA(G439)),IF(AND(ISNUMBER(G439),G439&lt;&gt;0),Accueil!$B$7,""),"")),IF(NOT(_xlfn.ISFORMULA(G439)),IF(AND(ISNUMBER(G439),G439&lt;&gt;0),Accueil!$B$7,""),"")))</f>
        <v/>
      </c>
      <c r="AE439" s="230">
        <f t="shared" ca="1" si="92"/>
        <v>0</v>
      </c>
      <c r="AF439" s="230">
        <f t="shared" ca="1" si="93"/>
        <v>0</v>
      </c>
      <c r="AG439" s="230">
        <f t="shared" ca="1" si="94"/>
        <v>0</v>
      </c>
      <c r="AH439" s="231">
        <f t="shared" ca="1" si="95"/>
        <v>0</v>
      </c>
      <c r="AI439" s="231">
        <f t="shared" ca="1" si="96"/>
        <v>0</v>
      </c>
      <c r="AJ439" s="231" t="str">
        <f t="shared" ca="1" si="97"/>
        <v/>
      </c>
    </row>
    <row r="440" spans="1:36" x14ac:dyDescent="0.25">
      <c r="A440" s="42"/>
      <c r="B440" s="232" t="str">
        <f>IF(NOT(_xlfn.ISFORMULA(D440)),IF(AND(ISNUMBER(D440),D440&lt;&gt;0),Accueil!$B$7,IF(NOT(_xlfn.ISFORMULA(G440)),IF(AND(ISNUMBER(G440),G440&lt;&gt;0),Accueil!$B$7,""),"")),IF(NOT(_xlfn.ISFORMULA(G440)),IF(AND(ISNUMBER(G440),G440&lt;&gt;0),Accueil!$B$7,""),""))</f>
        <v/>
      </c>
      <c r="C440" s="43"/>
      <c r="D440" s="223" t="str">
        <f t="shared" ca="1" si="84"/>
        <v/>
      </c>
      <c r="E440" s="223" t="str">
        <f t="shared" ca="1" si="85"/>
        <v/>
      </c>
      <c r="F440" s="223" t="str">
        <f t="shared" ca="1" si="86"/>
        <v/>
      </c>
      <c r="G440" s="224" t="str">
        <f t="shared" ca="1" si="87"/>
        <v/>
      </c>
      <c r="H440" s="225" t="str">
        <f t="shared" ca="1" si="88"/>
        <v/>
      </c>
      <c r="I440" s="226" t="str">
        <f t="shared" ca="1" si="89"/>
        <v/>
      </c>
      <c r="J440" s="227" t="str">
        <f t="shared" ca="1" si="90"/>
        <v/>
      </c>
      <c r="K440" s="301" t="s">
        <v>88</v>
      </c>
      <c r="L440" s="112"/>
      <c r="M440" s="35"/>
      <c r="N440" s="35"/>
      <c r="O440" s="35"/>
      <c r="P440" s="35"/>
      <c r="S440" s="35"/>
      <c r="T440" s="35"/>
      <c r="U440" s="35"/>
      <c r="V440" s="35"/>
      <c r="W440" s="35"/>
      <c r="X440" s="35"/>
      <c r="Y440" s="35"/>
      <c r="Z440" s="35"/>
      <c r="AA440" s="228" t="b">
        <f t="shared" ca="1" si="91"/>
        <v>1</v>
      </c>
      <c r="AB440" s="228" t="b">
        <f ca="1">AND(Accueil!$E$5="Oui",$AA440,OR($AD440="",Accueil!$E$7="",NOT(ISNUMBER(Accueil!$E$7)),$AD440&gt;=Accueil!$E$7))</f>
        <v>0</v>
      </c>
      <c r="AC440" s="228" t="b">
        <f ca="1">AND(Accueil!$E$8="Oui",$AA440,OR($AD440="",Accueil!$E$10="",NOT(ISNUMBER(Accueil!$E$10)),$AD440&gt;=Accueil!$E$10))</f>
        <v>0</v>
      </c>
      <c r="AD440" s="229" t="str">
        <f>IF(NOT(_xlfn.ISFORMULA(B440)),IF(ISNUMBER(B440),B440,IF(NOT(_xlfn.ISFORMULA(D440)),IF(AND(ISNUMBER(D440),D440&lt;&gt;0),Accueil!$B$7,IF(NOT(_xlfn.ISFORMULA(G440)),IF(AND(ISNUMBER(G440),G440&lt;&gt;0),Accueil!$B$7,""),"")),IF(NOT(_xlfn.ISFORMULA(G440)),IF(AND(ISNUMBER(G440),G440&lt;&gt;0),Accueil!$B$7,""),""))),IF(NOT(_xlfn.ISFORMULA(D440)),IF(AND(ISNUMBER(D440),D440&lt;&gt;0),Accueil!$B$7,IF(NOT(_xlfn.ISFORMULA(G440)),IF(AND(ISNUMBER(G440),G440&lt;&gt;0),Accueil!$B$7,""),"")),IF(NOT(_xlfn.ISFORMULA(G440)),IF(AND(ISNUMBER(G440),G440&lt;&gt;0),Accueil!$B$7,""),"")))</f>
        <v/>
      </c>
      <c r="AE440" s="230">
        <f t="shared" ca="1" si="92"/>
        <v>0</v>
      </c>
      <c r="AF440" s="230">
        <f t="shared" ca="1" si="93"/>
        <v>0</v>
      </c>
      <c r="AG440" s="230">
        <f t="shared" ca="1" si="94"/>
        <v>0</v>
      </c>
      <c r="AH440" s="231">
        <f t="shared" ca="1" si="95"/>
        <v>0</v>
      </c>
      <c r="AI440" s="231">
        <f t="shared" ca="1" si="96"/>
        <v>0</v>
      </c>
      <c r="AJ440" s="231" t="str">
        <f t="shared" ca="1" si="97"/>
        <v/>
      </c>
    </row>
    <row r="441" spans="1:36" x14ac:dyDescent="0.25">
      <c r="A441" s="42"/>
      <c r="B441" s="232" t="str">
        <f>IF(NOT(_xlfn.ISFORMULA(D441)),IF(AND(ISNUMBER(D441),D441&lt;&gt;0),Accueil!$B$7,IF(NOT(_xlfn.ISFORMULA(G441)),IF(AND(ISNUMBER(G441),G441&lt;&gt;0),Accueil!$B$7,""),"")),IF(NOT(_xlfn.ISFORMULA(G441)),IF(AND(ISNUMBER(G441),G441&lt;&gt;0),Accueil!$B$7,""),""))</f>
        <v/>
      </c>
      <c r="C441" s="43"/>
      <c r="D441" s="223" t="str">
        <f t="shared" ca="1" si="84"/>
        <v/>
      </c>
      <c r="E441" s="223" t="str">
        <f t="shared" ca="1" si="85"/>
        <v/>
      </c>
      <c r="F441" s="223" t="str">
        <f t="shared" ca="1" si="86"/>
        <v/>
      </c>
      <c r="G441" s="224" t="str">
        <f t="shared" ca="1" si="87"/>
        <v/>
      </c>
      <c r="H441" s="225" t="str">
        <f t="shared" ca="1" si="88"/>
        <v/>
      </c>
      <c r="I441" s="226" t="str">
        <f t="shared" ca="1" si="89"/>
        <v/>
      </c>
      <c r="J441" s="227" t="str">
        <f t="shared" ca="1" si="90"/>
        <v/>
      </c>
      <c r="K441" s="301" t="s">
        <v>88</v>
      </c>
      <c r="L441" s="112"/>
      <c r="M441" s="35"/>
      <c r="N441" s="35"/>
      <c r="O441" s="35"/>
      <c r="P441" s="35"/>
      <c r="S441" s="35"/>
      <c r="T441" s="35"/>
      <c r="U441" s="35"/>
      <c r="V441" s="35"/>
      <c r="W441" s="35"/>
      <c r="X441" s="35"/>
      <c r="Y441" s="35"/>
      <c r="Z441" s="35"/>
      <c r="AA441" s="228" t="b">
        <f t="shared" ca="1" si="91"/>
        <v>1</v>
      </c>
      <c r="AB441" s="228" t="b">
        <f ca="1">AND(Accueil!$E$5="Oui",$AA441,OR($AD441="",Accueil!$E$7="",NOT(ISNUMBER(Accueil!$E$7)),$AD441&gt;=Accueil!$E$7))</f>
        <v>0</v>
      </c>
      <c r="AC441" s="228" t="b">
        <f ca="1">AND(Accueil!$E$8="Oui",$AA441,OR($AD441="",Accueil!$E$10="",NOT(ISNUMBER(Accueil!$E$10)),$AD441&gt;=Accueil!$E$10))</f>
        <v>0</v>
      </c>
      <c r="AD441" s="229" t="str">
        <f>IF(NOT(_xlfn.ISFORMULA(B441)),IF(ISNUMBER(B441),B441,IF(NOT(_xlfn.ISFORMULA(D441)),IF(AND(ISNUMBER(D441),D441&lt;&gt;0),Accueil!$B$7,IF(NOT(_xlfn.ISFORMULA(G441)),IF(AND(ISNUMBER(G441),G441&lt;&gt;0),Accueil!$B$7,""),"")),IF(NOT(_xlfn.ISFORMULA(G441)),IF(AND(ISNUMBER(G441),G441&lt;&gt;0),Accueil!$B$7,""),""))),IF(NOT(_xlfn.ISFORMULA(D441)),IF(AND(ISNUMBER(D441),D441&lt;&gt;0),Accueil!$B$7,IF(NOT(_xlfn.ISFORMULA(G441)),IF(AND(ISNUMBER(G441),G441&lt;&gt;0),Accueil!$B$7,""),"")),IF(NOT(_xlfn.ISFORMULA(G441)),IF(AND(ISNUMBER(G441),G441&lt;&gt;0),Accueil!$B$7,""),"")))</f>
        <v/>
      </c>
      <c r="AE441" s="230">
        <f t="shared" ca="1" si="92"/>
        <v>0</v>
      </c>
      <c r="AF441" s="230">
        <f t="shared" ca="1" si="93"/>
        <v>0</v>
      </c>
      <c r="AG441" s="230">
        <f t="shared" ca="1" si="94"/>
        <v>0</v>
      </c>
      <c r="AH441" s="231">
        <f t="shared" ca="1" si="95"/>
        <v>0</v>
      </c>
      <c r="AI441" s="231">
        <f t="shared" ca="1" si="96"/>
        <v>0</v>
      </c>
      <c r="AJ441" s="231" t="str">
        <f t="shared" ca="1" si="97"/>
        <v/>
      </c>
    </row>
    <row r="442" spans="1:36" x14ac:dyDescent="0.25">
      <c r="A442" s="42"/>
      <c r="B442" s="232" t="str">
        <f>IF(NOT(_xlfn.ISFORMULA(D442)),IF(AND(ISNUMBER(D442),D442&lt;&gt;0),Accueil!$B$7,IF(NOT(_xlfn.ISFORMULA(G442)),IF(AND(ISNUMBER(G442),G442&lt;&gt;0),Accueil!$B$7,""),"")),IF(NOT(_xlfn.ISFORMULA(G442)),IF(AND(ISNUMBER(G442),G442&lt;&gt;0),Accueil!$B$7,""),""))</f>
        <v/>
      </c>
      <c r="C442" s="43"/>
      <c r="D442" s="223" t="str">
        <f t="shared" ca="1" si="84"/>
        <v/>
      </c>
      <c r="E442" s="223" t="str">
        <f t="shared" ca="1" si="85"/>
        <v/>
      </c>
      <c r="F442" s="223" t="str">
        <f t="shared" ca="1" si="86"/>
        <v/>
      </c>
      <c r="G442" s="224" t="str">
        <f t="shared" ca="1" si="87"/>
        <v/>
      </c>
      <c r="H442" s="225" t="str">
        <f t="shared" ca="1" si="88"/>
        <v/>
      </c>
      <c r="I442" s="226" t="str">
        <f t="shared" ca="1" si="89"/>
        <v/>
      </c>
      <c r="J442" s="227" t="str">
        <f t="shared" ca="1" si="90"/>
        <v/>
      </c>
      <c r="K442" s="301" t="s">
        <v>88</v>
      </c>
      <c r="L442" s="112"/>
      <c r="M442" s="35"/>
      <c r="N442" s="35"/>
      <c r="O442" s="35"/>
      <c r="P442" s="35"/>
      <c r="S442" s="35"/>
      <c r="T442" s="35"/>
      <c r="U442" s="35"/>
      <c r="V442" s="35"/>
      <c r="W442" s="35"/>
      <c r="X442" s="35"/>
      <c r="Y442" s="35"/>
      <c r="Z442" s="35"/>
      <c r="AA442" s="228" t="b">
        <f t="shared" ca="1" si="91"/>
        <v>1</v>
      </c>
      <c r="AB442" s="228" t="b">
        <f ca="1">AND(Accueil!$E$5="Oui",$AA442,OR($AD442="",Accueil!$E$7="",NOT(ISNUMBER(Accueil!$E$7)),$AD442&gt;=Accueil!$E$7))</f>
        <v>0</v>
      </c>
      <c r="AC442" s="228" t="b">
        <f ca="1">AND(Accueil!$E$8="Oui",$AA442,OR($AD442="",Accueil!$E$10="",NOT(ISNUMBER(Accueil!$E$10)),$AD442&gt;=Accueil!$E$10))</f>
        <v>0</v>
      </c>
      <c r="AD442" s="229" t="str">
        <f>IF(NOT(_xlfn.ISFORMULA(B442)),IF(ISNUMBER(B442),B442,IF(NOT(_xlfn.ISFORMULA(D442)),IF(AND(ISNUMBER(D442),D442&lt;&gt;0),Accueil!$B$7,IF(NOT(_xlfn.ISFORMULA(G442)),IF(AND(ISNUMBER(G442),G442&lt;&gt;0),Accueil!$B$7,""),"")),IF(NOT(_xlfn.ISFORMULA(G442)),IF(AND(ISNUMBER(G442),G442&lt;&gt;0),Accueil!$B$7,""),""))),IF(NOT(_xlfn.ISFORMULA(D442)),IF(AND(ISNUMBER(D442),D442&lt;&gt;0),Accueil!$B$7,IF(NOT(_xlfn.ISFORMULA(G442)),IF(AND(ISNUMBER(G442),G442&lt;&gt;0),Accueil!$B$7,""),"")),IF(NOT(_xlfn.ISFORMULA(G442)),IF(AND(ISNUMBER(G442),G442&lt;&gt;0),Accueil!$B$7,""),"")))</f>
        <v/>
      </c>
      <c r="AE442" s="230">
        <f t="shared" ca="1" si="92"/>
        <v>0</v>
      </c>
      <c r="AF442" s="230">
        <f t="shared" ca="1" si="93"/>
        <v>0</v>
      </c>
      <c r="AG442" s="230">
        <f t="shared" ca="1" si="94"/>
        <v>0</v>
      </c>
      <c r="AH442" s="231">
        <f t="shared" ca="1" si="95"/>
        <v>0</v>
      </c>
      <c r="AI442" s="231">
        <f t="shared" ca="1" si="96"/>
        <v>0</v>
      </c>
      <c r="AJ442" s="231" t="str">
        <f t="shared" ca="1" si="97"/>
        <v/>
      </c>
    </row>
    <row r="443" spans="1:36" x14ac:dyDescent="0.25">
      <c r="A443" s="42"/>
      <c r="B443" s="232" t="str">
        <f>IF(NOT(_xlfn.ISFORMULA(D443)),IF(AND(ISNUMBER(D443),D443&lt;&gt;0),Accueil!$B$7,IF(NOT(_xlfn.ISFORMULA(G443)),IF(AND(ISNUMBER(G443),G443&lt;&gt;0),Accueil!$B$7,""),"")),IF(NOT(_xlfn.ISFORMULA(G443)),IF(AND(ISNUMBER(G443),G443&lt;&gt;0),Accueil!$B$7,""),""))</f>
        <v/>
      </c>
      <c r="C443" s="43"/>
      <c r="D443" s="223" t="str">
        <f t="shared" ca="1" si="84"/>
        <v/>
      </c>
      <c r="E443" s="223" t="str">
        <f t="shared" ca="1" si="85"/>
        <v/>
      </c>
      <c r="F443" s="223" t="str">
        <f t="shared" ca="1" si="86"/>
        <v/>
      </c>
      <c r="G443" s="224" t="str">
        <f t="shared" ca="1" si="87"/>
        <v/>
      </c>
      <c r="H443" s="225" t="str">
        <f t="shared" ca="1" si="88"/>
        <v/>
      </c>
      <c r="I443" s="226" t="str">
        <f t="shared" ca="1" si="89"/>
        <v/>
      </c>
      <c r="J443" s="227" t="str">
        <f t="shared" ca="1" si="90"/>
        <v/>
      </c>
      <c r="K443" s="301" t="s">
        <v>88</v>
      </c>
      <c r="L443" s="112"/>
      <c r="M443" s="35"/>
      <c r="N443" s="35"/>
      <c r="O443" s="35"/>
      <c r="P443" s="35"/>
      <c r="S443" s="35"/>
      <c r="T443" s="35"/>
      <c r="U443" s="35"/>
      <c r="V443" s="35"/>
      <c r="W443" s="35"/>
      <c r="X443" s="35"/>
      <c r="Y443" s="35"/>
      <c r="Z443" s="35"/>
      <c r="AA443" s="228" t="b">
        <f t="shared" ca="1" si="91"/>
        <v>1</v>
      </c>
      <c r="AB443" s="228" t="b">
        <f ca="1">AND(Accueil!$E$5="Oui",$AA443,OR($AD443="",Accueil!$E$7="",NOT(ISNUMBER(Accueil!$E$7)),$AD443&gt;=Accueil!$E$7))</f>
        <v>0</v>
      </c>
      <c r="AC443" s="228" t="b">
        <f ca="1">AND(Accueil!$E$8="Oui",$AA443,OR($AD443="",Accueil!$E$10="",NOT(ISNUMBER(Accueil!$E$10)),$AD443&gt;=Accueil!$E$10))</f>
        <v>0</v>
      </c>
      <c r="AD443" s="229" t="str">
        <f>IF(NOT(_xlfn.ISFORMULA(B443)),IF(ISNUMBER(B443),B443,IF(NOT(_xlfn.ISFORMULA(D443)),IF(AND(ISNUMBER(D443),D443&lt;&gt;0),Accueil!$B$7,IF(NOT(_xlfn.ISFORMULA(G443)),IF(AND(ISNUMBER(G443),G443&lt;&gt;0),Accueil!$B$7,""),"")),IF(NOT(_xlfn.ISFORMULA(G443)),IF(AND(ISNUMBER(G443),G443&lt;&gt;0),Accueil!$B$7,""),""))),IF(NOT(_xlfn.ISFORMULA(D443)),IF(AND(ISNUMBER(D443),D443&lt;&gt;0),Accueil!$B$7,IF(NOT(_xlfn.ISFORMULA(G443)),IF(AND(ISNUMBER(G443),G443&lt;&gt;0),Accueil!$B$7,""),"")),IF(NOT(_xlfn.ISFORMULA(G443)),IF(AND(ISNUMBER(G443),G443&lt;&gt;0),Accueil!$B$7,""),"")))</f>
        <v/>
      </c>
      <c r="AE443" s="230">
        <f t="shared" ca="1" si="92"/>
        <v>0</v>
      </c>
      <c r="AF443" s="230">
        <f t="shared" ca="1" si="93"/>
        <v>0</v>
      </c>
      <c r="AG443" s="230">
        <f t="shared" ca="1" si="94"/>
        <v>0</v>
      </c>
      <c r="AH443" s="231">
        <f t="shared" ca="1" si="95"/>
        <v>0</v>
      </c>
      <c r="AI443" s="231">
        <f t="shared" ca="1" si="96"/>
        <v>0</v>
      </c>
      <c r="AJ443" s="231" t="str">
        <f t="shared" ca="1" si="97"/>
        <v/>
      </c>
    </row>
    <row r="444" spans="1:36" x14ac:dyDescent="0.25">
      <c r="A444" s="42"/>
      <c r="B444" s="232" t="str">
        <f>IF(NOT(_xlfn.ISFORMULA(D444)),IF(AND(ISNUMBER(D444),D444&lt;&gt;0),Accueil!$B$7,IF(NOT(_xlfn.ISFORMULA(G444)),IF(AND(ISNUMBER(G444),G444&lt;&gt;0),Accueil!$B$7,""),"")),IF(NOT(_xlfn.ISFORMULA(G444)),IF(AND(ISNUMBER(G444),G444&lt;&gt;0),Accueil!$B$7,""),""))</f>
        <v/>
      </c>
      <c r="C444" s="43"/>
      <c r="D444" s="223" t="str">
        <f t="shared" ca="1" si="84"/>
        <v/>
      </c>
      <c r="E444" s="223" t="str">
        <f t="shared" ca="1" si="85"/>
        <v/>
      </c>
      <c r="F444" s="223" t="str">
        <f t="shared" ca="1" si="86"/>
        <v/>
      </c>
      <c r="G444" s="224" t="str">
        <f t="shared" ca="1" si="87"/>
        <v/>
      </c>
      <c r="H444" s="225" t="str">
        <f t="shared" ca="1" si="88"/>
        <v/>
      </c>
      <c r="I444" s="226" t="str">
        <f t="shared" ca="1" si="89"/>
        <v/>
      </c>
      <c r="J444" s="227" t="str">
        <f t="shared" ca="1" si="90"/>
        <v/>
      </c>
      <c r="K444" s="301" t="s">
        <v>88</v>
      </c>
      <c r="L444" s="112"/>
      <c r="M444" s="35"/>
      <c r="N444" s="35"/>
      <c r="O444" s="35"/>
      <c r="P444" s="35"/>
      <c r="S444" s="35"/>
      <c r="T444" s="35"/>
      <c r="U444" s="35"/>
      <c r="V444" s="35"/>
      <c r="W444" s="35"/>
      <c r="X444" s="35"/>
      <c r="Y444" s="35"/>
      <c r="Z444" s="35"/>
      <c r="AA444" s="228" t="b">
        <f t="shared" ca="1" si="91"/>
        <v>1</v>
      </c>
      <c r="AB444" s="228" t="b">
        <f ca="1">AND(Accueil!$E$5="Oui",$AA444,OR($AD444="",Accueil!$E$7="",NOT(ISNUMBER(Accueil!$E$7)),$AD444&gt;=Accueil!$E$7))</f>
        <v>0</v>
      </c>
      <c r="AC444" s="228" t="b">
        <f ca="1">AND(Accueil!$E$8="Oui",$AA444,OR($AD444="",Accueil!$E$10="",NOT(ISNUMBER(Accueil!$E$10)),$AD444&gt;=Accueil!$E$10))</f>
        <v>0</v>
      </c>
      <c r="AD444" s="229" t="str">
        <f>IF(NOT(_xlfn.ISFORMULA(B444)),IF(ISNUMBER(B444),B444,IF(NOT(_xlfn.ISFORMULA(D444)),IF(AND(ISNUMBER(D444),D444&lt;&gt;0),Accueil!$B$7,IF(NOT(_xlfn.ISFORMULA(G444)),IF(AND(ISNUMBER(G444),G444&lt;&gt;0),Accueil!$B$7,""),"")),IF(NOT(_xlfn.ISFORMULA(G444)),IF(AND(ISNUMBER(G444),G444&lt;&gt;0),Accueil!$B$7,""),""))),IF(NOT(_xlfn.ISFORMULA(D444)),IF(AND(ISNUMBER(D444),D444&lt;&gt;0),Accueil!$B$7,IF(NOT(_xlfn.ISFORMULA(G444)),IF(AND(ISNUMBER(G444),G444&lt;&gt;0),Accueil!$B$7,""),"")),IF(NOT(_xlfn.ISFORMULA(G444)),IF(AND(ISNUMBER(G444),G444&lt;&gt;0),Accueil!$B$7,""),"")))</f>
        <v/>
      </c>
      <c r="AE444" s="230">
        <f t="shared" ca="1" si="92"/>
        <v>0</v>
      </c>
      <c r="AF444" s="230">
        <f t="shared" ca="1" si="93"/>
        <v>0</v>
      </c>
      <c r="AG444" s="230">
        <f t="shared" ca="1" si="94"/>
        <v>0</v>
      </c>
      <c r="AH444" s="231">
        <f t="shared" ca="1" si="95"/>
        <v>0</v>
      </c>
      <c r="AI444" s="231">
        <f t="shared" ca="1" si="96"/>
        <v>0</v>
      </c>
      <c r="AJ444" s="231" t="str">
        <f t="shared" ca="1" si="97"/>
        <v/>
      </c>
    </row>
    <row r="445" spans="1:36" x14ac:dyDescent="0.25">
      <c r="A445" s="42"/>
      <c r="B445" s="232" t="str">
        <f>IF(NOT(_xlfn.ISFORMULA(D445)),IF(AND(ISNUMBER(D445),D445&lt;&gt;0),Accueil!$B$7,IF(NOT(_xlfn.ISFORMULA(G445)),IF(AND(ISNUMBER(G445),G445&lt;&gt;0),Accueil!$B$7,""),"")),IF(NOT(_xlfn.ISFORMULA(G445)),IF(AND(ISNUMBER(G445),G445&lt;&gt;0),Accueil!$B$7,""),""))</f>
        <v/>
      </c>
      <c r="C445" s="43"/>
      <c r="D445" s="223" t="str">
        <f t="shared" ca="1" si="84"/>
        <v/>
      </c>
      <c r="E445" s="223" t="str">
        <f t="shared" ca="1" si="85"/>
        <v/>
      </c>
      <c r="F445" s="223" t="str">
        <f t="shared" ca="1" si="86"/>
        <v/>
      </c>
      <c r="G445" s="224" t="str">
        <f t="shared" ca="1" si="87"/>
        <v/>
      </c>
      <c r="H445" s="225" t="str">
        <f t="shared" ca="1" si="88"/>
        <v/>
      </c>
      <c r="I445" s="226" t="str">
        <f t="shared" ca="1" si="89"/>
        <v/>
      </c>
      <c r="J445" s="227" t="str">
        <f t="shared" ca="1" si="90"/>
        <v/>
      </c>
      <c r="K445" s="301" t="s">
        <v>88</v>
      </c>
      <c r="L445" s="112"/>
      <c r="M445" s="35"/>
      <c r="N445" s="35"/>
      <c r="O445" s="35"/>
      <c r="P445" s="35"/>
      <c r="S445" s="35"/>
      <c r="T445" s="35"/>
      <c r="U445" s="35"/>
      <c r="V445" s="35"/>
      <c r="W445" s="35"/>
      <c r="X445" s="35"/>
      <c r="Y445" s="35"/>
      <c r="Z445" s="35"/>
      <c r="AA445" s="228" t="b">
        <f t="shared" ca="1" si="91"/>
        <v>1</v>
      </c>
      <c r="AB445" s="228" t="b">
        <f ca="1">AND(Accueil!$E$5="Oui",$AA445,OR($AD445="",Accueil!$E$7="",NOT(ISNUMBER(Accueil!$E$7)),$AD445&gt;=Accueil!$E$7))</f>
        <v>0</v>
      </c>
      <c r="AC445" s="228" t="b">
        <f ca="1">AND(Accueil!$E$8="Oui",$AA445,OR($AD445="",Accueil!$E$10="",NOT(ISNUMBER(Accueil!$E$10)),$AD445&gt;=Accueil!$E$10))</f>
        <v>0</v>
      </c>
      <c r="AD445" s="229" t="str">
        <f>IF(NOT(_xlfn.ISFORMULA(B445)),IF(ISNUMBER(B445),B445,IF(NOT(_xlfn.ISFORMULA(D445)),IF(AND(ISNUMBER(D445),D445&lt;&gt;0),Accueil!$B$7,IF(NOT(_xlfn.ISFORMULA(G445)),IF(AND(ISNUMBER(G445),G445&lt;&gt;0),Accueil!$B$7,""),"")),IF(NOT(_xlfn.ISFORMULA(G445)),IF(AND(ISNUMBER(G445),G445&lt;&gt;0),Accueil!$B$7,""),""))),IF(NOT(_xlfn.ISFORMULA(D445)),IF(AND(ISNUMBER(D445),D445&lt;&gt;0),Accueil!$B$7,IF(NOT(_xlfn.ISFORMULA(G445)),IF(AND(ISNUMBER(G445),G445&lt;&gt;0),Accueil!$B$7,""),"")),IF(NOT(_xlfn.ISFORMULA(G445)),IF(AND(ISNUMBER(G445),G445&lt;&gt;0),Accueil!$B$7,""),"")))</f>
        <v/>
      </c>
      <c r="AE445" s="230">
        <f t="shared" ca="1" si="92"/>
        <v>0</v>
      </c>
      <c r="AF445" s="230">
        <f t="shared" ca="1" si="93"/>
        <v>0</v>
      </c>
      <c r="AG445" s="230">
        <f t="shared" ca="1" si="94"/>
        <v>0</v>
      </c>
      <c r="AH445" s="231">
        <f t="shared" ca="1" si="95"/>
        <v>0</v>
      </c>
      <c r="AI445" s="231">
        <f t="shared" ca="1" si="96"/>
        <v>0</v>
      </c>
      <c r="AJ445" s="231" t="str">
        <f t="shared" ca="1" si="97"/>
        <v/>
      </c>
    </row>
    <row r="446" spans="1:36" x14ac:dyDescent="0.25">
      <c r="A446" s="42"/>
      <c r="B446" s="232" t="str">
        <f>IF(NOT(_xlfn.ISFORMULA(D446)),IF(AND(ISNUMBER(D446),D446&lt;&gt;0),Accueil!$B$7,IF(NOT(_xlfn.ISFORMULA(G446)),IF(AND(ISNUMBER(G446),G446&lt;&gt;0),Accueil!$B$7,""),"")),IF(NOT(_xlfn.ISFORMULA(G446)),IF(AND(ISNUMBER(G446),G446&lt;&gt;0),Accueil!$B$7,""),""))</f>
        <v/>
      </c>
      <c r="C446" s="43"/>
      <c r="D446" s="223" t="str">
        <f t="shared" ca="1" si="84"/>
        <v/>
      </c>
      <c r="E446" s="223" t="str">
        <f t="shared" ca="1" si="85"/>
        <v/>
      </c>
      <c r="F446" s="223" t="str">
        <f t="shared" ca="1" si="86"/>
        <v/>
      </c>
      <c r="G446" s="224" t="str">
        <f t="shared" ca="1" si="87"/>
        <v/>
      </c>
      <c r="H446" s="225" t="str">
        <f t="shared" ca="1" si="88"/>
        <v/>
      </c>
      <c r="I446" s="226" t="str">
        <f t="shared" ca="1" si="89"/>
        <v/>
      </c>
      <c r="J446" s="227" t="str">
        <f t="shared" ca="1" si="90"/>
        <v/>
      </c>
      <c r="K446" s="301" t="s">
        <v>88</v>
      </c>
      <c r="L446" s="112"/>
      <c r="M446" s="35"/>
      <c r="N446" s="35"/>
      <c r="O446" s="35"/>
      <c r="P446" s="35"/>
      <c r="S446" s="35"/>
      <c r="T446" s="35"/>
      <c r="U446" s="35"/>
      <c r="V446" s="35"/>
      <c r="W446" s="35"/>
      <c r="X446" s="35"/>
      <c r="Y446" s="35"/>
      <c r="Z446" s="35"/>
      <c r="AA446" s="228" t="b">
        <f t="shared" ca="1" si="91"/>
        <v>1</v>
      </c>
      <c r="AB446" s="228" t="b">
        <f ca="1">AND(Accueil!$E$5="Oui",$AA446,OR($AD446="",Accueil!$E$7="",NOT(ISNUMBER(Accueil!$E$7)),$AD446&gt;=Accueil!$E$7))</f>
        <v>0</v>
      </c>
      <c r="AC446" s="228" t="b">
        <f ca="1">AND(Accueil!$E$8="Oui",$AA446,OR($AD446="",Accueil!$E$10="",NOT(ISNUMBER(Accueil!$E$10)),$AD446&gt;=Accueil!$E$10))</f>
        <v>0</v>
      </c>
      <c r="AD446" s="229" t="str">
        <f>IF(NOT(_xlfn.ISFORMULA(B446)),IF(ISNUMBER(B446),B446,IF(NOT(_xlfn.ISFORMULA(D446)),IF(AND(ISNUMBER(D446),D446&lt;&gt;0),Accueil!$B$7,IF(NOT(_xlfn.ISFORMULA(G446)),IF(AND(ISNUMBER(G446),G446&lt;&gt;0),Accueil!$B$7,""),"")),IF(NOT(_xlfn.ISFORMULA(G446)),IF(AND(ISNUMBER(G446),G446&lt;&gt;0),Accueil!$B$7,""),""))),IF(NOT(_xlfn.ISFORMULA(D446)),IF(AND(ISNUMBER(D446),D446&lt;&gt;0),Accueil!$B$7,IF(NOT(_xlfn.ISFORMULA(G446)),IF(AND(ISNUMBER(G446),G446&lt;&gt;0),Accueil!$B$7,""),"")),IF(NOT(_xlfn.ISFORMULA(G446)),IF(AND(ISNUMBER(G446),G446&lt;&gt;0),Accueil!$B$7,""),"")))</f>
        <v/>
      </c>
      <c r="AE446" s="230">
        <f t="shared" ca="1" si="92"/>
        <v>0</v>
      </c>
      <c r="AF446" s="230">
        <f t="shared" ca="1" si="93"/>
        <v>0</v>
      </c>
      <c r="AG446" s="230">
        <f t="shared" ca="1" si="94"/>
        <v>0</v>
      </c>
      <c r="AH446" s="231">
        <f t="shared" ca="1" si="95"/>
        <v>0</v>
      </c>
      <c r="AI446" s="231">
        <f t="shared" ca="1" si="96"/>
        <v>0</v>
      </c>
      <c r="AJ446" s="231" t="str">
        <f t="shared" ca="1" si="97"/>
        <v/>
      </c>
    </row>
    <row r="447" spans="1:36" x14ac:dyDescent="0.25">
      <c r="A447" s="42"/>
      <c r="B447" s="232" t="str">
        <f>IF(NOT(_xlfn.ISFORMULA(D447)),IF(AND(ISNUMBER(D447),D447&lt;&gt;0),Accueil!$B$7,IF(NOT(_xlfn.ISFORMULA(G447)),IF(AND(ISNUMBER(G447),G447&lt;&gt;0),Accueil!$B$7,""),"")),IF(NOT(_xlfn.ISFORMULA(G447)),IF(AND(ISNUMBER(G447),G447&lt;&gt;0),Accueil!$B$7,""),""))</f>
        <v/>
      </c>
      <c r="C447" s="43"/>
      <c r="D447" s="223" t="str">
        <f t="shared" ca="1" si="84"/>
        <v/>
      </c>
      <c r="E447" s="223" t="str">
        <f t="shared" ca="1" si="85"/>
        <v/>
      </c>
      <c r="F447" s="223" t="str">
        <f t="shared" ca="1" si="86"/>
        <v/>
      </c>
      <c r="G447" s="224" t="str">
        <f t="shared" ca="1" si="87"/>
        <v/>
      </c>
      <c r="H447" s="225" t="str">
        <f t="shared" ca="1" si="88"/>
        <v/>
      </c>
      <c r="I447" s="226" t="str">
        <f t="shared" ca="1" si="89"/>
        <v/>
      </c>
      <c r="J447" s="227" t="str">
        <f t="shared" ca="1" si="90"/>
        <v/>
      </c>
      <c r="K447" s="301" t="s">
        <v>88</v>
      </c>
      <c r="L447" s="112"/>
      <c r="M447" s="35"/>
      <c r="N447" s="35"/>
      <c r="O447" s="35"/>
      <c r="P447" s="35"/>
      <c r="S447" s="35"/>
      <c r="T447" s="35"/>
      <c r="U447" s="35"/>
      <c r="V447" s="35"/>
      <c r="W447" s="35"/>
      <c r="X447" s="35"/>
      <c r="Y447" s="35"/>
      <c r="Z447" s="35"/>
      <c r="AA447" s="228" t="b">
        <f t="shared" ca="1" si="91"/>
        <v>1</v>
      </c>
      <c r="AB447" s="228" t="b">
        <f ca="1">AND(Accueil!$E$5="Oui",$AA447,OR($AD447="",Accueil!$E$7="",NOT(ISNUMBER(Accueil!$E$7)),$AD447&gt;=Accueil!$E$7))</f>
        <v>0</v>
      </c>
      <c r="AC447" s="228" t="b">
        <f ca="1">AND(Accueil!$E$8="Oui",$AA447,OR($AD447="",Accueil!$E$10="",NOT(ISNUMBER(Accueil!$E$10)),$AD447&gt;=Accueil!$E$10))</f>
        <v>0</v>
      </c>
      <c r="AD447" s="229" t="str">
        <f>IF(NOT(_xlfn.ISFORMULA(B447)),IF(ISNUMBER(B447),B447,IF(NOT(_xlfn.ISFORMULA(D447)),IF(AND(ISNUMBER(D447),D447&lt;&gt;0),Accueil!$B$7,IF(NOT(_xlfn.ISFORMULA(G447)),IF(AND(ISNUMBER(G447),G447&lt;&gt;0),Accueil!$B$7,""),"")),IF(NOT(_xlfn.ISFORMULA(G447)),IF(AND(ISNUMBER(G447),G447&lt;&gt;0),Accueil!$B$7,""),""))),IF(NOT(_xlfn.ISFORMULA(D447)),IF(AND(ISNUMBER(D447),D447&lt;&gt;0),Accueil!$B$7,IF(NOT(_xlfn.ISFORMULA(G447)),IF(AND(ISNUMBER(G447),G447&lt;&gt;0),Accueil!$B$7,""),"")),IF(NOT(_xlfn.ISFORMULA(G447)),IF(AND(ISNUMBER(G447),G447&lt;&gt;0),Accueil!$B$7,""),"")))</f>
        <v/>
      </c>
      <c r="AE447" s="230">
        <f t="shared" ca="1" si="92"/>
        <v>0</v>
      </c>
      <c r="AF447" s="230">
        <f t="shared" ca="1" si="93"/>
        <v>0</v>
      </c>
      <c r="AG447" s="230">
        <f t="shared" ca="1" si="94"/>
        <v>0</v>
      </c>
      <c r="AH447" s="231">
        <f t="shared" ca="1" si="95"/>
        <v>0</v>
      </c>
      <c r="AI447" s="231">
        <f t="shared" ca="1" si="96"/>
        <v>0</v>
      </c>
      <c r="AJ447" s="231" t="str">
        <f t="shared" ca="1" si="97"/>
        <v/>
      </c>
    </row>
    <row r="448" spans="1:36" x14ac:dyDescent="0.25">
      <c r="A448" s="42"/>
      <c r="B448" s="232" t="str">
        <f>IF(NOT(_xlfn.ISFORMULA(D448)),IF(AND(ISNUMBER(D448),D448&lt;&gt;0),Accueil!$B$7,IF(NOT(_xlfn.ISFORMULA(G448)),IF(AND(ISNUMBER(G448),G448&lt;&gt;0),Accueil!$B$7,""),"")),IF(NOT(_xlfn.ISFORMULA(G448)),IF(AND(ISNUMBER(G448),G448&lt;&gt;0),Accueil!$B$7,""),""))</f>
        <v/>
      </c>
      <c r="C448" s="43"/>
      <c r="D448" s="223" t="str">
        <f t="shared" ca="1" si="84"/>
        <v/>
      </c>
      <c r="E448" s="223" t="str">
        <f t="shared" ca="1" si="85"/>
        <v/>
      </c>
      <c r="F448" s="223" t="str">
        <f t="shared" ca="1" si="86"/>
        <v/>
      </c>
      <c r="G448" s="224" t="str">
        <f t="shared" ca="1" si="87"/>
        <v/>
      </c>
      <c r="H448" s="225" t="str">
        <f t="shared" ca="1" si="88"/>
        <v/>
      </c>
      <c r="I448" s="226" t="str">
        <f t="shared" ca="1" si="89"/>
        <v/>
      </c>
      <c r="J448" s="227" t="str">
        <f t="shared" ca="1" si="90"/>
        <v/>
      </c>
      <c r="K448" s="301" t="s">
        <v>88</v>
      </c>
      <c r="L448" s="112"/>
      <c r="M448" s="35"/>
      <c r="N448" s="35"/>
      <c r="O448" s="35"/>
      <c r="P448" s="35"/>
      <c r="S448" s="35"/>
      <c r="T448" s="35"/>
      <c r="U448" s="35"/>
      <c r="V448" s="35"/>
      <c r="W448" s="35"/>
      <c r="X448" s="35"/>
      <c r="Y448" s="35"/>
      <c r="Z448" s="35"/>
      <c r="AA448" s="228" t="b">
        <f t="shared" ca="1" si="91"/>
        <v>1</v>
      </c>
      <c r="AB448" s="228" t="b">
        <f ca="1">AND(Accueil!$E$5="Oui",$AA448,OR($AD448="",Accueil!$E$7="",NOT(ISNUMBER(Accueil!$E$7)),$AD448&gt;=Accueil!$E$7))</f>
        <v>0</v>
      </c>
      <c r="AC448" s="228" t="b">
        <f ca="1">AND(Accueil!$E$8="Oui",$AA448,OR($AD448="",Accueil!$E$10="",NOT(ISNUMBER(Accueil!$E$10)),$AD448&gt;=Accueil!$E$10))</f>
        <v>0</v>
      </c>
      <c r="AD448" s="229" t="str">
        <f>IF(NOT(_xlfn.ISFORMULA(B448)),IF(ISNUMBER(B448),B448,IF(NOT(_xlfn.ISFORMULA(D448)),IF(AND(ISNUMBER(D448),D448&lt;&gt;0),Accueil!$B$7,IF(NOT(_xlfn.ISFORMULA(G448)),IF(AND(ISNUMBER(G448),G448&lt;&gt;0),Accueil!$B$7,""),"")),IF(NOT(_xlfn.ISFORMULA(G448)),IF(AND(ISNUMBER(G448),G448&lt;&gt;0),Accueil!$B$7,""),""))),IF(NOT(_xlfn.ISFORMULA(D448)),IF(AND(ISNUMBER(D448),D448&lt;&gt;0),Accueil!$B$7,IF(NOT(_xlfn.ISFORMULA(G448)),IF(AND(ISNUMBER(G448),G448&lt;&gt;0),Accueil!$B$7,""),"")),IF(NOT(_xlfn.ISFORMULA(G448)),IF(AND(ISNUMBER(G448),G448&lt;&gt;0),Accueil!$B$7,""),"")))</f>
        <v/>
      </c>
      <c r="AE448" s="230">
        <f t="shared" ca="1" si="92"/>
        <v>0</v>
      </c>
      <c r="AF448" s="230">
        <f t="shared" ca="1" si="93"/>
        <v>0</v>
      </c>
      <c r="AG448" s="230">
        <f t="shared" ca="1" si="94"/>
        <v>0</v>
      </c>
      <c r="AH448" s="231">
        <f t="shared" ca="1" si="95"/>
        <v>0</v>
      </c>
      <c r="AI448" s="231">
        <f t="shared" ca="1" si="96"/>
        <v>0</v>
      </c>
      <c r="AJ448" s="231" t="str">
        <f t="shared" ca="1" si="97"/>
        <v/>
      </c>
    </row>
    <row r="449" spans="1:36" x14ac:dyDescent="0.25">
      <c r="A449" s="42"/>
      <c r="B449" s="232" t="str">
        <f>IF(NOT(_xlfn.ISFORMULA(D449)),IF(AND(ISNUMBER(D449),D449&lt;&gt;0),Accueil!$B$7,IF(NOT(_xlfn.ISFORMULA(G449)),IF(AND(ISNUMBER(G449),G449&lt;&gt;0),Accueil!$B$7,""),"")),IF(NOT(_xlfn.ISFORMULA(G449)),IF(AND(ISNUMBER(G449),G449&lt;&gt;0),Accueil!$B$7,""),""))</f>
        <v/>
      </c>
      <c r="C449" s="43"/>
      <c r="D449" s="223" t="str">
        <f t="shared" ca="1" si="84"/>
        <v/>
      </c>
      <c r="E449" s="223" t="str">
        <f t="shared" ca="1" si="85"/>
        <v/>
      </c>
      <c r="F449" s="223" t="str">
        <f t="shared" ca="1" si="86"/>
        <v/>
      </c>
      <c r="G449" s="224" t="str">
        <f t="shared" ca="1" si="87"/>
        <v/>
      </c>
      <c r="H449" s="225" t="str">
        <f t="shared" ca="1" si="88"/>
        <v/>
      </c>
      <c r="I449" s="226" t="str">
        <f t="shared" ca="1" si="89"/>
        <v/>
      </c>
      <c r="J449" s="227" t="str">
        <f t="shared" ca="1" si="90"/>
        <v/>
      </c>
      <c r="K449" s="301" t="s">
        <v>88</v>
      </c>
      <c r="L449" s="112"/>
      <c r="M449" s="35"/>
      <c r="N449" s="35"/>
      <c r="O449" s="35"/>
      <c r="P449" s="35"/>
      <c r="S449" s="35"/>
      <c r="T449" s="35"/>
      <c r="U449" s="35"/>
      <c r="V449" s="35"/>
      <c r="W449" s="35"/>
      <c r="X449" s="35"/>
      <c r="Y449" s="35"/>
      <c r="Z449" s="35"/>
      <c r="AA449" s="228" t="b">
        <f t="shared" ca="1" si="91"/>
        <v>1</v>
      </c>
      <c r="AB449" s="228" t="b">
        <f ca="1">AND(Accueil!$E$5="Oui",$AA449,OR($AD449="",Accueil!$E$7="",NOT(ISNUMBER(Accueil!$E$7)),$AD449&gt;=Accueil!$E$7))</f>
        <v>0</v>
      </c>
      <c r="AC449" s="228" t="b">
        <f ca="1">AND(Accueil!$E$8="Oui",$AA449,OR($AD449="",Accueil!$E$10="",NOT(ISNUMBER(Accueil!$E$10)),$AD449&gt;=Accueil!$E$10))</f>
        <v>0</v>
      </c>
      <c r="AD449" s="229" t="str">
        <f>IF(NOT(_xlfn.ISFORMULA(B449)),IF(ISNUMBER(B449),B449,IF(NOT(_xlfn.ISFORMULA(D449)),IF(AND(ISNUMBER(D449),D449&lt;&gt;0),Accueil!$B$7,IF(NOT(_xlfn.ISFORMULA(G449)),IF(AND(ISNUMBER(G449),G449&lt;&gt;0),Accueil!$B$7,""),"")),IF(NOT(_xlfn.ISFORMULA(G449)),IF(AND(ISNUMBER(G449),G449&lt;&gt;0),Accueil!$B$7,""),""))),IF(NOT(_xlfn.ISFORMULA(D449)),IF(AND(ISNUMBER(D449),D449&lt;&gt;0),Accueil!$B$7,IF(NOT(_xlfn.ISFORMULA(G449)),IF(AND(ISNUMBER(G449),G449&lt;&gt;0),Accueil!$B$7,""),"")),IF(NOT(_xlfn.ISFORMULA(G449)),IF(AND(ISNUMBER(G449),G449&lt;&gt;0),Accueil!$B$7,""),"")))</f>
        <v/>
      </c>
      <c r="AE449" s="230">
        <f t="shared" ca="1" si="92"/>
        <v>0</v>
      </c>
      <c r="AF449" s="230">
        <f t="shared" ca="1" si="93"/>
        <v>0</v>
      </c>
      <c r="AG449" s="230">
        <f t="shared" ca="1" si="94"/>
        <v>0</v>
      </c>
      <c r="AH449" s="231">
        <f t="shared" ca="1" si="95"/>
        <v>0</v>
      </c>
      <c r="AI449" s="231">
        <f t="shared" ca="1" si="96"/>
        <v>0</v>
      </c>
      <c r="AJ449" s="231" t="str">
        <f t="shared" ca="1" si="97"/>
        <v/>
      </c>
    </row>
    <row r="450" spans="1:36" x14ac:dyDescent="0.25">
      <c r="A450" s="42"/>
      <c r="B450" s="232" t="str">
        <f>IF(NOT(_xlfn.ISFORMULA(D450)),IF(AND(ISNUMBER(D450),D450&lt;&gt;0),Accueil!$B$7,IF(NOT(_xlfn.ISFORMULA(G450)),IF(AND(ISNUMBER(G450),G450&lt;&gt;0),Accueil!$B$7,""),"")),IF(NOT(_xlfn.ISFORMULA(G450)),IF(AND(ISNUMBER(G450),G450&lt;&gt;0),Accueil!$B$7,""),""))</f>
        <v/>
      </c>
      <c r="C450" s="43"/>
      <c r="D450" s="223" t="str">
        <f t="shared" ca="1" si="84"/>
        <v/>
      </c>
      <c r="E450" s="223" t="str">
        <f t="shared" ca="1" si="85"/>
        <v/>
      </c>
      <c r="F450" s="223" t="str">
        <f t="shared" ca="1" si="86"/>
        <v/>
      </c>
      <c r="G450" s="224" t="str">
        <f t="shared" ca="1" si="87"/>
        <v/>
      </c>
      <c r="H450" s="225" t="str">
        <f t="shared" ca="1" si="88"/>
        <v/>
      </c>
      <c r="I450" s="226" t="str">
        <f t="shared" ca="1" si="89"/>
        <v/>
      </c>
      <c r="J450" s="227" t="str">
        <f t="shared" ca="1" si="90"/>
        <v/>
      </c>
      <c r="K450" s="301" t="s">
        <v>88</v>
      </c>
      <c r="L450" s="112"/>
      <c r="M450" s="35"/>
      <c r="N450" s="35"/>
      <c r="O450" s="35"/>
      <c r="P450" s="35"/>
      <c r="S450" s="35"/>
      <c r="T450" s="35"/>
      <c r="U450" s="35"/>
      <c r="V450" s="35"/>
      <c r="W450" s="35"/>
      <c r="X450" s="35"/>
      <c r="Y450" s="35"/>
      <c r="Z450" s="35"/>
      <c r="AA450" s="228" t="b">
        <f t="shared" ca="1" si="91"/>
        <v>1</v>
      </c>
      <c r="AB450" s="228" t="b">
        <f ca="1">AND(Accueil!$E$5="Oui",$AA450,OR($AD450="",Accueil!$E$7="",NOT(ISNUMBER(Accueil!$E$7)),$AD450&gt;=Accueil!$E$7))</f>
        <v>0</v>
      </c>
      <c r="AC450" s="228" t="b">
        <f ca="1">AND(Accueil!$E$8="Oui",$AA450,OR($AD450="",Accueil!$E$10="",NOT(ISNUMBER(Accueil!$E$10)),$AD450&gt;=Accueil!$E$10))</f>
        <v>0</v>
      </c>
      <c r="AD450" s="229" t="str">
        <f>IF(NOT(_xlfn.ISFORMULA(B450)),IF(ISNUMBER(B450),B450,IF(NOT(_xlfn.ISFORMULA(D450)),IF(AND(ISNUMBER(D450),D450&lt;&gt;0),Accueil!$B$7,IF(NOT(_xlfn.ISFORMULA(G450)),IF(AND(ISNUMBER(G450),G450&lt;&gt;0),Accueil!$B$7,""),"")),IF(NOT(_xlfn.ISFORMULA(G450)),IF(AND(ISNUMBER(G450),G450&lt;&gt;0),Accueil!$B$7,""),""))),IF(NOT(_xlfn.ISFORMULA(D450)),IF(AND(ISNUMBER(D450),D450&lt;&gt;0),Accueil!$B$7,IF(NOT(_xlfn.ISFORMULA(G450)),IF(AND(ISNUMBER(G450),G450&lt;&gt;0),Accueil!$B$7,""),"")),IF(NOT(_xlfn.ISFORMULA(G450)),IF(AND(ISNUMBER(G450),G450&lt;&gt;0),Accueil!$B$7,""),"")))</f>
        <v/>
      </c>
      <c r="AE450" s="230">
        <f t="shared" ca="1" si="92"/>
        <v>0</v>
      </c>
      <c r="AF450" s="230">
        <f t="shared" ca="1" si="93"/>
        <v>0</v>
      </c>
      <c r="AG450" s="230">
        <f t="shared" ca="1" si="94"/>
        <v>0</v>
      </c>
      <c r="AH450" s="231">
        <f t="shared" ca="1" si="95"/>
        <v>0</v>
      </c>
      <c r="AI450" s="231">
        <f t="shared" ca="1" si="96"/>
        <v>0</v>
      </c>
      <c r="AJ450" s="231" t="str">
        <f t="shared" ca="1" si="97"/>
        <v/>
      </c>
    </row>
    <row r="451" spans="1:36" x14ac:dyDescent="0.25">
      <c r="A451" s="42"/>
      <c r="B451" s="232" t="str">
        <f>IF(NOT(_xlfn.ISFORMULA(D451)),IF(AND(ISNUMBER(D451),D451&lt;&gt;0),Accueil!$B$7,IF(NOT(_xlfn.ISFORMULA(G451)),IF(AND(ISNUMBER(G451),G451&lt;&gt;0),Accueil!$B$7,""),"")),IF(NOT(_xlfn.ISFORMULA(G451)),IF(AND(ISNUMBER(G451),G451&lt;&gt;0),Accueil!$B$7,""),""))</f>
        <v/>
      </c>
      <c r="C451" s="43"/>
      <c r="D451" s="223" t="str">
        <f t="shared" ca="1" si="84"/>
        <v/>
      </c>
      <c r="E451" s="223" t="str">
        <f t="shared" ca="1" si="85"/>
        <v/>
      </c>
      <c r="F451" s="223" t="str">
        <f t="shared" ca="1" si="86"/>
        <v/>
      </c>
      <c r="G451" s="224" t="str">
        <f t="shared" ca="1" si="87"/>
        <v/>
      </c>
      <c r="H451" s="225" t="str">
        <f t="shared" ca="1" si="88"/>
        <v/>
      </c>
      <c r="I451" s="226" t="str">
        <f t="shared" ca="1" si="89"/>
        <v/>
      </c>
      <c r="J451" s="227" t="str">
        <f t="shared" ca="1" si="90"/>
        <v/>
      </c>
      <c r="K451" s="301" t="s">
        <v>88</v>
      </c>
      <c r="L451" s="112"/>
      <c r="M451" s="35"/>
      <c r="N451" s="35"/>
      <c r="O451" s="35"/>
      <c r="P451" s="35"/>
      <c r="S451" s="35"/>
      <c r="T451" s="35"/>
      <c r="U451" s="35"/>
      <c r="V451" s="35"/>
      <c r="W451" s="35"/>
      <c r="X451" s="35"/>
      <c r="Y451" s="35"/>
      <c r="Z451" s="35"/>
      <c r="AA451" s="228" t="b">
        <f t="shared" ca="1" si="91"/>
        <v>1</v>
      </c>
      <c r="AB451" s="228" t="b">
        <f ca="1">AND(Accueil!$E$5="Oui",$AA451,OR($AD451="",Accueil!$E$7="",NOT(ISNUMBER(Accueil!$E$7)),$AD451&gt;=Accueil!$E$7))</f>
        <v>0</v>
      </c>
      <c r="AC451" s="228" t="b">
        <f ca="1">AND(Accueil!$E$8="Oui",$AA451,OR($AD451="",Accueil!$E$10="",NOT(ISNUMBER(Accueil!$E$10)),$AD451&gt;=Accueil!$E$10))</f>
        <v>0</v>
      </c>
      <c r="AD451" s="229" t="str">
        <f>IF(NOT(_xlfn.ISFORMULA(B451)),IF(ISNUMBER(B451),B451,IF(NOT(_xlfn.ISFORMULA(D451)),IF(AND(ISNUMBER(D451),D451&lt;&gt;0),Accueil!$B$7,IF(NOT(_xlfn.ISFORMULA(G451)),IF(AND(ISNUMBER(G451),G451&lt;&gt;0),Accueil!$B$7,""),"")),IF(NOT(_xlfn.ISFORMULA(G451)),IF(AND(ISNUMBER(G451),G451&lt;&gt;0),Accueil!$B$7,""),""))),IF(NOT(_xlfn.ISFORMULA(D451)),IF(AND(ISNUMBER(D451),D451&lt;&gt;0),Accueil!$B$7,IF(NOT(_xlfn.ISFORMULA(G451)),IF(AND(ISNUMBER(G451),G451&lt;&gt;0),Accueil!$B$7,""),"")),IF(NOT(_xlfn.ISFORMULA(G451)),IF(AND(ISNUMBER(G451),G451&lt;&gt;0),Accueil!$B$7,""),"")))</f>
        <v/>
      </c>
      <c r="AE451" s="230">
        <f t="shared" ca="1" si="92"/>
        <v>0</v>
      </c>
      <c r="AF451" s="230">
        <f t="shared" ca="1" si="93"/>
        <v>0</v>
      </c>
      <c r="AG451" s="230">
        <f t="shared" ca="1" si="94"/>
        <v>0</v>
      </c>
      <c r="AH451" s="231">
        <f t="shared" ca="1" si="95"/>
        <v>0</v>
      </c>
      <c r="AI451" s="231">
        <f t="shared" ca="1" si="96"/>
        <v>0</v>
      </c>
      <c r="AJ451" s="231" t="str">
        <f t="shared" ca="1" si="97"/>
        <v/>
      </c>
    </row>
    <row r="452" spans="1:36" x14ac:dyDescent="0.25">
      <c r="A452" s="42"/>
      <c r="B452" s="232" t="str">
        <f>IF(NOT(_xlfn.ISFORMULA(D452)),IF(AND(ISNUMBER(D452),D452&lt;&gt;0),Accueil!$B$7,IF(NOT(_xlfn.ISFORMULA(G452)),IF(AND(ISNUMBER(G452),G452&lt;&gt;0),Accueil!$B$7,""),"")),IF(NOT(_xlfn.ISFORMULA(G452)),IF(AND(ISNUMBER(G452),G452&lt;&gt;0),Accueil!$B$7,""),""))</f>
        <v/>
      </c>
      <c r="C452" s="43"/>
      <c r="D452" s="223" t="str">
        <f t="shared" ca="1" si="84"/>
        <v/>
      </c>
      <c r="E452" s="223" t="str">
        <f t="shared" ca="1" si="85"/>
        <v/>
      </c>
      <c r="F452" s="223" t="str">
        <f t="shared" ca="1" si="86"/>
        <v/>
      </c>
      <c r="G452" s="224" t="str">
        <f t="shared" ca="1" si="87"/>
        <v/>
      </c>
      <c r="H452" s="225" t="str">
        <f t="shared" ca="1" si="88"/>
        <v/>
      </c>
      <c r="I452" s="226" t="str">
        <f t="shared" ca="1" si="89"/>
        <v/>
      </c>
      <c r="J452" s="227" t="str">
        <f t="shared" ca="1" si="90"/>
        <v/>
      </c>
      <c r="K452" s="301" t="s">
        <v>88</v>
      </c>
      <c r="L452" s="112"/>
      <c r="M452" s="35"/>
      <c r="N452" s="35"/>
      <c r="O452" s="35"/>
      <c r="P452" s="35"/>
      <c r="S452" s="35"/>
      <c r="T452" s="35"/>
      <c r="U452" s="35"/>
      <c r="V452" s="35"/>
      <c r="W452" s="35"/>
      <c r="X452" s="35"/>
      <c r="Y452" s="35"/>
      <c r="Z452" s="35"/>
      <c r="AA452" s="228" t="b">
        <f t="shared" ca="1" si="91"/>
        <v>1</v>
      </c>
      <c r="AB452" s="228" t="b">
        <f ca="1">AND(Accueil!$E$5="Oui",$AA452,OR($AD452="",Accueil!$E$7="",NOT(ISNUMBER(Accueil!$E$7)),$AD452&gt;=Accueil!$E$7))</f>
        <v>0</v>
      </c>
      <c r="AC452" s="228" t="b">
        <f ca="1">AND(Accueil!$E$8="Oui",$AA452,OR($AD452="",Accueil!$E$10="",NOT(ISNUMBER(Accueil!$E$10)),$AD452&gt;=Accueil!$E$10))</f>
        <v>0</v>
      </c>
      <c r="AD452" s="229" t="str">
        <f>IF(NOT(_xlfn.ISFORMULA(B452)),IF(ISNUMBER(B452),B452,IF(NOT(_xlfn.ISFORMULA(D452)),IF(AND(ISNUMBER(D452),D452&lt;&gt;0),Accueil!$B$7,IF(NOT(_xlfn.ISFORMULA(G452)),IF(AND(ISNUMBER(G452),G452&lt;&gt;0),Accueil!$B$7,""),"")),IF(NOT(_xlfn.ISFORMULA(G452)),IF(AND(ISNUMBER(G452),G452&lt;&gt;0),Accueil!$B$7,""),""))),IF(NOT(_xlfn.ISFORMULA(D452)),IF(AND(ISNUMBER(D452),D452&lt;&gt;0),Accueil!$B$7,IF(NOT(_xlfn.ISFORMULA(G452)),IF(AND(ISNUMBER(G452),G452&lt;&gt;0),Accueil!$B$7,""),"")),IF(NOT(_xlfn.ISFORMULA(G452)),IF(AND(ISNUMBER(G452),G452&lt;&gt;0),Accueil!$B$7,""),"")))</f>
        <v/>
      </c>
      <c r="AE452" s="230">
        <f t="shared" ca="1" si="92"/>
        <v>0</v>
      </c>
      <c r="AF452" s="230">
        <f t="shared" ca="1" si="93"/>
        <v>0</v>
      </c>
      <c r="AG452" s="230">
        <f t="shared" ca="1" si="94"/>
        <v>0</v>
      </c>
      <c r="AH452" s="231">
        <f t="shared" ca="1" si="95"/>
        <v>0</v>
      </c>
      <c r="AI452" s="231">
        <f t="shared" ca="1" si="96"/>
        <v>0</v>
      </c>
      <c r="AJ452" s="231" t="str">
        <f t="shared" ca="1" si="97"/>
        <v/>
      </c>
    </row>
    <row r="453" spans="1:36" x14ac:dyDescent="0.25">
      <c r="A453" s="42"/>
      <c r="B453" s="232" t="str">
        <f>IF(NOT(_xlfn.ISFORMULA(D453)),IF(AND(ISNUMBER(D453),D453&lt;&gt;0),Accueil!$B$7,IF(NOT(_xlfn.ISFORMULA(G453)),IF(AND(ISNUMBER(G453),G453&lt;&gt;0),Accueil!$B$7,""),"")),IF(NOT(_xlfn.ISFORMULA(G453)),IF(AND(ISNUMBER(G453),G453&lt;&gt;0),Accueil!$B$7,""),""))</f>
        <v/>
      </c>
      <c r="C453" s="43"/>
      <c r="D453" s="223" t="str">
        <f t="shared" ref="D453:D516" ca="1" si="98">IF(AND(NOT(_xlfn.ISFORMULA(G453)),G453&lt;&gt;"",G453&lt;&gt;0),ROUND(G453-IF($AB453,IF(ISNUMBER(E453),ROUND(E453,2),0),0)-IF($AC453,IF(ISNUMBER(F453),ROUND(F453,2),0),0),2),"")</f>
        <v/>
      </c>
      <c r="E453" s="223" t="str">
        <f t="shared" ref="E453:E516" ca="1" si="99">IF(NOT($AB453),"",IF(AND(NOT(_xlfn.ISFORMULA(G453)),G453&lt;&gt;"",G453&lt;&gt;0),IF(AND($AC453,NOT(_xlfn.ISFORMULA(F453)),ISNUMBER(F453)),ROUND((G453-F453)/(1+0.05)*0.05,2),ROUND(G453/(1+IF($AB453,0.05,0)+IF($AC453,0.09975,0))*0.05,2)),IF(OR(D453="",D453=0),"",ROUND(D453*0.05,2))))</f>
        <v/>
      </c>
      <c r="F453" s="223" t="str">
        <f t="shared" ref="F453:F516" ca="1" si="100">IF(NOT($AC453),"",IF(AND(NOT(_xlfn.ISFORMULA(G453)),G453&lt;&gt;"",G453&lt;&gt;0),IF(AND($AB453,NOT(_xlfn.ISFORMULA(E453)),ISNUMBER(E453)),ROUND((G453-E453)/(1+0.09975)*0.09975,2),ROUND(G453/(1+IF($AB453,0.05,0)+IF($AC453,0.09975,0))*0.09975,2)),IF(OR(D453="",D453=0),"",ROUND(D453*0.09975,2))))</f>
        <v/>
      </c>
      <c r="G453" s="224" t="str">
        <f t="shared" ref="G453:G516" ca="1" si="101">IF(OR(D453="",D453=0),"",ROUND(D453+IF($AB453,IF(ISNUMBER(E453),ROUND(E453,2),0),0)+IF($AC453,IF(ISNUMBER(F453),ROUND(F453,2),0),0),2))</f>
        <v/>
      </c>
      <c r="H453" s="225" t="str">
        <f t="shared" ref="H453:H516" ca="1" si="102">IF(OR(D453="",D453=0),"","$ CAD - Dollar Canadien")</f>
        <v/>
      </c>
      <c r="I453" s="226" t="str">
        <f t="shared" ref="I453:I516" ca="1" si="103">IF(OR(D453="",D453=0),"",IFERROR(VLOOKUP(H453,$Q$5:$R$26,2,FALSE),1))</f>
        <v/>
      </c>
      <c r="J453" s="227" t="str">
        <f t="shared" ref="J453:J516" ca="1" si="104">IF(OR($AJ453="",$AJ453=0),"",ROUND($AJ453*I453,2))</f>
        <v/>
      </c>
      <c r="K453" s="301" t="s">
        <v>88</v>
      </c>
      <c r="L453" s="112"/>
      <c r="M453" s="35"/>
      <c r="N453" s="35"/>
      <c r="O453" s="35"/>
      <c r="P453" s="35"/>
      <c r="S453" s="35"/>
      <c r="T453" s="35"/>
      <c r="U453" s="35"/>
      <c r="V453" s="35"/>
      <c r="W453" s="35"/>
      <c r="X453" s="35"/>
      <c r="Y453" s="35"/>
      <c r="Z453" s="35"/>
      <c r="AA453" s="228" t="b">
        <f t="shared" ref="AA453:AA516" ca="1" si="105">OR(H453="",H453="$ CAD - Dollar Canadien")</f>
        <v>1</v>
      </c>
      <c r="AB453" s="228" t="b">
        <f ca="1">AND(Accueil!$E$5="Oui",$AA453,OR($AD453="",Accueil!$E$7="",NOT(ISNUMBER(Accueil!$E$7)),$AD453&gt;=Accueil!$E$7))</f>
        <v>0</v>
      </c>
      <c r="AC453" s="228" t="b">
        <f ca="1">AND(Accueil!$E$8="Oui",$AA453,OR($AD453="",Accueil!$E$10="",NOT(ISNUMBER(Accueil!$E$10)),$AD453&gt;=Accueil!$E$10))</f>
        <v>0</v>
      </c>
      <c r="AD453" s="229" t="str">
        <f>IF(NOT(_xlfn.ISFORMULA(B453)),IF(ISNUMBER(B453),B453,IF(NOT(_xlfn.ISFORMULA(D453)),IF(AND(ISNUMBER(D453),D453&lt;&gt;0),Accueil!$B$7,IF(NOT(_xlfn.ISFORMULA(G453)),IF(AND(ISNUMBER(G453),G453&lt;&gt;0),Accueil!$B$7,""),"")),IF(NOT(_xlfn.ISFORMULA(G453)),IF(AND(ISNUMBER(G453),G453&lt;&gt;0),Accueil!$B$7,""),""))),IF(NOT(_xlfn.ISFORMULA(D453)),IF(AND(ISNUMBER(D453),D453&lt;&gt;0),Accueil!$B$7,IF(NOT(_xlfn.ISFORMULA(G453)),IF(AND(ISNUMBER(G453),G453&lt;&gt;0),Accueil!$B$7,""),"")),IF(NOT(_xlfn.ISFORMULA(G453)),IF(AND(ISNUMBER(G453),G453&lt;&gt;0),Accueil!$B$7,""),"")))</f>
        <v/>
      </c>
      <c r="AE453" s="230">
        <f t="shared" ref="AE453:AE516" ca="1" si="106">IF((IF(ISNUMBER($AH453),ABS($AH453),0)+IF(ISNUMBER($AI453),ABS($AI453),0))&gt;0,IF(ISNUMBER($AJ453),$AJ453,0),0)</f>
        <v>0</v>
      </c>
      <c r="AF453" s="230">
        <f t="shared" ref="AF453:AF516" ca="1" si="107">IF(IF(ISNUMBER($AH453),ABS($AH453),0)&gt;0,IF(ISNUMBER($AJ453),$AJ453,0)+IF(ISNUMBER($AH453),$AH453,0),0)</f>
        <v>0</v>
      </c>
      <c r="AG453" s="230">
        <f t="shared" ref="AG453:AG516" ca="1" si="108">IF(IF(ISNUMBER($AI453),ABS($AI453),0)&gt;0,IF(ISNUMBER($AJ453),$AJ453,0)+IF(ISNUMBER($AI453),$AI453,0),0)</f>
        <v>0</v>
      </c>
      <c r="AH453" s="231">
        <f t="shared" ref="AH453:AH516" ca="1" si="109">IF($AB453,IF(ISNUMBER(E453),ROUND(E453,2),0),0)</f>
        <v>0</v>
      </c>
      <c r="AI453" s="231">
        <f t="shared" ref="AI453:AI516" ca="1" si="110">IF($AC453,IF(ISNUMBER(F453),ROUND(F453,2),0),0)</f>
        <v>0</v>
      </c>
      <c r="AJ453" s="231" t="str">
        <f t="shared" ref="AJ453:AJ516" ca="1" si="111">IF(AND(NOT(_xlfn.ISFORMULA(G453)),G453&lt;&gt;"",G453&lt;&gt;0),ROUND(G453-$AH453-$AI453,2),IF(OR(D453="",D453=0),"",D453))</f>
        <v/>
      </c>
    </row>
    <row r="454" spans="1:36" x14ac:dyDescent="0.25">
      <c r="A454" s="42"/>
      <c r="B454" s="232" t="str">
        <f>IF(NOT(_xlfn.ISFORMULA(D454)),IF(AND(ISNUMBER(D454),D454&lt;&gt;0),Accueil!$B$7,IF(NOT(_xlfn.ISFORMULA(G454)),IF(AND(ISNUMBER(G454),G454&lt;&gt;0),Accueil!$B$7,""),"")),IF(NOT(_xlfn.ISFORMULA(G454)),IF(AND(ISNUMBER(G454),G454&lt;&gt;0),Accueil!$B$7,""),""))</f>
        <v/>
      </c>
      <c r="C454" s="43"/>
      <c r="D454" s="223" t="str">
        <f t="shared" ca="1" si="98"/>
        <v/>
      </c>
      <c r="E454" s="223" t="str">
        <f t="shared" ca="1" si="99"/>
        <v/>
      </c>
      <c r="F454" s="223" t="str">
        <f t="shared" ca="1" si="100"/>
        <v/>
      </c>
      <c r="G454" s="224" t="str">
        <f t="shared" ca="1" si="101"/>
        <v/>
      </c>
      <c r="H454" s="225" t="str">
        <f t="shared" ca="1" si="102"/>
        <v/>
      </c>
      <c r="I454" s="226" t="str">
        <f t="shared" ca="1" si="103"/>
        <v/>
      </c>
      <c r="J454" s="227" t="str">
        <f t="shared" ca="1" si="104"/>
        <v/>
      </c>
      <c r="K454" s="301" t="s">
        <v>88</v>
      </c>
      <c r="L454" s="112"/>
      <c r="M454" s="35"/>
      <c r="N454" s="35"/>
      <c r="O454" s="35"/>
      <c r="P454" s="35"/>
      <c r="S454" s="35"/>
      <c r="T454" s="35"/>
      <c r="U454" s="35"/>
      <c r="V454" s="35"/>
      <c r="W454" s="35"/>
      <c r="X454" s="35"/>
      <c r="Y454" s="35"/>
      <c r="Z454" s="35"/>
      <c r="AA454" s="228" t="b">
        <f t="shared" ca="1" si="105"/>
        <v>1</v>
      </c>
      <c r="AB454" s="228" t="b">
        <f ca="1">AND(Accueil!$E$5="Oui",$AA454,OR($AD454="",Accueil!$E$7="",NOT(ISNUMBER(Accueil!$E$7)),$AD454&gt;=Accueil!$E$7))</f>
        <v>0</v>
      </c>
      <c r="AC454" s="228" t="b">
        <f ca="1">AND(Accueil!$E$8="Oui",$AA454,OR($AD454="",Accueil!$E$10="",NOT(ISNUMBER(Accueil!$E$10)),$AD454&gt;=Accueil!$E$10))</f>
        <v>0</v>
      </c>
      <c r="AD454" s="229" t="str">
        <f>IF(NOT(_xlfn.ISFORMULA(B454)),IF(ISNUMBER(B454),B454,IF(NOT(_xlfn.ISFORMULA(D454)),IF(AND(ISNUMBER(D454),D454&lt;&gt;0),Accueil!$B$7,IF(NOT(_xlfn.ISFORMULA(G454)),IF(AND(ISNUMBER(G454),G454&lt;&gt;0),Accueil!$B$7,""),"")),IF(NOT(_xlfn.ISFORMULA(G454)),IF(AND(ISNUMBER(G454),G454&lt;&gt;0),Accueil!$B$7,""),""))),IF(NOT(_xlfn.ISFORMULA(D454)),IF(AND(ISNUMBER(D454),D454&lt;&gt;0),Accueil!$B$7,IF(NOT(_xlfn.ISFORMULA(G454)),IF(AND(ISNUMBER(G454),G454&lt;&gt;0),Accueil!$B$7,""),"")),IF(NOT(_xlfn.ISFORMULA(G454)),IF(AND(ISNUMBER(G454),G454&lt;&gt;0),Accueil!$B$7,""),"")))</f>
        <v/>
      </c>
      <c r="AE454" s="230">
        <f t="shared" ca="1" si="106"/>
        <v>0</v>
      </c>
      <c r="AF454" s="230">
        <f t="shared" ca="1" si="107"/>
        <v>0</v>
      </c>
      <c r="AG454" s="230">
        <f t="shared" ca="1" si="108"/>
        <v>0</v>
      </c>
      <c r="AH454" s="231">
        <f t="shared" ca="1" si="109"/>
        <v>0</v>
      </c>
      <c r="AI454" s="231">
        <f t="shared" ca="1" si="110"/>
        <v>0</v>
      </c>
      <c r="AJ454" s="231" t="str">
        <f t="shared" ca="1" si="111"/>
        <v/>
      </c>
    </row>
    <row r="455" spans="1:36" x14ac:dyDescent="0.25">
      <c r="A455" s="42"/>
      <c r="B455" s="232" t="str">
        <f>IF(NOT(_xlfn.ISFORMULA(D455)),IF(AND(ISNUMBER(D455),D455&lt;&gt;0),Accueil!$B$7,IF(NOT(_xlfn.ISFORMULA(G455)),IF(AND(ISNUMBER(G455),G455&lt;&gt;0),Accueil!$B$7,""),"")),IF(NOT(_xlfn.ISFORMULA(G455)),IF(AND(ISNUMBER(G455),G455&lt;&gt;0),Accueil!$B$7,""),""))</f>
        <v/>
      </c>
      <c r="C455" s="43"/>
      <c r="D455" s="223" t="str">
        <f t="shared" ca="1" si="98"/>
        <v/>
      </c>
      <c r="E455" s="223" t="str">
        <f t="shared" ca="1" si="99"/>
        <v/>
      </c>
      <c r="F455" s="223" t="str">
        <f t="shared" ca="1" si="100"/>
        <v/>
      </c>
      <c r="G455" s="224" t="str">
        <f t="shared" ca="1" si="101"/>
        <v/>
      </c>
      <c r="H455" s="225" t="str">
        <f t="shared" ca="1" si="102"/>
        <v/>
      </c>
      <c r="I455" s="226" t="str">
        <f t="shared" ca="1" si="103"/>
        <v/>
      </c>
      <c r="J455" s="227" t="str">
        <f t="shared" ca="1" si="104"/>
        <v/>
      </c>
      <c r="K455" s="301" t="s">
        <v>88</v>
      </c>
      <c r="L455" s="112"/>
      <c r="M455" s="35"/>
      <c r="N455" s="35"/>
      <c r="O455" s="35"/>
      <c r="P455" s="35"/>
      <c r="S455" s="35"/>
      <c r="T455" s="35"/>
      <c r="U455" s="35"/>
      <c r="V455" s="35"/>
      <c r="W455" s="35"/>
      <c r="X455" s="35"/>
      <c r="Y455" s="35"/>
      <c r="Z455" s="35"/>
      <c r="AA455" s="228" t="b">
        <f t="shared" ca="1" si="105"/>
        <v>1</v>
      </c>
      <c r="AB455" s="228" t="b">
        <f ca="1">AND(Accueil!$E$5="Oui",$AA455,OR($AD455="",Accueil!$E$7="",NOT(ISNUMBER(Accueil!$E$7)),$AD455&gt;=Accueil!$E$7))</f>
        <v>0</v>
      </c>
      <c r="AC455" s="228" t="b">
        <f ca="1">AND(Accueil!$E$8="Oui",$AA455,OR($AD455="",Accueil!$E$10="",NOT(ISNUMBER(Accueil!$E$10)),$AD455&gt;=Accueil!$E$10))</f>
        <v>0</v>
      </c>
      <c r="AD455" s="229" t="str">
        <f>IF(NOT(_xlfn.ISFORMULA(B455)),IF(ISNUMBER(B455),B455,IF(NOT(_xlfn.ISFORMULA(D455)),IF(AND(ISNUMBER(D455),D455&lt;&gt;0),Accueil!$B$7,IF(NOT(_xlfn.ISFORMULA(G455)),IF(AND(ISNUMBER(G455),G455&lt;&gt;0),Accueil!$B$7,""),"")),IF(NOT(_xlfn.ISFORMULA(G455)),IF(AND(ISNUMBER(G455),G455&lt;&gt;0),Accueil!$B$7,""),""))),IF(NOT(_xlfn.ISFORMULA(D455)),IF(AND(ISNUMBER(D455),D455&lt;&gt;0),Accueil!$B$7,IF(NOT(_xlfn.ISFORMULA(G455)),IF(AND(ISNUMBER(G455),G455&lt;&gt;0),Accueil!$B$7,""),"")),IF(NOT(_xlfn.ISFORMULA(G455)),IF(AND(ISNUMBER(G455),G455&lt;&gt;0),Accueil!$B$7,""),"")))</f>
        <v/>
      </c>
      <c r="AE455" s="230">
        <f t="shared" ca="1" si="106"/>
        <v>0</v>
      </c>
      <c r="AF455" s="230">
        <f t="shared" ca="1" si="107"/>
        <v>0</v>
      </c>
      <c r="AG455" s="230">
        <f t="shared" ca="1" si="108"/>
        <v>0</v>
      </c>
      <c r="AH455" s="231">
        <f t="shared" ca="1" si="109"/>
        <v>0</v>
      </c>
      <c r="AI455" s="231">
        <f t="shared" ca="1" si="110"/>
        <v>0</v>
      </c>
      <c r="AJ455" s="231" t="str">
        <f t="shared" ca="1" si="111"/>
        <v/>
      </c>
    </row>
    <row r="456" spans="1:36" x14ac:dyDescent="0.25">
      <c r="A456" s="42"/>
      <c r="B456" s="232" t="str">
        <f>IF(NOT(_xlfn.ISFORMULA(D456)),IF(AND(ISNUMBER(D456),D456&lt;&gt;0),Accueil!$B$7,IF(NOT(_xlfn.ISFORMULA(G456)),IF(AND(ISNUMBER(G456),G456&lt;&gt;0),Accueil!$B$7,""),"")),IF(NOT(_xlfn.ISFORMULA(G456)),IF(AND(ISNUMBER(G456),G456&lt;&gt;0),Accueil!$B$7,""),""))</f>
        <v/>
      </c>
      <c r="C456" s="43"/>
      <c r="D456" s="223" t="str">
        <f t="shared" ca="1" si="98"/>
        <v/>
      </c>
      <c r="E456" s="223" t="str">
        <f t="shared" ca="1" si="99"/>
        <v/>
      </c>
      <c r="F456" s="223" t="str">
        <f t="shared" ca="1" si="100"/>
        <v/>
      </c>
      <c r="G456" s="224" t="str">
        <f t="shared" ca="1" si="101"/>
        <v/>
      </c>
      <c r="H456" s="225" t="str">
        <f t="shared" ca="1" si="102"/>
        <v/>
      </c>
      <c r="I456" s="226" t="str">
        <f t="shared" ca="1" si="103"/>
        <v/>
      </c>
      <c r="J456" s="227" t="str">
        <f t="shared" ca="1" si="104"/>
        <v/>
      </c>
      <c r="K456" s="301" t="s">
        <v>88</v>
      </c>
      <c r="L456" s="112"/>
      <c r="M456" s="35"/>
      <c r="N456" s="35"/>
      <c r="O456" s="35"/>
      <c r="P456" s="35"/>
      <c r="S456" s="35"/>
      <c r="T456" s="35"/>
      <c r="U456" s="35"/>
      <c r="V456" s="35"/>
      <c r="W456" s="35"/>
      <c r="X456" s="35"/>
      <c r="Y456" s="35"/>
      <c r="Z456" s="35"/>
      <c r="AA456" s="228" t="b">
        <f t="shared" ca="1" si="105"/>
        <v>1</v>
      </c>
      <c r="AB456" s="228" t="b">
        <f ca="1">AND(Accueil!$E$5="Oui",$AA456,OR($AD456="",Accueil!$E$7="",NOT(ISNUMBER(Accueil!$E$7)),$AD456&gt;=Accueil!$E$7))</f>
        <v>0</v>
      </c>
      <c r="AC456" s="228" t="b">
        <f ca="1">AND(Accueil!$E$8="Oui",$AA456,OR($AD456="",Accueil!$E$10="",NOT(ISNUMBER(Accueil!$E$10)),$AD456&gt;=Accueil!$E$10))</f>
        <v>0</v>
      </c>
      <c r="AD456" s="229" t="str">
        <f>IF(NOT(_xlfn.ISFORMULA(B456)),IF(ISNUMBER(B456),B456,IF(NOT(_xlfn.ISFORMULA(D456)),IF(AND(ISNUMBER(D456),D456&lt;&gt;0),Accueil!$B$7,IF(NOT(_xlfn.ISFORMULA(G456)),IF(AND(ISNUMBER(G456),G456&lt;&gt;0),Accueil!$B$7,""),"")),IF(NOT(_xlfn.ISFORMULA(G456)),IF(AND(ISNUMBER(G456),G456&lt;&gt;0),Accueil!$B$7,""),""))),IF(NOT(_xlfn.ISFORMULA(D456)),IF(AND(ISNUMBER(D456),D456&lt;&gt;0),Accueil!$B$7,IF(NOT(_xlfn.ISFORMULA(G456)),IF(AND(ISNUMBER(G456),G456&lt;&gt;0),Accueil!$B$7,""),"")),IF(NOT(_xlfn.ISFORMULA(G456)),IF(AND(ISNUMBER(G456),G456&lt;&gt;0),Accueil!$B$7,""),"")))</f>
        <v/>
      </c>
      <c r="AE456" s="230">
        <f t="shared" ca="1" si="106"/>
        <v>0</v>
      </c>
      <c r="AF456" s="230">
        <f t="shared" ca="1" si="107"/>
        <v>0</v>
      </c>
      <c r="AG456" s="230">
        <f t="shared" ca="1" si="108"/>
        <v>0</v>
      </c>
      <c r="AH456" s="231">
        <f t="shared" ca="1" si="109"/>
        <v>0</v>
      </c>
      <c r="AI456" s="231">
        <f t="shared" ca="1" si="110"/>
        <v>0</v>
      </c>
      <c r="AJ456" s="231" t="str">
        <f t="shared" ca="1" si="111"/>
        <v/>
      </c>
    </row>
    <row r="457" spans="1:36" x14ac:dyDescent="0.25">
      <c r="A457" s="42"/>
      <c r="B457" s="232" t="str">
        <f>IF(NOT(_xlfn.ISFORMULA(D457)),IF(AND(ISNUMBER(D457),D457&lt;&gt;0),Accueil!$B$7,IF(NOT(_xlfn.ISFORMULA(G457)),IF(AND(ISNUMBER(G457),G457&lt;&gt;0),Accueil!$B$7,""),"")),IF(NOT(_xlfn.ISFORMULA(G457)),IF(AND(ISNUMBER(G457),G457&lt;&gt;0),Accueil!$B$7,""),""))</f>
        <v/>
      </c>
      <c r="C457" s="43"/>
      <c r="D457" s="223" t="str">
        <f t="shared" ca="1" si="98"/>
        <v/>
      </c>
      <c r="E457" s="223" t="str">
        <f t="shared" ca="1" si="99"/>
        <v/>
      </c>
      <c r="F457" s="223" t="str">
        <f t="shared" ca="1" si="100"/>
        <v/>
      </c>
      <c r="G457" s="224" t="str">
        <f t="shared" ca="1" si="101"/>
        <v/>
      </c>
      <c r="H457" s="225" t="str">
        <f t="shared" ca="1" si="102"/>
        <v/>
      </c>
      <c r="I457" s="226" t="str">
        <f t="shared" ca="1" si="103"/>
        <v/>
      </c>
      <c r="J457" s="227" t="str">
        <f t="shared" ca="1" si="104"/>
        <v/>
      </c>
      <c r="K457" s="301" t="s">
        <v>88</v>
      </c>
      <c r="L457" s="112"/>
      <c r="M457" s="35"/>
      <c r="N457" s="35"/>
      <c r="O457" s="35"/>
      <c r="P457" s="35"/>
      <c r="S457" s="35"/>
      <c r="T457" s="35"/>
      <c r="U457" s="35"/>
      <c r="V457" s="35"/>
      <c r="W457" s="35"/>
      <c r="X457" s="35"/>
      <c r="Y457" s="35"/>
      <c r="Z457" s="35"/>
      <c r="AA457" s="228" t="b">
        <f t="shared" ca="1" si="105"/>
        <v>1</v>
      </c>
      <c r="AB457" s="228" t="b">
        <f ca="1">AND(Accueil!$E$5="Oui",$AA457,OR($AD457="",Accueil!$E$7="",NOT(ISNUMBER(Accueil!$E$7)),$AD457&gt;=Accueil!$E$7))</f>
        <v>0</v>
      </c>
      <c r="AC457" s="228" t="b">
        <f ca="1">AND(Accueil!$E$8="Oui",$AA457,OR($AD457="",Accueil!$E$10="",NOT(ISNUMBER(Accueil!$E$10)),$AD457&gt;=Accueil!$E$10))</f>
        <v>0</v>
      </c>
      <c r="AD457" s="229" t="str">
        <f>IF(NOT(_xlfn.ISFORMULA(B457)),IF(ISNUMBER(B457),B457,IF(NOT(_xlfn.ISFORMULA(D457)),IF(AND(ISNUMBER(D457),D457&lt;&gt;0),Accueil!$B$7,IF(NOT(_xlfn.ISFORMULA(G457)),IF(AND(ISNUMBER(G457),G457&lt;&gt;0),Accueil!$B$7,""),"")),IF(NOT(_xlfn.ISFORMULA(G457)),IF(AND(ISNUMBER(G457),G457&lt;&gt;0),Accueil!$B$7,""),""))),IF(NOT(_xlfn.ISFORMULA(D457)),IF(AND(ISNUMBER(D457),D457&lt;&gt;0),Accueil!$B$7,IF(NOT(_xlfn.ISFORMULA(G457)),IF(AND(ISNUMBER(G457),G457&lt;&gt;0),Accueil!$B$7,""),"")),IF(NOT(_xlfn.ISFORMULA(G457)),IF(AND(ISNUMBER(G457),G457&lt;&gt;0),Accueil!$B$7,""),"")))</f>
        <v/>
      </c>
      <c r="AE457" s="230">
        <f t="shared" ca="1" si="106"/>
        <v>0</v>
      </c>
      <c r="AF457" s="230">
        <f t="shared" ca="1" si="107"/>
        <v>0</v>
      </c>
      <c r="AG457" s="230">
        <f t="shared" ca="1" si="108"/>
        <v>0</v>
      </c>
      <c r="AH457" s="231">
        <f t="shared" ca="1" si="109"/>
        <v>0</v>
      </c>
      <c r="AI457" s="231">
        <f t="shared" ca="1" si="110"/>
        <v>0</v>
      </c>
      <c r="AJ457" s="231" t="str">
        <f t="shared" ca="1" si="111"/>
        <v/>
      </c>
    </row>
    <row r="458" spans="1:36" x14ac:dyDescent="0.25">
      <c r="A458" s="42"/>
      <c r="B458" s="232" t="str">
        <f>IF(NOT(_xlfn.ISFORMULA(D458)),IF(AND(ISNUMBER(D458),D458&lt;&gt;0),Accueil!$B$7,IF(NOT(_xlfn.ISFORMULA(G458)),IF(AND(ISNUMBER(G458),G458&lt;&gt;0),Accueil!$B$7,""),"")),IF(NOT(_xlfn.ISFORMULA(G458)),IF(AND(ISNUMBER(G458),G458&lt;&gt;0),Accueil!$B$7,""),""))</f>
        <v/>
      </c>
      <c r="C458" s="43"/>
      <c r="D458" s="223" t="str">
        <f t="shared" ca="1" si="98"/>
        <v/>
      </c>
      <c r="E458" s="223" t="str">
        <f t="shared" ca="1" si="99"/>
        <v/>
      </c>
      <c r="F458" s="223" t="str">
        <f t="shared" ca="1" si="100"/>
        <v/>
      </c>
      <c r="G458" s="224" t="str">
        <f t="shared" ca="1" si="101"/>
        <v/>
      </c>
      <c r="H458" s="225" t="str">
        <f t="shared" ca="1" si="102"/>
        <v/>
      </c>
      <c r="I458" s="226" t="str">
        <f t="shared" ca="1" si="103"/>
        <v/>
      </c>
      <c r="J458" s="227" t="str">
        <f t="shared" ca="1" si="104"/>
        <v/>
      </c>
      <c r="K458" s="301" t="s">
        <v>88</v>
      </c>
      <c r="L458" s="112"/>
      <c r="M458" s="35"/>
      <c r="N458" s="35"/>
      <c r="O458" s="35"/>
      <c r="P458" s="35"/>
      <c r="S458" s="35"/>
      <c r="T458" s="35"/>
      <c r="U458" s="35"/>
      <c r="V458" s="35"/>
      <c r="W458" s="35"/>
      <c r="X458" s="35"/>
      <c r="Y458" s="35"/>
      <c r="Z458" s="35"/>
      <c r="AA458" s="228" t="b">
        <f t="shared" ca="1" si="105"/>
        <v>1</v>
      </c>
      <c r="AB458" s="228" t="b">
        <f ca="1">AND(Accueil!$E$5="Oui",$AA458,OR($AD458="",Accueil!$E$7="",NOT(ISNUMBER(Accueil!$E$7)),$AD458&gt;=Accueil!$E$7))</f>
        <v>0</v>
      </c>
      <c r="AC458" s="228" t="b">
        <f ca="1">AND(Accueil!$E$8="Oui",$AA458,OR($AD458="",Accueil!$E$10="",NOT(ISNUMBER(Accueil!$E$10)),$AD458&gt;=Accueil!$E$10))</f>
        <v>0</v>
      </c>
      <c r="AD458" s="229" t="str">
        <f>IF(NOT(_xlfn.ISFORMULA(B458)),IF(ISNUMBER(B458),B458,IF(NOT(_xlfn.ISFORMULA(D458)),IF(AND(ISNUMBER(D458),D458&lt;&gt;0),Accueil!$B$7,IF(NOT(_xlfn.ISFORMULA(G458)),IF(AND(ISNUMBER(G458),G458&lt;&gt;0),Accueil!$B$7,""),"")),IF(NOT(_xlfn.ISFORMULA(G458)),IF(AND(ISNUMBER(G458),G458&lt;&gt;0),Accueil!$B$7,""),""))),IF(NOT(_xlfn.ISFORMULA(D458)),IF(AND(ISNUMBER(D458),D458&lt;&gt;0),Accueil!$B$7,IF(NOT(_xlfn.ISFORMULA(G458)),IF(AND(ISNUMBER(G458),G458&lt;&gt;0),Accueil!$B$7,""),"")),IF(NOT(_xlfn.ISFORMULA(G458)),IF(AND(ISNUMBER(G458),G458&lt;&gt;0),Accueil!$B$7,""),"")))</f>
        <v/>
      </c>
      <c r="AE458" s="230">
        <f t="shared" ca="1" si="106"/>
        <v>0</v>
      </c>
      <c r="AF458" s="230">
        <f t="shared" ca="1" si="107"/>
        <v>0</v>
      </c>
      <c r="AG458" s="230">
        <f t="shared" ca="1" si="108"/>
        <v>0</v>
      </c>
      <c r="AH458" s="231">
        <f t="shared" ca="1" si="109"/>
        <v>0</v>
      </c>
      <c r="AI458" s="231">
        <f t="shared" ca="1" si="110"/>
        <v>0</v>
      </c>
      <c r="AJ458" s="231" t="str">
        <f t="shared" ca="1" si="111"/>
        <v/>
      </c>
    </row>
    <row r="459" spans="1:36" x14ac:dyDescent="0.25">
      <c r="A459" s="42"/>
      <c r="B459" s="232" t="str">
        <f>IF(NOT(_xlfn.ISFORMULA(D459)),IF(AND(ISNUMBER(D459),D459&lt;&gt;0),Accueil!$B$7,IF(NOT(_xlfn.ISFORMULA(G459)),IF(AND(ISNUMBER(G459),G459&lt;&gt;0),Accueil!$B$7,""),"")),IF(NOT(_xlfn.ISFORMULA(G459)),IF(AND(ISNUMBER(G459),G459&lt;&gt;0),Accueil!$B$7,""),""))</f>
        <v/>
      </c>
      <c r="C459" s="43"/>
      <c r="D459" s="223" t="str">
        <f t="shared" ca="1" si="98"/>
        <v/>
      </c>
      <c r="E459" s="223" t="str">
        <f t="shared" ca="1" si="99"/>
        <v/>
      </c>
      <c r="F459" s="223" t="str">
        <f t="shared" ca="1" si="100"/>
        <v/>
      </c>
      <c r="G459" s="224" t="str">
        <f t="shared" ca="1" si="101"/>
        <v/>
      </c>
      <c r="H459" s="225" t="str">
        <f t="shared" ca="1" si="102"/>
        <v/>
      </c>
      <c r="I459" s="226" t="str">
        <f t="shared" ca="1" si="103"/>
        <v/>
      </c>
      <c r="J459" s="227" t="str">
        <f t="shared" ca="1" si="104"/>
        <v/>
      </c>
      <c r="K459" s="301" t="s">
        <v>88</v>
      </c>
      <c r="L459" s="112"/>
      <c r="M459" s="35"/>
      <c r="N459" s="35"/>
      <c r="O459" s="35"/>
      <c r="P459" s="35"/>
      <c r="S459" s="35"/>
      <c r="T459" s="35"/>
      <c r="U459" s="35"/>
      <c r="V459" s="35"/>
      <c r="W459" s="35"/>
      <c r="X459" s="35"/>
      <c r="Y459" s="35"/>
      <c r="Z459" s="35"/>
      <c r="AA459" s="228" t="b">
        <f t="shared" ca="1" si="105"/>
        <v>1</v>
      </c>
      <c r="AB459" s="228" t="b">
        <f ca="1">AND(Accueil!$E$5="Oui",$AA459,OR($AD459="",Accueil!$E$7="",NOT(ISNUMBER(Accueil!$E$7)),$AD459&gt;=Accueil!$E$7))</f>
        <v>0</v>
      </c>
      <c r="AC459" s="228" t="b">
        <f ca="1">AND(Accueil!$E$8="Oui",$AA459,OR($AD459="",Accueil!$E$10="",NOT(ISNUMBER(Accueil!$E$10)),$AD459&gt;=Accueil!$E$10))</f>
        <v>0</v>
      </c>
      <c r="AD459" s="229" t="str">
        <f>IF(NOT(_xlfn.ISFORMULA(B459)),IF(ISNUMBER(B459),B459,IF(NOT(_xlfn.ISFORMULA(D459)),IF(AND(ISNUMBER(D459),D459&lt;&gt;0),Accueil!$B$7,IF(NOT(_xlfn.ISFORMULA(G459)),IF(AND(ISNUMBER(G459),G459&lt;&gt;0),Accueil!$B$7,""),"")),IF(NOT(_xlfn.ISFORMULA(G459)),IF(AND(ISNUMBER(G459),G459&lt;&gt;0),Accueil!$B$7,""),""))),IF(NOT(_xlfn.ISFORMULA(D459)),IF(AND(ISNUMBER(D459),D459&lt;&gt;0),Accueil!$B$7,IF(NOT(_xlfn.ISFORMULA(G459)),IF(AND(ISNUMBER(G459),G459&lt;&gt;0),Accueil!$B$7,""),"")),IF(NOT(_xlfn.ISFORMULA(G459)),IF(AND(ISNUMBER(G459),G459&lt;&gt;0),Accueil!$B$7,""),"")))</f>
        <v/>
      </c>
      <c r="AE459" s="230">
        <f t="shared" ca="1" si="106"/>
        <v>0</v>
      </c>
      <c r="AF459" s="230">
        <f t="shared" ca="1" si="107"/>
        <v>0</v>
      </c>
      <c r="AG459" s="230">
        <f t="shared" ca="1" si="108"/>
        <v>0</v>
      </c>
      <c r="AH459" s="231">
        <f t="shared" ca="1" si="109"/>
        <v>0</v>
      </c>
      <c r="AI459" s="231">
        <f t="shared" ca="1" si="110"/>
        <v>0</v>
      </c>
      <c r="AJ459" s="231" t="str">
        <f t="shared" ca="1" si="111"/>
        <v/>
      </c>
    </row>
    <row r="460" spans="1:36" x14ac:dyDescent="0.25">
      <c r="A460" s="42"/>
      <c r="B460" s="232" t="str">
        <f>IF(NOT(_xlfn.ISFORMULA(D460)),IF(AND(ISNUMBER(D460),D460&lt;&gt;0),Accueil!$B$7,IF(NOT(_xlfn.ISFORMULA(G460)),IF(AND(ISNUMBER(G460),G460&lt;&gt;0),Accueil!$B$7,""),"")),IF(NOT(_xlfn.ISFORMULA(G460)),IF(AND(ISNUMBER(G460),G460&lt;&gt;0),Accueil!$B$7,""),""))</f>
        <v/>
      </c>
      <c r="C460" s="43"/>
      <c r="D460" s="223" t="str">
        <f t="shared" ca="1" si="98"/>
        <v/>
      </c>
      <c r="E460" s="223" t="str">
        <f t="shared" ca="1" si="99"/>
        <v/>
      </c>
      <c r="F460" s="223" t="str">
        <f t="shared" ca="1" si="100"/>
        <v/>
      </c>
      <c r="G460" s="224" t="str">
        <f t="shared" ca="1" si="101"/>
        <v/>
      </c>
      <c r="H460" s="225" t="str">
        <f t="shared" ca="1" si="102"/>
        <v/>
      </c>
      <c r="I460" s="226" t="str">
        <f t="shared" ca="1" si="103"/>
        <v/>
      </c>
      <c r="J460" s="227" t="str">
        <f t="shared" ca="1" si="104"/>
        <v/>
      </c>
      <c r="K460" s="301" t="s">
        <v>88</v>
      </c>
      <c r="L460" s="112"/>
      <c r="M460" s="35"/>
      <c r="N460" s="35"/>
      <c r="O460" s="35"/>
      <c r="P460" s="35"/>
      <c r="S460" s="35"/>
      <c r="T460" s="35"/>
      <c r="U460" s="35"/>
      <c r="V460" s="35"/>
      <c r="W460" s="35"/>
      <c r="X460" s="35"/>
      <c r="Y460" s="35"/>
      <c r="Z460" s="35"/>
      <c r="AA460" s="228" t="b">
        <f t="shared" ca="1" si="105"/>
        <v>1</v>
      </c>
      <c r="AB460" s="228" t="b">
        <f ca="1">AND(Accueil!$E$5="Oui",$AA460,OR($AD460="",Accueil!$E$7="",NOT(ISNUMBER(Accueil!$E$7)),$AD460&gt;=Accueil!$E$7))</f>
        <v>0</v>
      </c>
      <c r="AC460" s="228" t="b">
        <f ca="1">AND(Accueil!$E$8="Oui",$AA460,OR($AD460="",Accueil!$E$10="",NOT(ISNUMBER(Accueil!$E$10)),$AD460&gt;=Accueil!$E$10))</f>
        <v>0</v>
      </c>
      <c r="AD460" s="229" t="str">
        <f>IF(NOT(_xlfn.ISFORMULA(B460)),IF(ISNUMBER(B460),B460,IF(NOT(_xlfn.ISFORMULA(D460)),IF(AND(ISNUMBER(D460),D460&lt;&gt;0),Accueil!$B$7,IF(NOT(_xlfn.ISFORMULA(G460)),IF(AND(ISNUMBER(G460),G460&lt;&gt;0),Accueil!$B$7,""),"")),IF(NOT(_xlfn.ISFORMULA(G460)),IF(AND(ISNUMBER(G460),G460&lt;&gt;0),Accueil!$B$7,""),""))),IF(NOT(_xlfn.ISFORMULA(D460)),IF(AND(ISNUMBER(D460),D460&lt;&gt;0),Accueil!$B$7,IF(NOT(_xlfn.ISFORMULA(G460)),IF(AND(ISNUMBER(G460),G460&lt;&gt;0),Accueil!$B$7,""),"")),IF(NOT(_xlfn.ISFORMULA(G460)),IF(AND(ISNUMBER(G460),G460&lt;&gt;0),Accueil!$B$7,""),"")))</f>
        <v/>
      </c>
      <c r="AE460" s="230">
        <f t="shared" ca="1" si="106"/>
        <v>0</v>
      </c>
      <c r="AF460" s="230">
        <f t="shared" ca="1" si="107"/>
        <v>0</v>
      </c>
      <c r="AG460" s="230">
        <f t="shared" ca="1" si="108"/>
        <v>0</v>
      </c>
      <c r="AH460" s="231">
        <f t="shared" ca="1" si="109"/>
        <v>0</v>
      </c>
      <c r="AI460" s="231">
        <f t="shared" ca="1" si="110"/>
        <v>0</v>
      </c>
      <c r="AJ460" s="231" t="str">
        <f t="shared" ca="1" si="111"/>
        <v/>
      </c>
    </row>
    <row r="461" spans="1:36" x14ac:dyDescent="0.25">
      <c r="A461" s="42"/>
      <c r="B461" s="232" t="str">
        <f>IF(NOT(_xlfn.ISFORMULA(D461)),IF(AND(ISNUMBER(D461),D461&lt;&gt;0),Accueil!$B$7,IF(NOT(_xlfn.ISFORMULA(G461)),IF(AND(ISNUMBER(G461),G461&lt;&gt;0),Accueil!$B$7,""),"")),IF(NOT(_xlfn.ISFORMULA(G461)),IF(AND(ISNUMBER(G461),G461&lt;&gt;0),Accueil!$B$7,""),""))</f>
        <v/>
      </c>
      <c r="C461" s="43"/>
      <c r="D461" s="223" t="str">
        <f t="shared" ca="1" si="98"/>
        <v/>
      </c>
      <c r="E461" s="223" t="str">
        <f t="shared" ca="1" si="99"/>
        <v/>
      </c>
      <c r="F461" s="223" t="str">
        <f t="shared" ca="1" si="100"/>
        <v/>
      </c>
      <c r="G461" s="224" t="str">
        <f t="shared" ca="1" si="101"/>
        <v/>
      </c>
      <c r="H461" s="225" t="str">
        <f t="shared" ca="1" si="102"/>
        <v/>
      </c>
      <c r="I461" s="226" t="str">
        <f t="shared" ca="1" si="103"/>
        <v/>
      </c>
      <c r="J461" s="227" t="str">
        <f t="shared" ca="1" si="104"/>
        <v/>
      </c>
      <c r="K461" s="301" t="s">
        <v>88</v>
      </c>
      <c r="L461" s="112"/>
      <c r="M461" s="35"/>
      <c r="N461" s="35"/>
      <c r="O461" s="35"/>
      <c r="P461" s="35"/>
      <c r="S461" s="35"/>
      <c r="T461" s="35"/>
      <c r="U461" s="35"/>
      <c r="V461" s="35"/>
      <c r="W461" s="35"/>
      <c r="X461" s="35"/>
      <c r="Y461" s="35"/>
      <c r="Z461" s="35"/>
      <c r="AA461" s="228" t="b">
        <f t="shared" ca="1" si="105"/>
        <v>1</v>
      </c>
      <c r="AB461" s="228" t="b">
        <f ca="1">AND(Accueil!$E$5="Oui",$AA461,OR($AD461="",Accueil!$E$7="",NOT(ISNUMBER(Accueil!$E$7)),$AD461&gt;=Accueil!$E$7))</f>
        <v>0</v>
      </c>
      <c r="AC461" s="228" t="b">
        <f ca="1">AND(Accueil!$E$8="Oui",$AA461,OR($AD461="",Accueil!$E$10="",NOT(ISNUMBER(Accueil!$E$10)),$AD461&gt;=Accueil!$E$10))</f>
        <v>0</v>
      </c>
      <c r="AD461" s="229" t="str">
        <f>IF(NOT(_xlfn.ISFORMULA(B461)),IF(ISNUMBER(B461),B461,IF(NOT(_xlfn.ISFORMULA(D461)),IF(AND(ISNUMBER(D461),D461&lt;&gt;0),Accueil!$B$7,IF(NOT(_xlfn.ISFORMULA(G461)),IF(AND(ISNUMBER(G461),G461&lt;&gt;0),Accueil!$B$7,""),"")),IF(NOT(_xlfn.ISFORMULA(G461)),IF(AND(ISNUMBER(G461),G461&lt;&gt;0),Accueil!$B$7,""),""))),IF(NOT(_xlfn.ISFORMULA(D461)),IF(AND(ISNUMBER(D461),D461&lt;&gt;0),Accueil!$B$7,IF(NOT(_xlfn.ISFORMULA(G461)),IF(AND(ISNUMBER(G461),G461&lt;&gt;0),Accueil!$B$7,""),"")),IF(NOT(_xlfn.ISFORMULA(G461)),IF(AND(ISNUMBER(G461),G461&lt;&gt;0),Accueil!$B$7,""),"")))</f>
        <v/>
      </c>
      <c r="AE461" s="230">
        <f t="shared" ca="1" si="106"/>
        <v>0</v>
      </c>
      <c r="AF461" s="230">
        <f t="shared" ca="1" si="107"/>
        <v>0</v>
      </c>
      <c r="AG461" s="230">
        <f t="shared" ca="1" si="108"/>
        <v>0</v>
      </c>
      <c r="AH461" s="231">
        <f t="shared" ca="1" si="109"/>
        <v>0</v>
      </c>
      <c r="AI461" s="231">
        <f t="shared" ca="1" si="110"/>
        <v>0</v>
      </c>
      <c r="AJ461" s="231" t="str">
        <f t="shared" ca="1" si="111"/>
        <v/>
      </c>
    </row>
    <row r="462" spans="1:36" x14ac:dyDescent="0.25">
      <c r="A462" s="42"/>
      <c r="B462" s="232" t="str">
        <f>IF(NOT(_xlfn.ISFORMULA(D462)),IF(AND(ISNUMBER(D462),D462&lt;&gt;0),Accueil!$B$7,IF(NOT(_xlfn.ISFORMULA(G462)),IF(AND(ISNUMBER(G462),G462&lt;&gt;0),Accueil!$B$7,""),"")),IF(NOT(_xlfn.ISFORMULA(G462)),IF(AND(ISNUMBER(G462),G462&lt;&gt;0),Accueil!$B$7,""),""))</f>
        <v/>
      </c>
      <c r="C462" s="43"/>
      <c r="D462" s="223" t="str">
        <f t="shared" ca="1" si="98"/>
        <v/>
      </c>
      <c r="E462" s="223" t="str">
        <f t="shared" ca="1" si="99"/>
        <v/>
      </c>
      <c r="F462" s="223" t="str">
        <f t="shared" ca="1" si="100"/>
        <v/>
      </c>
      <c r="G462" s="224" t="str">
        <f t="shared" ca="1" si="101"/>
        <v/>
      </c>
      <c r="H462" s="225" t="str">
        <f t="shared" ca="1" si="102"/>
        <v/>
      </c>
      <c r="I462" s="226" t="str">
        <f t="shared" ca="1" si="103"/>
        <v/>
      </c>
      <c r="J462" s="227" t="str">
        <f t="shared" ca="1" si="104"/>
        <v/>
      </c>
      <c r="K462" s="301" t="s">
        <v>88</v>
      </c>
      <c r="L462" s="112"/>
      <c r="M462" s="35"/>
      <c r="N462" s="35"/>
      <c r="O462" s="35"/>
      <c r="P462" s="35"/>
      <c r="S462" s="35"/>
      <c r="T462" s="35"/>
      <c r="U462" s="35"/>
      <c r="V462" s="35"/>
      <c r="W462" s="35"/>
      <c r="X462" s="35"/>
      <c r="Y462" s="35"/>
      <c r="Z462" s="35"/>
      <c r="AA462" s="228" t="b">
        <f t="shared" ca="1" si="105"/>
        <v>1</v>
      </c>
      <c r="AB462" s="228" t="b">
        <f ca="1">AND(Accueil!$E$5="Oui",$AA462,OR($AD462="",Accueil!$E$7="",NOT(ISNUMBER(Accueil!$E$7)),$AD462&gt;=Accueil!$E$7))</f>
        <v>0</v>
      </c>
      <c r="AC462" s="228" t="b">
        <f ca="1">AND(Accueil!$E$8="Oui",$AA462,OR($AD462="",Accueil!$E$10="",NOT(ISNUMBER(Accueil!$E$10)),$AD462&gt;=Accueil!$E$10))</f>
        <v>0</v>
      </c>
      <c r="AD462" s="229" t="str">
        <f>IF(NOT(_xlfn.ISFORMULA(B462)),IF(ISNUMBER(B462),B462,IF(NOT(_xlfn.ISFORMULA(D462)),IF(AND(ISNUMBER(D462),D462&lt;&gt;0),Accueil!$B$7,IF(NOT(_xlfn.ISFORMULA(G462)),IF(AND(ISNUMBER(G462),G462&lt;&gt;0),Accueil!$B$7,""),"")),IF(NOT(_xlfn.ISFORMULA(G462)),IF(AND(ISNUMBER(G462),G462&lt;&gt;0),Accueil!$B$7,""),""))),IF(NOT(_xlfn.ISFORMULA(D462)),IF(AND(ISNUMBER(D462),D462&lt;&gt;0),Accueil!$B$7,IF(NOT(_xlfn.ISFORMULA(G462)),IF(AND(ISNUMBER(G462),G462&lt;&gt;0),Accueil!$B$7,""),"")),IF(NOT(_xlfn.ISFORMULA(G462)),IF(AND(ISNUMBER(G462),G462&lt;&gt;0),Accueil!$B$7,""),"")))</f>
        <v/>
      </c>
      <c r="AE462" s="230">
        <f t="shared" ca="1" si="106"/>
        <v>0</v>
      </c>
      <c r="AF462" s="230">
        <f t="shared" ca="1" si="107"/>
        <v>0</v>
      </c>
      <c r="AG462" s="230">
        <f t="shared" ca="1" si="108"/>
        <v>0</v>
      </c>
      <c r="AH462" s="231">
        <f t="shared" ca="1" si="109"/>
        <v>0</v>
      </c>
      <c r="AI462" s="231">
        <f t="shared" ca="1" si="110"/>
        <v>0</v>
      </c>
      <c r="AJ462" s="231" t="str">
        <f t="shared" ca="1" si="111"/>
        <v/>
      </c>
    </row>
    <row r="463" spans="1:36" x14ac:dyDescent="0.25">
      <c r="A463" s="42"/>
      <c r="B463" s="232" t="str">
        <f>IF(NOT(_xlfn.ISFORMULA(D463)),IF(AND(ISNUMBER(D463),D463&lt;&gt;0),Accueil!$B$7,IF(NOT(_xlfn.ISFORMULA(G463)),IF(AND(ISNUMBER(G463),G463&lt;&gt;0),Accueil!$B$7,""),"")),IF(NOT(_xlfn.ISFORMULA(G463)),IF(AND(ISNUMBER(G463),G463&lt;&gt;0),Accueil!$B$7,""),""))</f>
        <v/>
      </c>
      <c r="C463" s="43"/>
      <c r="D463" s="223" t="str">
        <f t="shared" ca="1" si="98"/>
        <v/>
      </c>
      <c r="E463" s="223" t="str">
        <f t="shared" ca="1" si="99"/>
        <v/>
      </c>
      <c r="F463" s="223" t="str">
        <f t="shared" ca="1" si="100"/>
        <v/>
      </c>
      <c r="G463" s="224" t="str">
        <f t="shared" ca="1" si="101"/>
        <v/>
      </c>
      <c r="H463" s="225" t="str">
        <f t="shared" ca="1" si="102"/>
        <v/>
      </c>
      <c r="I463" s="226" t="str">
        <f t="shared" ca="1" si="103"/>
        <v/>
      </c>
      <c r="J463" s="227" t="str">
        <f t="shared" ca="1" si="104"/>
        <v/>
      </c>
      <c r="K463" s="301" t="s">
        <v>88</v>
      </c>
      <c r="L463" s="112"/>
      <c r="M463" s="35"/>
      <c r="N463" s="35"/>
      <c r="O463" s="35"/>
      <c r="P463" s="35"/>
      <c r="S463" s="35"/>
      <c r="T463" s="35"/>
      <c r="U463" s="35"/>
      <c r="V463" s="35"/>
      <c r="W463" s="35"/>
      <c r="X463" s="35"/>
      <c r="Y463" s="35"/>
      <c r="Z463" s="35"/>
      <c r="AA463" s="228" t="b">
        <f t="shared" ca="1" si="105"/>
        <v>1</v>
      </c>
      <c r="AB463" s="228" t="b">
        <f ca="1">AND(Accueil!$E$5="Oui",$AA463,OR($AD463="",Accueil!$E$7="",NOT(ISNUMBER(Accueil!$E$7)),$AD463&gt;=Accueil!$E$7))</f>
        <v>0</v>
      </c>
      <c r="AC463" s="228" t="b">
        <f ca="1">AND(Accueil!$E$8="Oui",$AA463,OR($AD463="",Accueil!$E$10="",NOT(ISNUMBER(Accueil!$E$10)),$AD463&gt;=Accueil!$E$10))</f>
        <v>0</v>
      </c>
      <c r="AD463" s="229" t="str">
        <f>IF(NOT(_xlfn.ISFORMULA(B463)),IF(ISNUMBER(B463),B463,IF(NOT(_xlfn.ISFORMULA(D463)),IF(AND(ISNUMBER(D463),D463&lt;&gt;0),Accueil!$B$7,IF(NOT(_xlfn.ISFORMULA(G463)),IF(AND(ISNUMBER(G463),G463&lt;&gt;0),Accueil!$B$7,""),"")),IF(NOT(_xlfn.ISFORMULA(G463)),IF(AND(ISNUMBER(G463),G463&lt;&gt;0),Accueil!$B$7,""),""))),IF(NOT(_xlfn.ISFORMULA(D463)),IF(AND(ISNUMBER(D463),D463&lt;&gt;0),Accueil!$B$7,IF(NOT(_xlfn.ISFORMULA(G463)),IF(AND(ISNUMBER(G463),G463&lt;&gt;0),Accueil!$B$7,""),"")),IF(NOT(_xlfn.ISFORMULA(G463)),IF(AND(ISNUMBER(G463),G463&lt;&gt;0),Accueil!$B$7,""),"")))</f>
        <v/>
      </c>
      <c r="AE463" s="230">
        <f t="shared" ca="1" si="106"/>
        <v>0</v>
      </c>
      <c r="AF463" s="230">
        <f t="shared" ca="1" si="107"/>
        <v>0</v>
      </c>
      <c r="AG463" s="230">
        <f t="shared" ca="1" si="108"/>
        <v>0</v>
      </c>
      <c r="AH463" s="231">
        <f t="shared" ca="1" si="109"/>
        <v>0</v>
      </c>
      <c r="AI463" s="231">
        <f t="shared" ca="1" si="110"/>
        <v>0</v>
      </c>
      <c r="AJ463" s="231" t="str">
        <f t="shared" ca="1" si="111"/>
        <v/>
      </c>
    </row>
    <row r="464" spans="1:36" x14ac:dyDescent="0.25">
      <c r="A464" s="42"/>
      <c r="B464" s="232" t="str">
        <f>IF(NOT(_xlfn.ISFORMULA(D464)),IF(AND(ISNUMBER(D464),D464&lt;&gt;0),Accueil!$B$7,IF(NOT(_xlfn.ISFORMULA(G464)),IF(AND(ISNUMBER(G464),G464&lt;&gt;0),Accueil!$B$7,""),"")),IF(NOT(_xlfn.ISFORMULA(G464)),IF(AND(ISNUMBER(G464),G464&lt;&gt;0),Accueil!$B$7,""),""))</f>
        <v/>
      </c>
      <c r="C464" s="43"/>
      <c r="D464" s="223" t="str">
        <f t="shared" ca="1" si="98"/>
        <v/>
      </c>
      <c r="E464" s="223" t="str">
        <f t="shared" ca="1" si="99"/>
        <v/>
      </c>
      <c r="F464" s="223" t="str">
        <f t="shared" ca="1" si="100"/>
        <v/>
      </c>
      <c r="G464" s="224" t="str">
        <f t="shared" ca="1" si="101"/>
        <v/>
      </c>
      <c r="H464" s="225" t="str">
        <f t="shared" ca="1" si="102"/>
        <v/>
      </c>
      <c r="I464" s="226" t="str">
        <f t="shared" ca="1" si="103"/>
        <v/>
      </c>
      <c r="J464" s="227" t="str">
        <f t="shared" ca="1" si="104"/>
        <v/>
      </c>
      <c r="K464" s="301" t="s">
        <v>88</v>
      </c>
      <c r="L464" s="112"/>
      <c r="M464" s="35"/>
      <c r="N464" s="35"/>
      <c r="O464" s="35"/>
      <c r="P464" s="35"/>
      <c r="S464" s="35"/>
      <c r="T464" s="35"/>
      <c r="U464" s="35"/>
      <c r="V464" s="35"/>
      <c r="W464" s="35"/>
      <c r="X464" s="35"/>
      <c r="Y464" s="35"/>
      <c r="Z464" s="35"/>
      <c r="AA464" s="228" t="b">
        <f t="shared" ca="1" si="105"/>
        <v>1</v>
      </c>
      <c r="AB464" s="228" t="b">
        <f ca="1">AND(Accueil!$E$5="Oui",$AA464,OR($AD464="",Accueil!$E$7="",NOT(ISNUMBER(Accueil!$E$7)),$AD464&gt;=Accueil!$E$7))</f>
        <v>0</v>
      </c>
      <c r="AC464" s="228" t="b">
        <f ca="1">AND(Accueil!$E$8="Oui",$AA464,OR($AD464="",Accueil!$E$10="",NOT(ISNUMBER(Accueil!$E$10)),$AD464&gt;=Accueil!$E$10))</f>
        <v>0</v>
      </c>
      <c r="AD464" s="229" t="str">
        <f>IF(NOT(_xlfn.ISFORMULA(B464)),IF(ISNUMBER(B464),B464,IF(NOT(_xlfn.ISFORMULA(D464)),IF(AND(ISNUMBER(D464),D464&lt;&gt;0),Accueil!$B$7,IF(NOT(_xlfn.ISFORMULA(G464)),IF(AND(ISNUMBER(G464),G464&lt;&gt;0),Accueil!$B$7,""),"")),IF(NOT(_xlfn.ISFORMULA(G464)),IF(AND(ISNUMBER(G464),G464&lt;&gt;0),Accueil!$B$7,""),""))),IF(NOT(_xlfn.ISFORMULA(D464)),IF(AND(ISNUMBER(D464),D464&lt;&gt;0),Accueil!$B$7,IF(NOT(_xlfn.ISFORMULA(G464)),IF(AND(ISNUMBER(G464),G464&lt;&gt;0),Accueil!$B$7,""),"")),IF(NOT(_xlfn.ISFORMULA(G464)),IF(AND(ISNUMBER(G464),G464&lt;&gt;0),Accueil!$B$7,""),"")))</f>
        <v/>
      </c>
      <c r="AE464" s="230">
        <f t="shared" ca="1" si="106"/>
        <v>0</v>
      </c>
      <c r="AF464" s="230">
        <f t="shared" ca="1" si="107"/>
        <v>0</v>
      </c>
      <c r="AG464" s="230">
        <f t="shared" ca="1" si="108"/>
        <v>0</v>
      </c>
      <c r="AH464" s="231">
        <f t="shared" ca="1" si="109"/>
        <v>0</v>
      </c>
      <c r="AI464" s="231">
        <f t="shared" ca="1" si="110"/>
        <v>0</v>
      </c>
      <c r="AJ464" s="231" t="str">
        <f t="shared" ca="1" si="111"/>
        <v/>
      </c>
    </row>
    <row r="465" spans="1:36" x14ac:dyDescent="0.25">
      <c r="A465" s="42"/>
      <c r="B465" s="232" t="str">
        <f>IF(NOT(_xlfn.ISFORMULA(D465)),IF(AND(ISNUMBER(D465),D465&lt;&gt;0),Accueil!$B$7,IF(NOT(_xlfn.ISFORMULA(G465)),IF(AND(ISNUMBER(G465),G465&lt;&gt;0),Accueil!$B$7,""),"")),IF(NOT(_xlfn.ISFORMULA(G465)),IF(AND(ISNUMBER(G465),G465&lt;&gt;0),Accueil!$B$7,""),""))</f>
        <v/>
      </c>
      <c r="C465" s="43"/>
      <c r="D465" s="223" t="str">
        <f t="shared" ca="1" si="98"/>
        <v/>
      </c>
      <c r="E465" s="223" t="str">
        <f t="shared" ca="1" si="99"/>
        <v/>
      </c>
      <c r="F465" s="223" t="str">
        <f t="shared" ca="1" si="100"/>
        <v/>
      </c>
      <c r="G465" s="224" t="str">
        <f t="shared" ca="1" si="101"/>
        <v/>
      </c>
      <c r="H465" s="225" t="str">
        <f t="shared" ca="1" si="102"/>
        <v/>
      </c>
      <c r="I465" s="226" t="str">
        <f t="shared" ca="1" si="103"/>
        <v/>
      </c>
      <c r="J465" s="227" t="str">
        <f t="shared" ca="1" si="104"/>
        <v/>
      </c>
      <c r="K465" s="301" t="s">
        <v>88</v>
      </c>
      <c r="L465" s="112"/>
      <c r="M465" s="35"/>
      <c r="N465" s="35"/>
      <c r="O465" s="35"/>
      <c r="P465" s="35"/>
      <c r="S465" s="35"/>
      <c r="T465" s="35"/>
      <c r="U465" s="35"/>
      <c r="V465" s="35"/>
      <c r="W465" s="35"/>
      <c r="X465" s="35"/>
      <c r="Y465" s="35"/>
      <c r="Z465" s="35"/>
      <c r="AA465" s="228" t="b">
        <f t="shared" ca="1" si="105"/>
        <v>1</v>
      </c>
      <c r="AB465" s="228" t="b">
        <f ca="1">AND(Accueil!$E$5="Oui",$AA465,OR($AD465="",Accueil!$E$7="",NOT(ISNUMBER(Accueil!$E$7)),$AD465&gt;=Accueil!$E$7))</f>
        <v>0</v>
      </c>
      <c r="AC465" s="228" t="b">
        <f ca="1">AND(Accueil!$E$8="Oui",$AA465,OR($AD465="",Accueil!$E$10="",NOT(ISNUMBER(Accueil!$E$10)),$AD465&gt;=Accueil!$E$10))</f>
        <v>0</v>
      </c>
      <c r="AD465" s="229" t="str">
        <f>IF(NOT(_xlfn.ISFORMULA(B465)),IF(ISNUMBER(B465),B465,IF(NOT(_xlfn.ISFORMULA(D465)),IF(AND(ISNUMBER(D465),D465&lt;&gt;0),Accueil!$B$7,IF(NOT(_xlfn.ISFORMULA(G465)),IF(AND(ISNUMBER(G465),G465&lt;&gt;0),Accueil!$B$7,""),"")),IF(NOT(_xlfn.ISFORMULA(G465)),IF(AND(ISNUMBER(G465),G465&lt;&gt;0),Accueil!$B$7,""),""))),IF(NOT(_xlfn.ISFORMULA(D465)),IF(AND(ISNUMBER(D465),D465&lt;&gt;0),Accueil!$B$7,IF(NOT(_xlfn.ISFORMULA(G465)),IF(AND(ISNUMBER(G465),G465&lt;&gt;0),Accueil!$B$7,""),"")),IF(NOT(_xlfn.ISFORMULA(G465)),IF(AND(ISNUMBER(G465),G465&lt;&gt;0),Accueil!$B$7,""),"")))</f>
        <v/>
      </c>
      <c r="AE465" s="230">
        <f t="shared" ca="1" si="106"/>
        <v>0</v>
      </c>
      <c r="AF465" s="230">
        <f t="shared" ca="1" si="107"/>
        <v>0</v>
      </c>
      <c r="AG465" s="230">
        <f t="shared" ca="1" si="108"/>
        <v>0</v>
      </c>
      <c r="AH465" s="231">
        <f t="shared" ca="1" si="109"/>
        <v>0</v>
      </c>
      <c r="AI465" s="231">
        <f t="shared" ca="1" si="110"/>
        <v>0</v>
      </c>
      <c r="AJ465" s="231" t="str">
        <f t="shared" ca="1" si="111"/>
        <v/>
      </c>
    </row>
    <row r="466" spans="1:36" x14ac:dyDescent="0.25">
      <c r="A466" s="42"/>
      <c r="B466" s="232" t="str">
        <f>IF(NOT(_xlfn.ISFORMULA(D466)),IF(AND(ISNUMBER(D466),D466&lt;&gt;0),Accueil!$B$7,IF(NOT(_xlfn.ISFORMULA(G466)),IF(AND(ISNUMBER(G466),G466&lt;&gt;0),Accueil!$B$7,""),"")),IF(NOT(_xlfn.ISFORMULA(G466)),IF(AND(ISNUMBER(G466),G466&lt;&gt;0),Accueil!$B$7,""),""))</f>
        <v/>
      </c>
      <c r="C466" s="43"/>
      <c r="D466" s="223" t="str">
        <f t="shared" ca="1" si="98"/>
        <v/>
      </c>
      <c r="E466" s="223" t="str">
        <f t="shared" ca="1" si="99"/>
        <v/>
      </c>
      <c r="F466" s="223" t="str">
        <f t="shared" ca="1" si="100"/>
        <v/>
      </c>
      <c r="G466" s="224" t="str">
        <f t="shared" ca="1" si="101"/>
        <v/>
      </c>
      <c r="H466" s="225" t="str">
        <f t="shared" ca="1" si="102"/>
        <v/>
      </c>
      <c r="I466" s="226" t="str">
        <f t="shared" ca="1" si="103"/>
        <v/>
      </c>
      <c r="J466" s="227" t="str">
        <f t="shared" ca="1" si="104"/>
        <v/>
      </c>
      <c r="K466" s="301" t="s">
        <v>88</v>
      </c>
      <c r="L466" s="112"/>
      <c r="M466" s="35"/>
      <c r="N466" s="35"/>
      <c r="O466" s="35"/>
      <c r="P466" s="35"/>
      <c r="S466" s="35"/>
      <c r="T466" s="35"/>
      <c r="U466" s="35"/>
      <c r="V466" s="35"/>
      <c r="W466" s="35"/>
      <c r="X466" s="35"/>
      <c r="Y466" s="35"/>
      <c r="Z466" s="35"/>
      <c r="AA466" s="228" t="b">
        <f t="shared" ca="1" si="105"/>
        <v>1</v>
      </c>
      <c r="AB466" s="228" t="b">
        <f ca="1">AND(Accueil!$E$5="Oui",$AA466,OR($AD466="",Accueil!$E$7="",NOT(ISNUMBER(Accueil!$E$7)),$AD466&gt;=Accueil!$E$7))</f>
        <v>0</v>
      </c>
      <c r="AC466" s="228" t="b">
        <f ca="1">AND(Accueil!$E$8="Oui",$AA466,OR($AD466="",Accueil!$E$10="",NOT(ISNUMBER(Accueil!$E$10)),$AD466&gt;=Accueil!$E$10))</f>
        <v>0</v>
      </c>
      <c r="AD466" s="229" t="str">
        <f>IF(NOT(_xlfn.ISFORMULA(B466)),IF(ISNUMBER(B466),B466,IF(NOT(_xlfn.ISFORMULA(D466)),IF(AND(ISNUMBER(D466),D466&lt;&gt;0),Accueil!$B$7,IF(NOT(_xlfn.ISFORMULA(G466)),IF(AND(ISNUMBER(G466),G466&lt;&gt;0),Accueil!$B$7,""),"")),IF(NOT(_xlfn.ISFORMULA(G466)),IF(AND(ISNUMBER(G466),G466&lt;&gt;0),Accueil!$B$7,""),""))),IF(NOT(_xlfn.ISFORMULA(D466)),IF(AND(ISNUMBER(D466),D466&lt;&gt;0),Accueil!$B$7,IF(NOT(_xlfn.ISFORMULA(G466)),IF(AND(ISNUMBER(G466),G466&lt;&gt;0),Accueil!$B$7,""),"")),IF(NOT(_xlfn.ISFORMULA(G466)),IF(AND(ISNUMBER(G466),G466&lt;&gt;0),Accueil!$B$7,""),"")))</f>
        <v/>
      </c>
      <c r="AE466" s="230">
        <f t="shared" ca="1" si="106"/>
        <v>0</v>
      </c>
      <c r="AF466" s="230">
        <f t="shared" ca="1" si="107"/>
        <v>0</v>
      </c>
      <c r="AG466" s="230">
        <f t="shared" ca="1" si="108"/>
        <v>0</v>
      </c>
      <c r="AH466" s="231">
        <f t="shared" ca="1" si="109"/>
        <v>0</v>
      </c>
      <c r="AI466" s="231">
        <f t="shared" ca="1" si="110"/>
        <v>0</v>
      </c>
      <c r="AJ466" s="231" t="str">
        <f t="shared" ca="1" si="111"/>
        <v/>
      </c>
    </row>
    <row r="467" spans="1:36" x14ac:dyDescent="0.25">
      <c r="A467" s="42"/>
      <c r="B467" s="232" t="str">
        <f>IF(NOT(_xlfn.ISFORMULA(D467)),IF(AND(ISNUMBER(D467),D467&lt;&gt;0),Accueil!$B$7,IF(NOT(_xlfn.ISFORMULA(G467)),IF(AND(ISNUMBER(G467),G467&lt;&gt;0),Accueil!$B$7,""),"")),IF(NOT(_xlfn.ISFORMULA(G467)),IF(AND(ISNUMBER(G467),G467&lt;&gt;0),Accueil!$B$7,""),""))</f>
        <v/>
      </c>
      <c r="C467" s="43"/>
      <c r="D467" s="223" t="str">
        <f t="shared" ca="1" si="98"/>
        <v/>
      </c>
      <c r="E467" s="223" t="str">
        <f t="shared" ca="1" si="99"/>
        <v/>
      </c>
      <c r="F467" s="223" t="str">
        <f t="shared" ca="1" si="100"/>
        <v/>
      </c>
      <c r="G467" s="224" t="str">
        <f t="shared" ca="1" si="101"/>
        <v/>
      </c>
      <c r="H467" s="225" t="str">
        <f t="shared" ca="1" si="102"/>
        <v/>
      </c>
      <c r="I467" s="226" t="str">
        <f t="shared" ca="1" si="103"/>
        <v/>
      </c>
      <c r="J467" s="227" t="str">
        <f t="shared" ca="1" si="104"/>
        <v/>
      </c>
      <c r="K467" s="301" t="s">
        <v>88</v>
      </c>
      <c r="L467" s="112"/>
      <c r="M467" s="35"/>
      <c r="N467" s="35"/>
      <c r="O467" s="35"/>
      <c r="P467" s="35"/>
      <c r="S467" s="35"/>
      <c r="T467" s="35"/>
      <c r="U467" s="35"/>
      <c r="V467" s="35"/>
      <c r="W467" s="35"/>
      <c r="X467" s="35"/>
      <c r="Y467" s="35"/>
      <c r="Z467" s="35"/>
      <c r="AA467" s="228" t="b">
        <f t="shared" ca="1" si="105"/>
        <v>1</v>
      </c>
      <c r="AB467" s="228" t="b">
        <f ca="1">AND(Accueil!$E$5="Oui",$AA467,OR($AD467="",Accueil!$E$7="",NOT(ISNUMBER(Accueil!$E$7)),$AD467&gt;=Accueil!$E$7))</f>
        <v>0</v>
      </c>
      <c r="AC467" s="228" t="b">
        <f ca="1">AND(Accueil!$E$8="Oui",$AA467,OR($AD467="",Accueil!$E$10="",NOT(ISNUMBER(Accueil!$E$10)),$AD467&gt;=Accueil!$E$10))</f>
        <v>0</v>
      </c>
      <c r="AD467" s="229" t="str">
        <f>IF(NOT(_xlfn.ISFORMULA(B467)),IF(ISNUMBER(B467),B467,IF(NOT(_xlfn.ISFORMULA(D467)),IF(AND(ISNUMBER(D467),D467&lt;&gt;0),Accueil!$B$7,IF(NOT(_xlfn.ISFORMULA(G467)),IF(AND(ISNUMBER(G467),G467&lt;&gt;0),Accueil!$B$7,""),"")),IF(NOT(_xlfn.ISFORMULA(G467)),IF(AND(ISNUMBER(G467),G467&lt;&gt;0),Accueil!$B$7,""),""))),IF(NOT(_xlfn.ISFORMULA(D467)),IF(AND(ISNUMBER(D467),D467&lt;&gt;0),Accueil!$B$7,IF(NOT(_xlfn.ISFORMULA(G467)),IF(AND(ISNUMBER(G467),G467&lt;&gt;0),Accueil!$B$7,""),"")),IF(NOT(_xlfn.ISFORMULA(G467)),IF(AND(ISNUMBER(G467),G467&lt;&gt;0),Accueil!$B$7,""),"")))</f>
        <v/>
      </c>
      <c r="AE467" s="230">
        <f t="shared" ca="1" si="106"/>
        <v>0</v>
      </c>
      <c r="AF467" s="230">
        <f t="shared" ca="1" si="107"/>
        <v>0</v>
      </c>
      <c r="AG467" s="230">
        <f t="shared" ca="1" si="108"/>
        <v>0</v>
      </c>
      <c r="AH467" s="231">
        <f t="shared" ca="1" si="109"/>
        <v>0</v>
      </c>
      <c r="AI467" s="231">
        <f t="shared" ca="1" si="110"/>
        <v>0</v>
      </c>
      <c r="AJ467" s="231" t="str">
        <f t="shared" ca="1" si="111"/>
        <v/>
      </c>
    </row>
    <row r="468" spans="1:36" x14ac:dyDescent="0.25">
      <c r="A468" s="42"/>
      <c r="B468" s="232" t="str">
        <f>IF(NOT(_xlfn.ISFORMULA(D468)),IF(AND(ISNUMBER(D468),D468&lt;&gt;0),Accueil!$B$7,IF(NOT(_xlfn.ISFORMULA(G468)),IF(AND(ISNUMBER(G468),G468&lt;&gt;0),Accueil!$B$7,""),"")),IF(NOT(_xlfn.ISFORMULA(G468)),IF(AND(ISNUMBER(G468),G468&lt;&gt;0),Accueil!$B$7,""),""))</f>
        <v/>
      </c>
      <c r="C468" s="43"/>
      <c r="D468" s="223" t="str">
        <f t="shared" ca="1" si="98"/>
        <v/>
      </c>
      <c r="E468" s="223" t="str">
        <f t="shared" ca="1" si="99"/>
        <v/>
      </c>
      <c r="F468" s="223" t="str">
        <f t="shared" ca="1" si="100"/>
        <v/>
      </c>
      <c r="G468" s="224" t="str">
        <f t="shared" ca="1" si="101"/>
        <v/>
      </c>
      <c r="H468" s="225" t="str">
        <f t="shared" ca="1" si="102"/>
        <v/>
      </c>
      <c r="I468" s="226" t="str">
        <f t="shared" ca="1" si="103"/>
        <v/>
      </c>
      <c r="J468" s="227" t="str">
        <f t="shared" ca="1" si="104"/>
        <v/>
      </c>
      <c r="K468" s="301" t="s">
        <v>88</v>
      </c>
      <c r="L468" s="112"/>
      <c r="M468" s="35"/>
      <c r="N468" s="35"/>
      <c r="O468" s="35"/>
      <c r="P468" s="35"/>
      <c r="S468" s="35"/>
      <c r="T468" s="35"/>
      <c r="U468" s="35"/>
      <c r="V468" s="35"/>
      <c r="W468" s="35"/>
      <c r="X468" s="35"/>
      <c r="Y468" s="35"/>
      <c r="Z468" s="35"/>
      <c r="AA468" s="228" t="b">
        <f t="shared" ca="1" si="105"/>
        <v>1</v>
      </c>
      <c r="AB468" s="228" t="b">
        <f ca="1">AND(Accueil!$E$5="Oui",$AA468,OR($AD468="",Accueil!$E$7="",NOT(ISNUMBER(Accueil!$E$7)),$AD468&gt;=Accueil!$E$7))</f>
        <v>0</v>
      </c>
      <c r="AC468" s="228" t="b">
        <f ca="1">AND(Accueil!$E$8="Oui",$AA468,OR($AD468="",Accueil!$E$10="",NOT(ISNUMBER(Accueil!$E$10)),$AD468&gt;=Accueil!$E$10))</f>
        <v>0</v>
      </c>
      <c r="AD468" s="229" t="str">
        <f>IF(NOT(_xlfn.ISFORMULA(B468)),IF(ISNUMBER(B468),B468,IF(NOT(_xlfn.ISFORMULA(D468)),IF(AND(ISNUMBER(D468),D468&lt;&gt;0),Accueil!$B$7,IF(NOT(_xlfn.ISFORMULA(G468)),IF(AND(ISNUMBER(G468),G468&lt;&gt;0),Accueil!$B$7,""),"")),IF(NOT(_xlfn.ISFORMULA(G468)),IF(AND(ISNUMBER(G468),G468&lt;&gt;0),Accueil!$B$7,""),""))),IF(NOT(_xlfn.ISFORMULA(D468)),IF(AND(ISNUMBER(D468),D468&lt;&gt;0),Accueil!$B$7,IF(NOT(_xlfn.ISFORMULA(G468)),IF(AND(ISNUMBER(G468),G468&lt;&gt;0),Accueil!$B$7,""),"")),IF(NOT(_xlfn.ISFORMULA(G468)),IF(AND(ISNUMBER(G468),G468&lt;&gt;0),Accueil!$B$7,""),"")))</f>
        <v/>
      </c>
      <c r="AE468" s="230">
        <f t="shared" ca="1" si="106"/>
        <v>0</v>
      </c>
      <c r="AF468" s="230">
        <f t="shared" ca="1" si="107"/>
        <v>0</v>
      </c>
      <c r="AG468" s="230">
        <f t="shared" ca="1" si="108"/>
        <v>0</v>
      </c>
      <c r="AH468" s="231">
        <f t="shared" ca="1" si="109"/>
        <v>0</v>
      </c>
      <c r="AI468" s="231">
        <f t="shared" ca="1" si="110"/>
        <v>0</v>
      </c>
      <c r="AJ468" s="231" t="str">
        <f t="shared" ca="1" si="111"/>
        <v/>
      </c>
    </row>
    <row r="469" spans="1:36" x14ac:dyDescent="0.25">
      <c r="A469" s="42"/>
      <c r="B469" s="232" t="str">
        <f>IF(NOT(_xlfn.ISFORMULA(D469)),IF(AND(ISNUMBER(D469),D469&lt;&gt;0),Accueil!$B$7,IF(NOT(_xlfn.ISFORMULA(G469)),IF(AND(ISNUMBER(G469),G469&lt;&gt;0),Accueil!$B$7,""),"")),IF(NOT(_xlfn.ISFORMULA(G469)),IF(AND(ISNUMBER(G469),G469&lt;&gt;0),Accueil!$B$7,""),""))</f>
        <v/>
      </c>
      <c r="C469" s="43"/>
      <c r="D469" s="223" t="str">
        <f t="shared" ca="1" si="98"/>
        <v/>
      </c>
      <c r="E469" s="223" t="str">
        <f t="shared" ca="1" si="99"/>
        <v/>
      </c>
      <c r="F469" s="223" t="str">
        <f t="shared" ca="1" si="100"/>
        <v/>
      </c>
      <c r="G469" s="224" t="str">
        <f t="shared" ca="1" si="101"/>
        <v/>
      </c>
      <c r="H469" s="225" t="str">
        <f t="shared" ca="1" si="102"/>
        <v/>
      </c>
      <c r="I469" s="226" t="str">
        <f t="shared" ca="1" si="103"/>
        <v/>
      </c>
      <c r="J469" s="227" t="str">
        <f t="shared" ca="1" si="104"/>
        <v/>
      </c>
      <c r="K469" s="301" t="s">
        <v>88</v>
      </c>
      <c r="L469" s="112"/>
      <c r="M469" s="35"/>
      <c r="N469" s="35"/>
      <c r="O469" s="35"/>
      <c r="P469" s="35"/>
      <c r="S469" s="35"/>
      <c r="T469" s="35"/>
      <c r="U469" s="35"/>
      <c r="V469" s="35"/>
      <c r="W469" s="35"/>
      <c r="X469" s="35"/>
      <c r="Y469" s="35"/>
      <c r="Z469" s="35"/>
      <c r="AA469" s="228" t="b">
        <f t="shared" ca="1" si="105"/>
        <v>1</v>
      </c>
      <c r="AB469" s="228" t="b">
        <f ca="1">AND(Accueil!$E$5="Oui",$AA469,OR($AD469="",Accueil!$E$7="",NOT(ISNUMBER(Accueil!$E$7)),$AD469&gt;=Accueil!$E$7))</f>
        <v>0</v>
      </c>
      <c r="AC469" s="228" t="b">
        <f ca="1">AND(Accueil!$E$8="Oui",$AA469,OR($AD469="",Accueil!$E$10="",NOT(ISNUMBER(Accueil!$E$10)),$AD469&gt;=Accueil!$E$10))</f>
        <v>0</v>
      </c>
      <c r="AD469" s="229" t="str">
        <f>IF(NOT(_xlfn.ISFORMULA(B469)),IF(ISNUMBER(B469),B469,IF(NOT(_xlfn.ISFORMULA(D469)),IF(AND(ISNUMBER(D469),D469&lt;&gt;0),Accueil!$B$7,IF(NOT(_xlfn.ISFORMULA(G469)),IF(AND(ISNUMBER(G469),G469&lt;&gt;0),Accueil!$B$7,""),"")),IF(NOT(_xlfn.ISFORMULA(G469)),IF(AND(ISNUMBER(G469),G469&lt;&gt;0),Accueil!$B$7,""),""))),IF(NOT(_xlfn.ISFORMULA(D469)),IF(AND(ISNUMBER(D469),D469&lt;&gt;0),Accueil!$B$7,IF(NOT(_xlfn.ISFORMULA(G469)),IF(AND(ISNUMBER(G469),G469&lt;&gt;0),Accueil!$B$7,""),"")),IF(NOT(_xlfn.ISFORMULA(G469)),IF(AND(ISNUMBER(G469),G469&lt;&gt;0),Accueil!$B$7,""),"")))</f>
        <v/>
      </c>
      <c r="AE469" s="230">
        <f t="shared" ca="1" si="106"/>
        <v>0</v>
      </c>
      <c r="AF469" s="230">
        <f t="shared" ca="1" si="107"/>
        <v>0</v>
      </c>
      <c r="AG469" s="230">
        <f t="shared" ca="1" si="108"/>
        <v>0</v>
      </c>
      <c r="AH469" s="231">
        <f t="shared" ca="1" si="109"/>
        <v>0</v>
      </c>
      <c r="AI469" s="231">
        <f t="shared" ca="1" si="110"/>
        <v>0</v>
      </c>
      <c r="AJ469" s="231" t="str">
        <f t="shared" ca="1" si="111"/>
        <v/>
      </c>
    </row>
    <row r="470" spans="1:36" x14ac:dyDescent="0.25">
      <c r="A470" s="42"/>
      <c r="B470" s="232" t="str">
        <f>IF(NOT(_xlfn.ISFORMULA(D470)),IF(AND(ISNUMBER(D470),D470&lt;&gt;0),Accueil!$B$7,IF(NOT(_xlfn.ISFORMULA(G470)),IF(AND(ISNUMBER(G470),G470&lt;&gt;0),Accueil!$B$7,""),"")),IF(NOT(_xlfn.ISFORMULA(G470)),IF(AND(ISNUMBER(G470),G470&lt;&gt;0),Accueil!$B$7,""),""))</f>
        <v/>
      </c>
      <c r="C470" s="43"/>
      <c r="D470" s="223" t="str">
        <f t="shared" ca="1" si="98"/>
        <v/>
      </c>
      <c r="E470" s="223" t="str">
        <f t="shared" ca="1" si="99"/>
        <v/>
      </c>
      <c r="F470" s="223" t="str">
        <f t="shared" ca="1" si="100"/>
        <v/>
      </c>
      <c r="G470" s="224" t="str">
        <f t="shared" ca="1" si="101"/>
        <v/>
      </c>
      <c r="H470" s="225" t="str">
        <f t="shared" ca="1" si="102"/>
        <v/>
      </c>
      <c r="I470" s="226" t="str">
        <f t="shared" ca="1" si="103"/>
        <v/>
      </c>
      <c r="J470" s="227" t="str">
        <f t="shared" ca="1" si="104"/>
        <v/>
      </c>
      <c r="K470" s="301" t="s">
        <v>88</v>
      </c>
      <c r="L470" s="112"/>
      <c r="M470" s="35"/>
      <c r="N470" s="35"/>
      <c r="O470" s="35"/>
      <c r="P470" s="35"/>
      <c r="S470" s="35"/>
      <c r="T470" s="35"/>
      <c r="U470" s="35"/>
      <c r="V470" s="35"/>
      <c r="W470" s="35"/>
      <c r="X470" s="35"/>
      <c r="Y470" s="35"/>
      <c r="Z470" s="35"/>
      <c r="AA470" s="228" t="b">
        <f t="shared" ca="1" si="105"/>
        <v>1</v>
      </c>
      <c r="AB470" s="228" t="b">
        <f ca="1">AND(Accueil!$E$5="Oui",$AA470,OR($AD470="",Accueil!$E$7="",NOT(ISNUMBER(Accueil!$E$7)),$AD470&gt;=Accueil!$E$7))</f>
        <v>0</v>
      </c>
      <c r="AC470" s="228" t="b">
        <f ca="1">AND(Accueil!$E$8="Oui",$AA470,OR($AD470="",Accueil!$E$10="",NOT(ISNUMBER(Accueil!$E$10)),$AD470&gt;=Accueil!$E$10))</f>
        <v>0</v>
      </c>
      <c r="AD470" s="229" t="str">
        <f>IF(NOT(_xlfn.ISFORMULA(B470)),IF(ISNUMBER(B470),B470,IF(NOT(_xlfn.ISFORMULA(D470)),IF(AND(ISNUMBER(D470),D470&lt;&gt;0),Accueil!$B$7,IF(NOT(_xlfn.ISFORMULA(G470)),IF(AND(ISNUMBER(G470),G470&lt;&gt;0),Accueil!$B$7,""),"")),IF(NOT(_xlfn.ISFORMULA(G470)),IF(AND(ISNUMBER(G470),G470&lt;&gt;0),Accueil!$B$7,""),""))),IF(NOT(_xlfn.ISFORMULA(D470)),IF(AND(ISNUMBER(D470),D470&lt;&gt;0),Accueil!$B$7,IF(NOT(_xlfn.ISFORMULA(G470)),IF(AND(ISNUMBER(G470),G470&lt;&gt;0),Accueil!$B$7,""),"")),IF(NOT(_xlfn.ISFORMULA(G470)),IF(AND(ISNUMBER(G470),G470&lt;&gt;0),Accueil!$B$7,""),"")))</f>
        <v/>
      </c>
      <c r="AE470" s="230">
        <f t="shared" ca="1" si="106"/>
        <v>0</v>
      </c>
      <c r="AF470" s="230">
        <f t="shared" ca="1" si="107"/>
        <v>0</v>
      </c>
      <c r="AG470" s="230">
        <f t="shared" ca="1" si="108"/>
        <v>0</v>
      </c>
      <c r="AH470" s="231">
        <f t="shared" ca="1" si="109"/>
        <v>0</v>
      </c>
      <c r="AI470" s="231">
        <f t="shared" ca="1" si="110"/>
        <v>0</v>
      </c>
      <c r="AJ470" s="231" t="str">
        <f t="shared" ca="1" si="111"/>
        <v/>
      </c>
    </row>
    <row r="471" spans="1:36" x14ac:dyDescent="0.25">
      <c r="A471" s="42"/>
      <c r="B471" s="232" t="str">
        <f>IF(NOT(_xlfn.ISFORMULA(D471)),IF(AND(ISNUMBER(D471),D471&lt;&gt;0),Accueil!$B$7,IF(NOT(_xlfn.ISFORMULA(G471)),IF(AND(ISNUMBER(G471),G471&lt;&gt;0),Accueil!$B$7,""),"")),IF(NOT(_xlfn.ISFORMULA(G471)),IF(AND(ISNUMBER(G471),G471&lt;&gt;0),Accueil!$B$7,""),""))</f>
        <v/>
      </c>
      <c r="C471" s="43"/>
      <c r="D471" s="223" t="str">
        <f t="shared" ca="1" si="98"/>
        <v/>
      </c>
      <c r="E471" s="223" t="str">
        <f t="shared" ca="1" si="99"/>
        <v/>
      </c>
      <c r="F471" s="223" t="str">
        <f t="shared" ca="1" si="100"/>
        <v/>
      </c>
      <c r="G471" s="224" t="str">
        <f t="shared" ca="1" si="101"/>
        <v/>
      </c>
      <c r="H471" s="225" t="str">
        <f t="shared" ca="1" si="102"/>
        <v/>
      </c>
      <c r="I471" s="226" t="str">
        <f t="shared" ca="1" si="103"/>
        <v/>
      </c>
      <c r="J471" s="227" t="str">
        <f t="shared" ca="1" si="104"/>
        <v/>
      </c>
      <c r="K471" s="301" t="s">
        <v>88</v>
      </c>
      <c r="L471" s="112"/>
      <c r="M471" s="35"/>
      <c r="N471" s="35"/>
      <c r="O471" s="35"/>
      <c r="P471" s="35"/>
      <c r="S471" s="35"/>
      <c r="T471" s="35"/>
      <c r="U471" s="35"/>
      <c r="V471" s="35"/>
      <c r="W471" s="35"/>
      <c r="X471" s="35"/>
      <c r="Y471" s="35"/>
      <c r="Z471" s="35"/>
      <c r="AA471" s="228" t="b">
        <f t="shared" ca="1" si="105"/>
        <v>1</v>
      </c>
      <c r="AB471" s="228" t="b">
        <f ca="1">AND(Accueil!$E$5="Oui",$AA471,OR($AD471="",Accueil!$E$7="",NOT(ISNUMBER(Accueil!$E$7)),$AD471&gt;=Accueil!$E$7))</f>
        <v>0</v>
      </c>
      <c r="AC471" s="228" t="b">
        <f ca="1">AND(Accueil!$E$8="Oui",$AA471,OR($AD471="",Accueil!$E$10="",NOT(ISNUMBER(Accueil!$E$10)),$AD471&gt;=Accueil!$E$10))</f>
        <v>0</v>
      </c>
      <c r="AD471" s="229" t="str">
        <f>IF(NOT(_xlfn.ISFORMULA(B471)),IF(ISNUMBER(B471),B471,IF(NOT(_xlfn.ISFORMULA(D471)),IF(AND(ISNUMBER(D471),D471&lt;&gt;0),Accueil!$B$7,IF(NOT(_xlfn.ISFORMULA(G471)),IF(AND(ISNUMBER(G471),G471&lt;&gt;0),Accueil!$B$7,""),"")),IF(NOT(_xlfn.ISFORMULA(G471)),IF(AND(ISNUMBER(G471),G471&lt;&gt;0),Accueil!$B$7,""),""))),IF(NOT(_xlfn.ISFORMULA(D471)),IF(AND(ISNUMBER(D471),D471&lt;&gt;0),Accueil!$B$7,IF(NOT(_xlfn.ISFORMULA(G471)),IF(AND(ISNUMBER(G471),G471&lt;&gt;0),Accueil!$B$7,""),"")),IF(NOT(_xlfn.ISFORMULA(G471)),IF(AND(ISNUMBER(G471),G471&lt;&gt;0),Accueil!$B$7,""),"")))</f>
        <v/>
      </c>
      <c r="AE471" s="230">
        <f t="shared" ca="1" si="106"/>
        <v>0</v>
      </c>
      <c r="AF471" s="230">
        <f t="shared" ca="1" si="107"/>
        <v>0</v>
      </c>
      <c r="AG471" s="230">
        <f t="shared" ca="1" si="108"/>
        <v>0</v>
      </c>
      <c r="AH471" s="231">
        <f t="shared" ca="1" si="109"/>
        <v>0</v>
      </c>
      <c r="AI471" s="231">
        <f t="shared" ca="1" si="110"/>
        <v>0</v>
      </c>
      <c r="AJ471" s="231" t="str">
        <f t="shared" ca="1" si="111"/>
        <v/>
      </c>
    </row>
    <row r="472" spans="1:36" x14ac:dyDescent="0.25">
      <c r="A472" s="42"/>
      <c r="B472" s="232" t="str">
        <f>IF(NOT(_xlfn.ISFORMULA(D472)),IF(AND(ISNUMBER(D472),D472&lt;&gt;0),Accueil!$B$7,IF(NOT(_xlfn.ISFORMULA(G472)),IF(AND(ISNUMBER(G472),G472&lt;&gt;0),Accueil!$B$7,""),"")),IF(NOT(_xlfn.ISFORMULA(G472)),IF(AND(ISNUMBER(G472),G472&lt;&gt;0),Accueil!$B$7,""),""))</f>
        <v/>
      </c>
      <c r="C472" s="43"/>
      <c r="D472" s="223" t="str">
        <f t="shared" ca="1" si="98"/>
        <v/>
      </c>
      <c r="E472" s="223" t="str">
        <f t="shared" ca="1" si="99"/>
        <v/>
      </c>
      <c r="F472" s="223" t="str">
        <f t="shared" ca="1" si="100"/>
        <v/>
      </c>
      <c r="G472" s="224" t="str">
        <f t="shared" ca="1" si="101"/>
        <v/>
      </c>
      <c r="H472" s="225" t="str">
        <f t="shared" ca="1" si="102"/>
        <v/>
      </c>
      <c r="I472" s="226" t="str">
        <f t="shared" ca="1" si="103"/>
        <v/>
      </c>
      <c r="J472" s="227" t="str">
        <f t="shared" ca="1" si="104"/>
        <v/>
      </c>
      <c r="K472" s="301" t="s">
        <v>88</v>
      </c>
      <c r="L472" s="112"/>
      <c r="M472" s="35"/>
      <c r="N472" s="35"/>
      <c r="O472" s="35"/>
      <c r="P472" s="35"/>
      <c r="S472" s="35"/>
      <c r="T472" s="35"/>
      <c r="U472" s="35"/>
      <c r="V472" s="35"/>
      <c r="W472" s="35"/>
      <c r="X472" s="35"/>
      <c r="Y472" s="35"/>
      <c r="Z472" s="35"/>
      <c r="AA472" s="228" t="b">
        <f t="shared" ca="1" si="105"/>
        <v>1</v>
      </c>
      <c r="AB472" s="228" t="b">
        <f ca="1">AND(Accueil!$E$5="Oui",$AA472,OR($AD472="",Accueil!$E$7="",NOT(ISNUMBER(Accueil!$E$7)),$AD472&gt;=Accueil!$E$7))</f>
        <v>0</v>
      </c>
      <c r="AC472" s="228" t="b">
        <f ca="1">AND(Accueil!$E$8="Oui",$AA472,OR($AD472="",Accueil!$E$10="",NOT(ISNUMBER(Accueil!$E$10)),$AD472&gt;=Accueil!$E$10))</f>
        <v>0</v>
      </c>
      <c r="AD472" s="229" t="str">
        <f>IF(NOT(_xlfn.ISFORMULA(B472)),IF(ISNUMBER(B472),B472,IF(NOT(_xlfn.ISFORMULA(D472)),IF(AND(ISNUMBER(D472),D472&lt;&gt;0),Accueil!$B$7,IF(NOT(_xlfn.ISFORMULA(G472)),IF(AND(ISNUMBER(G472),G472&lt;&gt;0),Accueil!$B$7,""),"")),IF(NOT(_xlfn.ISFORMULA(G472)),IF(AND(ISNUMBER(G472),G472&lt;&gt;0),Accueil!$B$7,""),""))),IF(NOT(_xlfn.ISFORMULA(D472)),IF(AND(ISNUMBER(D472),D472&lt;&gt;0),Accueil!$B$7,IF(NOT(_xlfn.ISFORMULA(G472)),IF(AND(ISNUMBER(G472),G472&lt;&gt;0),Accueil!$B$7,""),"")),IF(NOT(_xlfn.ISFORMULA(G472)),IF(AND(ISNUMBER(G472),G472&lt;&gt;0),Accueil!$B$7,""),"")))</f>
        <v/>
      </c>
      <c r="AE472" s="230">
        <f t="shared" ca="1" si="106"/>
        <v>0</v>
      </c>
      <c r="AF472" s="230">
        <f t="shared" ca="1" si="107"/>
        <v>0</v>
      </c>
      <c r="AG472" s="230">
        <f t="shared" ca="1" si="108"/>
        <v>0</v>
      </c>
      <c r="AH472" s="231">
        <f t="shared" ca="1" si="109"/>
        <v>0</v>
      </c>
      <c r="AI472" s="231">
        <f t="shared" ca="1" si="110"/>
        <v>0</v>
      </c>
      <c r="AJ472" s="231" t="str">
        <f t="shared" ca="1" si="111"/>
        <v/>
      </c>
    </row>
    <row r="473" spans="1:36" x14ac:dyDescent="0.25">
      <c r="A473" s="42"/>
      <c r="B473" s="232" t="str">
        <f>IF(NOT(_xlfn.ISFORMULA(D473)),IF(AND(ISNUMBER(D473),D473&lt;&gt;0),Accueil!$B$7,IF(NOT(_xlfn.ISFORMULA(G473)),IF(AND(ISNUMBER(G473),G473&lt;&gt;0),Accueil!$B$7,""),"")),IF(NOT(_xlfn.ISFORMULA(G473)),IF(AND(ISNUMBER(G473),G473&lt;&gt;0),Accueil!$B$7,""),""))</f>
        <v/>
      </c>
      <c r="C473" s="43"/>
      <c r="D473" s="223" t="str">
        <f t="shared" ca="1" si="98"/>
        <v/>
      </c>
      <c r="E473" s="223" t="str">
        <f t="shared" ca="1" si="99"/>
        <v/>
      </c>
      <c r="F473" s="223" t="str">
        <f t="shared" ca="1" si="100"/>
        <v/>
      </c>
      <c r="G473" s="224" t="str">
        <f t="shared" ca="1" si="101"/>
        <v/>
      </c>
      <c r="H473" s="225" t="str">
        <f t="shared" ca="1" si="102"/>
        <v/>
      </c>
      <c r="I473" s="226" t="str">
        <f t="shared" ca="1" si="103"/>
        <v/>
      </c>
      <c r="J473" s="227" t="str">
        <f t="shared" ca="1" si="104"/>
        <v/>
      </c>
      <c r="K473" s="301" t="s">
        <v>88</v>
      </c>
      <c r="L473" s="112"/>
      <c r="M473" s="35"/>
      <c r="N473" s="35"/>
      <c r="O473" s="35"/>
      <c r="P473" s="35"/>
      <c r="S473" s="35"/>
      <c r="T473" s="35"/>
      <c r="U473" s="35"/>
      <c r="V473" s="35"/>
      <c r="W473" s="35"/>
      <c r="X473" s="35"/>
      <c r="Y473" s="35"/>
      <c r="Z473" s="35"/>
      <c r="AA473" s="228" t="b">
        <f t="shared" ca="1" si="105"/>
        <v>1</v>
      </c>
      <c r="AB473" s="228" t="b">
        <f ca="1">AND(Accueil!$E$5="Oui",$AA473,OR($AD473="",Accueil!$E$7="",NOT(ISNUMBER(Accueil!$E$7)),$AD473&gt;=Accueil!$E$7))</f>
        <v>0</v>
      </c>
      <c r="AC473" s="228" t="b">
        <f ca="1">AND(Accueil!$E$8="Oui",$AA473,OR($AD473="",Accueil!$E$10="",NOT(ISNUMBER(Accueil!$E$10)),$AD473&gt;=Accueil!$E$10))</f>
        <v>0</v>
      </c>
      <c r="AD473" s="229" t="str">
        <f>IF(NOT(_xlfn.ISFORMULA(B473)),IF(ISNUMBER(B473),B473,IF(NOT(_xlfn.ISFORMULA(D473)),IF(AND(ISNUMBER(D473),D473&lt;&gt;0),Accueil!$B$7,IF(NOT(_xlfn.ISFORMULA(G473)),IF(AND(ISNUMBER(G473),G473&lt;&gt;0),Accueil!$B$7,""),"")),IF(NOT(_xlfn.ISFORMULA(G473)),IF(AND(ISNUMBER(G473),G473&lt;&gt;0),Accueil!$B$7,""),""))),IF(NOT(_xlfn.ISFORMULA(D473)),IF(AND(ISNUMBER(D473),D473&lt;&gt;0),Accueil!$B$7,IF(NOT(_xlfn.ISFORMULA(G473)),IF(AND(ISNUMBER(G473),G473&lt;&gt;0),Accueil!$B$7,""),"")),IF(NOT(_xlfn.ISFORMULA(G473)),IF(AND(ISNUMBER(G473),G473&lt;&gt;0),Accueil!$B$7,""),"")))</f>
        <v/>
      </c>
      <c r="AE473" s="230">
        <f t="shared" ca="1" si="106"/>
        <v>0</v>
      </c>
      <c r="AF473" s="230">
        <f t="shared" ca="1" si="107"/>
        <v>0</v>
      </c>
      <c r="AG473" s="230">
        <f t="shared" ca="1" si="108"/>
        <v>0</v>
      </c>
      <c r="AH473" s="231">
        <f t="shared" ca="1" si="109"/>
        <v>0</v>
      </c>
      <c r="AI473" s="231">
        <f t="shared" ca="1" si="110"/>
        <v>0</v>
      </c>
      <c r="AJ473" s="231" t="str">
        <f t="shared" ca="1" si="111"/>
        <v/>
      </c>
    </row>
    <row r="474" spans="1:36" x14ac:dyDescent="0.25">
      <c r="A474" s="42"/>
      <c r="B474" s="232" t="str">
        <f>IF(NOT(_xlfn.ISFORMULA(D474)),IF(AND(ISNUMBER(D474),D474&lt;&gt;0),Accueil!$B$7,IF(NOT(_xlfn.ISFORMULA(G474)),IF(AND(ISNUMBER(G474),G474&lt;&gt;0),Accueil!$B$7,""),"")),IF(NOT(_xlfn.ISFORMULA(G474)),IF(AND(ISNUMBER(G474),G474&lt;&gt;0),Accueil!$B$7,""),""))</f>
        <v/>
      </c>
      <c r="C474" s="43"/>
      <c r="D474" s="223" t="str">
        <f t="shared" ca="1" si="98"/>
        <v/>
      </c>
      <c r="E474" s="223" t="str">
        <f t="shared" ca="1" si="99"/>
        <v/>
      </c>
      <c r="F474" s="223" t="str">
        <f t="shared" ca="1" si="100"/>
        <v/>
      </c>
      <c r="G474" s="224" t="str">
        <f t="shared" ca="1" si="101"/>
        <v/>
      </c>
      <c r="H474" s="225" t="str">
        <f t="shared" ca="1" si="102"/>
        <v/>
      </c>
      <c r="I474" s="226" t="str">
        <f t="shared" ca="1" si="103"/>
        <v/>
      </c>
      <c r="J474" s="227" t="str">
        <f t="shared" ca="1" si="104"/>
        <v/>
      </c>
      <c r="K474" s="301" t="s">
        <v>88</v>
      </c>
      <c r="L474" s="112"/>
      <c r="M474" s="35"/>
      <c r="N474" s="35"/>
      <c r="O474" s="35"/>
      <c r="P474" s="35"/>
      <c r="S474" s="35"/>
      <c r="T474" s="35"/>
      <c r="U474" s="35"/>
      <c r="V474" s="35"/>
      <c r="W474" s="35"/>
      <c r="X474" s="35"/>
      <c r="Y474" s="35"/>
      <c r="Z474" s="35"/>
      <c r="AA474" s="228" t="b">
        <f t="shared" ca="1" si="105"/>
        <v>1</v>
      </c>
      <c r="AB474" s="228" t="b">
        <f ca="1">AND(Accueil!$E$5="Oui",$AA474,OR($AD474="",Accueil!$E$7="",NOT(ISNUMBER(Accueil!$E$7)),$AD474&gt;=Accueil!$E$7))</f>
        <v>0</v>
      </c>
      <c r="AC474" s="228" t="b">
        <f ca="1">AND(Accueil!$E$8="Oui",$AA474,OR($AD474="",Accueil!$E$10="",NOT(ISNUMBER(Accueil!$E$10)),$AD474&gt;=Accueil!$E$10))</f>
        <v>0</v>
      </c>
      <c r="AD474" s="229" t="str">
        <f>IF(NOT(_xlfn.ISFORMULA(B474)),IF(ISNUMBER(B474),B474,IF(NOT(_xlfn.ISFORMULA(D474)),IF(AND(ISNUMBER(D474),D474&lt;&gt;0),Accueil!$B$7,IF(NOT(_xlfn.ISFORMULA(G474)),IF(AND(ISNUMBER(G474),G474&lt;&gt;0),Accueil!$B$7,""),"")),IF(NOT(_xlfn.ISFORMULA(G474)),IF(AND(ISNUMBER(G474),G474&lt;&gt;0),Accueil!$B$7,""),""))),IF(NOT(_xlfn.ISFORMULA(D474)),IF(AND(ISNUMBER(D474),D474&lt;&gt;0),Accueil!$B$7,IF(NOT(_xlfn.ISFORMULA(G474)),IF(AND(ISNUMBER(G474),G474&lt;&gt;0),Accueil!$B$7,""),"")),IF(NOT(_xlfn.ISFORMULA(G474)),IF(AND(ISNUMBER(G474),G474&lt;&gt;0),Accueil!$B$7,""),"")))</f>
        <v/>
      </c>
      <c r="AE474" s="230">
        <f t="shared" ca="1" si="106"/>
        <v>0</v>
      </c>
      <c r="AF474" s="230">
        <f t="shared" ca="1" si="107"/>
        <v>0</v>
      </c>
      <c r="AG474" s="230">
        <f t="shared" ca="1" si="108"/>
        <v>0</v>
      </c>
      <c r="AH474" s="231">
        <f t="shared" ca="1" si="109"/>
        <v>0</v>
      </c>
      <c r="AI474" s="231">
        <f t="shared" ca="1" si="110"/>
        <v>0</v>
      </c>
      <c r="AJ474" s="231" t="str">
        <f t="shared" ca="1" si="111"/>
        <v/>
      </c>
    </row>
    <row r="475" spans="1:36" x14ac:dyDescent="0.25">
      <c r="A475" s="42"/>
      <c r="B475" s="232" t="str">
        <f>IF(NOT(_xlfn.ISFORMULA(D475)),IF(AND(ISNUMBER(D475),D475&lt;&gt;0),Accueil!$B$7,IF(NOT(_xlfn.ISFORMULA(G475)),IF(AND(ISNUMBER(G475),G475&lt;&gt;0),Accueil!$B$7,""),"")),IF(NOT(_xlfn.ISFORMULA(G475)),IF(AND(ISNUMBER(G475),G475&lt;&gt;0),Accueil!$B$7,""),""))</f>
        <v/>
      </c>
      <c r="C475" s="43"/>
      <c r="D475" s="223" t="str">
        <f t="shared" ca="1" si="98"/>
        <v/>
      </c>
      <c r="E475" s="223" t="str">
        <f t="shared" ca="1" si="99"/>
        <v/>
      </c>
      <c r="F475" s="223" t="str">
        <f t="shared" ca="1" si="100"/>
        <v/>
      </c>
      <c r="G475" s="224" t="str">
        <f t="shared" ca="1" si="101"/>
        <v/>
      </c>
      <c r="H475" s="225" t="str">
        <f t="shared" ca="1" si="102"/>
        <v/>
      </c>
      <c r="I475" s="226" t="str">
        <f t="shared" ca="1" si="103"/>
        <v/>
      </c>
      <c r="J475" s="227" t="str">
        <f t="shared" ca="1" si="104"/>
        <v/>
      </c>
      <c r="K475" s="301" t="s">
        <v>88</v>
      </c>
      <c r="L475" s="112"/>
      <c r="M475" s="35"/>
      <c r="N475" s="35"/>
      <c r="O475" s="35"/>
      <c r="P475" s="35"/>
      <c r="S475" s="35"/>
      <c r="T475" s="35"/>
      <c r="U475" s="35"/>
      <c r="V475" s="35"/>
      <c r="W475" s="35"/>
      <c r="X475" s="35"/>
      <c r="Y475" s="35"/>
      <c r="Z475" s="35"/>
      <c r="AA475" s="228" t="b">
        <f t="shared" ca="1" si="105"/>
        <v>1</v>
      </c>
      <c r="AB475" s="228" t="b">
        <f ca="1">AND(Accueil!$E$5="Oui",$AA475,OR($AD475="",Accueil!$E$7="",NOT(ISNUMBER(Accueil!$E$7)),$AD475&gt;=Accueil!$E$7))</f>
        <v>0</v>
      </c>
      <c r="AC475" s="228" t="b">
        <f ca="1">AND(Accueil!$E$8="Oui",$AA475,OR($AD475="",Accueil!$E$10="",NOT(ISNUMBER(Accueil!$E$10)),$AD475&gt;=Accueil!$E$10))</f>
        <v>0</v>
      </c>
      <c r="AD475" s="229" t="str">
        <f>IF(NOT(_xlfn.ISFORMULA(B475)),IF(ISNUMBER(B475),B475,IF(NOT(_xlfn.ISFORMULA(D475)),IF(AND(ISNUMBER(D475),D475&lt;&gt;0),Accueil!$B$7,IF(NOT(_xlfn.ISFORMULA(G475)),IF(AND(ISNUMBER(G475),G475&lt;&gt;0),Accueil!$B$7,""),"")),IF(NOT(_xlfn.ISFORMULA(G475)),IF(AND(ISNUMBER(G475),G475&lt;&gt;0),Accueil!$B$7,""),""))),IF(NOT(_xlfn.ISFORMULA(D475)),IF(AND(ISNUMBER(D475),D475&lt;&gt;0),Accueil!$B$7,IF(NOT(_xlfn.ISFORMULA(G475)),IF(AND(ISNUMBER(G475),G475&lt;&gt;0),Accueil!$B$7,""),"")),IF(NOT(_xlfn.ISFORMULA(G475)),IF(AND(ISNUMBER(G475),G475&lt;&gt;0),Accueil!$B$7,""),"")))</f>
        <v/>
      </c>
      <c r="AE475" s="230">
        <f t="shared" ca="1" si="106"/>
        <v>0</v>
      </c>
      <c r="AF475" s="230">
        <f t="shared" ca="1" si="107"/>
        <v>0</v>
      </c>
      <c r="AG475" s="230">
        <f t="shared" ca="1" si="108"/>
        <v>0</v>
      </c>
      <c r="AH475" s="231">
        <f t="shared" ca="1" si="109"/>
        <v>0</v>
      </c>
      <c r="AI475" s="231">
        <f t="shared" ca="1" si="110"/>
        <v>0</v>
      </c>
      <c r="AJ475" s="231" t="str">
        <f t="shared" ca="1" si="111"/>
        <v/>
      </c>
    </row>
    <row r="476" spans="1:36" x14ac:dyDescent="0.25">
      <c r="A476" s="42"/>
      <c r="B476" s="232" t="str">
        <f>IF(NOT(_xlfn.ISFORMULA(D476)),IF(AND(ISNUMBER(D476),D476&lt;&gt;0),Accueil!$B$7,IF(NOT(_xlfn.ISFORMULA(G476)),IF(AND(ISNUMBER(G476),G476&lt;&gt;0),Accueil!$B$7,""),"")),IF(NOT(_xlfn.ISFORMULA(G476)),IF(AND(ISNUMBER(G476),G476&lt;&gt;0),Accueil!$B$7,""),""))</f>
        <v/>
      </c>
      <c r="C476" s="43"/>
      <c r="D476" s="223" t="str">
        <f t="shared" ca="1" si="98"/>
        <v/>
      </c>
      <c r="E476" s="223" t="str">
        <f t="shared" ca="1" si="99"/>
        <v/>
      </c>
      <c r="F476" s="223" t="str">
        <f t="shared" ca="1" si="100"/>
        <v/>
      </c>
      <c r="G476" s="224" t="str">
        <f t="shared" ca="1" si="101"/>
        <v/>
      </c>
      <c r="H476" s="225" t="str">
        <f t="shared" ca="1" si="102"/>
        <v/>
      </c>
      <c r="I476" s="226" t="str">
        <f t="shared" ca="1" si="103"/>
        <v/>
      </c>
      <c r="J476" s="227" t="str">
        <f t="shared" ca="1" si="104"/>
        <v/>
      </c>
      <c r="K476" s="301" t="s">
        <v>88</v>
      </c>
      <c r="L476" s="112"/>
      <c r="M476" s="35"/>
      <c r="N476" s="35"/>
      <c r="O476" s="35"/>
      <c r="P476" s="35"/>
      <c r="S476" s="35"/>
      <c r="T476" s="35"/>
      <c r="U476" s="35"/>
      <c r="V476" s="35"/>
      <c r="W476" s="35"/>
      <c r="X476" s="35"/>
      <c r="Y476" s="35"/>
      <c r="Z476" s="35"/>
      <c r="AA476" s="228" t="b">
        <f t="shared" ca="1" si="105"/>
        <v>1</v>
      </c>
      <c r="AB476" s="228" t="b">
        <f ca="1">AND(Accueil!$E$5="Oui",$AA476,OR($AD476="",Accueil!$E$7="",NOT(ISNUMBER(Accueil!$E$7)),$AD476&gt;=Accueil!$E$7))</f>
        <v>0</v>
      </c>
      <c r="AC476" s="228" t="b">
        <f ca="1">AND(Accueil!$E$8="Oui",$AA476,OR($AD476="",Accueil!$E$10="",NOT(ISNUMBER(Accueil!$E$10)),$AD476&gt;=Accueil!$E$10))</f>
        <v>0</v>
      </c>
      <c r="AD476" s="229" t="str">
        <f>IF(NOT(_xlfn.ISFORMULA(B476)),IF(ISNUMBER(B476),B476,IF(NOT(_xlfn.ISFORMULA(D476)),IF(AND(ISNUMBER(D476),D476&lt;&gt;0),Accueil!$B$7,IF(NOT(_xlfn.ISFORMULA(G476)),IF(AND(ISNUMBER(G476),G476&lt;&gt;0),Accueil!$B$7,""),"")),IF(NOT(_xlfn.ISFORMULA(G476)),IF(AND(ISNUMBER(G476),G476&lt;&gt;0),Accueil!$B$7,""),""))),IF(NOT(_xlfn.ISFORMULA(D476)),IF(AND(ISNUMBER(D476),D476&lt;&gt;0),Accueil!$B$7,IF(NOT(_xlfn.ISFORMULA(G476)),IF(AND(ISNUMBER(G476),G476&lt;&gt;0),Accueil!$B$7,""),"")),IF(NOT(_xlfn.ISFORMULA(G476)),IF(AND(ISNUMBER(G476),G476&lt;&gt;0),Accueil!$B$7,""),"")))</f>
        <v/>
      </c>
      <c r="AE476" s="230">
        <f t="shared" ca="1" si="106"/>
        <v>0</v>
      </c>
      <c r="AF476" s="230">
        <f t="shared" ca="1" si="107"/>
        <v>0</v>
      </c>
      <c r="AG476" s="230">
        <f t="shared" ca="1" si="108"/>
        <v>0</v>
      </c>
      <c r="AH476" s="231">
        <f t="shared" ca="1" si="109"/>
        <v>0</v>
      </c>
      <c r="AI476" s="231">
        <f t="shared" ca="1" si="110"/>
        <v>0</v>
      </c>
      <c r="AJ476" s="231" t="str">
        <f t="shared" ca="1" si="111"/>
        <v/>
      </c>
    </row>
    <row r="477" spans="1:36" x14ac:dyDescent="0.25">
      <c r="A477" s="42"/>
      <c r="B477" s="232" t="str">
        <f>IF(NOT(_xlfn.ISFORMULA(D477)),IF(AND(ISNUMBER(D477),D477&lt;&gt;0),Accueil!$B$7,IF(NOT(_xlfn.ISFORMULA(G477)),IF(AND(ISNUMBER(G477),G477&lt;&gt;0),Accueil!$B$7,""),"")),IF(NOT(_xlfn.ISFORMULA(G477)),IF(AND(ISNUMBER(G477),G477&lt;&gt;0),Accueil!$B$7,""),""))</f>
        <v/>
      </c>
      <c r="C477" s="43"/>
      <c r="D477" s="223" t="str">
        <f t="shared" ca="1" si="98"/>
        <v/>
      </c>
      <c r="E477" s="223" t="str">
        <f t="shared" ca="1" si="99"/>
        <v/>
      </c>
      <c r="F477" s="223" t="str">
        <f t="shared" ca="1" si="100"/>
        <v/>
      </c>
      <c r="G477" s="224" t="str">
        <f t="shared" ca="1" si="101"/>
        <v/>
      </c>
      <c r="H477" s="225" t="str">
        <f t="shared" ca="1" si="102"/>
        <v/>
      </c>
      <c r="I477" s="226" t="str">
        <f t="shared" ca="1" si="103"/>
        <v/>
      </c>
      <c r="J477" s="227" t="str">
        <f t="shared" ca="1" si="104"/>
        <v/>
      </c>
      <c r="K477" s="301" t="s">
        <v>88</v>
      </c>
      <c r="L477" s="112"/>
      <c r="M477" s="35"/>
      <c r="N477" s="35"/>
      <c r="O477" s="35"/>
      <c r="P477" s="35"/>
      <c r="S477" s="35"/>
      <c r="T477" s="35"/>
      <c r="U477" s="35"/>
      <c r="V477" s="35"/>
      <c r="W477" s="35"/>
      <c r="X477" s="35"/>
      <c r="Y477" s="35"/>
      <c r="Z477" s="35"/>
      <c r="AA477" s="228" t="b">
        <f t="shared" ca="1" si="105"/>
        <v>1</v>
      </c>
      <c r="AB477" s="228" t="b">
        <f ca="1">AND(Accueil!$E$5="Oui",$AA477,OR($AD477="",Accueil!$E$7="",NOT(ISNUMBER(Accueil!$E$7)),$AD477&gt;=Accueil!$E$7))</f>
        <v>0</v>
      </c>
      <c r="AC477" s="228" t="b">
        <f ca="1">AND(Accueil!$E$8="Oui",$AA477,OR($AD477="",Accueil!$E$10="",NOT(ISNUMBER(Accueil!$E$10)),$AD477&gt;=Accueil!$E$10))</f>
        <v>0</v>
      </c>
      <c r="AD477" s="229" t="str">
        <f>IF(NOT(_xlfn.ISFORMULA(B477)),IF(ISNUMBER(B477),B477,IF(NOT(_xlfn.ISFORMULA(D477)),IF(AND(ISNUMBER(D477),D477&lt;&gt;0),Accueil!$B$7,IF(NOT(_xlfn.ISFORMULA(G477)),IF(AND(ISNUMBER(G477),G477&lt;&gt;0),Accueil!$B$7,""),"")),IF(NOT(_xlfn.ISFORMULA(G477)),IF(AND(ISNUMBER(G477),G477&lt;&gt;0),Accueil!$B$7,""),""))),IF(NOT(_xlfn.ISFORMULA(D477)),IF(AND(ISNUMBER(D477),D477&lt;&gt;0),Accueil!$B$7,IF(NOT(_xlfn.ISFORMULA(G477)),IF(AND(ISNUMBER(G477),G477&lt;&gt;0),Accueil!$B$7,""),"")),IF(NOT(_xlfn.ISFORMULA(G477)),IF(AND(ISNUMBER(G477),G477&lt;&gt;0),Accueil!$B$7,""),"")))</f>
        <v/>
      </c>
      <c r="AE477" s="230">
        <f t="shared" ca="1" si="106"/>
        <v>0</v>
      </c>
      <c r="AF477" s="230">
        <f t="shared" ca="1" si="107"/>
        <v>0</v>
      </c>
      <c r="AG477" s="230">
        <f t="shared" ca="1" si="108"/>
        <v>0</v>
      </c>
      <c r="AH477" s="231">
        <f t="shared" ca="1" si="109"/>
        <v>0</v>
      </c>
      <c r="AI477" s="231">
        <f t="shared" ca="1" si="110"/>
        <v>0</v>
      </c>
      <c r="AJ477" s="231" t="str">
        <f t="shared" ca="1" si="111"/>
        <v/>
      </c>
    </row>
    <row r="478" spans="1:36" x14ac:dyDescent="0.25">
      <c r="A478" s="42"/>
      <c r="B478" s="232" t="str">
        <f>IF(NOT(_xlfn.ISFORMULA(D478)),IF(AND(ISNUMBER(D478),D478&lt;&gt;0),Accueil!$B$7,IF(NOT(_xlfn.ISFORMULA(G478)),IF(AND(ISNUMBER(G478),G478&lt;&gt;0),Accueil!$B$7,""),"")),IF(NOT(_xlfn.ISFORMULA(G478)),IF(AND(ISNUMBER(G478),G478&lt;&gt;0),Accueil!$B$7,""),""))</f>
        <v/>
      </c>
      <c r="C478" s="43"/>
      <c r="D478" s="223" t="str">
        <f t="shared" ca="1" si="98"/>
        <v/>
      </c>
      <c r="E478" s="223" t="str">
        <f t="shared" ca="1" si="99"/>
        <v/>
      </c>
      <c r="F478" s="223" t="str">
        <f t="shared" ca="1" si="100"/>
        <v/>
      </c>
      <c r="G478" s="224" t="str">
        <f t="shared" ca="1" si="101"/>
        <v/>
      </c>
      <c r="H478" s="225" t="str">
        <f t="shared" ca="1" si="102"/>
        <v/>
      </c>
      <c r="I478" s="226" t="str">
        <f t="shared" ca="1" si="103"/>
        <v/>
      </c>
      <c r="J478" s="227" t="str">
        <f t="shared" ca="1" si="104"/>
        <v/>
      </c>
      <c r="K478" s="301" t="s">
        <v>88</v>
      </c>
      <c r="L478" s="112"/>
      <c r="M478" s="35"/>
      <c r="N478" s="35"/>
      <c r="O478" s="35"/>
      <c r="P478" s="35"/>
      <c r="S478" s="35"/>
      <c r="T478" s="35"/>
      <c r="U478" s="35"/>
      <c r="V478" s="35"/>
      <c r="W478" s="35"/>
      <c r="X478" s="35"/>
      <c r="Y478" s="35"/>
      <c r="Z478" s="35"/>
      <c r="AA478" s="228" t="b">
        <f t="shared" ca="1" si="105"/>
        <v>1</v>
      </c>
      <c r="AB478" s="228" t="b">
        <f ca="1">AND(Accueil!$E$5="Oui",$AA478,OR($AD478="",Accueil!$E$7="",NOT(ISNUMBER(Accueil!$E$7)),$AD478&gt;=Accueil!$E$7))</f>
        <v>0</v>
      </c>
      <c r="AC478" s="228" t="b">
        <f ca="1">AND(Accueil!$E$8="Oui",$AA478,OR($AD478="",Accueil!$E$10="",NOT(ISNUMBER(Accueil!$E$10)),$AD478&gt;=Accueil!$E$10))</f>
        <v>0</v>
      </c>
      <c r="AD478" s="229" t="str">
        <f>IF(NOT(_xlfn.ISFORMULA(B478)),IF(ISNUMBER(B478),B478,IF(NOT(_xlfn.ISFORMULA(D478)),IF(AND(ISNUMBER(D478),D478&lt;&gt;0),Accueil!$B$7,IF(NOT(_xlfn.ISFORMULA(G478)),IF(AND(ISNUMBER(G478),G478&lt;&gt;0),Accueil!$B$7,""),"")),IF(NOT(_xlfn.ISFORMULA(G478)),IF(AND(ISNUMBER(G478),G478&lt;&gt;0),Accueil!$B$7,""),""))),IF(NOT(_xlfn.ISFORMULA(D478)),IF(AND(ISNUMBER(D478),D478&lt;&gt;0),Accueil!$B$7,IF(NOT(_xlfn.ISFORMULA(G478)),IF(AND(ISNUMBER(G478),G478&lt;&gt;0),Accueil!$B$7,""),"")),IF(NOT(_xlfn.ISFORMULA(G478)),IF(AND(ISNUMBER(G478),G478&lt;&gt;0),Accueil!$B$7,""),"")))</f>
        <v/>
      </c>
      <c r="AE478" s="230">
        <f t="shared" ca="1" si="106"/>
        <v>0</v>
      </c>
      <c r="AF478" s="230">
        <f t="shared" ca="1" si="107"/>
        <v>0</v>
      </c>
      <c r="AG478" s="230">
        <f t="shared" ca="1" si="108"/>
        <v>0</v>
      </c>
      <c r="AH478" s="231">
        <f t="shared" ca="1" si="109"/>
        <v>0</v>
      </c>
      <c r="AI478" s="231">
        <f t="shared" ca="1" si="110"/>
        <v>0</v>
      </c>
      <c r="AJ478" s="231" t="str">
        <f t="shared" ca="1" si="111"/>
        <v/>
      </c>
    </row>
    <row r="479" spans="1:36" x14ac:dyDescent="0.25">
      <c r="A479" s="42"/>
      <c r="B479" s="232" t="str">
        <f>IF(NOT(_xlfn.ISFORMULA(D479)),IF(AND(ISNUMBER(D479),D479&lt;&gt;0),Accueil!$B$7,IF(NOT(_xlfn.ISFORMULA(G479)),IF(AND(ISNUMBER(G479),G479&lt;&gt;0),Accueil!$B$7,""),"")),IF(NOT(_xlfn.ISFORMULA(G479)),IF(AND(ISNUMBER(G479),G479&lt;&gt;0),Accueil!$B$7,""),""))</f>
        <v/>
      </c>
      <c r="C479" s="43"/>
      <c r="D479" s="223" t="str">
        <f t="shared" ca="1" si="98"/>
        <v/>
      </c>
      <c r="E479" s="223" t="str">
        <f t="shared" ca="1" si="99"/>
        <v/>
      </c>
      <c r="F479" s="223" t="str">
        <f t="shared" ca="1" si="100"/>
        <v/>
      </c>
      <c r="G479" s="224" t="str">
        <f t="shared" ca="1" si="101"/>
        <v/>
      </c>
      <c r="H479" s="225" t="str">
        <f t="shared" ca="1" si="102"/>
        <v/>
      </c>
      <c r="I479" s="226" t="str">
        <f t="shared" ca="1" si="103"/>
        <v/>
      </c>
      <c r="J479" s="227" t="str">
        <f t="shared" ca="1" si="104"/>
        <v/>
      </c>
      <c r="K479" s="301" t="s">
        <v>88</v>
      </c>
      <c r="L479" s="112"/>
      <c r="M479" s="35"/>
      <c r="N479" s="35"/>
      <c r="O479" s="35"/>
      <c r="P479" s="35"/>
      <c r="S479" s="35"/>
      <c r="T479" s="35"/>
      <c r="U479" s="35"/>
      <c r="V479" s="35"/>
      <c r="W479" s="35"/>
      <c r="X479" s="35"/>
      <c r="Y479" s="35"/>
      <c r="Z479" s="35"/>
      <c r="AA479" s="228" t="b">
        <f t="shared" ca="1" si="105"/>
        <v>1</v>
      </c>
      <c r="AB479" s="228" t="b">
        <f ca="1">AND(Accueil!$E$5="Oui",$AA479,OR($AD479="",Accueil!$E$7="",NOT(ISNUMBER(Accueil!$E$7)),$AD479&gt;=Accueil!$E$7))</f>
        <v>0</v>
      </c>
      <c r="AC479" s="228" t="b">
        <f ca="1">AND(Accueil!$E$8="Oui",$AA479,OR($AD479="",Accueil!$E$10="",NOT(ISNUMBER(Accueil!$E$10)),$AD479&gt;=Accueil!$E$10))</f>
        <v>0</v>
      </c>
      <c r="AD479" s="229" t="str">
        <f>IF(NOT(_xlfn.ISFORMULA(B479)),IF(ISNUMBER(B479),B479,IF(NOT(_xlfn.ISFORMULA(D479)),IF(AND(ISNUMBER(D479),D479&lt;&gt;0),Accueil!$B$7,IF(NOT(_xlfn.ISFORMULA(G479)),IF(AND(ISNUMBER(G479),G479&lt;&gt;0),Accueil!$B$7,""),"")),IF(NOT(_xlfn.ISFORMULA(G479)),IF(AND(ISNUMBER(G479),G479&lt;&gt;0),Accueil!$B$7,""),""))),IF(NOT(_xlfn.ISFORMULA(D479)),IF(AND(ISNUMBER(D479),D479&lt;&gt;0),Accueil!$B$7,IF(NOT(_xlfn.ISFORMULA(G479)),IF(AND(ISNUMBER(G479),G479&lt;&gt;0),Accueil!$B$7,""),"")),IF(NOT(_xlfn.ISFORMULA(G479)),IF(AND(ISNUMBER(G479),G479&lt;&gt;0),Accueil!$B$7,""),"")))</f>
        <v/>
      </c>
      <c r="AE479" s="230">
        <f t="shared" ca="1" si="106"/>
        <v>0</v>
      </c>
      <c r="AF479" s="230">
        <f t="shared" ca="1" si="107"/>
        <v>0</v>
      </c>
      <c r="AG479" s="230">
        <f t="shared" ca="1" si="108"/>
        <v>0</v>
      </c>
      <c r="AH479" s="231">
        <f t="shared" ca="1" si="109"/>
        <v>0</v>
      </c>
      <c r="AI479" s="231">
        <f t="shared" ca="1" si="110"/>
        <v>0</v>
      </c>
      <c r="AJ479" s="231" t="str">
        <f t="shared" ca="1" si="111"/>
        <v/>
      </c>
    </row>
    <row r="480" spans="1:36" x14ac:dyDescent="0.25">
      <c r="A480" s="42"/>
      <c r="B480" s="232" t="str">
        <f>IF(NOT(_xlfn.ISFORMULA(D480)),IF(AND(ISNUMBER(D480),D480&lt;&gt;0),Accueil!$B$7,IF(NOT(_xlfn.ISFORMULA(G480)),IF(AND(ISNUMBER(G480),G480&lt;&gt;0),Accueil!$B$7,""),"")),IF(NOT(_xlfn.ISFORMULA(G480)),IF(AND(ISNUMBER(G480),G480&lt;&gt;0),Accueil!$B$7,""),""))</f>
        <v/>
      </c>
      <c r="C480" s="43"/>
      <c r="D480" s="223" t="str">
        <f t="shared" ca="1" si="98"/>
        <v/>
      </c>
      <c r="E480" s="223" t="str">
        <f t="shared" ca="1" si="99"/>
        <v/>
      </c>
      <c r="F480" s="223" t="str">
        <f t="shared" ca="1" si="100"/>
        <v/>
      </c>
      <c r="G480" s="224" t="str">
        <f t="shared" ca="1" si="101"/>
        <v/>
      </c>
      <c r="H480" s="225" t="str">
        <f t="shared" ca="1" si="102"/>
        <v/>
      </c>
      <c r="I480" s="226" t="str">
        <f t="shared" ca="1" si="103"/>
        <v/>
      </c>
      <c r="J480" s="227" t="str">
        <f t="shared" ca="1" si="104"/>
        <v/>
      </c>
      <c r="K480" s="301" t="s">
        <v>88</v>
      </c>
      <c r="L480" s="112"/>
      <c r="M480" s="35"/>
      <c r="N480" s="35"/>
      <c r="O480" s="35"/>
      <c r="P480" s="35"/>
      <c r="S480" s="35"/>
      <c r="T480" s="35"/>
      <c r="U480" s="35"/>
      <c r="V480" s="35"/>
      <c r="W480" s="35"/>
      <c r="X480" s="35"/>
      <c r="Y480" s="35"/>
      <c r="Z480" s="35"/>
      <c r="AA480" s="228" t="b">
        <f t="shared" ca="1" si="105"/>
        <v>1</v>
      </c>
      <c r="AB480" s="228" t="b">
        <f ca="1">AND(Accueil!$E$5="Oui",$AA480,OR($AD480="",Accueil!$E$7="",NOT(ISNUMBER(Accueil!$E$7)),$AD480&gt;=Accueil!$E$7))</f>
        <v>0</v>
      </c>
      <c r="AC480" s="228" t="b">
        <f ca="1">AND(Accueil!$E$8="Oui",$AA480,OR($AD480="",Accueil!$E$10="",NOT(ISNUMBER(Accueil!$E$10)),$AD480&gt;=Accueil!$E$10))</f>
        <v>0</v>
      </c>
      <c r="AD480" s="229" t="str">
        <f>IF(NOT(_xlfn.ISFORMULA(B480)),IF(ISNUMBER(B480),B480,IF(NOT(_xlfn.ISFORMULA(D480)),IF(AND(ISNUMBER(D480),D480&lt;&gt;0),Accueil!$B$7,IF(NOT(_xlfn.ISFORMULA(G480)),IF(AND(ISNUMBER(G480),G480&lt;&gt;0),Accueil!$B$7,""),"")),IF(NOT(_xlfn.ISFORMULA(G480)),IF(AND(ISNUMBER(G480),G480&lt;&gt;0),Accueil!$B$7,""),""))),IF(NOT(_xlfn.ISFORMULA(D480)),IF(AND(ISNUMBER(D480),D480&lt;&gt;0),Accueil!$B$7,IF(NOT(_xlfn.ISFORMULA(G480)),IF(AND(ISNUMBER(G480),G480&lt;&gt;0),Accueil!$B$7,""),"")),IF(NOT(_xlfn.ISFORMULA(G480)),IF(AND(ISNUMBER(G480),G480&lt;&gt;0),Accueil!$B$7,""),"")))</f>
        <v/>
      </c>
      <c r="AE480" s="230">
        <f t="shared" ca="1" si="106"/>
        <v>0</v>
      </c>
      <c r="AF480" s="230">
        <f t="shared" ca="1" si="107"/>
        <v>0</v>
      </c>
      <c r="AG480" s="230">
        <f t="shared" ca="1" si="108"/>
        <v>0</v>
      </c>
      <c r="AH480" s="231">
        <f t="shared" ca="1" si="109"/>
        <v>0</v>
      </c>
      <c r="AI480" s="231">
        <f t="shared" ca="1" si="110"/>
        <v>0</v>
      </c>
      <c r="AJ480" s="231" t="str">
        <f t="shared" ca="1" si="111"/>
        <v/>
      </c>
    </row>
    <row r="481" spans="1:36" x14ac:dyDescent="0.25">
      <c r="A481" s="42"/>
      <c r="B481" s="232" t="str">
        <f>IF(NOT(_xlfn.ISFORMULA(D481)),IF(AND(ISNUMBER(D481),D481&lt;&gt;0),Accueil!$B$7,IF(NOT(_xlfn.ISFORMULA(G481)),IF(AND(ISNUMBER(G481),G481&lt;&gt;0),Accueil!$B$7,""),"")),IF(NOT(_xlfn.ISFORMULA(G481)),IF(AND(ISNUMBER(G481),G481&lt;&gt;0),Accueil!$B$7,""),""))</f>
        <v/>
      </c>
      <c r="C481" s="43"/>
      <c r="D481" s="223" t="str">
        <f t="shared" ca="1" si="98"/>
        <v/>
      </c>
      <c r="E481" s="223" t="str">
        <f t="shared" ca="1" si="99"/>
        <v/>
      </c>
      <c r="F481" s="223" t="str">
        <f t="shared" ca="1" si="100"/>
        <v/>
      </c>
      <c r="G481" s="224" t="str">
        <f t="shared" ca="1" si="101"/>
        <v/>
      </c>
      <c r="H481" s="225" t="str">
        <f t="shared" ca="1" si="102"/>
        <v/>
      </c>
      <c r="I481" s="226" t="str">
        <f t="shared" ca="1" si="103"/>
        <v/>
      </c>
      <c r="J481" s="227" t="str">
        <f t="shared" ca="1" si="104"/>
        <v/>
      </c>
      <c r="K481" s="301" t="s">
        <v>88</v>
      </c>
      <c r="L481" s="112"/>
      <c r="M481" s="35"/>
      <c r="N481" s="35"/>
      <c r="O481" s="35"/>
      <c r="P481" s="35"/>
      <c r="S481" s="35"/>
      <c r="T481" s="35"/>
      <c r="U481" s="35"/>
      <c r="V481" s="35"/>
      <c r="W481" s="35"/>
      <c r="X481" s="35"/>
      <c r="Y481" s="35"/>
      <c r="Z481" s="35"/>
      <c r="AA481" s="228" t="b">
        <f t="shared" ca="1" si="105"/>
        <v>1</v>
      </c>
      <c r="AB481" s="228" t="b">
        <f ca="1">AND(Accueil!$E$5="Oui",$AA481,OR($AD481="",Accueil!$E$7="",NOT(ISNUMBER(Accueil!$E$7)),$AD481&gt;=Accueil!$E$7))</f>
        <v>0</v>
      </c>
      <c r="AC481" s="228" t="b">
        <f ca="1">AND(Accueil!$E$8="Oui",$AA481,OR($AD481="",Accueil!$E$10="",NOT(ISNUMBER(Accueil!$E$10)),$AD481&gt;=Accueil!$E$10))</f>
        <v>0</v>
      </c>
      <c r="AD481" s="229" t="str">
        <f>IF(NOT(_xlfn.ISFORMULA(B481)),IF(ISNUMBER(B481),B481,IF(NOT(_xlfn.ISFORMULA(D481)),IF(AND(ISNUMBER(D481),D481&lt;&gt;0),Accueil!$B$7,IF(NOT(_xlfn.ISFORMULA(G481)),IF(AND(ISNUMBER(G481),G481&lt;&gt;0),Accueil!$B$7,""),"")),IF(NOT(_xlfn.ISFORMULA(G481)),IF(AND(ISNUMBER(G481),G481&lt;&gt;0),Accueil!$B$7,""),""))),IF(NOT(_xlfn.ISFORMULA(D481)),IF(AND(ISNUMBER(D481),D481&lt;&gt;0),Accueil!$B$7,IF(NOT(_xlfn.ISFORMULA(G481)),IF(AND(ISNUMBER(G481),G481&lt;&gt;0),Accueil!$B$7,""),"")),IF(NOT(_xlfn.ISFORMULA(G481)),IF(AND(ISNUMBER(G481),G481&lt;&gt;0),Accueil!$B$7,""),"")))</f>
        <v/>
      </c>
      <c r="AE481" s="230">
        <f t="shared" ca="1" si="106"/>
        <v>0</v>
      </c>
      <c r="AF481" s="230">
        <f t="shared" ca="1" si="107"/>
        <v>0</v>
      </c>
      <c r="AG481" s="230">
        <f t="shared" ca="1" si="108"/>
        <v>0</v>
      </c>
      <c r="AH481" s="231">
        <f t="shared" ca="1" si="109"/>
        <v>0</v>
      </c>
      <c r="AI481" s="231">
        <f t="shared" ca="1" si="110"/>
        <v>0</v>
      </c>
      <c r="AJ481" s="231" t="str">
        <f t="shared" ca="1" si="111"/>
        <v/>
      </c>
    </row>
    <row r="482" spans="1:36" x14ac:dyDescent="0.25">
      <c r="A482" s="42"/>
      <c r="B482" s="232" t="str">
        <f>IF(NOT(_xlfn.ISFORMULA(D482)),IF(AND(ISNUMBER(D482),D482&lt;&gt;0),Accueil!$B$7,IF(NOT(_xlfn.ISFORMULA(G482)),IF(AND(ISNUMBER(G482),G482&lt;&gt;0),Accueil!$B$7,""),"")),IF(NOT(_xlfn.ISFORMULA(G482)),IF(AND(ISNUMBER(G482),G482&lt;&gt;0),Accueil!$B$7,""),""))</f>
        <v/>
      </c>
      <c r="C482" s="43"/>
      <c r="D482" s="223" t="str">
        <f t="shared" ca="1" si="98"/>
        <v/>
      </c>
      <c r="E482" s="223" t="str">
        <f t="shared" ca="1" si="99"/>
        <v/>
      </c>
      <c r="F482" s="223" t="str">
        <f t="shared" ca="1" si="100"/>
        <v/>
      </c>
      <c r="G482" s="224" t="str">
        <f t="shared" ca="1" si="101"/>
        <v/>
      </c>
      <c r="H482" s="225" t="str">
        <f t="shared" ca="1" si="102"/>
        <v/>
      </c>
      <c r="I482" s="226" t="str">
        <f t="shared" ca="1" si="103"/>
        <v/>
      </c>
      <c r="J482" s="227" t="str">
        <f t="shared" ca="1" si="104"/>
        <v/>
      </c>
      <c r="K482" s="301" t="s">
        <v>88</v>
      </c>
      <c r="L482" s="112"/>
      <c r="M482" s="35"/>
      <c r="N482" s="35"/>
      <c r="O482" s="35"/>
      <c r="P482" s="35"/>
      <c r="S482" s="35"/>
      <c r="T482" s="35"/>
      <c r="U482" s="35"/>
      <c r="V482" s="35"/>
      <c r="W482" s="35"/>
      <c r="X482" s="35"/>
      <c r="Y482" s="35"/>
      <c r="Z482" s="35"/>
      <c r="AA482" s="228" t="b">
        <f t="shared" ca="1" si="105"/>
        <v>1</v>
      </c>
      <c r="AB482" s="228" t="b">
        <f ca="1">AND(Accueil!$E$5="Oui",$AA482,OR($AD482="",Accueil!$E$7="",NOT(ISNUMBER(Accueil!$E$7)),$AD482&gt;=Accueil!$E$7))</f>
        <v>0</v>
      </c>
      <c r="AC482" s="228" t="b">
        <f ca="1">AND(Accueil!$E$8="Oui",$AA482,OR($AD482="",Accueil!$E$10="",NOT(ISNUMBER(Accueil!$E$10)),$AD482&gt;=Accueil!$E$10))</f>
        <v>0</v>
      </c>
      <c r="AD482" s="229" t="str">
        <f>IF(NOT(_xlfn.ISFORMULA(B482)),IF(ISNUMBER(B482),B482,IF(NOT(_xlfn.ISFORMULA(D482)),IF(AND(ISNUMBER(D482),D482&lt;&gt;0),Accueil!$B$7,IF(NOT(_xlfn.ISFORMULA(G482)),IF(AND(ISNUMBER(G482),G482&lt;&gt;0),Accueil!$B$7,""),"")),IF(NOT(_xlfn.ISFORMULA(G482)),IF(AND(ISNUMBER(G482),G482&lt;&gt;0),Accueil!$B$7,""),""))),IF(NOT(_xlfn.ISFORMULA(D482)),IF(AND(ISNUMBER(D482),D482&lt;&gt;0),Accueil!$B$7,IF(NOT(_xlfn.ISFORMULA(G482)),IF(AND(ISNUMBER(G482),G482&lt;&gt;0),Accueil!$B$7,""),"")),IF(NOT(_xlfn.ISFORMULA(G482)),IF(AND(ISNUMBER(G482),G482&lt;&gt;0),Accueil!$B$7,""),"")))</f>
        <v/>
      </c>
      <c r="AE482" s="230">
        <f t="shared" ca="1" si="106"/>
        <v>0</v>
      </c>
      <c r="AF482" s="230">
        <f t="shared" ca="1" si="107"/>
        <v>0</v>
      </c>
      <c r="AG482" s="230">
        <f t="shared" ca="1" si="108"/>
        <v>0</v>
      </c>
      <c r="AH482" s="231">
        <f t="shared" ca="1" si="109"/>
        <v>0</v>
      </c>
      <c r="AI482" s="231">
        <f t="shared" ca="1" si="110"/>
        <v>0</v>
      </c>
      <c r="AJ482" s="231" t="str">
        <f t="shared" ca="1" si="111"/>
        <v/>
      </c>
    </row>
    <row r="483" spans="1:36" x14ac:dyDescent="0.25">
      <c r="A483" s="42"/>
      <c r="B483" s="232" t="str">
        <f>IF(NOT(_xlfn.ISFORMULA(D483)),IF(AND(ISNUMBER(D483),D483&lt;&gt;0),Accueil!$B$7,IF(NOT(_xlfn.ISFORMULA(G483)),IF(AND(ISNUMBER(G483),G483&lt;&gt;0),Accueil!$B$7,""),"")),IF(NOT(_xlfn.ISFORMULA(G483)),IF(AND(ISNUMBER(G483),G483&lt;&gt;0),Accueil!$B$7,""),""))</f>
        <v/>
      </c>
      <c r="C483" s="43"/>
      <c r="D483" s="223" t="str">
        <f t="shared" ca="1" si="98"/>
        <v/>
      </c>
      <c r="E483" s="223" t="str">
        <f t="shared" ca="1" si="99"/>
        <v/>
      </c>
      <c r="F483" s="223" t="str">
        <f t="shared" ca="1" si="100"/>
        <v/>
      </c>
      <c r="G483" s="224" t="str">
        <f t="shared" ca="1" si="101"/>
        <v/>
      </c>
      <c r="H483" s="225" t="str">
        <f t="shared" ca="1" si="102"/>
        <v/>
      </c>
      <c r="I483" s="226" t="str">
        <f t="shared" ca="1" si="103"/>
        <v/>
      </c>
      <c r="J483" s="227" t="str">
        <f t="shared" ca="1" si="104"/>
        <v/>
      </c>
      <c r="K483" s="301" t="s">
        <v>88</v>
      </c>
      <c r="L483" s="112"/>
      <c r="M483" s="35"/>
      <c r="N483" s="35"/>
      <c r="O483" s="35"/>
      <c r="P483" s="35"/>
      <c r="S483" s="35"/>
      <c r="T483" s="35"/>
      <c r="U483" s="35"/>
      <c r="V483" s="35"/>
      <c r="W483" s="35"/>
      <c r="X483" s="35"/>
      <c r="Y483" s="35"/>
      <c r="Z483" s="35"/>
      <c r="AA483" s="228" t="b">
        <f t="shared" ca="1" si="105"/>
        <v>1</v>
      </c>
      <c r="AB483" s="228" t="b">
        <f ca="1">AND(Accueil!$E$5="Oui",$AA483,OR($AD483="",Accueil!$E$7="",NOT(ISNUMBER(Accueil!$E$7)),$AD483&gt;=Accueil!$E$7))</f>
        <v>0</v>
      </c>
      <c r="AC483" s="228" t="b">
        <f ca="1">AND(Accueil!$E$8="Oui",$AA483,OR($AD483="",Accueil!$E$10="",NOT(ISNUMBER(Accueil!$E$10)),$AD483&gt;=Accueil!$E$10))</f>
        <v>0</v>
      </c>
      <c r="AD483" s="229" t="str">
        <f>IF(NOT(_xlfn.ISFORMULA(B483)),IF(ISNUMBER(B483),B483,IF(NOT(_xlfn.ISFORMULA(D483)),IF(AND(ISNUMBER(D483),D483&lt;&gt;0),Accueil!$B$7,IF(NOT(_xlfn.ISFORMULA(G483)),IF(AND(ISNUMBER(G483),G483&lt;&gt;0),Accueil!$B$7,""),"")),IF(NOT(_xlfn.ISFORMULA(G483)),IF(AND(ISNUMBER(G483),G483&lt;&gt;0),Accueil!$B$7,""),""))),IF(NOT(_xlfn.ISFORMULA(D483)),IF(AND(ISNUMBER(D483),D483&lt;&gt;0),Accueil!$B$7,IF(NOT(_xlfn.ISFORMULA(G483)),IF(AND(ISNUMBER(G483),G483&lt;&gt;0),Accueil!$B$7,""),"")),IF(NOT(_xlfn.ISFORMULA(G483)),IF(AND(ISNUMBER(G483),G483&lt;&gt;0),Accueil!$B$7,""),"")))</f>
        <v/>
      </c>
      <c r="AE483" s="230">
        <f t="shared" ca="1" si="106"/>
        <v>0</v>
      </c>
      <c r="AF483" s="230">
        <f t="shared" ca="1" si="107"/>
        <v>0</v>
      </c>
      <c r="AG483" s="230">
        <f t="shared" ca="1" si="108"/>
        <v>0</v>
      </c>
      <c r="AH483" s="231">
        <f t="shared" ca="1" si="109"/>
        <v>0</v>
      </c>
      <c r="AI483" s="231">
        <f t="shared" ca="1" si="110"/>
        <v>0</v>
      </c>
      <c r="AJ483" s="231" t="str">
        <f t="shared" ca="1" si="111"/>
        <v/>
      </c>
    </row>
    <row r="484" spans="1:36" x14ac:dyDescent="0.25">
      <c r="A484" s="42"/>
      <c r="B484" s="232" t="str">
        <f>IF(NOT(_xlfn.ISFORMULA(D484)),IF(AND(ISNUMBER(D484),D484&lt;&gt;0),Accueil!$B$7,IF(NOT(_xlfn.ISFORMULA(G484)),IF(AND(ISNUMBER(G484),G484&lt;&gt;0),Accueil!$B$7,""),"")),IF(NOT(_xlfn.ISFORMULA(G484)),IF(AND(ISNUMBER(G484),G484&lt;&gt;0),Accueil!$B$7,""),""))</f>
        <v/>
      </c>
      <c r="C484" s="43"/>
      <c r="D484" s="223" t="str">
        <f t="shared" ca="1" si="98"/>
        <v/>
      </c>
      <c r="E484" s="223" t="str">
        <f t="shared" ca="1" si="99"/>
        <v/>
      </c>
      <c r="F484" s="223" t="str">
        <f t="shared" ca="1" si="100"/>
        <v/>
      </c>
      <c r="G484" s="224" t="str">
        <f t="shared" ca="1" si="101"/>
        <v/>
      </c>
      <c r="H484" s="225" t="str">
        <f t="shared" ca="1" si="102"/>
        <v/>
      </c>
      <c r="I484" s="226" t="str">
        <f t="shared" ca="1" si="103"/>
        <v/>
      </c>
      <c r="J484" s="227" t="str">
        <f t="shared" ca="1" si="104"/>
        <v/>
      </c>
      <c r="K484" s="301" t="s">
        <v>88</v>
      </c>
      <c r="L484" s="112"/>
      <c r="M484" s="35"/>
      <c r="N484" s="35"/>
      <c r="O484" s="35"/>
      <c r="P484" s="35"/>
      <c r="S484" s="35"/>
      <c r="T484" s="35"/>
      <c r="U484" s="35"/>
      <c r="V484" s="35"/>
      <c r="W484" s="35"/>
      <c r="X484" s="35"/>
      <c r="Y484" s="35"/>
      <c r="Z484" s="35"/>
      <c r="AA484" s="228" t="b">
        <f t="shared" ca="1" si="105"/>
        <v>1</v>
      </c>
      <c r="AB484" s="228" t="b">
        <f ca="1">AND(Accueil!$E$5="Oui",$AA484,OR($AD484="",Accueil!$E$7="",NOT(ISNUMBER(Accueil!$E$7)),$AD484&gt;=Accueil!$E$7))</f>
        <v>0</v>
      </c>
      <c r="AC484" s="228" t="b">
        <f ca="1">AND(Accueil!$E$8="Oui",$AA484,OR($AD484="",Accueil!$E$10="",NOT(ISNUMBER(Accueil!$E$10)),$AD484&gt;=Accueil!$E$10))</f>
        <v>0</v>
      </c>
      <c r="AD484" s="229" t="str">
        <f>IF(NOT(_xlfn.ISFORMULA(B484)),IF(ISNUMBER(B484),B484,IF(NOT(_xlfn.ISFORMULA(D484)),IF(AND(ISNUMBER(D484),D484&lt;&gt;0),Accueil!$B$7,IF(NOT(_xlfn.ISFORMULA(G484)),IF(AND(ISNUMBER(G484),G484&lt;&gt;0),Accueil!$B$7,""),"")),IF(NOT(_xlfn.ISFORMULA(G484)),IF(AND(ISNUMBER(G484),G484&lt;&gt;0),Accueil!$B$7,""),""))),IF(NOT(_xlfn.ISFORMULA(D484)),IF(AND(ISNUMBER(D484),D484&lt;&gt;0),Accueil!$B$7,IF(NOT(_xlfn.ISFORMULA(G484)),IF(AND(ISNUMBER(G484),G484&lt;&gt;0),Accueil!$B$7,""),"")),IF(NOT(_xlfn.ISFORMULA(G484)),IF(AND(ISNUMBER(G484),G484&lt;&gt;0),Accueil!$B$7,""),"")))</f>
        <v/>
      </c>
      <c r="AE484" s="230">
        <f t="shared" ca="1" si="106"/>
        <v>0</v>
      </c>
      <c r="AF484" s="230">
        <f t="shared" ca="1" si="107"/>
        <v>0</v>
      </c>
      <c r="AG484" s="230">
        <f t="shared" ca="1" si="108"/>
        <v>0</v>
      </c>
      <c r="AH484" s="231">
        <f t="shared" ca="1" si="109"/>
        <v>0</v>
      </c>
      <c r="AI484" s="231">
        <f t="shared" ca="1" si="110"/>
        <v>0</v>
      </c>
      <c r="AJ484" s="231" t="str">
        <f t="shared" ca="1" si="111"/>
        <v/>
      </c>
    </row>
    <row r="485" spans="1:36" x14ac:dyDescent="0.25">
      <c r="A485" s="42"/>
      <c r="B485" s="232" t="str">
        <f>IF(NOT(_xlfn.ISFORMULA(D485)),IF(AND(ISNUMBER(D485),D485&lt;&gt;0),Accueil!$B$7,IF(NOT(_xlfn.ISFORMULA(G485)),IF(AND(ISNUMBER(G485),G485&lt;&gt;0),Accueil!$B$7,""),"")),IF(NOT(_xlfn.ISFORMULA(G485)),IF(AND(ISNUMBER(G485),G485&lt;&gt;0),Accueil!$B$7,""),""))</f>
        <v/>
      </c>
      <c r="C485" s="43"/>
      <c r="D485" s="223" t="str">
        <f t="shared" ca="1" si="98"/>
        <v/>
      </c>
      <c r="E485" s="223" t="str">
        <f t="shared" ca="1" si="99"/>
        <v/>
      </c>
      <c r="F485" s="223" t="str">
        <f t="shared" ca="1" si="100"/>
        <v/>
      </c>
      <c r="G485" s="224" t="str">
        <f t="shared" ca="1" si="101"/>
        <v/>
      </c>
      <c r="H485" s="225" t="str">
        <f t="shared" ca="1" si="102"/>
        <v/>
      </c>
      <c r="I485" s="226" t="str">
        <f t="shared" ca="1" si="103"/>
        <v/>
      </c>
      <c r="J485" s="227" t="str">
        <f t="shared" ca="1" si="104"/>
        <v/>
      </c>
      <c r="K485" s="301" t="s">
        <v>88</v>
      </c>
      <c r="L485" s="112"/>
      <c r="M485" s="35"/>
      <c r="N485" s="35"/>
      <c r="O485" s="35"/>
      <c r="P485" s="35"/>
      <c r="S485" s="35"/>
      <c r="T485" s="35"/>
      <c r="U485" s="35"/>
      <c r="V485" s="35"/>
      <c r="W485" s="35"/>
      <c r="X485" s="35"/>
      <c r="Y485" s="35"/>
      <c r="Z485" s="35"/>
      <c r="AA485" s="228" t="b">
        <f t="shared" ca="1" si="105"/>
        <v>1</v>
      </c>
      <c r="AB485" s="228" t="b">
        <f ca="1">AND(Accueil!$E$5="Oui",$AA485,OR($AD485="",Accueil!$E$7="",NOT(ISNUMBER(Accueil!$E$7)),$AD485&gt;=Accueil!$E$7))</f>
        <v>0</v>
      </c>
      <c r="AC485" s="228" t="b">
        <f ca="1">AND(Accueil!$E$8="Oui",$AA485,OR($AD485="",Accueil!$E$10="",NOT(ISNUMBER(Accueil!$E$10)),$AD485&gt;=Accueil!$E$10))</f>
        <v>0</v>
      </c>
      <c r="AD485" s="229" t="str">
        <f>IF(NOT(_xlfn.ISFORMULA(B485)),IF(ISNUMBER(B485),B485,IF(NOT(_xlfn.ISFORMULA(D485)),IF(AND(ISNUMBER(D485),D485&lt;&gt;0),Accueil!$B$7,IF(NOT(_xlfn.ISFORMULA(G485)),IF(AND(ISNUMBER(G485),G485&lt;&gt;0),Accueil!$B$7,""),"")),IF(NOT(_xlfn.ISFORMULA(G485)),IF(AND(ISNUMBER(G485),G485&lt;&gt;0),Accueil!$B$7,""),""))),IF(NOT(_xlfn.ISFORMULA(D485)),IF(AND(ISNUMBER(D485),D485&lt;&gt;0),Accueil!$B$7,IF(NOT(_xlfn.ISFORMULA(G485)),IF(AND(ISNUMBER(G485),G485&lt;&gt;0),Accueil!$B$7,""),"")),IF(NOT(_xlfn.ISFORMULA(G485)),IF(AND(ISNUMBER(G485),G485&lt;&gt;0),Accueil!$B$7,""),"")))</f>
        <v/>
      </c>
      <c r="AE485" s="230">
        <f t="shared" ca="1" si="106"/>
        <v>0</v>
      </c>
      <c r="AF485" s="230">
        <f t="shared" ca="1" si="107"/>
        <v>0</v>
      </c>
      <c r="AG485" s="230">
        <f t="shared" ca="1" si="108"/>
        <v>0</v>
      </c>
      <c r="AH485" s="231">
        <f t="shared" ca="1" si="109"/>
        <v>0</v>
      </c>
      <c r="AI485" s="231">
        <f t="shared" ca="1" si="110"/>
        <v>0</v>
      </c>
      <c r="AJ485" s="231" t="str">
        <f t="shared" ca="1" si="111"/>
        <v/>
      </c>
    </row>
    <row r="486" spans="1:36" x14ac:dyDescent="0.25">
      <c r="A486" s="42"/>
      <c r="B486" s="232" t="str">
        <f>IF(NOT(_xlfn.ISFORMULA(D486)),IF(AND(ISNUMBER(D486),D486&lt;&gt;0),Accueil!$B$7,IF(NOT(_xlfn.ISFORMULA(G486)),IF(AND(ISNUMBER(G486),G486&lt;&gt;0),Accueil!$B$7,""),"")),IF(NOT(_xlfn.ISFORMULA(G486)),IF(AND(ISNUMBER(G486),G486&lt;&gt;0),Accueil!$B$7,""),""))</f>
        <v/>
      </c>
      <c r="C486" s="43"/>
      <c r="D486" s="223" t="str">
        <f t="shared" ca="1" si="98"/>
        <v/>
      </c>
      <c r="E486" s="223" t="str">
        <f t="shared" ca="1" si="99"/>
        <v/>
      </c>
      <c r="F486" s="223" t="str">
        <f t="shared" ca="1" si="100"/>
        <v/>
      </c>
      <c r="G486" s="224" t="str">
        <f t="shared" ca="1" si="101"/>
        <v/>
      </c>
      <c r="H486" s="225" t="str">
        <f t="shared" ca="1" si="102"/>
        <v/>
      </c>
      <c r="I486" s="226" t="str">
        <f t="shared" ca="1" si="103"/>
        <v/>
      </c>
      <c r="J486" s="227" t="str">
        <f t="shared" ca="1" si="104"/>
        <v/>
      </c>
      <c r="K486" s="301" t="s">
        <v>88</v>
      </c>
      <c r="L486" s="112"/>
      <c r="M486" s="35"/>
      <c r="N486" s="35"/>
      <c r="O486" s="35"/>
      <c r="P486" s="35"/>
      <c r="S486" s="35"/>
      <c r="T486" s="35"/>
      <c r="U486" s="35"/>
      <c r="V486" s="35"/>
      <c r="W486" s="35"/>
      <c r="X486" s="35"/>
      <c r="Y486" s="35"/>
      <c r="Z486" s="35"/>
      <c r="AA486" s="228" t="b">
        <f t="shared" ca="1" si="105"/>
        <v>1</v>
      </c>
      <c r="AB486" s="228" t="b">
        <f ca="1">AND(Accueil!$E$5="Oui",$AA486,OR($AD486="",Accueil!$E$7="",NOT(ISNUMBER(Accueil!$E$7)),$AD486&gt;=Accueil!$E$7))</f>
        <v>0</v>
      </c>
      <c r="AC486" s="228" t="b">
        <f ca="1">AND(Accueil!$E$8="Oui",$AA486,OR($AD486="",Accueil!$E$10="",NOT(ISNUMBER(Accueil!$E$10)),$AD486&gt;=Accueil!$E$10))</f>
        <v>0</v>
      </c>
      <c r="AD486" s="229" t="str">
        <f>IF(NOT(_xlfn.ISFORMULA(B486)),IF(ISNUMBER(B486),B486,IF(NOT(_xlfn.ISFORMULA(D486)),IF(AND(ISNUMBER(D486),D486&lt;&gt;0),Accueil!$B$7,IF(NOT(_xlfn.ISFORMULA(G486)),IF(AND(ISNUMBER(G486),G486&lt;&gt;0),Accueil!$B$7,""),"")),IF(NOT(_xlfn.ISFORMULA(G486)),IF(AND(ISNUMBER(G486),G486&lt;&gt;0),Accueil!$B$7,""),""))),IF(NOT(_xlfn.ISFORMULA(D486)),IF(AND(ISNUMBER(D486),D486&lt;&gt;0),Accueil!$B$7,IF(NOT(_xlfn.ISFORMULA(G486)),IF(AND(ISNUMBER(G486),G486&lt;&gt;0),Accueil!$B$7,""),"")),IF(NOT(_xlfn.ISFORMULA(G486)),IF(AND(ISNUMBER(G486),G486&lt;&gt;0),Accueil!$B$7,""),"")))</f>
        <v/>
      </c>
      <c r="AE486" s="230">
        <f t="shared" ca="1" si="106"/>
        <v>0</v>
      </c>
      <c r="AF486" s="230">
        <f t="shared" ca="1" si="107"/>
        <v>0</v>
      </c>
      <c r="AG486" s="230">
        <f t="shared" ca="1" si="108"/>
        <v>0</v>
      </c>
      <c r="AH486" s="231">
        <f t="shared" ca="1" si="109"/>
        <v>0</v>
      </c>
      <c r="AI486" s="231">
        <f t="shared" ca="1" si="110"/>
        <v>0</v>
      </c>
      <c r="AJ486" s="231" t="str">
        <f t="shared" ca="1" si="111"/>
        <v/>
      </c>
    </row>
    <row r="487" spans="1:36" x14ac:dyDescent="0.25">
      <c r="A487" s="42"/>
      <c r="B487" s="232" t="str">
        <f>IF(NOT(_xlfn.ISFORMULA(D487)),IF(AND(ISNUMBER(D487),D487&lt;&gt;0),Accueil!$B$7,IF(NOT(_xlfn.ISFORMULA(G487)),IF(AND(ISNUMBER(G487),G487&lt;&gt;0),Accueil!$B$7,""),"")),IF(NOT(_xlfn.ISFORMULA(G487)),IF(AND(ISNUMBER(G487),G487&lt;&gt;0),Accueil!$B$7,""),""))</f>
        <v/>
      </c>
      <c r="C487" s="43"/>
      <c r="D487" s="223" t="str">
        <f t="shared" ca="1" si="98"/>
        <v/>
      </c>
      <c r="E487" s="223" t="str">
        <f t="shared" ca="1" si="99"/>
        <v/>
      </c>
      <c r="F487" s="223" t="str">
        <f t="shared" ca="1" si="100"/>
        <v/>
      </c>
      <c r="G487" s="224" t="str">
        <f t="shared" ca="1" si="101"/>
        <v/>
      </c>
      <c r="H487" s="225" t="str">
        <f t="shared" ca="1" si="102"/>
        <v/>
      </c>
      <c r="I487" s="226" t="str">
        <f t="shared" ca="1" si="103"/>
        <v/>
      </c>
      <c r="J487" s="227" t="str">
        <f t="shared" ca="1" si="104"/>
        <v/>
      </c>
      <c r="K487" s="301" t="s">
        <v>88</v>
      </c>
      <c r="L487" s="112"/>
      <c r="M487" s="35"/>
      <c r="N487" s="35"/>
      <c r="O487" s="35"/>
      <c r="P487" s="35"/>
      <c r="S487" s="35"/>
      <c r="T487" s="35"/>
      <c r="U487" s="35"/>
      <c r="V487" s="35"/>
      <c r="W487" s="35"/>
      <c r="X487" s="35"/>
      <c r="Y487" s="35"/>
      <c r="Z487" s="35"/>
      <c r="AA487" s="228" t="b">
        <f t="shared" ca="1" si="105"/>
        <v>1</v>
      </c>
      <c r="AB487" s="228" t="b">
        <f ca="1">AND(Accueil!$E$5="Oui",$AA487,OR($AD487="",Accueil!$E$7="",NOT(ISNUMBER(Accueil!$E$7)),$AD487&gt;=Accueil!$E$7))</f>
        <v>0</v>
      </c>
      <c r="AC487" s="228" t="b">
        <f ca="1">AND(Accueil!$E$8="Oui",$AA487,OR($AD487="",Accueil!$E$10="",NOT(ISNUMBER(Accueil!$E$10)),$AD487&gt;=Accueil!$E$10))</f>
        <v>0</v>
      </c>
      <c r="AD487" s="229" t="str">
        <f>IF(NOT(_xlfn.ISFORMULA(B487)),IF(ISNUMBER(B487),B487,IF(NOT(_xlfn.ISFORMULA(D487)),IF(AND(ISNUMBER(D487),D487&lt;&gt;0),Accueil!$B$7,IF(NOT(_xlfn.ISFORMULA(G487)),IF(AND(ISNUMBER(G487),G487&lt;&gt;0),Accueil!$B$7,""),"")),IF(NOT(_xlfn.ISFORMULA(G487)),IF(AND(ISNUMBER(G487),G487&lt;&gt;0),Accueil!$B$7,""),""))),IF(NOT(_xlfn.ISFORMULA(D487)),IF(AND(ISNUMBER(D487),D487&lt;&gt;0),Accueil!$B$7,IF(NOT(_xlfn.ISFORMULA(G487)),IF(AND(ISNUMBER(G487),G487&lt;&gt;0),Accueil!$B$7,""),"")),IF(NOT(_xlfn.ISFORMULA(G487)),IF(AND(ISNUMBER(G487),G487&lt;&gt;0),Accueil!$B$7,""),"")))</f>
        <v/>
      </c>
      <c r="AE487" s="230">
        <f t="shared" ca="1" si="106"/>
        <v>0</v>
      </c>
      <c r="AF487" s="230">
        <f t="shared" ca="1" si="107"/>
        <v>0</v>
      </c>
      <c r="AG487" s="230">
        <f t="shared" ca="1" si="108"/>
        <v>0</v>
      </c>
      <c r="AH487" s="231">
        <f t="shared" ca="1" si="109"/>
        <v>0</v>
      </c>
      <c r="AI487" s="231">
        <f t="shared" ca="1" si="110"/>
        <v>0</v>
      </c>
      <c r="AJ487" s="231" t="str">
        <f t="shared" ca="1" si="111"/>
        <v/>
      </c>
    </row>
    <row r="488" spans="1:36" x14ac:dyDescent="0.25">
      <c r="A488" s="42"/>
      <c r="B488" s="232" t="str">
        <f>IF(NOT(_xlfn.ISFORMULA(D488)),IF(AND(ISNUMBER(D488),D488&lt;&gt;0),Accueil!$B$7,IF(NOT(_xlfn.ISFORMULA(G488)),IF(AND(ISNUMBER(G488),G488&lt;&gt;0),Accueil!$B$7,""),"")),IF(NOT(_xlfn.ISFORMULA(G488)),IF(AND(ISNUMBER(G488),G488&lt;&gt;0),Accueil!$B$7,""),""))</f>
        <v/>
      </c>
      <c r="C488" s="43"/>
      <c r="D488" s="223" t="str">
        <f t="shared" ca="1" si="98"/>
        <v/>
      </c>
      <c r="E488" s="223" t="str">
        <f t="shared" ca="1" si="99"/>
        <v/>
      </c>
      <c r="F488" s="223" t="str">
        <f t="shared" ca="1" si="100"/>
        <v/>
      </c>
      <c r="G488" s="224" t="str">
        <f t="shared" ca="1" si="101"/>
        <v/>
      </c>
      <c r="H488" s="225" t="str">
        <f t="shared" ca="1" si="102"/>
        <v/>
      </c>
      <c r="I488" s="226" t="str">
        <f t="shared" ca="1" si="103"/>
        <v/>
      </c>
      <c r="J488" s="227" t="str">
        <f t="shared" ca="1" si="104"/>
        <v/>
      </c>
      <c r="K488" s="301" t="s">
        <v>88</v>
      </c>
      <c r="L488" s="112"/>
      <c r="M488" s="35"/>
      <c r="N488" s="35"/>
      <c r="O488" s="35"/>
      <c r="P488" s="35"/>
      <c r="S488" s="35"/>
      <c r="T488" s="35"/>
      <c r="U488" s="35"/>
      <c r="V488" s="35"/>
      <c r="W488" s="35"/>
      <c r="X488" s="35"/>
      <c r="Y488" s="35"/>
      <c r="Z488" s="35"/>
      <c r="AA488" s="228" t="b">
        <f t="shared" ca="1" si="105"/>
        <v>1</v>
      </c>
      <c r="AB488" s="228" t="b">
        <f ca="1">AND(Accueil!$E$5="Oui",$AA488,OR($AD488="",Accueil!$E$7="",NOT(ISNUMBER(Accueil!$E$7)),$AD488&gt;=Accueil!$E$7))</f>
        <v>0</v>
      </c>
      <c r="AC488" s="228" t="b">
        <f ca="1">AND(Accueil!$E$8="Oui",$AA488,OR($AD488="",Accueil!$E$10="",NOT(ISNUMBER(Accueil!$E$10)),$AD488&gt;=Accueil!$E$10))</f>
        <v>0</v>
      </c>
      <c r="AD488" s="229" t="str">
        <f>IF(NOT(_xlfn.ISFORMULA(B488)),IF(ISNUMBER(B488),B488,IF(NOT(_xlfn.ISFORMULA(D488)),IF(AND(ISNUMBER(D488),D488&lt;&gt;0),Accueil!$B$7,IF(NOT(_xlfn.ISFORMULA(G488)),IF(AND(ISNUMBER(G488),G488&lt;&gt;0),Accueil!$B$7,""),"")),IF(NOT(_xlfn.ISFORMULA(G488)),IF(AND(ISNUMBER(G488),G488&lt;&gt;0),Accueil!$B$7,""),""))),IF(NOT(_xlfn.ISFORMULA(D488)),IF(AND(ISNUMBER(D488),D488&lt;&gt;0),Accueil!$B$7,IF(NOT(_xlfn.ISFORMULA(G488)),IF(AND(ISNUMBER(G488),G488&lt;&gt;0),Accueil!$B$7,""),"")),IF(NOT(_xlfn.ISFORMULA(G488)),IF(AND(ISNUMBER(G488),G488&lt;&gt;0),Accueil!$B$7,""),"")))</f>
        <v/>
      </c>
      <c r="AE488" s="230">
        <f t="shared" ca="1" si="106"/>
        <v>0</v>
      </c>
      <c r="AF488" s="230">
        <f t="shared" ca="1" si="107"/>
        <v>0</v>
      </c>
      <c r="AG488" s="230">
        <f t="shared" ca="1" si="108"/>
        <v>0</v>
      </c>
      <c r="AH488" s="231">
        <f t="shared" ca="1" si="109"/>
        <v>0</v>
      </c>
      <c r="AI488" s="231">
        <f t="shared" ca="1" si="110"/>
        <v>0</v>
      </c>
      <c r="AJ488" s="231" t="str">
        <f t="shared" ca="1" si="111"/>
        <v/>
      </c>
    </row>
    <row r="489" spans="1:36" x14ac:dyDescent="0.25">
      <c r="A489" s="42"/>
      <c r="B489" s="232" t="str">
        <f>IF(NOT(_xlfn.ISFORMULA(D489)),IF(AND(ISNUMBER(D489),D489&lt;&gt;0),Accueil!$B$7,IF(NOT(_xlfn.ISFORMULA(G489)),IF(AND(ISNUMBER(G489),G489&lt;&gt;0),Accueil!$B$7,""),"")),IF(NOT(_xlfn.ISFORMULA(G489)),IF(AND(ISNUMBER(G489),G489&lt;&gt;0),Accueil!$B$7,""),""))</f>
        <v/>
      </c>
      <c r="C489" s="43"/>
      <c r="D489" s="223" t="str">
        <f t="shared" ca="1" si="98"/>
        <v/>
      </c>
      <c r="E489" s="223" t="str">
        <f t="shared" ca="1" si="99"/>
        <v/>
      </c>
      <c r="F489" s="223" t="str">
        <f t="shared" ca="1" si="100"/>
        <v/>
      </c>
      <c r="G489" s="224" t="str">
        <f t="shared" ca="1" si="101"/>
        <v/>
      </c>
      <c r="H489" s="225" t="str">
        <f t="shared" ca="1" si="102"/>
        <v/>
      </c>
      <c r="I489" s="226" t="str">
        <f t="shared" ca="1" si="103"/>
        <v/>
      </c>
      <c r="J489" s="227" t="str">
        <f t="shared" ca="1" si="104"/>
        <v/>
      </c>
      <c r="K489" s="301" t="s">
        <v>88</v>
      </c>
      <c r="L489" s="112"/>
      <c r="M489" s="35"/>
      <c r="N489" s="35"/>
      <c r="O489" s="35"/>
      <c r="P489" s="35"/>
      <c r="S489" s="35"/>
      <c r="T489" s="35"/>
      <c r="U489" s="35"/>
      <c r="V489" s="35"/>
      <c r="W489" s="35"/>
      <c r="X489" s="35"/>
      <c r="Y489" s="35"/>
      <c r="Z489" s="35"/>
      <c r="AA489" s="228" t="b">
        <f t="shared" ca="1" si="105"/>
        <v>1</v>
      </c>
      <c r="AB489" s="228" t="b">
        <f ca="1">AND(Accueil!$E$5="Oui",$AA489,OR($AD489="",Accueil!$E$7="",NOT(ISNUMBER(Accueil!$E$7)),$AD489&gt;=Accueil!$E$7))</f>
        <v>0</v>
      </c>
      <c r="AC489" s="228" t="b">
        <f ca="1">AND(Accueil!$E$8="Oui",$AA489,OR($AD489="",Accueil!$E$10="",NOT(ISNUMBER(Accueil!$E$10)),$AD489&gt;=Accueil!$E$10))</f>
        <v>0</v>
      </c>
      <c r="AD489" s="229" t="str">
        <f>IF(NOT(_xlfn.ISFORMULA(B489)),IF(ISNUMBER(B489),B489,IF(NOT(_xlfn.ISFORMULA(D489)),IF(AND(ISNUMBER(D489),D489&lt;&gt;0),Accueil!$B$7,IF(NOT(_xlfn.ISFORMULA(G489)),IF(AND(ISNUMBER(G489),G489&lt;&gt;0),Accueil!$B$7,""),"")),IF(NOT(_xlfn.ISFORMULA(G489)),IF(AND(ISNUMBER(G489),G489&lt;&gt;0),Accueil!$B$7,""),""))),IF(NOT(_xlfn.ISFORMULA(D489)),IF(AND(ISNUMBER(D489),D489&lt;&gt;0),Accueil!$B$7,IF(NOT(_xlfn.ISFORMULA(G489)),IF(AND(ISNUMBER(G489),G489&lt;&gt;0),Accueil!$B$7,""),"")),IF(NOT(_xlfn.ISFORMULA(G489)),IF(AND(ISNUMBER(G489),G489&lt;&gt;0),Accueil!$B$7,""),"")))</f>
        <v/>
      </c>
      <c r="AE489" s="230">
        <f t="shared" ca="1" si="106"/>
        <v>0</v>
      </c>
      <c r="AF489" s="230">
        <f t="shared" ca="1" si="107"/>
        <v>0</v>
      </c>
      <c r="AG489" s="230">
        <f t="shared" ca="1" si="108"/>
        <v>0</v>
      </c>
      <c r="AH489" s="231">
        <f t="shared" ca="1" si="109"/>
        <v>0</v>
      </c>
      <c r="AI489" s="231">
        <f t="shared" ca="1" si="110"/>
        <v>0</v>
      </c>
      <c r="AJ489" s="231" t="str">
        <f t="shared" ca="1" si="111"/>
        <v/>
      </c>
    </row>
    <row r="490" spans="1:36" x14ac:dyDescent="0.25">
      <c r="A490" s="42"/>
      <c r="B490" s="232" t="str">
        <f>IF(NOT(_xlfn.ISFORMULA(D490)),IF(AND(ISNUMBER(D490),D490&lt;&gt;0),Accueil!$B$7,IF(NOT(_xlfn.ISFORMULA(G490)),IF(AND(ISNUMBER(G490),G490&lt;&gt;0),Accueil!$B$7,""),"")),IF(NOT(_xlfn.ISFORMULA(G490)),IF(AND(ISNUMBER(G490),G490&lt;&gt;0),Accueil!$B$7,""),""))</f>
        <v/>
      </c>
      <c r="C490" s="43"/>
      <c r="D490" s="223" t="str">
        <f t="shared" ca="1" si="98"/>
        <v/>
      </c>
      <c r="E490" s="223" t="str">
        <f t="shared" ca="1" si="99"/>
        <v/>
      </c>
      <c r="F490" s="223" t="str">
        <f t="shared" ca="1" si="100"/>
        <v/>
      </c>
      <c r="G490" s="224" t="str">
        <f t="shared" ca="1" si="101"/>
        <v/>
      </c>
      <c r="H490" s="225" t="str">
        <f t="shared" ca="1" si="102"/>
        <v/>
      </c>
      <c r="I490" s="226" t="str">
        <f t="shared" ca="1" si="103"/>
        <v/>
      </c>
      <c r="J490" s="227" t="str">
        <f t="shared" ca="1" si="104"/>
        <v/>
      </c>
      <c r="K490" s="301" t="s">
        <v>88</v>
      </c>
      <c r="L490" s="112"/>
      <c r="M490" s="35"/>
      <c r="N490" s="35"/>
      <c r="O490" s="35"/>
      <c r="P490" s="35"/>
      <c r="S490" s="35"/>
      <c r="T490" s="35"/>
      <c r="U490" s="35"/>
      <c r="V490" s="35"/>
      <c r="W490" s="35"/>
      <c r="X490" s="35"/>
      <c r="Y490" s="35"/>
      <c r="Z490" s="35"/>
      <c r="AA490" s="228" t="b">
        <f t="shared" ca="1" si="105"/>
        <v>1</v>
      </c>
      <c r="AB490" s="228" t="b">
        <f ca="1">AND(Accueil!$E$5="Oui",$AA490,OR($AD490="",Accueil!$E$7="",NOT(ISNUMBER(Accueil!$E$7)),$AD490&gt;=Accueil!$E$7))</f>
        <v>0</v>
      </c>
      <c r="AC490" s="228" t="b">
        <f ca="1">AND(Accueil!$E$8="Oui",$AA490,OR($AD490="",Accueil!$E$10="",NOT(ISNUMBER(Accueil!$E$10)),$AD490&gt;=Accueil!$E$10))</f>
        <v>0</v>
      </c>
      <c r="AD490" s="229" t="str">
        <f>IF(NOT(_xlfn.ISFORMULA(B490)),IF(ISNUMBER(B490),B490,IF(NOT(_xlfn.ISFORMULA(D490)),IF(AND(ISNUMBER(D490),D490&lt;&gt;0),Accueil!$B$7,IF(NOT(_xlfn.ISFORMULA(G490)),IF(AND(ISNUMBER(G490),G490&lt;&gt;0),Accueil!$B$7,""),"")),IF(NOT(_xlfn.ISFORMULA(G490)),IF(AND(ISNUMBER(G490),G490&lt;&gt;0),Accueil!$B$7,""),""))),IF(NOT(_xlfn.ISFORMULA(D490)),IF(AND(ISNUMBER(D490),D490&lt;&gt;0),Accueil!$B$7,IF(NOT(_xlfn.ISFORMULA(G490)),IF(AND(ISNUMBER(G490),G490&lt;&gt;0),Accueil!$B$7,""),"")),IF(NOT(_xlfn.ISFORMULA(G490)),IF(AND(ISNUMBER(G490),G490&lt;&gt;0),Accueil!$B$7,""),"")))</f>
        <v/>
      </c>
      <c r="AE490" s="230">
        <f t="shared" ca="1" si="106"/>
        <v>0</v>
      </c>
      <c r="AF490" s="230">
        <f t="shared" ca="1" si="107"/>
        <v>0</v>
      </c>
      <c r="AG490" s="230">
        <f t="shared" ca="1" si="108"/>
        <v>0</v>
      </c>
      <c r="AH490" s="231">
        <f t="shared" ca="1" si="109"/>
        <v>0</v>
      </c>
      <c r="AI490" s="231">
        <f t="shared" ca="1" si="110"/>
        <v>0</v>
      </c>
      <c r="AJ490" s="231" t="str">
        <f t="shared" ca="1" si="111"/>
        <v/>
      </c>
    </row>
    <row r="491" spans="1:36" x14ac:dyDescent="0.25">
      <c r="A491" s="42"/>
      <c r="B491" s="232" t="str">
        <f>IF(NOT(_xlfn.ISFORMULA(D491)),IF(AND(ISNUMBER(D491),D491&lt;&gt;0),Accueil!$B$7,IF(NOT(_xlfn.ISFORMULA(G491)),IF(AND(ISNUMBER(G491),G491&lt;&gt;0),Accueil!$B$7,""),"")),IF(NOT(_xlfn.ISFORMULA(G491)),IF(AND(ISNUMBER(G491),G491&lt;&gt;0),Accueil!$B$7,""),""))</f>
        <v/>
      </c>
      <c r="C491" s="43"/>
      <c r="D491" s="223" t="str">
        <f t="shared" ca="1" si="98"/>
        <v/>
      </c>
      <c r="E491" s="223" t="str">
        <f t="shared" ca="1" si="99"/>
        <v/>
      </c>
      <c r="F491" s="223" t="str">
        <f t="shared" ca="1" si="100"/>
        <v/>
      </c>
      <c r="G491" s="224" t="str">
        <f t="shared" ca="1" si="101"/>
        <v/>
      </c>
      <c r="H491" s="225" t="str">
        <f t="shared" ca="1" si="102"/>
        <v/>
      </c>
      <c r="I491" s="226" t="str">
        <f t="shared" ca="1" si="103"/>
        <v/>
      </c>
      <c r="J491" s="227" t="str">
        <f t="shared" ca="1" si="104"/>
        <v/>
      </c>
      <c r="K491" s="301" t="s">
        <v>88</v>
      </c>
      <c r="L491" s="112"/>
      <c r="M491" s="35"/>
      <c r="N491" s="35"/>
      <c r="O491" s="35"/>
      <c r="P491" s="35"/>
      <c r="S491" s="35"/>
      <c r="T491" s="35"/>
      <c r="U491" s="35"/>
      <c r="V491" s="35"/>
      <c r="W491" s="35"/>
      <c r="X491" s="35"/>
      <c r="Y491" s="35"/>
      <c r="Z491" s="35"/>
      <c r="AA491" s="228" t="b">
        <f t="shared" ca="1" si="105"/>
        <v>1</v>
      </c>
      <c r="AB491" s="228" t="b">
        <f ca="1">AND(Accueil!$E$5="Oui",$AA491,OR($AD491="",Accueil!$E$7="",NOT(ISNUMBER(Accueil!$E$7)),$AD491&gt;=Accueil!$E$7))</f>
        <v>0</v>
      </c>
      <c r="AC491" s="228" t="b">
        <f ca="1">AND(Accueil!$E$8="Oui",$AA491,OR($AD491="",Accueil!$E$10="",NOT(ISNUMBER(Accueil!$E$10)),$AD491&gt;=Accueil!$E$10))</f>
        <v>0</v>
      </c>
      <c r="AD491" s="229" t="str">
        <f>IF(NOT(_xlfn.ISFORMULA(B491)),IF(ISNUMBER(B491),B491,IF(NOT(_xlfn.ISFORMULA(D491)),IF(AND(ISNUMBER(D491),D491&lt;&gt;0),Accueil!$B$7,IF(NOT(_xlfn.ISFORMULA(G491)),IF(AND(ISNUMBER(G491),G491&lt;&gt;0),Accueil!$B$7,""),"")),IF(NOT(_xlfn.ISFORMULA(G491)),IF(AND(ISNUMBER(G491),G491&lt;&gt;0),Accueil!$B$7,""),""))),IF(NOT(_xlfn.ISFORMULA(D491)),IF(AND(ISNUMBER(D491),D491&lt;&gt;0),Accueil!$B$7,IF(NOT(_xlfn.ISFORMULA(G491)),IF(AND(ISNUMBER(G491),G491&lt;&gt;0),Accueil!$B$7,""),"")),IF(NOT(_xlfn.ISFORMULA(G491)),IF(AND(ISNUMBER(G491),G491&lt;&gt;0),Accueil!$B$7,""),"")))</f>
        <v/>
      </c>
      <c r="AE491" s="230">
        <f t="shared" ca="1" si="106"/>
        <v>0</v>
      </c>
      <c r="AF491" s="230">
        <f t="shared" ca="1" si="107"/>
        <v>0</v>
      </c>
      <c r="AG491" s="230">
        <f t="shared" ca="1" si="108"/>
        <v>0</v>
      </c>
      <c r="AH491" s="231">
        <f t="shared" ca="1" si="109"/>
        <v>0</v>
      </c>
      <c r="AI491" s="231">
        <f t="shared" ca="1" si="110"/>
        <v>0</v>
      </c>
      <c r="AJ491" s="231" t="str">
        <f t="shared" ca="1" si="111"/>
        <v/>
      </c>
    </row>
    <row r="492" spans="1:36" x14ac:dyDescent="0.25">
      <c r="A492" s="42"/>
      <c r="B492" s="232" t="str">
        <f>IF(NOT(_xlfn.ISFORMULA(D492)),IF(AND(ISNUMBER(D492),D492&lt;&gt;0),Accueil!$B$7,IF(NOT(_xlfn.ISFORMULA(G492)),IF(AND(ISNUMBER(G492),G492&lt;&gt;0),Accueil!$B$7,""),"")),IF(NOT(_xlfn.ISFORMULA(G492)),IF(AND(ISNUMBER(G492),G492&lt;&gt;0),Accueil!$B$7,""),""))</f>
        <v/>
      </c>
      <c r="C492" s="43"/>
      <c r="D492" s="223" t="str">
        <f t="shared" ca="1" si="98"/>
        <v/>
      </c>
      <c r="E492" s="223" t="str">
        <f t="shared" ca="1" si="99"/>
        <v/>
      </c>
      <c r="F492" s="223" t="str">
        <f t="shared" ca="1" si="100"/>
        <v/>
      </c>
      <c r="G492" s="224" t="str">
        <f t="shared" ca="1" si="101"/>
        <v/>
      </c>
      <c r="H492" s="225" t="str">
        <f t="shared" ca="1" si="102"/>
        <v/>
      </c>
      <c r="I492" s="226" t="str">
        <f t="shared" ca="1" si="103"/>
        <v/>
      </c>
      <c r="J492" s="227" t="str">
        <f t="shared" ca="1" si="104"/>
        <v/>
      </c>
      <c r="K492" s="301" t="s">
        <v>88</v>
      </c>
      <c r="L492" s="112"/>
      <c r="M492" s="35"/>
      <c r="N492" s="35"/>
      <c r="O492" s="35"/>
      <c r="P492" s="35"/>
      <c r="S492" s="35"/>
      <c r="T492" s="35"/>
      <c r="U492" s="35"/>
      <c r="V492" s="35"/>
      <c r="W492" s="35"/>
      <c r="X492" s="35"/>
      <c r="Y492" s="35"/>
      <c r="Z492" s="35"/>
      <c r="AA492" s="228" t="b">
        <f t="shared" ca="1" si="105"/>
        <v>1</v>
      </c>
      <c r="AB492" s="228" t="b">
        <f ca="1">AND(Accueil!$E$5="Oui",$AA492,OR($AD492="",Accueil!$E$7="",NOT(ISNUMBER(Accueil!$E$7)),$AD492&gt;=Accueil!$E$7))</f>
        <v>0</v>
      </c>
      <c r="AC492" s="228" t="b">
        <f ca="1">AND(Accueil!$E$8="Oui",$AA492,OR($AD492="",Accueil!$E$10="",NOT(ISNUMBER(Accueil!$E$10)),$AD492&gt;=Accueil!$E$10))</f>
        <v>0</v>
      </c>
      <c r="AD492" s="229" t="str">
        <f>IF(NOT(_xlfn.ISFORMULA(B492)),IF(ISNUMBER(B492),B492,IF(NOT(_xlfn.ISFORMULA(D492)),IF(AND(ISNUMBER(D492),D492&lt;&gt;0),Accueil!$B$7,IF(NOT(_xlfn.ISFORMULA(G492)),IF(AND(ISNUMBER(G492),G492&lt;&gt;0),Accueil!$B$7,""),"")),IF(NOT(_xlfn.ISFORMULA(G492)),IF(AND(ISNUMBER(G492),G492&lt;&gt;0),Accueil!$B$7,""),""))),IF(NOT(_xlfn.ISFORMULA(D492)),IF(AND(ISNUMBER(D492),D492&lt;&gt;0),Accueil!$B$7,IF(NOT(_xlfn.ISFORMULA(G492)),IF(AND(ISNUMBER(G492),G492&lt;&gt;0),Accueil!$B$7,""),"")),IF(NOT(_xlfn.ISFORMULA(G492)),IF(AND(ISNUMBER(G492),G492&lt;&gt;0),Accueil!$B$7,""),"")))</f>
        <v/>
      </c>
      <c r="AE492" s="230">
        <f t="shared" ca="1" si="106"/>
        <v>0</v>
      </c>
      <c r="AF492" s="230">
        <f t="shared" ca="1" si="107"/>
        <v>0</v>
      </c>
      <c r="AG492" s="230">
        <f t="shared" ca="1" si="108"/>
        <v>0</v>
      </c>
      <c r="AH492" s="231">
        <f t="shared" ca="1" si="109"/>
        <v>0</v>
      </c>
      <c r="AI492" s="231">
        <f t="shared" ca="1" si="110"/>
        <v>0</v>
      </c>
      <c r="AJ492" s="231" t="str">
        <f t="shared" ca="1" si="111"/>
        <v/>
      </c>
    </row>
    <row r="493" spans="1:36" x14ac:dyDescent="0.25">
      <c r="A493" s="42"/>
      <c r="B493" s="232" t="str">
        <f>IF(NOT(_xlfn.ISFORMULA(D493)),IF(AND(ISNUMBER(D493),D493&lt;&gt;0),Accueil!$B$7,IF(NOT(_xlfn.ISFORMULA(G493)),IF(AND(ISNUMBER(G493),G493&lt;&gt;0),Accueil!$B$7,""),"")),IF(NOT(_xlfn.ISFORMULA(G493)),IF(AND(ISNUMBER(G493),G493&lt;&gt;0),Accueil!$B$7,""),""))</f>
        <v/>
      </c>
      <c r="C493" s="43"/>
      <c r="D493" s="223" t="str">
        <f t="shared" ca="1" si="98"/>
        <v/>
      </c>
      <c r="E493" s="223" t="str">
        <f t="shared" ca="1" si="99"/>
        <v/>
      </c>
      <c r="F493" s="223" t="str">
        <f t="shared" ca="1" si="100"/>
        <v/>
      </c>
      <c r="G493" s="224" t="str">
        <f t="shared" ca="1" si="101"/>
        <v/>
      </c>
      <c r="H493" s="225" t="str">
        <f t="shared" ca="1" si="102"/>
        <v/>
      </c>
      <c r="I493" s="226" t="str">
        <f t="shared" ca="1" si="103"/>
        <v/>
      </c>
      <c r="J493" s="227" t="str">
        <f t="shared" ca="1" si="104"/>
        <v/>
      </c>
      <c r="K493" s="301" t="s">
        <v>88</v>
      </c>
      <c r="L493" s="112"/>
      <c r="M493" s="35"/>
      <c r="N493" s="35"/>
      <c r="O493" s="35"/>
      <c r="P493" s="35"/>
      <c r="S493" s="35"/>
      <c r="T493" s="35"/>
      <c r="U493" s="35"/>
      <c r="V493" s="35"/>
      <c r="W493" s="35"/>
      <c r="X493" s="35"/>
      <c r="Y493" s="35"/>
      <c r="Z493" s="35"/>
      <c r="AA493" s="228" t="b">
        <f t="shared" ca="1" si="105"/>
        <v>1</v>
      </c>
      <c r="AB493" s="228" t="b">
        <f ca="1">AND(Accueil!$E$5="Oui",$AA493,OR($AD493="",Accueil!$E$7="",NOT(ISNUMBER(Accueil!$E$7)),$AD493&gt;=Accueil!$E$7))</f>
        <v>0</v>
      </c>
      <c r="AC493" s="228" t="b">
        <f ca="1">AND(Accueil!$E$8="Oui",$AA493,OR($AD493="",Accueil!$E$10="",NOT(ISNUMBER(Accueil!$E$10)),$AD493&gt;=Accueil!$E$10))</f>
        <v>0</v>
      </c>
      <c r="AD493" s="229" t="str">
        <f>IF(NOT(_xlfn.ISFORMULA(B493)),IF(ISNUMBER(B493),B493,IF(NOT(_xlfn.ISFORMULA(D493)),IF(AND(ISNUMBER(D493),D493&lt;&gt;0),Accueil!$B$7,IF(NOT(_xlfn.ISFORMULA(G493)),IF(AND(ISNUMBER(G493),G493&lt;&gt;0),Accueil!$B$7,""),"")),IF(NOT(_xlfn.ISFORMULA(G493)),IF(AND(ISNUMBER(G493),G493&lt;&gt;0),Accueil!$B$7,""),""))),IF(NOT(_xlfn.ISFORMULA(D493)),IF(AND(ISNUMBER(D493),D493&lt;&gt;0),Accueil!$B$7,IF(NOT(_xlfn.ISFORMULA(G493)),IF(AND(ISNUMBER(G493),G493&lt;&gt;0),Accueil!$B$7,""),"")),IF(NOT(_xlfn.ISFORMULA(G493)),IF(AND(ISNUMBER(G493),G493&lt;&gt;0),Accueil!$B$7,""),"")))</f>
        <v/>
      </c>
      <c r="AE493" s="230">
        <f t="shared" ca="1" si="106"/>
        <v>0</v>
      </c>
      <c r="AF493" s="230">
        <f t="shared" ca="1" si="107"/>
        <v>0</v>
      </c>
      <c r="AG493" s="230">
        <f t="shared" ca="1" si="108"/>
        <v>0</v>
      </c>
      <c r="AH493" s="231">
        <f t="shared" ca="1" si="109"/>
        <v>0</v>
      </c>
      <c r="AI493" s="231">
        <f t="shared" ca="1" si="110"/>
        <v>0</v>
      </c>
      <c r="AJ493" s="231" t="str">
        <f t="shared" ca="1" si="111"/>
        <v/>
      </c>
    </row>
    <row r="494" spans="1:36" x14ac:dyDescent="0.25">
      <c r="A494" s="42"/>
      <c r="B494" s="232" t="str">
        <f>IF(NOT(_xlfn.ISFORMULA(D494)),IF(AND(ISNUMBER(D494),D494&lt;&gt;0),Accueil!$B$7,IF(NOT(_xlfn.ISFORMULA(G494)),IF(AND(ISNUMBER(G494),G494&lt;&gt;0),Accueil!$B$7,""),"")),IF(NOT(_xlfn.ISFORMULA(G494)),IF(AND(ISNUMBER(G494),G494&lt;&gt;0),Accueil!$B$7,""),""))</f>
        <v/>
      </c>
      <c r="C494" s="43"/>
      <c r="D494" s="223" t="str">
        <f t="shared" ca="1" si="98"/>
        <v/>
      </c>
      <c r="E494" s="223" t="str">
        <f t="shared" ca="1" si="99"/>
        <v/>
      </c>
      <c r="F494" s="223" t="str">
        <f t="shared" ca="1" si="100"/>
        <v/>
      </c>
      <c r="G494" s="224" t="str">
        <f t="shared" ca="1" si="101"/>
        <v/>
      </c>
      <c r="H494" s="225" t="str">
        <f t="shared" ca="1" si="102"/>
        <v/>
      </c>
      <c r="I494" s="226" t="str">
        <f t="shared" ca="1" si="103"/>
        <v/>
      </c>
      <c r="J494" s="227" t="str">
        <f t="shared" ca="1" si="104"/>
        <v/>
      </c>
      <c r="K494" s="301" t="s">
        <v>88</v>
      </c>
      <c r="L494" s="112"/>
      <c r="M494" s="35"/>
      <c r="N494" s="35"/>
      <c r="O494" s="35"/>
      <c r="P494" s="35"/>
      <c r="S494" s="35"/>
      <c r="T494" s="35"/>
      <c r="U494" s="35"/>
      <c r="V494" s="35"/>
      <c r="W494" s="35"/>
      <c r="X494" s="35"/>
      <c r="Y494" s="35"/>
      <c r="Z494" s="35"/>
      <c r="AA494" s="228" t="b">
        <f t="shared" ca="1" si="105"/>
        <v>1</v>
      </c>
      <c r="AB494" s="228" t="b">
        <f ca="1">AND(Accueil!$E$5="Oui",$AA494,OR($AD494="",Accueil!$E$7="",NOT(ISNUMBER(Accueil!$E$7)),$AD494&gt;=Accueil!$E$7))</f>
        <v>0</v>
      </c>
      <c r="AC494" s="228" t="b">
        <f ca="1">AND(Accueil!$E$8="Oui",$AA494,OR($AD494="",Accueil!$E$10="",NOT(ISNUMBER(Accueil!$E$10)),$AD494&gt;=Accueil!$E$10))</f>
        <v>0</v>
      </c>
      <c r="AD494" s="229" t="str">
        <f>IF(NOT(_xlfn.ISFORMULA(B494)),IF(ISNUMBER(B494),B494,IF(NOT(_xlfn.ISFORMULA(D494)),IF(AND(ISNUMBER(D494),D494&lt;&gt;0),Accueil!$B$7,IF(NOT(_xlfn.ISFORMULA(G494)),IF(AND(ISNUMBER(G494),G494&lt;&gt;0),Accueil!$B$7,""),"")),IF(NOT(_xlfn.ISFORMULA(G494)),IF(AND(ISNUMBER(G494),G494&lt;&gt;0),Accueil!$B$7,""),""))),IF(NOT(_xlfn.ISFORMULA(D494)),IF(AND(ISNUMBER(D494),D494&lt;&gt;0),Accueil!$B$7,IF(NOT(_xlfn.ISFORMULA(G494)),IF(AND(ISNUMBER(G494),G494&lt;&gt;0),Accueil!$B$7,""),"")),IF(NOT(_xlfn.ISFORMULA(G494)),IF(AND(ISNUMBER(G494),G494&lt;&gt;0),Accueil!$B$7,""),"")))</f>
        <v/>
      </c>
      <c r="AE494" s="230">
        <f t="shared" ca="1" si="106"/>
        <v>0</v>
      </c>
      <c r="AF494" s="230">
        <f t="shared" ca="1" si="107"/>
        <v>0</v>
      </c>
      <c r="AG494" s="230">
        <f t="shared" ca="1" si="108"/>
        <v>0</v>
      </c>
      <c r="AH494" s="231">
        <f t="shared" ca="1" si="109"/>
        <v>0</v>
      </c>
      <c r="AI494" s="231">
        <f t="shared" ca="1" si="110"/>
        <v>0</v>
      </c>
      <c r="AJ494" s="231" t="str">
        <f t="shared" ca="1" si="111"/>
        <v/>
      </c>
    </row>
    <row r="495" spans="1:36" x14ac:dyDescent="0.25">
      <c r="A495" s="42"/>
      <c r="B495" s="232" t="str">
        <f>IF(NOT(_xlfn.ISFORMULA(D495)),IF(AND(ISNUMBER(D495),D495&lt;&gt;0),Accueil!$B$7,IF(NOT(_xlfn.ISFORMULA(G495)),IF(AND(ISNUMBER(G495),G495&lt;&gt;0),Accueil!$B$7,""),"")),IF(NOT(_xlfn.ISFORMULA(G495)),IF(AND(ISNUMBER(G495),G495&lt;&gt;0),Accueil!$B$7,""),""))</f>
        <v/>
      </c>
      <c r="C495" s="43"/>
      <c r="D495" s="223" t="str">
        <f t="shared" ca="1" si="98"/>
        <v/>
      </c>
      <c r="E495" s="223" t="str">
        <f t="shared" ca="1" si="99"/>
        <v/>
      </c>
      <c r="F495" s="223" t="str">
        <f t="shared" ca="1" si="100"/>
        <v/>
      </c>
      <c r="G495" s="224" t="str">
        <f t="shared" ca="1" si="101"/>
        <v/>
      </c>
      <c r="H495" s="225" t="str">
        <f t="shared" ca="1" si="102"/>
        <v/>
      </c>
      <c r="I495" s="226" t="str">
        <f t="shared" ca="1" si="103"/>
        <v/>
      </c>
      <c r="J495" s="227" t="str">
        <f t="shared" ca="1" si="104"/>
        <v/>
      </c>
      <c r="K495" s="301" t="s">
        <v>88</v>
      </c>
      <c r="L495" s="112"/>
      <c r="M495" s="35"/>
      <c r="N495" s="35"/>
      <c r="O495" s="35"/>
      <c r="P495" s="35"/>
      <c r="S495" s="35"/>
      <c r="T495" s="35"/>
      <c r="U495" s="35"/>
      <c r="V495" s="35"/>
      <c r="W495" s="35"/>
      <c r="X495" s="35"/>
      <c r="Y495" s="35"/>
      <c r="Z495" s="35"/>
      <c r="AA495" s="228" t="b">
        <f t="shared" ca="1" si="105"/>
        <v>1</v>
      </c>
      <c r="AB495" s="228" t="b">
        <f ca="1">AND(Accueil!$E$5="Oui",$AA495,OR($AD495="",Accueil!$E$7="",NOT(ISNUMBER(Accueil!$E$7)),$AD495&gt;=Accueil!$E$7))</f>
        <v>0</v>
      </c>
      <c r="AC495" s="228" t="b">
        <f ca="1">AND(Accueil!$E$8="Oui",$AA495,OR($AD495="",Accueil!$E$10="",NOT(ISNUMBER(Accueil!$E$10)),$AD495&gt;=Accueil!$E$10))</f>
        <v>0</v>
      </c>
      <c r="AD495" s="229" t="str">
        <f>IF(NOT(_xlfn.ISFORMULA(B495)),IF(ISNUMBER(B495),B495,IF(NOT(_xlfn.ISFORMULA(D495)),IF(AND(ISNUMBER(D495),D495&lt;&gt;0),Accueil!$B$7,IF(NOT(_xlfn.ISFORMULA(G495)),IF(AND(ISNUMBER(G495),G495&lt;&gt;0),Accueil!$B$7,""),"")),IF(NOT(_xlfn.ISFORMULA(G495)),IF(AND(ISNUMBER(G495),G495&lt;&gt;0),Accueil!$B$7,""),""))),IF(NOT(_xlfn.ISFORMULA(D495)),IF(AND(ISNUMBER(D495),D495&lt;&gt;0),Accueil!$B$7,IF(NOT(_xlfn.ISFORMULA(G495)),IF(AND(ISNUMBER(G495),G495&lt;&gt;0),Accueil!$B$7,""),"")),IF(NOT(_xlfn.ISFORMULA(G495)),IF(AND(ISNUMBER(G495),G495&lt;&gt;0),Accueil!$B$7,""),"")))</f>
        <v/>
      </c>
      <c r="AE495" s="230">
        <f t="shared" ca="1" si="106"/>
        <v>0</v>
      </c>
      <c r="AF495" s="230">
        <f t="shared" ca="1" si="107"/>
        <v>0</v>
      </c>
      <c r="AG495" s="230">
        <f t="shared" ca="1" si="108"/>
        <v>0</v>
      </c>
      <c r="AH495" s="231">
        <f t="shared" ca="1" si="109"/>
        <v>0</v>
      </c>
      <c r="AI495" s="231">
        <f t="shared" ca="1" si="110"/>
        <v>0</v>
      </c>
      <c r="AJ495" s="231" t="str">
        <f t="shared" ca="1" si="111"/>
        <v/>
      </c>
    </row>
    <row r="496" spans="1:36" x14ac:dyDescent="0.25">
      <c r="A496" s="42"/>
      <c r="B496" s="232" t="str">
        <f>IF(NOT(_xlfn.ISFORMULA(D496)),IF(AND(ISNUMBER(D496),D496&lt;&gt;0),Accueil!$B$7,IF(NOT(_xlfn.ISFORMULA(G496)),IF(AND(ISNUMBER(G496),G496&lt;&gt;0),Accueil!$B$7,""),"")),IF(NOT(_xlfn.ISFORMULA(G496)),IF(AND(ISNUMBER(G496),G496&lt;&gt;0),Accueil!$B$7,""),""))</f>
        <v/>
      </c>
      <c r="C496" s="43"/>
      <c r="D496" s="223" t="str">
        <f t="shared" ca="1" si="98"/>
        <v/>
      </c>
      <c r="E496" s="223" t="str">
        <f t="shared" ca="1" si="99"/>
        <v/>
      </c>
      <c r="F496" s="223" t="str">
        <f t="shared" ca="1" si="100"/>
        <v/>
      </c>
      <c r="G496" s="224" t="str">
        <f t="shared" ca="1" si="101"/>
        <v/>
      </c>
      <c r="H496" s="225" t="str">
        <f t="shared" ca="1" si="102"/>
        <v/>
      </c>
      <c r="I496" s="226" t="str">
        <f t="shared" ca="1" si="103"/>
        <v/>
      </c>
      <c r="J496" s="227" t="str">
        <f t="shared" ca="1" si="104"/>
        <v/>
      </c>
      <c r="K496" s="301" t="s">
        <v>88</v>
      </c>
      <c r="L496" s="112"/>
      <c r="M496" s="35"/>
      <c r="N496" s="35"/>
      <c r="O496" s="35"/>
      <c r="P496" s="35"/>
      <c r="S496" s="35"/>
      <c r="T496" s="35"/>
      <c r="U496" s="35"/>
      <c r="V496" s="35"/>
      <c r="W496" s="35"/>
      <c r="X496" s="35"/>
      <c r="Y496" s="35"/>
      <c r="Z496" s="35"/>
      <c r="AA496" s="228" t="b">
        <f t="shared" ca="1" si="105"/>
        <v>1</v>
      </c>
      <c r="AB496" s="228" t="b">
        <f ca="1">AND(Accueil!$E$5="Oui",$AA496,OR($AD496="",Accueil!$E$7="",NOT(ISNUMBER(Accueil!$E$7)),$AD496&gt;=Accueil!$E$7))</f>
        <v>0</v>
      </c>
      <c r="AC496" s="228" t="b">
        <f ca="1">AND(Accueil!$E$8="Oui",$AA496,OR($AD496="",Accueil!$E$10="",NOT(ISNUMBER(Accueil!$E$10)),$AD496&gt;=Accueil!$E$10))</f>
        <v>0</v>
      </c>
      <c r="AD496" s="229" t="str">
        <f>IF(NOT(_xlfn.ISFORMULA(B496)),IF(ISNUMBER(B496),B496,IF(NOT(_xlfn.ISFORMULA(D496)),IF(AND(ISNUMBER(D496),D496&lt;&gt;0),Accueil!$B$7,IF(NOT(_xlfn.ISFORMULA(G496)),IF(AND(ISNUMBER(G496),G496&lt;&gt;0),Accueil!$B$7,""),"")),IF(NOT(_xlfn.ISFORMULA(G496)),IF(AND(ISNUMBER(G496),G496&lt;&gt;0),Accueil!$B$7,""),""))),IF(NOT(_xlfn.ISFORMULA(D496)),IF(AND(ISNUMBER(D496),D496&lt;&gt;0),Accueil!$B$7,IF(NOT(_xlfn.ISFORMULA(G496)),IF(AND(ISNUMBER(G496),G496&lt;&gt;0),Accueil!$B$7,""),"")),IF(NOT(_xlfn.ISFORMULA(G496)),IF(AND(ISNUMBER(G496),G496&lt;&gt;0),Accueil!$B$7,""),"")))</f>
        <v/>
      </c>
      <c r="AE496" s="230">
        <f t="shared" ca="1" si="106"/>
        <v>0</v>
      </c>
      <c r="AF496" s="230">
        <f t="shared" ca="1" si="107"/>
        <v>0</v>
      </c>
      <c r="AG496" s="230">
        <f t="shared" ca="1" si="108"/>
        <v>0</v>
      </c>
      <c r="AH496" s="231">
        <f t="shared" ca="1" si="109"/>
        <v>0</v>
      </c>
      <c r="AI496" s="231">
        <f t="shared" ca="1" si="110"/>
        <v>0</v>
      </c>
      <c r="AJ496" s="231" t="str">
        <f t="shared" ca="1" si="111"/>
        <v/>
      </c>
    </row>
    <row r="497" spans="1:36" x14ac:dyDescent="0.25">
      <c r="A497" s="42"/>
      <c r="B497" s="232" t="str">
        <f>IF(NOT(_xlfn.ISFORMULA(D497)),IF(AND(ISNUMBER(D497),D497&lt;&gt;0),Accueil!$B$7,IF(NOT(_xlfn.ISFORMULA(G497)),IF(AND(ISNUMBER(G497),G497&lt;&gt;0),Accueil!$B$7,""),"")),IF(NOT(_xlfn.ISFORMULA(G497)),IF(AND(ISNUMBER(G497),G497&lt;&gt;0),Accueil!$B$7,""),""))</f>
        <v/>
      </c>
      <c r="C497" s="43"/>
      <c r="D497" s="223" t="str">
        <f t="shared" ca="1" si="98"/>
        <v/>
      </c>
      <c r="E497" s="223" t="str">
        <f t="shared" ca="1" si="99"/>
        <v/>
      </c>
      <c r="F497" s="223" t="str">
        <f t="shared" ca="1" si="100"/>
        <v/>
      </c>
      <c r="G497" s="224" t="str">
        <f t="shared" ca="1" si="101"/>
        <v/>
      </c>
      <c r="H497" s="225" t="str">
        <f t="shared" ca="1" si="102"/>
        <v/>
      </c>
      <c r="I497" s="226" t="str">
        <f t="shared" ca="1" si="103"/>
        <v/>
      </c>
      <c r="J497" s="227" t="str">
        <f t="shared" ca="1" si="104"/>
        <v/>
      </c>
      <c r="K497" s="301" t="s">
        <v>88</v>
      </c>
      <c r="L497" s="112"/>
      <c r="M497" s="35"/>
      <c r="N497" s="35"/>
      <c r="O497" s="35"/>
      <c r="P497" s="35"/>
      <c r="S497" s="35"/>
      <c r="T497" s="35"/>
      <c r="U497" s="35"/>
      <c r="V497" s="35"/>
      <c r="W497" s="35"/>
      <c r="X497" s="35"/>
      <c r="Y497" s="35"/>
      <c r="Z497" s="35"/>
      <c r="AA497" s="228" t="b">
        <f t="shared" ca="1" si="105"/>
        <v>1</v>
      </c>
      <c r="AB497" s="228" t="b">
        <f ca="1">AND(Accueil!$E$5="Oui",$AA497,OR($AD497="",Accueil!$E$7="",NOT(ISNUMBER(Accueil!$E$7)),$AD497&gt;=Accueil!$E$7))</f>
        <v>0</v>
      </c>
      <c r="AC497" s="228" t="b">
        <f ca="1">AND(Accueil!$E$8="Oui",$AA497,OR($AD497="",Accueil!$E$10="",NOT(ISNUMBER(Accueil!$E$10)),$AD497&gt;=Accueil!$E$10))</f>
        <v>0</v>
      </c>
      <c r="AD497" s="229" t="str">
        <f>IF(NOT(_xlfn.ISFORMULA(B497)),IF(ISNUMBER(B497),B497,IF(NOT(_xlfn.ISFORMULA(D497)),IF(AND(ISNUMBER(D497),D497&lt;&gt;0),Accueil!$B$7,IF(NOT(_xlfn.ISFORMULA(G497)),IF(AND(ISNUMBER(G497),G497&lt;&gt;0),Accueil!$B$7,""),"")),IF(NOT(_xlfn.ISFORMULA(G497)),IF(AND(ISNUMBER(G497),G497&lt;&gt;0),Accueil!$B$7,""),""))),IF(NOT(_xlfn.ISFORMULA(D497)),IF(AND(ISNUMBER(D497),D497&lt;&gt;0),Accueil!$B$7,IF(NOT(_xlfn.ISFORMULA(G497)),IF(AND(ISNUMBER(G497),G497&lt;&gt;0),Accueil!$B$7,""),"")),IF(NOT(_xlfn.ISFORMULA(G497)),IF(AND(ISNUMBER(G497),G497&lt;&gt;0),Accueil!$B$7,""),"")))</f>
        <v/>
      </c>
      <c r="AE497" s="230">
        <f t="shared" ca="1" si="106"/>
        <v>0</v>
      </c>
      <c r="AF497" s="230">
        <f t="shared" ca="1" si="107"/>
        <v>0</v>
      </c>
      <c r="AG497" s="230">
        <f t="shared" ca="1" si="108"/>
        <v>0</v>
      </c>
      <c r="AH497" s="231">
        <f t="shared" ca="1" si="109"/>
        <v>0</v>
      </c>
      <c r="AI497" s="231">
        <f t="shared" ca="1" si="110"/>
        <v>0</v>
      </c>
      <c r="AJ497" s="231" t="str">
        <f t="shared" ca="1" si="111"/>
        <v/>
      </c>
    </row>
    <row r="498" spans="1:36" x14ac:dyDescent="0.25">
      <c r="A498" s="42"/>
      <c r="B498" s="232" t="str">
        <f>IF(NOT(_xlfn.ISFORMULA(D498)),IF(AND(ISNUMBER(D498),D498&lt;&gt;0),Accueil!$B$7,IF(NOT(_xlfn.ISFORMULA(G498)),IF(AND(ISNUMBER(G498),G498&lt;&gt;0),Accueil!$B$7,""),"")),IF(NOT(_xlfn.ISFORMULA(G498)),IF(AND(ISNUMBER(G498),G498&lt;&gt;0),Accueil!$B$7,""),""))</f>
        <v/>
      </c>
      <c r="C498" s="43"/>
      <c r="D498" s="223" t="str">
        <f t="shared" ca="1" si="98"/>
        <v/>
      </c>
      <c r="E498" s="223" t="str">
        <f t="shared" ca="1" si="99"/>
        <v/>
      </c>
      <c r="F498" s="223" t="str">
        <f t="shared" ca="1" si="100"/>
        <v/>
      </c>
      <c r="G498" s="224" t="str">
        <f t="shared" ca="1" si="101"/>
        <v/>
      </c>
      <c r="H498" s="225" t="str">
        <f t="shared" ca="1" si="102"/>
        <v/>
      </c>
      <c r="I498" s="226" t="str">
        <f t="shared" ca="1" si="103"/>
        <v/>
      </c>
      <c r="J498" s="227" t="str">
        <f t="shared" ca="1" si="104"/>
        <v/>
      </c>
      <c r="K498" s="301" t="s">
        <v>88</v>
      </c>
      <c r="L498" s="112"/>
      <c r="M498" s="35"/>
      <c r="N498" s="35"/>
      <c r="O498" s="35"/>
      <c r="P498" s="35"/>
      <c r="S498" s="35"/>
      <c r="T498" s="35"/>
      <c r="U498" s="35"/>
      <c r="V498" s="35"/>
      <c r="W498" s="35"/>
      <c r="X498" s="35"/>
      <c r="Y498" s="35"/>
      <c r="Z498" s="35"/>
      <c r="AA498" s="228" t="b">
        <f t="shared" ca="1" si="105"/>
        <v>1</v>
      </c>
      <c r="AB498" s="228" t="b">
        <f ca="1">AND(Accueil!$E$5="Oui",$AA498,OR($AD498="",Accueil!$E$7="",NOT(ISNUMBER(Accueil!$E$7)),$AD498&gt;=Accueil!$E$7))</f>
        <v>0</v>
      </c>
      <c r="AC498" s="228" t="b">
        <f ca="1">AND(Accueil!$E$8="Oui",$AA498,OR($AD498="",Accueil!$E$10="",NOT(ISNUMBER(Accueil!$E$10)),$AD498&gt;=Accueil!$E$10))</f>
        <v>0</v>
      </c>
      <c r="AD498" s="229" t="str">
        <f>IF(NOT(_xlfn.ISFORMULA(B498)),IF(ISNUMBER(B498),B498,IF(NOT(_xlfn.ISFORMULA(D498)),IF(AND(ISNUMBER(D498),D498&lt;&gt;0),Accueil!$B$7,IF(NOT(_xlfn.ISFORMULA(G498)),IF(AND(ISNUMBER(G498),G498&lt;&gt;0),Accueil!$B$7,""),"")),IF(NOT(_xlfn.ISFORMULA(G498)),IF(AND(ISNUMBER(G498),G498&lt;&gt;0),Accueil!$B$7,""),""))),IF(NOT(_xlfn.ISFORMULA(D498)),IF(AND(ISNUMBER(D498),D498&lt;&gt;0),Accueil!$B$7,IF(NOT(_xlfn.ISFORMULA(G498)),IF(AND(ISNUMBER(G498),G498&lt;&gt;0),Accueil!$B$7,""),"")),IF(NOT(_xlfn.ISFORMULA(G498)),IF(AND(ISNUMBER(G498),G498&lt;&gt;0),Accueil!$B$7,""),"")))</f>
        <v/>
      </c>
      <c r="AE498" s="230">
        <f t="shared" ca="1" si="106"/>
        <v>0</v>
      </c>
      <c r="AF498" s="230">
        <f t="shared" ca="1" si="107"/>
        <v>0</v>
      </c>
      <c r="AG498" s="230">
        <f t="shared" ca="1" si="108"/>
        <v>0</v>
      </c>
      <c r="AH498" s="231">
        <f t="shared" ca="1" si="109"/>
        <v>0</v>
      </c>
      <c r="AI498" s="231">
        <f t="shared" ca="1" si="110"/>
        <v>0</v>
      </c>
      <c r="AJ498" s="231" t="str">
        <f t="shared" ca="1" si="111"/>
        <v/>
      </c>
    </row>
    <row r="499" spans="1:36" x14ac:dyDescent="0.25">
      <c r="A499" s="42"/>
      <c r="B499" s="232" t="str">
        <f>IF(NOT(_xlfn.ISFORMULA(D499)),IF(AND(ISNUMBER(D499),D499&lt;&gt;0),Accueil!$B$7,IF(NOT(_xlfn.ISFORMULA(G499)),IF(AND(ISNUMBER(G499),G499&lt;&gt;0),Accueil!$B$7,""),"")),IF(NOT(_xlfn.ISFORMULA(G499)),IF(AND(ISNUMBER(G499),G499&lt;&gt;0),Accueil!$B$7,""),""))</f>
        <v/>
      </c>
      <c r="C499" s="43"/>
      <c r="D499" s="223" t="str">
        <f t="shared" ca="1" si="98"/>
        <v/>
      </c>
      <c r="E499" s="223" t="str">
        <f t="shared" ca="1" si="99"/>
        <v/>
      </c>
      <c r="F499" s="223" t="str">
        <f t="shared" ca="1" si="100"/>
        <v/>
      </c>
      <c r="G499" s="224" t="str">
        <f t="shared" ca="1" si="101"/>
        <v/>
      </c>
      <c r="H499" s="225" t="str">
        <f t="shared" ca="1" si="102"/>
        <v/>
      </c>
      <c r="I499" s="226" t="str">
        <f t="shared" ca="1" si="103"/>
        <v/>
      </c>
      <c r="J499" s="227" t="str">
        <f t="shared" ca="1" si="104"/>
        <v/>
      </c>
      <c r="K499" s="301" t="s">
        <v>88</v>
      </c>
      <c r="L499" s="112"/>
      <c r="M499" s="35"/>
      <c r="N499" s="35"/>
      <c r="O499" s="35"/>
      <c r="P499" s="35"/>
      <c r="S499" s="35"/>
      <c r="T499" s="35"/>
      <c r="U499" s="35"/>
      <c r="V499" s="35"/>
      <c r="W499" s="35"/>
      <c r="X499" s="35"/>
      <c r="Y499" s="35"/>
      <c r="Z499" s="35"/>
      <c r="AA499" s="228" t="b">
        <f t="shared" ca="1" si="105"/>
        <v>1</v>
      </c>
      <c r="AB499" s="228" t="b">
        <f ca="1">AND(Accueil!$E$5="Oui",$AA499,OR($AD499="",Accueil!$E$7="",NOT(ISNUMBER(Accueil!$E$7)),$AD499&gt;=Accueil!$E$7))</f>
        <v>0</v>
      </c>
      <c r="AC499" s="228" t="b">
        <f ca="1">AND(Accueil!$E$8="Oui",$AA499,OR($AD499="",Accueil!$E$10="",NOT(ISNUMBER(Accueil!$E$10)),$AD499&gt;=Accueil!$E$10))</f>
        <v>0</v>
      </c>
      <c r="AD499" s="229" t="str">
        <f>IF(NOT(_xlfn.ISFORMULA(B499)),IF(ISNUMBER(B499),B499,IF(NOT(_xlfn.ISFORMULA(D499)),IF(AND(ISNUMBER(D499),D499&lt;&gt;0),Accueil!$B$7,IF(NOT(_xlfn.ISFORMULA(G499)),IF(AND(ISNUMBER(G499),G499&lt;&gt;0),Accueil!$B$7,""),"")),IF(NOT(_xlfn.ISFORMULA(G499)),IF(AND(ISNUMBER(G499),G499&lt;&gt;0),Accueil!$B$7,""),""))),IF(NOT(_xlfn.ISFORMULA(D499)),IF(AND(ISNUMBER(D499),D499&lt;&gt;0),Accueil!$B$7,IF(NOT(_xlfn.ISFORMULA(G499)),IF(AND(ISNUMBER(G499),G499&lt;&gt;0),Accueil!$B$7,""),"")),IF(NOT(_xlfn.ISFORMULA(G499)),IF(AND(ISNUMBER(G499),G499&lt;&gt;0),Accueil!$B$7,""),"")))</f>
        <v/>
      </c>
      <c r="AE499" s="230">
        <f t="shared" ca="1" si="106"/>
        <v>0</v>
      </c>
      <c r="AF499" s="230">
        <f t="shared" ca="1" si="107"/>
        <v>0</v>
      </c>
      <c r="AG499" s="230">
        <f t="shared" ca="1" si="108"/>
        <v>0</v>
      </c>
      <c r="AH499" s="231">
        <f t="shared" ca="1" si="109"/>
        <v>0</v>
      </c>
      <c r="AI499" s="231">
        <f t="shared" ca="1" si="110"/>
        <v>0</v>
      </c>
      <c r="AJ499" s="231" t="str">
        <f t="shared" ca="1" si="111"/>
        <v/>
      </c>
    </row>
    <row r="500" spans="1:36" x14ac:dyDescent="0.25">
      <c r="A500" s="42"/>
      <c r="B500" s="232" t="str">
        <f>IF(NOT(_xlfn.ISFORMULA(D500)),IF(AND(ISNUMBER(D500),D500&lt;&gt;0),Accueil!$B$7,IF(NOT(_xlfn.ISFORMULA(G500)),IF(AND(ISNUMBER(G500),G500&lt;&gt;0),Accueil!$B$7,""),"")),IF(NOT(_xlfn.ISFORMULA(G500)),IF(AND(ISNUMBER(G500),G500&lt;&gt;0),Accueil!$B$7,""),""))</f>
        <v/>
      </c>
      <c r="C500" s="43"/>
      <c r="D500" s="223" t="str">
        <f t="shared" ca="1" si="98"/>
        <v/>
      </c>
      <c r="E500" s="223" t="str">
        <f t="shared" ca="1" si="99"/>
        <v/>
      </c>
      <c r="F500" s="223" t="str">
        <f t="shared" ca="1" si="100"/>
        <v/>
      </c>
      <c r="G500" s="224" t="str">
        <f t="shared" ca="1" si="101"/>
        <v/>
      </c>
      <c r="H500" s="225" t="str">
        <f t="shared" ca="1" si="102"/>
        <v/>
      </c>
      <c r="I500" s="226" t="str">
        <f t="shared" ca="1" si="103"/>
        <v/>
      </c>
      <c r="J500" s="227" t="str">
        <f t="shared" ca="1" si="104"/>
        <v/>
      </c>
      <c r="K500" s="301" t="s">
        <v>88</v>
      </c>
      <c r="L500" s="112"/>
      <c r="M500" s="35"/>
      <c r="N500" s="35"/>
      <c r="O500" s="35"/>
      <c r="P500" s="35"/>
      <c r="S500" s="35"/>
      <c r="T500" s="35"/>
      <c r="U500" s="35"/>
      <c r="V500" s="35"/>
      <c r="W500" s="35"/>
      <c r="X500" s="35"/>
      <c r="Y500" s="35"/>
      <c r="Z500" s="35"/>
      <c r="AA500" s="228" t="b">
        <f t="shared" ca="1" si="105"/>
        <v>1</v>
      </c>
      <c r="AB500" s="228" t="b">
        <f ca="1">AND(Accueil!$E$5="Oui",$AA500,OR($AD500="",Accueil!$E$7="",NOT(ISNUMBER(Accueil!$E$7)),$AD500&gt;=Accueil!$E$7))</f>
        <v>0</v>
      </c>
      <c r="AC500" s="228" t="b">
        <f ca="1">AND(Accueil!$E$8="Oui",$AA500,OR($AD500="",Accueil!$E$10="",NOT(ISNUMBER(Accueil!$E$10)),$AD500&gt;=Accueil!$E$10))</f>
        <v>0</v>
      </c>
      <c r="AD500" s="229" t="str">
        <f>IF(NOT(_xlfn.ISFORMULA(B500)),IF(ISNUMBER(B500),B500,IF(NOT(_xlfn.ISFORMULA(D500)),IF(AND(ISNUMBER(D500),D500&lt;&gt;0),Accueil!$B$7,IF(NOT(_xlfn.ISFORMULA(G500)),IF(AND(ISNUMBER(G500),G500&lt;&gt;0),Accueil!$B$7,""),"")),IF(NOT(_xlfn.ISFORMULA(G500)),IF(AND(ISNUMBER(G500),G500&lt;&gt;0),Accueil!$B$7,""),""))),IF(NOT(_xlfn.ISFORMULA(D500)),IF(AND(ISNUMBER(D500),D500&lt;&gt;0),Accueil!$B$7,IF(NOT(_xlfn.ISFORMULA(G500)),IF(AND(ISNUMBER(G500),G500&lt;&gt;0),Accueil!$B$7,""),"")),IF(NOT(_xlfn.ISFORMULA(G500)),IF(AND(ISNUMBER(G500),G500&lt;&gt;0),Accueil!$B$7,""),"")))</f>
        <v/>
      </c>
      <c r="AE500" s="230">
        <f t="shared" ca="1" si="106"/>
        <v>0</v>
      </c>
      <c r="AF500" s="230">
        <f t="shared" ca="1" si="107"/>
        <v>0</v>
      </c>
      <c r="AG500" s="230">
        <f t="shared" ca="1" si="108"/>
        <v>0</v>
      </c>
      <c r="AH500" s="231">
        <f t="shared" ca="1" si="109"/>
        <v>0</v>
      </c>
      <c r="AI500" s="231">
        <f t="shared" ca="1" si="110"/>
        <v>0</v>
      </c>
      <c r="AJ500" s="231" t="str">
        <f t="shared" ca="1" si="111"/>
        <v/>
      </c>
    </row>
    <row r="501" spans="1:36" x14ac:dyDescent="0.25">
      <c r="A501" s="42"/>
      <c r="B501" s="232" t="str">
        <f>IF(NOT(_xlfn.ISFORMULA(D501)),IF(AND(ISNUMBER(D501),D501&lt;&gt;0),Accueil!$B$7,IF(NOT(_xlfn.ISFORMULA(G501)),IF(AND(ISNUMBER(G501),G501&lt;&gt;0),Accueil!$B$7,""),"")),IF(NOT(_xlfn.ISFORMULA(G501)),IF(AND(ISNUMBER(G501),G501&lt;&gt;0),Accueil!$B$7,""),""))</f>
        <v/>
      </c>
      <c r="C501" s="43"/>
      <c r="D501" s="223" t="str">
        <f t="shared" ca="1" si="98"/>
        <v/>
      </c>
      <c r="E501" s="223" t="str">
        <f t="shared" ca="1" si="99"/>
        <v/>
      </c>
      <c r="F501" s="223" t="str">
        <f t="shared" ca="1" si="100"/>
        <v/>
      </c>
      <c r="G501" s="224" t="str">
        <f t="shared" ca="1" si="101"/>
        <v/>
      </c>
      <c r="H501" s="225" t="str">
        <f t="shared" ca="1" si="102"/>
        <v/>
      </c>
      <c r="I501" s="226" t="str">
        <f t="shared" ca="1" si="103"/>
        <v/>
      </c>
      <c r="J501" s="227" t="str">
        <f t="shared" ca="1" si="104"/>
        <v/>
      </c>
      <c r="K501" s="301" t="s">
        <v>88</v>
      </c>
      <c r="L501" s="112"/>
      <c r="M501" s="35"/>
      <c r="N501" s="35"/>
      <c r="O501" s="35"/>
      <c r="P501" s="35"/>
      <c r="S501" s="35"/>
      <c r="T501" s="35"/>
      <c r="U501" s="35"/>
      <c r="V501" s="35"/>
      <c r="W501" s="35"/>
      <c r="X501" s="35"/>
      <c r="Y501" s="35"/>
      <c r="Z501" s="35"/>
      <c r="AA501" s="228" t="b">
        <f t="shared" ca="1" si="105"/>
        <v>1</v>
      </c>
      <c r="AB501" s="228" t="b">
        <f ca="1">AND(Accueil!$E$5="Oui",$AA501,OR($AD501="",Accueil!$E$7="",NOT(ISNUMBER(Accueil!$E$7)),$AD501&gt;=Accueil!$E$7))</f>
        <v>0</v>
      </c>
      <c r="AC501" s="228" t="b">
        <f ca="1">AND(Accueil!$E$8="Oui",$AA501,OR($AD501="",Accueil!$E$10="",NOT(ISNUMBER(Accueil!$E$10)),$AD501&gt;=Accueil!$E$10))</f>
        <v>0</v>
      </c>
      <c r="AD501" s="229" t="str">
        <f>IF(NOT(_xlfn.ISFORMULA(B501)),IF(ISNUMBER(B501),B501,IF(NOT(_xlfn.ISFORMULA(D501)),IF(AND(ISNUMBER(D501),D501&lt;&gt;0),Accueil!$B$7,IF(NOT(_xlfn.ISFORMULA(G501)),IF(AND(ISNUMBER(G501),G501&lt;&gt;0),Accueil!$B$7,""),"")),IF(NOT(_xlfn.ISFORMULA(G501)),IF(AND(ISNUMBER(G501),G501&lt;&gt;0),Accueil!$B$7,""),""))),IF(NOT(_xlfn.ISFORMULA(D501)),IF(AND(ISNUMBER(D501),D501&lt;&gt;0),Accueil!$B$7,IF(NOT(_xlfn.ISFORMULA(G501)),IF(AND(ISNUMBER(G501),G501&lt;&gt;0),Accueil!$B$7,""),"")),IF(NOT(_xlfn.ISFORMULA(G501)),IF(AND(ISNUMBER(G501),G501&lt;&gt;0),Accueil!$B$7,""),"")))</f>
        <v/>
      </c>
      <c r="AE501" s="230">
        <f t="shared" ca="1" si="106"/>
        <v>0</v>
      </c>
      <c r="AF501" s="230">
        <f t="shared" ca="1" si="107"/>
        <v>0</v>
      </c>
      <c r="AG501" s="230">
        <f t="shared" ca="1" si="108"/>
        <v>0</v>
      </c>
      <c r="AH501" s="231">
        <f t="shared" ca="1" si="109"/>
        <v>0</v>
      </c>
      <c r="AI501" s="231">
        <f t="shared" ca="1" si="110"/>
        <v>0</v>
      </c>
      <c r="AJ501" s="231" t="str">
        <f t="shared" ca="1" si="111"/>
        <v/>
      </c>
    </row>
    <row r="502" spans="1:36" x14ac:dyDescent="0.25">
      <c r="A502" s="42"/>
      <c r="B502" s="232" t="str">
        <f>IF(NOT(_xlfn.ISFORMULA(D502)),IF(AND(ISNUMBER(D502),D502&lt;&gt;0),Accueil!$B$7,IF(NOT(_xlfn.ISFORMULA(G502)),IF(AND(ISNUMBER(G502),G502&lt;&gt;0),Accueil!$B$7,""),"")),IF(NOT(_xlfn.ISFORMULA(G502)),IF(AND(ISNUMBER(G502),G502&lt;&gt;0),Accueil!$B$7,""),""))</f>
        <v/>
      </c>
      <c r="C502" s="43"/>
      <c r="D502" s="223" t="str">
        <f t="shared" ca="1" si="98"/>
        <v/>
      </c>
      <c r="E502" s="223" t="str">
        <f t="shared" ca="1" si="99"/>
        <v/>
      </c>
      <c r="F502" s="223" t="str">
        <f t="shared" ca="1" si="100"/>
        <v/>
      </c>
      <c r="G502" s="224" t="str">
        <f t="shared" ca="1" si="101"/>
        <v/>
      </c>
      <c r="H502" s="225" t="str">
        <f t="shared" ca="1" si="102"/>
        <v/>
      </c>
      <c r="I502" s="226" t="str">
        <f t="shared" ca="1" si="103"/>
        <v/>
      </c>
      <c r="J502" s="227" t="str">
        <f t="shared" ca="1" si="104"/>
        <v/>
      </c>
      <c r="K502" s="301" t="s">
        <v>88</v>
      </c>
      <c r="L502" s="112"/>
      <c r="M502" s="35"/>
      <c r="N502" s="35"/>
      <c r="O502" s="35"/>
      <c r="P502" s="35"/>
      <c r="S502" s="35"/>
      <c r="T502" s="35"/>
      <c r="U502" s="35"/>
      <c r="V502" s="35"/>
      <c r="W502" s="35"/>
      <c r="X502" s="35"/>
      <c r="Y502" s="35"/>
      <c r="Z502" s="35"/>
      <c r="AA502" s="228" t="b">
        <f t="shared" ca="1" si="105"/>
        <v>1</v>
      </c>
      <c r="AB502" s="228" t="b">
        <f ca="1">AND(Accueil!$E$5="Oui",$AA502,OR($AD502="",Accueil!$E$7="",NOT(ISNUMBER(Accueil!$E$7)),$AD502&gt;=Accueil!$E$7))</f>
        <v>0</v>
      </c>
      <c r="AC502" s="228" t="b">
        <f ca="1">AND(Accueil!$E$8="Oui",$AA502,OR($AD502="",Accueil!$E$10="",NOT(ISNUMBER(Accueil!$E$10)),$AD502&gt;=Accueil!$E$10))</f>
        <v>0</v>
      </c>
      <c r="AD502" s="229" t="str">
        <f>IF(NOT(_xlfn.ISFORMULA(B502)),IF(ISNUMBER(B502),B502,IF(NOT(_xlfn.ISFORMULA(D502)),IF(AND(ISNUMBER(D502),D502&lt;&gt;0),Accueil!$B$7,IF(NOT(_xlfn.ISFORMULA(G502)),IF(AND(ISNUMBER(G502),G502&lt;&gt;0),Accueil!$B$7,""),"")),IF(NOT(_xlfn.ISFORMULA(G502)),IF(AND(ISNUMBER(G502),G502&lt;&gt;0),Accueil!$B$7,""),""))),IF(NOT(_xlfn.ISFORMULA(D502)),IF(AND(ISNUMBER(D502),D502&lt;&gt;0),Accueil!$B$7,IF(NOT(_xlfn.ISFORMULA(G502)),IF(AND(ISNUMBER(G502),G502&lt;&gt;0),Accueil!$B$7,""),"")),IF(NOT(_xlfn.ISFORMULA(G502)),IF(AND(ISNUMBER(G502),G502&lt;&gt;0),Accueil!$B$7,""),"")))</f>
        <v/>
      </c>
      <c r="AE502" s="230">
        <f t="shared" ca="1" si="106"/>
        <v>0</v>
      </c>
      <c r="AF502" s="230">
        <f t="shared" ca="1" si="107"/>
        <v>0</v>
      </c>
      <c r="AG502" s="230">
        <f t="shared" ca="1" si="108"/>
        <v>0</v>
      </c>
      <c r="AH502" s="231">
        <f t="shared" ca="1" si="109"/>
        <v>0</v>
      </c>
      <c r="AI502" s="231">
        <f t="shared" ca="1" si="110"/>
        <v>0</v>
      </c>
      <c r="AJ502" s="231" t="str">
        <f t="shared" ca="1" si="111"/>
        <v/>
      </c>
    </row>
    <row r="503" spans="1:36" x14ac:dyDescent="0.25">
      <c r="A503" s="42"/>
      <c r="B503" s="232" t="str">
        <f>IF(NOT(_xlfn.ISFORMULA(D503)),IF(AND(ISNUMBER(D503),D503&lt;&gt;0),Accueil!$B$7,IF(NOT(_xlfn.ISFORMULA(G503)),IF(AND(ISNUMBER(G503),G503&lt;&gt;0),Accueil!$B$7,""),"")),IF(NOT(_xlfn.ISFORMULA(G503)),IF(AND(ISNUMBER(G503),G503&lt;&gt;0),Accueil!$B$7,""),""))</f>
        <v/>
      </c>
      <c r="C503" s="43"/>
      <c r="D503" s="223" t="str">
        <f t="shared" ca="1" si="98"/>
        <v/>
      </c>
      <c r="E503" s="223" t="str">
        <f t="shared" ca="1" si="99"/>
        <v/>
      </c>
      <c r="F503" s="223" t="str">
        <f t="shared" ca="1" si="100"/>
        <v/>
      </c>
      <c r="G503" s="224" t="str">
        <f t="shared" ca="1" si="101"/>
        <v/>
      </c>
      <c r="H503" s="225" t="str">
        <f t="shared" ca="1" si="102"/>
        <v/>
      </c>
      <c r="I503" s="226" t="str">
        <f t="shared" ca="1" si="103"/>
        <v/>
      </c>
      <c r="J503" s="227" t="str">
        <f t="shared" ca="1" si="104"/>
        <v/>
      </c>
      <c r="K503" s="301" t="s">
        <v>88</v>
      </c>
      <c r="L503" s="112"/>
      <c r="M503" s="35"/>
      <c r="N503" s="35"/>
      <c r="O503" s="35"/>
      <c r="P503" s="35"/>
      <c r="S503" s="35"/>
      <c r="T503" s="35"/>
      <c r="U503" s="35"/>
      <c r="V503" s="35"/>
      <c r="W503" s="35"/>
      <c r="X503" s="35"/>
      <c r="Y503" s="35"/>
      <c r="Z503" s="35"/>
      <c r="AA503" s="228" t="b">
        <f t="shared" ca="1" si="105"/>
        <v>1</v>
      </c>
      <c r="AB503" s="228" t="b">
        <f ca="1">AND(Accueil!$E$5="Oui",$AA503,OR($AD503="",Accueil!$E$7="",NOT(ISNUMBER(Accueil!$E$7)),$AD503&gt;=Accueil!$E$7))</f>
        <v>0</v>
      </c>
      <c r="AC503" s="228" t="b">
        <f ca="1">AND(Accueil!$E$8="Oui",$AA503,OR($AD503="",Accueil!$E$10="",NOT(ISNUMBER(Accueil!$E$10)),$AD503&gt;=Accueil!$E$10))</f>
        <v>0</v>
      </c>
      <c r="AD503" s="229" t="str">
        <f>IF(NOT(_xlfn.ISFORMULA(B503)),IF(ISNUMBER(B503),B503,IF(NOT(_xlfn.ISFORMULA(D503)),IF(AND(ISNUMBER(D503),D503&lt;&gt;0),Accueil!$B$7,IF(NOT(_xlfn.ISFORMULA(G503)),IF(AND(ISNUMBER(G503),G503&lt;&gt;0),Accueil!$B$7,""),"")),IF(NOT(_xlfn.ISFORMULA(G503)),IF(AND(ISNUMBER(G503),G503&lt;&gt;0),Accueil!$B$7,""),""))),IF(NOT(_xlfn.ISFORMULA(D503)),IF(AND(ISNUMBER(D503),D503&lt;&gt;0),Accueil!$B$7,IF(NOT(_xlfn.ISFORMULA(G503)),IF(AND(ISNUMBER(G503),G503&lt;&gt;0),Accueil!$B$7,""),"")),IF(NOT(_xlfn.ISFORMULA(G503)),IF(AND(ISNUMBER(G503),G503&lt;&gt;0),Accueil!$B$7,""),"")))</f>
        <v/>
      </c>
      <c r="AE503" s="230">
        <f t="shared" ca="1" si="106"/>
        <v>0</v>
      </c>
      <c r="AF503" s="230">
        <f t="shared" ca="1" si="107"/>
        <v>0</v>
      </c>
      <c r="AG503" s="230">
        <f t="shared" ca="1" si="108"/>
        <v>0</v>
      </c>
      <c r="AH503" s="231">
        <f t="shared" ca="1" si="109"/>
        <v>0</v>
      </c>
      <c r="AI503" s="231">
        <f t="shared" ca="1" si="110"/>
        <v>0</v>
      </c>
      <c r="AJ503" s="231" t="str">
        <f t="shared" ca="1" si="111"/>
        <v/>
      </c>
    </row>
    <row r="504" spans="1:36" x14ac:dyDescent="0.25">
      <c r="A504" s="42"/>
      <c r="B504" s="232" t="str">
        <f>IF(NOT(_xlfn.ISFORMULA(D504)),IF(AND(ISNUMBER(D504),D504&lt;&gt;0),Accueil!$B$7,IF(NOT(_xlfn.ISFORMULA(G504)),IF(AND(ISNUMBER(G504),G504&lt;&gt;0),Accueil!$B$7,""),"")),IF(NOT(_xlfn.ISFORMULA(G504)),IF(AND(ISNUMBER(G504),G504&lt;&gt;0),Accueil!$B$7,""),""))</f>
        <v/>
      </c>
      <c r="C504" s="43"/>
      <c r="D504" s="223" t="str">
        <f t="shared" ca="1" si="98"/>
        <v/>
      </c>
      <c r="E504" s="223" t="str">
        <f t="shared" ca="1" si="99"/>
        <v/>
      </c>
      <c r="F504" s="223" t="str">
        <f t="shared" ca="1" si="100"/>
        <v/>
      </c>
      <c r="G504" s="224" t="str">
        <f t="shared" ca="1" si="101"/>
        <v/>
      </c>
      <c r="H504" s="225" t="str">
        <f t="shared" ca="1" si="102"/>
        <v/>
      </c>
      <c r="I504" s="226" t="str">
        <f t="shared" ca="1" si="103"/>
        <v/>
      </c>
      <c r="J504" s="227" t="str">
        <f t="shared" ca="1" si="104"/>
        <v/>
      </c>
      <c r="K504" s="301" t="s">
        <v>88</v>
      </c>
      <c r="L504" s="112"/>
      <c r="M504" s="35"/>
      <c r="N504" s="35"/>
      <c r="O504" s="35"/>
      <c r="P504" s="35"/>
      <c r="S504" s="35"/>
      <c r="T504" s="35"/>
      <c r="U504" s="35"/>
      <c r="V504" s="35"/>
      <c r="W504" s="35"/>
      <c r="X504" s="35"/>
      <c r="Y504" s="35"/>
      <c r="Z504" s="35"/>
      <c r="AA504" s="228" t="b">
        <f t="shared" ca="1" si="105"/>
        <v>1</v>
      </c>
      <c r="AB504" s="228" t="b">
        <f ca="1">AND(Accueil!$E$5="Oui",$AA504,OR($AD504="",Accueil!$E$7="",NOT(ISNUMBER(Accueil!$E$7)),$AD504&gt;=Accueil!$E$7))</f>
        <v>0</v>
      </c>
      <c r="AC504" s="228" t="b">
        <f ca="1">AND(Accueil!$E$8="Oui",$AA504,OR($AD504="",Accueil!$E$10="",NOT(ISNUMBER(Accueil!$E$10)),$AD504&gt;=Accueil!$E$10))</f>
        <v>0</v>
      </c>
      <c r="AD504" s="229" t="str">
        <f>IF(NOT(_xlfn.ISFORMULA(B504)),IF(ISNUMBER(B504),B504,IF(NOT(_xlfn.ISFORMULA(D504)),IF(AND(ISNUMBER(D504),D504&lt;&gt;0),Accueil!$B$7,IF(NOT(_xlfn.ISFORMULA(G504)),IF(AND(ISNUMBER(G504),G504&lt;&gt;0),Accueil!$B$7,""),"")),IF(NOT(_xlfn.ISFORMULA(G504)),IF(AND(ISNUMBER(G504),G504&lt;&gt;0),Accueil!$B$7,""),""))),IF(NOT(_xlfn.ISFORMULA(D504)),IF(AND(ISNUMBER(D504),D504&lt;&gt;0),Accueil!$B$7,IF(NOT(_xlfn.ISFORMULA(G504)),IF(AND(ISNUMBER(G504),G504&lt;&gt;0),Accueil!$B$7,""),"")),IF(NOT(_xlfn.ISFORMULA(G504)),IF(AND(ISNUMBER(G504),G504&lt;&gt;0),Accueil!$B$7,""),"")))</f>
        <v/>
      </c>
      <c r="AE504" s="230">
        <f t="shared" ca="1" si="106"/>
        <v>0</v>
      </c>
      <c r="AF504" s="230">
        <f t="shared" ca="1" si="107"/>
        <v>0</v>
      </c>
      <c r="AG504" s="230">
        <f t="shared" ca="1" si="108"/>
        <v>0</v>
      </c>
      <c r="AH504" s="231">
        <f t="shared" ca="1" si="109"/>
        <v>0</v>
      </c>
      <c r="AI504" s="231">
        <f t="shared" ca="1" si="110"/>
        <v>0</v>
      </c>
      <c r="AJ504" s="231" t="str">
        <f t="shared" ca="1" si="111"/>
        <v/>
      </c>
    </row>
    <row r="505" spans="1:36" x14ac:dyDescent="0.25">
      <c r="A505" s="42"/>
      <c r="B505" s="232" t="str">
        <f>IF(NOT(_xlfn.ISFORMULA(D505)),IF(AND(ISNUMBER(D505),D505&lt;&gt;0),Accueil!$B$7,IF(NOT(_xlfn.ISFORMULA(G505)),IF(AND(ISNUMBER(G505),G505&lt;&gt;0),Accueil!$B$7,""),"")),IF(NOT(_xlfn.ISFORMULA(G505)),IF(AND(ISNUMBER(G505),G505&lt;&gt;0),Accueil!$B$7,""),""))</f>
        <v/>
      </c>
      <c r="C505" s="43"/>
      <c r="D505" s="223" t="str">
        <f t="shared" ca="1" si="98"/>
        <v/>
      </c>
      <c r="E505" s="223" t="str">
        <f t="shared" ca="1" si="99"/>
        <v/>
      </c>
      <c r="F505" s="223" t="str">
        <f t="shared" ca="1" si="100"/>
        <v/>
      </c>
      <c r="G505" s="224" t="str">
        <f t="shared" ca="1" si="101"/>
        <v/>
      </c>
      <c r="H505" s="225" t="str">
        <f t="shared" ca="1" si="102"/>
        <v/>
      </c>
      <c r="I505" s="226" t="str">
        <f t="shared" ca="1" si="103"/>
        <v/>
      </c>
      <c r="J505" s="227" t="str">
        <f t="shared" ca="1" si="104"/>
        <v/>
      </c>
      <c r="K505" s="301" t="s">
        <v>88</v>
      </c>
      <c r="L505" s="112"/>
      <c r="M505" s="35"/>
      <c r="N505" s="35"/>
      <c r="O505" s="35"/>
      <c r="P505" s="35"/>
      <c r="S505" s="35"/>
      <c r="T505" s="35"/>
      <c r="U505" s="35"/>
      <c r="V505" s="35"/>
      <c r="W505" s="35"/>
      <c r="X505" s="35"/>
      <c r="Y505" s="35"/>
      <c r="Z505" s="35"/>
      <c r="AA505" s="228" t="b">
        <f t="shared" ca="1" si="105"/>
        <v>1</v>
      </c>
      <c r="AB505" s="228" t="b">
        <f ca="1">AND(Accueil!$E$5="Oui",$AA505,OR($AD505="",Accueil!$E$7="",NOT(ISNUMBER(Accueil!$E$7)),$AD505&gt;=Accueil!$E$7))</f>
        <v>0</v>
      </c>
      <c r="AC505" s="228" t="b">
        <f ca="1">AND(Accueil!$E$8="Oui",$AA505,OR($AD505="",Accueil!$E$10="",NOT(ISNUMBER(Accueil!$E$10)),$AD505&gt;=Accueil!$E$10))</f>
        <v>0</v>
      </c>
      <c r="AD505" s="229" t="str">
        <f>IF(NOT(_xlfn.ISFORMULA(B505)),IF(ISNUMBER(B505),B505,IF(NOT(_xlfn.ISFORMULA(D505)),IF(AND(ISNUMBER(D505),D505&lt;&gt;0),Accueil!$B$7,IF(NOT(_xlfn.ISFORMULA(G505)),IF(AND(ISNUMBER(G505),G505&lt;&gt;0),Accueil!$B$7,""),"")),IF(NOT(_xlfn.ISFORMULA(G505)),IF(AND(ISNUMBER(G505),G505&lt;&gt;0),Accueil!$B$7,""),""))),IF(NOT(_xlfn.ISFORMULA(D505)),IF(AND(ISNUMBER(D505),D505&lt;&gt;0),Accueil!$B$7,IF(NOT(_xlfn.ISFORMULA(G505)),IF(AND(ISNUMBER(G505),G505&lt;&gt;0),Accueil!$B$7,""),"")),IF(NOT(_xlfn.ISFORMULA(G505)),IF(AND(ISNUMBER(G505),G505&lt;&gt;0),Accueil!$B$7,""),"")))</f>
        <v/>
      </c>
      <c r="AE505" s="230">
        <f t="shared" ca="1" si="106"/>
        <v>0</v>
      </c>
      <c r="AF505" s="230">
        <f t="shared" ca="1" si="107"/>
        <v>0</v>
      </c>
      <c r="AG505" s="230">
        <f t="shared" ca="1" si="108"/>
        <v>0</v>
      </c>
      <c r="AH505" s="231">
        <f t="shared" ca="1" si="109"/>
        <v>0</v>
      </c>
      <c r="AI505" s="231">
        <f t="shared" ca="1" si="110"/>
        <v>0</v>
      </c>
      <c r="AJ505" s="231" t="str">
        <f t="shared" ca="1" si="111"/>
        <v/>
      </c>
    </row>
    <row r="506" spans="1:36" x14ac:dyDescent="0.25">
      <c r="A506" s="42"/>
      <c r="B506" s="232" t="str">
        <f>IF(NOT(_xlfn.ISFORMULA(D506)),IF(AND(ISNUMBER(D506),D506&lt;&gt;0),Accueil!$B$7,IF(NOT(_xlfn.ISFORMULA(G506)),IF(AND(ISNUMBER(G506),G506&lt;&gt;0),Accueil!$B$7,""),"")),IF(NOT(_xlfn.ISFORMULA(G506)),IF(AND(ISNUMBER(G506),G506&lt;&gt;0),Accueil!$B$7,""),""))</f>
        <v/>
      </c>
      <c r="C506" s="43"/>
      <c r="D506" s="223" t="str">
        <f t="shared" ca="1" si="98"/>
        <v/>
      </c>
      <c r="E506" s="223" t="str">
        <f t="shared" ca="1" si="99"/>
        <v/>
      </c>
      <c r="F506" s="223" t="str">
        <f t="shared" ca="1" si="100"/>
        <v/>
      </c>
      <c r="G506" s="224" t="str">
        <f t="shared" ca="1" si="101"/>
        <v/>
      </c>
      <c r="H506" s="225" t="str">
        <f t="shared" ca="1" si="102"/>
        <v/>
      </c>
      <c r="I506" s="226" t="str">
        <f t="shared" ca="1" si="103"/>
        <v/>
      </c>
      <c r="J506" s="227" t="str">
        <f t="shared" ca="1" si="104"/>
        <v/>
      </c>
      <c r="K506" s="301" t="s">
        <v>88</v>
      </c>
      <c r="L506" s="112"/>
      <c r="M506" s="35"/>
      <c r="N506" s="35"/>
      <c r="O506" s="35"/>
      <c r="P506" s="35"/>
      <c r="S506" s="35"/>
      <c r="T506" s="35"/>
      <c r="U506" s="35"/>
      <c r="V506" s="35"/>
      <c r="W506" s="35"/>
      <c r="X506" s="35"/>
      <c r="Y506" s="35"/>
      <c r="Z506" s="35"/>
      <c r="AA506" s="228" t="b">
        <f t="shared" ca="1" si="105"/>
        <v>1</v>
      </c>
      <c r="AB506" s="228" t="b">
        <f ca="1">AND(Accueil!$E$5="Oui",$AA506,OR($AD506="",Accueil!$E$7="",NOT(ISNUMBER(Accueil!$E$7)),$AD506&gt;=Accueil!$E$7))</f>
        <v>0</v>
      </c>
      <c r="AC506" s="228" t="b">
        <f ca="1">AND(Accueil!$E$8="Oui",$AA506,OR($AD506="",Accueil!$E$10="",NOT(ISNUMBER(Accueil!$E$10)),$AD506&gt;=Accueil!$E$10))</f>
        <v>0</v>
      </c>
      <c r="AD506" s="229" t="str">
        <f>IF(NOT(_xlfn.ISFORMULA(B506)),IF(ISNUMBER(B506),B506,IF(NOT(_xlfn.ISFORMULA(D506)),IF(AND(ISNUMBER(D506),D506&lt;&gt;0),Accueil!$B$7,IF(NOT(_xlfn.ISFORMULA(G506)),IF(AND(ISNUMBER(G506),G506&lt;&gt;0),Accueil!$B$7,""),"")),IF(NOT(_xlfn.ISFORMULA(G506)),IF(AND(ISNUMBER(G506),G506&lt;&gt;0),Accueil!$B$7,""),""))),IF(NOT(_xlfn.ISFORMULA(D506)),IF(AND(ISNUMBER(D506),D506&lt;&gt;0),Accueil!$B$7,IF(NOT(_xlfn.ISFORMULA(G506)),IF(AND(ISNUMBER(G506),G506&lt;&gt;0),Accueil!$B$7,""),"")),IF(NOT(_xlfn.ISFORMULA(G506)),IF(AND(ISNUMBER(G506),G506&lt;&gt;0),Accueil!$B$7,""),"")))</f>
        <v/>
      </c>
      <c r="AE506" s="230">
        <f t="shared" ca="1" si="106"/>
        <v>0</v>
      </c>
      <c r="AF506" s="230">
        <f t="shared" ca="1" si="107"/>
        <v>0</v>
      </c>
      <c r="AG506" s="230">
        <f t="shared" ca="1" si="108"/>
        <v>0</v>
      </c>
      <c r="AH506" s="231">
        <f t="shared" ca="1" si="109"/>
        <v>0</v>
      </c>
      <c r="AI506" s="231">
        <f t="shared" ca="1" si="110"/>
        <v>0</v>
      </c>
      <c r="AJ506" s="231" t="str">
        <f t="shared" ca="1" si="111"/>
        <v/>
      </c>
    </row>
    <row r="507" spans="1:36" x14ac:dyDescent="0.25">
      <c r="A507" s="42"/>
      <c r="B507" s="232" t="str">
        <f>IF(NOT(_xlfn.ISFORMULA(D507)),IF(AND(ISNUMBER(D507),D507&lt;&gt;0),Accueil!$B$7,IF(NOT(_xlfn.ISFORMULA(G507)),IF(AND(ISNUMBER(G507),G507&lt;&gt;0),Accueil!$B$7,""),"")),IF(NOT(_xlfn.ISFORMULA(G507)),IF(AND(ISNUMBER(G507),G507&lt;&gt;0),Accueil!$B$7,""),""))</f>
        <v/>
      </c>
      <c r="C507" s="43"/>
      <c r="D507" s="223" t="str">
        <f t="shared" ca="1" si="98"/>
        <v/>
      </c>
      <c r="E507" s="223" t="str">
        <f t="shared" ca="1" si="99"/>
        <v/>
      </c>
      <c r="F507" s="223" t="str">
        <f t="shared" ca="1" si="100"/>
        <v/>
      </c>
      <c r="G507" s="224" t="str">
        <f t="shared" ca="1" si="101"/>
        <v/>
      </c>
      <c r="H507" s="225" t="str">
        <f t="shared" ca="1" si="102"/>
        <v/>
      </c>
      <c r="I507" s="226" t="str">
        <f t="shared" ca="1" si="103"/>
        <v/>
      </c>
      <c r="J507" s="227" t="str">
        <f t="shared" ca="1" si="104"/>
        <v/>
      </c>
      <c r="K507" s="301" t="s">
        <v>88</v>
      </c>
      <c r="L507" s="112"/>
      <c r="M507" s="35"/>
      <c r="N507" s="35"/>
      <c r="O507" s="35"/>
      <c r="P507" s="35"/>
      <c r="S507" s="35"/>
      <c r="T507" s="35"/>
      <c r="U507" s="35"/>
      <c r="V507" s="35"/>
      <c r="W507" s="35"/>
      <c r="X507" s="35"/>
      <c r="Y507" s="35"/>
      <c r="Z507" s="35"/>
      <c r="AA507" s="228" t="b">
        <f t="shared" ca="1" si="105"/>
        <v>1</v>
      </c>
      <c r="AB507" s="228" t="b">
        <f ca="1">AND(Accueil!$E$5="Oui",$AA507,OR($AD507="",Accueil!$E$7="",NOT(ISNUMBER(Accueil!$E$7)),$AD507&gt;=Accueil!$E$7))</f>
        <v>0</v>
      </c>
      <c r="AC507" s="228" t="b">
        <f ca="1">AND(Accueil!$E$8="Oui",$AA507,OR($AD507="",Accueil!$E$10="",NOT(ISNUMBER(Accueil!$E$10)),$AD507&gt;=Accueil!$E$10))</f>
        <v>0</v>
      </c>
      <c r="AD507" s="229" t="str">
        <f>IF(NOT(_xlfn.ISFORMULA(B507)),IF(ISNUMBER(B507),B507,IF(NOT(_xlfn.ISFORMULA(D507)),IF(AND(ISNUMBER(D507),D507&lt;&gt;0),Accueil!$B$7,IF(NOT(_xlfn.ISFORMULA(G507)),IF(AND(ISNUMBER(G507),G507&lt;&gt;0),Accueil!$B$7,""),"")),IF(NOT(_xlfn.ISFORMULA(G507)),IF(AND(ISNUMBER(G507),G507&lt;&gt;0),Accueil!$B$7,""),""))),IF(NOT(_xlfn.ISFORMULA(D507)),IF(AND(ISNUMBER(D507),D507&lt;&gt;0),Accueil!$B$7,IF(NOT(_xlfn.ISFORMULA(G507)),IF(AND(ISNUMBER(G507),G507&lt;&gt;0),Accueil!$B$7,""),"")),IF(NOT(_xlfn.ISFORMULA(G507)),IF(AND(ISNUMBER(G507),G507&lt;&gt;0),Accueil!$B$7,""),"")))</f>
        <v/>
      </c>
      <c r="AE507" s="230">
        <f t="shared" ca="1" si="106"/>
        <v>0</v>
      </c>
      <c r="AF507" s="230">
        <f t="shared" ca="1" si="107"/>
        <v>0</v>
      </c>
      <c r="AG507" s="230">
        <f t="shared" ca="1" si="108"/>
        <v>0</v>
      </c>
      <c r="AH507" s="231">
        <f t="shared" ca="1" si="109"/>
        <v>0</v>
      </c>
      <c r="AI507" s="231">
        <f t="shared" ca="1" si="110"/>
        <v>0</v>
      </c>
      <c r="AJ507" s="231" t="str">
        <f t="shared" ca="1" si="111"/>
        <v/>
      </c>
    </row>
    <row r="508" spans="1:36" x14ac:dyDescent="0.25">
      <c r="A508" s="42"/>
      <c r="B508" s="232" t="str">
        <f>IF(NOT(_xlfn.ISFORMULA(D508)),IF(AND(ISNUMBER(D508),D508&lt;&gt;0),Accueil!$B$7,IF(NOT(_xlfn.ISFORMULA(G508)),IF(AND(ISNUMBER(G508),G508&lt;&gt;0),Accueil!$B$7,""),"")),IF(NOT(_xlfn.ISFORMULA(G508)),IF(AND(ISNUMBER(G508),G508&lt;&gt;0),Accueil!$B$7,""),""))</f>
        <v/>
      </c>
      <c r="C508" s="43"/>
      <c r="D508" s="223" t="str">
        <f t="shared" ca="1" si="98"/>
        <v/>
      </c>
      <c r="E508" s="223" t="str">
        <f t="shared" ca="1" si="99"/>
        <v/>
      </c>
      <c r="F508" s="223" t="str">
        <f t="shared" ca="1" si="100"/>
        <v/>
      </c>
      <c r="G508" s="224" t="str">
        <f t="shared" ca="1" si="101"/>
        <v/>
      </c>
      <c r="H508" s="225" t="str">
        <f t="shared" ca="1" si="102"/>
        <v/>
      </c>
      <c r="I508" s="226" t="str">
        <f t="shared" ca="1" si="103"/>
        <v/>
      </c>
      <c r="J508" s="227" t="str">
        <f t="shared" ca="1" si="104"/>
        <v/>
      </c>
      <c r="K508" s="301" t="s">
        <v>88</v>
      </c>
      <c r="L508" s="112"/>
      <c r="M508" s="35"/>
      <c r="N508" s="35"/>
      <c r="O508" s="35"/>
      <c r="P508" s="35"/>
      <c r="S508" s="35"/>
      <c r="T508" s="35"/>
      <c r="U508" s="35"/>
      <c r="V508" s="35"/>
      <c r="W508" s="35"/>
      <c r="X508" s="35"/>
      <c r="Y508" s="35"/>
      <c r="Z508" s="35"/>
      <c r="AA508" s="228" t="b">
        <f t="shared" ca="1" si="105"/>
        <v>1</v>
      </c>
      <c r="AB508" s="228" t="b">
        <f ca="1">AND(Accueil!$E$5="Oui",$AA508,OR($AD508="",Accueil!$E$7="",NOT(ISNUMBER(Accueil!$E$7)),$AD508&gt;=Accueil!$E$7))</f>
        <v>0</v>
      </c>
      <c r="AC508" s="228" t="b">
        <f ca="1">AND(Accueil!$E$8="Oui",$AA508,OR($AD508="",Accueil!$E$10="",NOT(ISNUMBER(Accueil!$E$10)),$AD508&gt;=Accueil!$E$10))</f>
        <v>0</v>
      </c>
      <c r="AD508" s="229" t="str">
        <f>IF(NOT(_xlfn.ISFORMULA(B508)),IF(ISNUMBER(B508),B508,IF(NOT(_xlfn.ISFORMULA(D508)),IF(AND(ISNUMBER(D508),D508&lt;&gt;0),Accueil!$B$7,IF(NOT(_xlfn.ISFORMULA(G508)),IF(AND(ISNUMBER(G508),G508&lt;&gt;0),Accueil!$B$7,""),"")),IF(NOT(_xlfn.ISFORMULA(G508)),IF(AND(ISNUMBER(G508),G508&lt;&gt;0),Accueil!$B$7,""),""))),IF(NOT(_xlfn.ISFORMULA(D508)),IF(AND(ISNUMBER(D508),D508&lt;&gt;0),Accueil!$B$7,IF(NOT(_xlfn.ISFORMULA(G508)),IF(AND(ISNUMBER(G508),G508&lt;&gt;0),Accueil!$B$7,""),"")),IF(NOT(_xlfn.ISFORMULA(G508)),IF(AND(ISNUMBER(G508),G508&lt;&gt;0),Accueil!$B$7,""),"")))</f>
        <v/>
      </c>
      <c r="AE508" s="230">
        <f t="shared" ca="1" si="106"/>
        <v>0</v>
      </c>
      <c r="AF508" s="230">
        <f t="shared" ca="1" si="107"/>
        <v>0</v>
      </c>
      <c r="AG508" s="230">
        <f t="shared" ca="1" si="108"/>
        <v>0</v>
      </c>
      <c r="AH508" s="231">
        <f t="shared" ca="1" si="109"/>
        <v>0</v>
      </c>
      <c r="AI508" s="231">
        <f t="shared" ca="1" si="110"/>
        <v>0</v>
      </c>
      <c r="AJ508" s="231" t="str">
        <f t="shared" ca="1" si="111"/>
        <v/>
      </c>
    </row>
    <row r="509" spans="1:36" x14ac:dyDescent="0.25">
      <c r="A509" s="42"/>
      <c r="B509" s="232" t="str">
        <f>IF(NOT(_xlfn.ISFORMULA(D509)),IF(AND(ISNUMBER(D509),D509&lt;&gt;0),Accueil!$B$7,IF(NOT(_xlfn.ISFORMULA(G509)),IF(AND(ISNUMBER(G509),G509&lt;&gt;0),Accueil!$B$7,""),"")),IF(NOT(_xlfn.ISFORMULA(G509)),IF(AND(ISNUMBER(G509),G509&lt;&gt;0),Accueil!$B$7,""),""))</f>
        <v/>
      </c>
      <c r="C509" s="43"/>
      <c r="D509" s="223" t="str">
        <f t="shared" ca="1" si="98"/>
        <v/>
      </c>
      <c r="E509" s="223" t="str">
        <f t="shared" ca="1" si="99"/>
        <v/>
      </c>
      <c r="F509" s="223" t="str">
        <f t="shared" ca="1" si="100"/>
        <v/>
      </c>
      <c r="G509" s="224" t="str">
        <f t="shared" ca="1" si="101"/>
        <v/>
      </c>
      <c r="H509" s="225" t="str">
        <f t="shared" ca="1" si="102"/>
        <v/>
      </c>
      <c r="I509" s="226" t="str">
        <f t="shared" ca="1" si="103"/>
        <v/>
      </c>
      <c r="J509" s="227" t="str">
        <f t="shared" ca="1" si="104"/>
        <v/>
      </c>
      <c r="K509" s="301" t="s">
        <v>88</v>
      </c>
      <c r="L509" s="112"/>
      <c r="M509" s="35"/>
      <c r="N509" s="35"/>
      <c r="O509" s="35"/>
      <c r="P509" s="35"/>
      <c r="S509" s="35"/>
      <c r="T509" s="35"/>
      <c r="U509" s="35"/>
      <c r="V509" s="35"/>
      <c r="W509" s="35"/>
      <c r="X509" s="35"/>
      <c r="Y509" s="35"/>
      <c r="Z509" s="35"/>
      <c r="AA509" s="228" t="b">
        <f t="shared" ca="1" si="105"/>
        <v>1</v>
      </c>
      <c r="AB509" s="228" t="b">
        <f ca="1">AND(Accueil!$E$5="Oui",$AA509,OR($AD509="",Accueil!$E$7="",NOT(ISNUMBER(Accueil!$E$7)),$AD509&gt;=Accueil!$E$7))</f>
        <v>0</v>
      </c>
      <c r="AC509" s="228" t="b">
        <f ca="1">AND(Accueil!$E$8="Oui",$AA509,OR($AD509="",Accueil!$E$10="",NOT(ISNUMBER(Accueil!$E$10)),$AD509&gt;=Accueil!$E$10))</f>
        <v>0</v>
      </c>
      <c r="AD509" s="229" t="str">
        <f>IF(NOT(_xlfn.ISFORMULA(B509)),IF(ISNUMBER(B509),B509,IF(NOT(_xlfn.ISFORMULA(D509)),IF(AND(ISNUMBER(D509),D509&lt;&gt;0),Accueil!$B$7,IF(NOT(_xlfn.ISFORMULA(G509)),IF(AND(ISNUMBER(G509),G509&lt;&gt;0),Accueil!$B$7,""),"")),IF(NOT(_xlfn.ISFORMULA(G509)),IF(AND(ISNUMBER(G509),G509&lt;&gt;0),Accueil!$B$7,""),""))),IF(NOT(_xlfn.ISFORMULA(D509)),IF(AND(ISNUMBER(D509),D509&lt;&gt;0),Accueil!$B$7,IF(NOT(_xlfn.ISFORMULA(G509)),IF(AND(ISNUMBER(G509),G509&lt;&gt;0),Accueil!$B$7,""),"")),IF(NOT(_xlfn.ISFORMULA(G509)),IF(AND(ISNUMBER(G509),G509&lt;&gt;0),Accueil!$B$7,""),"")))</f>
        <v/>
      </c>
      <c r="AE509" s="230">
        <f t="shared" ca="1" si="106"/>
        <v>0</v>
      </c>
      <c r="AF509" s="230">
        <f t="shared" ca="1" si="107"/>
        <v>0</v>
      </c>
      <c r="AG509" s="230">
        <f t="shared" ca="1" si="108"/>
        <v>0</v>
      </c>
      <c r="AH509" s="231">
        <f t="shared" ca="1" si="109"/>
        <v>0</v>
      </c>
      <c r="AI509" s="231">
        <f t="shared" ca="1" si="110"/>
        <v>0</v>
      </c>
      <c r="AJ509" s="231" t="str">
        <f t="shared" ca="1" si="111"/>
        <v/>
      </c>
    </row>
    <row r="510" spans="1:36" x14ac:dyDescent="0.25">
      <c r="A510" s="42"/>
      <c r="B510" s="232" t="str">
        <f>IF(NOT(_xlfn.ISFORMULA(D510)),IF(AND(ISNUMBER(D510),D510&lt;&gt;0),Accueil!$B$7,IF(NOT(_xlfn.ISFORMULA(G510)),IF(AND(ISNUMBER(G510),G510&lt;&gt;0),Accueil!$B$7,""),"")),IF(NOT(_xlfn.ISFORMULA(G510)),IF(AND(ISNUMBER(G510),G510&lt;&gt;0),Accueil!$B$7,""),""))</f>
        <v/>
      </c>
      <c r="C510" s="43"/>
      <c r="D510" s="223" t="str">
        <f t="shared" ca="1" si="98"/>
        <v/>
      </c>
      <c r="E510" s="223" t="str">
        <f t="shared" ca="1" si="99"/>
        <v/>
      </c>
      <c r="F510" s="223" t="str">
        <f t="shared" ca="1" si="100"/>
        <v/>
      </c>
      <c r="G510" s="224" t="str">
        <f t="shared" ca="1" si="101"/>
        <v/>
      </c>
      <c r="H510" s="225" t="str">
        <f t="shared" ca="1" si="102"/>
        <v/>
      </c>
      <c r="I510" s="226" t="str">
        <f t="shared" ca="1" si="103"/>
        <v/>
      </c>
      <c r="J510" s="227" t="str">
        <f t="shared" ca="1" si="104"/>
        <v/>
      </c>
      <c r="K510" s="301" t="s">
        <v>88</v>
      </c>
      <c r="L510" s="112"/>
      <c r="M510" s="35"/>
      <c r="N510" s="35"/>
      <c r="O510" s="35"/>
      <c r="P510" s="35"/>
      <c r="S510" s="35"/>
      <c r="T510" s="35"/>
      <c r="U510" s="35"/>
      <c r="V510" s="35"/>
      <c r="W510" s="35"/>
      <c r="X510" s="35"/>
      <c r="Y510" s="35"/>
      <c r="Z510" s="35"/>
      <c r="AA510" s="228" t="b">
        <f t="shared" ca="1" si="105"/>
        <v>1</v>
      </c>
      <c r="AB510" s="228" t="b">
        <f ca="1">AND(Accueil!$E$5="Oui",$AA510,OR($AD510="",Accueil!$E$7="",NOT(ISNUMBER(Accueil!$E$7)),$AD510&gt;=Accueil!$E$7))</f>
        <v>0</v>
      </c>
      <c r="AC510" s="228" t="b">
        <f ca="1">AND(Accueil!$E$8="Oui",$AA510,OR($AD510="",Accueil!$E$10="",NOT(ISNUMBER(Accueil!$E$10)),$AD510&gt;=Accueil!$E$10))</f>
        <v>0</v>
      </c>
      <c r="AD510" s="229" t="str">
        <f>IF(NOT(_xlfn.ISFORMULA(B510)),IF(ISNUMBER(B510),B510,IF(NOT(_xlfn.ISFORMULA(D510)),IF(AND(ISNUMBER(D510),D510&lt;&gt;0),Accueil!$B$7,IF(NOT(_xlfn.ISFORMULA(G510)),IF(AND(ISNUMBER(G510),G510&lt;&gt;0),Accueil!$B$7,""),"")),IF(NOT(_xlfn.ISFORMULA(G510)),IF(AND(ISNUMBER(G510),G510&lt;&gt;0),Accueil!$B$7,""),""))),IF(NOT(_xlfn.ISFORMULA(D510)),IF(AND(ISNUMBER(D510),D510&lt;&gt;0),Accueil!$B$7,IF(NOT(_xlfn.ISFORMULA(G510)),IF(AND(ISNUMBER(G510),G510&lt;&gt;0),Accueil!$B$7,""),"")),IF(NOT(_xlfn.ISFORMULA(G510)),IF(AND(ISNUMBER(G510),G510&lt;&gt;0),Accueil!$B$7,""),"")))</f>
        <v/>
      </c>
      <c r="AE510" s="230">
        <f t="shared" ca="1" si="106"/>
        <v>0</v>
      </c>
      <c r="AF510" s="230">
        <f t="shared" ca="1" si="107"/>
        <v>0</v>
      </c>
      <c r="AG510" s="230">
        <f t="shared" ca="1" si="108"/>
        <v>0</v>
      </c>
      <c r="AH510" s="231">
        <f t="shared" ca="1" si="109"/>
        <v>0</v>
      </c>
      <c r="AI510" s="231">
        <f t="shared" ca="1" si="110"/>
        <v>0</v>
      </c>
      <c r="AJ510" s="231" t="str">
        <f t="shared" ca="1" si="111"/>
        <v/>
      </c>
    </row>
    <row r="511" spans="1:36" x14ac:dyDescent="0.25">
      <c r="A511" s="42"/>
      <c r="B511" s="232" t="str">
        <f>IF(NOT(_xlfn.ISFORMULA(D511)),IF(AND(ISNUMBER(D511),D511&lt;&gt;0),Accueil!$B$7,IF(NOT(_xlfn.ISFORMULA(G511)),IF(AND(ISNUMBER(G511),G511&lt;&gt;0),Accueil!$B$7,""),"")),IF(NOT(_xlfn.ISFORMULA(G511)),IF(AND(ISNUMBER(G511),G511&lt;&gt;0),Accueil!$B$7,""),""))</f>
        <v/>
      </c>
      <c r="C511" s="43"/>
      <c r="D511" s="223" t="str">
        <f t="shared" ca="1" si="98"/>
        <v/>
      </c>
      <c r="E511" s="223" t="str">
        <f t="shared" ca="1" si="99"/>
        <v/>
      </c>
      <c r="F511" s="223" t="str">
        <f t="shared" ca="1" si="100"/>
        <v/>
      </c>
      <c r="G511" s="224" t="str">
        <f t="shared" ca="1" si="101"/>
        <v/>
      </c>
      <c r="H511" s="225" t="str">
        <f t="shared" ca="1" si="102"/>
        <v/>
      </c>
      <c r="I511" s="226" t="str">
        <f t="shared" ca="1" si="103"/>
        <v/>
      </c>
      <c r="J511" s="227" t="str">
        <f t="shared" ca="1" si="104"/>
        <v/>
      </c>
      <c r="K511" s="301" t="s">
        <v>88</v>
      </c>
      <c r="L511" s="112"/>
      <c r="M511" s="35"/>
      <c r="N511" s="35"/>
      <c r="O511" s="35"/>
      <c r="P511" s="35"/>
      <c r="S511" s="35"/>
      <c r="T511" s="35"/>
      <c r="U511" s="35"/>
      <c r="V511" s="35"/>
      <c r="W511" s="35"/>
      <c r="X511" s="35"/>
      <c r="Y511" s="35"/>
      <c r="Z511" s="35"/>
      <c r="AA511" s="228" t="b">
        <f t="shared" ca="1" si="105"/>
        <v>1</v>
      </c>
      <c r="AB511" s="228" t="b">
        <f ca="1">AND(Accueil!$E$5="Oui",$AA511,OR($AD511="",Accueil!$E$7="",NOT(ISNUMBER(Accueil!$E$7)),$AD511&gt;=Accueil!$E$7))</f>
        <v>0</v>
      </c>
      <c r="AC511" s="228" t="b">
        <f ca="1">AND(Accueil!$E$8="Oui",$AA511,OR($AD511="",Accueil!$E$10="",NOT(ISNUMBER(Accueil!$E$10)),$AD511&gt;=Accueil!$E$10))</f>
        <v>0</v>
      </c>
      <c r="AD511" s="229" t="str">
        <f>IF(NOT(_xlfn.ISFORMULA(B511)),IF(ISNUMBER(B511),B511,IF(NOT(_xlfn.ISFORMULA(D511)),IF(AND(ISNUMBER(D511),D511&lt;&gt;0),Accueil!$B$7,IF(NOT(_xlfn.ISFORMULA(G511)),IF(AND(ISNUMBER(G511),G511&lt;&gt;0),Accueil!$B$7,""),"")),IF(NOT(_xlfn.ISFORMULA(G511)),IF(AND(ISNUMBER(G511),G511&lt;&gt;0),Accueil!$B$7,""),""))),IF(NOT(_xlfn.ISFORMULA(D511)),IF(AND(ISNUMBER(D511),D511&lt;&gt;0),Accueil!$B$7,IF(NOT(_xlfn.ISFORMULA(G511)),IF(AND(ISNUMBER(G511),G511&lt;&gt;0),Accueil!$B$7,""),"")),IF(NOT(_xlfn.ISFORMULA(G511)),IF(AND(ISNUMBER(G511),G511&lt;&gt;0),Accueil!$B$7,""),"")))</f>
        <v/>
      </c>
      <c r="AE511" s="230">
        <f t="shared" ca="1" si="106"/>
        <v>0</v>
      </c>
      <c r="AF511" s="230">
        <f t="shared" ca="1" si="107"/>
        <v>0</v>
      </c>
      <c r="AG511" s="230">
        <f t="shared" ca="1" si="108"/>
        <v>0</v>
      </c>
      <c r="AH511" s="231">
        <f t="shared" ca="1" si="109"/>
        <v>0</v>
      </c>
      <c r="AI511" s="231">
        <f t="shared" ca="1" si="110"/>
        <v>0</v>
      </c>
      <c r="AJ511" s="231" t="str">
        <f t="shared" ca="1" si="111"/>
        <v/>
      </c>
    </row>
    <row r="512" spans="1:36" x14ac:dyDescent="0.25">
      <c r="A512" s="42"/>
      <c r="B512" s="232" t="str">
        <f>IF(NOT(_xlfn.ISFORMULA(D512)),IF(AND(ISNUMBER(D512),D512&lt;&gt;0),Accueil!$B$7,IF(NOT(_xlfn.ISFORMULA(G512)),IF(AND(ISNUMBER(G512),G512&lt;&gt;0),Accueil!$B$7,""),"")),IF(NOT(_xlfn.ISFORMULA(G512)),IF(AND(ISNUMBER(G512),G512&lt;&gt;0),Accueil!$B$7,""),""))</f>
        <v/>
      </c>
      <c r="C512" s="43"/>
      <c r="D512" s="223" t="str">
        <f t="shared" ca="1" si="98"/>
        <v/>
      </c>
      <c r="E512" s="223" t="str">
        <f t="shared" ca="1" si="99"/>
        <v/>
      </c>
      <c r="F512" s="223" t="str">
        <f t="shared" ca="1" si="100"/>
        <v/>
      </c>
      <c r="G512" s="224" t="str">
        <f t="shared" ca="1" si="101"/>
        <v/>
      </c>
      <c r="H512" s="225" t="str">
        <f t="shared" ca="1" si="102"/>
        <v/>
      </c>
      <c r="I512" s="226" t="str">
        <f t="shared" ca="1" si="103"/>
        <v/>
      </c>
      <c r="J512" s="227" t="str">
        <f t="shared" ca="1" si="104"/>
        <v/>
      </c>
      <c r="K512" s="301" t="s">
        <v>88</v>
      </c>
      <c r="L512" s="112"/>
      <c r="M512" s="35"/>
      <c r="N512" s="35"/>
      <c r="O512" s="35"/>
      <c r="P512" s="35"/>
      <c r="S512" s="35"/>
      <c r="T512" s="35"/>
      <c r="U512" s="35"/>
      <c r="V512" s="35"/>
      <c r="W512" s="35"/>
      <c r="X512" s="35"/>
      <c r="Y512" s="35"/>
      <c r="Z512" s="35"/>
      <c r="AA512" s="228" t="b">
        <f t="shared" ca="1" si="105"/>
        <v>1</v>
      </c>
      <c r="AB512" s="228" t="b">
        <f ca="1">AND(Accueil!$E$5="Oui",$AA512,OR($AD512="",Accueil!$E$7="",NOT(ISNUMBER(Accueil!$E$7)),$AD512&gt;=Accueil!$E$7))</f>
        <v>0</v>
      </c>
      <c r="AC512" s="228" t="b">
        <f ca="1">AND(Accueil!$E$8="Oui",$AA512,OR($AD512="",Accueil!$E$10="",NOT(ISNUMBER(Accueil!$E$10)),$AD512&gt;=Accueil!$E$10))</f>
        <v>0</v>
      </c>
      <c r="AD512" s="229" t="str">
        <f>IF(NOT(_xlfn.ISFORMULA(B512)),IF(ISNUMBER(B512),B512,IF(NOT(_xlfn.ISFORMULA(D512)),IF(AND(ISNUMBER(D512),D512&lt;&gt;0),Accueil!$B$7,IF(NOT(_xlfn.ISFORMULA(G512)),IF(AND(ISNUMBER(G512),G512&lt;&gt;0),Accueil!$B$7,""),"")),IF(NOT(_xlfn.ISFORMULA(G512)),IF(AND(ISNUMBER(G512),G512&lt;&gt;0),Accueil!$B$7,""),""))),IF(NOT(_xlfn.ISFORMULA(D512)),IF(AND(ISNUMBER(D512),D512&lt;&gt;0),Accueil!$B$7,IF(NOT(_xlfn.ISFORMULA(G512)),IF(AND(ISNUMBER(G512),G512&lt;&gt;0),Accueil!$B$7,""),"")),IF(NOT(_xlfn.ISFORMULA(G512)),IF(AND(ISNUMBER(G512),G512&lt;&gt;0),Accueil!$B$7,""),"")))</f>
        <v/>
      </c>
      <c r="AE512" s="230">
        <f t="shared" ca="1" si="106"/>
        <v>0</v>
      </c>
      <c r="AF512" s="230">
        <f t="shared" ca="1" si="107"/>
        <v>0</v>
      </c>
      <c r="AG512" s="230">
        <f t="shared" ca="1" si="108"/>
        <v>0</v>
      </c>
      <c r="AH512" s="231">
        <f t="shared" ca="1" si="109"/>
        <v>0</v>
      </c>
      <c r="AI512" s="231">
        <f t="shared" ca="1" si="110"/>
        <v>0</v>
      </c>
      <c r="AJ512" s="231" t="str">
        <f t="shared" ca="1" si="111"/>
        <v/>
      </c>
    </row>
    <row r="513" spans="1:36" x14ac:dyDescent="0.25">
      <c r="A513" s="42"/>
      <c r="B513" s="232" t="str">
        <f>IF(NOT(_xlfn.ISFORMULA(D513)),IF(AND(ISNUMBER(D513),D513&lt;&gt;0),Accueil!$B$7,IF(NOT(_xlfn.ISFORMULA(G513)),IF(AND(ISNUMBER(G513),G513&lt;&gt;0),Accueil!$B$7,""),"")),IF(NOT(_xlfn.ISFORMULA(G513)),IF(AND(ISNUMBER(G513),G513&lt;&gt;0),Accueil!$B$7,""),""))</f>
        <v/>
      </c>
      <c r="C513" s="43"/>
      <c r="D513" s="223" t="str">
        <f t="shared" ca="1" si="98"/>
        <v/>
      </c>
      <c r="E513" s="223" t="str">
        <f t="shared" ca="1" si="99"/>
        <v/>
      </c>
      <c r="F513" s="223" t="str">
        <f t="shared" ca="1" si="100"/>
        <v/>
      </c>
      <c r="G513" s="224" t="str">
        <f t="shared" ca="1" si="101"/>
        <v/>
      </c>
      <c r="H513" s="225" t="str">
        <f t="shared" ca="1" si="102"/>
        <v/>
      </c>
      <c r="I513" s="226" t="str">
        <f t="shared" ca="1" si="103"/>
        <v/>
      </c>
      <c r="J513" s="227" t="str">
        <f t="shared" ca="1" si="104"/>
        <v/>
      </c>
      <c r="K513" s="301" t="s">
        <v>88</v>
      </c>
      <c r="L513" s="112"/>
      <c r="M513" s="35"/>
      <c r="N513" s="35"/>
      <c r="O513" s="35"/>
      <c r="P513" s="35"/>
      <c r="S513" s="35"/>
      <c r="T513" s="35"/>
      <c r="U513" s="35"/>
      <c r="V513" s="35"/>
      <c r="W513" s="35"/>
      <c r="X513" s="35"/>
      <c r="Y513" s="35"/>
      <c r="Z513" s="35"/>
      <c r="AA513" s="228" t="b">
        <f t="shared" ca="1" si="105"/>
        <v>1</v>
      </c>
      <c r="AB513" s="228" t="b">
        <f ca="1">AND(Accueil!$E$5="Oui",$AA513,OR($AD513="",Accueil!$E$7="",NOT(ISNUMBER(Accueil!$E$7)),$AD513&gt;=Accueil!$E$7))</f>
        <v>0</v>
      </c>
      <c r="AC513" s="228" t="b">
        <f ca="1">AND(Accueil!$E$8="Oui",$AA513,OR($AD513="",Accueil!$E$10="",NOT(ISNUMBER(Accueil!$E$10)),$AD513&gt;=Accueil!$E$10))</f>
        <v>0</v>
      </c>
      <c r="AD513" s="229" t="str">
        <f>IF(NOT(_xlfn.ISFORMULA(B513)),IF(ISNUMBER(B513),B513,IF(NOT(_xlfn.ISFORMULA(D513)),IF(AND(ISNUMBER(D513),D513&lt;&gt;0),Accueil!$B$7,IF(NOT(_xlfn.ISFORMULA(G513)),IF(AND(ISNUMBER(G513),G513&lt;&gt;0),Accueil!$B$7,""),"")),IF(NOT(_xlfn.ISFORMULA(G513)),IF(AND(ISNUMBER(G513),G513&lt;&gt;0),Accueil!$B$7,""),""))),IF(NOT(_xlfn.ISFORMULA(D513)),IF(AND(ISNUMBER(D513),D513&lt;&gt;0),Accueil!$B$7,IF(NOT(_xlfn.ISFORMULA(G513)),IF(AND(ISNUMBER(G513),G513&lt;&gt;0),Accueil!$B$7,""),"")),IF(NOT(_xlfn.ISFORMULA(G513)),IF(AND(ISNUMBER(G513),G513&lt;&gt;0),Accueil!$B$7,""),"")))</f>
        <v/>
      </c>
      <c r="AE513" s="230">
        <f t="shared" ca="1" si="106"/>
        <v>0</v>
      </c>
      <c r="AF513" s="230">
        <f t="shared" ca="1" si="107"/>
        <v>0</v>
      </c>
      <c r="AG513" s="230">
        <f t="shared" ca="1" si="108"/>
        <v>0</v>
      </c>
      <c r="AH513" s="231">
        <f t="shared" ca="1" si="109"/>
        <v>0</v>
      </c>
      <c r="AI513" s="231">
        <f t="shared" ca="1" si="110"/>
        <v>0</v>
      </c>
      <c r="AJ513" s="231" t="str">
        <f t="shared" ca="1" si="111"/>
        <v/>
      </c>
    </row>
    <row r="514" spans="1:36" x14ac:dyDescent="0.25">
      <c r="A514" s="42"/>
      <c r="B514" s="232" t="str">
        <f>IF(NOT(_xlfn.ISFORMULA(D514)),IF(AND(ISNUMBER(D514),D514&lt;&gt;0),Accueil!$B$7,IF(NOT(_xlfn.ISFORMULA(G514)),IF(AND(ISNUMBER(G514),G514&lt;&gt;0),Accueil!$B$7,""),"")),IF(NOT(_xlfn.ISFORMULA(G514)),IF(AND(ISNUMBER(G514),G514&lt;&gt;0),Accueil!$B$7,""),""))</f>
        <v/>
      </c>
      <c r="C514" s="43"/>
      <c r="D514" s="223" t="str">
        <f t="shared" ca="1" si="98"/>
        <v/>
      </c>
      <c r="E514" s="223" t="str">
        <f t="shared" ca="1" si="99"/>
        <v/>
      </c>
      <c r="F514" s="223" t="str">
        <f t="shared" ca="1" si="100"/>
        <v/>
      </c>
      <c r="G514" s="224" t="str">
        <f t="shared" ca="1" si="101"/>
        <v/>
      </c>
      <c r="H514" s="225" t="str">
        <f t="shared" ca="1" si="102"/>
        <v/>
      </c>
      <c r="I514" s="226" t="str">
        <f t="shared" ca="1" si="103"/>
        <v/>
      </c>
      <c r="J514" s="227" t="str">
        <f t="shared" ca="1" si="104"/>
        <v/>
      </c>
      <c r="K514" s="301" t="s">
        <v>88</v>
      </c>
      <c r="L514" s="112"/>
      <c r="M514" s="35"/>
      <c r="N514" s="35"/>
      <c r="O514" s="35"/>
      <c r="P514" s="35"/>
      <c r="S514" s="35"/>
      <c r="T514" s="35"/>
      <c r="U514" s="35"/>
      <c r="V514" s="35"/>
      <c r="W514" s="35"/>
      <c r="X514" s="35"/>
      <c r="Y514" s="35"/>
      <c r="Z514" s="35"/>
      <c r="AA514" s="228" t="b">
        <f t="shared" ca="1" si="105"/>
        <v>1</v>
      </c>
      <c r="AB514" s="228" t="b">
        <f ca="1">AND(Accueil!$E$5="Oui",$AA514,OR($AD514="",Accueil!$E$7="",NOT(ISNUMBER(Accueil!$E$7)),$AD514&gt;=Accueil!$E$7))</f>
        <v>0</v>
      </c>
      <c r="AC514" s="228" t="b">
        <f ca="1">AND(Accueil!$E$8="Oui",$AA514,OR($AD514="",Accueil!$E$10="",NOT(ISNUMBER(Accueil!$E$10)),$AD514&gt;=Accueil!$E$10))</f>
        <v>0</v>
      </c>
      <c r="AD514" s="229" t="str">
        <f>IF(NOT(_xlfn.ISFORMULA(B514)),IF(ISNUMBER(B514),B514,IF(NOT(_xlfn.ISFORMULA(D514)),IF(AND(ISNUMBER(D514),D514&lt;&gt;0),Accueil!$B$7,IF(NOT(_xlfn.ISFORMULA(G514)),IF(AND(ISNUMBER(G514),G514&lt;&gt;0),Accueil!$B$7,""),"")),IF(NOT(_xlfn.ISFORMULA(G514)),IF(AND(ISNUMBER(G514),G514&lt;&gt;0),Accueil!$B$7,""),""))),IF(NOT(_xlfn.ISFORMULA(D514)),IF(AND(ISNUMBER(D514),D514&lt;&gt;0),Accueil!$B$7,IF(NOT(_xlfn.ISFORMULA(G514)),IF(AND(ISNUMBER(G514),G514&lt;&gt;0),Accueil!$B$7,""),"")),IF(NOT(_xlfn.ISFORMULA(G514)),IF(AND(ISNUMBER(G514),G514&lt;&gt;0),Accueil!$B$7,""),"")))</f>
        <v/>
      </c>
      <c r="AE514" s="230">
        <f t="shared" ca="1" si="106"/>
        <v>0</v>
      </c>
      <c r="AF514" s="230">
        <f t="shared" ca="1" si="107"/>
        <v>0</v>
      </c>
      <c r="AG514" s="230">
        <f t="shared" ca="1" si="108"/>
        <v>0</v>
      </c>
      <c r="AH514" s="231">
        <f t="shared" ca="1" si="109"/>
        <v>0</v>
      </c>
      <c r="AI514" s="231">
        <f t="shared" ca="1" si="110"/>
        <v>0</v>
      </c>
      <c r="AJ514" s="231" t="str">
        <f t="shared" ca="1" si="111"/>
        <v/>
      </c>
    </row>
    <row r="515" spans="1:36" x14ac:dyDescent="0.25">
      <c r="A515" s="42"/>
      <c r="B515" s="232" t="str">
        <f>IF(NOT(_xlfn.ISFORMULA(D515)),IF(AND(ISNUMBER(D515),D515&lt;&gt;0),Accueil!$B$7,IF(NOT(_xlfn.ISFORMULA(G515)),IF(AND(ISNUMBER(G515),G515&lt;&gt;0),Accueil!$B$7,""),"")),IF(NOT(_xlfn.ISFORMULA(G515)),IF(AND(ISNUMBER(G515),G515&lt;&gt;0),Accueil!$B$7,""),""))</f>
        <v/>
      </c>
      <c r="C515" s="43"/>
      <c r="D515" s="223" t="str">
        <f t="shared" ca="1" si="98"/>
        <v/>
      </c>
      <c r="E515" s="223" t="str">
        <f t="shared" ca="1" si="99"/>
        <v/>
      </c>
      <c r="F515" s="223" t="str">
        <f t="shared" ca="1" si="100"/>
        <v/>
      </c>
      <c r="G515" s="224" t="str">
        <f t="shared" ca="1" si="101"/>
        <v/>
      </c>
      <c r="H515" s="225" t="str">
        <f t="shared" ca="1" si="102"/>
        <v/>
      </c>
      <c r="I515" s="226" t="str">
        <f t="shared" ca="1" si="103"/>
        <v/>
      </c>
      <c r="J515" s="227" t="str">
        <f t="shared" ca="1" si="104"/>
        <v/>
      </c>
      <c r="K515" s="301" t="s">
        <v>88</v>
      </c>
      <c r="L515" s="112"/>
      <c r="M515" s="35"/>
      <c r="N515" s="35"/>
      <c r="O515" s="35"/>
      <c r="P515" s="35"/>
      <c r="S515" s="35"/>
      <c r="T515" s="35"/>
      <c r="U515" s="35"/>
      <c r="V515" s="35"/>
      <c r="W515" s="35"/>
      <c r="X515" s="35"/>
      <c r="Y515" s="35"/>
      <c r="Z515" s="35"/>
      <c r="AA515" s="228" t="b">
        <f t="shared" ca="1" si="105"/>
        <v>1</v>
      </c>
      <c r="AB515" s="228" t="b">
        <f ca="1">AND(Accueil!$E$5="Oui",$AA515,OR($AD515="",Accueil!$E$7="",NOT(ISNUMBER(Accueil!$E$7)),$AD515&gt;=Accueil!$E$7))</f>
        <v>0</v>
      </c>
      <c r="AC515" s="228" t="b">
        <f ca="1">AND(Accueil!$E$8="Oui",$AA515,OR($AD515="",Accueil!$E$10="",NOT(ISNUMBER(Accueil!$E$10)),$AD515&gt;=Accueil!$E$10))</f>
        <v>0</v>
      </c>
      <c r="AD515" s="229" t="str">
        <f>IF(NOT(_xlfn.ISFORMULA(B515)),IF(ISNUMBER(B515),B515,IF(NOT(_xlfn.ISFORMULA(D515)),IF(AND(ISNUMBER(D515),D515&lt;&gt;0),Accueil!$B$7,IF(NOT(_xlfn.ISFORMULA(G515)),IF(AND(ISNUMBER(G515),G515&lt;&gt;0),Accueil!$B$7,""),"")),IF(NOT(_xlfn.ISFORMULA(G515)),IF(AND(ISNUMBER(G515),G515&lt;&gt;0),Accueil!$B$7,""),""))),IF(NOT(_xlfn.ISFORMULA(D515)),IF(AND(ISNUMBER(D515),D515&lt;&gt;0),Accueil!$B$7,IF(NOT(_xlfn.ISFORMULA(G515)),IF(AND(ISNUMBER(G515),G515&lt;&gt;0),Accueil!$B$7,""),"")),IF(NOT(_xlfn.ISFORMULA(G515)),IF(AND(ISNUMBER(G515),G515&lt;&gt;0),Accueil!$B$7,""),"")))</f>
        <v/>
      </c>
      <c r="AE515" s="230">
        <f t="shared" ca="1" si="106"/>
        <v>0</v>
      </c>
      <c r="AF515" s="230">
        <f t="shared" ca="1" si="107"/>
        <v>0</v>
      </c>
      <c r="AG515" s="230">
        <f t="shared" ca="1" si="108"/>
        <v>0</v>
      </c>
      <c r="AH515" s="231">
        <f t="shared" ca="1" si="109"/>
        <v>0</v>
      </c>
      <c r="AI515" s="231">
        <f t="shared" ca="1" si="110"/>
        <v>0</v>
      </c>
      <c r="AJ515" s="231" t="str">
        <f t="shared" ca="1" si="111"/>
        <v/>
      </c>
    </row>
    <row r="516" spans="1:36" x14ac:dyDescent="0.25">
      <c r="A516" s="42"/>
      <c r="B516" s="232" t="str">
        <f>IF(NOT(_xlfn.ISFORMULA(D516)),IF(AND(ISNUMBER(D516),D516&lt;&gt;0),Accueil!$B$7,IF(NOT(_xlfn.ISFORMULA(G516)),IF(AND(ISNUMBER(G516),G516&lt;&gt;0),Accueil!$B$7,""),"")),IF(NOT(_xlfn.ISFORMULA(G516)),IF(AND(ISNUMBER(G516),G516&lt;&gt;0),Accueil!$B$7,""),""))</f>
        <v/>
      </c>
      <c r="C516" s="43"/>
      <c r="D516" s="223" t="str">
        <f t="shared" ca="1" si="98"/>
        <v/>
      </c>
      <c r="E516" s="223" t="str">
        <f t="shared" ca="1" si="99"/>
        <v/>
      </c>
      <c r="F516" s="223" t="str">
        <f t="shared" ca="1" si="100"/>
        <v/>
      </c>
      <c r="G516" s="224" t="str">
        <f t="shared" ca="1" si="101"/>
        <v/>
      </c>
      <c r="H516" s="225" t="str">
        <f t="shared" ca="1" si="102"/>
        <v/>
      </c>
      <c r="I516" s="226" t="str">
        <f t="shared" ca="1" si="103"/>
        <v/>
      </c>
      <c r="J516" s="227" t="str">
        <f t="shared" ca="1" si="104"/>
        <v/>
      </c>
      <c r="K516" s="301" t="s">
        <v>88</v>
      </c>
      <c r="L516" s="112"/>
      <c r="M516" s="35"/>
      <c r="N516" s="35"/>
      <c r="O516" s="35"/>
      <c r="P516" s="35"/>
      <c r="S516" s="35"/>
      <c r="T516" s="35"/>
      <c r="U516" s="35"/>
      <c r="V516" s="35"/>
      <c r="W516" s="35"/>
      <c r="X516" s="35"/>
      <c r="Y516" s="35"/>
      <c r="Z516" s="35"/>
      <c r="AA516" s="228" t="b">
        <f t="shared" ca="1" si="105"/>
        <v>1</v>
      </c>
      <c r="AB516" s="228" t="b">
        <f ca="1">AND(Accueil!$E$5="Oui",$AA516,OR($AD516="",Accueil!$E$7="",NOT(ISNUMBER(Accueil!$E$7)),$AD516&gt;=Accueil!$E$7))</f>
        <v>0</v>
      </c>
      <c r="AC516" s="228" t="b">
        <f ca="1">AND(Accueil!$E$8="Oui",$AA516,OR($AD516="",Accueil!$E$10="",NOT(ISNUMBER(Accueil!$E$10)),$AD516&gt;=Accueil!$E$10))</f>
        <v>0</v>
      </c>
      <c r="AD516" s="229" t="str">
        <f>IF(NOT(_xlfn.ISFORMULA(B516)),IF(ISNUMBER(B516),B516,IF(NOT(_xlfn.ISFORMULA(D516)),IF(AND(ISNUMBER(D516),D516&lt;&gt;0),Accueil!$B$7,IF(NOT(_xlfn.ISFORMULA(G516)),IF(AND(ISNUMBER(G516),G516&lt;&gt;0),Accueil!$B$7,""),"")),IF(NOT(_xlfn.ISFORMULA(G516)),IF(AND(ISNUMBER(G516),G516&lt;&gt;0),Accueil!$B$7,""),""))),IF(NOT(_xlfn.ISFORMULA(D516)),IF(AND(ISNUMBER(D516),D516&lt;&gt;0),Accueil!$B$7,IF(NOT(_xlfn.ISFORMULA(G516)),IF(AND(ISNUMBER(G516),G516&lt;&gt;0),Accueil!$B$7,""),"")),IF(NOT(_xlfn.ISFORMULA(G516)),IF(AND(ISNUMBER(G516),G516&lt;&gt;0),Accueil!$B$7,""),"")))</f>
        <v/>
      </c>
      <c r="AE516" s="230">
        <f t="shared" ca="1" si="106"/>
        <v>0</v>
      </c>
      <c r="AF516" s="230">
        <f t="shared" ca="1" si="107"/>
        <v>0</v>
      </c>
      <c r="AG516" s="230">
        <f t="shared" ca="1" si="108"/>
        <v>0</v>
      </c>
      <c r="AH516" s="231">
        <f t="shared" ca="1" si="109"/>
        <v>0</v>
      </c>
      <c r="AI516" s="231">
        <f t="shared" ca="1" si="110"/>
        <v>0</v>
      </c>
      <c r="AJ516" s="231" t="str">
        <f t="shared" ca="1" si="111"/>
        <v/>
      </c>
    </row>
    <row r="517" spans="1:36" x14ac:dyDescent="0.25">
      <c r="A517" s="42"/>
      <c r="B517" s="232" t="str">
        <f>IF(NOT(_xlfn.ISFORMULA(D517)),IF(AND(ISNUMBER(D517),D517&lt;&gt;0),Accueil!$B$7,IF(NOT(_xlfn.ISFORMULA(G517)),IF(AND(ISNUMBER(G517),G517&lt;&gt;0),Accueil!$B$7,""),"")),IF(NOT(_xlfn.ISFORMULA(G517)),IF(AND(ISNUMBER(G517),G517&lt;&gt;0),Accueil!$B$7,""),""))</f>
        <v/>
      </c>
      <c r="C517" s="43"/>
      <c r="D517" s="223" t="str">
        <f t="shared" ref="D517:D580" ca="1" si="112">IF(AND(NOT(_xlfn.ISFORMULA(G517)),G517&lt;&gt;"",G517&lt;&gt;0),ROUND(G517-IF($AB517,IF(ISNUMBER(E517),ROUND(E517,2),0),0)-IF($AC517,IF(ISNUMBER(F517),ROUND(F517,2),0),0),2),"")</f>
        <v/>
      </c>
      <c r="E517" s="223" t="str">
        <f t="shared" ref="E517:E580" ca="1" si="113">IF(NOT($AB517),"",IF(AND(NOT(_xlfn.ISFORMULA(G517)),G517&lt;&gt;"",G517&lt;&gt;0),IF(AND($AC517,NOT(_xlfn.ISFORMULA(F517)),ISNUMBER(F517)),ROUND((G517-F517)/(1+0.05)*0.05,2),ROUND(G517/(1+IF($AB517,0.05,0)+IF($AC517,0.09975,0))*0.05,2)),IF(OR(D517="",D517=0),"",ROUND(D517*0.05,2))))</f>
        <v/>
      </c>
      <c r="F517" s="223" t="str">
        <f t="shared" ref="F517:F580" ca="1" si="114">IF(NOT($AC517),"",IF(AND(NOT(_xlfn.ISFORMULA(G517)),G517&lt;&gt;"",G517&lt;&gt;0),IF(AND($AB517,NOT(_xlfn.ISFORMULA(E517)),ISNUMBER(E517)),ROUND((G517-E517)/(1+0.09975)*0.09975,2),ROUND(G517/(1+IF($AB517,0.05,0)+IF($AC517,0.09975,0))*0.09975,2)),IF(OR(D517="",D517=0),"",ROUND(D517*0.09975,2))))</f>
        <v/>
      </c>
      <c r="G517" s="224" t="str">
        <f t="shared" ref="G517:G580" ca="1" si="115">IF(OR(D517="",D517=0),"",ROUND(D517+IF($AB517,IF(ISNUMBER(E517),ROUND(E517,2),0),0)+IF($AC517,IF(ISNUMBER(F517),ROUND(F517,2),0),0),2))</f>
        <v/>
      </c>
      <c r="H517" s="225" t="str">
        <f t="shared" ref="H517:H580" ca="1" si="116">IF(OR(D517="",D517=0),"","$ CAD - Dollar Canadien")</f>
        <v/>
      </c>
      <c r="I517" s="226" t="str">
        <f t="shared" ref="I517:I580" ca="1" si="117">IF(OR(D517="",D517=0),"",IFERROR(VLOOKUP(H517,$Q$5:$R$26,2,FALSE),1))</f>
        <v/>
      </c>
      <c r="J517" s="227" t="str">
        <f t="shared" ref="J517:J580" ca="1" si="118">IF(OR($AJ517="",$AJ517=0),"",ROUND($AJ517*I517,2))</f>
        <v/>
      </c>
      <c r="K517" s="301" t="s">
        <v>88</v>
      </c>
      <c r="L517" s="112"/>
      <c r="M517" s="35"/>
      <c r="N517" s="35"/>
      <c r="O517" s="35"/>
      <c r="P517" s="35"/>
      <c r="S517" s="35"/>
      <c r="T517" s="35"/>
      <c r="U517" s="35"/>
      <c r="V517" s="35"/>
      <c r="W517" s="35"/>
      <c r="X517" s="35"/>
      <c r="Y517" s="35"/>
      <c r="Z517" s="35"/>
      <c r="AA517" s="228" t="b">
        <f t="shared" ref="AA517:AA580" ca="1" si="119">OR(H517="",H517="$ CAD - Dollar Canadien")</f>
        <v>1</v>
      </c>
      <c r="AB517" s="228" t="b">
        <f ca="1">AND(Accueil!$E$5="Oui",$AA517,OR($AD517="",Accueil!$E$7="",NOT(ISNUMBER(Accueil!$E$7)),$AD517&gt;=Accueil!$E$7))</f>
        <v>0</v>
      </c>
      <c r="AC517" s="228" t="b">
        <f ca="1">AND(Accueil!$E$8="Oui",$AA517,OR($AD517="",Accueil!$E$10="",NOT(ISNUMBER(Accueil!$E$10)),$AD517&gt;=Accueil!$E$10))</f>
        <v>0</v>
      </c>
      <c r="AD517" s="229" t="str">
        <f>IF(NOT(_xlfn.ISFORMULA(B517)),IF(ISNUMBER(B517),B517,IF(NOT(_xlfn.ISFORMULA(D517)),IF(AND(ISNUMBER(D517),D517&lt;&gt;0),Accueil!$B$7,IF(NOT(_xlfn.ISFORMULA(G517)),IF(AND(ISNUMBER(G517),G517&lt;&gt;0),Accueil!$B$7,""),"")),IF(NOT(_xlfn.ISFORMULA(G517)),IF(AND(ISNUMBER(G517),G517&lt;&gt;0),Accueil!$B$7,""),""))),IF(NOT(_xlfn.ISFORMULA(D517)),IF(AND(ISNUMBER(D517),D517&lt;&gt;0),Accueil!$B$7,IF(NOT(_xlfn.ISFORMULA(G517)),IF(AND(ISNUMBER(G517),G517&lt;&gt;0),Accueil!$B$7,""),"")),IF(NOT(_xlfn.ISFORMULA(G517)),IF(AND(ISNUMBER(G517),G517&lt;&gt;0),Accueil!$B$7,""),"")))</f>
        <v/>
      </c>
      <c r="AE517" s="230">
        <f t="shared" ref="AE517:AE580" ca="1" si="120">IF((IF(ISNUMBER($AH517),ABS($AH517),0)+IF(ISNUMBER($AI517),ABS($AI517),0))&gt;0,IF(ISNUMBER($AJ517),$AJ517,0),0)</f>
        <v>0</v>
      </c>
      <c r="AF517" s="230">
        <f t="shared" ref="AF517:AF580" ca="1" si="121">IF(IF(ISNUMBER($AH517),ABS($AH517),0)&gt;0,IF(ISNUMBER($AJ517),$AJ517,0)+IF(ISNUMBER($AH517),$AH517,0),0)</f>
        <v>0</v>
      </c>
      <c r="AG517" s="230">
        <f t="shared" ref="AG517:AG580" ca="1" si="122">IF(IF(ISNUMBER($AI517),ABS($AI517),0)&gt;0,IF(ISNUMBER($AJ517),$AJ517,0)+IF(ISNUMBER($AI517),$AI517,0),0)</f>
        <v>0</v>
      </c>
      <c r="AH517" s="231">
        <f t="shared" ref="AH517:AH580" ca="1" si="123">IF($AB517,IF(ISNUMBER(E517),ROUND(E517,2),0),0)</f>
        <v>0</v>
      </c>
      <c r="AI517" s="231">
        <f t="shared" ref="AI517:AI580" ca="1" si="124">IF($AC517,IF(ISNUMBER(F517),ROUND(F517,2),0),0)</f>
        <v>0</v>
      </c>
      <c r="AJ517" s="231" t="str">
        <f t="shared" ref="AJ517:AJ580" ca="1" si="125">IF(AND(NOT(_xlfn.ISFORMULA(G517)),G517&lt;&gt;"",G517&lt;&gt;0),ROUND(G517-$AH517-$AI517,2),IF(OR(D517="",D517=0),"",D517))</f>
        <v/>
      </c>
    </row>
    <row r="518" spans="1:36" x14ac:dyDescent="0.25">
      <c r="A518" s="42"/>
      <c r="B518" s="232" t="str">
        <f>IF(NOT(_xlfn.ISFORMULA(D518)),IF(AND(ISNUMBER(D518),D518&lt;&gt;0),Accueil!$B$7,IF(NOT(_xlfn.ISFORMULA(G518)),IF(AND(ISNUMBER(G518),G518&lt;&gt;0),Accueil!$B$7,""),"")),IF(NOT(_xlfn.ISFORMULA(G518)),IF(AND(ISNUMBER(G518),G518&lt;&gt;0),Accueil!$B$7,""),""))</f>
        <v/>
      </c>
      <c r="C518" s="43"/>
      <c r="D518" s="223" t="str">
        <f t="shared" ca="1" si="112"/>
        <v/>
      </c>
      <c r="E518" s="223" t="str">
        <f t="shared" ca="1" si="113"/>
        <v/>
      </c>
      <c r="F518" s="223" t="str">
        <f t="shared" ca="1" si="114"/>
        <v/>
      </c>
      <c r="G518" s="224" t="str">
        <f t="shared" ca="1" si="115"/>
        <v/>
      </c>
      <c r="H518" s="225" t="str">
        <f t="shared" ca="1" si="116"/>
        <v/>
      </c>
      <c r="I518" s="226" t="str">
        <f t="shared" ca="1" si="117"/>
        <v/>
      </c>
      <c r="J518" s="227" t="str">
        <f t="shared" ca="1" si="118"/>
        <v/>
      </c>
      <c r="K518" s="301" t="s">
        <v>88</v>
      </c>
      <c r="L518" s="112"/>
      <c r="M518" s="35"/>
      <c r="N518" s="35"/>
      <c r="O518" s="35"/>
      <c r="P518" s="35"/>
      <c r="S518" s="35"/>
      <c r="T518" s="35"/>
      <c r="U518" s="35"/>
      <c r="V518" s="35"/>
      <c r="W518" s="35"/>
      <c r="X518" s="35"/>
      <c r="Y518" s="35"/>
      <c r="Z518" s="35"/>
      <c r="AA518" s="228" t="b">
        <f t="shared" ca="1" si="119"/>
        <v>1</v>
      </c>
      <c r="AB518" s="228" t="b">
        <f ca="1">AND(Accueil!$E$5="Oui",$AA518,OR($AD518="",Accueil!$E$7="",NOT(ISNUMBER(Accueil!$E$7)),$AD518&gt;=Accueil!$E$7))</f>
        <v>0</v>
      </c>
      <c r="AC518" s="228" t="b">
        <f ca="1">AND(Accueil!$E$8="Oui",$AA518,OR($AD518="",Accueil!$E$10="",NOT(ISNUMBER(Accueil!$E$10)),$AD518&gt;=Accueil!$E$10))</f>
        <v>0</v>
      </c>
      <c r="AD518" s="229" t="str">
        <f>IF(NOT(_xlfn.ISFORMULA(B518)),IF(ISNUMBER(B518),B518,IF(NOT(_xlfn.ISFORMULA(D518)),IF(AND(ISNUMBER(D518),D518&lt;&gt;0),Accueil!$B$7,IF(NOT(_xlfn.ISFORMULA(G518)),IF(AND(ISNUMBER(G518),G518&lt;&gt;0),Accueil!$B$7,""),"")),IF(NOT(_xlfn.ISFORMULA(G518)),IF(AND(ISNUMBER(G518),G518&lt;&gt;0),Accueil!$B$7,""),""))),IF(NOT(_xlfn.ISFORMULA(D518)),IF(AND(ISNUMBER(D518),D518&lt;&gt;0),Accueil!$B$7,IF(NOT(_xlfn.ISFORMULA(G518)),IF(AND(ISNUMBER(G518),G518&lt;&gt;0),Accueil!$B$7,""),"")),IF(NOT(_xlfn.ISFORMULA(G518)),IF(AND(ISNUMBER(G518),G518&lt;&gt;0),Accueil!$B$7,""),"")))</f>
        <v/>
      </c>
      <c r="AE518" s="230">
        <f t="shared" ca="1" si="120"/>
        <v>0</v>
      </c>
      <c r="AF518" s="230">
        <f t="shared" ca="1" si="121"/>
        <v>0</v>
      </c>
      <c r="AG518" s="230">
        <f t="shared" ca="1" si="122"/>
        <v>0</v>
      </c>
      <c r="AH518" s="231">
        <f t="shared" ca="1" si="123"/>
        <v>0</v>
      </c>
      <c r="AI518" s="231">
        <f t="shared" ca="1" si="124"/>
        <v>0</v>
      </c>
      <c r="AJ518" s="231" t="str">
        <f t="shared" ca="1" si="125"/>
        <v/>
      </c>
    </row>
    <row r="519" spans="1:36" x14ac:dyDescent="0.25">
      <c r="A519" s="42"/>
      <c r="B519" s="232" t="str">
        <f>IF(NOT(_xlfn.ISFORMULA(D519)),IF(AND(ISNUMBER(D519),D519&lt;&gt;0),Accueil!$B$7,IF(NOT(_xlfn.ISFORMULA(G519)),IF(AND(ISNUMBER(G519),G519&lt;&gt;0),Accueil!$B$7,""),"")),IF(NOT(_xlfn.ISFORMULA(G519)),IF(AND(ISNUMBER(G519),G519&lt;&gt;0),Accueil!$B$7,""),""))</f>
        <v/>
      </c>
      <c r="C519" s="43"/>
      <c r="D519" s="223" t="str">
        <f t="shared" ca="1" si="112"/>
        <v/>
      </c>
      <c r="E519" s="223" t="str">
        <f t="shared" ca="1" si="113"/>
        <v/>
      </c>
      <c r="F519" s="223" t="str">
        <f t="shared" ca="1" si="114"/>
        <v/>
      </c>
      <c r="G519" s="224" t="str">
        <f t="shared" ca="1" si="115"/>
        <v/>
      </c>
      <c r="H519" s="225" t="str">
        <f t="shared" ca="1" si="116"/>
        <v/>
      </c>
      <c r="I519" s="226" t="str">
        <f t="shared" ca="1" si="117"/>
        <v/>
      </c>
      <c r="J519" s="227" t="str">
        <f t="shared" ca="1" si="118"/>
        <v/>
      </c>
      <c r="K519" s="301" t="s">
        <v>88</v>
      </c>
      <c r="L519" s="112"/>
      <c r="M519" s="35"/>
      <c r="N519" s="35"/>
      <c r="O519" s="35"/>
      <c r="P519" s="35"/>
      <c r="S519" s="35"/>
      <c r="T519" s="35"/>
      <c r="U519" s="35"/>
      <c r="V519" s="35"/>
      <c r="W519" s="35"/>
      <c r="X519" s="35"/>
      <c r="Y519" s="35"/>
      <c r="Z519" s="35"/>
      <c r="AA519" s="228" t="b">
        <f t="shared" ca="1" si="119"/>
        <v>1</v>
      </c>
      <c r="AB519" s="228" t="b">
        <f ca="1">AND(Accueil!$E$5="Oui",$AA519,OR($AD519="",Accueil!$E$7="",NOT(ISNUMBER(Accueil!$E$7)),$AD519&gt;=Accueil!$E$7))</f>
        <v>0</v>
      </c>
      <c r="AC519" s="228" t="b">
        <f ca="1">AND(Accueil!$E$8="Oui",$AA519,OR($AD519="",Accueil!$E$10="",NOT(ISNUMBER(Accueil!$E$10)),$AD519&gt;=Accueil!$E$10))</f>
        <v>0</v>
      </c>
      <c r="AD519" s="229" t="str">
        <f>IF(NOT(_xlfn.ISFORMULA(B519)),IF(ISNUMBER(B519),B519,IF(NOT(_xlfn.ISFORMULA(D519)),IF(AND(ISNUMBER(D519),D519&lt;&gt;0),Accueil!$B$7,IF(NOT(_xlfn.ISFORMULA(G519)),IF(AND(ISNUMBER(G519),G519&lt;&gt;0),Accueil!$B$7,""),"")),IF(NOT(_xlfn.ISFORMULA(G519)),IF(AND(ISNUMBER(G519),G519&lt;&gt;0),Accueil!$B$7,""),""))),IF(NOT(_xlfn.ISFORMULA(D519)),IF(AND(ISNUMBER(D519),D519&lt;&gt;0),Accueil!$B$7,IF(NOT(_xlfn.ISFORMULA(G519)),IF(AND(ISNUMBER(G519),G519&lt;&gt;0),Accueil!$B$7,""),"")),IF(NOT(_xlfn.ISFORMULA(G519)),IF(AND(ISNUMBER(G519),G519&lt;&gt;0),Accueil!$B$7,""),"")))</f>
        <v/>
      </c>
      <c r="AE519" s="230">
        <f t="shared" ca="1" si="120"/>
        <v>0</v>
      </c>
      <c r="AF519" s="230">
        <f t="shared" ca="1" si="121"/>
        <v>0</v>
      </c>
      <c r="AG519" s="230">
        <f t="shared" ca="1" si="122"/>
        <v>0</v>
      </c>
      <c r="AH519" s="231">
        <f t="shared" ca="1" si="123"/>
        <v>0</v>
      </c>
      <c r="AI519" s="231">
        <f t="shared" ca="1" si="124"/>
        <v>0</v>
      </c>
      <c r="AJ519" s="231" t="str">
        <f t="shared" ca="1" si="125"/>
        <v/>
      </c>
    </row>
    <row r="520" spans="1:36" x14ac:dyDescent="0.25">
      <c r="A520" s="42"/>
      <c r="B520" s="232" t="str">
        <f>IF(NOT(_xlfn.ISFORMULA(D520)),IF(AND(ISNUMBER(D520),D520&lt;&gt;0),Accueil!$B$7,IF(NOT(_xlfn.ISFORMULA(G520)),IF(AND(ISNUMBER(G520),G520&lt;&gt;0),Accueil!$B$7,""),"")),IF(NOT(_xlfn.ISFORMULA(G520)),IF(AND(ISNUMBER(G520),G520&lt;&gt;0),Accueil!$B$7,""),""))</f>
        <v/>
      </c>
      <c r="C520" s="43"/>
      <c r="D520" s="223" t="str">
        <f t="shared" ca="1" si="112"/>
        <v/>
      </c>
      <c r="E520" s="223" t="str">
        <f t="shared" ca="1" si="113"/>
        <v/>
      </c>
      <c r="F520" s="223" t="str">
        <f t="shared" ca="1" si="114"/>
        <v/>
      </c>
      <c r="G520" s="224" t="str">
        <f t="shared" ca="1" si="115"/>
        <v/>
      </c>
      <c r="H520" s="225" t="str">
        <f t="shared" ca="1" si="116"/>
        <v/>
      </c>
      <c r="I520" s="226" t="str">
        <f t="shared" ca="1" si="117"/>
        <v/>
      </c>
      <c r="J520" s="227" t="str">
        <f t="shared" ca="1" si="118"/>
        <v/>
      </c>
      <c r="K520" s="301" t="s">
        <v>88</v>
      </c>
      <c r="L520" s="112"/>
      <c r="M520" s="35"/>
      <c r="N520" s="35"/>
      <c r="O520" s="35"/>
      <c r="P520" s="35"/>
      <c r="S520" s="35"/>
      <c r="T520" s="35"/>
      <c r="U520" s="35"/>
      <c r="V520" s="35"/>
      <c r="W520" s="35"/>
      <c r="X520" s="35"/>
      <c r="Y520" s="35"/>
      <c r="Z520" s="35"/>
      <c r="AA520" s="228" t="b">
        <f t="shared" ca="1" si="119"/>
        <v>1</v>
      </c>
      <c r="AB520" s="228" t="b">
        <f ca="1">AND(Accueil!$E$5="Oui",$AA520,OR($AD520="",Accueil!$E$7="",NOT(ISNUMBER(Accueil!$E$7)),$AD520&gt;=Accueil!$E$7))</f>
        <v>0</v>
      </c>
      <c r="AC520" s="228" t="b">
        <f ca="1">AND(Accueil!$E$8="Oui",$AA520,OR($AD520="",Accueil!$E$10="",NOT(ISNUMBER(Accueil!$E$10)),$AD520&gt;=Accueil!$E$10))</f>
        <v>0</v>
      </c>
      <c r="AD520" s="229" t="str">
        <f>IF(NOT(_xlfn.ISFORMULA(B520)),IF(ISNUMBER(B520),B520,IF(NOT(_xlfn.ISFORMULA(D520)),IF(AND(ISNUMBER(D520),D520&lt;&gt;0),Accueil!$B$7,IF(NOT(_xlfn.ISFORMULA(G520)),IF(AND(ISNUMBER(G520),G520&lt;&gt;0),Accueil!$B$7,""),"")),IF(NOT(_xlfn.ISFORMULA(G520)),IF(AND(ISNUMBER(G520),G520&lt;&gt;0),Accueil!$B$7,""),""))),IF(NOT(_xlfn.ISFORMULA(D520)),IF(AND(ISNUMBER(D520),D520&lt;&gt;0),Accueil!$B$7,IF(NOT(_xlfn.ISFORMULA(G520)),IF(AND(ISNUMBER(G520),G520&lt;&gt;0),Accueil!$B$7,""),"")),IF(NOT(_xlfn.ISFORMULA(G520)),IF(AND(ISNUMBER(G520),G520&lt;&gt;0),Accueil!$B$7,""),"")))</f>
        <v/>
      </c>
      <c r="AE520" s="230">
        <f t="shared" ca="1" si="120"/>
        <v>0</v>
      </c>
      <c r="AF520" s="230">
        <f t="shared" ca="1" si="121"/>
        <v>0</v>
      </c>
      <c r="AG520" s="230">
        <f t="shared" ca="1" si="122"/>
        <v>0</v>
      </c>
      <c r="AH520" s="231">
        <f t="shared" ca="1" si="123"/>
        <v>0</v>
      </c>
      <c r="AI520" s="231">
        <f t="shared" ca="1" si="124"/>
        <v>0</v>
      </c>
      <c r="AJ520" s="231" t="str">
        <f t="shared" ca="1" si="125"/>
        <v/>
      </c>
    </row>
    <row r="521" spans="1:36" x14ac:dyDescent="0.25">
      <c r="A521" s="42"/>
      <c r="B521" s="232" t="str">
        <f>IF(NOT(_xlfn.ISFORMULA(D521)),IF(AND(ISNUMBER(D521),D521&lt;&gt;0),Accueil!$B$7,IF(NOT(_xlfn.ISFORMULA(G521)),IF(AND(ISNUMBER(G521),G521&lt;&gt;0),Accueil!$B$7,""),"")),IF(NOT(_xlfn.ISFORMULA(G521)),IF(AND(ISNUMBER(G521),G521&lt;&gt;0),Accueil!$B$7,""),""))</f>
        <v/>
      </c>
      <c r="C521" s="43"/>
      <c r="D521" s="223" t="str">
        <f t="shared" ca="1" si="112"/>
        <v/>
      </c>
      <c r="E521" s="223" t="str">
        <f t="shared" ca="1" si="113"/>
        <v/>
      </c>
      <c r="F521" s="223" t="str">
        <f t="shared" ca="1" si="114"/>
        <v/>
      </c>
      <c r="G521" s="224" t="str">
        <f t="shared" ca="1" si="115"/>
        <v/>
      </c>
      <c r="H521" s="225" t="str">
        <f t="shared" ca="1" si="116"/>
        <v/>
      </c>
      <c r="I521" s="226" t="str">
        <f t="shared" ca="1" si="117"/>
        <v/>
      </c>
      <c r="J521" s="227" t="str">
        <f t="shared" ca="1" si="118"/>
        <v/>
      </c>
      <c r="K521" s="301" t="s">
        <v>88</v>
      </c>
      <c r="L521" s="112"/>
      <c r="M521" s="35"/>
      <c r="N521" s="35"/>
      <c r="O521" s="35"/>
      <c r="P521" s="35"/>
      <c r="S521" s="35"/>
      <c r="T521" s="35"/>
      <c r="U521" s="35"/>
      <c r="V521" s="35"/>
      <c r="W521" s="35"/>
      <c r="X521" s="35"/>
      <c r="Y521" s="35"/>
      <c r="Z521" s="35"/>
      <c r="AA521" s="228" t="b">
        <f t="shared" ca="1" si="119"/>
        <v>1</v>
      </c>
      <c r="AB521" s="228" t="b">
        <f ca="1">AND(Accueil!$E$5="Oui",$AA521,OR($AD521="",Accueil!$E$7="",NOT(ISNUMBER(Accueil!$E$7)),$AD521&gt;=Accueil!$E$7))</f>
        <v>0</v>
      </c>
      <c r="AC521" s="228" t="b">
        <f ca="1">AND(Accueil!$E$8="Oui",$AA521,OR($AD521="",Accueil!$E$10="",NOT(ISNUMBER(Accueil!$E$10)),$AD521&gt;=Accueil!$E$10))</f>
        <v>0</v>
      </c>
      <c r="AD521" s="229" t="str">
        <f>IF(NOT(_xlfn.ISFORMULA(B521)),IF(ISNUMBER(B521),B521,IF(NOT(_xlfn.ISFORMULA(D521)),IF(AND(ISNUMBER(D521),D521&lt;&gt;0),Accueil!$B$7,IF(NOT(_xlfn.ISFORMULA(G521)),IF(AND(ISNUMBER(G521),G521&lt;&gt;0),Accueil!$B$7,""),"")),IF(NOT(_xlfn.ISFORMULA(G521)),IF(AND(ISNUMBER(G521),G521&lt;&gt;0),Accueil!$B$7,""),""))),IF(NOT(_xlfn.ISFORMULA(D521)),IF(AND(ISNUMBER(D521),D521&lt;&gt;0),Accueil!$B$7,IF(NOT(_xlfn.ISFORMULA(G521)),IF(AND(ISNUMBER(G521),G521&lt;&gt;0),Accueil!$B$7,""),"")),IF(NOT(_xlfn.ISFORMULA(G521)),IF(AND(ISNUMBER(G521),G521&lt;&gt;0),Accueil!$B$7,""),"")))</f>
        <v/>
      </c>
      <c r="AE521" s="230">
        <f t="shared" ca="1" si="120"/>
        <v>0</v>
      </c>
      <c r="AF521" s="230">
        <f t="shared" ca="1" si="121"/>
        <v>0</v>
      </c>
      <c r="AG521" s="230">
        <f t="shared" ca="1" si="122"/>
        <v>0</v>
      </c>
      <c r="AH521" s="231">
        <f t="shared" ca="1" si="123"/>
        <v>0</v>
      </c>
      <c r="AI521" s="231">
        <f t="shared" ca="1" si="124"/>
        <v>0</v>
      </c>
      <c r="AJ521" s="231" t="str">
        <f t="shared" ca="1" si="125"/>
        <v/>
      </c>
    </row>
    <row r="522" spans="1:36" x14ac:dyDescent="0.25">
      <c r="A522" s="42"/>
      <c r="B522" s="232" t="str">
        <f>IF(NOT(_xlfn.ISFORMULA(D522)),IF(AND(ISNUMBER(D522),D522&lt;&gt;0),Accueil!$B$7,IF(NOT(_xlfn.ISFORMULA(G522)),IF(AND(ISNUMBER(G522),G522&lt;&gt;0),Accueil!$B$7,""),"")),IF(NOT(_xlfn.ISFORMULA(G522)),IF(AND(ISNUMBER(G522),G522&lt;&gt;0),Accueil!$B$7,""),""))</f>
        <v/>
      </c>
      <c r="C522" s="43"/>
      <c r="D522" s="223" t="str">
        <f t="shared" ca="1" si="112"/>
        <v/>
      </c>
      <c r="E522" s="223" t="str">
        <f t="shared" ca="1" si="113"/>
        <v/>
      </c>
      <c r="F522" s="223" t="str">
        <f t="shared" ca="1" si="114"/>
        <v/>
      </c>
      <c r="G522" s="224" t="str">
        <f t="shared" ca="1" si="115"/>
        <v/>
      </c>
      <c r="H522" s="225" t="str">
        <f t="shared" ca="1" si="116"/>
        <v/>
      </c>
      <c r="I522" s="226" t="str">
        <f t="shared" ca="1" si="117"/>
        <v/>
      </c>
      <c r="J522" s="227" t="str">
        <f t="shared" ca="1" si="118"/>
        <v/>
      </c>
      <c r="K522" s="301" t="s">
        <v>88</v>
      </c>
      <c r="L522" s="112"/>
      <c r="M522" s="35"/>
      <c r="N522" s="35"/>
      <c r="O522" s="35"/>
      <c r="P522" s="35"/>
      <c r="S522" s="35"/>
      <c r="T522" s="35"/>
      <c r="U522" s="35"/>
      <c r="V522" s="35"/>
      <c r="W522" s="35"/>
      <c r="X522" s="35"/>
      <c r="Y522" s="35"/>
      <c r="Z522" s="35"/>
      <c r="AA522" s="228" t="b">
        <f t="shared" ca="1" si="119"/>
        <v>1</v>
      </c>
      <c r="AB522" s="228" t="b">
        <f ca="1">AND(Accueil!$E$5="Oui",$AA522,OR($AD522="",Accueil!$E$7="",NOT(ISNUMBER(Accueil!$E$7)),$AD522&gt;=Accueil!$E$7))</f>
        <v>0</v>
      </c>
      <c r="AC522" s="228" t="b">
        <f ca="1">AND(Accueil!$E$8="Oui",$AA522,OR($AD522="",Accueil!$E$10="",NOT(ISNUMBER(Accueil!$E$10)),$AD522&gt;=Accueil!$E$10))</f>
        <v>0</v>
      </c>
      <c r="AD522" s="229" t="str">
        <f>IF(NOT(_xlfn.ISFORMULA(B522)),IF(ISNUMBER(B522),B522,IF(NOT(_xlfn.ISFORMULA(D522)),IF(AND(ISNUMBER(D522),D522&lt;&gt;0),Accueil!$B$7,IF(NOT(_xlfn.ISFORMULA(G522)),IF(AND(ISNUMBER(G522),G522&lt;&gt;0),Accueil!$B$7,""),"")),IF(NOT(_xlfn.ISFORMULA(G522)),IF(AND(ISNUMBER(G522),G522&lt;&gt;0),Accueil!$B$7,""),""))),IF(NOT(_xlfn.ISFORMULA(D522)),IF(AND(ISNUMBER(D522),D522&lt;&gt;0),Accueil!$B$7,IF(NOT(_xlfn.ISFORMULA(G522)),IF(AND(ISNUMBER(G522),G522&lt;&gt;0),Accueil!$B$7,""),"")),IF(NOT(_xlfn.ISFORMULA(G522)),IF(AND(ISNUMBER(G522),G522&lt;&gt;0),Accueil!$B$7,""),"")))</f>
        <v/>
      </c>
      <c r="AE522" s="230">
        <f t="shared" ca="1" si="120"/>
        <v>0</v>
      </c>
      <c r="AF522" s="230">
        <f t="shared" ca="1" si="121"/>
        <v>0</v>
      </c>
      <c r="AG522" s="230">
        <f t="shared" ca="1" si="122"/>
        <v>0</v>
      </c>
      <c r="AH522" s="231">
        <f t="shared" ca="1" si="123"/>
        <v>0</v>
      </c>
      <c r="AI522" s="231">
        <f t="shared" ca="1" si="124"/>
        <v>0</v>
      </c>
      <c r="AJ522" s="231" t="str">
        <f t="shared" ca="1" si="125"/>
        <v/>
      </c>
    </row>
    <row r="523" spans="1:36" x14ac:dyDescent="0.25">
      <c r="A523" s="42"/>
      <c r="B523" s="232" t="str">
        <f>IF(NOT(_xlfn.ISFORMULA(D523)),IF(AND(ISNUMBER(D523),D523&lt;&gt;0),Accueil!$B$7,IF(NOT(_xlfn.ISFORMULA(G523)),IF(AND(ISNUMBER(G523),G523&lt;&gt;0),Accueil!$B$7,""),"")),IF(NOT(_xlfn.ISFORMULA(G523)),IF(AND(ISNUMBER(G523),G523&lt;&gt;0),Accueil!$B$7,""),""))</f>
        <v/>
      </c>
      <c r="C523" s="43"/>
      <c r="D523" s="223" t="str">
        <f t="shared" ca="1" si="112"/>
        <v/>
      </c>
      <c r="E523" s="223" t="str">
        <f t="shared" ca="1" si="113"/>
        <v/>
      </c>
      <c r="F523" s="223" t="str">
        <f t="shared" ca="1" si="114"/>
        <v/>
      </c>
      <c r="G523" s="224" t="str">
        <f t="shared" ca="1" si="115"/>
        <v/>
      </c>
      <c r="H523" s="225" t="str">
        <f t="shared" ca="1" si="116"/>
        <v/>
      </c>
      <c r="I523" s="226" t="str">
        <f t="shared" ca="1" si="117"/>
        <v/>
      </c>
      <c r="J523" s="227" t="str">
        <f t="shared" ca="1" si="118"/>
        <v/>
      </c>
      <c r="K523" s="301" t="s">
        <v>88</v>
      </c>
      <c r="L523" s="112"/>
      <c r="M523" s="35"/>
      <c r="N523" s="35"/>
      <c r="O523" s="35"/>
      <c r="P523" s="35"/>
      <c r="S523" s="35"/>
      <c r="T523" s="35"/>
      <c r="U523" s="35"/>
      <c r="V523" s="35"/>
      <c r="W523" s="35"/>
      <c r="X523" s="35"/>
      <c r="Y523" s="35"/>
      <c r="Z523" s="35"/>
      <c r="AA523" s="228" t="b">
        <f t="shared" ca="1" si="119"/>
        <v>1</v>
      </c>
      <c r="AB523" s="228" t="b">
        <f ca="1">AND(Accueil!$E$5="Oui",$AA523,OR($AD523="",Accueil!$E$7="",NOT(ISNUMBER(Accueil!$E$7)),$AD523&gt;=Accueil!$E$7))</f>
        <v>0</v>
      </c>
      <c r="AC523" s="228" t="b">
        <f ca="1">AND(Accueil!$E$8="Oui",$AA523,OR($AD523="",Accueil!$E$10="",NOT(ISNUMBER(Accueil!$E$10)),$AD523&gt;=Accueil!$E$10))</f>
        <v>0</v>
      </c>
      <c r="AD523" s="229" t="str">
        <f>IF(NOT(_xlfn.ISFORMULA(B523)),IF(ISNUMBER(B523),B523,IF(NOT(_xlfn.ISFORMULA(D523)),IF(AND(ISNUMBER(D523),D523&lt;&gt;0),Accueil!$B$7,IF(NOT(_xlfn.ISFORMULA(G523)),IF(AND(ISNUMBER(G523),G523&lt;&gt;0),Accueil!$B$7,""),"")),IF(NOT(_xlfn.ISFORMULA(G523)),IF(AND(ISNUMBER(G523),G523&lt;&gt;0),Accueil!$B$7,""),""))),IF(NOT(_xlfn.ISFORMULA(D523)),IF(AND(ISNUMBER(D523),D523&lt;&gt;0),Accueil!$B$7,IF(NOT(_xlfn.ISFORMULA(G523)),IF(AND(ISNUMBER(G523),G523&lt;&gt;0),Accueil!$B$7,""),"")),IF(NOT(_xlfn.ISFORMULA(G523)),IF(AND(ISNUMBER(G523),G523&lt;&gt;0),Accueil!$B$7,""),"")))</f>
        <v/>
      </c>
      <c r="AE523" s="230">
        <f t="shared" ca="1" si="120"/>
        <v>0</v>
      </c>
      <c r="AF523" s="230">
        <f t="shared" ca="1" si="121"/>
        <v>0</v>
      </c>
      <c r="AG523" s="230">
        <f t="shared" ca="1" si="122"/>
        <v>0</v>
      </c>
      <c r="AH523" s="231">
        <f t="shared" ca="1" si="123"/>
        <v>0</v>
      </c>
      <c r="AI523" s="231">
        <f t="shared" ca="1" si="124"/>
        <v>0</v>
      </c>
      <c r="AJ523" s="231" t="str">
        <f t="shared" ca="1" si="125"/>
        <v/>
      </c>
    </row>
    <row r="524" spans="1:36" x14ac:dyDescent="0.25">
      <c r="A524" s="42"/>
      <c r="B524" s="232" t="str">
        <f>IF(NOT(_xlfn.ISFORMULA(D524)),IF(AND(ISNUMBER(D524),D524&lt;&gt;0),Accueil!$B$7,IF(NOT(_xlfn.ISFORMULA(G524)),IF(AND(ISNUMBER(G524),G524&lt;&gt;0),Accueil!$B$7,""),"")),IF(NOT(_xlfn.ISFORMULA(G524)),IF(AND(ISNUMBER(G524),G524&lt;&gt;0),Accueil!$B$7,""),""))</f>
        <v/>
      </c>
      <c r="C524" s="43"/>
      <c r="D524" s="223" t="str">
        <f t="shared" ca="1" si="112"/>
        <v/>
      </c>
      <c r="E524" s="223" t="str">
        <f t="shared" ca="1" si="113"/>
        <v/>
      </c>
      <c r="F524" s="223" t="str">
        <f t="shared" ca="1" si="114"/>
        <v/>
      </c>
      <c r="G524" s="224" t="str">
        <f t="shared" ca="1" si="115"/>
        <v/>
      </c>
      <c r="H524" s="225" t="str">
        <f t="shared" ca="1" si="116"/>
        <v/>
      </c>
      <c r="I524" s="226" t="str">
        <f t="shared" ca="1" si="117"/>
        <v/>
      </c>
      <c r="J524" s="227" t="str">
        <f t="shared" ca="1" si="118"/>
        <v/>
      </c>
      <c r="K524" s="301" t="s">
        <v>88</v>
      </c>
      <c r="L524" s="112"/>
      <c r="M524" s="35"/>
      <c r="N524" s="35"/>
      <c r="O524" s="35"/>
      <c r="P524" s="35"/>
      <c r="S524" s="35"/>
      <c r="T524" s="35"/>
      <c r="U524" s="35"/>
      <c r="V524" s="35"/>
      <c r="W524" s="35"/>
      <c r="X524" s="35"/>
      <c r="Y524" s="35"/>
      <c r="Z524" s="35"/>
      <c r="AA524" s="228" t="b">
        <f t="shared" ca="1" si="119"/>
        <v>1</v>
      </c>
      <c r="AB524" s="228" t="b">
        <f ca="1">AND(Accueil!$E$5="Oui",$AA524,OR($AD524="",Accueil!$E$7="",NOT(ISNUMBER(Accueil!$E$7)),$AD524&gt;=Accueil!$E$7))</f>
        <v>0</v>
      </c>
      <c r="AC524" s="228" t="b">
        <f ca="1">AND(Accueil!$E$8="Oui",$AA524,OR($AD524="",Accueil!$E$10="",NOT(ISNUMBER(Accueil!$E$10)),$AD524&gt;=Accueil!$E$10))</f>
        <v>0</v>
      </c>
      <c r="AD524" s="229" t="str">
        <f>IF(NOT(_xlfn.ISFORMULA(B524)),IF(ISNUMBER(B524),B524,IF(NOT(_xlfn.ISFORMULA(D524)),IF(AND(ISNUMBER(D524),D524&lt;&gt;0),Accueil!$B$7,IF(NOT(_xlfn.ISFORMULA(G524)),IF(AND(ISNUMBER(G524),G524&lt;&gt;0),Accueil!$B$7,""),"")),IF(NOT(_xlfn.ISFORMULA(G524)),IF(AND(ISNUMBER(G524),G524&lt;&gt;0),Accueil!$B$7,""),""))),IF(NOT(_xlfn.ISFORMULA(D524)),IF(AND(ISNUMBER(D524),D524&lt;&gt;0),Accueil!$B$7,IF(NOT(_xlfn.ISFORMULA(G524)),IF(AND(ISNUMBER(G524),G524&lt;&gt;0),Accueil!$B$7,""),"")),IF(NOT(_xlfn.ISFORMULA(G524)),IF(AND(ISNUMBER(G524),G524&lt;&gt;0),Accueil!$B$7,""),"")))</f>
        <v/>
      </c>
      <c r="AE524" s="230">
        <f t="shared" ca="1" si="120"/>
        <v>0</v>
      </c>
      <c r="AF524" s="230">
        <f t="shared" ca="1" si="121"/>
        <v>0</v>
      </c>
      <c r="AG524" s="230">
        <f t="shared" ca="1" si="122"/>
        <v>0</v>
      </c>
      <c r="AH524" s="231">
        <f t="shared" ca="1" si="123"/>
        <v>0</v>
      </c>
      <c r="AI524" s="231">
        <f t="shared" ca="1" si="124"/>
        <v>0</v>
      </c>
      <c r="AJ524" s="231" t="str">
        <f t="shared" ca="1" si="125"/>
        <v/>
      </c>
    </row>
    <row r="525" spans="1:36" x14ac:dyDescent="0.25">
      <c r="A525" s="42"/>
      <c r="B525" s="232" t="str">
        <f>IF(NOT(_xlfn.ISFORMULA(D525)),IF(AND(ISNUMBER(D525),D525&lt;&gt;0),Accueil!$B$7,IF(NOT(_xlfn.ISFORMULA(G525)),IF(AND(ISNUMBER(G525),G525&lt;&gt;0),Accueil!$B$7,""),"")),IF(NOT(_xlfn.ISFORMULA(G525)),IF(AND(ISNUMBER(G525),G525&lt;&gt;0),Accueil!$B$7,""),""))</f>
        <v/>
      </c>
      <c r="C525" s="43"/>
      <c r="D525" s="223" t="str">
        <f t="shared" ca="1" si="112"/>
        <v/>
      </c>
      <c r="E525" s="223" t="str">
        <f t="shared" ca="1" si="113"/>
        <v/>
      </c>
      <c r="F525" s="223" t="str">
        <f t="shared" ca="1" si="114"/>
        <v/>
      </c>
      <c r="G525" s="224" t="str">
        <f t="shared" ca="1" si="115"/>
        <v/>
      </c>
      <c r="H525" s="225" t="str">
        <f t="shared" ca="1" si="116"/>
        <v/>
      </c>
      <c r="I525" s="226" t="str">
        <f t="shared" ca="1" si="117"/>
        <v/>
      </c>
      <c r="J525" s="227" t="str">
        <f t="shared" ca="1" si="118"/>
        <v/>
      </c>
      <c r="K525" s="301" t="s">
        <v>88</v>
      </c>
      <c r="L525" s="112"/>
      <c r="M525" s="35"/>
      <c r="N525" s="35"/>
      <c r="O525" s="35"/>
      <c r="P525" s="35"/>
      <c r="S525" s="35"/>
      <c r="T525" s="35"/>
      <c r="U525" s="35"/>
      <c r="V525" s="35"/>
      <c r="W525" s="35"/>
      <c r="X525" s="35"/>
      <c r="Y525" s="35"/>
      <c r="Z525" s="35"/>
      <c r="AA525" s="228" t="b">
        <f t="shared" ca="1" si="119"/>
        <v>1</v>
      </c>
      <c r="AB525" s="228" t="b">
        <f ca="1">AND(Accueil!$E$5="Oui",$AA525,OR($AD525="",Accueil!$E$7="",NOT(ISNUMBER(Accueil!$E$7)),$AD525&gt;=Accueil!$E$7))</f>
        <v>0</v>
      </c>
      <c r="AC525" s="228" t="b">
        <f ca="1">AND(Accueil!$E$8="Oui",$AA525,OR($AD525="",Accueil!$E$10="",NOT(ISNUMBER(Accueil!$E$10)),$AD525&gt;=Accueil!$E$10))</f>
        <v>0</v>
      </c>
      <c r="AD525" s="229" t="str">
        <f>IF(NOT(_xlfn.ISFORMULA(B525)),IF(ISNUMBER(B525),B525,IF(NOT(_xlfn.ISFORMULA(D525)),IF(AND(ISNUMBER(D525),D525&lt;&gt;0),Accueil!$B$7,IF(NOT(_xlfn.ISFORMULA(G525)),IF(AND(ISNUMBER(G525),G525&lt;&gt;0),Accueil!$B$7,""),"")),IF(NOT(_xlfn.ISFORMULA(G525)),IF(AND(ISNUMBER(G525),G525&lt;&gt;0),Accueil!$B$7,""),""))),IF(NOT(_xlfn.ISFORMULA(D525)),IF(AND(ISNUMBER(D525),D525&lt;&gt;0),Accueil!$B$7,IF(NOT(_xlfn.ISFORMULA(G525)),IF(AND(ISNUMBER(G525),G525&lt;&gt;0),Accueil!$B$7,""),"")),IF(NOT(_xlfn.ISFORMULA(G525)),IF(AND(ISNUMBER(G525),G525&lt;&gt;0),Accueil!$B$7,""),"")))</f>
        <v/>
      </c>
      <c r="AE525" s="230">
        <f t="shared" ca="1" si="120"/>
        <v>0</v>
      </c>
      <c r="AF525" s="230">
        <f t="shared" ca="1" si="121"/>
        <v>0</v>
      </c>
      <c r="AG525" s="230">
        <f t="shared" ca="1" si="122"/>
        <v>0</v>
      </c>
      <c r="AH525" s="231">
        <f t="shared" ca="1" si="123"/>
        <v>0</v>
      </c>
      <c r="AI525" s="231">
        <f t="shared" ca="1" si="124"/>
        <v>0</v>
      </c>
      <c r="AJ525" s="231" t="str">
        <f t="shared" ca="1" si="125"/>
        <v/>
      </c>
    </row>
    <row r="526" spans="1:36" x14ac:dyDescent="0.25">
      <c r="A526" s="42"/>
      <c r="B526" s="232" t="str">
        <f>IF(NOT(_xlfn.ISFORMULA(D526)),IF(AND(ISNUMBER(D526),D526&lt;&gt;0),Accueil!$B$7,IF(NOT(_xlfn.ISFORMULA(G526)),IF(AND(ISNUMBER(G526),G526&lt;&gt;0),Accueil!$B$7,""),"")),IF(NOT(_xlfn.ISFORMULA(G526)),IF(AND(ISNUMBER(G526),G526&lt;&gt;0),Accueil!$B$7,""),""))</f>
        <v/>
      </c>
      <c r="C526" s="43"/>
      <c r="D526" s="223" t="str">
        <f t="shared" ca="1" si="112"/>
        <v/>
      </c>
      <c r="E526" s="223" t="str">
        <f t="shared" ca="1" si="113"/>
        <v/>
      </c>
      <c r="F526" s="223" t="str">
        <f t="shared" ca="1" si="114"/>
        <v/>
      </c>
      <c r="G526" s="224" t="str">
        <f t="shared" ca="1" si="115"/>
        <v/>
      </c>
      <c r="H526" s="225" t="str">
        <f t="shared" ca="1" si="116"/>
        <v/>
      </c>
      <c r="I526" s="226" t="str">
        <f t="shared" ca="1" si="117"/>
        <v/>
      </c>
      <c r="J526" s="227" t="str">
        <f t="shared" ca="1" si="118"/>
        <v/>
      </c>
      <c r="K526" s="301" t="s">
        <v>88</v>
      </c>
      <c r="L526" s="112"/>
      <c r="M526" s="35"/>
      <c r="N526" s="35"/>
      <c r="O526" s="35"/>
      <c r="P526" s="35"/>
      <c r="S526" s="35"/>
      <c r="T526" s="35"/>
      <c r="U526" s="35"/>
      <c r="V526" s="35"/>
      <c r="W526" s="35"/>
      <c r="X526" s="35"/>
      <c r="Y526" s="35"/>
      <c r="Z526" s="35"/>
      <c r="AA526" s="228" t="b">
        <f t="shared" ca="1" si="119"/>
        <v>1</v>
      </c>
      <c r="AB526" s="228" t="b">
        <f ca="1">AND(Accueil!$E$5="Oui",$AA526,OR($AD526="",Accueil!$E$7="",NOT(ISNUMBER(Accueil!$E$7)),$AD526&gt;=Accueil!$E$7))</f>
        <v>0</v>
      </c>
      <c r="AC526" s="228" t="b">
        <f ca="1">AND(Accueil!$E$8="Oui",$AA526,OR($AD526="",Accueil!$E$10="",NOT(ISNUMBER(Accueil!$E$10)),$AD526&gt;=Accueil!$E$10))</f>
        <v>0</v>
      </c>
      <c r="AD526" s="229" t="str">
        <f>IF(NOT(_xlfn.ISFORMULA(B526)),IF(ISNUMBER(B526),B526,IF(NOT(_xlfn.ISFORMULA(D526)),IF(AND(ISNUMBER(D526),D526&lt;&gt;0),Accueil!$B$7,IF(NOT(_xlfn.ISFORMULA(G526)),IF(AND(ISNUMBER(G526),G526&lt;&gt;0),Accueil!$B$7,""),"")),IF(NOT(_xlfn.ISFORMULA(G526)),IF(AND(ISNUMBER(G526),G526&lt;&gt;0),Accueil!$B$7,""),""))),IF(NOT(_xlfn.ISFORMULA(D526)),IF(AND(ISNUMBER(D526),D526&lt;&gt;0),Accueil!$B$7,IF(NOT(_xlfn.ISFORMULA(G526)),IF(AND(ISNUMBER(G526),G526&lt;&gt;0),Accueil!$B$7,""),"")),IF(NOT(_xlfn.ISFORMULA(G526)),IF(AND(ISNUMBER(G526),G526&lt;&gt;0),Accueil!$B$7,""),"")))</f>
        <v/>
      </c>
      <c r="AE526" s="230">
        <f t="shared" ca="1" si="120"/>
        <v>0</v>
      </c>
      <c r="AF526" s="230">
        <f t="shared" ca="1" si="121"/>
        <v>0</v>
      </c>
      <c r="AG526" s="230">
        <f t="shared" ca="1" si="122"/>
        <v>0</v>
      </c>
      <c r="AH526" s="231">
        <f t="shared" ca="1" si="123"/>
        <v>0</v>
      </c>
      <c r="AI526" s="231">
        <f t="shared" ca="1" si="124"/>
        <v>0</v>
      </c>
      <c r="AJ526" s="231" t="str">
        <f t="shared" ca="1" si="125"/>
        <v/>
      </c>
    </row>
    <row r="527" spans="1:36" x14ac:dyDescent="0.25">
      <c r="A527" s="42"/>
      <c r="B527" s="232" t="str">
        <f>IF(NOT(_xlfn.ISFORMULA(D527)),IF(AND(ISNUMBER(D527),D527&lt;&gt;0),Accueil!$B$7,IF(NOT(_xlfn.ISFORMULA(G527)),IF(AND(ISNUMBER(G527),G527&lt;&gt;0),Accueil!$B$7,""),"")),IF(NOT(_xlfn.ISFORMULA(G527)),IF(AND(ISNUMBER(G527),G527&lt;&gt;0),Accueil!$B$7,""),""))</f>
        <v/>
      </c>
      <c r="C527" s="43"/>
      <c r="D527" s="223" t="str">
        <f t="shared" ca="1" si="112"/>
        <v/>
      </c>
      <c r="E527" s="223" t="str">
        <f t="shared" ca="1" si="113"/>
        <v/>
      </c>
      <c r="F527" s="223" t="str">
        <f t="shared" ca="1" si="114"/>
        <v/>
      </c>
      <c r="G527" s="224" t="str">
        <f t="shared" ca="1" si="115"/>
        <v/>
      </c>
      <c r="H527" s="225" t="str">
        <f t="shared" ca="1" si="116"/>
        <v/>
      </c>
      <c r="I527" s="226" t="str">
        <f t="shared" ca="1" si="117"/>
        <v/>
      </c>
      <c r="J527" s="227" t="str">
        <f t="shared" ca="1" si="118"/>
        <v/>
      </c>
      <c r="K527" s="301" t="s">
        <v>88</v>
      </c>
      <c r="L527" s="112"/>
      <c r="M527" s="35"/>
      <c r="N527" s="35"/>
      <c r="O527" s="35"/>
      <c r="P527" s="35"/>
      <c r="S527" s="35"/>
      <c r="T527" s="35"/>
      <c r="U527" s="35"/>
      <c r="V527" s="35"/>
      <c r="W527" s="35"/>
      <c r="X527" s="35"/>
      <c r="Y527" s="35"/>
      <c r="Z527" s="35"/>
      <c r="AA527" s="228" t="b">
        <f t="shared" ca="1" si="119"/>
        <v>1</v>
      </c>
      <c r="AB527" s="228" t="b">
        <f ca="1">AND(Accueil!$E$5="Oui",$AA527,OR($AD527="",Accueil!$E$7="",NOT(ISNUMBER(Accueil!$E$7)),$AD527&gt;=Accueil!$E$7))</f>
        <v>0</v>
      </c>
      <c r="AC527" s="228" t="b">
        <f ca="1">AND(Accueil!$E$8="Oui",$AA527,OR($AD527="",Accueil!$E$10="",NOT(ISNUMBER(Accueil!$E$10)),$AD527&gt;=Accueil!$E$10))</f>
        <v>0</v>
      </c>
      <c r="AD527" s="229" t="str">
        <f>IF(NOT(_xlfn.ISFORMULA(B527)),IF(ISNUMBER(B527),B527,IF(NOT(_xlfn.ISFORMULA(D527)),IF(AND(ISNUMBER(D527),D527&lt;&gt;0),Accueil!$B$7,IF(NOT(_xlfn.ISFORMULA(G527)),IF(AND(ISNUMBER(G527),G527&lt;&gt;0),Accueil!$B$7,""),"")),IF(NOT(_xlfn.ISFORMULA(G527)),IF(AND(ISNUMBER(G527),G527&lt;&gt;0),Accueil!$B$7,""),""))),IF(NOT(_xlfn.ISFORMULA(D527)),IF(AND(ISNUMBER(D527),D527&lt;&gt;0),Accueil!$B$7,IF(NOT(_xlfn.ISFORMULA(G527)),IF(AND(ISNUMBER(G527),G527&lt;&gt;0),Accueil!$B$7,""),"")),IF(NOT(_xlfn.ISFORMULA(G527)),IF(AND(ISNUMBER(G527),G527&lt;&gt;0),Accueil!$B$7,""),"")))</f>
        <v/>
      </c>
      <c r="AE527" s="230">
        <f t="shared" ca="1" si="120"/>
        <v>0</v>
      </c>
      <c r="AF527" s="230">
        <f t="shared" ca="1" si="121"/>
        <v>0</v>
      </c>
      <c r="AG527" s="230">
        <f t="shared" ca="1" si="122"/>
        <v>0</v>
      </c>
      <c r="AH527" s="231">
        <f t="shared" ca="1" si="123"/>
        <v>0</v>
      </c>
      <c r="AI527" s="231">
        <f t="shared" ca="1" si="124"/>
        <v>0</v>
      </c>
      <c r="AJ527" s="231" t="str">
        <f t="shared" ca="1" si="125"/>
        <v/>
      </c>
    </row>
    <row r="528" spans="1:36" x14ac:dyDescent="0.25">
      <c r="A528" s="42"/>
      <c r="B528" s="232" t="str">
        <f>IF(NOT(_xlfn.ISFORMULA(D528)),IF(AND(ISNUMBER(D528),D528&lt;&gt;0),Accueil!$B$7,IF(NOT(_xlfn.ISFORMULA(G528)),IF(AND(ISNUMBER(G528),G528&lt;&gt;0),Accueil!$B$7,""),"")),IF(NOT(_xlfn.ISFORMULA(G528)),IF(AND(ISNUMBER(G528),G528&lt;&gt;0),Accueil!$B$7,""),""))</f>
        <v/>
      </c>
      <c r="C528" s="43"/>
      <c r="D528" s="223" t="str">
        <f t="shared" ca="1" si="112"/>
        <v/>
      </c>
      <c r="E528" s="223" t="str">
        <f t="shared" ca="1" si="113"/>
        <v/>
      </c>
      <c r="F528" s="223" t="str">
        <f t="shared" ca="1" si="114"/>
        <v/>
      </c>
      <c r="G528" s="224" t="str">
        <f t="shared" ca="1" si="115"/>
        <v/>
      </c>
      <c r="H528" s="225" t="str">
        <f t="shared" ca="1" si="116"/>
        <v/>
      </c>
      <c r="I528" s="226" t="str">
        <f t="shared" ca="1" si="117"/>
        <v/>
      </c>
      <c r="J528" s="227" t="str">
        <f t="shared" ca="1" si="118"/>
        <v/>
      </c>
      <c r="K528" s="301" t="s">
        <v>88</v>
      </c>
      <c r="L528" s="112"/>
      <c r="M528" s="35"/>
      <c r="N528" s="35"/>
      <c r="O528" s="35"/>
      <c r="P528" s="35"/>
      <c r="S528" s="35"/>
      <c r="T528" s="35"/>
      <c r="U528" s="35"/>
      <c r="V528" s="35"/>
      <c r="W528" s="35"/>
      <c r="X528" s="35"/>
      <c r="Y528" s="35"/>
      <c r="Z528" s="35"/>
      <c r="AA528" s="228" t="b">
        <f t="shared" ca="1" si="119"/>
        <v>1</v>
      </c>
      <c r="AB528" s="228" t="b">
        <f ca="1">AND(Accueil!$E$5="Oui",$AA528,OR($AD528="",Accueil!$E$7="",NOT(ISNUMBER(Accueil!$E$7)),$AD528&gt;=Accueil!$E$7))</f>
        <v>0</v>
      </c>
      <c r="AC528" s="228" t="b">
        <f ca="1">AND(Accueil!$E$8="Oui",$AA528,OR($AD528="",Accueil!$E$10="",NOT(ISNUMBER(Accueil!$E$10)),$AD528&gt;=Accueil!$E$10))</f>
        <v>0</v>
      </c>
      <c r="AD528" s="229" t="str">
        <f>IF(NOT(_xlfn.ISFORMULA(B528)),IF(ISNUMBER(B528),B528,IF(NOT(_xlfn.ISFORMULA(D528)),IF(AND(ISNUMBER(D528),D528&lt;&gt;0),Accueil!$B$7,IF(NOT(_xlfn.ISFORMULA(G528)),IF(AND(ISNUMBER(G528),G528&lt;&gt;0),Accueil!$B$7,""),"")),IF(NOT(_xlfn.ISFORMULA(G528)),IF(AND(ISNUMBER(G528),G528&lt;&gt;0),Accueil!$B$7,""),""))),IF(NOT(_xlfn.ISFORMULA(D528)),IF(AND(ISNUMBER(D528),D528&lt;&gt;0),Accueil!$B$7,IF(NOT(_xlfn.ISFORMULA(G528)),IF(AND(ISNUMBER(G528),G528&lt;&gt;0),Accueil!$B$7,""),"")),IF(NOT(_xlfn.ISFORMULA(G528)),IF(AND(ISNUMBER(G528),G528&lt;&gt;0),Accueil!$B$7,""),"")))</f>
        <v/>
      </c>
      <c r="AE528" s="230">
        <f t="shared" ca="1" si="120"/>
        <v>0</v>
      </c>
      <c r="AF528" s="230">
        <f t="shared" ca="1" si="121"/>
        <v>0</v>
      </c>
      <c r="AG528" s="230">
        <f t="shared" ca="1" si="122"/>
        <v>0</v>
      </c>
      <c r="AH528" s="231">
        <f t="shared" ca="1" si="123"/>
        <v>0</v>
      </c>
      <c r="AI528" s="231">
        <f t="shared" ca="1" si="124"/>
        <v>0</v>
      </c>
      <c r="AJ528" s="231" t="str">
        <f t="shared" ca="1" si="125"/>
        <v/>
      </c>
    </row>
    <row r="529" spans="1:36" x14ac:dyDescent="0.25">
      <c r="A529" s="42"/>
      <c r="B529" s="232" t="str">
        <f>IF(NOT(_xlfn.ISFORMULA(D529)),IF(AND(ISNUMBER(D529),D529&lt;&gt;0),Accueil!$B$7,IF(NOT(_xlfn.ISFORMULA(G529)),IF(AND(ISNUMBER(G529),G529&lt;&gt;0),Accueil!$B$7,""),"")),IF(NOT(_xlfn.ISFORMULA(G529)),IF(AND(ISNUMBER(G529),G529&lt;&gt;0),Accueil!$B$7,""),""))</f>
        <v/>
      </c>
      <c r="C529" s="43"/>
      <c r="D529" s="223" t="str">
        <f t="shared" ca="1" si="112"/>
        <v/>
      </c>
      <c r="E529" s="223" t="str">
        <f t="shared" ca="1" si="113"/>
        <v/>
      </c>
      <c r="F529" s="223" t="str">
        <f t="shared" ca="1" si="114"/>
        <v/>
      </c>
      <c r="G529" s="224" t="str">
        <f t="shared" ca="1" si="115"/>
        <v/>
      </c>
      <c r="H529" s="225" t="str">
        <f t="shared" ca="1" si="116"/>
        <v/>
      </c>
      <c r="I529" s="226" t="str">
        <f t="shared" ca="1" si="117"/>
        <v/>
      </c>
      <c r="J529" s="227" t="str">
        <f t="shared" ca="1" si="118"/>
        <v/>
      </c>
      <c r="K529" s="301" t="s">
        <v>88</v>
      </c>
      <c r="L529" s="112"/>
      <c r="M529" s="35"/>
      <c r="N529" s="35"/>
      <c r="O529" s="35"/>
      <c r="P529" s="35"/>
      <c r="S529" s="35"/>
      <c r="T529" s="35"/>
      <c r="U529" s="35"/>
      <c r="V529" s="35"/>
      <c r="W529" s="35"/>
      <c r="X529" s="35"/>
      <c r="Y529" s="35"/>
      <c r="Z529" s="35"/>
      <c r="AA529" s="228" t="b">
        <f t="shared" ca="1" si="119"/>
        <v>1</v>
      </c>
      <c r="AB529" s="228" t="b">
        <f ca="1">AND(Accueil!$E$5="Oui",$AA529,OR($AD529="",Accueil!$E$7="",NOT(ISNUMBER(Accueil!$E$7)),$AD529&gt;=Accueil!$E$7))</f>
        <v>0</v>
      </c>
      <c r="AC529" s="228" t="b">
        <f ca="1">AND(Accueil!$E$8="Oui",$AA529,OR($AD529="",Accueil!$E$10="",NOT(ISNUMBER(Accueil!$E$10)),$AD529&gt;=Accueil!$E$10))</f>
        <v>0</v>
      </c>
      <c r="AD529" s="229" t="str">
        <f>IF(NOT(_xlfn.ISFORMULA(B529)),IF(ISNUMBER(B529),B529,IF(NOT(_xlfn.ISFORMULA(D529)),IF(AND(ISNUMBER(D529),D529&lt;&gt;0),Accueil!$B$7,IF(NOT(_xlfn.ISFORMULA(G529)),IF(AND(ISNUMBER(G529),G529&lt;&gt;0),Accueil!$B$7,""),"")),IF(NOT(_xlfn.ISFORMULA(G529)),IF(AND(ISNUMBER(G529),G529&lt;&gt;0),Accueil!$B$7,""),""))),IF(NOT(_xlfn.ISFORMULA(D529)),IF(AND(ISNUMBER(D529),D529&lt;&gt;0),Accueil!$B$7,IF(NOT(_xlfn.ISFORMULA(G529)),IF(AND(ISNUMBER(G529),G529&lt;&gt;0),Accueil!$B$7,""),"")),IF(NOT(_xlfn.ISFORMULA(G529)),IF(AND(ISNUMBER(G529),G529&lt;&gt;0),Accueil!$B$7,""),"")))</f>
        <v/>
      </c>
      <c r="AE529" s="230">
        <f t="shared" ca="1" si="120"/>
        <v>0</v>
      </c>
      <c r="AF529" s="230">
        <f t="shared" ca="1" si="121"/>
        <v>0</v>
      </c>
      <c r="AG529" s="230">
        <f t="shared" ca="1" si="122"/>
        <v>0</v>
      </c>
      <c r="AH529" s="231">
        <f t="shared" ca="1" si="123"/>
        <v>0</v>
      </c>
      <c r="AI529" s="231">
        <f t="shared" ca="1" si="124"/>
        <v>0</v>
      </c>
      <c r="AJ529" s="231" t="str">
        <f t="shared" ca="1" si="125"/>
        <v/>
      </c>
    </row>
    <row r="530" spans="1:36" x14ac:dyDescent="0.25">
      <c r="A530" s="42"/>
      <c r="B530" s="232" t="str">
        <f>IF(NOT(_xlfn.ISFORMULA(D530)),IF(AND(ISNUMBER(D530),D530&lt;&gt;0),Accueil!$B$7,IF(NOT(_xlfn.ISFORMULA(G530)),IF(AND(ISNUMBER(G530),G530&lt;&gt;0),Accueil!$B$7,""),"")),IF(NOT(_xlfn.ISFORMULA(G530)),IF(AND(ISNUMBER(G530),G530&lt;&gt;0),Accueil!$B$7,""),""))</f>
        <v/>
      </c>
      <c r="C530" s="43"/>
      <c r="D530" s="223" t="str">
        <f t="shared" ca="1" si="112"/>
        <v/>
      </c>
      <c r="E530" s="223" t="str">
        <f t="shared" ca="1" si="113"/>
        <v/>
      </c>
      <c r="F530" s="223" t="str">
        <f t="shared" ca="1" si="114"/>
        <v/>
      </c>
      <c r="G530" s="224" t="str">
        <f t="shared" ca="1" si="115"/>
        <v/>
      </c>
      <c r="H530" s="225" t="str">
        <f t="shared" ca="1" si="116"/>
        <v/>
      </c>
      <c r="I530" s="226" t="str">
        <f t="shared" ca="1" si="117"/>
        <v/>
      </c>
      <c r="J530" s="227" t="str">
        <f t="shared" ca="1" si="118"/>
        <v/>
      </c>
      <c r="K530" s="301" t="s">
        <v>88</v>
      </c>
      <c r="L530" s="112"/>
      <c r="M530" s="35"/>
      <c r="N530" s="35"/>
      <c r="O530" s="35"/>
      <c r="P530" s="35"/>
      <c r="S530" s="35"/>
      <c r="T530" s="35"/>
      <c r="U530" s="35"/>
      <c r="V530" s="35"/>
      <c r="W530" s="35"/>
      <c r="X530" s="35"/>
      <c r="Y530" s="35"/>
      <c r="Z530" s="35"/>
      <c r="AA530" s="228" t="b">
        <f t="shared" ca="1" si="119"/>
        <v>1</v>
      </c>
      <c r="AB530" s="228" t="b">
        <f ca="1">AND(Accueil!$E$5="Oui",$AA530,OR($AD530="",Accueil!$E$7="",NOT(ISNUMBER(Accueil!$E$7)),$AD530&gt;=Accueil!$E$7))</f>
        <v>0</v>
      </c>
      <c r="AC530" s="228" t="b">
        <f ca="1">AND(Accueil!$E$8="Oui",$AA530,OR($AD530="",Accueil!$E$10="",NOT(ISNUMBER(Accueil!$E$10)),$AD530&gt;=Accueil!$E$10))</f>
        <v>0</v>
      </c>
      <c r="AD530" s="229" t="str">
        <f>IF(NOT(_xlfn.ISFORMULA(B530)),IF(ISNUMBER(B530),B530,IF(NOT(_xlfn.ISFORMULA(D530)),IF(AND(ISNUMBER(D530),D530&lt;&gt;0),Accueil!$B$7,IF(NOT(_xlfn.ISFORMULA(G530)),IF(AND(ISNUMBER(G530),G530&lt;&gt;0),Accueil!$B$7,""),"")),IF(NOT(_xlfn.ISFORMULA(G530)),IF(AND(ISNUMBER(G530),G530&lt;&gt;0),Accueil!$B$7,""),""))),IF(NOT(_xlfn.ISFORMULA(D530)),IF(AND(ISNUMBER(D530),D530&lt;&gt;0),Accueil!$B$7,IF(NOT(_xlfn.ISFORMULA(G530)),IF(AND(ISNUMBER(G530),G530&lt;&gt;0),Accueil!$B$7,""),"")),IF(NOT(_xlfn.ISFORMULA(G530)),IF(AND(ISNUMBER(G530),G530&lt;&gt;0),Accueil!$B$7,""),"")))</f>
        <v/>
      </c>
      <c r="AE530" s="230">
        <f t="shared" ca="1" si="120"/>
        <v>0</v>
      </c>
      <c r="AF530" s="230">
        <f t="shared" ca="1" si="121"/>
        <v>0</v>
      </c>
      <c r="AG530" s="230">
        <f t="shared" ca="1" si="122"/>
        <v>0</v>
      </c>
      <c r="AH530" s="231">
        <f t="shared" ca="1" si="123"/>
        <v>0</v>
      </c>
      <c r="AI530" s="231">
        <f t="shared" ca="1" si="124"/>
        <v>0</v>
      </c>
      <c r="AJ530" s="231" t="str">
        <f t="shared" ca="1" si="125"/>
        <v/>
      </c>
    </row>
    <row r="531" spans="1:36" x14ac:dyDescent="0.25">
      <c r="A531" s="42"/>
      <c r="B531" s="232" t="str">
        <f>IF(NOT(_xlfn.ISFORMULA(D531)),IF(AND(ISNUMBER(D531),D531&lt;&gt;0),Accueil!$B$7,IF(NOT(_xlfn.ISFORMULA(G531)),IF(AND(ISNUMBER(G531),G531&lt;&gt;0),Accueil!$B$7,""),"")),IF(NOT(_xlfn.ISFORMULA(G531)),IF(AND(ISNUMBER(G531),G531&lt;&gt;0),Accueil!$B$7,""),""))</f>
        <v/>
      </c>
      <c r="C531" s="43"/>
      <c r="D531" s="223" t="str">
        <f t="shared" ca="1" si="112"/>
        <v/>
      </c>
      <c r="E531" s="223" t="str">
        <f t="shared" ca="1" si="113"/>
        <v/>
      </c>
      <c r="F531" s="223" t="str">
        <f t="shared" ca="1" si="114"/>
        <v/>
      </c>
      <c r="G531" s="224" t="str">
        <f t="shared" ca="1" si="115"/>
        <v/>
      </c>
      <c r="H531" s="225" t="str">
        <f t="shared" ca="1" si="116"/>
        <v/>
      </c>
      <c r="I531" s="226" t="str">
        <f t="shared" ca="1" si="117"/>
        <v/>
      </c>
      <c r="J531" s="227" t="str">
        <f t="shared" ca="1" si="118"/>
        <v/>
      </c>
      <c r="K531" s="301" t="s">
        <v>88</v>
      </c>
      <c r="L531" s="112"/>
      <c r="M531" s="35"/>
      <c r="N531" s="35"/>
      <c r="O531" s="35"/>
      <c r="P531" s="35"/>
      <c r="S531" s="35"/>
      <c r="T531" s="35"/>
      <c r="U531" s="35"/>
      <c r="V531" s="35"/>
      <c r="W531" s="35"/>
      <c r="X531" s="35"/>
      <c r="Y531" s="35"/>
      <c r="Z531" s="35"/>
      <c r="AA531" s="228" t="b">
        <f t="shared" ca="1" si="119"/>
        <v>1</v>
      </c>
      <c r="AB531" s="228" t="b">
        <f ca="1">AND(Accueil!$E$5="Oui",$AA531,OR($AD531="",Accueil!$E$7="",NOT(ISNUMBER(Accueil!$E$7)),$AD531&gt;=Accueil!$E$7))</f>
        <v>0</v>
      </c>
      <c r="AC531" s="228" t="b">
        <f ca="1">AND(Accueil!$E$8="Oui",$AA531,OR($AD531="",Accueil!$E$10="",NOT(ISNUMBER(Accueil!$E$10)),$AD531&gt;=Accueil!$E$10))</f>
        <v>0</v>
      </c>
      <c r="AD531" s="229" t="str">
        <f>IF(NOT(_xlfn.ISFORMULA(B531)),IF(ISNUMBER(B531),B531,IF(NOT(_xlfn.ISFORMULA(D531)),IF(AND(ISNUMBER(D531),D531&lt;&gt;0),Accueil!$B$7,IF(NOT(_xlfn.ISFORMULA(G531)),IF(AND(ISNUMBER(G531),G531&lt;&gt;0),Accueil!$B$7,""),"")),IF(NOT(_xlfn.ISFORMULA(G531)),IF(AND(ISNUMBER(G531),G531&lt;&gt;0),Accueil!$B$7,""),""))),IF(NOT(_xlfn.ISFORMULA(D531)),IF(AND(ISNUMBER(D531),D531&lt;&gt;0),Accueil!$B$7,IF(NOT(_xlfn.ISFORMULA(G531)),IF(AND(ISNUMBER(G531),G531&lt;&gt;0),Accueil!$B$7,""),"")),IF(NOT(_xlfn.ISFORMULA(G531)),IF(AND(ISNUMBER(G531),G531&lt;&gt;0),Accueil!$B$7,""),"")))</f>
        <v/>
      </c>
      <c r="AE531" s="230">
        <f t="shared" ca="1" si="120"/>
        <v>0</v>
      </c>
      <c r="AF531" s="230">
        <f t="shared" ca="1" si="121"/>
        <v>0</v>
      </c>
      <c r="AG531" s="230">
        <f t="shared" ca="1" si="122"/>
        <v>0</v>
      </c>
      <c r="AH531" s="231">
        <f t="shared" ca="1" si="123"/>
        <v>0</v>
      </c>
      <c r="AI531" s="231">
        <f t="shared" ca="1" si="124"/>
        <v>0</v>
      </c>
      <c r="AJ531" s="231" t="str">
        <f t="shared" ca="1" si="125"/>
        <v/>
      </c>
    </row>
    <row r="532" spans="1:36" x14ac:dyDescent="0.25">
      <c r="A532" s="42"/>
      <c r="B532" s="232" t="str">
        <f>IF(NOT(_xlfn.ISFORMULA(D532)),IF(AND(ISNUMBER(D532),D532&lt;&gt;0),Accueil!$B$7,IF(NOT(_xlfn.ISFORMULA(G532)),IF(AND(ISNUMBER(G532),G532&lt;&gt;0),Accueil!$B$7,""),"")),IF(NOT(_xlfn.ISFORMULA(G532)),IF(AND(ISNUMBER(G532),G532&lt;&gt;0),Accueil!$B$7,""),""))</f>
        <v/>
      </c>
      <c r="C532" s="43"/>
      <c r="D532" s="223" t="str">
        <f t="shared" ca="1" si="112"/>
        <v/>
      </c>
      <c r="E532" s="223" t="str">
        <f t="shared" ca="1" si="113"/>
        <v/>
      </c>
      <c r="F532" s="223" t="str">
        <f t="shared" ca="1" si="114"/>
        <v/>
      </c>
      <c r="G532" s="224" t="str">
        <f t="shared" ca="1" si="115"/>
        <v/>
      </c>
      <c r="H532" s="225" t="str">
        <f t="shared" ca="1" si="116"/>
        <v/>
      </c>
      <c r="I532" s="226" t="str">
        <f t="shared" ca="1" si="117"/>
        <v/>
      </c>
      <c r="J532" s="227" t="str">
        <f t="shared" ca="1" si="118"/>
        <v/>
      </c>
      <c r="K532" s="301" t="s">
        <v>88</v>
      </c>
      <c r="L532" s="112"/>
      <c r="M532" s="35"/>
      <c r="N532" s="35"/>
      <c r="O532" s="35"/>
      <c r="P532" s="35"/>
      <c r="S532" s="35"/>
      <c r="T532" s="35"/>
      <c r="U532" s="35"/>
      <c r="V532" s="35"/>
      <c r="W532" s="35"/>
      <c r="X532" s="35"/>
      <c r="Y532" s="35"/>
      <c r="Z532" s="35"/>
      <c r="AA532" s="228" t="b">
        <f t="shared" ca="1" si="119"/>
        <v>1</v>
      </c>
      <c r="AB532" s="228" t="b">
        <f ca="1">AND(Accueil!$E$5="Oui",$AA532,OR($AD532="",Accueil!$E$7="",NOT(ISNUMBER(Accueil!$E$7)),$AD532&gt;=Accueil!$E$7))</f>
        <v>0</v>
      </c>
      <c r="AC532" s="228" t="b">
        <f ca="1">AND(Accueil!$E$8="Oui",$AA532,OR($AD532="",Accueil!$E$10="",NOT(ISNUMBER(Accueil!$E$10)),$AD532&gt;=Accueil!$E$10))</f>
        <v>0</v>
      </c>
      <c r="AD532" s="229" t="str">
        <f>IF(NOT(_xlfn.ISFORMULA(B532)),IF(ISNUMBER(B532),B532,IF(NOT(_xlfn.ISFORMULA(D532)),IF(AND(ISNUMBER(D532),D532&lt;&gt;0),Accueil!$B$7,IF(NOT(_xlfn.ISFORMULA(G532)),IF(AND(ISNUMBER(G532),G532&lt;&gt;0),Accueil!$B$7,""),"")),IF(NOT(_xlfn.ISFORMULA(G532)),IF(AND(ISNUMBER(G532),G532&lt;&gt;0),Accueil!$B$7,""),""))),IF(NOT(_xlfn.ISFORMULA(D532)),IF(AND(ISNUMBER(D532),D532&lt;&gt;0),Accueil!$B$7,IF(NOT(_xlfn.ISFORMULA(G532)),IF(AND(ISNUMBER(G532),G532&lt;&gt;0),Accueil!$B$7,""),"")),IF(NOT(_xlfn.ISFORMULA(G532)),IF(AND(ISNUMBER(G532),G532&lt;&gt;0),Accueil!$B$7,""),"")))</f>
        <v/>
      </c>
      <c r="AE532" s="230">
        <f t="shared" ca="1" si="120"/>
        <v>0</v>
      </c>
      <c r="AF532" s="230">
        <f t="shared" ca="1" si="121"/>
        <v>0</v>
      </c>
      <c r="AG532" s="230">
        <f t="shared" ca="1" si="122"/>
        <v>0</v>
      </c>
      <c r="AH532" s="231">
        <f t="shared" ca="1" si="123"/>
        <v>0</v>
      </c>
      <c r="AI532" s="231">
        <f t="shared" ca="1" si="124"/>
        <v>0</v>
      </c>
      <c r="AJ532" s="231" t="str">
        <f t="shared" ca="1" si="125"/>
        <v/>
      </c>
    </row>
    <row r="533" spans="1:36" x14ac:dyDescent="0.25">
      <c r="A533" s="42"/>
      <c r="B533" s="232" t="str">
        <f>IF(NOT(_xlfn.ISFORMULA(D533)),IF(AND(ISNUMBER(D533),D533&lt;&gt;0),Accueil!$B$7,IF(NOT(_xlfn.ISFORMULA(G533)),IF(AND(ISNUMBER(G533),G533&lt;&gt;0),Accueil!$B$7,""),"")),IF(NOT(_xlfn.ISFORMULA(G533)),IF(AND(ISNUMBER(G533),G533&lt;&gt;0),Accueil!$B$7,""),""))</f>
        <v/>
      </c>
      <c r="C533" s="43"/>
      <c r="D533" s="223" t="str">
        <f t="shared" ca="1" si="112"/>
        <v/>
      </c>
      <c r="E533" s="223" t="str">
        <f t="shared" ca="1" si="113"/>
        <v/>
      </c>
      <c r="F533" s="223" t="str">
        <f t="shared" ca="1" si="114"/>
        <v/>
      </c>
      <c r="G533" s="224" t="str">
        <f t="shared" ca="1" si="115"/>
        <v/>
      </c>
      <c r="H533" s="225" t="str">
        <f t="shared" ca="1" si="116"/>
        <v/>
      </c>
      <c r="I533" s="226" t="str">
        <f t="shared" ca="1" si="117"/>
        <v/>
      </c>
      <c r="J533" s="227" t="str">
        <f t="shared" ca="1" si="118"/>
        <v/>
      </c>
      <c r="K533" s="301" t="s">
        <v>88</v>
      </c>
      <c r="L533" s="112"/>
      <c r="M533" s="35"/>
      <c r="N533" s="35"/>
      <c r="O533" s="35"/>
      <c r="P533" s="35"/>
      <c r="S533" s="35"/>
      <c r="T533" s="35"/>
      <c r="U533" s="35"/>
      <c r="V533" s="35"/>
      <c r="W533" s="35"/>
      <c r="X533" s="35"/>
      <c r="Y533" s="35"/>
      <c r="Z533" s="35"/>
      <c r="AA533" s="228" t="b">
        <f t="shared" ca="1" si="119"/>
        <v>1</v>
      </c>
      <c r="AB533" s="228" t="b">
        <f ca="1">AND(Accueil!$E$5="Oui",$AA533,OR($AD533="",Accueil!$E$7="",NOT(ISNUMBER(Accueil!$E$7)),$AD533&gt;=Accueil!$E$7))</f>
        <v>0</v>
      </c>
      <c r="AC533" s="228" t="b">
        <f ca="1">AND(Accueil!$E$8="Oui",$AA533,OR($AD533="",Accueil!$E$10="",NOT(ISNUMBER(Accueil!$E$10)),$AD533&gt;=Accueil!$E$10))</f>
        <v>0</v>
      </c>
      <c r="AD533" s="229" t="str">
        <f>IF(NOT(_xlfn.ISFORMULA(B533)),IF(ISNUMBER(B533),B533,IF(NOT(_xlfn.ISFORMULA(D533)),IF(AND(ISNUMBER(D533),D533&lt;&gt;0),Accueil!$B$7,IF(NOT(_xlfn.ISFORMULA(G533)),IF(AND(ISNUMBER(G533),G533&lt;&gt;0),Accueil!$B$7,""),"")),IF(NOT(_xlfn.ISFORMULA(G533)),IF(AND(ISNUMBER(G533),G533&lt;&gt;0),Accueil!$B$7,""),""))),IF(NOT(_xlfn.ISFORMULA(D533)),IF(AND(ISNUMBER(D533),D533&lt;&gt;0),Accueil!$B$7,IF(NOT(_xlfn.ISFORMULA(G533)),IF(AND(ISNUMBER(G533),G533&lt;&gt;0),Accueil!$B$7,""),"")),IF(NOT(_xlfn.ISFORMULA(G533)),IF(AND(ISNUMBER(G533),G533&lt;&gt;0),Accueil!$B$7,""),"")))</f>
        <v/>
      </c>
      <c r="AE533" s="230">
        <f t="shared" ca="1" si="120"/>
        <v>0</v>
      </c>
      <c r="AF533" s="230">
        <f t="shared" ca="1" si="121"/>
        <v>0</v>
      </c>
      <c r="AG533" s="230">
        <f t="shared" ca="1" si="122"/>
        <v>0</v>
      </c>
      <c r="AH533" s="231">
        <f t="shared" ca="1" si="123"/>
        <v>0</v>
      </c>
      <c r="AI533" s="231">
        <f t="shared" ca="1" si="124"/>
        <v>0</v>
      </c>
      <c r="AJ533" s="231" t="str">
        <f t="shared" ca="1" si="125"/>
        <v/>
      </c>
    </row>
    <row r="534" spans="1:36" x14ac:dyDescent="0.25">
      <c r="A534" s="42"/>
      <c r="B534" s="232" t="str">
        <f>IF(NOT(_xlfn.ISFORMULA(D534)),IF(AND(ISNUMBER(D534),D534&lt;&gt;0),Accueil!$B$7,IF(NOT(_xlfn.ISFORMULA(G534)),IF(AND(ISNUMBER(G534),G534&lt;&gt;0),Accueil!$B$7,""),"")),IF(NOT(_xlfn.ISFORMULA(G534)),IF(AND(ISNUMBER(G534),G534&lt;&gt;0),Accueil!$B$7,""),""))</f>
        <v/>
      </c>
      <c r="C534" s="43"/>
      <c r="D534" s="223" t="str">
        <f t="shared" ca="1" si="112"/>
        <v/>
      </c>
      <c r="E534" s="223" t="str">
        <f t="shared" ca="1" si="113"/>
        <v/>
      </c>
      <c r="F534" s="223" t="str">
        <f t="shared" ca="1" si="114"/>
        <v/>
      </c>
      <c r="G534" s="224" t="str">
        <f t="shared" ca="1" si="115"/>
        <v/>
      </c>
      <c r="H534" s="225" t="str">
        <f t="shared" ca="1" si="116"/>
        <v/>
      </c>
      <c r="I534" s="226" t="str">
        <f t="shared" ca="1" si="117"/>
        <v/>
      </c>
      <c r="J534" s="227" t="str">
        <f t="shared" ca="1" si="118"/>
        <v/>
      </c>
      <c r="K534" s="301" t="s">
        <v>88</v>
      </c>
      <c r="L534" s="112"/>
      <c r="M534" s="35"/>
      <c r="N534" s="35"/>
      <c r="O534" s="35"/>
      <c r="P534" s="35"/>
      <c r="S534" s="35"/>
      <c r="T534" s="35"/>
      <c r="U534" s="35"/>
      <c r="V534" s="35"/>
      <c r="W534" s="35"/>
      <c r="X534" s="35"/>
      <c r="Y534" s="35"/>
      <c r="Z534" s="35"/>
      <c r="AA534" s="228" t="b">
        <f t="shared" ca="1" si="119"/>
        <v>1</v>
      </c>
      <c r="AB534" s="228" t="b">
        <f ca="1">AND(Accueil!$E$5="Oui",$AA534,OR($AD534="",Accueil!$E$7="",NOT(ISNUMBER(Accueil!$E$7)),$AD534&gt;=Accueil!$E$7))</f>
        <v>0</v>
      </c>
      <c r="AC534" s="228" t="b">
        <f ca="1">AND(Accueil!$E$8="Oui",$AA534,OR($AD534="",Accueil!$E$10="",NOT(ISNUMBER(Accueil!$E$10)),$AD534&gt;=Accueil!$E$10))</f>
        <v>0</v>
      </c>
      <c r="AD534" s="229" t="str">
        <f>IF(NOT(_xlfn.ISFORMULA(B534)),IF(ISNUMBER(B534),B534,IF(NOT(_xlfn.ISFORMULA(D534)),IF(AND(ISNUMBER(D534),D534&lt;&gt;0),Accueil!$B$7,IF(NOT(_xlfn.ISFORMULA(G534)),IF(AND(ISNUMBER(G534),G534&lt;&gt;0),Accueil!$B$7,""),"")),IF(NOT(_xlfn.ISFORMULA(G534)),IF(AND(ISNUMBER(G534),G534&lt;&gt;0),Accueil!$B$7,""),""))),IF(NOT(_xlfn.ISFORMULA(D534)),IF(AND(ISNUMBER(D534),D534&lt;&gt;0),Accueil!$B$7,IF(NOT(_xlfn.ISFORMULA(G534)),IF(AND(ISNUMBER(G534),G534&lt;&gt;0),Accueil!$B$7,""),"")),IF(NOT(_xlfn.ISFORMULA(G534)),IF(AND(ISNUMBER(G534),G534&lt;&gt;0),Accueil!$B$7,""),"")))</f>
        <v/>
      </c>
      <c r="AE534" s="230">
        <f t="shared" ca="1" si="120"/>
        <v>0</v>
      </c>
      <c r="AF534" s="230">
        <f t="shared" ca="1" si="121"/>
        <v>0</v>
      </c>
      <c r="AG534" s="230">
        <f t="shared" ca="1" si="122"/>
        <v>0</v>
      </c>
      <c r="AH534" s="231">
        <f t="shared" ca="1" si="123"/>
        <v>0</v>
      </c>
      <c r="AI534" s="231">
        <f t="shared" ca="1" si="124"/>
        <v>0</v>
      </c>
      <c r="AJ534" s="231" t="str">
        <f t="shared" ca="1" si="125"/>
        <v/>
      </c>
    </row>
    <row r="535" spans="1:36" x14ac:dyDescent="0.25">
      <c r="A535" s="42"/>
      <c r="B535" s="232" t="str">
        <f>IF(NOT(_xlfn.ISFORMULA(D535)),IF(AND(ISNUMBER(D535),D535&lt;&gt;0),Accueil!$B$7,IF(NOT(_xlfn.ISFORMULA(G535)),IF(AND(ISNUMBER(G535),G535&lt;&gt;0),Accueil!$B$7,""),"")),IF(NOT(_xlfn.ISFORMULA(G535)),IF(AND(ISNUMBER(G535),G535&lt;&gt;0),Accueil!$B$7,""),""))</f>
        <v/>
      </c>
      <c r="C535" s="43"/>
      <c r="D535" s="223" t="str">
        <f t="shared" ca="1" si="112"/>
        <v/>
      </c>
      <c r="E535" s="223" t="str">
        <f t="shared" ca="1" si="113"/>
        <v/>
      </c>
      <c r="F535" s="223" t="str">
        <f t="shared" ca="1" si="114"/>
        <v/>
      </c>
      <c r="G535" s="224" t="str">
        <f t="shared" ca="1" si="115"/>
        <v/>
      </c>
      <c r="H535" s="225" t="str">
        <f t="shared" ca="1" si="116"/>
        <v/>
      </c>
      <c r="I535" s="226" t="str">
        <f t="shared" ca="1" si="117"/>
        <v/>
      </c>
      <c r="J535" s="227" t="str">
        <f t="shared" ca="1" si="118"/>
        <v/>
      </c>
      <c r="K535" s="301" t="s">
        <v>88</v>
      </c>
      <c r="L535" s="112"/>
      <c r="M535" s="35"/>
      <c r="N535" s="35"/>
      <c r="O535" s="35"/>
      <c r="P535" s="35"/>
      <c r="S535" s="35"/>
      <c r="T535" s="35"/>
      <c r="U535" s="35"/>
      <c r="V535" s="35"/>
      <c r="W535" s="35"/>
      <c r="X535" s="35"/>
      <c r="Y535" s="35"/>
      <c r="Z535" s="35"/>
      <c r="AA535" s="228" t="b">
        <f t="shared" ca="1" si="119"/>
        <v>1</v>
      </c>
      <c r="AB535" s="228" t="b">
        <f ca="1">AND(Accueil!$E$5="Oui",$AA535,OR($AD535="",Accueil!$E$7="",NOT(ISNUMBER(Accueil!$E$7)),$AD535&gt;=Accueil!$E$7))</f>
        <v>0</v>
      </c>
      <c r="AC535" s="228" t="b">
        <f ca="1">AND(Accueil!$E$8="Oui",$AA535,OR($AD535="",Accueil!$E$10="",NOT(ISNUMBER(Accueil!$E$10)),$AD535&gt;=Accueil!$E$10))</f>
        <v>0</v>
      </c>
      <c r="AD535" s="229" t="str">
        <f>IF(NOT(_xlfn.ISFORMULA(B535)),IF(ISNUMBER(B535),B535,IF(NOT(_xlfn.ISFORMULA(D535)),IF(AND(ISNUMBER(D535),D535&lt;&gt;0),Accueil!$B$7,IF(NOT(_xlfn.ISFORMULA(G535)),IF(AND(ISNUMBER(G535),G535&lt;&gt;0),Accueil!$B$7,""),"")),IF(NOT(_xlfn.ISFORMULA(G535)),IF(AND(ISNUMBER(G535),G535&lt;&gt;0),Accueil!$B$7,""),""))),IF(NOT(_xlfn.ISFORMULA(D535)),IF(AND(ISNUMBER(D535),D535&lt;&gt;0),Accueil!$B$7,IF(NOT(_xlfn.ISFORMULA(G535)),IF(AND(ISNUMBER(G535),G535&lt;&gt;0),Accueil!$B$7,""),"")),IF(NOT(_xlfn.ISFORMULA(G535)),IF(AND(ISNUMBER(G535),G535&lt;&gt;0),Accueil!$B$7,""),"")))</f>
        <v/>
      </c>
      <c r="AE535" s="230">
        <f t="shared" ca="1" si="120"/>
        <v>0</v>
      </c>
      <c r="AF535" s="230">
        <f t="shared" ca="1" si="121"/>
        <v>0</v>
      </c>
      <c r="AG535" s="230">
        <f t="shared" ca="1" si="122"/>
        <v>0</v>
      </c>
      <c r="AH535" s="231">
        <f t="shared" ca="1" si="123"/>
        <v>0</v>
      </c>
      <c r="AI535" s="231">
        <f t="shared" ca="1" si="124"/>
        <v>0</v>
      </c>
      <c r="AJ535" s="231" t="str">
        <f t="shared" ca="1" si="125"/>
        <v/>
      </c>
    </row>
    <row r="536" spans="1:36" x14ac:dyDescent="0.25">
      <c r="A536" s="42"/>
      <c r="B536" s="232" t="str">
        <f>IF(NOT(_xlfn.ISFORMULA(D536)),IF(AND(ISNUMBER(D536),D536&lt;&gt;0),Accueil!$B$7,IF(NOT(_xlfn.ISFORMULA(G536)),IF(AND(ISNUMBER(G536),G536&lt;&gt;0),Accueil!$B$7,""),"")),IF(NOT(_xlfn.ISFORMULA(G536)),IF(AND(ISNUMBER(G536),G536&lt;&gt;0),Accueil!$B$7,""),""))</f>
        <v/>
      </c>
      <c r="C536" s="43"/>
      <c r="D536" s="223" t="str">
        <f t="shared" ca="1" si="112"/>
        <v/>
      </c>
      <c r="E536" s="223" t="str">
        <f t="shared" ca="1" si="113"/>
        <v/>
      </c>
      <c r="F536" s="223" t="str">
        <f t="shared" ca="1" si="114"/>
        <v/>
      </c>
      <c r="G536" s="224" t="str">
        <f t="shared" ca="1" si="115"/>
        <v/>
      </c>
      <c r="H536" s="225" t="str">
        <f t="shared" ca="1" si="116"/>
        <v/>
      </c>
      <c r="I536" s="226" t="str">
        <f t="shared" ca="1" si="117"/>
        <v/>
      </c>
      <c r="J536" s="227" t="str">
        <f t="shared" ca="1" si="118"/>
        <v/>
      </c>
      <c r="K536" s="301" t="s">
        <v>88</v>
      </c>
      <c r="L536" s="112"/>
      <c r="M536" s="35"/>
      <c r="N536" s="35"/>
      <c r="O536" s="35"/>
      <c r="P536" s="35"/>
      <c r="S536" s="35"/>
      <c r="T536" s="35"/>
      <c r="U536" s="35"/>
      <c r="V536" s="35"/>
      <c r="W536" s="35"/>
      <c r="X536" s="35"/>
      <c r="Y536" s="35"/>
      <c r="Z536" s="35"/>
      <c r="AA536" s="228" t="b">
        <f t="shared" ca="1" si="119"/>
        <v>1</v>
      </c>
      <c r="AB536" s="228" t="b">
        <f ca="1">AND(Accueil!$E$5="Oui",$AA536,OR($AD536="",Accueil!$E$7="",NOT(ISNUMBER(Accueil!$E$7)),$AD536&gt;=Accueil!$E$7))</f>
        <v>0</v>
      </c>
      <c r="AC536" s="228" t="b">
        <f ca="1">AND(Accueil!$E$8="Oui",$AA536,OR($AD536="",Accueil!$E$10="",NOT(ISNUMBER(Accueil!$E$10)),$AD536&gt;=Accueil!$E$10))</f>
        <v>0</v>
      </c>
      <c r="AD536" s="229" t="str">
        <f>IF(NOT(_xlfn.ISFORMULA(B536)),IF(ISNUMBER(B536),B536,IF(NOT(_xlfn.ISFORMULA(D536)),IF(AND(ISNUMBER(D536),D536&lt;&gt;0),Accueil!$B$7,IF(NOT(_xlfn.ISFORMULA(G536)),IF(AND(ISNUMBER(G536),G536&lt;&gt;0),Accueil!$B$7,""),"")),IF(NOT(_xlfn.ISFORMULA(G536)),IF(AND(ISNUMBER(G536),G536&lt;&gt;0),Accueil!$B$7,""),""))),IF(NOT(_xlfn.ISFORMULA(D536)),IF(AND(ISNUMBER(D536),D536&lt;&gt;0),Accueil!$B$7,IF(NOT(_xlfn.ISFORMULA(G536)),IF(AND(ISNUMBER(G536),G536&lt;&gt;0),Accueil!$B$7,""),"")),IF(NOT(_xlfn.ISFORMULA(G536)),IF(AND(ISNUMBER(G536),G536&lt;&gt;0),Accueil!$B$7,""),"")))</f>
        <v/>
      </c>
      <c r="AE536" s="230">
        <f t="shared" ca="1" si="120"/>
        <v>0</v>
      </c>
      <c r="AF536" s="230">
        <f t="shared" ca="1" si="121"/>
        <v>0</v>
      </c>
      <c r="AG536" s="230">
        <f t="shared" ca="1" si="122"/>
        <v>0</v>
      </c>
      <c r="AH536" s="231">
        <f t="shared" ca="1" si="123"/>
        <v>0</v>
      </c>
      <c r="AI536" s="231">
        <f t="shared" ca="1" si="124"/>
        <v>0</v>
      </c>
      <c r="AJ536" s="231" t="str">
        <f t="shared" ca="1" si="125"/>
        <v/>
      </c>
    </row>
    <row r="537" spans="1:36" x14ac:dyDescent="0.25">
      <c r="A537" s="42"/>
      <c r="B537" s="232" t="str">
        <f>IF(NOT(_xlfn.ISFORMULA(D537)),IF(AND(ISNUMBER(D537),D537&lt;&gt;0),Accueil!$B$7,IF(NOT(_xlfn.ISFORMULA(G537)),IF(AND(ISNUMBER(G537),G537&lt;&gt;0),Accueil!$B$7,""),"")),IF(NOT(_xlfn.ISFORMULA(G537)),IF(AND(ISNUMBER(G537),G537&lt;&gt;0),Accueil!$B$7,""),""))</f>
        <v/>
      </c>
      <c r="C537" s="43"/>
      <c r="D537" s="223" t="str">
        <f t="shared" ca="1" si="112"/>
        <v/>
      </c>
      <c r="E537" s="223" t="str">
        <f t="shared" ca="1" si="113"/>
        <v/>
      </c>
      <c r="F537" s="223" t="str">
        <f t="shared" ca="1" si="114"/>
        <v/>
      </c>
      <c r="G537" s="224" t="str">
        <f t="shared" ca="1" si="115"/>
        <v/>
      </c>
      <c r="H537" s="225" t="str">
        <f t="shared" ca="1" si="116"/>
        <v/>
      </c>
      <c r="I537" s="226" t="str">
        <f t="shared" ca="1" si="117"/>
        <v/>
      </c>
      <c r="J537" s="227" t="str">
        <f t="shared" ca="1" si="118"/>
        <v/>
      </c>
      <c r="K537" s="301" t="s">
        <v>88</v>
      </c>
      <c r="L537" s="112"/>
      <c r="M537" s="35"/>
      <c r="N537" s="35"/>
      <c r="O537" s="35"/>
      <c r="P537" s="35"/>
      <c r="S537" s="35"/>
      <c r="T537" s="35"/>
      <c r="U537" s="35"/>
      <c r="V537" s="35"/>
      <c r="W537" s="35"/>
      <c r="X537" s="35"/>
      <c r="Y537" s="35"/>
      <c r="Z537" s="35"/>
      <c r="AA537" s="228" t="b">
        <f t="shared" ca="1" si="119"/>
        <v>1</v>
      </c>
      <c r="AB537" s="228" t="b">
        <f ca="1">AND(Accueil!$E$5="Oui",$AA537,OR($AD537="",Accueil!$E$7="",NOT(ISNUMBER(Accueil!$E$7)),$AD537&gt;=Accueil!$E$7))</f>
        <v>0</v>
      </c>
      <c r="AC537" s="228" t="b">
        <f ca="1">AND(Accueil!$E$8="Oui",$AA537,OR($AD537="",Accueil!$E$10="",NOT(ISNUMBER(Accueil!$E$10)),$AD537&gt;=Accueil!$E$10))</f>
        <v>0</v>
      </c>
      <c r="AD537" s="229" t="str">
        <f>IF(NOT(_xlfn.ISFORMULA(B537)),IF(ISNUMBER(B537),B537,IF(NOT(_xlfn.ISFORMULA(D537)),IF(AND(ISNUMBER(D537),D537&lt;&gt;0),Accueil!$B$7,IF(NOT(_xlfn.ISFORMULA(G537)),IF(AND(ISNUMBER(G537),G537&lt;&gt;0),Accueil!$B$7,""),"")),IF(NOT(_xlfn.ISFORMULA(G537)),IF(AND(ISNUMBER(G537),G537&lt;&gt;0),Accueil!$B$7,""),""))),IF(NOT(_xlfn.ISFORMULA(D537)),IF(AND(ISNUMBER(D537),D537&lt;&gt;0),Accueil!$B$7,IF(NOT(_xlfn.ISFORMULA(G537)),IF(AND(ISNUMBER(G537),G537&lt;&gt;0),Accueil!$B$7,""),"")),IF(NOT(_xlfn.ISFORMULA(G537)),IF(AND(ISNUMBER(G537),G537&lt;&gt;0),Accueil!$B$7,""),"")))</f>
        <v/>
      </c>
      <c r="AE537" s="230">
        <f t="shared" ca="1" si="120"/>
        <v>0</v>
      </c>
      <c r="AF537" s="230">
        <f t="shared" ca="1" si="121"/>
        <v>0</v>
      </c>
      <c r="AG537" s="230">
        <f t="shared" ca="1" si="122"/>
        <v>0</v>
      </c>
      <c r="AH537" s="231">
        <f t="shared" ca="1" si="123"/>
        <v>0</v>
      </c>
      <c r="AI537" s="231">
        <f t="shared" ca="1" si="124"/>
        <v>0</v>
      </c>
      <c r="AJ537" s="231" t="str">
        <f t="shared" ca="1" si="125"/>
        <v/>
      </c>
    </row>
    <row r="538" spans="1:36" x14ac:dyDescent="0.25">
      <c r="A538" s="42"/>
      <c r="B538" s="232" t="str">
        <f>IF(NOT(_xlfn.ISFORMULA(D538)),IF(AND(ISNUMBER(D538),D538&lt;&gt;0),Accueil!$B$7,IF(NOT(_xlfn.ISFORMULA(G538)),IF(AND(ISNUMBER(G538),G538&lt;&gt;0),Accueil!$B$7,""),"")),IF(NOT(_xlfn.ISFORMULA(G538)),IF(AND(ISNUMBER(G538),G538&lt;&gt;0),Accueil!$B$7,""),""))</f>
        <v/>
      </c>
      <c r="C538" s="43"/>
      <c r="D538" s="223" t="str">
        <f t="shared" ca="1" si="112"/>
        <v/>
      </c>
      <c r="E538" s="223" t="str">
        <f t="shared" ca="1" si="113"/>
        <v/>
      </c>
      <c r="F538" s="223" t="str">
        <f t="shared" ca="1" si="114"/>
        <v/>
      </c>
      <c r="G538" s="224" t="str">
        <f t="shared" ca="1" si="115"/>
        <v/>
      </c>
      <c r="H538" s="225" t="str">
        <f t="shared" ca="1" si="116"/>
        <v/>
      </c>
      <c r="I538" s="226" t="str">
        <f t="shared" ca="1" si="117"/>
        <v/>
      </c>
      <c r="J538" s="227" t="str">
        <f t="shared" ca="1" si="118"/>
        <v/>
      </c>
      <c r="K538" s="301" t="s">
        <v>88</v>
      </c>
      <c r="L538" s="112"/>
      <c r="M538" s="35"/>
      <c r="N538" s="35"/>
      <c r="O538" s="35"/>
      <c r="P538" s="35"/>
      <c r="S538" s="35"/>
      <c r="T538" s="35"/>
      <c r="U538" s="35"/>
      <c r="V538" s="35"/>
      <c r="W538" s="35"/>
      <c r="X538" s="35"/>
      <c r="Y538" s="35"/>
      <c r="Z538" s="35"/>
      <c r="AA538" s="228" t="b">
        <f t="shared" ca="1" si="119"/>
        <v>1</v>
      </c>
      <c r="AB538" s="228" t="b">
        <f ca="1">AND(Accueil!$E$5="Oui",$AA538,OR($AD538="",Accueil!$E$7="",NOT(ISNUMBER(Accueil!$E$7)),$AD538&gt;=Accueil!$E$7))</f>
        <v>0</v>
      </c>
      <c r="AC538" s="228" t="b">
        <f ca="1">AND(Accueil!$E$8="Oui",$AA538,OR($AD538="",Accueil!$E$10="",NOT(ISNUMBER(Accueil!$E$10)),$AD538&gt;=Accueil!$E$10))</f>
        <v>0</v>
      </c>
      <c r="AD538" s="229" t="str">
        <f>IF(NOT(_xlfn.ISFORMULA(B538)),IF(ISNUMBER(B538),B538,IF(NOT(_xlfn.ISFORMULA(D538)),IF(AND(ISNUMBER(D538),D538&lt;&gt;0),Accueil!$B$7,IF(NOT(_xlfn.ISFORMULA(G538)),IF(AND(ISNUMBER(G538),G538&lt;&gt;0),Accueil!$B$7,""),"")),IF(NOT(_xlfn.ISFORMULA(G538)),IF(AND(ISNUMBER(G538),G538&lt;&gt;0),Accueil!$B$7,""),""))),IF(NOT(_xlfn.ISFORMULA(D538)),IF(AND(ISNUMBER(D538),D538&lt;&gt;0),Accueil!$B$7,IF(NOT(_xlfn.ISFORMULA(G538)),IF(AND(ISNUMBER(G538),G538&lt;&gt;0),Accueil!$B$7,""),"")),IF(NOT(_xlfn.ISFORMULA(G538)),IF(AND(ISNUMBER(G538),G538&lt;&gt;0),Accueil!$B$7,""),"")))</f>
        <v/>
      </c>
      <c r="AE538" s="230">
        <f t="shared" ca="1" si="120"/>
        <v>0</v>
      </c>
      <c r="AF538" s="230">
        <f t="shared" ca="1" si="121"/>
        <v>0</v>
      </c>
      <c r="AG538" s="230">
        <f t="shared" ca="1" si="122"/>
        <v>0</v>
      </c>
      <c r="AH538" s="231">
        <f t="shared" ca="1" si="123"/>
        <v>0</v>
      </c>
      <c r="AI538" s="231">
        <f t="shared" ca="1" si="124"/>
        <v>0</v>
      </c>
      <c r="AJ538" s="231" t="str">
        <f t="shared" ca="1" si="125"/>
        <v/>
      </c>
    </row>
    <row r="539" spans="1:36" x14ac:dyDescent="0.25">
      <c r="A539" s="42"/>
      <c r="B539" s="232" t="str">
        <f>IF(NOT(_xlfn.ISFORMULA(D539)),IF(AND(ISNUMBER(D539),D539&lt;&gt;0),Accueil!$B$7,IF(NOT(_xlfn.ISFORMULA(G539)),IF(AND(ISNUMBER(G539),G539&lt;&gt;0),Accueil!$B$7,""),"")),IF(NOT(_xlfn.ISFORMULA(G539)),IF(AND(ISNUMBER(G539),G539&lt;&gt;0),Accueil!$B$7,""),""))</f>
        <v/>
      </c>
      <c r="C539" s="43"/>
      <c r="D539" s="223" t="str">
        <f t="shared" ca="1" si="112"/>
        <v/>
      </c>
      <c r="E539" s="223" t="str">
        <f t="shared" ca="1" si="113"/>
        <v/>
      </c>
      <c r="F539" s="223" t="str">
        <f t="shared" ca="1" si="114"/>
        <v/>
      </c>
      <c r="G539" s="224" t="str">
        <f t="shared" ca="1" si="115"/>
        <v/>
      </c>
      <c r="H539" s="225" t="str">
        <f t="shared" ca="1" si="116"/>
        <v/>
      </c>
      <c r="I539" s="226" t="str">
        <f t="shared" ca="1" si="117"/>
        <v/>
      </c>
      <c r="J539" s="227" t="str">
        <f t="shared" ca="1" si="118"/>
        <v/>
      </c>
      <c r="K539" s="301" t="s">
        <v>88</v>
      </c>
      <c r="L539" s="112"/>
      <c r="M539" s="35"/>
      <c r="N539" s="35"/>
      <c r="O539" s="35"/>
      <c r="P539" s="35"/>
      <c r="S539" s="35"/>
      <c r="T539" s="35"/>
      <c r="U539" s="35"/>
      <c r="V539" s="35"/>
      <c r="W539" s="35"/>
      <c r="X539" s="35"/>
      <c r="Y539" s="35"/>
      <c r="Z539" s="35"/>
      <c r="AA539" s="228" t="b">
        <f t="shared" ca="1" si="119"/>
        <v>1</v>
      </c>
      <c r="AB539" s="228" t="b">
        <f ca="1">AND(Accueil!$E$5="Oui",$AA539,OR($AD539="",Accueil!$E$7="",NOT(ISNUMBER(Accueil!$E$7)),$AD539&gt;=Accueil!$E$7))</f>
        <v>0</v>
      </c>
      <c r="AC539" s="228" t="b">
        <f ca="1">AND(Accueil!$E$8="Oui",$AA539,OR($AD539="",Accueil!$E$10="",NOT(ISNUMBER(Accueil!$E$10)),$AD539&gt;=Accueil!$E$10))</f>
        <v>0</v>
      </c>
      <c r="AD539" s="229" t="str">
        <f>IF(NOT(_xlfn.ISFORMULA(B539)),IF(ISNUMBER(B539),B539,IF(NOT(_xlfn.ISFORMULA(D539)),IF(AND(ISNUMBER(D539),D539&lt;&gt;0),Accueil!$B$7,IF(NOT(_xlfn.ISFORMULA(G539)),IF(AND(ISNUMBER(G539),G539&lt;&gt;0),Accueil!$B$7,""),"")),IF(NOT(_xlfn.ISFORMULA(G539)),IF(AND(ISNUMBER(G539),G539&lt;&gt;0),Accueil!$B$7,""),""))),IF(NOT(_xlfn.ISFORMULA(D539)),IF(AND(ISNUMBER(D539),D539&lt;&gt;0),Accueil!$B$7,IF(NOT(_xlfn.ISFORMULA(G539)),IF(AND(ISNUMBER(G539),G539&lt;&gt;0),Accueil!$B$7,""),"")),IF(NOT(_xlfn.ISFORMULA(G539)),IF(AND(ISNUMBER(G539),G539&lt;&gt;0),Accueil!$B$7,""),"")))</f>
        <v/>
      </c>
      <c r="AE539" s="230">
        <f t="shared" ca="1" si="120"/>
        <v>0</v>
      </c>
      <c r="AF539" s="230">
        <f t="shared" ca="1" si="121"/>
        <v>0</v>
      </c>
      <c r="AG539" s="230">
        <f t="shared" ca="1" si="122"/>
        <v>0</v>
      </c>
      <c r="AH539" s="231">
        <f t="shared" ca="1" si="123"/>
        <v>0</v>
      </c>
      <c r="AI539" s="231">
        <f t="shared" ca="1" si="124"/>
        <v>0</v>
      </c>
      <c r="AJ539" s="231" t="str">
        <f t="shared" ca="1" si="125"/>
        <v/>
      </c>
    </row>
    <row r="540" spans="1:36" x14ac:dyDescent="0.25">
      <c r="A540" s="42"/>
      <c r="B540" s="232" t="str">
        <f>IF(NOT(_xlfn.ISFORMULA(D540)),IF(AND(ISNUMBER(D540),D540&lt;&gt;0),Accueil!$B$7,IF(NOT(_xlfn.ISFORMULA(G540)),IF(AND(ISNUMBER(G540),G540&lt;&gt;0),Accueil!$B$7,""),"")),IF(NOT(_xlfn.ISFORMULA(G540)),IF(AND(ISNUMBER(G540),G540&lt;&gt;0),Accueil!$B$7,""),""))</f>
        <v/>
      </c>
      <c r="C540" s="43"/>
      <c r="D540" s="223" t="str">
        <f t="shared" ca="1" si="112"/>
        <v/>
      </c>
      <c r="E540" s="223" t="str">
        <f t="shared" ca="1" si="113"/>
        <v/>
      </c>
      <c r="F540" s="223" t="str">
        <f t="shared" ca="1" si="114"/>
        <v/>
      </c>
      <c r="G540" s="224" t="str">
        <f t="shared" ca="1" si="115"/>
        <v/>
      </c>
      <c r="H540" s="225" t="str">
        <f t="shared" ca="1" si="116"/>
        <v/>
      </c>
      <c r="I540" s="226" t="str">
        <f t="shared" ca="1" si="117"/>
        <v/>
      </c>
      <c r="J540" s="227" t="str">
        <f t="shared" ca="1" si="118"/>
        <v/>
      </c>
      <c r="K540" s="301" t="s">
        <v>88</v>
      </c>
      <c r="L540" s="112"/>
      <c r="M540" s="35"/>
      <c r="N540" s="35"/>
      <c r="O540" s="35"/>
      <c r="P540" s="35"/>
      <c r="S540" s="35"/>
      <c r="T540" s="35"/>
      <c r="U540" s="35"/>
      <c r="V540" s="35"/>
      <c r="W540" s="35"/>
      <c r="X540" s="35"/>
      <c r="Y540" s="35"/>
      <c r="Z540" s="35"/>
      <c r="AA540" s="228" t="b">
        <f t="shared" ca="1" si="119"/>
        <v>1</v>
      </c>
      <c r="AB540" s="228" t="b">
        <f ca="1">AND(Accueil!$E$5="Oui",$AA540,OR($AD540="",Accueil!$E$7="",NOT(ISNUMBER(Accueil!$E$7)),$AD540&gt;=Accueil!$E$7))</f>
        <v>0</v>
      </c>
      <c r="AC540" s="228" t="b">
        <f ca="1">AND(Accueil!$E$8="Oui",$AA540,OR($AD540="",Accueil!$E$10="",NOT(ISNUMBER(Accueil!$E$10)),$AD540&gt;=Accueil!$E$10))</f>
        <v>0</v>
      </c>
      <c r="AD540" s="229" t="str">
        <f>IF(NOT(_xlfn.ISFORMULA(B540)),IF(ISNUMBER(B540),B540,IF(NOT(_xlfn.ISFORMULA(D540)),IF(AND(ISNUMBER(D540),D540&lt;&gt;0),Accueil!$B$7,IF(NOT(_xlfn.ISFORMULA(G540)),IF(AND(ISNUMBER(G540),G540&lt;&gt;0),Accueil!$B$7,""),"")),IF(NOT(_xlfn.ISFORMULA(G540)),IF(AND(ISNUMBER(G540),G540&lt;&gt;0),Accueil!$B$7,""),""))),IF(NOT(_xlfn.ISFORMULA(D540)),IF(AND(ISNUMBER(D540),D540&lt;&gt;0),Accueil!$B$7,IF(NOT(_xlfn.ISFORMULA(G540)),IF(AND(ISNUMBER(G540),G540&lt;&gt;0),Accueil!$B$7,""),"")),IF(NOT(_xlfn.ISFORMULA(G540)),IF(AND(ISNUMBER(G540),G540&lt;&gt;0),Accueil!$B$7,""),"")))</f>
        <v/>
      </c>
      <c r="AE540" s="230">
        <f t="shared" ca="1" si="120"/>
        <v>0</v>
      </c>
      <c r="AF540" s="230">
        <f t="shared" ca="1" si="121"/>
        <v>0</v>
      </c>
      <c r="AG540" s="230">
        <f t="shared" ca="1" si="122"/>
        <v>0</v>
      </c>
      <c r="AH540" s="231">
        <f t="shared" ca="1" si="123"/>
        <v>0</v>
      </c>
      <c r="AI540" s="231">
        <f t="shared" ca="1" si="124"/>
        <v>0</v>
      </c>
      <c r="AJ540" s="231" t="str">
        <f t="shared" ca="1" si="125"/>
        <v/>
      </c>
    </row>
    <row r="541" spans="1:36" x14ac:dyDescent="0.25">
      <c r="A541" s="42"/>
      <c r="B541" s="232" t="str">
        <f>IF(NOT(_xlfn.ISFORMULA(D541)),IF(AND(ISNUMBER(D541),D541&lt;&gt;0),Accueil!$B$7,IF(NOT(_xlfn.ISFORMULA(G541)),IF(AND(ISNUMBER(G541),G541&lt;&gt;0),Accueil!$B$7,""),"")),IF(NOT(_xlfn.ISFORMULA(G541)),IF(AND(ISNUMBER(G541),G541&lt;&gt;0),Accueil!$B$7,""),""))</f>
        <v/>
      </c>
      <c r="C541" s="43"/>
      <c r="D541" s="223" t="str">
        <f t="shared" ca="1" si="112"/>
        <v/>
      </c>
      <c r="E541" s="223" t="str">
        <f t="shared" ca="1" si="113"/>
        <v/>
      </c>
      <c r="F541" s="223" t="str">
        <f t="shared" ca="1" si="114"/>
        <v/>
      </c>
      <c r="G541" s="224" t="str">
        <f t="shared" ca="1" si="115"/>
        <v/>
      </c>
      <c r="H541" s="225" t="str">
        <f t="shared" ca="1" si="116"/>
        <v/>
      </c>
      <c r="I541" s="226" t="str">
        <f t="shared" ca="1" si="117"/>
        <v/>
      </c>
      <c r="J541" s="227" t="str">
        <f t="shared" ca="1" si="118"/>
        <v/>
      </c>
      <c r="K541" s="301" t="s">
        <v>88</v>
      </c>
      <c r="L541" s="112"/>
      <c r="M541" s="35"/>
      <c r="N541" s="35"/>
      <c r="O541" s="35"/>
      <c r="P541" s="35"/>
      <c r="S541" s="35"/>
      <c r="T541" s="35"/>
      <c r="U541" s="35"/>
      <c r="V541" s="35"/>
      <c r="W541" s="35"/>
      <c r="X541" s="35"/>
      <c r="Y541" s="35"/>
      <c r="Z541" s="35"/>
      <c r="AA541" s="228" t="b">
        <f t="shared" ca="1" si="119"/>
        <v>1</v>
      </c>
      <c r="AB541" s="228" t="b">
        <f ca="1">AND(Accueil!$E$5="Oui",$AA541,OR($AD541="",Accueil!$E$7="",NOT(ISNUMBER(Accueil!$E$7)),$AD541&gt;=Accueil!$E$7))</f>
        <v>0</v>
      </c>
      <c r="AC541" s="228" t="b">
        <f ca="1">AND(Accueil!$E$8="Oui",$AA541,OR($AD541="",Accueil!$E$10="",NOT(ISNUMBER(Accueil!$E$10)),$AD541&gt;=Accueil!$E$10))</f>
        <v>0</v>
      </c>
      <c r="AD541" s="229" t="str">
        <f>IF(NOT(_xlfn.ISFORMULA(B541)),IF(ISNUMBER(B541),B541,IF(NOT(_xlfn.ISFORMULA(D541)),IF(AND(ISNUMBER(D541),D541&lt;&gt;0),Accueil!$B$7,IF(NOT(_xlfn.ISFORMULA(G541)),IF(AND(ISNUMBER(G541),G541&lt;&gt;0),Accueil!$B$7,""),"")),IF(NOT(_xlfn.ISFORMULA(G541)),IF(AND(ISNUMBER(G541),G541&lt;&gt;0),Accueil!$B$7,""),""))),IF(NOT(_xlfn.ISFORMULA(D541)),IF(AND(ISNUMBER(D541),D541&lt;&gt;0),Accueil!$B$7,IF(NOT(_xlfn.ISFORMULA(G541)),IF(AND(ISNUMBER(G541),G541&lt;&gt;0),Accueil!$B$7,""),"")),IF(NOT(_xlfn.ISFORMULA(G541)),IF(AND(ISNUMBER(G541),G541&lt;&gt;0),Accueil!$B$7,""),"")))</f>
        <v/>
      </c>
      <c r="AE541" s="230">
        <f t="shared" ca="1" si="120"/>
        <v>0</v>
      </c>
      <c r="AF541" s="230">
        <f t="shared" ca="1" si="121"/>
        <v>0</v>
      </c>
      <c r="AG541" s="230">
        <f t="shared" ca="1" si="122"/>
        <v>0</v>
      </c>
      <c r="AH541" s="231">
        <f t="shared" ca="1" si="123"/>
        <v>0</v>
      </c>
      <c r="AI541" s="231">
        <f t="shared" ca="1" si="124"/>
        <v>0</v>
      </c>
      <c r="AJ541" s="231" t="str">
        <f t="shared" ca="1" si="125"/>
        <v/>
      </c>
    </row>
    <row r="542" spans="1:36" x14ac:dyDescent="0.25">
      <c r="A542" s="42"/>
      <c r="B542" s="232" t="str">
        <f>IF(NOT(_xlfn.ISFORMULA(D542)),IF(AND(ISNUMBER(D542),D542&lt;&gt;0),Accueil!$B$7,IF(NOT(_xlfn.ISFORMULA(G542)),IF(AND(ISNUMBER(G542),G542&lt;&gt;0),Accueil!$B$7,""),"")),IF(NOT(_xlfn.ISFORMULA(G542)),IF(AND(ISNUMBER(G542),G542&lt;&gt;0),Accueil!$B$7,""),""))</f>
        <v/>
      </c>
      <c r="C542" s="43"/>
      <c r="D542" s="223" t="str">
        <f t="shared" ca="1" si="112"/>
        <v/>
      </c>
      <c r="E542" s="223" t="str">
        <f t="shared" ca="1" si="113"/>
        <v/>
      </c>
      <c r="F542" s="223" t="str">
        <f t="shared" ca="1" si="114"/>
        <v/>
      </c>
      <c r="G542" s="224" t="str">
        <f t="shared" ca="1" si="115"/>
        <v/>
      </c>
      <c r="H542" s="225" t="str">
        <f t="shared" ca="1" si="116"/>
        <v/>
      </c>
      <c r="I542" s="226" t="str">
        <f t="shared" ca="1" si="117"/>
        <v/>
      </c>
      <c r="J542" s="227" t="str">
        <f t="shared" ca="1" si="118"/>
        <v/>
      </c>
      <c r="K542" s="301" t="s">
        <v>88</v>
      </c>
      <c r="L542" s="112"/>
      <c r="M542" s="35"/>
      <c r="N542" s="35"/>
      <c r="O542" s="35"/>
      <c r="P542" s="35"/>
      <c r="S542" s="35"/>
      <c r="T542" s="35"/>
      <c r="U542" s="35"/>
      <c r="V542" s="35"/>
      <c r="W542" s="35"/>
      <c r="X542" s="35"/>
      <c r="Y542" s="35"/>
      <c r="Z542" s="35"/>
      <c r="AA542" s="228" t="b">
        <f t="shared" ca="1" si="119"/>
        <v>1</v>
      </c>
      <c r="AB542" s="228" t="b">
        <f ca="1">AND(Accueil!$E$5="Oui",$AA542,OR($AD542="",Accueil!$E$7="",NOT(ISNUMBER(Accueil!$E$7)),$AD542&gt;=Accueil!$E$7))</f>
        <v>0</v>
      </c>
      <c r="AC542" s="228" t="b">
        <f ca="1">AND(Accueil!$E$8="Oui",$AA542,OR($AD542="",Accueil!$E$10="",NOT(ISNUMBER(Accueil!$E$10)),$AD542&gt;=Accueil!$E$10))</f>
        <v>0</v>
      </c>
      <c r="AD542" s="229" t="str">
        <f>IF(NOT(_xlfn.ISFORMULA(B542)),IF(ISNUMBER(B542),B542,IF(NOT(_xlfn.ISFORMULA(D542)),IF(AND(ISNUMBER(D542),D542&lt;&gt;0),Accueil!$B$7,IF(NOT(_xlfn.ISFORMULA(G542)),IF(AND(ISNUMBER(G542),G542&lt;&gt;0),Accueil!$B$7,""),"")),IF(NOT(_xlfn.ISFORMULA(G542)),IF(AND(ISNUMBER(G542),G542&lt;&gt;0),Accueil!$B$7,""),""))),IF(NOT(_xlfn.ISFORMULA(D542)),IF(AND(ISNUMBER(D542),D542&lt;&gt;0),Accueil!$B$7,IF(NOT(_xlfn.ISFORMULA(G542)),IF(AND(ISNUMBER(G542),G542&lt;&gt;0),Accueil!$B$7,""),"")),IF(NOT(_xlfn.ISFORMULA(G542)),IF(AND(ISNUMBER(G542),G542&lt;&gt;0),Accueil!$B$7,""),"")))</f>
        <v/>
      </c>
      <c r="AE542" s="230">
        <f t="shared" ca="1" si="120"/>
        <v>0</v>
      </c>
      <c r="AF542" s="230">
        <f t="shared" ca="1" si="121"/>
        <v>0</v>
      </c>
      <c r="AG542" s="230">
        <f t="shared" ca="1" si="122"/>
        <v>0</v>
      </c>
      <c r="AH542" s="231">
        <f t="shared" ca="1" si="123"/>
        <v>0</v>
      </c>
      <c r="AI542" s="231">
        <f t="shared" ca="1" si="124"/>
        <v>0</v>
      </c>
      <c r="AJ542" s="231" t="str">
        <f t="shared" ca="1" si="125"/>
        <v/>
      </c>
    </row>
    <row r="543" spans="1:36" x14ac:dyDescent="0.25">
      <c r="A543" s="42"/>
      <c r="B543" s="232" t="str">
        <f>IF(NOT(_xlfn.ISFORMULA(D543)),IF(AND(ISNUMBER(D543),D543&lt;&gt;0),Accueil!$B$7,IF(NOT(_xlfn.ISFORMULA(G543)),IF(AND(ISNUMBER(G543),G543&lt;&gt;0),Accueil!$B$7,""),"")),IF(NOT(_xlfn.ISFORMULA(G543)),IF(AND(ISNUMBER(G543),G543&lt;&gt;0),Accueil!$B$7,""),""))</f>
        <v/>
      </c>
      <c r="C543" s="43"/>
      <c r="D543" s="223" t="str">
        <f t="shared" ca="1" si="112"/>
        <v/>
      </c>
      <c r="E543" s="223" t="str">
        <f t="shared" ca="1" si="113"/>
        <v/>
      </c>
      <c r="F543" s="223" t="str">
        <f t="shared" ca="1" si="114"/>
        <v/>
      </c>
      <c r="G543" s="224" t="str">
        <f t="shared" ca="1" si="115"/>
        <v/>
      </c>
      <c r="H543" s="225" t="str">
        <f t="shared" ca="1" si="116"/>
        <v/>
      </c>
      <c r="I543" s="226" t="str">
        <f t="shared" ca="1" si="117"/>
        <v/>
      </c>
      <c r="J543" s="227" t="str">
        <f t="shared" ca="1" si="118"/>
        <v/>
      </c>
      <c r="K543" s="301" t="s">
        <v>88</v>
      </c>
      <c r="L543" s="112"/>
      <c r="M543" s="35"/>
      <c r="N543" s="35"/>
      <c r="O543" s="35"/>
      <c r="P543" s="35"/>
      <c r="S543" s="35"/>
      <c r="T543" s="35"/>
      <c r="U543" s="35"/>
      <c r="V543" s="35"/>
      <c r="W543" s="35"/>
      <c r="X543" s="35"/>
      <c r="Y543" s="35"/>
      <c r="Z543" s="35"/>
      <c r="AA543" s="228" t="b">
        <f t="shared" ca="1" si="119"/>
        <v>1</v>
      </c>
      <c r="AB543" s="228" t="b">
        <f ca="1">AND(Accueil!$E$5="Oui",$AA543,OR($AD543="",Accueil!$E$7="",NOT(ISNUMBER(Accueil!$E$7)),$AD543&gt;=Accueil!$E$7))</f>
        <v>0</v>
      </c>
      <c r="AC543" s="228" t="b">
        <f ca="1">AND(Accueil!$E$8="Oui",$AA543,OR($AD543="",Accueil!$E$10="",NOT(ISNUMBER(Accueil!$E$10)),$AD543&gt;=Accueil!$E$10))</f>
        <v>0</v>
      </c>
      <c r="AD543" s="229" t="str">
        <f>IF(NOT(_xlfn.ISFORMULA(B543)),IF(ISNUMBER(B543),B543,IF(NOT(_xlfn.ISFORMULA(D543)),IF(AND(ISNUMBER(D543),D543&lt;&gt;0),Accueil!$B$7,IF(NOT(_xlfn.ISFORMULA(G543)),IF(AND(ISNUMBER(G543),G543&lt;&gt;0),Accueil!$B$7,""),"")),IF(NOT(_xlfn.ISFORMULA(G543)),IF(AND(ISNUMBER(G543),G543&lt;&gt;0),Accueil!$B$7,""),""))),IF(NOT(_xlfn.ISFORMULA(D543)),IF(AND(ISNUMBER(D543),D543&lt;&gt;0),Accueil!$B$7,IF(NOT(_xlfn.ISFORMULA(G543)),IF(AND(ISNUMBER(G543),G543&lt;&gt;0),Accueil!$B$7,""),"")),IF(NOT(_xlfn.ISFORMULA(G543)),IF(AND(ISNUMBER(G543),G543&lt;&gt;0),Accueil!$B$7,""),"")))</f>
        <v/>
      </c>
      <c r="AE543" s="230">
        <f t="shared" ca="1" si="120"/>
        <v>0</v>
      </c>
      <c r="AF543" s="230">
        <f t="shared" ca="1" si="121"/>
        <v>0</v>
      </c>
      <c r="AG543" s="230">
        <f t="shared" ca="1" si="122"/>
        <v>0</v>
      </c>
      <c r="AH543" s="231">
        <f t="shared" ca="1" si="123"/>
        <v>0</v>
      </c>
      <c r="AI543" s="231">
        <f t="shared" ca="1" si="124"/>
        <v>0</v>
      </c>
      <c r="AJ543" s="231" t="str">
        <f t="shared" ca="1" si="125"/>
        <v/>
      </c>
    </row>
    <row r="544" spans="1:36" x14ac:dyDescent="0.25">
      <c r="A544" s="42"/>
      <c r="B544" s="232" t="str">
        <f>IF(NOT(_xlfn.ISFORMULA(D544)),IF(AND(ISNUMBER(D544),D544&lt;&gt;0),Accueil!$B$7,IF(NOT(_xlfn.ISFORMULA(G544)),IF(AND(ISNUMBER(G544),G544&lt;&gt;0),Accueil!$B$7,""),"")),IF(NOT(_xlfn.ISFORMULA(G544)),IF(AND(ISNUMBER(G544),G544&lt;&gt;0),Accueil!$B$7,""),""))</f>
        <v/>
      </c>
      <c r="C544" s="43"/>
      <c r="D544" s="223" t="str">
        <f t="shared" ca="1" si="112"/>
        <v/>
      </c>
      <c r="E544" s="223" t="str">
        <f t="shared" ca="1" si="113"/>
        <v/>
      </c>
      <c r="F544" s="223" t="str">
        <f t="shared" ca="1" si="114"/>
        <v/>
      </c>
      <c r="G544" s="224" t="str">
        <f t="shared" ca="1" si="115"/>
        <v/>
      </c>
      <c r="H544" s="225" t="str">
        <f t="shared" ca="1" si="116"/>
        <v/>
      </c>
      <c r="I544" s="226" t="str">
        <f t="shared" ca="1" si="117"/>
        <v/>
      </c>
      <c r="J544" s="227" t="str">
        <f t="shared" ca="1" si="118"/>
        <v/>
      </c>
      <c r="K544" s="301" t="s">
        <v>88</v>
      </c>
      <c r="L544" s="112"/>
      <c r="M544" s="35"/>
      <c r="N544" s="35"/>
      <c r="O544" s="35"/>
      <c r="P544" s="35"/>
      <c r="S544" s="35"/>
      <c r="T544" s="35"/>
      <c r="U544" s="35"/>
      <c r="V544" s="35"/>
      <c r="W544" s="35"/>
      <c r="X544" s="35"/>
      <c r="Y544" s="35"/>
      <c r="Z544" s="35"/>
      <c r="AA544" s="228" t="b">
        <f t="shared" ca="1" si="119"/>
        <v>1</v>
      </c>
      <c r="AB544" s="228" t="b">
        <f ca="1">AND(Accueil!$E$5="Oui",$AA544,OR($AD544="",Accueil!$E$7="",NOT(ISNUMBER(Accueil!$E$7)),$AD544&gt;=Accueil!$E$7))</f>
        <v>0</v>
      </c>
      <c r="AC544" s="228" t="b">
        <f ca="1">AND(Accueil!$E$8="Oui",$AA544,OR($AD544="",Accueil!$E$10="",NOT(ISNUMBER(Accueil!$E$10)),$AD544&gt;=Accueil!$E$10))</f>
        <v>0</v>
      </c>
      <c r="AD544" s="229" t="str">
        <f>IF(NOT(_xlfn.ISFORMULA(B544)),IF(ISNUMBER(B544),B544,IF(NOT(_xlfn.ISFORMULA(D544)),IF(AND(ISNUMBER(D544),D544&lt;&gt;0),Accueil!$B$7,IF(NOT(_xlfn.ISFORMULA(G544)),IF(AND(ISNUMBER(G544),G544&lt;&gt;0),Accueil!$B$7,""),"")),IF(NOT(_xlfn.ISFORMULA(G544)),IF(AND(ISNUMBER(G544),G544&lt;&gt;0),Accueil!$B$7,""),""))),IF(NOT(_xlfn.ISFORMULA(D544)),IF(AND(ISNUMBER(D544),D544&lt;&gt;0),Accueil!$B$7,IF(NOT(_xlfn.ISFORMULA(G544)),IF(AND(ISNUMBER(G544),G544&lt;&gt;0),Accueil!$B$7,""),"")),IF(NOT(_xlfn.ISFORMULA(G544)),IF(AND(ISNUMBER(G544),G544&lt;&gt;0),Accueil!$B$7,""),"")))</f>
        <v/>
      </c>
      <c r="AE544" s="230">
        <f t="shared" ca="1" si="120"/>
        <v>0</v>
      </c>
      <c r="AF544" s="230">
        <f t="shared" ca="1" si="121"/>
        <v>0</v>
      </c>
      <c r="AG544" s="230">
        <f t="shared" ca="1" si="122"/>
        <v>0</v>
      </c>
      <c r="AH544" s="231">
        <f t="shared" ca="1" si="123"/>
        <v>0</v>
      </c>
      <c r="AI544" s="231">
        <f t="shared" ca="1" si="124"/>
        <v>0</v>
      </c>
      <c r="AJ544" s="231" t="str">
        <f t="shared" ca="1" si="125"/>
        <v/>
      </c>
    </row>
    <row r="545" spans="1:36" x14ac:dyDescent="0.25">
      <c r="A545" s="42"/>
      <c r="B545" s="232" t="str">
        <f>IF(NOT(_xlfn.ISFORMULA(D545)),IF(AND(ISNUMBER(D545),D545&lt;&gt;0),Accueil!$B$7,IF(NOT(_xlfn.ISFORMULA(G545)),IF(AND(ISNUMBER(G545),G545&lt;&gt;0),Accueil!$B$7,""),"")),IF(NOT(_xlfn.ISFORMULA(G545)),IF(AND(ISNUMBER(G545),G545&lt;&gt;0),Accueil!$B$7,""),""))</f>
        <v/>
      </c>
      <c r="C545" s="43"/>
      <c r="D545" s="223" t="str">
        <f t="shared" ca="1" si="112"/>
        <v/>
      </c>
      <c r="E545" s="223" t="str">
        <f t="shared" ca="1" si="113"/>
        <v/>
      </c>
      <c r="F545" s="223" t="str">
        <f t="shared" ca="1" si="114"/>
        <v/>
      </c>
      <c r="G545" s="224" t="str">
        <f t="shared" ca="1" si="115"/>
        <v/>
      </c>
      <c r="H545" s="225" t="str">
        <f t="shared" ca="1" si="116"/>
        <v/>
      </c>
      <c r="I545" s="226" t="str">
        <f t="shared" ca="1" si="117"/>
        <v/>
      </c>
      <c r="J545" s="227" t="str">
        <f t="shared" ca="1" si="118"/>
        <v/>
      </c>
      <c r="K545" s="301" t="s">
        <v>88</v>
      </c>
      <c r="L545" s="112"/>
      <c r="M545" s="35"/>
      <c r="N545" s="35"/>
      <c r="O545" s="35"/>
      <c r="P545" s="35"/>
      <c r="S545" s="35"/>
      <c r="T545" s="35"/>
      <c r="U545" s="35"/>
      <c r="V545" s="35"/>
      <c r="W545" s="35"/>
      <c r="X545" s="35"/>
      <c r="Y545" s="35"/>
      <c r="Z545" s="35"/>
      <c r="AA545" s="228" t="b">
        <f t="shared" ca="1" si="119"/>
        <v>1</v>
      </c>
      <c r="AB545" s="228" t="b">
        <f ca="1">AND(Accueil!$E$5="Oui",$AA545,OR($AD545="",Accueil!$E$7="",NOT(ISNUMBER(Accueil!$E$7)),$AD545&gt;=Accueil!$E$7))</f>
        <v>0</v>
      </c>
      <c r="AC545" s="228" t="b">
        <f ca="1">AND(Accueil!$E$8="Oui",$AA545,OR($AD545="",Accueil!$E$10="",NOT(ISNUMBER(Accueil!$E$10)),$AD545&gt;=Accueil!$E$10))</f>
        <v>0</v>
      </c>
      <c r="AD545" s="229" t="str">
        <f>IF(NOT(_xlfn.ISFORMULA(B545)),IF(ISNUMBER(B545),B545,IF(NOT(_xlfn.ISFORMULA(D545)),IF(AND(ISNUMBER(D545),D545&lt;&gt;0),Accueil!$B$7,IF(NOT(_xlfn.ISFORMULA(G545)),IF(AND(ISNUMBER(G545),G545&lt;&gt;0),Accueil!$B$7,""),"")),IF(NOT(_xlfn.ISFORMULA(G545)),IF(AND(ISNUMBER(G545),G545&lt;&gt;0),Accueil!$B$7,""),""))),IF(NOT(_xlfn.ISFORMULA(D545)),IF(AND(ISNUMBER(D545),D545&lt;&gt;0),Accueil!$B$7,IF(NOT(_xlfn.ISFORMULA(G545)),IF(AND(ISNUMBER(G545),G545&lt;&gt;0),Accueil!$B$7,""),"")),IF(NOT(_xlfn.ISFORMULA(G545)),IF(AND(ISNUMBER(G545),G545&lt;&gt;0),Accueil!$B$7,""),"")))</f>
        <v/>
      </c>
      <c r="AE545" s="230">
        <f t="shared" ca="1" si="120"/>
        <v>0</v>
      </c>
      <c r="AF545" s="230">
        <f t="shared" ca="1" si="121"/>
        <v>0</v>
      </c>
      <c r="AG545" s="230">
        <f t="shared" ca="1" si="122"/>
        <v>0</v>
      </c>
      <c r="AH545" s="231">
        <f t="shared" ca="1" si="123"/>
        <v>0</v>
      </c>
      <c r="AI545" s="231">
        <f t="shared" ca="1" si="124"/>
        <v>0</v>
      </c>
      <c r="AJ545" s="231" t="str">
        <f t="shared" ca="1" si="125"/>
        <v/>
      </c>
    </row>
    <row r="546" spans="1:36" x14ac:dyDescent="0.25">
      <c r="A546" s="42"/>
      <c r="B546" s="232" t="str">
        <f>IF(NOT(_xlfn.ISFORMULA(D546)),IF(AND(ISNUMBER(D546),D546&lt;&gt;0),Accueil!$B$7,IF(NOT(_xlfn.ISFORMULA(G546)),IF(AND(ISNUMBER(G546),G546&lt;&gt;0),Accueil!$B$7,""),"")),IF(NOT(_xlfn.ISFORMULA(G546)),IF(AND(ISNUMBER(G546),G546&lt;&gt;0),Accueil!$B$7,""),""))</f>
        <v/>
      </c>
      <c r="C546" s="43"/>
      <c r="D546" s="223" t="str">
        <f t="shared" ca="1" si="112"/>
        <v/>
      </c>
      <c r="E546" s="223" t="str">
        <f t="shared" ca="1" si="113"/>
        <v/>
      </c>
      <c r="F546" s="223" t="str">
        <f t="shared" ca="1" si="114"/>
        <v/>
      </c>
      <c r="G546" s="224" t="str">
        <f t="shared" ca="1" si="115"/>
        <v/>
      </c>
      <c r="H546" s="225" t="str">
        <f t="shared" ca="1" si="116"/>
        <v/>
      </c>
      <c r="I546" s="226" t="str">
        <f t="shared" ca="1" si="117"/>
        <v/>
      </c>
      <c r="J546" s="227" t="str">
        <f t="shared" ca="1" si="118"/>
        <v/>
      </c>
      <c r="K546" s="301" t="s">
        <v>88</v>
      </c>
      <c r="L546" s="112"/>
      <c r="M546" s="35"/>
      <c r="N546" s="35"/>
      <c r="O546" s="35"/>
      <c r="P546" s="35"/>
      <c r="S546" s="35"/>
      <c r="T546" s="35"/>
      <c r="U546" s="35"/>
      <c r="V546" s="35"/>
      <c r="W546" s="35"/>
      <c r="X546" s="35"/>
      <c r="Y546" s="35"/>
      <c r="Z546" s="35"/>
      <c r="AA546" s="228" t="b">
        <f t="shared" ca="1" si="119"/>
        <v>1</v>
      </c>
      <c r="AB546" s="228" t="b">
        <f ca="1">AND(Accueil!$E$5="Oui",$AA546,OR($AD546="",Accueil!$E$7="",NOT(ISNUMBER(Accueil!$E$7)),$AD546&gt;=Accueil!$E$7))</f>
        <v>0</v>
      </c>
      <c r="AC546" s="228" t="b">
        <f ca="1">AND(Accueil!$E$8="Oui",$AA546,OR($AD546="",Accueil!$E$10="",NOT(ISNUMBER(Accueil!$E$10)),$AD546&gt;=Accueil!$E$10))</f>
        <v>0</v>
      </c>
      <c r="AD546" s="229" t="str">
        <f>IF(NOT(_xlfn.ISFORMULA(B546)),IF(ISNUMBER(B546),B546,IF(NOT(_xlfn.ISFORMULA(D546)),IF(AND(ISNUMBER(D546),D546&lt;&gt;0),Accueil!$B$7,IF(NOT(_xlfn.ISFORMULA(G546)),IF(AND(ISNUMBER(G546),G546&lt;&gt;0),Accueil!$B$7,""),"")),IF(NOT(_xlfn.ISFORMULA(G546)),IF(AND(ISNUMBER(G546),G546&lt;&gt;0),Accueil!$B$7,""),""))),IF(NOT(_xlfn.ISFORMULA(D546)),IF(AND(ISNUMBER(D546),D546&lt;&gt;0),Accueil!$B$7,IF(NOT(_xlfn.ISFORMULA(G546)),IF(AND(ISNUMBER(G546),G546&lt;&gt;0),Accueil!$B$7,""),"")),IF(NOT(_xlfn.ISFORMULA(G546)),IF(AND(ISNUMBER(G546),G546&lt;&gt;0),Accueil!$B$7,""),"")))</f>
        <v/>
      </c>
      <c r="AE546" s="230">
        <f t="shared" ca="1" si="120"/>
        <v>0</v>
      </c>
      <c r="AF546" s="230">
        <f t="shared" ca="1" si="121"/>
        <v>0</v>
      </c>
      <c r="AG546" s="230">
        <f t="shared" ca="1" si="122"/>
        <v>0</v>
      </c>
      <c r="AH546" s="231">
        <f t="shared" ca="1" si="123"/>
        <v>0</v>
      </c>
      <c r="AI546" s="231">
        <f t="shared" ca="1" si="124"/>
        <v>0</v>
      </c>
      <c r="AJ546" s="231" t="str">
        <f t="shared" ca="1" si="125"/>
        <v/>
      </c>
    </row>
    <row r="547" spans="1:36" x14ac:dyDescent="0.25">
      <c r="A547" s="42"/>
      <c r="B547" s="232" t="str">
        <f>IF(NOT(_xlfn.ISFORMULA(D547)),IF(AND(ISNUMBER(D547),D547&lt;&gt;0),Accueil!$B$7,IF(NOT(_xlfn.ISFORMULA(G547)),IF(AND(ISNUMBER(G547),G547&lt;&gt;0),Accueil!$B$7,""),"")),IF(NOT(_xlfn.ISFORMULA(G547)),IF(AND(ISNUMBER(G547),G547&lt;&gt;0),Accueil!$B$7,""),""))</f>
        <v/>
      </c>
      <c r="C547" s="43"/>
      <c r="D547" s="223" t="str">
        <f t="shared" ca="1" si="112"/>
        <v/>
      </c>
      <c r="E547" s="223" t="str">
        <f t="shared" ca="1" si="113"/>
        <v/>
      </c>
      <c r="F547" s="223" t="str">
        <f t="shared" ca="1" si="114"/>
        <v/>
      </c>
      <c r="G547" s="224" t="str">
        <f t="shared" ca="1" si="115"/>
        <v/>
      </c>
      <c r="H547" s="225" t="str">
        <f t="shared" ca="1" si="116"/>
        <v/>
      </c>
      <c r="I547" s="226" t="str">
        <f t="shared" ca="1" si="117"/>
        <v/>
      </c>
      <c r="J547" s="227" t="str">
        <f t="shared" ca="1" si="118"/>
        <v/>
      </c>
      <c r="K547" s="301" t="s">
        <v>88</v>
      </c>
      <c r="L547" s="112"/>
      <c r="M547" s="35"/>
      <c r="N547" s="35"/>
      <c r="O547" s="35"/>
      <c r="P547" s="35"/>
      <c r="S547" s="35"/>
      <c r="T547" s="35"/>
      <c r="U547" s="35"/>
      <c r="V547" s="35"/>
      <c r="W547" s="35"/>
      <c r="X547" s="35"/>
      <c r="Y547" s="35"/>
      <c r="Z547" s="35"/>
      <c r="AA547" s="228" t="b">
        <f t="shared" ca="1" si="119"/>
        <v>1</v>
      </c>
      <c r="AB547" s="228" t="b">
        <f ca="1">AND(Accueil!$E$5="Oui",$AA547,OR($AD547="",Accueil!$E$7="",NOT(ISNUMBER(Accueil!$E$7)),$AD547&gt;=Accueil!$E$7))</f>
        <v>0</v>
      </c>
      <c r="AC547" s="228" t="b">
        <f ca="1">AND(Accueil!$E$8="Oui",$AA547,OR($AD547="",Accueil!$E$10="",NOT(ISNUMBER(Accueil!$E$10)),$AD547&gt;=Accueil!$E$10))</f>
        <v>0</v>
      </c>
      <c r="AD547" s="229" t="str">
        <f>IF(NOT(_xlfn.ISFORMULA(B547)),IF(ISNUMBER(B547),B547,IF(NOT(_xlfn.ISFORMULA(D547)),IF(AND(ISNUMBER(D547),D547&lt;&gt;0),Accueil!$B$7,IF(NOT(_xlfn.ISFORMULA(G547)),IF(AND(ISNUMBER(G547),G547&lt;&gt;0),Accueil!$B$7,""),"")),IF(NOT(_xlfn.ISFORMULA(G547)),IF(AND(ISNUMBER(G547),G547&lt;&gt;0),Accueil!$B$7,""),""))),IF(NOT(_xlfn.ISFORMULA(D547)),IF(AND(ISNUMBER(D547),D547&lt;&gt;0),Accueil!$B$7,IF(NOT(_xlfn.ISFORMULA(G547)),IF(AND(ISNUMBER(G547),G547&lt;&gt;0),Accueil!$B$7,""),"")),IF(NOT(_xlfn.ISFORMULA(G547)),IF(AND(ISNUMBER(G547),G547&lt;&gt;0),Accueil!$B$7,""),"")))</f>
        <v/>
      </c>
      <c r="AE547" s="230">
        <f t="shared" ca="1" si="120"/>
        <v>0</v>
      </c>
      <c r="AF547" s="230">
        <f t="shared" ca="1" si="121"/>
        <v>0</v>
      </c>
      <c r="AG547" s="230">
        <f t="shared" ca="1" si="122"/>
        <v>0</v>
      </c>
      <c r="AH547" s="231">
        <f t="shared" ca="1" si="123"/>
        <v>0</v>
      </c>
      <c r="AI547" s="231">
        <f t="shared" ca="1" si="124"/>
        <v>0</v>
      </c>
      <c r="AJ547" s="231" t="str">
        <f t="shared" ca="1" si="125"/>
        <v/>
      </c>
    </row>
    <row r="548" spans="1:36" x14ac:dyDescent="0.25">
      <c r="A548" s="42"/>
      <c r="B548" s="232" t="str">
        <f>IF(NOT(_xlfn.ISFORMULA(D548)),IF(AND(ISNUMBER(D548),D548&lt;&gt;0),Accueil!$B$7,IF(NOT(_xlfn.ISFORMULA(G548)),IF(AND(ISNUMBER(G548),G548&lt;&gt;0),Accueil!$B$7,""),"")),IF(NOT(_xlfn.ISFORMULA(G548)),IF(AND(ISNUMBER(G548),G548&lt;&gt;0),Accueil!$B$7,""),""))</f>
        <v/>
      </c>
      <c r="C548" s="43"/>
      <c r="D548" s="223" t="str">
        <f t="shared" ca="1" si="112"/>
        <v/>
      </c>
      <c r="E548" s="223" t="str">
        <f t="shared" ca="1" si="113"/>
        <v/>
      </c>
      <c r="F548" s="223" t="str">
        <f t="shared" ca="1" si="114"/>
        <v/>
      </c>
      <c r="G548" s="224" t="str">
        <f t="shared" ca="1" si="115"/>
        <v/>
      </c>
      <c r="H548" s="225" t="str">
        <f t="shared" ca="1" si="116"/>
        <v/>
      </c>
      <c r="I548" s="226" t="str">
        <f t="shared" ca="1" si="117"/>
        <v/>
      </c>
      <c r="J548" s="227" t="str">
        <f t="shared" ca="1" si="118"/>
        <v/>
      </c>
      <c r="K548" s="301" t="s">
        <v>88</v>
      </c>
      <c r="L548" s="112"/>
      <c r="M548" s="35"/>
      <c r="N548" s="35"/>
      <c r="O548" s="35"/>
      <c r="P548" s="35"/>
      <c r="S548" s="35"/>
      <c r="T548" s="35"/>
      <c r="U548" s="35"/>
      <c r="V548" s="35"/>
      <c r="W548" s="35"/>
      <c r="X548" s="35"/>
      <c r="Y548" s="35"/>
      <c r="Z548" s="35"/>
      <c r="AA548" s="228" t="b">
        <f t="shared" ca="1" si="119"/>
        <v>1</v>
      </c>
      <c r="AB548" s="228" t="b">
        <f ca="1">AND(Accueil!$E$5="Oui",$AA548,OR($AD548="",Accueil!$E$7="",NOT(ISNUMBER(Accueil!$E$7)),$AD548&gt;=Accueil!$E$7))</f>
        <v>0</v>
      </c>
      <c r="AC548" s="228" t="b">
        <f ca="1">AND(Accueil!$E$8="Oui",$AA548,OR($AD548="",Accueil!$E$10="",NOT(ISNUMBER(Accueil!$E$10)),$AD548&gt;=Accueil!$E$10))</f>
        <v>0</v>
      </c>
      <c r="AD548" s="229" t="str">
        <f>IF(NOT(_xlfn.ISFORMULA(B548)),IF(ISNUMBER(B548),B548,IF(NOT(_xlfn.ISFORMULA(D548)),IF(AND(ISNUMBER(D548),D548&lt;&gt;0),Accueil!$B$7,IF(NOT(_xlfn.ISFORMULA(G548)),IF(AND(ISNUMBER(G548),G548&lt;&gt;0),Accueil!$B$7,""),"")),IF(NOT(_xlfn.ISFORMULA(G548)),IF(AND(ISNUMBER(G548),G548&lt;&gt;0),Accueil!$B$7,""),""))),IF(NOT(_xlfn.ISFORMULA(D548)),IF(AND(ISNUMBER(D548),D548&lt;&gt;0),Accueil!$B$7,IF(NOT(_xlfn.ISFORMULA(G548)),IF(AND(ISNUMBER(G548),G548&lt;&gt;0),Accueil!$B$7,""),"")),IF(NOT(_xlfn.ISFORMULA(G548)),IF(AND(ISNUMBER(G548),G548&lt;&gt;0),Accueil!$B$7,""),"")))</f>
        <v/>
      </c>
      <c r="AE548" s="230">
        <f t="shared" ca="1" si="120"/>
        <v>0</v>
      </c>
      <c r="AF548" s="230">
        <f t="shared" ca="1" si="121"/>
        <v>0</v>
      </c>
      <c r="AG548" s="230">
        <f t="shared" ca="1" si="122"/>
        <v>0</v>
      </c>
      <c r="AH548" s="231">
        <f t="shared" ca="1" si="123"/>
        <v>0</v>
      </c>
      <c r="AI548" s="231">
        <f t="shared" ca="1" si="124"/>
        <v>0</v>
      </c>
      <c r="AJ548" s="231" t="str">
        <f t="shared" ca="1" si="125"/>
        <v/>
      </c>
    </row>
    <row r="549" spans="1:36" x14ac:dyDescent="0.25">
      <c r="A549" s="42"/>
      <c r="B549" s="232" t="str">
        <f>IF(NOT(_xlfn.ISFORMULA(D549)),IF(AND(ISNUMBER(D549),D549&lt;&gt;0),Accueil!$B$7,IF(NOT(_xlfn.ISFORMULA(G549)),IF(AND(ISNUMBER(G549),G549&lt;&gt;0),Accueil!$B$7,""),"")),IF(NOT(_xlfn.ISFORMULA(G549)),IF(AND(ISNUMBER(G549),G549&lt;&gt;0),Accueil!$B$7,""),""))</f>
        <v/>
      </c>
      <c r="C549" s="43"/>
      <c r="D549" s="223" t="str">
        <f t="shared" ca="1" si="112"/>
        <v/>
      </c>
      <c r="E549" s="223" t="str">
        <f t="shared" ca="1" si="113"/>
        <v/>
      </c>
      <c r="F549" s="223" t="str">
        <f t="shared" ca="1" si="114"/>
        <v/>
      </c>
      <c r="G549" s="224" t="str">
        <f t="shared" ca="1" si="115"/>
        <v/>
      </c>
      <c r="H549" s="225" t="str">
        <f t="shared" ca="1" si="116"/>
        <v/>
      </c>
      <c r="I549" s="226" t="str">
        <f t="shared" ca="1" si="117"/>
        <v/>
      </c>
      <c r="J549" s="227" t="str">
        <f t="shared" ca="1" si="118"/>
        <v/>
      </c>
      <c r="K549" s="301" t="s">
        <v>88</v>
      </c>
      <c r="L549" s="112"/>
      <c r="M549" s="35"/>
      <c r="N549" s="35"/>
      <c r="O549" s="35"/>
      <c r="P549" s="35"/>
      <c r="S549" s="35"/>
      <c r="T549" s="35"/>
      <c r="U549" s="35"/>
      <c r="V549" s="35"/>
      <c r="W549" s="35"/>
      <c r="X549" s="35"/>
      <c r="Y549" s="35"/>
      <c r="Z549" s="35"/>
      <c r="AA549" s="228" t="b">
        <f t="shared" ca="1" si="119"/>
        <v>1</v>
      </c>
      <c r="AB549" s="228" t="b">
        <f ca="1">AND(Accueil!$E$5="Oui",$AA549,OR($AD549="",Accueil!$E$7="",NOT(ISNUMBER(Accueil!$E$7)),$AD549&gt;=Accueil!$E$7))</f>
        <v>0</v>
      </c>
      <c r="AC549" s="228" t="b">
        <f ca="1">AND(Accueil!$E$8="Oui",$AA549,OR($AD549="",Accueil!$E$10="",NOT(ISNUMBER(Accueil!$E$10)),$AD549&gt;=Accueil!$E$10))</f>
        <v>0</v>
      </c>
      <c r="AD549" s="229" t="str">
        <f>IF(NOT(_xlfn.ISFORMULA(B549)),IF(ISNUMBER(B549),B549,IF(NOT(_xlfn.ISFORMULA(D549)),IF(AND(ISNUMBER(D549),D549&lt;&gt;0),Accueil!$B$7,IF(NOT(_xlfn.ISFORMULA(G549)),IF(AND(ISNUMBER(G549),G549&lt;&gt;0),Accueil!$B$7,""),"")),IF(NOT(_xlfn.ISFORMULA(G549)),IF(AND(ISNUMBER(G549),G549&lt;&gt;0),Accueil!$B$7,""),""))),IF(NOT(_xlfn.ISFORMULA(D549)),IF(AND(ISNUMBER(D549),D549&lt;&gt;0),Accueil!$B$7,IF(NOT(_xlfn.ISFORMULA(G549)),IF(AND(ISNUMBER(G549),G549&lt;&gt;0),Accueil!$B$7,""),"")),IF(NOT(_xlfn.ISFORMULA(G549)),IF(AND(ISNUMBER(G549),G549&lt;&gt;0),Accueil!$B$7,""),"")))</f>
        <v/>
      </c>
      <c r="AE549" s="230">
        <f t="shared" ca="1" si="120"/>
        <v>0</v>
      </c>
      <c r="AF549" s="230">
        <f t="shared" ca="1" si="121"/>
        <v>0</v>
      </c>
      <c r="AG549" s="230">
        <f t="shared" ca="1" si="122"/>
        <v>0</v>
      </c>
      <c r="AH549" s="231">
        <f t="shared" ca="1" si="123"/>
        <v>0</v>
      </c>
      <c r="AI549" s="231">
        <f t="shared" ca="1" si="124"/>
        <v>0</v>
      </c>
      <c r="AJ549" s="231" t="str">
        <f t="shared" ca="1" si="125"/>
        <v/>
      </c>
    </row>
    <row r="550" spans="1:36" x14ac:dyDescent="0.25">
      <c r="A550" s="42"/>
      <c r="B550" s="232" t="str">
        <f>IF(NOT(_xlfn.ISFORMULA(D550)),IF(AND(ISNUMBER(D550),D550&lt;&gt;0),Accueil!$B$7,IF(NOT(_xlfn.ISFORMULA(G550)),IF(AND(ISNUMBER(G550),G550&lt;&gt;0),Accueil!$B$7,""),"")),IF(NOT(_xlfn.ISFORMULA(G550)),IF(AND(ISNUMBER(G550),G550&lt;&gt;0),Accueil!$B$7,""),""))</f>
        <v/>
      </c>
      <c r="C550" s="43"/>
      <c r="D550" s="223" t="str">
        <f t="shared" ca="1" si="112"/>
        <v/>
      </c>
      <c r="E550" s="223" t="str">
        <f t="shared" ca="1" si="113"/>
        <v/>
      </c>
      <c r="F550" s="223" t="str">
        <f t="shared" ca="1" si="114"/>
        <v/>
      </c>
      <c r="G550" s="224" t="str">
        <f t="shared" ca="1" si="115"/>
        <v/>
      </c>
      <c r="H550" s="225" t="str">
        <f t="shared" ca="1" si="116"/>
        <v/>
      </c>
      <c r="I550" s="226" t="str">
        <f t="shared" ca="1" si="117"/>
        <v/>
      </c>
      <c r="J550" s="227" t="str">
        <f t="shared" ca="1" si="118"/>
        <v/>
      </c>
      <c r="K550" s="301" t="s">
        <v>88</v>
      </c>
      <c r="L550" s="112"/>
      <c r="M550" s="35"/>
      <c r="N550" s="35"/>
      <c r="O550" s="35"/>
      <c r="P550" s="35"/>
      <c r="S550" s="35"/>
      <c r="T550" s="35"/>
      <c r="U550" s="35"/>
      <c r="V550" s="35"/>
      <c r="W550" s="35"/>
      <c r="X550" s="35"/>
      <c r="Y550" s="35"/>
      <c r="Z550" s="35"/>
      <c r="AA550" s="228" t="b">
        <f t="shared" ca="1" si="119"/>
        <v>1</v>
      </c>
      <c r="AB550" s="228" t="b">
        <f ca="1">AND(Accueil!$E$5="Oui",$AA550,OR($AD550="",Accueil!$E$7="",NOT(ISNUMBER(Accueil!$E$7)),$AD550&gt;=Accueil!$E$7))</f>
        <v>0</v>
      </c>
      <c r="AC550" s="228" t="b">
        <f ca="1">AND(Accueil!$E$8="Oui",$AA550,OR($AD550="",Accueil!$E$10="",NOT(ISNUMBER(Accueil!$E$10)),$AD550&gt;=Accueil!$E$10))</f>
        <v>0</v>
      </c>
      <c r="AD550" s="229" t="str">
        <f>IF(NOT(_xlfn.ISFORMULA(B550)),IF(ISNUMBER(B550),B550,IF(NOT(_xlfn.ISFORMULA(D550)),IF(AND(ISNUMBER(D550),D550&lt;&gt;0),Accueil!$B$7,IF(NOT(_xlfn.ISFORMULA(G550)),IF(AND(ISNUMBER(G550),G550&lt;&gt;0),Accueil!$B$7,""),"")),IF(NOT(_xlfn.ISFORMULA(G550)),IF(AND(ISNUMBER(G550),G550&lt;&gt;0),Accueil!$B$7,""),""))),IF(NOT(_xlfn.ISFORMULA(D550)),IF(AND(ISNUMBER(D550),D550&lt;&gt;0),Accueil!$B$7,IF(NOT(_xlfn.ISFORMULA(G550)),IF(AND(ISNUMBER(G550),G550&lt;&gt;0),Accueil!$B$7,""),"")),IF(NOT(_xlfn.ISFORMULA(G550)),IF(AND(ISNUMBER(G550),G550&lt;&gt;0),Accueil!$B$7,""),"")))</f>
        <v/>
      </c>
      <c r="AE550" s="230">
        <f t="shared" ca="1" si="120"/>
        <v>0</v>
      </c>
      <c r="AF550" s="230">
        <f t="shared" ca="1" si="121"/>
        <v>0</v>
      </c>
      <c r="AG550" s="230">
        <f t="shared" ca="1" si="122"/>
        <v>0</v>
      </c>
      <c r="AH550" s="231">
        <f t="shared" ca="1" si="123"/>
        <v>0</v>
      </c>
      <c r="AI550" s="231">
        <f t="shared" ca="1" si="124"/>
        <v>0</v>
      </c>
      <c r="AJ550" s="231" t="str">
        <f t="shared" ca="1" si="125"/>
        <v/>
      </c>
    </row>
    <row r="551" spans="1:36" x14ac:dyDescent="0.25">
      <c r="A551" s="42"/>
      <c r="B551" s="232" t="str">
        <f>IF(NOT(_xlfn.ISFORMULA(D551)),IF(AND(ISNUMBER(D551),D551&lt;&gt;0),Accueil!$B$7,IF(NOT(_xlfn.ISFORMULA(G551)),IF(AND(ISNUMBER(G551),G551&lt;&gt;0),Accueil!$B$7,""),"")),IF(NOT(_xlfn.ISFORMULA(G551)),IF(AND(ISNUMBER(G551),G551&lt;&gt;0),Accueil!$B$7,""),""))</f>
        <v/>
      </c>
      <c r="C551" s="43"/>
      <c r="D551" s="223" t="str">
        <f t="shared" ca="1" si="112"/>
        <v/>
      </c>
      <c r="E551" s="223" t="str">
        <f t="shared" ca="1" si="113"/>
        <v/>
      </c>
      <c r="F551" s="223" t="str">
        <f t="shared" ca="1" si="114"/>
        <v/>
      </c>
      <c r="G551" s="224" t="str">
        <f t="shared" ca="1" si="115"/>
        <v/>
      </c>
      <c r="H551" s="225" t="str">
        <f t="shared" ca="1" si="116"/>
        <v/>
      </c>
      <c r="I551" s="226" t="str">
        <f t="shared" ca="1" si="117"/>
        <v/>
      </c>
      <c r="J551" s="227" t="str">
        <f t="shared" ca="1" si="118"/>
        <v/>
      </c>
      <c r="K551" s="301" t="s">
        <v>88</v>
      </c>
      <c r="L551" s="112"/>
      <c r="M551" s="35"/>
      <c r="N551" s="35"/>
      <c r="O551" s="35"/>
      <c r="P551" s="35"/>
      <c r="S551" s="35"/>
      <c r="T551" s="35"/>
      <c r="U551" s="35"/>
      <c r="V551" s="35"/>
      <c r="W551" s="35"/>
      <c r="X551" s="35"/>
      <c r="Y551" s="35"/>
      <c r="Z551" s="35"/>
      <c r="AA551" s="228" t="b">
        <f t="shared" ca="1" si="119"/>
        <v>1</v>
      </c>
      <c r="AB551" s="228" t="b">
        <f ca="1">AND(Accueil!$E$5="Oui",$AA551,OR($AD551="",Accueil!$E$7="",NOT(ISNUMBER(Accueil!$E$7)),$AD551&gt;=Accueil!$E$7))</f>
        <v>0</v>
      </c>
      <c r="AC551" s="228" t="b">
        <f ca="1">AND(Accueil!$E$8="Oui",$AA551,OR($AD551="",Accueil!$E$10="",NOT(ISNUMBER(Accueil!$E$10)),$AD551&gt;=Accueil!$E$10))</f>
        <v>0</v>
      </c>
      <c r="AD551" s="229" t="str">
        <f>IF(NOT(_xlfn.ISFORMULA(B551)),IF(ISNUMBER(B551),B551,IF(NOT(_xlfn.ISFORMULA(D551)),IF(AND(ISNUMBER(D551),D551&lt;&gt;0),Accueil!$B$7,IF(NOT(_xlfn.ISFORMULA(G551)),IF(AND(ISNUMBER(G551),G551&lt;&gt;0),Accueil!$B$7,""),"")),IF(NOT(_xlfn.ISFORMULA(G551)),IF(AND(ISNUMBER(G551),G551&lt;&gt;0),Accueil!$B$7,""),""))),IF(NOT(_xlfn.ISFORMULA(D551)),IF(AND(ISNUMBER(D551),D551&lt;&gt;0),Accueil!$B$7,IF(NOT(_xlfn.ISFORMULA(G551)),IF(AND(ISNUMBER(G551),G551&lt;&gt;0),Accueil!$B$7,""),"")),IF(NOT(_xlfn.ISFORMULA(G551)),IF(AND(ISNUMBER(G551),G551&lt;&gt;0),Accueil!$B$7,""),"")))</f>
        <v/>
      </c>
      <c r="AE551" s="230">
        <f t="shared" ca="1" si="120"/>
        <v>0</v>
      </c>
      <c r="AF551" s="230">
        <f t="shared" ca="1" si="121"/>
        <v>0</v>
      </c>
      <c r="AG551" s="230">
        <f t="shared" ca="1" si="122"/>
        <v>0</v>
      </c>
      <c r="AH551" s="231">
        <f t="shared" ca="1" si="123"/>
        <v>0</v>
      </c>
      <c r="AI551" s="231">
        <f t="shared" ca="1" si="124"/>
        <v>0</v>
      </c>
      <c r="AJ551" s="231" t="str">
        <f t="shared" ca="1" si="125"/>
        <v/>
      </c>
    </row>
    <row r="552" spans="1:36" x14ac:dyDescent="0.25">
      <c r="A552" s="42"/>
      <c r="B552" s="232" t="str">
        <f>IF(NOT(_xlfn.ISFORMULA(D552)),IF(AND(ISNUMBER(D552),D552&lt;&gt;0),Accueil!$B$7,IF(NOT(_xlfn.ISFORMULA(G552)),IF(AND(ISNUMBER(G552),G552&lt;&gt;0),Accueil!$B$7,""),"")),IF(NOT(_xlfn.ISFORMULA(G552)),IF(AND(ISNUMBER(G552),G552&lt;&gt;0),Accueil!$B$7,""),""))</f>
        <v/>
      </c>
      <c r="C552" s="43"/>
      <c r="D552" s="223" t="str">
        <f t="shared" ca="1" si="112"/>
        <v/>
      </c>
      <c r="E552" s="223" t="str">
        <f t="shared" ca="1" si="113"/>
        <v/>
      </c>
      <c r="F552" s="223" t="str">
        <f t="shared" ca="1" si="114"/>
        <v/>
      </c>
      <c r="G552" s="224" t="str">
        <f t="shared" ca="1" si="115"/>
        <v/>
      </c>
      <c r="H552" s="225" t="str">
        <f t="shared" ca="1" si="116"/>
        <v/>
      </c>
      <c r="I552" s="226" t="str">
        <f t="shared" ca="1" si="117"/>
        <v/>
      </c>
      <c r="J552" s="227" t="str">
        <f t="shared" ca="1" si="118"/>
        <v/>
      </c>
      <c r="K552" s="301" t="s">
        <v>88</v>
      </c>
      <c r="L552" s="112"/>
      <c r="M552" s="35"/>
      <c r="N552" s="35"/>
      <c r="O552" s="35"/>
      <c r="P552" s="35"/>
      <c r="S552" s="35"/>
      <c r="T552" s="35"/>
      <c r="U552" s="35"/>
      <c r="V552" s="35"/>
      <c r="W552" s="35"/>
      <c r="X552" s="35"/>
      <c r="Y552" s="35"/>
      <c r="Z552" s="35"/>
      <c r="AA552" s="228" t="b">
        <f t="shared" ca="1" si="119"/>
        <v>1</v>
      </c>
      <c r="AB552" s="228" t="b">
        <f ca="1">AND(Accueil!$E$5="Oui",$AA552,OR($AD552="",Accueil!$E$7="",NOT(ISNUMBER(Accueil!$E$7)),$AD552&gt;=Accueil!$E$7))</f>
        <v>0</v>
      </c>
      <c r="AC552" s="228" t="b">
        <f ca="1">AND(Accueil!$E$8="Oui",$AA552,OR($AD552="",Accueil!$E$10="",NOT(ISNUMBER(Accueil!$E$10)),$AD552&gt;=Accueil!$E$10))</f>
        <v>0</v>
      </c>
      <c r="AD552" s="229" t="str">
        <f>IF(NOT(_xlfn.ISFORMULA(B552)),IF(ISNUMBER(B552),B552,IF(NOT(_xlfn.ISFORMULA(D552)),IF(AND(ISNUMBER(D552),D552&lt;&gt;0),Accueil!$B$7,IF(NOT(_xlfn.ISFORMULA(G552)),IF(AND(ISNUMBER(G552),G552&lt;&gt;0),Accueil!$B$7,""),"")),IF(NOT(_xlfn.ISFORMULA(G552)),IF(AND(ISNUMBER(G552),G552&lt;&gt;0),Accueil!$B$7,""),""))),IF(NOT(_xlfn.ISFORMULA(D552)),IF(AND(ISNUMBER(D552),D552&lt;&gt;0),Accueil!$B$7,IF(NOT(_xlfn.ISFORMULA(G552)),IF(AND(ISNUMBER(G552),G552&lt;&gt;0),Accueil!$B$7,""),"")),IF(NOT(_xlfn.ISFORMULA(G552)),IF(AND(ISNUMBER(G552),G552&lt;&gt;0),Accueil!$B$7,""),"")))</f>
        <v/>
      </c>
      <c r="AE552" s="230">
        <f t="shared" ca="1" si="120"/>
        <v>0</v>
      </c>
      <c r="AF552" s="230">
        <f t="shared" ca="1" si="121"/>
        <v>0</v>
      </c>
      <c r="AG552" s="230">
        <f t="shared" ca="1" si="122"/>
        <v>0</v>
      </c>
      <c r="AH552" s="231">
        <f t="shared" ca="1" si="123"/>
        <v>0</v>
      </c>
      <c r="AI552" s="231">
        <f t="shared" ca="1" si="124"/>
        <v>0</v>
      </c>
      <c r="AJ552" s="231" t="str">
        <f t="shared" ca="1" si="125"/>
        <v/>
      </c>
    </row>
    <row r="553" spans="1:36" x14ac:dyDescent="0.25">
      <c r="A553" s="42"/>
      <c r="B553" s="232" t="str">
        <f>IF(NOT(_xlfn.ISFORMULA(D553)),IF(AND(ISNUMBER(D553),D553&lt;&gt;0),Accueil!$B$7,IF(NOT(_xlfn.ISFORMULA(G553)),IF(AND(ISNUMBER(G553),G553&lt;&gt;0),Accueil!$B$7,""),"")),IF(NOT(_xlfn.ISFORMULA(G553)),IF(AND(ISNUMBER(G553),G553&lt;&gt;0),Accueil!$B$7,""),""))</f>
        <v/>
      </c>
      <c r="C553" s="43"/>
      <c r="D553" s="223" t="str">
        <f t="shared" ca="1" si="112"/>
        <v/>
      </c>
      <c r="E553" s="223" t="str">
        <f t="shared" ca="1" si="113"/>
        <v/>
      </c>
      <c r="F553" s="223" t="str">
        <f t="shared" ca="1" si="114"/>
        <v/>
      </c>
      <c r="G553" s="224" t="str">
        <f t="shared" ca="1" si="115"/>
        <v/>
      </c>
      <c r="H553" s="225" t="str">
        <f t="shared" ca="1" si="116"/>
        <v/>
      </c>
      <c r="I553" s="226" t="str">
        <f t="shared" ca="1" si="117"/>
        <v/>
      </c>
      <c r="J553" s="227" t="str">
        <f t="shared" ca="1" si="118"/>
        <v/>
      </c>
      <c r="K553" s="301" t="s">
        <v>88</v>
      </c>
      <c r="L553" s="112"/>
      <c r="M553" s="35"/>
      <c r="N553" s="35"/>
      <c r="O553" s="35"/>
      <c r="P553" s="35"/>
      <c r="S553" s="35"/>
      <c r="T553" s="35"/>
      <c r="U553" s="35"/>
      <c r="V553" s="35"/>
      <c r="W553" s="35"/>
      <c r="X553" s="35"/>
      <c r="Y553" s="35"/>
      <c r="Z553" s="35"/>
      <c r="AA553" s="228" t="b">
        <f t="shared" ca="1" si="119"/>
        <v>1</v>
      </c>
      <c r="AB553" s="228" t="b">
        <f ca="1">AND(Accueil!$E$5="Oui",$AA553,OR($AD553="",Accueil!$E$7="",NOT(ISNUMBER(Accueil!$E$7)),$AD553&gt;=Accueil!$E$7))</f>
        <v>0</v>
      </c>
      <c r="AC553" s="228" t="b">
        <f ca="1">AND(Accueil!$E$8="Oui",$AA553,OR($AD553="",Accueil!$E$10="",NOT(ISNUMBER(Accueil!$E$10)),$AD553&gt;=Accueil!$E$10))</f>
        <v>0</v>
      </c>
      <c r="AD553" s="229" t="str">
        <f>IF(NOT(_xlfn.ISFORMULA(B553)),IF(ISNUMBER(B553),B553,IF(NOT(_xlfn.ISFORMULA(D553)),IF(AND(ISNUMBER(D553),D553&lt;&gt;0),Accueil!$B$7,IF(NOT(_xlfn.ISFORMULA(G553)),IF(AND(ISNUMBER(G553),G553&lt;&gt;0),Accueil!$B$7,""),"")),IF(NOT(_xlfn.ISFORMULA(G553)),IF(AND(ISNUMBER(G553),G553&lt;&gt;0),Accueil!$B$7,""),""))),IF(NOT(_xlfn.ISFORMULA(D553)),IF(AND(ISNUMBER(D553),D553&lt;&gt;0),Accueil!$B$7,IF(NOT(_xlfn.ISFORMULA(G553)),IF(AND(ISNUMBER(G553),G553&lt;&gt;0),Accueil!$B$7,""),"")),IF(NOT(_xlfn.ISFORMULA(G553)),IF(AND(ISNUMBER(G553),G553&lt;&gt;0),Accueil!$B$7,""),"")))</f>
        <v/>
      </c>
      <c r="AE553" s="230">
        <f t="shared" ca="1" si="120"/>
        <v>0</v>
      </c>
      <c r="AF553" s="230">
        <f t="shared" ca="1" si="121"/>
        <v>0</v>
      </c>
      <c r="AG553" s="230">
        <f t="shared" ca="1" si="122"/>
        <v>0</v>
      </c>
      <c r="AH553" s="231">
        <f t="shared" ca="1" si="123"/>
        <v>0</v>
      </c>
      <c r="AI553" s="231">
        <f t="shared" ca="1" si="124"/>
        <v>0</v>
      </c>
      <c r="AJ553" s="231" t="str">
        <f t="shared" ca="1" si="125"/>
        <v/>
      </c>
    </row>
    <row r="554" spans="1:36" x14ac:dyDescent="0.25">
      <c r="A554" s="42"/>
      <c r="B554" s="232" t="str">
        <f>IF(NOT(_xlfn.ISFORMULA(D554)),IF(AND(ISNUMBER(D554),D554&lt;&gt;0),Accueil!$B$7,IF(NOT(_xlfn.ISFORMULA(G554)),IF(AND(ISNUMBER(G554),G554&lt;&gt;0),Accueil!$B$7,""),"")),IF(NOT(_xlfn.ISFORMULA(G554)),IF(AND(ISNUMBER(G554),G554&lt;&gt;0),Accueil!$B$7,""),""))</f>
        <v/>
      </c>
      <c r="C554" s="43"/>
      <c r="D554" s="223" t="str">
        <f t="shared" ca="1" si="112"/>
        <v/>
      </c>
      <c r="E554" s="223" t="str">
        <f t="shared" ca="1" si="113"/>
        <v/>
      </c>
      <c r="F554" s="223" t="str">
        <f t="shared" ca="1" si="114"/>
        <v/>
      </c>
      <c r="G554" s="224" t="str">
        <f t="shared" ca="1" si="115"/>
        <v/>
      </c>
      <c r="H554" s="225" t="str">
        <f t="shared" ca="1" si="116"/>
        <v/>
      </c>
      <c r="I554" s="226" t="str">
        <f t="shared" ca="1" si="117"/>
        <v/>
      </c>
      <c r="J554" s="227" t="str">
        <f t="shared" ca="1" si="118"/>
        <v/>
      </c>
      <c r="K554" s="301" t="s">
        <v>88</v>
      </c>
      <c r="L554" s="112"/>
      <c r="M554" s="35"/>
      <c r="N554" s="35"/>
      <c r="O554" s="35"/>
      <c r="P554" s="35"/>
      <c r="S554" s="35"/>
      <c r="T554" s="35"/>
      <c r="U554" s="35"/>
      <c r="V554" s="35"/>
      <c r="W554" s="35"/>
      <c r="X554" s="35"/>
      <c r="Y554" s="35"/>
      <c r="Z554" s="35"/>
      <c r="AA554" s="228" t="b">
        <f t="shared" ca="1" si="119"/>
        <v>1</v>
      </c>
      <c r="AB554" s="228" t="b">
        <f ca="1">AND(Accueil!$E$5="Oui",$AA554,OR($AD554="",Accueil!$E$7="",NOT(ISNUMBER(Accueil!$E$7)),$AD554&gt;=Accueil!$E$7))</f>
        <v>0</v>
      </c>
      <c r="AC554" s="228" t="b">
        <f ca="1">AND(Accueil!$E$8="Oui",$AA554,OR($AD554="",Accueil!$E$10="",NOT(ISNUMBER(Accueil!$E$10)),$AD554&gt;=Accueil!$E$10))</f>
        <v>0</v>
      </c>
      <c r="AD554" s="229" t="str">
        <f>IF(NOT(_xlfn.ISFORMULA(B554)),IF(ISNUMBER(B554),B554,IF(NOT(_xlfn.ISFORMULA(D554)),IF(AND(ISNUMBER(D554),D554&lt;&gt;0),Accueil!$B$7,IF(NOT(_xlfn.ISFORMULA(G554)),IF(AND(ISNUMBER(G554),G554&lt;&gt;0),Accueil!$B$7,""),"")),IF(NOT(_xlfn.ISFORMULA(G554)),IF(AND(ISNUMBER(G554),G554&lt;&gt;0),Accueil!$B$7,""),""))),IF(NOT(_xlfn.ISFORMULA(D554)),IF(AND(ISNUMBER(D554),D554&lt;&gt;0),Accueil!$B$7,IF(NOT(_xlfn.ISFORMULA(G554)),IF(AND(ISNUMBER(G554),G554&lt;&gt;0),Accueil!$B$7,""),"")),IF(NOT(_xlfn.ISFORMULA(G554)),IF(AND(ISNUMBER(G554),G554&lt;&gt;0),Accueil!$B$7,""),"")))</f>
        <v/>
      </c>
      <c r="AE554" s="230">
        <f t="shared" ca="1" si="120"/>
        <v>0</v>
      </c>
      <c r="AF554" s="230">
        <f t="shared" ca="1" si="121"/>
        <v>0</v>
      </c>
      <c r="AG554" s="230">
        <f t="shared" ca="1" si="122"/>
        <v>0</v>
      </c>
      <c r="AH554" s="231">
        <f t="shared" ca="1" si="123"/>
        <v>0</v>
      </c>
      <c r="AI554" s="231">
        <f t="shared" ca="1" si="124"/>
        <v>0</v>
      </c>
      <c r="AJ554" s="231" t="str">
        <f t="shared" ca="1" si="125"/>
        <v/>
      </c>
    </row>
    <row r="555" spans="1:36" x14ac:dyDescent="0.25">
      <c r="A555" s="42"/>
      <c r="B555" s="232" t="str">
        <f>IF(NOT(_xlfn.ISFORMULA(D555)),IF(AND(ISNUMBER(D555),D555&lt;&gt;0),Accueil!$B$7,IF(NOT(_xlfn.ISFORMULA(G555)),IF(AND(ISNUMBER(G555),G555&lt;&gt;0),Accueil!$B$7,""),"")),IF(NOT(_xlfn.ISFORMULA(G555)),IF(AND(ISNUMBER(G555),G555&lt;&gt;0),Accueil!$B$7,""),""))</f>
        <v/>
      </c>
      <c r="C555" s="43"/>
      <c r="D555" s="223" t="str">
        <f t="shared" ca="1" si="112"/>
        <v/>
      </c>
      <c r="E555" s="223" t="str">
        <f t="shared" ca="1" si="113"/>
        <v/>
      </c>
      <c r="F555" s="223" t="str">
        <f t="shared" ca="1" si="114"/>
        <v/>
      </c>
      <c r="G555" s="224" t="str">
        <f t="shared" ca="1" si="115"/>
        <v/>
      </c>
      <c r="H555" s="225" t="str">
        <f t="shared" ca="1" si="116"/>
        <v/>
      </c>
      <c r="I555" s="226" t="str">
        <f t="shared" ca="1" si="117"/>
        <v/>
      </c>
      <c r="J555" s="227" t="str">
        <f t="shared" ca="1" si="118"/>
        <v/>
      </c>
      <c r="K555" s="301" t="s">
        <v>88</v>
      </c>
      <c r="L555" s="112"/>
      <c r="M555" s="35"/>
      <c r="N555" s="35"/>
      <c r="O555" s="35"/>
      <c r="P555" s="35"/>
      <c r="S555" s="35"/>
      <c r="T555" s="35"/>
      <c r="U555" s="35"/>
      <c r="V555" s="35"/>
      <c r="W555" s="35"/>
      <c r="X555" s="35"/>
      <c r="Y555" s="35"/>
      <c r="Z555" s="35"/>
      <c r="AA555" s="228" t="b">
        <f t="shared" ca="1" si="119"/>
        <v>1</v>
      </c>
      <c r="AB555" s="228" t="b">
        <f ca="1">AND(Accueil!$E$5="Oui",$AA555,OR($AD555="",Accueil!$E$7="",NOT(ISNUMBER(Accueil!$E$7)),$AD555&gt;=Accueil!$E$7))</f>
        <v>0</v>
      </c>
      <c r="AC555" s="228" t="b">
        <f ca="1">AND(Accueil!$E$8="Oui",$AA555,OR($AD555="",Accueil!$E$10="",NOT(ISNUMBER(Accueil!$E$10)),$AD555&gt;=Accueil!$E$10))</f>
        <v>0</v>
      </c>
      <c r="AD555" s="229" t="str">
        <f>IF(NOT(_xlfn.ISFORMULA(B555)),IF(ISNUMBER(B555),B555,IF(NOT(_xlfn.ISFORMULA(D555)),IF(AND(ISNUMBER(D555),D555&lt;&gt;0),Accueil!$B$7,IF(NOT(_xlfn.ISFORMULA(G555)),IF(AND(ISNUMBER(G555),G555&lt;&gt;0),Accueil!$B$7,""),"")),IF(NOT(_xlfn.ISFORMULA(G555)),IF(AND(ISNUMBER(G555),G555&lt;&gt;0),Accueil!$B$7,""),""))),IF(NOT(_xlfn.ISFORMULA(D555)),IF(AND(ISNUMBER(D555),D555&lt;&gt;0),Accueil!$B$7,IF(NOT(_xlfn.ISFORMULA(G555)),IF(AND(ISNUMBER(G555),G555&lt;&gt;0),Accueil!$B$7,""),"")),IF(NOT(_xlfn.ISFORMULA(G555)),IF(AND(ISNUMBER(G555),G555&lt;&gt;0),Accueil!$B$7,""),"")))</f>
        <v/>
      </c>
      <c r="AE555" s="230">
        <f t="shared" ca="1" si="120"/>
        <v>0</v>
      </c>
      <c r="AF555" s="230">
        <f t="shared" ca="1" si="121"/>
        <v>0</v>
      </c>
      <c r="AG555" s="230">
        <f t="shared" ca="1" si="122"/>
        <v>0</v>
      </c>
      <c r="AH555" s="231">
        <f t="shared" ca="1" si="123"/>
        <v>0</v>
      </c>
      <c r="AI555" s="231">
        <f t="shared" ca="1" si="124"/>
        <v>0</v>
      </c>
      <c r="AJ555" s="231" t="str">
        <f t="shared" ca="1" si="125"/>
        <v/>
      </c>
    </row>
    <row r="556" spans="1:36" x14ac:dyDescent="0.25">
      <c r="A556" s="42"/>
      <c r="B556" s="232" t="str">
        <f>IF(NOT(_xlfn.ISFORMULA(D556)),IF(AND(ISNUMBER(D556),D556&lt;&gt;0),Accueil!$B$7,IF(NOT(_xlfn.ISFORMULA(G556)),IF(AND(ISNUMBER(G556),G556&lt;&gt;0),Accueil!$B$7,""),"")),IF(NOT(_xlfn.ISFORMULA(G556)),IF(AND(ISNUMBER(G556),G556&lt;&gt;0),Accueil!$B$7,""),""))</f>
        <v/>
      </c>
      <c r="C556" s="43"/>
      <c r="D556" s="223" t="str">
        <f t="shared" ca="1" si="112"/>
        <v/>
      </c>
      <c r="E556" s="223" t="str">
        <f t="shared" ca="1" si="113"/>
        <v/>
      </c>
      <c r="F556" s="223" t="str">
        <f t="shared" ca="1" si="114"/>
        <v/>
      </c>
      <c r="G556" s="224" t="str">
        <f t="shared" ca="1" si="115"/>
        <v/>
      </c>
      <c r="H556" s="225" t="str">
        <f t="shared" ca="1" si="116"/>
        <v/>
      </c>
      <c r="I556" s="226" t="str">
        <f t="shared" ca="1" si="117"/>
        <v/>
      </c>
      <c r="J556" s="227" t="str">
        <f t="shared" ca="1" si="118"/>
        <v/>
      </c>
      <c r="K556" s="301" t="s">
        <v>88</v>
      </c>
      <c r="L556" s="112"/>
      <c r="M556" s="35"/>
      <c r="N556" s="35"/>
      <c r="O556" s="35"/>
      <c r="P556" s="35"/>
      <c r="S556" s="35"/>
      <c r="T556" s="35"/>
      <c r="U556" s="35"/>
      <c r="V556" s="35"/>
      <c r="W556" s="35"/>
      <c r="X556" s="35"/>
      <c r="Y556" s="35"/>
      <c r="Z556" s="35"/>
      <c r="AA556" s="228" t="b">
        <f t="shared" ca="1" si="119"/>
        <v>1</v>
      </c>
      <c r="AB556" s="228" t="b">
        <f ca="1">AND(Accueil!$E$5="Oui",$AA556,OR($AD556="",Accueil!$E$7="",NOT(ISNUMBER(Accueil!$E$7)),$AD556&gt;=Accueil!$E$7))</f>
        <v>0</v>
      </c>
      <c r="AC556" s="228" t="b">
        <f ca="1">AND(Accueil!$E$8="Oui",$AA556,OR($AD556="",Accueil!$E$10="",NOT(ISNUMBER(Accueil!$E$10)),$AD556&gt;=Accueil!$E$10))</f>
        <v>0</v>
      </c>
      <c r="AD556" s="229" t="str">
        <f>IF(NOT(_xlfn.ISFORMULA(B556)),IF(ISNUMBER(B556),B556,IF(NOT(_xlfn.ISFORMULA(D556)),IF(AND(ISNUMBER(D556),D556&lt;&gt;0),Accueil!$B$7,IF(NOT(_xlfn.ISFORMULA(G556)),IF(AND(ISNUMBER(G556),G556&lt;&gt;0),Accueil!$B$7,""),"")),IF(NOT(_xlfn.ISFORMULA(G556)),IF(AND(ISNUMBER(G556),G556&lt;&gt;0),Accueil!$B$7,""),""))),IF(NOT(_xlfn.ISFORMULA(D556)),IF(AND(ISNUMBER(D556),D556&lt;&gt;0),Accueil!$B$7,IF(NOT(_xlfn.ISFORMULA(G556)),IF(AND(ISNUMBER(G556),G556&lt;&gt;0),Accueil!$B$7,""),"")),IF(NOT(_xlfn.ISFORMULA(G556)),IF(AND(ISNUMBER(G556),G556&lt;&gt;0),Accueil!$B$7,""),"")))</f>
        <v/>
      </c>
      <c r="AE556" s="230">
        <f t="shared" ca="1" si="120"/>
        <v>0</v>
      </c>
      <c r="AF556" s="230">
        <f t="shared" ca="1" si="121"/>
        <v>0</v>
      </c>
      <c r="AG556" s="230">
        <f t="shared" ca="1" si="122"/>
        <v>0</v>
      </c>
      <c r="AH556" s="231">
        <f t="shared" ca="1" si="123"/>
        <v>0</v>
      </c>
      <c r="AI556" s="231">
        <f t="shared" ca="1" si="124"/>
        <v>0</v>
      </c>
      <c r="AJ556" s="231" t="str">
        <f t="shared" ca="1" si="125"/>
        <v/>
      </c>
    </row>
    <row r="557" spans="1:36" x14ac:dyDescent="0.25">
      <c r="A557" s="42"/>
      <c r="B557" s="232" t="str">
        <f>IF(NOT(_xlfn.ISFORMULA(D557)),IF(AND(ISNUMBER(D557),D557&lt;&gt;0),Accueil!$B$7,IF(NOT(_xlfn.ISFORMULA(G557)),IF(AND(ISNUMBER(G557),G557&lt;&gt;0),Accueil!$B$7,""),"")),IF(NOT(_xlfn.ISFORMULA(G557)),IF(AND(ISNUMBER(G557),G557&lt;&gt;0),Accueil!$B$7,""),""))</f>
        <v/>
      </c>
      <c r="C557" s="43"/>
      <c r="D557" s="223" t="str">
        <f t="shared" ca="1" si="112"/>
        <v/>
      </c>
      <c r="E557" s="223" t="str">
        <f t="shared" ca="1" si="113"/>
        <v/>
      </c>
      <c r="F557" s="223" t="str">
        <f t="shared" ca="1" si="114"/>
        <v/>
      </c>
      <c r="G557" s="224" t="str">
        <f t="shared" ca="1" si="115"/>
        <v/>
      </c>
      <c r="H557" s="225" t="str">
        <f t="shared" ca="1" si="116"/>
        <v/>
      </c>
      <c r="I557" s="226" t="str">
        <f t="shared" ca="1" si="117"/>
        <v/>
      </c>
      <c r="J557" s="227" t="str">
        <f t="shared" ca="1" si="118"/>
        <v/>
      </c>
      <c r="K557" s="301" t="s">
        <v>88</v>
      </c>
      <c r="L557" s="112"/>
      <c r="M557" s="35"/>
      <c r="N557" s="35"/>
      <c r="O557" s="35"/>
      <c r="P557" s="35"/>
      <c r="S557" s="35"/>
      <c r="T557" s="35"/>
      <c r="U557" s="35"/>
      <c r="V557" s="35"/>
      <c r="W557" s="35"/>
      <c r="X557" s="35"/>
      <c r="Y557" s="35"/>
      <c r="Z557" s="35"/>
      <c r="AA557" s="228" t="b">
        <f t="shared" ca="1" si="119"/>
        <v>1</v>
      </c>
      <c r="AB557" s="228" t="b">
        <f ca="1">AND(Accueil!$E$5="Oui",$AA557,OR($AD557="",Accueil!$E$7="",NOT(ISNUMBER(Accueil!$E$7)),$AD557&gt;=Accueil!$E$7))</f>
        <v>0</v>
      </c>
      <c r="AC557" s="228" t="b">
        <f ca="1">AND(Accueil!$E$8="Oui",$AA557,OR($AD557="",Accueil!$E$10="",NOT(ISNUMBER(Accueil!$E$10)),$AD557&gt;=Accueil!$E$10))</f>
        <v>0</v>
      </c>
      <c r="AD557" s="229" t="str">
        <f>IF(NOT(_xlfn.ISFORMULA(B557)),IF(ISNUMBER(B557),B557,IF(NOT(_xlfn.ISFORMULA(D557)),IF(AND(ISNUMBER(D557),D557&lt;&gt;0),Accueil!$B$7,IF(NOT(_xlfn.ISFORMULA(G557)),IF(AND(ISNUMBER(G557),G557&lt;&gt;0),Accueil!$B$7,""),"")),IF(NOT(_xlfn.ISFORMULA(G557)),IF(AND(ISNUMBER(G557),G557&lt;&gt;0),Accueil!$B$7,""),""))),IF(NOT(_xlfn.ISFORMULA(D557)),IF(AND(ISNUMBER(D557),D557&lt;&gt;0),Accueil!$B$7,IF(NOT(_xlfn.ISFORMULA(G557)),IF(AND(ISNUMBER(G557),G557&lt;&gt;0),Accueil!$B$7,""),"")),IF(NOT(_xlfn.ISFORMULA(G557)),IF(AND(ISNUMBER(G557),G557&lt;&gt;0),Accueil!$B$7,""),"")))</f>
        <v/>
      </c>
      <c r="AE557" s="230">
        <f t="shared" ca="1" si="120"/>
        <v>0</v>
      </c>
      <c r="AF557" s="230">
        <f t="shared" ca="1" si="121"/>
        <v>0</v>
      </c>
      <c r="AG557" s="230">
        <f t="shared" ca="1" si="122"/>
        <v>0</v>
      </c>
      <c r="AH557" s="231">
        <f t="shared" ca="1" si="123"/>
        <v>0</v>
      </c>
      <c r="AI557" s="231">
        <f t="shared" ca="1" si="124"/>
        <v>0</v>
      </c>
      <c r="AJ557" s="231" t="str">
        <f t="shared" ca="1" si="125"/>
        <v/>
      </c>
    </row>
    <row r="558" spans="1:36" x14ac:dyDescent="0.25">
      <c r="A558" s="42"/>
      <c r="B558" s="232" t="str">
        <f>IF(NOT(_xlfn.ISFORMULA(D558)),IF(AND(ISNUMBER(D558),D558&lt;&gt;0),Accueil!$B$7,IF(NOT(_xlfn.ISFORMULA(G558)),IF(AND(ISNUMBER(G558),G558&lt;&gt;0),Accueil!$B$7,""),"")),IF(NOT(_xlfn.ISFORMULA(G558)),IF(AND(ISNUMBER(G558),G558&lt;&gt;0),Accueil!$B$7,""),""))</f>
        <v/>
      </c>
      <c r="C558" s="43"/>
      <c r="D558" s="223" t="str">
        <f t="shared" ca="1" si="112"/>
        <v/>
      </c>
      <c r="E558" s="223" t="str">
        <f t="shared" ca="1" si="113"/>
        <v/>
      </c>
      <c r="F558" s="223" t="str">
        <f t="shared" ca="1" si="114"/>
        <v/>
      </c>
      <c r="G558" s="224" t="str">
        <f t="shared" ca="1" si="115"/>
        <v/>
      </c>
      <c r="H558" s="225" t="str">
        <f t="shared" ca="1" si="116"/>
        <v/>
      </c>
      <c r="I558" s="226" t="str">
        <f t="shared" ca="1" si="117"/>
        <v/>
      </c>
      <c r="J558" s="227" t="str">
        <f t="shared" ca="1" si="118"/>
        <v/>
      </c>
      <c r="K558" s="301" t="s">
        <v>88</v>
      </c>
      <c r="L558" s="112"/>
      <c r="M558" s="35"/>
      <c r="N558" s="35"/>
      <c r="O558" s="35"/>
      <c r="P558" s="35"/>
      <c r="S558" s="35"/>
      <c r="T558" s="35"/>
      <c r="U558" s="35"/>
      <c r="V558" s="35"/>
      <c r="W558" s="35"/>
      <c r="X558" s="35"/>
      <c r="Y558" s="35"/>
      <c r="Z558" s="35"/>
      <c r="AA558" s="228" t="b">
        <f t="shared" ca="1" si="119"/>
        <v>1</v>
      </c>
      <c r="AB558" s="228" t="b">
        <f ca="1">AND(Accueil!$E$5="Oui",$AA558,OR($AD558="",Accueil!$E$7="",NOT(ISNUMBER(Accueil!$E$7)),$AD558&gt;=Accueil!$E$7))</f>
        <v>0</v>
      </c>
      <c r="AC558" s="228" t="b">
        <f ca="1">AND(Accueil!$E$8="Oui",$AA558,OR($AD558="",Accueil!$E$10="",NOT(ISNUMBER(Accueil!$E$10)),$AD558&gt;=Accueil!$E$10))</f>
        <v>0</v>
      </c>
      <c r="AD558" s="229" t="str">
        <f>IF(NOT(_xlfn.ISFORMULA(B558)),IF(ISNUMBER(B558),B558,IF(NOT(_xlfn.ISFORMULA(D558)),IF(AND(ISNUMBER(D558),D558&lt;&gt;0),Accueil!$B$7,IF(NOT(_xlfn.ISFORMULA(G558)),IF(AND(ISNUMBER(G558),G558&lt;&gt;0),Accueil!$B$7,""),"")),IF(NOT(_xlfn.ISFORMULA(G558)),IF(AND(ISNUMBER(G558),G558&lt;&gt;0),Accueil!$B$7,""),""))),IF(NOT(_xlfn.ISFORMULA(D558)),IF(AND(ISNUMBER(D558),D558&lt;&gt;0),Accueil!$B$7,IF(NOT(_xlfn.ISFORMULA(G558)),IF(AND(ISNUMBER(G558),G558&lt;&gt;0),Accueil!$B$7,""),"")),IF(NOT(_xlfn.ISFORMULA(G558)),IF(AND(ISNUMBER(G558),G558&lt;&gt;0),Accueil!$B$7,""),"")))</f>
        <v/>
      </c>
      <c r="AE558" s="230">
        <f t="shared" ca="1" si="120"/>
        <v>0</v>
      </c>
      <c r="AF558" s="230">
        <f t="shared" ca="1" si="121"/>
        <v>0</v>
      </c>
      <c r="AG558" s="230">
        <f t="shared" ca="1" si="122"/>
        <v>0</v>
      </c>
      <c r="AH558" s="231">
        <f t="shared" ca="1" si="123"/>
        <v>0</v>
      </c>
      <c r="AI558" s="231">
        <f t="shared" ca="1" si="124"/>
        <v>0</v>
      </c>
      <c r="AJ558" s="231" t="str">
        <f t="shared" ca="1" si="125"/>
        <v/>
      </c>
    </row>
    <row r="559" spans="1:36" x14ac:dyDescent="0.25">
      <c r="A559" s="42"/>
      <c r="B559" s="232" t="str">
        <f>IF(NOT(_xlfn.ISFORMULA(D559)),IF(AND(ISNUMBER(D559),D559&lt;&gt;0),Accueil!$B$7,IF(NOT(_xlfn.ISFORMULA(G559)),IF(AND(ISNUMBER(G559),G559&lt;&gt;0),Accueil!$B$7,""),"")),IF(NOT(_xlfn.ISFORMULA(G559)),IF(AND(ISNUMBER(G559),G559&lt;&gt;0),Accueil!$B$7,""),""))</f>
        <v/>
      </c>
      <c r="C559" s="43"/>
      <c r="D559" s="223" t="str">
        <f t="shared" ca="1" si="112"/>
        <v/>
      </c>
      <c r="E559" s="223" t="str">
        <f t="shared" ca="1" si="113"/>
        <v/>
      </c>
      <c r="F559" s="223" t="str">
        <f t="shared" ca="1" si="114"/>
        <v/>
      </c>
      <c r="G559" s="224" t="str">
        <f t="shared" ca="1" si="115"/>
        <v/>
      </c>
      <c r="H559" s="225" t="str">
        <f t="shared" ca="1" si="116"/>
        <v/>
      </c>
      <c r="I559" s="226" t="str">
        <f t="shared" ca="1" si="117"/>
        <v/>
      </c>
      <c r="J559" s="227" t="str">
        <f t="shared" ca="1" si="118"/>
        <v/>
      </c>
      <c r="K559" s="301" t="s">
        <v>88</v>
      </c>
      <c r="L559" s="112"/>
      <c r="M559" s="35"/>
      <c r="N559" s="35"/>
      <c r="O559" s="35"/>
      <c r="P559" s="35"/>
      <c r="S559" s="35"/>
      <c r="T559" s="35"/>
      <c r="U559" s="35"/>
      <c r="V559" s="35"/>
      <c r="W559" s="35"/>
      <c r="X559" s="35"/>
      <c r="Y559" s="35"/>
      <c r="Z559" s="35"/>
      <c r="AA559" s="228" t="b">
        <f t="shared" ca="1" si="119"/>
        <v>1</v>
      </c>
      <c r="AB559" s="228" t="b">
        <f ca="1">AND(Accueil!$E$5="Oui",$AA559,OR($AD559="",Accueil!$E$7="",NOT(ISNUMBER(Accueil!$E$7)),$AD559&gt;=Accueil!$E$7))</f>
        <v>0</v>
      </c>
      <c r="AC559" s="228" t="b">
        <f ca="1">AND(Accueil!$E$8="Oui",$AA559,OR($AD559="",Accueil!$E$10="",NOT(ISNUMBER(Accueil!$E$10)),$AD559&gt;=Accueil!$E$10))</f>
        <v>0</v>
      </c>
      <c r="AD559" s="229" t="str">
        <f>IF(NOT(_xlfn.ISFORMULA(B559)),IF(ISNUMBER(B559),B559,IF(NOT(_xlfn.ISFORMULA(D559)),IF(AND(ISNUMBER(D559),D559&lt;&gt;0),Accueil!$B$7,IF(NOT(_xlfn.ISFORMULA(G559)),IF(AND(ISNUMBER(G559),G559&lt;&gt;0),Accueil!$B$7,""),"")),IF(NOT(_xlfn.ISFORMULA(G559)),IF(AND(ISNUMBER(G559),G559&lt;&gt;0),Accueil!$B$7,""),""))),IF(NOT(_xlfn.ISFORMULA(D559)),IF(AND(ISNUMBER(D559),D559&lt;&gt;0),Accueil!$B$7,IF(NOT(_xlfn.ISFORMULA(G559)),IF(AND(ISNUMBER(G559),G559&lt;&gt;0),Accueil!$B$7,""),"")),IF(NOT(_xlfn.ISFORMULA(G559)),IF(AND(ISNUMBER(G559),G559&lt;&gt;0),Accueil!$B$7,""),"")))</f>
        <v/>
      </c>
      <c r="AE559" s="230">
        <f t="shared" ca="1" si="120"/>
        <v>0</v>
      </c>
      <c r="AF559" s="230">
        <f t="shared" ca="1" si="121"/>
        <v>0</v>
      </c>
      <c r="AG559" s="230">
        <f t="shared" ca="1" si="122"/>
        <v>0</v>
      </c>
      <c r="AH559" s="231">
        <f t="shared" ca="1" si="123"/>
        <v>0</v>
      </c>
      <c r="AI559" s="231">
        <f t="shared" ca="1" si="124"/>
        <v>0</v>
      </c>
      <c r="AJ559" s="231" t="str">
        <f t="shared" ca="1" si="125"/>
        <v/>
      </c>
    </row>
    <row r="560" spans="1:36" x14ac:dyDescent="0.25">
      <c r="A560" s="42"/>
      <c r="B560" s="232" t="str">
        <f>IF(NOT(_xlfn.ISFORMULA(D560)),IF(AND(ISNUMBER(D560),D560&lt;&gt;0),Accueil!$B$7,IF(NOT(_xlfn.ISFORMULA(G560)),IF(AND(ISNUMBER(G560),G560&lt;&gt;0),Accueil!$B$7,""),"")),IF(NOT(_xlfn.ISFORMULA(G560)),IF(AND(ISNUMBER(G560),G560&lt;&gt;0),Accueil!$B$7,""),""))</f>
        <v/>
      </c>
      <c r="C560" s="43"/>
      <c r="D560" s="223" t="str">
        <f t="shared" ca="1" si="112"/>
        <v/>
      </c>
      <c r="E560" s="223" t="str">
        <f t="shared" ca="1" si="113"/>
        <v/>
      </c>
      <c r="F560" s="223" t="str">
        <f t="shared" ca="1" si="114"/>
        <v/>
      </c>
      <c r="G560" s="224" t="str">
        <f t="shared" ca="1" si="115"/>
        <v/>
      </c>
      <c r="H560" s="225" t="str">
        <f t="shared" ca="1" si="116"/>
        <v/>
      </c>
      <c r="I560" s="226" t="str">
        <f t="shared" ca="1" si="117"/>
        <v/>
      </c>
      <c r="J560" s="227" t="str">
        <f t="shared" ca="1" si="118"/>
        <v/>
      </c>
      <c r="K560" s="301" t="s">
        <v>88</v>
      </c>
      <c r="L560" s="112"/>
      <c r="M560" s="35"/>
      <c r="N560" s="35"/>
      <c r="O560" s="35"/>
      <c r="P560" s="35"/>
      <c r="S560" s="35"/>
      <c r="T560" s="35"/>
      <c r="U560" s="35"/>
      <c r="V560" s="35"/>
      <c r="W560" s="35"/>
      <c r="X560" s="35"/>
      <c r="Y560" s="35"/>
      <c r="Z560" s="35"/>
      <c r="AA560" s="228" t="b">
        <f t="shared" ca="1" si="119"/>
        <v>1</v>
      </c>
      <c r="AB560" s="228" t="b">
        <f ca="1">AND(Accueil!$E$5="Oui",$AA560,OR($AD560="",Accueil!$E$7="",NOT(ISNUMBER(Accueil!$E$7)),$AD560&gt;=Accueil!$E$7))</f>
        <v>0</v>
      </c>
      <c r="AC560" s="228" t="b">
        <f ca="1">AND(Accueil!$E$8="Oui",$AA560,OR($AD560="",Accueil!$E$10="",NOT(ISNUMBER(Accueil!$E$10)),$AD560&gt;=Accueil!$E$10))</f>
        <v>0</v>
      </c>
      <c r="AD560" s="229" t="str">
        <f>IF(NOT(_xlfn.ISFORMULA(B560)),IF(ISNUMBER(B560),B560,IF(NOT(_xlfn.ISFORMULA(D560)),IF(AND(ISNUMBER(D560),D560&lt;&gt;0),Accueil!$B$7,IF(NOT(_xlfn.ISFORMULA(G560)),IF(AND(ISNUMBER(G560),G560&lt;&gt;0),Accueil!$B$7,""),"")),IF(NOT(_xlfn.ISFORMULA(G560)),IF(AND(ISNUMBER(G560),G560&lt;&gt;0),Accueil!$B$7,""),""))),IF(NOT(_xlfn.ISFORMULA(D560)),IF(AND(ISNUMBER(D560),D560&lt;&gt;0),Accueil!$B$7,IF(NOT(_xlfn.ISFORMULA(G560)),IF(AND(ISNUMBER(G560),G560&lt;&gt;0),Accueil!$B$7,""),"")),IF(NOT(_xlfn.ISFORMULA(G560)),IF(AND(ISNUMBER(G560),G560&lt;&gt;0),Accueil!$B$7,""),"")))</f>
        <v/>
      </c>
      <c r="AE560" s="230">
        <f t="shared" ca="1" si="120"/>
        <v>0</v>
      </c>
      <c r="AF560" s="230">
        <f t="shared" ca="1" si="121"/>
        <v>0</v>
      </c>
      <c r="AG560" s="230">
        <f t="shared" ca="1" si="122"/>
        <v>0</v>
      </c>
      <c r="AH560" s="231">
        <f t="shared" ca="1" si="123"/>
        <v>0</v>
      </c>
      <c r="AI560" s="231">
        <f t="shared" ca="1" si="124"/>
        <v>0</v>
      </c>
      <c r="AJ560" s="231" t="str">
        <f t="shared" ca="1" si="125"/>
        <v/>
      </c>
    </row>
    <row r="561" spans="1:36" x14ac:dyDescent="0.25">
      <c r="A561" s="42"/>
      <c r="B561" s="232" t="str">
        <f>IF(NOT(_xlfn.ISFORMULA(D561)),IF(AND(ISNUMBER(D561),D561&lt;&gt;0),Accueil!$B$7,IF(NOT(_xlfn.ISFORMULA(G561)),IF(AND(ISNUMBER(G561),G561&lt;&gt;0),Accueil!$B$7,""),"")),IF(NOT(_xlfn.ISFORMULA(G561)),IF(AND(ISNUMBER(G561),G561&lt;&gt;0),Accueil!$B$7,""),""))</f>
        <v/>
      </c>
      <c r="C561" s="43"/>
      <c r="D561" s="223" t="str">
        <f t="shared" ca="1" si="112"/>
        <v/>
      </c>
      <c r="E561" s="223" t="str">
        <f t="shared" ca="1" si="113"/>
        <v/>
      </c>
      <c r="F561" s="223" t="str">
        <f t="shared" ca="1" si="114"/>
        <v/>
      </c>
      <c r="G561" s="224" t="str">
        <f t="shared" ca="1" si="115"/>
        <v/>
      </c>
      <c r="H561" s="225" t="str">
        <f t="shared" ca="1" si="116"/>
        <v/>
      </c>
      <c r="I561" s="226" t="str">
        <f t="shared" ca="1" si="117"/>
        <v/>
      </c>
      <c r="J561" s="227" t="str">
        <f t="shared" ca="1" si="118"/>
        <v/>
      </c>
      <c r="K561" s="301" t="s">
        <v>88</v>
      </c>
      <c r="L561" s="112"/>
      <c r="M561" s="35"/>
      <c r="N561" s="35"/>
      <c r="O561" s="35"/>
      <c r="P561" s="35"/>
      <c r="S561" s="35"/>
      <c r="T561" s="35"/>
      <c r="U561" s="35"/>
      <c r="V561" s="35"/>
      <c r="W561" s="35"/>
      <c r="X561" s="35"/>
      <c r="Y561" s="35"/>
      <c r="Z561" s="35"/>
      <c r="AA561" s="228" t="b">
        <f t="shared" ca="1" si="119"/>
        <v>1</v>
      </c>
      <c r="AB561" s="228" t="b">
        <f ca="1">AND(Accueil!$E$5="Oui",$AA561,OR($AD561="",Accueil!$E$7="",NOT(ISNUMBER(Accueil!$E$7)),$AD561&gt;=Accueil!$E$7))</f>
        <v>0</v>
      </c>
      <c r="AC561" s="228" t="b">
        <f ca="1">AND(Accueil!$E$8="Oui",$AA561,OR($AD561="",Accueil!$E$10="",NOT(ISNUMBER(Accueil!$E$10)),$AD561&gt;=Accueil!$E$10))</f>
        <v>0</v>
      </c>
      <c r="AD561" s="229" t="str">
        <f>IF(NOT(_xlfn.ISFORMULA(B561)),IF(ISNUMBER(B561),B561,IF(NOT(_xlfn.ISFORMULA(D561)),IF(AND(ISNUMBER(D561),D561&lt;&gt;0),Accueil!$B$7,IF(NOT(_xlfn.ISFORMULA(G561)),IF(AND(ISNUMBER(G561),G561&lt;&gt;0),Accueil!$B$7,""),"")),IF(NOT(_xlfn.ISFORMULA(G561)),IF(AND(ISNUMBER(G561),G561&lt;&gt;0),Accueil!$B$7,""),""))),IF(NOT(_xlfn.ISFORMULA(D561)),IF(AND(ISNUMBER(D561),D561&lt;&gt;0),Accueil!$B$7,IF(NOT(_xlfn.ISFORMULA(G561)),IF(AND(ISNUMBER(G561),G561&lt;&gt;0),Accueil!$B$7,""),"")),IF(NOT(_xlfn.ISFORMULA(G561)),IF(AND(ISNUMBER(G561),G561&lt;&gt;0),Accueil!$B$7,""),"")))</f>
        <v/>
      </c>
      <c r="AE561" s="230">
        <f t="shared" ca="1" si="120"/>
        <v>0</v>
      </c>
      <c r="AF561" s="230">
        <f t="shared" ca="1" si="121"/>
        <v>0</v>
      </c>
      <c r="AG561" s="230">
        <f t="shared" ca="1" si="122"/>
        <v>0</v>
      </c>
      <c r="AH561" s="231">
        <f t="shared" ca="1" si="123"/>
        <v>0</v>
      </c>
      <c r="AI561" s="231">
        <f t="shared" ca="1" si="124"/>
        <v>0</v>
      </c>
      <c r="AJ561" s="231" t="str">
        <f t="shared" ca="1" si="125"/>
        <v/>
      </c>
    </row>
    <row r="562" spans="1:36" x14ac:dyDescent="0.25">
      <c r="A562" s="42"/>
      <c r="B562" s="232" t="str">
        <f>IF(NOT(_xlfn.ISFORMULA(D562)),IF(AND(ISNUMBER(D562),D562&lt;&gt;0),Accueil!$B$7,IF(NOT(_xlfn.ISFORMULA(G562)),IF(AND(ISNUMBER(G562),G562&lt;&gt;0),Accueil!$B$7,""),"")),IF(NOT(_xlfn.ISFORMULA(G562)),IF(AND(ISNUMBER(G562),G562&lt;&gt;0),Accueil!$B$7,""),""))</f>
        <v/>
      </c>
      <c r="C562" s="43"/>
      <c r="D562" s="223" t="str">
        <f t="shared" ca="1" si="112"/>
        <v/>
      </c>
      <c r="E562" s="223" t="str">
        <f t="shared" ca="1" si="113"/>
        <v/>
      </c>
      <c r="F562" s="223" t="str">
        <f t="shared" ca="1" si="114"/>
        <v/>
      </c>
      <c r="G562" s="224" t="str">
        <f t="shared" ca="1" si="115"/>
        <v/>
      </c>
      <c r="H562" s="225" t="str">
        <f t="shared" ca="1" si="116"/>
        <v/>
      </c>
      <c r="I562" s="226" t="str">
        <f t="shared" ca="1" si="117"/>
        <v/>
      </c>
      <c r="J562" s="227" t="str">
        <f t="shared" ca="1" si="118"/>
        <v/>
      </c>
      <c r="K562" s="301" t="s">
        <v>88</v>
      </c>
      <c r="L562" s="112"/>
      <c r="M562" s="35"/>
      <c r="N562" s="35"/>
      <c r="O562" s="35"/>
      <c r="P562" s="35"/>
      <c r="S562" s="35"/>
      <c r="T562" s="35"/>
      <c r="U562" s="35"/>
      <c r="V562" s="35"/>
      <c r="W562" s="35"/>
      <c r="X562" s="35"/>
      <c r="Y562" s="35"/>
      <c r="Z562" s="35"/>
      <c r="AA562" s="228" t="b">
        <f t="shared" ca="1" si="119"/>
        <v>1</v>
      </c>
      <c r="AB562" s="228" t="b">
        <f ca="1">AND(Accueil!$E$5="Oui",$AA562,OR($AD562="",Accueil!$E$7="",NOT(ISNUMBER(Accueil!$E$7)),$AD562&gt;=Accueil!$E$7))</f>
        <v>0</v>
      </c>
      <c r="AC562" s="228" t="b">
        <f ca="1">AND(Accueil!$E$8="Oui",$AA562,OR($AD562="",Accueil!$E$10="",NOT(ISNUMBER(Accueil!$E$10)),$AD562&gt;=Accueil!$E$10))</f>
        <v>0</v>
      </c>
      <c r="AD562" s="229" t="str">
        <f>IF(NOT(_xlfn.ISFORMULA(B562)),IF(ISNUMBER(B562),B562,IF(NOT(_xlfn.ISFORMULA(D562)),IF(AND(ISNUMBER(D562),D562&lt;&gt;0),Accueil!$B$7,IF(NOT(_xlfn.ISFORMULA(G562)),IF(AND(ISNUMBER(G562),G562&lt;&gt;0),Accueil!$B$7,""),"")),IF(NOT(_xlfn.ISFORMULA(G562)),IF(AND(ISNUMBER(G562),G562&lt;&gt;0),Accueil!$B$7,""),""))),IF(NOT(_xlfn.ISFORMULA(D562)),IF(AND(ISNUMBER(D562),D562&lt;&gt;0),Accueil!$B$7,IF(NOT(_xlfn.ISFORMULA(G562)),IF(AND(ISNUMBER(G562),G562&lt;&gt;0),Accueil!$B$7,""),"")),IF(NOT(_xlfn.ISFORMULA(G562)),IF(AND(ISNUMBER(G562),G562&lt;&gt;0),Accueil!$B$7,""),"")))</f>
        <v/>
      </c>
      <c r="AE562" s="230">
        <f t="shared" ca="1" si="120"/>
        <v>0</v>
      </c>
      <c r="AF562" s="230">
        <f t="shared" ca="1" si="121"/>
        <v>0</v>
      </c>
      <c r="AG562" s="230">
        <f t="shared" ca="1" si="122"/>
        <v>0</v>
      </c>
      <c r="AH562" s="231">
        <f t="shared" ca="1" si="123"/>
        <v>0</v>
      </c>
      <c r="AI562" s="231">
        <f t="shared" ca="1" si="124"/>
        <v>0</v>
      </c>
      <c r="AJ562" s="231" t="str">
        <f t="shared" ca="1" si="125"/>
        <v/>
      </c>
    </row>
    <row r="563" spans="1:36" x14ac:dyDescent="0.25">
      <c r="A563" s="42"/>
      <c r="B563" s="232" t="str">
        <f>IF(NOT(_xlfn.ISFORMULA(D563)),IF(AND(ISNUMBER(D563),D563&lt;&gt;0),Accueil!$B$7,IF(NOT(_xlfn.ISFORMULA(G563)),IF(AND(ISNUMBER(G563),G563&lt;&gt;0),Accueil!$B$7,""),"")),IF(NOT(_xlfn.ISFORMULA(G563)),IF(AND(ISNUMBER(G563),G563&lt;&gt;0),Accueil!$B$7,""),""))</f>
        <v/>
      </c>
      <c r="C563" s="43"/>
      <c r="D563" s="223" t="str">
        <f t="shared" ca="1" si="112"/>
        <v/>
      </c>
      <c r="E563" s="223" t="str">
        <f t="shared" ca="1" si="113"/>
        <v/>
      </c>
      <c r="F563" s="223" t="str">
        <f t="shared" ca="1" si="114"/>
        <v/>
      </c>
      <c r="G563" s="224" t="str">
        <f t="shared" ca="1" si="115"/>
        <v/>
      </c>
      <c r="H563" s="225" t="str">
        <f t="shared" ca="1" si="116"/>
        <v/>
      </c>
      <c r="I563" s="226" t="str">
        <f t="shared" ca="1" si="117"/>
        <v/>
      </c>
      <c r="J563" s="227" t="str">
        <f t="shared" ca="1" si="118"/>
        <v/>
      </c>
      <c r="K563" s="301" t="s">
        <v>88</v>
      </c>
      <c r="L563" s="112"/>
      <c r="M563" s="35"/>
      <c r="N563" s="35"/>
      <c r="O563" s="35"/>
      <c r="P563" s="35"/>
      <c r="S563" s="35"/>
      <c r="T563" s="35"/>
      <c r="U563" s="35"/>
      <c r="V563" s="35"/>
      <c r="W563" s="35"/>
      <c r="X563" s="35"/>
      <c r="Y563" s="35"/>
      <c r="Z563" s="35"/>
      <c r="AA563" s="228" t="b">
        <f t="shared" ca="1" si="119"/>
        <v>1</v>
      </c>
      <c r="AB563" s="228" t="b">
        <f ca="1">AND(Accueil!$E$5="Oui",$AA563,OR($AD563="",Accueil!$E$7="",NOT(ISNUMBER(Accueil!$E$7)),$AD563&gt;=Accueil!$E$7))</f>
        <v>0</v>
      </c>
      <c r="AC563" s="228" t="b">
        <f ca="1">AND(Accueil!$E$8="Oui",$AA563,OR($AD563="",Accueil!$E$10="",NOT(ISNUMBER(Accueil!$E$10)),$AD563&gt;=Accueil!$E$10))</f>
        <v>0</v>
      </c>
      <c r="AD563" s="229" t="str">
        <f>IF(NOT(_xlfn.ISFORMULA(B563)),IF(ISNUMBER(B563),B563,IF(NOT(_xlfn.ISFORMULA(D563)),IF(AND(ISNUMBER(D563),D563&lt;&gt;0),Accueil!$B$7,IF(NOT(_xlfn.ISFORMULA(G563)),IF(AND(ISNUMBER(G563),G563&lt;&gt;0),Accueil!$B$7,""),"")),IF(NOT(_xlfn.ISFORMULA(G563)),IF(AND(ISNUMBER(G563),G563&lt;&gt;0),Accueil!$B$7,""),""))),IF(NOT(_xlfn.ISFORMULA(D563)),IF(AND(ISNUMBER(D563),D563&lt;&gt;0),Accueil!$B$7,IF(NOT(_xlfn.ISFORMULA(G563)),IF(AND(ISNUMBER(G563),G563&lt;&gt;0),Accueil!$B$7,""),"")),IF(NOT(_xlfn.ISFORMULA(G563)),IF(AND(ISNUMBER(G563),G563&lt;&gt;0),Accueil!$B$7,""),"")))</f>
        <v/>
      </c>
      <c r="AE563" s="230">
        <f t="shared" ca="1" si="120"/>
        <v>0</v>
      </c>
      <c r="AF563" s="230">
        <f t="shared" ca="1" si="121"/>
        <v>0</v>
      </c>
      <c r="AG563" s="230">
        <f t="shared" ca="1" si="122"/>
        <v>0</v>
      </c>
      <c r="AH563" s="231">
        <f t="shared" ca="1" si="123"/>
        <v>0</v>
      </c>
      <c r="AI563" s="231">
        <f t="shared" ca="1" si="124"/>
        <v>0</v>
      </c>
      <c r="AJ563" s="231" t="str">
        <f t="shared" ca="1" si="125"/>
        <v/>
      </c>
    </row>
    <row r="564" spans="1:36" x14ac:dyDescent="0.25">
      <c r="A564" s="42"/>
      <c r="B564" s="232" t="str">
        <f>IF(NOT(_xlfn.ISFORMULA(D564)),IF(AND(ISNUMBER(D564),D564&lt;&gt;0),Accueil!$B$7,IF(NOT(_xlfn.ISFORMULA(G564)),IF(AND(ISNUMBER(G564),G564&lt;&gt;0),Accueil!$B$7,""),"")),IF(NOT(_xlfn.ISFORMULA(G564)),IF(AND(ISNUMBER(G564),G564&lt;&gt;0),Accueil!$B$7,""),""))</f>
        <v/>
      </c>
      <c r="C564" s="43"/>
      <c r="D564" s="223" t="str">
        <f t="shared" ca="1" si="112"/>
        <v/>
      </c>
      <c r="E564" s="223" t="str">
        <f t="shared" ca="1" si="113"/>
        <v/>
      </c>
      <c r="F564" s="223" t="str">
        <f t="shared" ca="1" si="114"/>
        <v/>
      </c>
      <c r="G564" s="224" t="str">
        <f t="shared" ca="1" si="115"/>
        <v/>
      </c>
      <c r="H564" s="225" t="str">
        <f t="shared" ca="1" si="116"/>
        <v/>
      </c>
      <c r="I564" s="226" t="str">
        <f t="shared" ca="1" si="117"/>
        <v/>
      </c>
      <c r="J564" s="227" t="str">
        <f t="shared" ca="1" si="118"/>
        <v/>
      </c>
      <c r="K564" s="301" t="s">
        <v>88</v>
      </c>
      <c r="L564" s="112"/>
      <c r="M564" s="35"/>
      <c r="N564" s="35"/>
      <c r="O564" s="35"/>
      <c r="P564" s="35"/>
      <c r="S564" s="35"/>
      <c r="T564" s="35"/>
      <c r="U564" s="35"/>
      <c r="V564" s="35"/>
      <c r="W564" s="35"/>
      <c r="X564" s="35"/>
      <c r="Y564" s="35"/>
      <c r="Z564" s="35"/>
      <c r="AA564" s="228" t="b">
        <f t="shared" ca="1" si="119"/>
        <v>1</v>
      </c>
      <c r="AB564" s="228" t="b">
        <f ca="1">AND(Accueil!$E$5="Oui",$AA564,OR($AD564="",Accueil!$E$7="",NOT(ISNUMBER(Accueil!$E$7)),$AD564&gt;=Accueil!$E$7))</f>
        <v>0</v>
      </c>
      <c r="AC564" s="228" t="b">
        <f ca="1">AND(Accueil!$E$8="Oui",$AA564,OR($AD564="",Accueil!$E$10="",NOT(ISNUMBER(Accueil!$E$10)),$AD564&gt;=Accueil!$E$10))</f>
        <v>0</v>
      </c>
      <c r="AD564" s="229" t="str">
        <f>IF(NOT(_xlfn.ISFORMULA(B564)),IF(ISNUMBER(B564),B564,IF(NOT(_xlfn.ISFORMULA(D564)),IF(AND(ISNUMBER(D564),D564&lt;&gt;0),Accueil!$B$7,IF(NOT(_xlfn.ISFORMULA(G564)),IF(AND(ISNUMBER(G564),G564&lt;&gt;0),Accueil!$B$7,""),"")),IF(NOT(_xlfn.ISFORMULA(G564)),IF(AND(ISNUMBER(G564),G564&lt;&gt;0),Accueil!$B$7,""),""))),IF(NOT(_xlfn.ISFORMULA(D564)),IF(AND(ISNUMBER(D564),D564&lt;&gt;0),Accueil!$B$7,IF(NOT(_xlfn.ISFORMULA(G564)),IF(AND(ISNUMBER(G564),G564&lt;&gt;0),Accueil!$B$7,""),"")),IF(NOT(_xlfn.ISFORMULA(G564)),IF(AND(ISNUMBER(G564),G564&lt;&gt;0),Accueil!$B$7,""),"")))</f>
        <v/>
      </c>
      <c r="AE564" s="230">
        <f t="shared" ca="1" si="120"/>
        <v>0</v>
      </c>
      <c r="AF564" s="230">
        <f t="shared" ca="1" si="121"/>
        <v>0</v>
      </c>
      <c r="AG564" s="230">
        <f t="shared" ca="1" si="122"/>
        <v>0</v>
      </c>
      <c r="AH564" s="231">
        <f t="shared" ca="1" si="123"/>
        <v>0</v>
      </c>
      <c r="AI564" s="231">
        <f t="shared" ca="1" si="124"/>
        <v>0</v>
      </c>
      <c r="AJ564" s="231" t="str">
        <f t="shared" ca="1" si="125"/>
        <v/>
      </c>
    </row>
    <row r="565" spans="1:36" x14ac:dyDescent="0.25">
      <c r="A565" s="42"/>
      <c r="B565" s="232" t="str">
        <f>IF(NOT(_xlfn.ISFORMULA(D565)),IF(AND(ISNUMBER(D565),D565&lt;&gt;0),Accueil!$B$7,IF(NOT(_xlfn.ISFORMULA(G565)),IF(AND(ISNUMBER(G565),G565&lt;&gt;0),Accueil!$B$7,""),"")),IF(NOT(_xlfn.ISFORMULA(G565)),IF(AND(ISNUMBER(G565),G565&lt;&gt;0),Accueil!$B$7,""),""))</f>
        <v/>
      </c>
      <c r="C565" s="43"/>
      <c r="D565" s="223" t="str">
        <f t="shared" ca="1" si="112"/>
        <v/>
      </c>
      <c r="E565" s="223" t="str">
        <f t="shared" ca="1" si="113"/>
        <v/>
      </c>
      <c r="F565" s="223" t="str">
        <f t="shared" ca="1" si="114"/>
        <v/>
      </c>
      <c r="G565" s="224" t="str">
        <f t="shared" ca="1" si="115"/>
        <v/>
      </c>
      <c r="H565" s="225" t="str">
        <f t="shared" ca="1" si="116"/>
        <v/>
      </c>
      <c r="I565" s="226" t="str">
        <f t="shared" ca="1" si="117"/>
        <v/>
      </c>
      <c r="J565" s="227" t="str">
        <f t="shared" ca="1" si="118"/>
        <v/>
      </c>
      <c r="K565" s="301" t="s">
        <v>88</v>
      </c>
      <c r="L565" s="112"/>
      <c r="M565" s="35"/>
      <c r="N565" s="35"/>
      <c r="O565" s="35"/>
      <c r="P565" s="35"/>
      <c r="S565" s="35"/>
      <c r="T565" s="35"/>
      <c r="U565" s="35"/>
      <c r="V565" s="35"/>
      <c r="W565" s="35"/>
      <c r="X565" s="35"/>
      <c r="Y565" s="35"/>
      <c r="Z565" s="35"/>
      <c r="AA565" s="228" t="b">
        <f t="shared" ca="1" si="119"/>
        <v>1</v>
      </c>
      <c r="AB565" s="228" t="b">
        <f ca="1">AND(Accueil!$E$5="Oui",$AA565,OR($AD565="",Accueil!$E$7="",NOT(ISNUMBER(Accueil!$E$7)),$AD565&gt;=Accueil!$E$7))</f>
        <v>0</v>
      </c>
      <c r="AC565" s="228" t="b">
        <f ca="1">AND(Accueil!$E$8="Oui",$AA565,OR($AD565="",Accueil!$E$10="",NOT(ISNUMBER(Accueil!$E$10)),$AD565&gt;=Accueil!$E$10))</f>
        <v>0</v>
      </c>
      <c r="AD565" s="229" t="str">
        <f>IF(NOT(_xlfn.ISFORMULA(B565)),IF(ISNUMBER(B565),B565,IF(NOT(_xlfn.ISFORMULA(D565)),IF(AND(ISNUMBER(D565),D565&lt;&gt;0),Accueil!$B$7,IF(NOT(_xlfn.ISFORMULA(G565)),IF(AND(ISNUMBER(G565),G565&lt;&gt;0),Accueil!$B$7,""),"")),IF(NOT(_xlfn.ISFORMULA(G565)),IF(AND(ISNUMBER(G565),G565&lt;&gt;0),Accueil!$B$7,""),""))),IF(NOT(_xlfn.ISFORMULA(D565)),IF(AND(ISNUMBER(D565),D565&lt;&gt;0),Accueil!$B$7,IF(NOT(_xlfn.ISFORMULA(G565)),IF(AND(ISNUMBER(G565),G565&lt;&gt;0),Accueil!$B$7,""),"")),IF(NOT(_xlfn.ISFORMULA(G565)),IF(AND(ISNUMBER(G565),G565&lt;&gt;0),Accueil!$B$7,""),"")))</f>
        <v/>
      </c>
      <c r="AE565" s="230">
        <f t="shared" ca="1" si="120"/>
        <v>0</v>
      </c>
      <c r="AF565" s="230">
        <f t="shared" ca="1" si="121"/>
        <v>0</v>
      </c>
      <c r="AG565" s="230">
        <f t="shared" ca="1" si="122"/>
        <v>0</v>
      </c>
      <c r="AH565" s="231">
        <f t="shared" ca="1" si="123"/>
        <v>0</v>
      </c>
      <c r="AI565" s="231">
        <f t="shared" ca="1" si="124"/>
        <v>0</v>
      </c>
      <c r="AJ565" s="231" t="str">
        <f t="shared" ca="1" si="125"/>
        <v/>
      </c>
    </row>
    <row r="566" spans="1:36" x14ac:dyDescent="0.25">
      <c r="A566" s="42"/>
      <c r="B566" s="232" t="str">
        <f>IF(NOT(_xlfn.ISFORMULA(D566)),IF(AND(ISNUMBER(D566),D566&lt;&gt;0),Accueil!$B$7,IF(NOT(_xlfn.ISFORMULA(G566)),IF(AND(ISNUMBER(G566),G566&lt;&gt;0),Accueil!$B$7,""),"")),IF(NOT(_xlfn.ISFORMULA(G566)),IF(AND(ISNUMBER(G566),G566&lt;&gt;0),Accueil!$B$7,""),""))</f>
        <v/>
      </c>
      <c r="C566" s="43"/>
      <c r="D566" s="223" t="str">
        <f t="shared" ca="1" si="112"/>
        <v/>
      </c>
      <c r="E566" s="223" t="str">
        <f t="shared" ca="1" si="113"/>
        <v/>
      </c>
      <c r="F566" s="223" t="str">
        <f t="shared" ca="1" si="114"/>
        <v/>
      </c>
      <c r="G566" s="224" t="str">
        <f t="shared" ca="1" si="115"/>
        <v/>
      </c>
      <c r="H566" s="225" t="str">
        <f t="shared" ca="1" si="116"/>
        <v/>
      </c>
      <c r="I566" s="226" t="str">
        <f t="shared" ca="1" si="117"/>
        <v/>
      </c>
      <c r="J566" s="227" t="str">
        <f t="shared" ca="1" si="118"/>
        <v/>
      </c>
      <c r="K566" s="301" t="s">
        <v>88</v>
      </c>
      <c r="L566" s="112"/>
      <c r="M566" s="35"/>
      <c r="N566" s="35"/>
      <c r="O566" s="35"/>
      <c r="P566" s="35"/>
      <c r="S566" s="35"/>
      <c r="T566" s="35"/>
      <c r="U566" s="35"/>
      <c r="V566" s="35"/>
      <c r="W566" s="35"/>
      <c r="X566" s="35"/>
      <c r="Y566" s="35"/>
      <c r="Z566" s="35"/>
      <c r="AA566" s="228" t="b">
        <f t="shared" ca="1" si="119"/>
        <v>1</v>
      </c>
      <c r="AB566" s="228" t="b">
        <f ca="1">AND(Accueil!$E$5="Oui",$AA566,OR($AD566="",Accueil!$E$7="",NOT(ISNUMBER(Accueil!$E$7)),$AD566&gt;=Accueil!$E$7))</f>
        <v>0</v>
      </c>
      <c r="AC566" s="228" t="b">
        <f ca="1">AND(Accueil!$E$8="Oui",$AA566,OR($AD566="",Accueil!$E$10="",NOT(ISNUMBER(Accueil!$E$10)),$AD566&gt;=Accueil!$E$10))</f>
        <v>0</v>
      </c>
      <c r="AD566" s="229" t="str">
        <f>IF(NOT(_xlfn.ISFORMULA(B566)),IF(ISNUMBER(B566),B566,IF(NOT(_xlfn.ISFORMULA(D566)),IF(AND(ISNUMBER(D566),D566&lt;&gt;0),Accueil!$B$7,IF(NOT(_xlfn.ISFORMULA(G566)),IF(AND(ISNUMBER(G566),G566&lt;&gt;0),Accueil!$B$7,""),"")),IF(NOT(_xlfn.ISFORMULA(G566)),IF(AND(ISNUMBER(G566),G566&lt;&gt;0),Accueil!$B$7,""),""))),IF(NOT(_xlfn.ISFORMULA(D566)),IF(AND(ISNUMBER(D566),D566&lt;&gt;0),Accueil!$B$7,IF(NOT(_xlfn.ISFORMULA(G566)),IF(AND(ISNUMBER(G566),G566&lt;&gt;0),Accueil!$B$7,""),"")),IF(NOT(_xlfn.ISFORMULA(G566)),IF(AND(ISNUMBER(G566),G566&lt;&gt;0),Accueil!$B$7,""),"")))</f>
        <v/>
      </c>
      <c r="AE566" s="230">
        <f t="shared" ca="1" si="120"/>
        <v>0</v>
      </c>
      <c r="AF566" s="230">
        <f t="shared" ca="1" si="121"/>
        <v>0</v>
      </c>
      <c r="AG566" s="230">
        <f t="shared" ca="1" si="122"/>
        <v>0</v>
      </c>
      <c r="AH566" s="231">
        <f t="shared" ca="1" si="123"/>
        <v>0</v>
      </c>
      <c r="AI566" s="231">
        <f t="shared" ca="1" si="124"/>
        <v>0</v>
      </c>
      <c r="AJ566" s="231" t="str">
        <f t="shared" ca="1" si="125"/>
        <v/>
      </c>
    </row>
    <row r="567" spans="1:36" x14ac:dyDescent="0.25">
      <c r="A567" s="42"/>
      <c r="B567" s="232" t="str">
        <f>IF(NOT(_xlfn.ISFORMULA(D567)),IF(AND(ISNUMBER(D567),D567&lt;&gt;0),Accueil!$B$7,IF(NOT(_xlfn.ISFORMULA(G567)),IF(AND(ISNUMBER(G567),G567&lt;&gt;0),Accueil!$B$7,""),"")),IF(NOT(_xlfn.ISFORMULA(G567)),IF(AND(ISNUMBER(G567),G567&lt;&gt;0),Accueil!$B$7,""),""))</f>
        <v/>
      </c>
      <c r="C567" s="43"/>
      <c r="D567" s="223" t="str">
        <f t="shared" ca="1" si="112"/>
        <v/>
      </c>
      <c r="E567" s="223" t="str">
        <f t="shared" ca="1" si="113"/>
        <v/>
      </c>
      <c r="F567" s="223" t="str">
        <f t="shared" ca="1" si="114"/>
        <v/>
      </c>
      <c r="G567" s="224" t="str">
        <f t="shared" ca="1" si="115"/>
        <v/>
      </c>
      <c r="H567" s="225" t="str">
        <f t="shared" ca="1" si="116"/>
        <v/>
      </c>
      <c r="I567" s="226" t="str">
        <f t="shared" ca="1" si="117"/>
        <v/>
      </c>
      <c r="J567" s="227" t="str">
        <f t="shared" ca="1" si="118"/>
        <v/>
      </c>
      <c r="K567" s="301" t="s">
        <v>88</v>
      </c>
      <c r="L567" s="112"/>
      <c r="M567" s="35"/>
      <c r="N567" s="35"/>
      <c r="O567" s="35"/>
      <c r="P567" s="35"/>
      <c r="S567" s="35"/>
      <c r="T567" s="35"/>
      <c r="U567" s="35"/>
      <c r="V567" s="35"/>
      <c r="W567" s="35"/>
      <c r="X567" s="35"/>
      <c r="Y567" s="35"/>
      <c r="Z567" s="35"/>
      <c r="AA567" s="228" t="b">
        <f t="shared" ca="1" si="119"/>
        <v>1</v>
      </c>
      <c r="AB567" s="228" t="b">
        <f ca="1">AND(Accueil!$E$5="Oui",$AA567,OR($AD567="",Accueil!$E$7="",NOT(ISNUMBER(Accueil!$E$7)),$AD567&gt;=Accueil!$E$7))</f>
        <v>0</v>
      </c>
      <c r="AC567" s="228" t="b">
        <f ca="1">AND(Accueil!$E$8="Oui",$AA567,OR($AD567="",Accueil!$E$10="",NOT(ISNUMBER(Accueil!$E$10)),$AD567&gt;=Accueil!$E$10))</f>
        <v>0</v>
      </c>
      <c r="AD567" s="229" t="str">
        <f>IF(NOT(_xlfn.ISFORMULA(B567)),IF(ISNUMBER(B567),B567,IF(NOT(_xlfn.ISFORMULA(D567)),IF(AND(ISNUMBER(D567),D567&lt;&gt;0),Accueil!$B$7,IF(NOT(_xlfn.ISFORMULA(G567)),IF(AND(ISNUMBER(G567),G567&lt;&gt;0),Accueil!$B$7,""),"")),IF(NOT(_xlfn.ISFORMULA(G567)),IF(AND(ISNUMBER(G567),G567&lt;&gt;0),Accueil!$B$7,""),""))),IF(NOT(_xlfn.ISFORMULA(D567)),IF(AND(ISNUMBER(D567),D567&lt;&gt;0),Accueil!$B$7,IF(NOT(_xlfn.ISFORMULA(G567)),IF(AND(ISNUMBER(G567),G567&lt;&gt;0),Accueil!$B$7,""),"")),IF(NOT(_xlfn.ISFORMULA(G567)),IF(AND(ISNUMBER(G567),G567&lt;&gt;0),Accueil!$B$7,""),"")))</f>
        <v/>
      </c>
      <c r="AE567" s="230">
        <f t="shared" ca="1" si="120"/>
        <v>0</v>
      </c>
      <c r="AF567" s="230">
        <f t="shared" ca="1" si="121"/>
        <v>0</v>
      </c>
      <c r="AG567" s="230">
        <f t="shared" ca="1" si="122"/>
        <v>0</v>
      </c>
      <c r="AH567" s="231">
        <f t="shared" ca="1" si="123"/>
        <v>0</v>
      </c>
      <c r="AI567" s="231">
        <f t="shared" ca="1" si="124"/>
        <v>0</v>
      </c>
      <c r="AJ567" s="231" t="str">
        <f t="shared" ca="1" si="125"/>
        <v/>
      </c>
    </row>
    <row r="568" spans="1:36" x14ac:dyDescent="0.25">
      <c r="A568" s="42"/>
      <c r="B568" s="232" t="str">
        <f>IF(NOT(_xlfn.ISFORMULA(D568)),IF(AND(ISNUMBER(D568),D568&lt;&gt;0),Accueil!$B$7,IF(NOT(_xlfn.ISFORMULA(G568)),IF(AND(ISNUMBER(G568),G568&lt;&gt;0),Accueil!$B$7,""),"")),IF(NOT(_xlfn.ISFORMULA(G568)),IF(AND(ISNUMBER(G568),G568&lt;&gt;0),Accueil!$B$7,""),""))</f>
        <v/>
      </c>
      <c r="C568" s="43"/>
      <c r="D568" s="223" t="str">
        <f t="shared" ca="1" si="112"/>
        <v/>
      </c>
      <c r="E568" s="223" t="str">
        <f t="shared" ca="1" si="113"/>
        <v/>
      </c>
      <c r="F568" s="223" t="str">
        <f t="shared" ca="1" si="114"/>
        <v/>
      </c>
      <c r="G568" s="224" t="str">
        <f t="shared" ca="1" si="115"/>
        <v/>
      </c>
      <c r="H568" s="225" t="str">
        <f t="shared" ca="1" si="116"/>
        <v/>
      </c>
      <c r="I568" s="226" t="str">
        <f t="shared" ca="1" si="117"/>
        <v/>
      </c>
      <c r="J568" s="227" t="str">
        <f t="shared" ca="1" si="118"/>
        <v/>
      </c>
      <c r="K568" s="301" t="s">
        <v>88</v>
      </c>
      <c r="L568" s="112"/>
      <c r="M568" s="35"/>
      <c r="N568" s="35"/>
      <c r="O568" s="35"/>
      <c r="P568" s="35"/>
      <c r="S568" s="35"/>
      <c r="T568" s="35"/>
      <c r="U568" s="35"/>
      <c r="V568" s="35"/>
      <c r="W568" s="35"/>
      <c r="X568" s="35"/>
      <c r="Y568" s="35"/>
      <c r="Z568" s="35"/>
      <c r="AA568" s="228" t="b">
        <f t="shared" ca="1" si="119"/>
        <v>1</v>
      </c>
      <c r="AB568" s="228" t="b">
        <f ca="1">AND(Accueil!$E$5="Oui",$AA568,OR($AD568="",Accueil!$E$7="",NOT(ISNUMBER(Accueil!$E$7)),$AD568&gt;=Accueil!$E$7))</f>
        <v>0</v>
      </c>
      <c r="AC568" s="228" t="b">
        <f ca="1">AND(Accueil!$E$8="Oui",$AA568,OR($AD568="",Accueil!$E$10="",NOT(ISNUMBER(Accueil!$E$10)),$AD568&gt;=Accueil!$E$10))</f>
        <v>0</v>
      </c>
      <c r="AD568" s="229" t="str">
        <f>IF(NOT(_xlfn.ISFORMULA(B568)),IF(ISNUMBER(B568),B568,IF(NOT(_xlfn.ISFORMULA(D568)),IF(AND(ISNUMBER(D568),D568&lt;&gt;0),Accueil!$B$7,IF(NOT(_xlfn.ISFORMULA(G568)),IF(AND(ISNUMBER(G568),G568&lt;&gt;0),Accueil!$B$7,""),"")),IF(NOT(_xlfn.ISFORMULA(G568)),IF(AND(ISNUMBER(G568),G568&lt;&gt;0),Accueil!$B$7,""),""))),IF(NOT(_xlfn.ISFORMULA(D568)),IF(AND(ISNUMBER(D568),D568&lt;&gt;0),Accueil!$B$7,IF(NOT(_xlfn.ISFORMULA(G568)),IF(AND(ISNUMBER(G568),G568&lt;&gt;0),Accueil!$B$7,""),"")),IF(NOT(_xlfn.ISFORMULA(G568)),IF(AND(ISNUMBER(G568),G568&lt;&gt;0),Accueil!$B$7,""),"")))</f>
        <v/>
      </c>
      <c r="AE568" s="230">
        <f t="shared" ca="1" si="120"/>
        <v>0</v>
      </c>
      <c r="AF568" s="230">
        <f t="shared" ca="1" si="121"/>
        <v>0</v>
      </c>
      <c r="AG568" s="230">
        <f t="shared" ca="1" si="122"/>
        <v>0</v>
      </c>
      <c r="AH568" s="231">
        <f t="shared" ca="1" si="123"/>
        <v>0</v>
      </c>
      <c r="AI568" s="231">
        <f t="shared" ca="1" si="124"/>
        <v>0</v>
      </c>
      <c r="AJ568" s="231" t="str">
        <f t="shared" ca="1" si="125"/>
        <v/>
      </c>
    </row>
    <row r="569" spans="1:36" x14ac:dyDescent="0.25">
      <c r="A569" s="42"/>
      <c r="B569" s="232" t="str">
        <f>IF(NOT(_xlfn.ISFORMULA(D569)),IF(AND(ISNUMBER(D569),D569&lt;&gt;0),Accueil!$B$7,IF(NOT(_xlfn.ISFORMULA(G569)),IF(AND(ISNUMBER(G569),G569&lt;&gt;0),Accueil!$B$7,""),"")),IF(NOT(_xlfn.ISFORMULA(G569)),IF(AND(ISNUMBER(G569),G569&lt;&gt;0),Accueil!$B$7,""),""))</f>
        <v/>
      </c>
      <c r="C569" s="43"/>
      <c r="D569" s="223" t="str">
        <f t="shared" ca="1" si="112"/>
        <v/>
      </c>
      <c r="E569" s="223" t="str">
        <f t="shared" ca="1" si="113"/>
        <v/>
      </c>
      <c r="F569" s="223" t="str">
        <f t="shared" ca="1" si="114"/>
        <v/>
      </c>
      <c r="G569" s="224" t="str">
        <f t="shared" ca="1" si="115"/>
        <v/>
      </c>
      <c r="H569" s="225" t="str">
        <f t="shared" ca="1" si="116"/>
        <v/>
      </c>
      <c r="I569" s="226" t="str">
        <f t="shared" ca="1" si="117"/>
        <v/>
      </c>
      <c r="J569" s="227" t="str">
        <f t="shared" ca="1" si="118"/>
        <v/>
      </c>
      <c r="K569" s="301" t="s">
        <v>88</v>
      </c>
      <c r="L569" s="112"/>
      <c r="M569" s="35"/>
      <c r="N569" s="35"/>
      <c r="O569" s="35"/>
      <c r="P569" s="35"/>
      <c r="S569" s="35"/>
      <c r="T569" s="35"/>
      <c r="U569" s="35"/>
      <c r="V569" s="35"/>
      <c r="W569" s="35"/>
      <c r="X569" s="35"/>
      <c r="Y569" s="35"/>
      <c r="Z569" s="35"/>
      <c r="AA569" s="228" t="b">
        <f t="shared" ca="1" si="119"/>
        <v>1</v>
      </c>
      <c r="AB569" s="228" t="b">
        <f ca="1">AND(Accueil!$E$5="Oui",$AA569,OR($AD569="",Accueil!$E$7="",NOT(ISNUMBER(Accueil!$E$7)),$AD569&gt;=Accueil!$E$7))</f>
        <v>0</v>
      </c>
      <c r="AC569" s="228" t="b">
        <f ca="1">AND(Accueil!$E$8="Oui",$AA569,OR($AD569="",Accueil!$E$10="",NOT(ISNUMBER(Accueil!$E$10)),$AD569&gt;=Accueil!$E$10))</f>
        <v>0</v>
      </c>
      <c r="AD569" s="229" t="str">
        <f>IF(NOT(_xlfn.ISFORMULA(B569)),IF(ISNUMBER(B569),B569,IF(NOT(_xlfn.ISFORMULA(D569)),IF(AND(ISNUMBER(D569),D569&lt;&gt;0),Accueil!$B$7,IF(NOT(_xlfn.ISFORMULA(G569)),IF(AND(ISNUMBER(G569),G569&lt;&gt;0),Accueil!$B$7,""),"")),IF(NOT(_xlfn.ISFORMULA(G569)),IF(AND(ISNUMBER(G569),G569&lt;&gt;0),Accueil!$B$7,""),""))),IF(NOT(_xlfn.ISFORMULA(D569)),IF(AND(ISNUMBER(D569),D569&lt;&gt;0),Accueil!$B$7,IF(NOT(_xlfn.ISFORMULA(G569)),IF(AND(ISNUMBER(G569),G569&lt;&gt;0),Accueil!$B$7,""),"")),IF(NOT(_xlfn.ISFORMULA(G569)),IF(AND(ISNUMBER(G569),G569&lt;&gt;0),Accueil!$B$7,""),"")))</f>
        <v/>
      </c>
      <c r="AE569" s="230">
        <f t="shared" ca="1" si="120"/>
        <v>0</v>
      </c>
      <c r="AF569" s="230">
        <f t="shared" ca="1" si="121"/>
        <v>0</v>
      </c>
      <c r="AG569" s="230">
        <f t="shared" ca="1" si="122"/>
        <v>0</v>
      </c>
      <c r="AH569" s="231">
        <f t="shared" ca="1" si="123"/>
        <v>0</v>
      </c>
      <c r="AI569" s="231">
        <f t="shared" ca="1" si="124"/>
        <v>0</v>
      </c>
      <c r="AJ569" s="231" t="str">
        <f t="shared" ca="1" si="125"/>
        <v/>
      </c>
    </row>
    <row r="570" spans="1:36" x14ac:dyDescent="0.25">
      <c r="A570" s="42"/>
      <c r="B570" s="232" t="str">
        <f>IF(NOT(_xlfn.ISFORMULA(D570)),IF(AND(ISNUMBER(D570),D570&lt;&gt;0),Accueil!$B$7,IF(NOT(_xlfn.ISFORMULA(G570)),IF(AND(ISNUMBER(G570),G570&lt;&gt;0),Accueil!$B$7,""),"")),IF(NOT(_xlfn.ISFORMULA(G570)),IF(AND(ISNUMBER(G570),G570&lt;&gt;0),Accueil!$B$7,""),""))</f>
        <v/>
      </c>
      <c r="C570" s="43"/>
      <c r="D570" s="223" t="str">
        <f t="shared" ca="1" si="112"/>
        <v/>
      </c>
      <c r="E570" s="223" t="str">
        <f t="shared" ca="1" si="113"/>
        <v/>
      </c>
      <c r="F570" s="223" t="str">
        <f t="shared" ca="1" si="114"/>
        <v/>
      </c>
      <c r="G570" s="224" t="str">
        <f t="shared" ca="1" si="115"/>
        <v/>
      </c>
      <c r="H570" s="225" t="str">
        <f t="shared" ca="1" si="116"/>
        <v/>
      </c>
      <c r="I570" s="226" t="str">
        <f t="shared" ca="1" si="117"/>
        <v/>
      </c>
      <c r="J570" s="227" t="str">
        <f t="shared" ca="1" si="118"/>
        <v/>
      </c>
      <c r="K570" s="301" t="s">
        <v>88</v>
      </c>
      <c r="L570" s="112"/>
      <c r="M570" s="35"/>
      <c r="N570" s="35"/>
      <c r="O570" s="35"/>
      <c r="P570" s="35"/>
      <c r="S570" s="35"/>
      <c r="T570" s="35"/>
      <c r="U570" s="35"/>
      <c r="V570" s="35"/>
      <c r="W570" s="35"/>
      <c r="X570" s="35"/>
      <c r="Y570" s="35"/>
      <c r="Z570" s="35"/>
      <c r="AA570" s="228" t="b">
        <f t="shared" ca="1" si="119"/>
        <v>1</v>
      </c>
      <c r="AB570" s="228" t="b">
        <f ca="1">AND(Accueil!$E$5="Oui",$AA570,OR($AD570="",Accueil!$E$7="",NOT(ISNUMBER(Accueil!$E$7)),$AD570&gt;=Accueil!$E$7))</f>
        <v>0</v>
      </c>
      <c r="AC570" s="228" t="b">
        <f ca="1">AND(Accueil!$E$8="Oui",$AA570,OR($AD570="",Accueil!$E$10="",NOT(ISNUMBER(Accueil!$E$10)),$AD570&gt;=Accueil!$E$10))</f>
        <v>0</v>
      </c>
      <c r="AD570" s="229" t="str">
        <f>IF(NOT(_xlfn.ISFORMULA(B570)),IF(ISNUMBER(B570),B570,IF(NOT(_xlfn.ISFORMULA(D570)),IF(AND(ISNUMBER(D570),D570&lt;&gt;0),Accueil!$B$7,IF(NOT(_xlfn.ISFORMULA(G570)),IF(AND(ISNUMBER(G570),G570&lt;&gt;0),Accueil!$B$7,""),"")),IF(NOT(_xlfn.ISFORMULA(G570)),IF(AND(ISNUMBER(G570),G570&lt;&gt;0),Accueil!$B$7,""),""))),IF(NOT(_xlfn.ISFORMULA(D570)),IF(AND(ISNUMBER(D570),D570&lt;&gt;0),Accueil!$B$7,IF(NOT(_xlfn.ISFORMULA(G570)),IF(AND(ISNUMBER(G570),G570&lt;&gt;0),Accueil!$B$7,""),"")),IF(NOT(_xlfn.ISFORMULA(G570)),IF(AND(ISNUMBER(G570),G570&lt;&gt;0),Accueil!$B$7,""),"")))</f>
        <v/>
      </c>
      <c r="AE570" s="230">
        <f t="shared" ca="1" si="120"/>
        <v>0</v>
      </c>
      <c r="AF570" s="230">
        <f t="shared" ca="1" si="121"/>
        <v>0</v>
      </c>
      <c r="AG570" s="230">
        <f t="shared" ca="1" si="122"/>
        <v>0</v>
      </c>
      <c r="AH570" s="231">
        <f t="shared" ca="1" si="123"/>
        <v>0</v>
      </c>
      <c r="AI570" s="231">
        <f t="shared" ca="1" si="124"/>
        <v>0</v>
      </c>
      <c r="AJ570" s="231" t="str">
        <f t="shared" ca="1" si="125"/>
        <v/>
      </c>
    </row>
    <row r="571" spans="1:36" x14ac:dyDescent="0.25">
      <c r="A571" s="42"/>
      <c r="B571" s="232" t="str">
        <f>IF(NOT(_xlfn.ISFORMULA(D571)),IF(AND(ISNUMBER(D571),D571&lt;&gt;0),Accueil!$B$7,IF(NOT(_xlfn.ISFORMULA(G571)),IF(AND(ISNUMBER(G571),G571&lt;&gt;0),Accueil!$B$7,""),"")),IF(NOT(_xlfn.ISFORMULA(G571)),IF(AND(ISNUMBER(G571),G571&lt;&gt;0),Accueil!$B$7,""),""))</f>
        <v/>
      </c>
      <c r="C571" s="43"/>
      <c r="D571" s="223" t="str">
        <f t="shared" ca="1" si="112"/>
        <v/>
      </c>
      <c r="E571" s="223" t="str">
        <f t="shared" ca="1" si="113"/>
        <v/>
      </c>
      <c r="F571" s="223" t="str">
        <f t="shared" ca="1" si="114"/>
        <v/>
      </c>
      <c r="G571" s="224" t="str">
        <f t="shared" ca="1" si="115"/>
        <v/>
      </c>
      <c r="H571" s="225" t="str">
        <f t="shared" ca="1" si="116"/>
        <v/>
      </c>
      <c r="I571" s="226" t="str">
        <f t="shared" ca="1" si="117"/>
        <v/>
      </c>
      <c r="J571" s="227" t="str">
        <f t="shared" ca="1" si="118"/>
        <v/>
      </c>
      <c r="K571" s="301" t="s">
        <v>88</v>
      </c>
      <c r="L571" s="112"/>
      <c r="M571" s="35"/>
      <c r="N571" s="35"/>
      <c r="O571" s="35"/>
      <c r="P571" s="35"/>
      <c r="S571" s="35"/>
      <c r="T571" s="35"/>
      <c r="U571" s="35"/>
      <c r="V571" s="35"/>
      <c r="W571" s="35"/>
      <c r="X571" s="35"/>
      <c r="Y571" s="35"/>
      <c r="Z571" s="35"/>
      <c r="AA571" s="228" t="b">
        <f t="shared" ca="1" si="119"/>
        <v>1</v>
      </c>
      <c r="AB571" s="228" t="b">
        <f ca="1">AND(Accueil!$E$5="Oui",$AA571,OR($AD571="",Accueil!$E$7="",NOT(ISNUMBER(Accueil!$E$7)),$AD571&gt;=Accueil!$E$7))</f>
        <v>0</v>
      </c>
      <c r="AC571" s="228" t="b">
        <f ca="1">AND(Accueil!$E$8="Oui",$AA571,OR($AD571="",Accueil!$E$10="",NOT(ISNUMBER(Accueil!$E$10)),$AD571&gt;=Accueil!$E$10))</f>
        <v>0</v>
      </c>
      <c r="AD571" s="229" t="str">
        <f>IF(NOT(_xlfn.ISFORMULA(B571)),IF(ISNUMBER(B571),B571,IF(NOT(_xlfn.ISFORMULA(D571)),IF(AND(ISNUMBER(D571),D571&lt;&gt;0),Accueil!$B$7,IF(NOT(_xlfn.ISFORMULA(G571)),IF(AND(ISNUMBER(G571),G571&lt;&gt;0),Accueil!$B$7,""),"")),IF(NOT(_xlfn.ISFORMULA(G571)),IF(AND(ISNUMBER(G571),G571&lt;&gt;0),Accueil!$B$7,""),""))),IF(NOT(_xlfn.ISFORMULA(D571)),IF(AND(ISNUMBER(D571),D571&lt;&gt;0),Accueil!$B$7,IF(NOT(_xlfn.ISFORMULA(G571)),IF(AND(ISNUMBER(G571),G571&lt;&gt;0),Accueil!$B$7,""),"")),IF(NOT(_xlfn.ISFORMULA(G571)),IF(AND(ISNUMBER(G571),G571&lt;&gt;0),Accueil!$B$7,""),"")))</f>
        <v/>
      </c>
      <c r="AE571" s="230">
        <f t="shared" ca="1" si="120"/>
        <v>0</v>
      </c>
      <c r="AF571" s="230">
        <f t="shared" ca="1" si="121"/>
        <v>0</v>
      </c>
      <c r="AG571" s="230">
        <f t="shared" ca="1" si="122"/>
        <v>0</v>
      </c>
      <c r="AH571" s="231">
        <f t="shared" ca="1" si="123"/>
        <v>0</v>
      </c>
      <c r="AI571" s="231">
        <f t="shared" ca="1" si="124"/>
        <v>0</v>
      </c>
      <c r="AJ571" s="231" t="str">
        <f t="shared" ca="1" si="125"/>
        <v/>
      </c>
    </row>
    <row r="572" spans="1:36" x14ac:dyDescent="0.25">
      <c r="A572" s="42"/>
      <c r="B572" s="232" t="str">
        <f>IF(NOT(_xlfn.ISFORMULA(D572)),IF(AND(ISNUMBER(D572),D572&lt;&gt;0),Accueil!$B$7,IF(NOT(_xlfn.ISFORMULA(G572)),IF(AND(ISNUMBER(G572),G572&lt;&gt;0),Accueil!$B$7,""),"")),IF(NOT(_xlfn.ISFORMULA(G572)),IF(AND(ISNUMBER(G572),G572&lt;&gt;0),Accueil!$B$7,""),""))</f>
        <v/>
      </c>
      <c r="C572" s="43"/>
      <c r="D572" s="223" t="str">
        <f t="shared" ca="1" si="112"/>
        <v/>
      </c>
      <c r="E572" s="223" t="str">
        <f t="shared" ca="1" si="113"/>
        <v/>
      </c>
      <c r="F572" s="223" t="str">
        <f t="shared" ca="1" si="114"/>
        <v/>
      </c>
      <c r="G572" s="224" t="str">
        <f t="shared" ca="1" si="115"/>
        <v/>
      </c>
      <c r="H572" s="225" t="str">
        <f t="shared" ca="1" si="116"/>
        <v/>
      </c>
      <c r="I572" s="226" t="str">
        <f t="shared" ca="1" si="117"/>
        <v/>
      </c>
      <c r="J572" s="227" t="str">
        <f t="shared" ca="1" si="118"/>
        <v/>
      </c>
      <c r="K572" s="301" t="s">
        <v>88</v>
      </c>
      <c r="L572" s="112"/>
      <c r="M572" s="35"/>
      <c r="N572" s="35"/>
      <c r="O572" s="35"/>
      <c r="P572" s="35"/>
      <c r="S572" s="35"/>
      <c r="T572" s="35"/>
      <c r="U572" s="35"/>
      <c r="V572" s="35"/>
      <c r="W572" s="35"/>
      <c r="X572" s="35"/>
      <c r="Y572" s="35"/>
      <c r="Z572" s="35"/>
      <c r="AA572" s="228" t="b">
        <f t="shared" ca="1" si="119"/>
        <v>1</v>
      </c>
      <c r="AB572" s="228" t="b">
        <f ca="1">AND(Accueil!$E$5="Oui",$AA572,OR($AD572="",Accueil!$E$7="",NOT(ISNUMBER(Accueil!$E$7)),$AD572&gt;=Accueil!$E$7))</f>
        <v>0</v>
      </c>
      <c r="AC572" s="228" t="b">
        <f ca="1">AND(Accueil!$E$8="Oui",$AA572,OR($AD572="",Accueil!$E$10="",NOT(ISNUMBER(Accueil!$E$10)),$AD572&gt;=Accueil!$E$10))</f>
        <v>0</v>
      </c>
      <c r="AD572" s="229" t="str">
        <f>IF(NOT(_xlfn.ISFORMULA(B572)),IF(ISNUMBER(B572),B572,IF(NOT(_xlfn.ISFORMULA(D572)),IF(AND(ISNUMBER(D572),D572&lt;&gt;0),Accueil!$B$7,IF(NOT(_xlfn.ISFORMULA(G572)),IF(AND(ISNUMBER(G572),G572&lt;&gt;0),Accueil!$B$7,""),"")),IF(NOT(_xlfn.ISFORMULA(G572)),IF(AND(ISNUMBER(G572),G572&lt;&gt;0),Accueil!$B$7,""),""))),IF(NOT(_xlfn.ISFORMULA(D572)),IF(AND(ISNUMBER(D572),D572&lt;&gt;0),Accueil!$B$7,IF(NOT(_xlfn.ISFORMULA(G572)),IF(AND(ISNUMBER(G572),G572&lt;&gt;0),Accueil!$B$7,""),"")),IF(NOT(_xlfn.ISFORMULA(G572)),IF(AND(ISNUMBER(G572),G572&lt;&gt;0),Accueil!$B$7,""),"")))</f>
        <v/>
      </c>
      <c r="AE572" s="230">
        <f t="shared" ca="1" si="120"/>
        <v>0</v>
      </c>
      <c r="AF572" s="230">
        <f t="shared" ca="1" si="121"/>
        <v>0</v>
      </c>
      <c r="AG572" s="230">
        <f t="shared" ca="1" si="122"/>
        <v>0</v>
      </c>
      <c r="AH572" s="231">
        <f t="shared" ca="1" si="123"/>
        <v>0</v>
      </c>
      <c r="AI572" s="231">
        <f t="shared" ca="1" si="124"/>
        <v>0</v>
      </c>
      <c r="AJ572" s="231" t="str">
        <f t="shared" ca="1" si="125"/>
        <v/>
      </c>
    </row>
    <row r="573" spans="1:36" x14ac:dyDescent="0.25">
      <c r="A573" s="42"/>
      <c r="B573" s="232" t="str">
        <f>IF(NOT(_xlfn.ISFORMULA(D573)),IF(AND(ISNUMBER(D573),D573&lt;&gt;0),Accueil!$B$7,IF(NOT(_xlfn.ISFORMULA(G573)),IF(AND(ISNUMBER(G573),G573&lt;&gt;0),Accueil!$B$7,""),"")),IF(NOT(_xlfn.ISFORMULA(G573)),IF(AND(ISNUMBER(G573),G573&lt;&gt;0),Accueil!$B$7,""),""))</f>
        <v/>
      </c>
      <c r="C573" s="43"/>
      <c r="D573" s="223" t="str">
        <f t="shared" ca="1" si="112"/>
        <v/>
      </c>
      <c r="E573" s="223" t="str">
        <f t="shared" ca="1" si="113"/>
        <v/>
      </c>
      <c r="F573" s="223" t="str">
        <f t="shared" ca="1" si="114"/>
        <v/>
      </c>
      <c r="G573" s="224" t="str">
        <f t="shared" ca="1" si="115"/>
        <v/>
      </c>
      <c r="H573" s="225" t="str">
        <f t="shared" ca="1" si="116"/>
        <v/>
      </c>
      <c r="I573" s="226" t="str">
        <f t="shared" ca="1" si="117"/>
        <v/>
      </c>
      <c r="J573" s="227" t="str">
        <f t="shared" ca="1" si="118"/>
        <v/>
      </c>
      <c r="K573" s="301" t="s">
        <v>88</v>
      </c>
      <c r="L573" s="112"/>
      <c r="M573" s="35"/>
      <c r="N573" s="35"/>
      <c r="O573" s="35"/>
      <c r="P573" s="35"/>
      <c r="S573" s="35"/>
      <c r="T573" s="35"/>
      <c r="U573" s="35"/>
      <c r="V573" s="35"/>
      <c r="W573" s="35"/>
      <c r="X573" s="35"/>
      <c r="Y573" s="35"/>
      <c r="Z573" s="35"/>
      <c r="AA573" s="228" t="b">
        <f t="shared" ca="1" si="119"/>
        <v>1</v>
      </c>
      <c r="AB573" s="228" t="b">
        <f ca="1">AND(Accueil!$E$5="Oui",$AA573,OR($AD573="",Accueil!$E$7="",NOT(ISNUMBER(Accueil!$E$7)),$AD573&gt;=Accueil!$E$7))</f>
        <v>0</v>
      </c>
      <c r="AC573" s="228" t="b">
        <f ca="1">AND(Accueil!$E$8="Oui",$AA573,OR($AD573="",Accueil!$E$10="",NOT(ISNUMBER(Accueil!$E$10)),$AD573&gt;=Accueil!$E$10))</f>
        <v>0</v>
      </c>
      <c r="AD573" s="229" t="str">
        <f>IF(NOT(_xlfn.ISFORMULA(B573)),IF(ISNUMBER(B573),B573,IF(NOT(_xlfn.ISFORMULA(D573)),IF(AND(ISNUMBER(D573),D573&lt;&gt;0),Accueil!$B$7,IF(NOT(_xlfn.ISFORMULA(G573)),IF(AND(ISNUMBER(G573),G573&lt;&gt;0),Accueil!$B$7,""),"")),IF(NOT(_xlfn.ISFORMULA(G573)),IF(AND(ISNUMBER(G573),G573&lt;&gt;0),Accueil!$B$7,""),""))),IF(NOT(_xlfn.ISFORMULA(D573)),IF(AND(ISNUMBER(D573),D573&lt;&gt;0),Accueil!$B$7,IF(NOT(_xlfn.ISFORMULA(G573)),IF(AND(ISNUMBER(G573),G573&lt;&gt;0),Accueil!$B$7,""),"")),IF(NOT(_xlfn.ISFORMULA(G573)),IF(AND(ISNUMBER(G573),G573&lt;&gt;0),Accueil!$B$7,""),"")))</f>
        <v/>
      </c>
      <c r="AE573" s="230">
        <f t="shared" ca="1" si="120"/>
        <v>0</v>
      </c>
      <c r="AF573" s="230">
        <f t="shared" ca="1" si="121"/>
        <v>0</v>
      </c>
      <c r="AG573" s="230">
        <f t="shared" ca="1" si="122"/>
        <v>0</v>
      </c>
      <c r="AH573" s="231">
        <f t="shared" ca="1" si="123"/>
        <v>0</v>
      </c>
      <c r="AI573" s="231">
        <f t="shared" ca="1" si="124"/>
        <v>0</v>
      </c>
      <c r="AJ573" s="231" t="str">
        <f t="shared" ca="1" si="125"/>
        <v/>
      </c>
    </row>
    <row r="574" spans="1:36" x14ac:dyDescent="0.25">
      <c r="A574" s="42"/>
      <c r="B574" s="232" t="str">
        <f>IF(NOT(_xlfn.ISFORMULA(D574)),IF(AND(ISNUMBER(D574),D574&lt;&gt;0),Accueil!$B$7,IF(NOT(_xlfn.ISFORMULA(G574)),IF(AND(ISNUMBER(G574),G574&lt;&gt;0),Accueil!$B$7,""),"")),IF(NOT(_xlfn.ISFORMULA(G574)),IF(AND(ISNUMBER(G574),G574&lt;&gt;0),Accueil!$B$7,""),""))</f>
        <v/>
      </c>
      <c r="C574" s="43"/>
      <c r="D574" s="223" t="str">
        <f t="shared" ca="1" si="112"/>
        <v/>
      </c>
      <c r="E574" s="223" t="str">
        <f t="shared" ca="1" si="113"/>
        <v/>
      </c>
      <c r="F574" s="223" t="str">
        <f t="shared" ca="1" si="114"/>
        <v/>
      </c>
      <c r="G574" s="224" t="str">
        <f t="shared" ca="1" si="115"/>
        <v/>
      </c>
      <c r="H574" s="225" t="str">
        <f t="shared" ca="1" si="116"/>
        <v/>
      </c>
      <c r="I574" s="226" t="str">
        <f t="shared" ca="1" si="117"/>
        <v/>
      </c>
      <c r="J574" s="227" t="str">
        <f t="shared" ca="1" si="118"/>
        <v/>
      </c>
      <c r="K574" s="301" t="s">
        <v>88</v>
      </c>
      <c r="L574" s="112"/>
      <c r="M574" s="35"/>
      <c r="N574" s="35"/>
      <c r="O574" s="35"/>
      <c r="P574" s="35"/>
      <c r="S574" s="35"/>
      <c r="T574" s="35"/>
      <c r="U574" s="35"/>
      <c r="V574" s="35"/>
      <c r="W574" s="35"/>
      <c r="X574" s="35"/>
      <c r="Y574" s="35"/>
      <c r="Z574" s="35"/>
      <c r="AA574" s="228" t="b">
        <f t="shared" ca="1" si="119"/>
        <v>1</v>
      </c>
      <c r="AB574" s="228" t="b">
        <f ca="1">AND(Accueil!$E$5="Oui",$AA574,OR($AD574="",Accueil!$E$7="",NOT(ISNUMBER(Accueil!$E$7)),$AD574&gt;=Accueil!$E$7))</f>
        <v>0</v>
      </c>
      <c r="AC574" s="228" t="b">
        <f ca="1">AND(Accueil!$E$8="Oui",$AA574,OR($AD574="",Accueil!$E$10="",NOT(ISNUMBER(Accueil!$E$10)),$AD574&gt;=Accueil!$E$10))</f>
        <v>0</v>
      </c>
      <c r="AD574" s="229" t="str">
        <f>IF(NOT(_xlfn.ISFORMULA(B574)),IF(ISNUMBER(B574),B574,IF(NOT(_xlfn.ISFORMULA(D574)),IF(AND(ISNUMBER(D574),D574&lt;&gt;0),Accueil!$B$7,IF(NOT(_xlfn.ISFORMULA(G574)),IF(AND(ISNUMBER(G574),G574&lt;&gt;0),Accueil!$B$7,""),"")),IF(NOT(_xlfn.ISFORMULA(G574)),IF(AND(ISNUMBER(G574),G574&lt;&gt;0),Accueil!$B$7,""),""))),IF(NOT(_xlfn.ISFORMULA(D574)),IF(AND(ISNUMBER(D574),D574&lt;&gt;0),Accueil!$B$7,IF(NOT(_xlfn.ISFORMULA(G574)),IF(AND(ISNUMBER(G574),G574&lt;&gt;0),Accueil!$B$7,""),"")),IF(NOT(_xlfn.ISFORMULA(G574)),IF(AND(ISNUMBER(G574),G574&lt;&gt;0),Accueil!$B$7,""),"")))</f>
        <v/>
      </c>
      <c r="AE574" s="230">
        <f t="shared" ca="1" si="120"/>
        <v>0</v>
      </c>
      <c r="AF574" s="230">
        <f t="shared" ca="1" si="121"/>
        <v>0</v>
      </c>
      <c r="AG574" s="230">
        <f t="shared" ca="1" si="122"/>
        <v>0</v>
      </c>
      <c r="AH574" s="231">
        <f t="shared" ca="1" si="123"/>
        <v>0</v>
      </c>
      <c r="AI574" s="231">
        <f t="shared" ca="1" si="124"/>
        <v>0</v>
      </c>
      <c r="AJ574" s="231" t="str">
        <f t="shared" ca="1" si="125"/>
        <v/>
      </c>
    </row>
    <row r="575" spans="1:36" x14ac:dyDescent="0.25">
      <c r="A575" s="42"/>
      <c r="B575" s="232" t="str">
        <f>IF(NOT(_xlfn.ISFORMULA(D575)),IF(AND(ISNUMBER(D575),D575&lt;&gt;0),Accueil!$B$7,IF(NOT(_xlfn.ISFORMULA(G575)),IF(AND(ISNUMBER(G575),G575&lt;&gt;0),Accueil!$B$7,""),"")),IF(NOT(_xlfn.ISFORMULA(G575)),IF(AND(ISNUMBER(G575),G575&lt;&gt;0),Accueil!$B$7,""),""))</f>
        <v/>
      </c>
      <c r="C575" s="43"/>
      <c r="D575" s="223" t="str">
        <f t="shared" ca="1" si="112"/>
        <v/>
      </c>
      <c r="E575" s="223" t="str">
        <f t="shared" ca="1" si="113"/>
        <v/>
      </c>
      <c r="F575" s="223" t="str">
        <f t="shared" ca="1" si="114"/>
        <v/>
      </c>
      <c r="G575" s="224" t="str">
        <f t="shared" ca="1" si="115"/>
        <v/>
      </c>
      <c r="H575" s="225" t="str">
        <f t="shared" ca="1" si="116"/>
        <v/>
      </c>
      <c r="I575" s="226" t="str">
        <f t="shared" ca="1" si="117"/>
        <v/>
      </c>
      <c r="J575" s="227" t="str">
        <f t="shared" ca="1" si="118"/>
        <v/>
      </c>
      <c r="K575" s="301" t="s">
        <v>88</v>
      </c>
      <c r="L575" s="112"/>
      <c r="M575" s="35"/>
      <c r="N575" s="35"/>
      <c r="O575" s="35"/>
      <c r="P575" s="35"/>
      <c r="S575" s="35"/>
      <c r="T575" s="35"/>
      <c r="U575" s="35"/>
      <c r="V575" s="35"/>
      <c r="W575" s="35"/>
      <c r="X575" s="35"/>
      <c r="Y575" s="35"/>
      <c r="Z575" s="35"/>
      <c r="AA575" s="228" t="b">
        <f t="shared" ca="1" si="119"/>
        <v>1</v>
      </c>
      <c r="AB575" s="228" t="b">
        <f ca="1">AND(Accueil!$E$5="Oui",$AA575,OR($AD575="",Accueil!$E$7="",NOT(ISNUMBER(Accueil!$E$7)),$AD575&gt;=Accueil!$E$7))</f>
        <v>0</v>
      </c>
      <c r="AC575" s="228" t="b">
        <f ca="1">AND(Accueil!$E$8="Oui",$AA575,OR($AD575="",Accueil!$E$10="",NOT(ISNUMBER(Accueil!$E$10)),$AD575&gt;=Accueil!$E$10))</f>
        <v>0</v>
      </c>
      <c r="AD575" s="229" t="str">
        <f>IF(NOT(_xlfn.ISFORMULA(B575)),IF(ISNUMBER(B575),B575,IF(NOT(_xlfn.ISFORMULA(D575)),IF(AND(ISNUMBER(D575),D575&lt;&gt;0),Accueil!$B$7,IF(NOT(_xlfn.ISFORMULA(G575)),IF(AND(ISNUMBER(G575),G575&lt;&gt;0),Accueil!$B$7,""),"")),IF(NOT(_xlfn.ISFORMULA(G575)),IF(AND(ISNUMBER(G575),G575&lt;&gt;0),Accueil!$B$7,""),""))),IF(NOT(_xlfn.ISFORMULA(D575)),IF(AND(ISNUMBER(D575),D575&lt;&gt;0),Accueil!$B$7,IF(NOT(_xlfn.ISFORMULA(G575)),IF(AND(ISNUMBER(G575),G575&lt;&gt;0),Accueil!$B$7,""),"")),IF(NOT(_xlfn.ISFORMULA(G575)),IF(AND(ISNUMBER(G575),G575&lt;&gt;0),Accueil!$B$7,""),"")))</f>
        <v/>
      </c>
      <c r="AE575" s="230">
        <f t="shared" ca="1" si="120"/>
        <v>0</v>
      </c>
      <c r="AF575" s="230">
        <f t="shared" ca="1" si="121"/>
        <v>0</v>
      </c>
      <c r="AG575" s="230">
        <f t="shared" ca="1" si="122"/>
        <v>0</v>
      </c>
      <c r="AH575" s="231">
        <f t="shared" ca="1" si="123"/>
        <v>0</v>
      </c>
      <c r="AI575" s="231">
        <f t="shared" ca="1" si="124"/>
        <v>0</v>
      </c>
      <c r="AJ575" s="231" t="str">
        <f t="shared" ca="1" si="125"/>
        <v/>
      </c>
    </row>
    <row r="576" spans="1:36" x14ac:dyDescent="0.25">
      <c r="A576" s="42"/>
      <c r="B576" s="232" t="str">
        <f>IF(NOT(_xlfn.ISFORMULA(D576)),IF(AND(ISNUMBER(D576),D576&lt;&gt;0),Accueil!$B$7,IF(NOT(_xlfn.ISFORMULA(G576)),IF(AND(ISNUMBER(G576),G576&lt;&gt;0),Accueil!$B$7,""),"")),IF(NOT(_xlfn.ISFORMULA(G576)),IF(AND(ISNUMBER(G576),G576&lt;&gt;0),Accueil!$B$7,""),""))</f>
        <v/>
      </c>
      <c r="C576" s="43"/>
      <c r="D576" s="223" t="str">
        <f t="shared" ca="1" si="112"/>
        <v/>
      </c>
      <c r="E576" s="223" t="str">
        <f t="shared" ca="1" si="113"/>
        <v/>
      </c>
      <c r="F576" s="223" t="str">
        <f t="shared" ca="1" si="114"/>
        <v/>
      </c>
      <c r="G576" s="224" t="str">
        <f t="shared" ca="1" si="115"/>
        <v/>
      </c>
      <c r="H576" s="225" t="str">
        <f t="shared" ca="1" si="116"/>
        <v/>
      </c>
      <c r="I576" s="226" t="str">
        <f t="shared" ca="1" si="117"/>
        <v/>
      </c>
      <c r="J576" s="227" t="str">
        <f t="shared" ca="1" si="118"/>
        <v/>
      </c>
      <c r="K576" s="301" t="s">
        <v>88</v>
      </c>
      <c r="L576" s="112"/>
      <c r="M576" s="35"/>
      <c r="N576" s="35"/>
      <c r="O576" s="35"/>
      <c r="P576" s="35"/>
      <c r="S576" s="35"/>
      <c r="T576" s="35"/>
      <c r="U576" s="35"/>
      <c r="V576" s="35"/>
      <c r="W576" s="35"/>
      <c r="X576" s="35"/>
      <c r="Y576" s="35"/>
      <c r="Z576" s="35"/>
      <c r="AA576" s="228" t="b">
        <f t="shared" ca="1" si="119"/>
        <v>1</v>
      </c>
      <c r="AB576" s="228" t="b">
        <f ca="1">AND(Accueil!$E$5="Oui",$AA576,OR($AD576="",Accueil!$E$7="",NOT(ISNUMBER(Accueil!$E$7)),$AD576&gt;=Accueil!$E$7))</f>
        <v>0</v>
      </c>
      <c r="AC576" s="228" t="b">
        <f ca="1">AND(Accueil!$E$8="Oui",$AA576,OR($AD576="",Accueil!$E$10="",NOT(ISNUMBER(Accueil!$E$10)),$AD576&gt;=Accueil!$E$10))</f>
        <v>0</v>
      </c>
      <c r="AD576" s="229" t="str">
        <f>IF(NOT(_xlfn.ISFORMULA(B576)),IF(ISNUMBER(B576),B576,IF(NOT(_xlfn.ISFORMULA(D576)),IF(AND(ISNUMBER(D576),D576&lt;&gt;0),Accueil!$B$7,IF(NOT(_xlfn.ISFORMULA(G576)),IF(AND(ISNUMBER(G576),G576&lt;&gt;0),Accueil!$B$7,""),"")),IF(NOT(_xlfn.ISFORMULA(G576)),IF(AND(ISNUMBER(G576),G576&lt;&gt;0),Accueil!$B$7,""),""))),IF(NOT(_xlfn.ISFORMULA(D576)),IF(AND(ISNUMBER(D576),D576&lt;&gt;0),Accueil!$B$7,IF(NOT(_xlfn.ISFORMULA(G576)),IF(AND(ISNUMBER(G576),G576&lt;&gt;0),Accueil!$B$7,""),"")),IF(NOT(_xlfn.ISFORMULA(G576)),IF(AND(ISNUMBER(G576),G576&lt;&gt;0),Accueil!$B$7,""),"")))</f>
        <v/>
      </c>
      <c r="AE576" s="230">
        <f t="shared" ca="1" si="120"/>
        <v>0</v>
      </c>
      <c r="AF576" s="230">
        <f t="shared" ca="1" si="121"/>
        <v>0</v>
      </c>
      <c r="AG576" s="230">
        <f t="shared" ca="1" si="122"/>
        <v>0</v>
      </c>
      <c r="AH576" s="231">
        <f t="shared" ca="1" si="123"/>
        <v>0</v>
      </c>
      <c r="AI576" s="231">
        <f t="shared" ca="1" si="124"/>
        <v>0</v>
      </c>
      <c r="AJ576" s="231" t="str">
        <f t="shared" ca="1" si="125"/>
        <v/>
      </c>
    </row>
    <row r="577" spans="1:36" x14ac:dyDescent="0.25">
      <c r="A577" s="42"/>
      <c r="B577" s="232" t="str">
        <f>IF(NOT(_xlfn.ISFORMULA(D577)),IF(AND(ISNUMBER(D577),D577&lt;&gt;0),Accueil!$B$7,IF(NOT(_xlfn.ISFORMULA(G577)),IF(AND(ISNUMBER(G577),G577&lt;&gt;0),Accueil!$B$7,""),"")),IF(NOT(_xlfn.ISFORMULA(G577)),IF(AND(ISNUMBER(G577),G577&lt;&gt;0),Accueil!$B$7,""),""))</f>
        <v/>
      </c>
      <c r="C577" s="43"/>
      <c r="D577" s="223" t="str">
        <f t="shared" ca="1" si="112"/>
        <v/>
      </c>
      <c r="E577" s="223" t="str">
        <f t="shared" ca="1" si="113"/>
        <v/>
      </c>
      <c r="F577" s="223" t="str">
        <f t="shared" ca="1" si="114"/>
        <v/>
      </c>
      <c r="G577" s="224" t="str">
        <f t="shared" ca="1" si="115"/>
        <v/>
      </c>
      <c r="H577" s="225" t="str">
        <f t="shared" ca="1" si="116"/>
        <v/>
      </c>
      <c r="I577" s="226" t="str">
        <f t="shared" ca="1" si="117"/>
        <v/>
      </c>
      <c r="J577" s="227" t="str">
        <f t="shared" ca="1" si="118"/>
        <v/>
      </c>
      <c r="K577" s="301" t="s">
        <v>88</v>
      </c>
      <c r="L577" s="112"/>
      <c r="M577" s="35"/>
      <c r="N577" s="35"/>
      <c r="O577" s="35"/>
      <c r="P577" s="35"/>
      <c r="S577" s="35"/>
      <c r="T577" s="35"/>
      <c r="U577" s="35"/>
      <c r="V577" s="35"/>
      <c r="W577" s="35"/>
      <c r="X577" s="35"/>
      <c r="Y577" s="35"/>
      <c r="Z577" s="35"/>
      <c r="AA577" s="228" t="b">
        <f t="shared" ca="1" si="119"/>
        <v>1</v>
      </c>
      <c r="AB577" s="228" t="b">
        <f ca="1">AND(Accueil!$E$5="Oui",$AA577,OR($AD577="",Accueil!$E$7="",NOT(ISNUMBER(Accueil!$E$7)),$AD577&gt;=Accueil!$E$7))</f>
        <v>0</v>
      </c>
      <c r="AC577" s="228" t="b">
        <f ca="1">AND(Accueil!$E$8="Oui",$AA577,OR($AD577="",Accueil!$E$10="",NOT(ISNUMBER(Accueil!$E$10)),$AD577&gt;=Accueil!$E$10))</f>
        <v>0</v>
      </c>
      <c r="AD577" s="229" t="str">
        <f>IF(NOT(_xlfn.ISFORMULA(B577)),IF(ISNUMBER(B577),B577,IF(NOT(_xlfn.ISFORMULA(D577)),IF(AND(ISNUMBER(D577),D577&lt;&gt;0),Accueil!$B$7,IF(NOT(_xlfn.ISFORMULA(G577)),IF(AND(ISNUMBER(G577),G577&lt;&gt;0),Accueil!$B$7,""),"")),IF(NOT(_xlfn.ISFORMULA(G577)),IF(AND(ISNUMBER(G577),G577&lt;&gt;0),Accueil!$B$7,""),""))),IF(NOT(_xlfn.ISFORMULA(D577)),IF(AND(ISNUMBER(D577),D577&lt;&gt;0),Accueil!$B$7,IF(NOT(_xlfn.ISFORMULA(G577)),IF(AND(ISNUMBER(G577),G577&lt;&gt;0),Accueil!$B$7,""),"")),IF(NOT(_xlfn.ISFORMULA(G577)),IF(AND(ISNUMBER(G577),G577&lt;&gt;0),Accueil!$B$7,""),"")))</f>
        <v/>
      </c>
      <c r="AE577" s="230">
        <f t="shared" ca="1" si="120"/>
        <v>0</v>
      </c>
      <c r="AF577" s="230">
        <f t="shared" ca="1" si="121"/>
        <v>0</v>
      </c>
      <c r="AG577" s="230">
        <f t="shared" ca="1" si="122"/>
        <v>0</v>
      </c>
      <c r="AH577" s="231">
        <f t="shared" ca="1" si="123"/>
        <v>0</v>
      </c>
      <c r="AI577" s="231">
        <f t="shared" ca="1" si="124"/>
        <v>0</v>
      </c>
      <c r="AJ577" s="231" t="str">
        <f t="shared" ca="1" si="125"/>
        <v/>
      </c>
    </row>
    <row r="578" spans="1:36" x14ac:dyDescent="0.25">
      <c r="A578" s="42"/>
      <c r="B578" s="232" t="str">
        <f>IF(NOT(_xlfn.ISFORMULA(D578)),IF(AND(ISNUMBER(D578),D578&lt;&gt;0),Accueil!$B$7,IF(NOT(_xlfn.ISFORMULA(G578)),IF(AND(ISNUMBER(G578),G578&lt;&gt;0),Accueil!$B$7,""),"")),IF(NOT(_xlfn.ISFORMULA(G578)),IF(AND(ISNUMBER(G578),G578&lt;&gt;0),Accueil!$B$7,""),""))</f>
        <v/>
      </c>
      <c r="C578" s="43"/>
      <c r="D578" s="223" t="str">
        <f t="shared" ca="1" si="112"/>
        <v/>
      </c>
      <c r="E578" s="223" t="str">
        <f t="shared" ca="1" si="113"/>
        <v/>
      </c>
      <c r="F578" s="223" t="str">
        <f t="shared" ca="1" si="114"/>
        <v/>
      </c>
      <c r="G578" s="224" t="str">
        <f t="shared" ca="1" si="115"/>
        <v/>
      </c>
      <c r="H578" s="225" t="str">
        <f t="shared" ca="1" si="116"/>
        <v/>
      </c>
      <c r="I578" s="226" t="str">
        <f t="shared" ca="1" si="117"/>
        <v/>
      </c>
      <c r="J578" s="227" t="str">
        <f t="shared" ca="1" si="118"/>
        <v/>
      </c>
      <c r="K578" s="301" t="s">
        <v>88</v>
      </c>
      <c r="L578" s="112"/>
      <c r="M578" s="35"/>
      <c r="N578" s="35"/>
      <c r="O578" s="35"/>
      <c r="P578" s="35"/>
      <c r="S578" s="35"/>
      <c r="T578" s="35"/>
      <c r="U578" s="35"/>
      <c r="V578" s="35"/>
      <c r="W578" s="35"/>
      <c r="X578" s="35"/>
      <c r="Y578" s="35"/>
      <c r="Z578" s="35"/>
      <c r="AA578" s="228" t="b">
        <f t="shared" ca="1" si="119"/>
        <v>1</v>
      </c>
      <c r="AB578" s="228" t="b">
        <f ca="1">AND(Accueil!$E$5="Oui",$AA578,OR($AD578="",Accueil!$E$7="",NOT(ISNUMBER(Accueil!$E$7)),$AD578&gt;=Accueil!$E$7))</f>
        <v>0</v>
      </c>
      <c r="AC578" s="228" t="b">
        <f ca="1">AND(Accueil!$E$8="Oui",$AA578,OR($AD578="",Accueil!$E$10="",NOT(ISNUMBER(Accueil!$E$10)),$AD578&gt;=Accueil!$E$10))</f>
        <v>0</v>
      </c>
      <c r="AD578" s="229" t="str">
        <f>IF(NOT(_xlfn.ISFORMULA(B578)),IF(ISNUMBER(B578),B578,IF(NOT(_xlfn.ISFORMULA(D578)),IF(AND(ISNUMBER(D578),D578&lt;&gt;0),Accueil!$B$7,IF(NOT(_xlfn.ISFORMULA(G578)),IF(AND(ISNUMBER(G578),G578&lt;&gt;0),Accueil!$B$7,""),"")),IF(NOT(_xlfn.ISFORMULA(G578)),IF(AND(ISNUMBER(G578),G578&lt;&gt;0),Accueil!$B$7,""),""))),IF(NOT(_xlfn.ISFORMULA(D578)),IF(AND(ISNUMBER(D578),D578&lt;&gt;0),Accueil!$B$7,IF(NOT(_xlfn.ISFORMULA(G578)),IF(AND(ISNUMBER(G578),G578&lt;&gt;0),Accueil!$B$7,""),"")),IF(NOT(_xlfn.ISFORMULA(G578)),IF(AND(ISNUMBER(G578),G578&lt;&gt;0),Accueil!$B$7,""),"")))</f>
        <v/>
      </c>
      <c r="AE578" s="230">
        <f t="shared" ca="1" si="120"/>
        <v>0</v>
      </c>
      <c r="AF578" s="230">
        <f t="shared" ca="1" si="121"/>
        <v>0</v>
      </c>
      <c r="AG578" s="230">
        <f t="shared" ca="1" si="122"/>
        <v>0</v>
      </c>
      <c r="AH578" s="231">
        <f t="shared" ca="1" si="123"/>
        <v>0</v>
      </c>
      <c r="AI578" s="231">
        <f t="shared" ca="1" si="124"/>
        <v>0</v>
      </c>
      <c r="AJ578" s="231" t="str">
        <f t="shared" ca="1" si="125"/>
        <v/>
      </c>
    </row>
    <row r="579" spans="1:36" x14ac:dyDescent="0.25">
      <c r="A579" s="42"/>
      <c r="B579" s="232" t="str">
        <f>IF(NOT(_xlfn.ISFORMULA(D579)),IF(AND(ISNUMBER(D579),D579&lt;&gt;0),Accueil!$B$7,IF(NOT(_xlfn.ISFORMULA(G579)),IF(AND(ISNUMBER(G579),G579&lt;&gt;0),Accueil!$B$7,""),"")),IF(NOT(_xlfn.ISFORMULA(G579)),IF(AND(ISNUMBER(G579),G579&lt;&gt;0),Accueil!$B$7,""),""))</f>
        <v/>
      </c>
      <c r="C579" s="43"/>
      <c r="D579" s="223" t="str">
        <f t="shared" ca="1" si="112"/>
        <v/>
      </c>
      <c r="E579" s="223" t="str">
        <f t="shared" ca="1" si="113"/>
        <v/>
      </c>
      <c r="F579" s="223" t="str">
        <f t="shared" ca="1" si="114"/>
        <v/>
      </c>
      <c r="G579" s="224" t="str">
        <f t="shared" ca="1" si="115"/>
        <v/>
      </c>
      <c r="H579" s="225" t="str">
        <f t="shared" ca="1" si="116"/>
        <v/>
      </c>
      <c r="I579" s="226" t="str">
        <f t="shared" ca="1" si="117"/>
        <v/>
      </c>
      <c r="J579" s="227" t="str">
        <f t="shared" ca="1" si="118"/>
        <v/>
      </c>
      <c r="K579" s="301" t="s">
        <v>88</v>
      </c>
      <c r="L579" s="112"/>
      <c r="M579" s="35"/>
      <c r="N579" s="35"/>
      <c r="O579" s="35"/>
      <c r="P579" s="35"/>
      <c r="S579" s="35"/>
      <c r="T579" s="35"/>
      <c r="U579" s="35"/>
      <c r="V579" s="35"/>
      <c r="W579" s="35"/>
      <c r="X579" s="35"/>
      <c r="Y579" s="35"/>
      <c r="Z579" s="35"/>
      <c r="AA579" s="228" t="b">
        <f t="shared" ca="1" si="119"/>
        <v>1</v>
      </c>
      <c r="AB579" s="228" t="b">
        <f ca="1">AND(Accueil!$E$5="Oui",$AA579,OR($AD579="",Accueil!$E$7="",NOT(ISNUMBER(Accueil!$E$7)),$AD579&gt;=Accueil!$E$7))</f>
        <v>0</v>
      </c>
      <c r="AC579" s="228" t="b">
        <f ca="1">AND(Accueil!$E$8="Oui",$AA579,OR($AD579="",Accueil!$E$10="",NOT(ISNUMBER(Accueil!$E$10)),$AD579&gt;=Accueil!$E$10))</f>
        <v>0</v>
      </c>
      <c r="AD579" s="229" t="str">
        <f>IF(NOT(_xlfn.ISFORMULA(B579)),IF(ISNUMBER(B579),B579,IF(NOT(_xlfn.ISFORMULA(D579)),IF(AND(ISNUMBER(D579),D579&lt;&gt;0),Accueil!$B$7,IF(NOT(_xlfn.ISFORMULA(G579)),IF(AND(ISNUMBER(G579),G579&lt;&gt;0),Accueil!$B$7,""),"")),IF(NOT(_xlfn.ISFORMULA(G579)),IF(AND(ISNUMBER(G579),G579&lt;&gt;0),Accueil!$B$7,""),""))),IF(NOT(_xlfn.ISFORMULA(D579)),IF(AND(ISNUMBER(D579),D579&lt;&gt;0),Accueil!$B$7,IF(NOT(_xlfn.ISFORMULA(G579)),IF(AND(ISNUMBER(G579),G579&lt;&gt;0),Accueil!$B$7,""),"")),IF(NOT(_xlfn.ISFORMULA(G579)),IF(AND(ISNUMBER(G579),G579&lt;&gt;0),Accueil!$B$7,""),"")))</f>
        <v/>
      </c>
      <c r="AE579" s="230">
        <f t="shared" ca="1" si="120"/>
        <v>0</v>
      </c>
      <c r="AF579" s="230">
        <f t="shared" ca="1" si="121"/>
        <v>0</v>
      </c>
      <c r="AG579" s="230">
        <f t="shared" ca="1" si="122"/>
        <v>0</v>
      </c>
      <c r="AH579" s="231">
        <f t="shared" ca="1" si="123"/>
        <v>0</v>
      </c>
      <c r="AI579" s="231">
        <f t="shared" ca="1" si="124"/>
        <v>0</v>
      </c>
      <c r="AJ579" s="231" t="str">
        <f t="shared" ca="1" si="125"/>
        <v/>
      </c>
    </row>
    <row r="580" spans="1:36" x14ac:dyDescent="0.25">
      <c r="A580" s="42"/>
      <c r="B580" s="232" t="str">
        <f>IF(NOT(_xlfn.ISFORMULA(D580)),IF(AND(ISNUMBER(D580),D580&lt;&gt;0),Accueil!$B$7,IF(NOT(_xlfn.ISFORMULA(G580)),IF(AND(ISNUMBER(G580),G580&lt;&gt;0),Accueil!$B$7,""),"")),IF(NOT(_xlfn.ISFORMULA(G580)),IF(AND(ISNUMBER(G580),G580&lt;&gt;0),Accueil!$B$7,""),""))</f>
        <v/>
      </c>
      <c r="C580" s="43"/>
      <c r="D580" s="223" t="str">
        <f t="shared" ca="1" si="112"/>
        <v/>
      </c>
      <c r="E580" s="223" t="str">
        <f t="shared" ca="1" si="113"/>
        <v/>
      </c>
      <c r="F580" s="223" t="str">
        <f t="shared" ca="1" si="114"/>
        <v/>
      </c>
      <c r="G580" s="224" t="str">
        <f t="shared" ca="1" si="115"/>
        <v/>
      </c>
      <c r="H580" s="225" t="str">
        <f t="shared" ca="1" si="116"/>
        <v/>
      </c>
      <c r="I580" s="226" t="str">
        <f t="shared" ca="1" si="117"/>
        <v/>
      </c>
      <c r="J580" s="227" t="str">
        <f t="shared" ca="1" si="118"/>
        <v/>
      </c>
      <c r="K580" s="301" t="s">
        <v>88</v>
      </c>
      <c r="L580" s="112"/>
      <c r="M580" s="35"/>
      <c r="N580" s="35"/>
      <c r="O580" s="35"/>
      <c r="P580" s="35"/>
      <c r="S580" s="35"/>
      <c r="T580" s="35"/>
      <c r="U580" s="35"/>
      <c r="V580" s="35"/>
      <c r="W580" s="35"/>
      <c r="X580" s="35"/>
      <c r="Y580" s="35"/>
      <c r="Z580" s="35"/>
      <c r="AA580" s="228" t="b">
        <f t="shared" ca="1" si="119"/>
        <v>1</v>
      </c>
      <c r="AB580" s="228" t="b">
        <f ca="1">AND(Accueil!$E$5="Oui",$AA580,OR($AD580="",Accueil!$E$7="",NOT(ISNUMBER(Accueil!$E$7)),$AD580&gt;=Accueil!$E$7))</f>
        <v>0</v>
      </c>
      <c r="AC580" s="228" t="b">
        <f ca="1">AND(Accueil!$E$8="Oui",$AA580,OR($AD580="",Accueil!$E$10="",NOT(ISNUMBER(Accueil!$E$10)),$AD580&gt;=Accueil!$E$10))</f>
        <v>0</v>
      </c>
      <c r="AD580" s="229" t="str">
        <f>IF(NOT(_xlfn.ISFORMULA(B580)),IF(ISNUMBER(B580),B580,IF(NOT(_xlfn.ISFORMULA(D580)),IF(AND(ISNUMBER(D580),D580&lt;&gt;0),Accueil!$B$7,IF(NOT(_xlfn.ISFORMULA(G580)),IF(AND(ISNUMBER(G580),G580&lt;&gt;0),Accueil!$B$7,""),"")),IF(NOT(_xlfn.ISFORMULA(G580)),IF(AND(ISNUMBER(G580),G580&lt;&gt;0),Accueil!$B$7,""),""))),IF(NOT(_xlfn.ISFORMULA(D580)),IF(AND(ISNUMBER(D580),D580&lt;&gt;0),Accueil!$B$7,IF(NOT(_xlfn.ISFORMULA(G580)),IF(AND(ISNUMBER(G580),G580&lt;&gt;0),Accueil!$B$7,""),"")),IF(NOT(_xlfn.ISFORMULA(G580)),IF(AND(ISNUMBER(G580),G580&lt;&gt;0),Accueil!$B$7,""),"")))</f>
        <v/>
      </c>
      <c r="AE580" s="230">
        <f t="shared" ca="1" si="120"/>
        <v>0</v>
      </c>
      <c r="AF580" s="230">
        <f t="shared" ca="1" si="121"/>
        <v>0</v>
      </c>
      <c r="AG580" s="230">
        <f t="shared" ca="1" si="122"/>
        <v>0</v>
      </c>
      <c r="AH580" s="231">
        <f t="shared" ca="1" si="123"/>
        <v>0</v>
      </c>
      <c r="AI580" s="231">
        <f t="shared" ca="1" si="124"/>
        <v>0</v>
      </c>
      <c r="AJ580" s="231" t="str">
        <f t="shared" ca="1" si="125"/>
        <v/>
      </c>
    </row>
    <row r="581" spans="1:36" x14ac:dyDescent="0.25">
      <c r="A581" s="42"/>
      <c r="B581" s="232" t="str">
        <f>IF(NOT(_xlfn.ISFORMULA(D581)),IF(AND(ISNUMBER(D581),D581&lt;&gt;0),Accueil!$B$7,IF(NOT(_xlfn.ISFORMULA(G581)),IF(AND(ISNUMBER(G581),G581&lt;&gt;0),Accueil!$B$7,""),"")),IF(NOT(_xlfn.ISFORMULA(G581)),IF(AND(ISNUMBER(G581),G581&lt;&gt;0),Accueil!$B$7,""),""))</f>
        <v/>
      </c>
      <c r="C581" s="43"/>
      <c r="D581" s="223" t="str">
        <f t="shared" ref="D581:D644" ca="1" si="126">IF(AND(NOT(_xlfn.ISFORMULA(G581)),G581&lt;&gt;"",G581&lt;&gt;0),ROUND(G581-IF($AB581,IF(ISNUMBER(E581),ROUND(E581,2),0),0)-IF($AC581,IF(ISNUMBER(F581),ROUND(F581,2),0),0),2),"")</f>
        <v/>
      </c>
      <c r="E581" s="223" t="str">
        <f t="shared" ref="E581:E644" ca="1" si="127">IF(NOT($AB581),"",IF(AND(NOT(_xlfn.ISFORMULA(G581)),G581&lt;&gt;"",G581&lt;&gt;0),IF(AND($AC581,NOT(_xlfn.ISFORMULA(F581)),ISNUMBER(F581)),ROUND((G581-F581)/(1+0.05)*0.05,2),ROUND(G581/(1+IF($AB581,0.05,0)+IF($AC581,0.09975,0))*0.05,2)),IF(OR(D581="",D581=0),"",ROUND(D581*0.05,2))))</f>
        <v/>
      </c>
      <c r="F581" s="223" t="str">
        <f t="shared" ref="F581:F644" ca="1" si="128">IF(NOT($AC581),"",IF(AND(NOT(_xlfn.ISFORMULA(G581)),G581&lt;&gt;"",G581&lt;&gt;0),IF(AND($AB581,NOT(_xlfn.ISFORMULA(E581)),ISNUMBER(E581)),ROUND((G581-E581)/(1+0.09975)*0.09975,2),ROUND(G581/(1+IF($AB581,0.05,0)+IF($AC581,0.09975,0))*0.09975,2)),IF(OR(D581="",D581=0),"",ROUND(D581*0.09975,2))))</f>
        <v/>
      </c>
      <c r="G581" s="224" t="str">
        <f t="shared" ref="G581:G644" ca="1" si="129">IF(OR(D581="",D581=0),"",ROUND(D581+IF($AB581,IF(ISNUMBER(E581),ROUND(E581,2),0),0)+IF($AC581,IF(ISNUMBER(F581),ROUND(F581,2),0),0),2))</f>
        <v/>
      </c>
      <c r="H581" s="225" t="str">
        <f t="shared" ref="H581:H644" ca="1" si="130">IF(OR(D581="",D581=0),"","$ CAD - Dollar Canadien")</f>
        <v/>
      </c>
      <c r="I581" s="226" t="str">
        <f t="shared" ref="I581:I644" ca="1" si="131">IF(OR(D581="",D581=0),"",IFERROR(VLOOKUP(H581,$Q$5:$R$26,2,FALSE),1))</f>
        <v/>
      </c>
      <c r="J581" s="227" t="str">
        <f t="shared" ref="J581:J644" ca="1" si="132">IF(OR($AJ581="",$AJ581=0),"",ROUND($AJ581*I581,2))</f>
        <v/>
      </c>
      <c r="K581" s="301" t="s">
        <v>88</v>
      </c>
      <c r="L581" s="112"/>
      <c r="M581" s="35"/>
      <c r="N581" s="35"/>
      <c r="O581" s="35"/>
      <c r="P581" s="35"/>
      <c r="S581" s="35"/>
      <c r="T581" s="35"/>
      <c r="U581" s="35"/>
      <c r="V581" s="35"/>
      <c r="W581" s="35"/>
      <c r="X581" s="35"/>
      <c r="Y581" s="35"/>
      <c r="Z581" s="35"/>
      <c r="AA581" s="228" t="b">
        <f t="shared" ref="AA581:AA644" ca="1" si="133">OR(H581="",H581="$ CAD - Dollar Canadien")</f>
        <v>1</v>
      </c>
      <c r="AB581" s="228" t="b">
        <f ca="1">AND(Accueil!$E$5="Oui",$AA581,OR($AD581="",Accueil!$E$7="",NOT(ISNUMBER(Accueil!$E$7)),$AD581&gt;=Accueil!$E$7))</f>
        <v>0</v>
      </c>
      <c r="AC581" s="228" t="b">
        <f ca="1">AND(Accueil!$E$8="Oui",$AA581,OR($AD581="",Accueil!$E$10="",NOT(ISNUMBER(Accueil!$E$10)),$AD581&gt;=Accueil!$E$10))</f>
        <v>0</v>
      </c>
      <c r="AD581" s="229" t="str">
        <f>IF(NOT(_xlfn.ISFORMULA(B581)),IF(ISNUMBER(B581),B581,IF(NOT(_xlfn.ISFORMULA(D581)),IF(AND(ISNUMBER(D581),D581&lt;&gt;0),Accueil!$B$7,IF(NOT(_xlfn.ISFORMULA(G581)),IF(AND(ISNUMBER(G581),G581&lt;&gt;0),Accueil!$B$7,""),"")),IF(NOT(_xlfn.ISFORMULA(G581)),IF(AND(ISNUMBER(G581),G581&lt;&gt;0),Accueil!$B$7,""),""))),IF(NOT(_xlfn.ISFORMULA(D581)),IF(AND(ISNUMBER(D581),D581&lt;&gt;0),Accueil!$B$7,IF(NOT(_xlfn.ISFORMULA(G581)),IF(AND(ISNUMBER(G581),G581&lt;&gt;0),Accueil!$B$7,""),"")),IF(NOT(_xlfn.ISFORMULA(G581)),IF(AND(ISNUMBER(G581),G581&lt;&gt;0),Accueil!$B$7,""),"")))</f>
        <v/>
      </c>
      <c r="AE581" s="230">
        <f t="shared" ref="AE581:AE644" ca="1" si="134">IF((IF(ISNUMBER($AH581),ABS($AH581),0)+IF(ISNUMBER($AI581),ABS($AI581),0))&gt;0,IF(ISNUMBER($AJ581),$AJ581,0),0)</f>
        <v>0</v>
      </c>
      <c r="AF581" s="230">
        <f t="shared" ref="AF581:AF644" ca="1" si="135">IF(IF(ISNUMBER($AH581),ABS($AH581),0)&gt;0,IF(ISNUMBER($AJ581),$AJ581,0)+IF(ISNUMBER($AH581),$AH581,0),0)</f>
        <v>0</v>
      </c>
      <c r="AG581" s="230">
        <f t="shared" ref="AG581:AG644" ca="1" si="136">IF(IF(ISNUMBER($AI581),ABS($AI581),0)&gt;0,IF(ISNUMBER($AJ581),$AJ581,0)+IF(ISNUMBER($AI581),$AI581,0),0)</f>
        <v>0</v>
      </c>
      <c r="AH581" s="231">
        <f t="shared" ref="AH581:AH644" ca="1" si="137">IF($AB581,IF(ISNUMBER(E581),ROUND(E581,2),0),0)</f>
        <v>0</v>
      </c>
      <c r="AI581" s="231">
        <f t="shared" ref="AI581:AI644" ca="1" si="138">IF($AC581,IF(ISNUMBER(F581),ROUND(F581,2),0),0)</f>
        <v>0</v>
      </c>
      <c r="AJ581" s="231" t="str">
        <f t="shared" ref="AJ581:AJ644" ca="1" si="139">IF(AND(NOT(_xlfn.ISFORMULA(G581)),G581&lt;&gt;"",G581&lt;&gt;0),ROUND(G581-$AH581-$AI581,2),IF(OR(D581="",D581=0),"",D581))</f>
        <v/>
      </c>
    </row>
    <row r="582" spans="1:36" x14ac:dyDescent="0.25">
      <c r="A582" s="42"/>
      <c r="B582" s="232" t="str">
        <f>IF(NOT(_xlfn.ISFORMULA(D582)),IF(AND(ISNUMBER(D582),D582&lt;&gt;0),Accueil!$B$7,IF(NOT(_xlfn.ISFORMULA(G582)),IF(AND(ISNUMBER(G582),G582&lt;&gt;0),Accueil!$B$7,""),"")),IF(NOT(_xlfn.ISFORMULA(G582)),IF(AND(ISNUMBER(G582),G582&lt;&gt;0),Accueil!$B$7,""),""))</f>
        <v/>
      </c>
      <c r="C582" s="43"/>
      <c r="D582" s="223" t="str">
        <f t="shared" ca="1" si="126"/>
        <v/>
      </c>
      <c r="E582" s="223" t="str">
        <f t="shared" ca="1" si="127"/>
        <v/>
      </c>
      <c r="F582" s="223" t="str">
        <f t="shared" ca="1" si="128"/>
        <v/>
      </c>
      <c r="G582" s="224" t="str">
        <f t="shared" ca="1" si="129"/>
        <v/>
      </c>
      <c r="H582" s="225" t="str">
        <f t="shared" ca="1" si="130"/>
        <v/>
      </c>
      <c r="I582" s="226" t="str">
        <f t="shared" ca="1" si="131"/>
        <v/>
      </c>
      <c r="J582" s="227" t="str">
        <f t="shared" ca="1" si="132"/>
        <v/>
      </c>
      <c r="K582" s="301" t="s">
        <v>88</v>
      </c>
      <c r="L582" s="112"/>
      <c r="M582" s="35"/>
      <c r="N582" s="35"/>
      <c r="O582" s="35"/>
      <c r="P582" s="35"/>
      <c r="S582" s="35"/>
      <c r="T582" s="35"/>
      <c r="U582" s="35"/>
      <c r="V582" s="35"/>
      <c r="W582" s="35"/>
      <c r="X582" s="35"/>
      <c r="Y582" s="35"/>
      <c r="Z582" s="35"/>
      <c r="AA582" s="228" t="b">
        <f t="shared" ca="1" si="133"/>
        <v>1</v>
      </c>
      <c r="AB582" s="228" t="b">
        <f ca="1">AND(Accueil!$E$5="Oui",$AA582,OR($AD582="",Accueil!$E$7="",NOT(ISNUMBER(Accueil!$E$7)),$AD582&gt;=Accueil!$E$7))</f>
        <v>0</v>
      </c>
      <c r="AC582" s="228" t="b">
        <f ca="1">AND(Accueil!$E$8="Oui",$AA582,OR($AD582="",Accueil!$E$10="",NOT(ISNUMBER(Accueil!$E$10)),$AD582&gt;=Accueil!$E$10))</f>
        <v>0</v>
      </c>
      <c r="AD582" s="229" t="str">
        <f>IF(NOT(_xlfn.ISFORMULA(B582)),IF(ISNUMBER(B582),B582,IF(NOT(_xlfn.ISFORMULA(D582)),IF(AND(ISNUMBER(D582),D582&lt;&gt;0),Accueil!$B$7,IF(NOT(_xlfn.ISFORMULA(G582)),IF(AND(ISNUMBER(G582),G582&lt;&gt;0),Accueil!$B$7,""),"")),IF(NOT(_xlfn.ISFORMULA(G582)),IF(AND(ISNUMBER(G582),G582&lt;&gt;0),Accueil!$B$7,""),""))),IF(NOT(_xlfn.ISFORMULA(D582)),IF(AND(ISNUMBER(D582),D582&lt;&gt;0),Accueil!$B$7,IF(NOT(_xlfn.ISFORMULA(G582)),IF(AND(ISNUMBER(G582),G582&lt;&gt;0),Accueil!$B$7,""),"")),IF(NOT(_xlfn.ISFORMULA(G582)),IF(AND(ISNUMBER(G582),G582&lt;&gt;0),Accueil!$B$7,""),"")))</f>
        <v/>
      </c>
      <c r="AE582" s="230">
        <f t="shared" ca="1" si="134"/>
        <v>0</v>
      </c>
      <c r="AF582" s="230">
        <f t="shared" ca="1" si="135"/>
        <v>0</v>
      </c>
      <c r="AG582" s="230">
        <f t="shared" ca="1" si="136"/>
        <v>0</v>
      </c>
      <c r="AH582" s="231">
        <f t="shared" ca="1" si="137"/>
        <v>0</v>
      </c>
      <c r="AI582" s="231">
        <f t="shared" ca="1" si="138"/>
        <v>0</v>
      </c>
      <c r="AJ582" s="231" t="str">
        <f t="shared" ca="1" si="139"/>
        <v/>
      </c>
    </row>
    <row r="583" spans="1:36" x14ac:dyDescent="0.25">
      <c r="A583" s="42"/>
      <c r="B583" s="232" t="str">
        <f>IF(NOT(_xlfn.ISFORMULA(D583)),IF(AND(ISNUMBER(D583),D583&lt;&gt;0),Accueil!$B$7,IF(NOT(_xlfn.ISFORMULA(G583)),IF(AND(ISNUMBER(G583),G583&lt;&gt;0),Accueil!$B$7,""),"")),IF(NOT(_xlfn.ISFORMULA(G583)),IF(AND(ISNUMBER(G583),G583&lt;&gt;0),Accueil!$B$7,""),""))</f>
        <v/>
      </c>
      <c r="C583" s="43"/>
      <c r="D583" s="223" t="str">
        <f t="shared" ca="1" si="126"/>
        <v/>
      </c>
      <c r="E583" s="223" t="str">
        <f t="shared" ca="1" si="127"/>
        <v/>
      </c>
      <c r="F583" s="223" t="str">
        <f t="shared" ca="1" si="128"/>
        <v/>
      </c>
      <c r="G583" s="224" t="str">
        <f t="shared" ca="1" si="129"/>
        <v/>
      </c>
      <c r="H583" s="225" t="str">
        <f t="shared" ca="1" si="130"/>
        <v/>
      </c>
      <c r="I583" s="226" t="str">
        <f t="shared" ca="1" si="131"/>
        <v/>
      </c>
      <c r="J583" s="227" t="str">
        <f t="shared" ca="1" si="132"/>
        <v/>
      </c>
      <c r="K583" s="301" t="s">
        <v>88</v>
      </c>
      <c r="L583" s="112"/>
      <c r="M583" s="35"/>
      <c r="N583" s="35"/>
      <c r="O583" s="35"/>
      <c r="P583" s="35"/>
      <c r="S583" s="35"/>
      <c r="T583" s="35"/>
      <c r="U583" s="35"/>
      <c r="V583" s="35"/>
      <c r="W583" s="35"/>
      <c r="X583" s="35"/>
      <c r="Y583" s="35"/>
      <c r="Z583" s="35"/>
      <c r="AA583" s="228" t="b">
        <f t="shared" ca="1" si="133"/>
        <v>1</v>
      </c>
      <c r="AB583" s="228" t="b">
        <f ca="1">AND(Accueil!$E$5="Oui",$AA583,OR($AD583="",Accueil!$E$7="",NOT(ISNUMBER(Accueil!$E$7)),$AD583&gt;=Accueil!$E$7))</f>
        <v>0</v>
      </c>
      <c r="AC583" s="228" t="b">
        <f ca="1">AND(Accueil!$E$8="Oui",$AA583,OR($AD583="",Accueil!$E$10="",NOT(ISNUMBER(Accueil!$E$10)),$AD583&gt;=Accueil!$E$10))</f>
        <v>0</v>
      </c>
      <c r="AD583" s="229" t="str">
        <f>IF(NOT(_xlfn.ISFORMULA(B583)),IF(ISNUMBER(B583),B583,IF(NOT(_xlfn.ISFORMULA(D583)),IF(AND(ISNUMBER(D583),D583&lt;&gt;0),Accueil!$B$7,IF(NOT(_xlfn.ISFORMULA(G583)),IF(AND(ISNUMBER(G583),G583&lt;&gt;0),Accueil!$B$7,""),"")),IF(NOT(_xlfn.ISFORMULA(G583)),IF(AND(ISNUMBER(G583),G583&lt;&gt;0),Accueil!$B$7,""),""))),IF(NOT(_xlfn.ISFORMULA(D583)),IF(AND(ISNUMBER(D583),D583&lt;&gt;0),Accueil!$B$7,IF(NOT(_xlfn.ISFORMULA(G583)),IF(AND(ISNUMBER(G583),G583&lt;&gt;0),Accueil!$B$7,""),"")),IF(NOT(_xlfn.ISFORMULA(G583)),IF(AND(ISNUMBER(G583),G583&lt;&gt;0),Accueil!$B$7,""),"")))</f>
        <v/>
      </c>
      <c r="AE583" s="230">
        <f t="shared" ca="1" si="134"/>
        <v>0</v>
      </c>
      <c r="AF583" s="230">
        <f t="shared" ca="1" si="135"/>
        <v>0</v>
      </c>
      <c r="AG583" s="230">
        <f t="shared" ca="1" si="136"/>
        <v>0</v>
      </c>
      <c r="AH583" s="231">
        <f t="shared" ca="1" si="137"/>
        <v>0</v>
      </c>
      <c r="AI583" s="231">
        <f t="shared" ca="1" si="138"/>
        <v>0</v>
      </c>
      <c r="AJ583" s="231" t="str">
        <f t="shared" ca="1" si="139"/>
        <v/>
      </c>
    </row>
    <row r="584" spans="1:36" x14ac:dyDescent="0.25">
      <c r="A584" s="42"/>
      <c r="B584" s="232" t="str">
        <f>IF(NOT(_xlfn.ISFORMULA(D584)),IF(AND(ISNUMBER(D584),D584&lt;&gt;0),Accueil!$B$7,IF(NOT(_xlfn.ISFORMULA(G584)),IF(AND(ISNUMBER(G584),G584&lt;&gt;0),Accueil!$B$7,""),"")),IF(NOT(_xlfn.ISFORMULA(G584)),IF(AND(ISNUMBER(G584),G584&lt;&gt;0),Accueil!$B$7,""),""))</f>
        <v/>
      </c>
      <c r="C584" s="43"/>
      <c r="D584" s="223" t="str">
        <f t="shared" ca="1" si="126"/>
        <v/>
      </c>
      <c r="E584" s="223" t="str">
        <f t="shared" ca="1" si="127"/>
        <v/>
      </c>
      <c r="F584" s="223" t="str">
        <f t="shared" ca="1" si="128"/>
        <v/>
      </c>
      <c r="G584" s="224" t="str">
        <f t="shared" ca="1" si="129"/>
        <v/>
      </c>
      <c r="H584" s="225" t="str">
        <f t="shared" ca="1" si="130"/>
        <v/>
      </c>
      <c r="I584" s="226" t="str">
        <f t="shared" ca="1" si="131"/>
        <v/>
      </c>
      <c r="J584" s="227" t="str">
        <f t="shared" ca="1" si="132"/>
        <v/>
      </c>
      <c r="K584" s="301" t="s">
        <v>88</v>
      </c>
      <c r="L584" s="112"/>
      <c r="M584" s="35"/>
      <c r="N584" s="35"/>
      <c r="O584" s="35"/>
      <c r="P584" s="35"/>
      <c r="S584" s="35"/>
      <c r="T584" s="35"/>
      <c r="U584" s="35"/>
      <c r="V584" s="35"/>
      <c r="W584" s="35"/>
      <c r="X584" s="35"/>
      <c r="Y584" s="35"/>
      <c r="Z584" s="35"/>
      <c r="AA584" s="228" t="b">
        <f t="shared" ca="1" si="133"/>
        <v>1</v>
      </c>
      <c r="AB584" s="228" t="b">
        <f ca="1">AND(Accueil!$E$5="Oui",$AA584,OR($AD584="",Accueil!$E$7="",NOT(ISNUMBER(Accueil!$E$7)),$AD584&gt;=Accueil!$E$7))</f>
        <v>0</v>
      </c>
      <c r="AC584" s="228" t="b">
        <f ca="1">AND(Accueil!$E$8="Oui",$AA584,OR($AD584="",Accueil!$E$10="",NOT(ISNUMBER(Accueil!$E$10)),$AD584&gt;=Accueil!$E$10))</f>
        <v>0</v>
      </c>
      <c r="AD584" s="229" t="str">
        <f>IF(NOT(_xlfn.ISFORMULA(B584)),IF(ISNUMBER(B584),B584,IF(NOT(_xlfn.ISFORMULA(D584)),IF(AND(ISNUMBER(D584),D584&lt;&gt;0),Accueil!$B$7,IF(NOT(_xlfn.ISFORMULA(G584)),IF(AND(ISNUMBER(G584),G584&lt;&gt;0),Accueil!$B$7,""),"")),IF(NOT(_xlfn.ISFORMULA(G584)),IF(AND(ISNUMBER(G584),G584&lt;&gt;0),Accueil!$B$7,""),""))),IF(NOT(_xlfn.ISFORMULA(D584)),IF(AND(ISNUMBER(D584),D584&lt;&gt;0),Accueil!$B$7,IF(NOT(_xlfn.ISFORMULA(G584)),IF(AND(ISNUMBER(G584),G584&lt;&gt;0),Accueil!$B$7,""),"")),IF(NOT(_xlfn.ISFORMULA(G584)),IF(AND(ISNUMBER(G584),G584&lt;&gt;0),Accueil!$B$7,""),"")))</f>
        <v/>
      </c>
      <c r="AE584" s="230">
        <f t="shared" ca="1" si="134"/>
        <v>0</v>
      </c>
      <c r="AF584" s="230">
        <f t="shared" ca="1" si="135"/>
        <v>0</v>
      </c>
      <c r="AG584" s="230">
        <f t="shared" ca="1" si="136"/>
        <v>0</v>
      </c>
      <c r="AH584" s="231">
        <f t="shared" ca="1" si="137"/>
        <v>0</v>
      </c>
      <c r="AI584" s="231">
        <f t="shared" ca="1" si="138"/>
        <v>0</v>
      </c>
      <c r="AJ584" s="231" t="str">
        <f t="shared" ca="1" si="139"/>
        <v/>
      </c>
    </row>
    <row r="585" spans="1:36" x14ac:dyDescent="0.25">
      <c r="A585" s="42"/>
      <c r="B585" s="232" t="str">
        <f>IF(NOT(_xlfn.ISFORMULA(D585)),IF(AND(ISNUMBER(D585),D585&lt;&gt;0),Accueil!$B$7,IF(NOT(_xlfn.ISFORMULA(G585)),IF(AND(ISNUMBER(G585),G585&lt;&gt;0),Accueil!$B$7,""),"")),IF(NOT(_xlfn.ISFORMULA(G585)),IF(AND(ISNUMBER(G585),G585&lt;&gt;0),Accueil!$B$7,""),""))</f>
        <v/>
      </c>
      <c r="C585" s="43"/>
      <c r="D585" s="223" t="str">
        <f t="shared" ca="1" si="126"/>
        <v/>
      </c>
      <c r="E585" s="223" t="str">
        <f t="shared" ca="1" si="127"/>
        <v/>
      </c>
      <c r="F585" s="223" t="str">
        <f t="shared" ca="1" si="128"/>
        <v/>
      </c>
      <c r="G585" s="224" t="str">
        <f t="shared" ca="1" si="129"/>
        <v/>
      </c>
      <c r="H585" s="225" t="str">
        <f t="shared" ca="1" si="130"/>
        <v/>
      </c>
      <c r="I585" s="226" t="str">
        <f t="shared" ca="1" si="131"/>
        <v/>
      </c>
      <c r="J585" s="227" t="str">
        <f t="shared" ca="1" si="132"/>
        <v/>
      </c>
      <c r="K585" s="301" t="s">
        <v>88</v>
      </c>
      <c r="L585" s="112"/>
      <c r="M585" s="35"/>
      <c r="N585" s="35"/>
      <c r="O585" s="35"/>
      <c r="P585" s="35"/>
      <c r="S585" s="35"/>
      <c r="T585" s="35"/>
      <c r="U585" s="35"/>
      <c r="V585" s="35"/>
      <c r="W585" s="35"/>
      <c r="X585" s="35"/>
      <c r="Y585" s="35"/>
      <c r="Z585" s="35"/>
      <c r="AA585" s="228" t="b">
        <f t="shared" ca="1" si="133"/>
        <v>1</v>
      </c>
      <c r="AB585" s="228" t="b">
        <f ca="1">AND(Accueil!$E$5="Oui",$AA585,OR($AD585="",Accueil!$E$7="",NOT(ISNUMBER(Accueil!$E$7)),$AD585&gt;=Accueil!$E$7))</f>
        <v>0</v>
      </c>
      <c r="AC585" s="228" t="b">
        <f ca="1">AND(Accueil!$E$8="Oui",$AA585,OR($AD585="",Accueil!$E$10="",NOT(ISNUMBER(Accueil!$E$10)),$AD585&gt;=Accueil!$E$10))</f>
        <v>0</v>
      </c>
      <c r="AD585" s="229" t="str">
        <f>IF(NOT(_xlfn.ISFORMULA(B585)),IF(ISNUMBER(B585),B585,IF(NOT(_xlfn.ISFORMULA(D585)),IF(AND(ISNUMBER(D585),D585&lt;&gt;0),Accueil!$B$7,IF(NOT(_xlfn.ISFORMULA(G585)),IF(AND(ISNUMBER(G585),G585&lt;&gt;0),Accueil!$B$7,""),"")),IF(NOT(_xlfn.ISFORMULA(G585)),IF(AND(ISNUMBER(G585),G585&lt;&gt;0),Accueil!$B$7,""),""))),IF(NOT(_xlfn.ISFORMULA(D585)),IF(AND(ISNUMBER(D585),D585&lt;&gt;0),Accueil!$B$7,IF(NOT(_xlfn.ISFORMULA(G585)),IF(AND(ISNUMBER(G585),G585&lt;&gt;0),Accueil!$B$7,""),"")),IF(NOT(_xlfn.ISFORMULA(G585)),IF(AND(ISNUMBER(G585),G585&lt;&gt;0),Accueil!$B$7,""),"")))</f>
        <v/>
      </c>
      <c r="AE585" s="230">
        <f t="shared" ca="1" si="134"/>
        <v>0</v>
      </c>
      <c r="AF585" s="230">
        <f t="shared" ca="1" si="135"/>
        <v>0</v>
      </c>
      <c r="AG585" s="230">
        <f t="shared" ca="1" si="136"/>
        <v>0</v>
      </c>
      <c r="AH585" s="231">
        <f t="shared" ca="1" si="137"/>
        <v>0</v>
      </c>
      <c r="AI585" s="231">
        <f t="shared" ca="1" si="138"/>
        <v>0</v>
      </c>
      <c r="AJ585" s="231" t="str">
        <f t="shared" ca="1" si="139"/>
        <v/>
      </c>
    </row>
    <row r="586" spans="1:36" x14ac:dyDescent="0.25">
      <c r="A586" s="42"/>
      <c r="B586" s="232" t="str">
        <f>IF(NOT(_xlfn.ISFORMULA(D586)),IF(AND(ISNUMBER(D586),D586&lt;&gt;0),Accueil!$B$7,IF(NOT(_xlfn.ISFORMULA(G586)),IF(AND(ISNUMBER(G586),G586&lt;&gt;0),Accueil!$B$7,""),"")),IF(NOT(_xlfn.ISFORMULA(G586)),IF(AND(ISNUMBER(G586),G586&lt;&gt;0),Accueil!$B$7,""),""))</f>
        <v/>
      </c>
      <c r="C586" s="43"/>
      <c r="D586" s="223" t="str">
        <f t="shared" ca="1" si="126"/>
        <v/>
      </c>
      <c r="E586" s="223" t="str">
        <f t="shared" ca="1" si="127"/>
        <v/>
      </c>
      <c r="F586" s="223" t="str">
        <f t="shared" ca="1" si="128"/>
        <v/>
      </c>
      <c r="G586" s="224" t="str">
        <f t="shared" ca="1" si="129"/>
        <v/>
      </c>
      <c r="H586" s="225" t="str">
        <f t="shared" ca="1" si="130"/>
        <v/>
      </c>
      <c r="I586" s="226" t="str">
        <f t="shared" ca="1" si="131"/>
        <v/>
      </c>
      <c r="J586" s="227" t="str">
        <f t="shared" ca="1" si="132"/>
        <v/>
      </c>
      <c r="K586" s="301" t="s">
        <v>88</v>
      </c>
      <c r="L586" s="112"/>
      <c r="M586" s="35"/>
      <c r="N586" s="35"/>
      <c r="O586" s="35"/>
      <c r="P586" s="35"/>
      <c r="S586" s="35"/>
      <c r="T586" s="35"/>
      <c r="U586" s="35"/>
      <c r="V586" s="35"/>
      <c r="W586" s="35"/>
      <c r="X586" s="35"/>
      <c r="Y586" s="35"/>
      <c r="Z586" s="35"/>
      <c r="AA586" s="228" t="b">
        <f t="shared" ca="1" si="133"/>
        <v>1</v>
      </c>
      <c r="AB586" s="228" t="b">
        <f ca="1">AND(Accueil!$E$5="Oui",$AA586,OR($AD586="",Accueil!$E$7="",NOT(ISNUMBER(Accueil!$E$7)),$AD586&gt;=Accueil!$E$7))</f>
        <v>0</v>
      </c>
      <c r="AC586" s="228" t="b">
        <f ca="1">AND(Accueil!$E$8="Oui",$AA586,OR($AD586="",Accueil!$E$10="",NOT(ISNUMBER(Accueil!$E$10)),$AD586&gt;=Accueil!$E$10))</f>
        <v>0</v>
      </c>
      <c r="AD586" s="229" t="str">
        <f>IF(NOT(_xlfn.ISFORMULA(B586)),IF(ISNUMBER(B586),B586,IF(NOT(_xlfn.ISFORMULA(D586)),IF(AND(ISNUMBER(D586),D586&lt;&gt;0),Accueil!$B$7,IF(NOT(_xlfn.ISFORMULA(G586)),IF(AND(ISNUMBER(G586),G586&lt;&gt;0),Accueil!$B$7,""),"")),IF(NOT(_xlfn.ISFORMULA(G586)),IF(AND(ISNUMBER(G586),G586&lt;&gt;0),Accueil!$B$7,""),""))),IF(NOT(_xlfn.ISFORMULA(D586)),IF(AND(ISNUMBER(D586),D586&lt;&gt;0),Accueil!$B$7,IF(NOT(_xlfn.ISFORMULA(G586)),IF(AND(ISNUMBER(G586),G586&lt;&gt;0),Accueil!$B$7,""),"")),IF(NOT(_xlfn.ISFORMULA(G586)),IF(AND(ISNUMBER(G586),G586&lt;&gt;0),Accueil!$B$7,""),"")))</f>
        <v/>
      </c>
      <c r="AE586" s="230">
        <f t="shared" ca="1" si="134"/>
        <v>0</v>
      </c>
      <c r="AF586" s="230">
        <f t="shared" ca="1" si="135"/>
        <v>0</v>
      </c>
      <c r="AG586" s="230">
        <f t="shared" ca="1" si="136"/>
        <v>0</v>
      </c>
      <c r="AH586" s="231">
        <f t="shared" ca="1" si="137"/>
        <v>0</v>
      </c>
      <c r="AI586" s="231">
        <f t="shared" ca="1" si="138"/>
        <v>0</v>
      </c>
      <c r="AJ586" s="231" t="str">
        <f t="shared" ca="1" si="139"/>
        <v/>
      </c>
    </row>
    <row r="587" spans="1:36" x14ac:dyDescent="0.25">
      <c r="A587" s="42"/>
      <c r="B587" s="232" t="str">
        <f>IF(NOT(_xlfn.ISFORMULA(D587)),IF(AND(ISNUMBER(D587),D587&lt;&gt;0),Accueil!$B$7,IF(NOT(_xlfn.ISFORMULA(G587)),IF(AND(ISNUMBER(G587),G587&lt;&gt;0),Accueil!$B$7,""),"")),IF(NOT(_xlfn.ISFORMULA(G587)),IF(AND(ISNUMBER(G587),G587&lt;&gt;0),Accueil!$B$7,""),""))</f>
        <v/>
      </c>
      <c r="C587" s="43"/>
      <c r="D587" s="223" t="str">
        <f t="shared" ca="1" si="126"/>
        <v/>
      </c>
      <c r="E587" s="223" t="str">
        <f t="shared" ca="1" si="127"/>
        <v/>
      </c>
      <c r="F587" s="223" t="str">
        <f t="shared" ca="1" si="128"/>
        <v/>
      </c>
      <c r="G587" s="224" t="str">
        <f t="shared" ca="1" si="129"/>
        <v/>
      </c>
      <c r="H587" s="225" t="str">
        <f t="shared" ca="1" si="130"/>
        <v/>
      </c>
      <c r="I587" s="226" t="str">
        <f t="shared" ca="1" si="131"/>
        <v/>
      </c>
      <c r="J587" s="227" t="str">
        <f t="shared" ca="1" si="132"/>
        <v/>
      </c>
      <c r="K587" s="301" t="s">
        <v>88</v>
      </c>
      <c r="L587" s="112"/>
      <c r="M587" s="35"/>
      <c r="N587" s="35"/>
      <c r="O587" s="35"/>
      <c r="P587" s="35"/>
      <c r="S587" s="35"/>
      <c r="T587" s="35"/>
      <c r="U587" s="35"/>
      <c r="V587" s="35"/>
      <c r="W587" s="35"/>
      <c r="X587" s="35"/>
      <c r="Y587" s="35"/>
      <c r="Z587" s="35"/>
      <c r="AA587" s="228" t="b">
        <f t="shared" ca="1" si="133"/>
        <v>1</v>
      </c>
      <c r="AB587" s="228" t="b">
        <f ca="1">AND(Accueil!$E$5="Oui",$AA587,OR($AD587="",Accueil!$E$7="",NOT(ISNUMBER(Accueil!$E$7)),$AD587&gt;=Accueil!$E$7))</f>
        <v>0</v>
      </c>
      <c r="AC587" s="228" t="b">
        <f ca="1">AND(Accueil!$E$8="Oui",$AA587,OR($AD587="",Accueil!$E$10="",NOT(ISNUMBER(Accueil!$E$10)),$AD587&gt;=Accueil!$E$10))</f>
        <v>0</v>
      </c>
      <c r="AD587" s="229" t="str">
        <f>IF(NOT(_xlfn.ISFORMULA(B587)),IF(ISNUMBER(B587),B587,IF(NOT(_xlfn.ISFORMULA(D587)),IF(AND(ISNUMBER(D587),D587&lt;&gt;0),Accueil!$B$7,IF(NOT(_xlfn.ISFORMULA(G587)),IF(AND(ISNUMBER(G587),G587&lt;&gt;0),Accueil!$B$7,""),"")),IF(NOT(_xlfn.ISFORMULA(G587)),IF(AND(ISNUMBER(G587),G587&lt;&gt;0),Accueil!$B$7,""),""))),IF(NOT(_xlfn.ISFORMULA(D587)),IF(AND(ISNUMBER(D587),D587&lt;&gt;0),Accueil!$B$7,IF(NOT(_xlfn.ISFORMULA(G587)),IF(AND(ISNUMBER(G587),G587&lt;&gt;0),Accueil!$B$7,""),"")),IF(NOT(_xlfn.ISFORMULA(G587)),IF(AND(ISNUMBER(G587),G587&lt;&gt;0),Accueil!$B$7,""),"")))</f>
        <v/>
      </c>
      <c r="AE587" s="230">
        <f t="shared" ca="1" si="134"/>
        <v>0</v>
      </c>
      <c r="AF587" s="230">
        <f t="shared" ca="1" si="135"/>
        <v>0</v>
      </c>
      <c r="AG587" s="230">
        <f t="shared" ca="1" si="136"/>
        <v>0</v>
      </c>
      <c r="AH587" s="231">
        <f t="shared" ca="1" si="137"/>
        <v>0</v>
      </c>
      <c r="AI587" s="231">
        <f t="shared" ca="1" si="138"/>
        <v>0</v>
      </c>
      <c r="AJ587" s="231" t="str">
        <f t="shared" ca="1" si="139"/>
        <v/>
      </c>
    </row>
    <row r="588" spans="1:36" x14ac:dyDescent="0.25">
      <c r="A588" s="42"/>
      <c r="B588" s="232" t="str">
        <f>IF(NOT(_xlfn.ISFORMULA(D588)),IF(AND(ISNUMBER(D588),D588&lt;&gt;0),Accueil!$B$7,IF(NOT(_xlfn.ISFORMULA(G588)),IF(AND(ISNUMBER(G588),G588&lt;&gt;0),Accueil!$B$7,""),"")),IF(NOT(_xlfn.ISFORMULA(G588)),IF(AND(ISNUMBER(G588),G588&lt;&gt;0),Accueil!$B$7,""),""))</f>
        <v/>
      </c>
      <c r="C588" s="43"/>
      <c r="D588" s="223" t="str">
        <f t="shared" ca="1" si="126"/>
        <v/>
      </c>
      <c r="E588" s="223" t="str">
        <f t="shared" ca="1" si="127"/>
        <v/>
      </c>
      <c r="F588" s="223" t="str">
        <f t="shared" ca="1" si="128"/>
        <v/>
      </c>
      <c r="G588" s="224" t="str">
        <f t="shared" ca="1" si="129"/>
        <v/>
      </c>
      <c r="H588" s="225" t="str">
        <f t="shared" ca="1" si="130"/>
        <v/>
      </c>
      <c r="I588" s="226" t="str">
        <f t="shared" ca="1" si="131"/>
        <v/>
      </c>
      <c r="J588" s="227" t="str">
        <f t="shared" ca="1" si="132"/>
        <v/>
      </c>
      <c r="K588" s="301" t="s">
        <v>88</v>
      </c>
      <c r="L588" s="112"/>
      <c r="M588" s="35"/>
      <c r="N588" s="35"/>
      <c r="O588" s="35"/>
      <c r="P588" s="35"/>
      <c r="S588" s="35"/>
      <c r="T588" s="35"/>
      <c r="U588" s="35"/>
      <c r="V588" s="35"/>
      <c r="W588" s="35"/>
      <c r="X588" s="35"/>
      <c r="Y588" s="35"/>
      <c r="Z588" s="35"/>
      <c r="AA588" s="228" t="b">
        <f t="shared" ca="1" si="133"/>
        <v>1</v>
      </c>
      <c r="AB588" s="228" t="b">
        <f ca="1">AND(Accueil!$E$5="Oui",$AA588,OR($AD588="",Accueil!$E$7="",NOT(ISNUMBER(Accueil!$E$7)),$AD588&gt;=Accueil!$E$7))</f>
        <v>0</v>
      </c>
      <c r="AC588" s="228" t="b">
        <f ca="1">AND(Accueil!$E$8="Oui",$AA588,OR($AD588="",Accueil!$E$10="",NOT(ISNUMBER(Accueil!$E$10)),$AD588&gt;=Accueil!$E$10))</f>
        <v>0</v>
      </c>
      <c r="AD588" s="229" t="str">
        <f>IF(NOT(_xlfn.ISFORMULA(B588)),IF(ISNUMBER(B588),B588,IF(NOT(_xlfn.ISFORMULA(D588)),IF(AND(ISNUMBER(D588),D588&lt;&gt;0),Accueil!$B$7,IF(NOT(_xlfn.ISFORMULA(G588)),IF(AND(ISNUMBER(G588),G588&lt;&gt;0),Accueil!$B$7,""),"")),IF(NOT(_xlfn.ISFORMULA(G588)),IF(AND(ISNUMBER(G588),G588&lt;&gt;0),Accueil!$B$7,""),""))),IF(NOT(_xlfn.ISFORMULA(D588)),IF(AND(ISNUMBER(D588),D588&lt;&gt;0),Accueil!$B$7,IF(NOT(_xlfn.ISFORMULA(G588)),IF(AND(ISNUMBER(G588),G588&lt;&gt;0),Accueil!$B$7,""),"")),IF(NOT(_xlfn.ISFORMULA(G588)),IF(AND(ISNUMBER(G588),G588&lt;&gt;0),Accueil!$B$7,""),"")))</f>
        <v/>
      </c>
      <c r="AE588" s="230">
        <f t="shared" ca="1" si="134"/>
        <v>0</v>
      </c>
      <c r="AF588" s="230">
        <f t="shared" ca="1" si="135"/>
        <v>0</v>
      </c>
      <c r="AG588" s="230">
        <f t="shared" ca="1" si="136"/>
        <v>0</v>
      </c>
      <c r="AH588" s="231">
        <f t="shared" ca="1" si="137"/>
        <v>0</v>
      </c>
      <c r="AI588" s="231">
        <f t="shared" ca="1" si="138"/>
        <v>0</v>
      </c>
      <c r="AJ588" s="231" t="str">
        <f t="shared" ca="1" si="139"/>
        <v/>
      </c>
    </row>
    <row r="589" spans="1:36" x14ac:dyDescent="0.25">
      <c r="A589" s="42"/>
      <c r="B589" s="232" t="str">
        <f>IF(NOT(_xlfn.ISFORMULA(D589)),IF(AND(ISNUMBER(D589),D589&lt;&gt;0),Accueil!$B$7,IF(NOT(_xlfn.ISFORMULA(G589)),IF(AND(ISNUMBER(G589),G589&lt;&gt;0),Accueil!$B$7,""),"")),IF(NOT(_xlfn.ISFORMULA(G589)),IF(AND(ISNUMBER(G589),G589&lt;&gt;0),Accueil!$B$7,""),""))</f>
        <v/>
      </c>
      <c r="C589" s="43"/>
      <c r="D589" s="223" t="str">
        <f t="shared" ca="1" si="126"/>
        <v/>
      </c>
      <c r="E589" s="223" t="str">
        <f t="shared" ca="1" si="127"/>
        <v/>
      </c>
      <c r="F589" s="223" t="str">
        <f t="shared" ca="1" si="128"/>
        <v/>
      </c>
      <c r="G589" s="224" t="str">
        <f t="shared" ca="1" si="129"/>
        <v/>
      </c>
      <c r="H589" s="225" t="str">
        <f t="shared" ca="1" si="130"/>
        <v/>
      </c>
      <c r="I589" s="226" t="str">
        <f t="shared" ca="1" si="131"/>
        <v/>
      </c>
      <c r="J589" s="227" t="str">
        <f t="shared" ca="1" si="132"/>
        <v/>
      </c>
      <c r="K589" s="301" t="s">
        <v>88</v>
      </c>
      <c r="L589" s="112"/>
      <c r="M589" s="35"/>
      <c r="N589" s="35"/>
      <c r="O589" s="35"/>
      <c r="P589" s="35"/>
      <c r="S589" s="35"/>
      <c r="T589" s="35"/>
      <c r="U589" s="35"/>
      <c r="V589" s="35"/>
      <c r="W589" s="35"/>
      <c r="X589" s="35"/>
      <c r="Y589" s="35"/>
      <c r="Z589" s="35"/>
      <c r="AA589" s="228" t="b">
        <f t="shared" ca="1" si="133"/>
        <v>1</v>
      </c>
      <c r="AB589" s="228" t="b">
        <f ca="1">AND(Accueil!$E$5="Oui",$AA589,OR($AD589="",Accueil!$E$7="",NOT(ISNUMBER(Accueil!$E$7)),$AD589&gt;=Accueil!$E$7))</f>
        <v>0</v>
      </c>
      <c r="AC589" s="228" t="b">
        <f ca="1">AND(Accueil!$E$8="Oui",$AA589,OR($AD589="",Accueil!$E$10="",NOT(ISNUMBER(Accueil!$E$10)),$AD589&gt;=Accueil!$E$10))</f>
        <v>0</v>
      </c>
      <c r="AD589" s="229" t="str">
        <f>IF(NOT(_xlfn.ISFORMULA(B589)),IF(ISNUMBER(B589),B589,IF(NOT(_xlfn.ISFORMULA(D589)),IF(AND(ISNUMBER(D589),D589&lt;&gt;0),Accueil!$B$7,IF(NOT(_xlfn.ISFORMULA(G589)),IF(AND(ISNUMBER(G589),G589&lt;&gt;0),Accueil!$B$7,""),"")),IF(NOT(_xlfn.ISFORMULA(G589)),IF(AND(ISNUMBER(G589),G589&lt;&gt;0),Accueil!$B$7,""),""))),IF(NOT(_xlfn.ISFORMULA(D589)),IF(AND(ISNUMBER(D589),D589&lt;&gt;0),Accueil!$B$7,IF(NOT(_xlfn.ISFORMULA(G589)),IF(AND(ISNUMBER(G589),G589&lt;&gt;0),Accueil!$B$7,""),"")),IF(NOT(_xlfn.ISFORMULA(G589)),IF(AND(ISNUMBER(G589),G589&lt;&gt;0),Accueil!$B$7,""),"")))</f>
        <v/>
      </c>
      <c r="AE589" s="230">
        <f t="shared" ca="1" si="134"/>
        <v>0</v>
      </c>
      <c r="AF589" s="230">
        <f t="shared" ca="1" si="135"/>
        <v>0</v>
      </c>
      <c r="AG589" s="230">
        <f t="shared" ca="1" si="136"/>
        <v>0</v>
      </c>
      <c r="AH589" s="231">
        <f t="shared" ca="1" si="137"/>
        <v>0</v>
      </c>
      <c r="AI589" s="231">
        <f t="shared" ca="1" si="138"/>
        <v>0</v>
      </c>
      <c r="AJ589" s="231" t="str">
        <f t="shared" ca="1" si="139"/>
        <v/>
      </c>
    </row>
    <row r="590" spans="1:36" x14ac:dyDescent="0.25">
      <c r="A590" s="42"/>
      <c r="B590" s="232" t="str">
        <f>IF(NOT(_xlfn.ISFORMULA(D590)),IF(AND(ISNUMBER(D590),D590&lt;&gt;0),Accueil!$B$7,IF(NOT(_xlfn.ISFORMULA(G590)),IF(AND(ISNUMBER(G590),G590&lt;&gt;0),Accueil!$B$7,""),"")),IF(NOT(_xlfn.ISFORMULA(G590)),IF(AND(ISNUMBER(G590),G590&lt;&gt;0),Accueil!$B$7,""),""))</f>
        <v/>
      </c>
      <c r="C590" s="43"/>
      <c r="D590" s="223" t="str">
        <f t="shared" ca="1" si="126"/>
        <v/>
      </c>
      <c r="E590" s="223" t="str">
        <f t="shared" ca="1" si="127"/>
        <v/>
      </c>
      <c r="F590" s="223" t="str">
        <f t="shared" ca="1" si="128"/>
        <v/>
      </c>
      <c r="G590" s="224" t="str">
        <f t="shared" ca="1" si="129"/>
        <v/>
      </c>
      <c r="H590" s="225" t="str">
        <f t="shared" ca="1" si="130"/>
        <v/>
      </c>
      <c r="I590" s="226" t="str">
        <f t="shared" ca="1" si="131"/>
        <v/>
      </c>
      <c r="J590" s="227" t="str">
        <f t="shared" ca="1" si="132"/>
        <v/>
      </c>
      <c r="K590" s="301" t="s">
        <v>88</v>
      </c>
      <c r="L590" s="112"/>
      <c r="M590" s="35"/>
      <c r="N590" s="35"/>
      <c r="O590" s="35"/>
      <c r="P590" s="35"/>
      <c r="S590" s="35"/>
      <c r="T590" s="35"/>
      <c r="U590" s="35"/>
      <c r="V590" s="35"/>
      <c r="W590" s="35"/>
      <c r="X590" s="35"/>
      <c r="Y590" s="35"/>
      <c r="Z590" s="35"/>
      <c r="AA590" s="228" t="b">
        <f t="shared" ca="1" si="133"/>
        <v>1</v>
      </c>
      <c r="AB590" s="228" t="b">
        <f ca="1">AND(Accueil!$E$5="Oui",$AA590,OR($AD590="",Accueil!$E$7="",NOT(ISNUMBER(Accueil!$E$7)),$AD590&gt;=Accueil!$E$7))</f>
        <v>0</v>
      </c>
      <c r="AC590" s="228" t="b">
        <f ca="1">AND(Accueil!$E$8="Oui",$AA590,OR($AD590="",Accueil!$E$10="",NOT(ISNUMBER(Accueil!$E$10)),$AD590&gt;=Accueil!$E$10))</f>
        <v>0</v>
      </c>
      <c r="AD590" s="229" t="str">
        <f>IF(NOT(_xlfn.ISFORMULA(B590)),IF(ISNUMBER(B590),B590,IF(NOT(_xlfn.ISFORMULA(D590)),IF(AND(ISNUMBER(D590),D590&lt;&gt;0),Accueil!$B$7,IF(NOT(_xlfn.ISFORMULA(G590)),IF(AND(ISNUMBER(G590),G590&lt;&gt;0),Accueil!$B$7,""),"")),IF(NOT(_xlfn.ISFORMULA(G590)),IF(AND(ISNUMBER(G590),G590&lt;&gt;0),Accueil!$B$7,""),""))),IF(NOT(_xlfn.ISFORMULA(D590)),IF(AND(ISNUMBER(D590),D590&lt;&gt;0),Accueil!$B$7,IF(NOT(_xlfn.ISFORMULA(G590)),IF(AND(ISNUMBER(G590),G590&lt;&gt;0),Accueil!$B$7,""),"")),IF(NOT(_xlfn.ISFORMULA(G590)),IF(AND(ISNUMBER(G590),G590&lt;&gt;0),Accueil!$B$7,""),"")))</f>
        <v/>
      </c>
      <c r="AE590" s="230">
        <f t="shared" ca="1" si="134"/>
        <v>0</v>
      </c>
      <c r="AF590" s="230">
        <f t="shared" ca="1" si="135"/>
        <v>0</v>
      </c>
      <c r="AG590" s="230">
        <f t="shared" ca="1" si="136"/>
        <v>0</v>
      </c>
      <c r="AH590" s="231">
        <f t="shared" ca="1" si="137"/>
        <v>0</v>
      </c>
      <c r="AI590" s="231">
        <f t="shared" ca="1" si="138"/>
        <v>0</v>
      </c>
      <c r="AJ590" s="231" t="str">
        <f t="shared" ca="1" si="139"/>
        <v/>
      </c>
    </row>
    <row r="591" spans="1:36" x14ac:dyDescent="0.25">
      <c r="A591" s="42"/>
      <c r="B591" s="232" t="str">
        <f>IF(NOT(_xlfn.ISFORMULA(D591)),IF(AND(ISNUMBER(D591),D591&lt;&gt;0),Accueil!$B$7,IF(NOT(_xlfn.ISFORMULA(G591)),IF(AND(ISNUMBER(G591),G591&lt;&gt;0),Accueil!$B$7,""),"")),IF(NOT(_xlfn.ISFORMULA(G591)),IF(AND(ISNUMBER(G591),G591&lt;&gt;0),Accueil!$B$7,""),""))</f>
        <v/>
      </c>
      <c r="C591" s="43"/>
      <c r="D591" s="223" t="str">
        <f t="shared" ca="1" si="126"/>
        <v/>
      </c>
      <c r="E591" s="223" t="str">
        <f t="shared" ca="1" si="127"/>
        <v/>
      </c>
      <c r="F591" s="223" t="str">
        <f t="shared" ca="1" si="128"/>
        <v/>
      </c>
      <c r="G591" s="224" t="str">
        <f t="shared" ca="1" si="129"/>
        <v/>
      </c>
      <c r="H591" s="225" t="str">
        <f t="shared" ca="1" si="130"/>
        <v/>
      </c>
      <c r="I591" s="226" t="str">
        <f t="shared" ca="1" si="131"/>
        <v/>
      </c>
      <c r="J591" s="227" t="str">
        <f t="shared" ca="1" si="132"/>
        <v/>
      </c>
      <c r="K591" s="301" t="s">
        <v>88</v>
      </c>
      <c r="L591" s="112"/>
      <c r="M591" s="35"/>
      <c r="N591" s="35"/>
      <c r="O591" s="35"/>
      <c r="P591" s="35"/>
      <c r="S591" s="35"/>
      <c r="T591" s="35"/>
      <c r="U591" s="35"/>
      <c r="V591" s="35"/>
      <c r="W591" s="35"/>
      <c r="X591" s="35"/>
      <c r="Y591" s="35"/>
      <c r="Z591" s="35"/>
      <c r="AA591" s="228" t="b">
        <f t="shared" ca="1" si="133"/>
        <v>1</v>
      </c>
      <c r="AB591" s="228" t="b">
        <f ca="1">AND(Accueil!$E$5="Oui",$AA591,OR($AD591="",Accueil!$E$7="",NOT(ISNUMBER(Accueil!$E$7)),$AD591&gt;=Accueil!$E$7))</f>
        <v>0</v>
      </c>
      <c r="AC591" s="228" t="b">
        <f ca="1">AND(Accueil!$E$8="Oui",$AA591,OR($AD591="",Accueil!$E$10="",NOT(ISNUMBER(Accueil!$E$10)),$AD591&gt;=Accueil!$E$10))</f>
        <v>0</v>
      </c>
      <c r="AD591" s="229" t="str">
        <f>IF(NOT(_xlfn.ISFORMULA(B591)),IF(ISNUMBER(B591),B591,IF(NOT(_xlfn.ISFORMULA(D591)),IF(AND(ISNUMBER(D591),D591&lt;&gt;0),Accueil!$B$7,IF(NOT(_xlfn.ISFORMULA(G591)),IF(AND(ISNUMBER(G591),G591&lt;&gt;0),Accueil!$B$7,""),"")),IF(NOT(_xlfn.ISFORMULA(G591)),IF(AND(ISNUMBER(G591),G591&lt;&gt;0),Accueil!$B$7,""),""))),IF(NOT(_xlfn.ISFORMULA(D591)),IF(AND(ISNUMBER(D591),D591&lt;&gt;0),Accueil!$B$7,IF(NOT(_xlfn.ISFORMULA(G591)),IF(AND(ISNUMBER(G591),G591&lt;&gt;0),Accueil!$B$7,""),"")),IF(NOT(_xlfn.ISFORMULA(G591)),IF(AND(ISNUMBER(G591),G591&lt;&gt;0),Accueil!$B$7,""),"")))</f>
        <v/>
      </c>
      <c r="AE591" s="230">
        <f t="shared" ca="1" si="134"/>
        <v>0</v>
      </c>
      <c r="AF591" s="230">
        <f t="shared" ca="1" si="135"/>
        <v>0</v>
      </c>
      <c r="AG591" s="230">
        <f t="shared" ca="1" si="136"/>
        <v>0</v>
      </c>
      <c r="AH591" s="231">
        <f t="shared" ca="1" si="137"/>
        <v>0</v>
      </c>
      <c r="AI591" s="231">
        <f t="shared" ca="1" si="138"/>
        <v>0</v>
      </c>
      <c r="AJ591" s="231" t="str">
        <f t="shared" ca="1" si="139"/>
        <v/>
      </c>
    </row>
    <row r="592" spans="1:36" x14ac:dyDescent="0.25">
      <c r="A592" s="42"/>
      <c r="B592" s="232" t="str">
        <f>IF(NOT(_xlfn.ISFORMULA(D592)),IF(AND(ISNUMBER(D592),D592&lt;&gt;0),Accueil!$B$7,IF(NOT(_xlfn.ISFORMULA(G592)),IF(AND(ISNUMBER(G592),G592&lt;&gt;0),Accueil!$B$7,""),"")),IF(NOT(_xlfn.ISFORMULA(G592)),IF(AND(ISNUMBER(G592),G592&lt;&gt;0),Accueil!$B$7,""),""))</f>
        <v/>
      </c>
      <c r="C592" s="43"/>
      <c r="D592" s="223" t="str">
        <f t="shared" ca="1" si="126"/>
        <v/>
      </c>
      <c r="E592" s="223" t="str">
        <f t="shared" ca="1" si="127"/>
        <v/>
      </c>
      <c r="F592" s="223" t="str">
        <f t="shared" ca="1" si="128"/>
        <v/>
      </c>
      <c r="G592" s="224" t="str">
        <f t="shared" ca="1" si="129"/>
        <v/>
      </c>
      <c r="H592" s="225" t="str">
        <f t="shared" ca="1" si="130"/>
        <v/>
      </c>
      <c r="I592" s="226" t="str">
        <f t="shared" ca="1" si="131"/>
        <v/>
      </c>
      <c r="J592" s="227" t="str">
        <f t="shared" ca="1" si="132"/>
        <v/>
      </c>
      <c r="K592" s="301" t="s">
        <v>88</v>
      </c>
      <c r="L592" s="112"/>
      <c r="M592" s="35"/>
      <c r="N592" s="35"/>
      <c r="O592" s="35"/>
      <c r="P592" s="35"/>
      <c r="S592" s="35"/>
      <c r="T592" s="35"/>
      <c r="U592" s="35"/>
      <c r="V592" s="35"/>
      <c r="W592" s="35"/>
      <c r="X592" s="35"/>
      <c r="Y592" s="35"/>
      <c r="Z592" s="35"/>
      <c r="AA592" s="228" t="b">
        <f t="shared" ca="1" si="133"/>
        <v>1</v>
      </c>
      <c r="AB592" s="228" t="b">
        <f ca="1">AND(Accueil!$E$5="Oui",$AA592,OR($AD592="",Accueil!$E$7="",NOT(ISNUMBER(Accueil!$E$7)),$AD592&gt;=Accueil!$E$7))</f>
        <v>0</v>
      </c>
      <c r="AC592" s="228" t="b">
        <f ca="1">AND(Accueil!$E$8="Oui",$AA592,OR($AD592="",Accueil!$E$10="",NOT(ISNUMBER(Accueil!$E$10)),$AD592&gt;=Accueil!$E$10))</f>
        <v>0</v>
      </c>
      <c r="AD592" s="229" t="str">
        <f>IF(NOT(_xlfn.ISFORMULA(B592)),IF(ISNUMBER(B592),B592,IF(NOT(_xlfn.ISFORMULA(D592)),IF(AND(ISNUMBER(D592),D592&lt;&gt;0),Accueil!$B$7,IF(NOT(_xlfn.ISFORMULA(G592)),IF(AND(ISNUMBER(G592),G592&lt;&gt;0),Accueil!$B$7,""),"")),IF(NOT(_xlfn.ISFORMULA(G592)),IF(AND(ISNUMBER(G592),G592&lt;&gt;0),Accueil!$B$7,""),""))),IF(NOT(_xlfn.ISFORMULA(D592)),IF(AND(ISNUMBER(D592),D592&lt;&gt;0),Accueil!$B$7,IF(NOT(_xlfn.ISFORMULA(G592)),IF(AND(ISNUMBER(G592),G592&lt;&gt;0),Accueil!$B$7,""),"")),IF(NOT(_xlfn.ISFORMULA(G592)),IF(AND(ISNUMBER(G592),G592&lt;&gt;0),Accueil!$B$7,""),"")))</f>
        <v/>
      </c>
      <c r="AE592" s="230">
        <f t="shared" ca="1" si="134"/>
        <v>0</v>
      </c>
      <c r="AF592" s="230">
        <f t="shared" ca="1" si="135"/>
        <v>0</v>
      </c>
      <c r="AG592" s="230">
        <f t="shared" ca="1" si="136"/>
        <v>0</v>
      </c>
      <c r="AH592" s="231">
        <f t="shared" ca="1" si="137"/>
        <v>0</v>
      </c>
      <c r="AI592" s="231">
        <f t="shared" ca="1" si="138"/>
        <v>0</v>
      </c>
      <c r="AJ592" s="231" t="str">
        <f t="shared" ca="1" si="139"/>
        <v/>
      </c>
    </row>
    <row r="593" spans="1:36" x14ac:dyDescent="0.25">
      <c r="A593" s="42"/>
      <c r="B593" s="232" t="str">
        <f>IF(NOT(_xlfn.ISFORMULA(D593)),IF(AND(ISNUMBER(D593),D593&lt;&gt;0),Accueil!$B$7,IF(NOT(_xlfn.ISFORMULA(G593)),IF(AND(ISNUMBER(G593),G593&lt;&gt;0),Accueil!$B$7,""),"")),IF(NOT(_xlfn.ISFORMULA(G593)),IF(AND(ISNUMBER(G593),G593&lt;&gt;0),Accueil!$B$7,""),""))</f>
        <v/>
      </c>
      <c r="C593" s="43"/>
      <c r="D593" s="223" t="str">
        <f t="shared" ca="1" si="126"/>
        <v/>
      </c>
      <c r="E593" s="223" t="str">
        <f t="shared" ca="1" si="127"/>
        <v/>
      </c>
      <c r="F593" s="223" t="str">
        <f t="shared" ca="1" si="128"/>
        <v/>
      </c>
      <c r="G593" s="224" t="str">
        <f t="shared" ca="1" si="129"/>
        <v/>
      </c>
      <c r="H593" s="225" t="str">
        <f t="shared" ca="1" si="130"/>
        <v/>
      </c>
      <c r="I593" s="226" t="str">
        <f t="shared" ca="1" si="131"/>
        <v/>
      </c>
      <c r="J593" s="227" t="str">
        <f t="shared" ca="1" si="132"/>
        <v/>
      </c>
      <c r="K593" s="301" t="s">
        <v>88</v>
      </c>
      <c r="L593" s="112"/>
      <c r="M593" s="35"/>
      <c r="N593" s="35"/>
      <c r="O593" s="35"/>
      <c r="P593" s="35"/>
      <c r="S593" s="35"/>
      <c r="T593" s="35"/>
      <c r="U593" s="35"/>
      <c r="V593" s="35"/>
      <c r="W593" s="35"/>
      <c r="X593" s="35"/>
      <c r="Y593" s="35"/>
      <c r="Z593" s="35"/>
      <c r="AA593" s="228" t="b">
        <f t="shared" ca="1" si="133"/>
        <v>1</v>
      </c>
      <c r="AB593" s="228" t="b">
        <f ca="1">AND(Accueil!$E$5="Oui",$AA593,OR($AD593="",Accueil!$E$7="",NOT(ISNUMBER(Accueil!$E$7)),$AD593&gt;=Accueil!$E$7))</f>
        <v>0</v>
      </c>
      <c r="AC593" s="228" t="b">
        <f ca="1">AND(Accueil!$E$8="Oui",$AA593,OR($AD593="",Accueil!$E$10="",NOT(ISNUMBER(Accueil!$E$10)),$AD593&gt;=Accueil!$E$10))</f>
        <v>0</v>
      </c>
      <c r="AD593" s="229" t="str">
        <f>IF(NOT(_xlfn.ISFORMULA(B593)),IF(ISNUMBER(B593),B593,IF(NOT(_xlfn.ISFORMULA(D593)),IF(AND(ISNUMBER(D593),D593&lt;&gt;0),Accueil!$B$7,IF(NOT(_xlfn.ISFORMULA(G593)),IF(AND(ISNUMBER(G593),G593&lt;&gt;0),Accueil!$B$7,""),"")),IF(NOT(_xlfn.ISFORMULA(G593)),IF(AND(ISNUMBER(G593),G593&lt;&gt;0),Accueil!$B$7,""),""))),IF(NOT(_xlfn.ISFORMULA(D593)),IF(AND(ISNUMBER(D593),D593&lt;&gt;0),Accueil!$B$7,IF(NOT(_xlfn.ISFORMULA(G593)),IF(AND(ISNUMBER(G593),G593&lt;&gt;0),Accueil!$B$7,""),"")),IF(NOT(_xlfn.ISFORMULA(G593)),IF(AND(ISNUMBER(G593),G593&lt;&gt;0),Accueil!$B$7,""),"")))</f>
        <v/>
      </c>
      <c r="AE593" s="230">
        <f t="shared" ca="1" si="134"/>
        <v>0</v>
      </c>
      <c r="AF593" s="230">
        <f t="shared" ca="1" si="135"/>
        <v>0</v>
      </c>
      <c r="AG593" s="230">
        <f t="shared" ca="1" si="136"/>
        <v>0</v>
      </c>
      <c r="AH593" s="231">
        <f t="shared" ca="1" si="137"/>
        <v>0</v>
      </c>
      <c r="AI593" s="231">
        <f t="shared" ca="1" si="138"/>
        <v>0</v>
      </c>
      <c r="AJ593" s="231" t="str">
        <f t="shared" ca="1" si="139"/>
        <v/>
      </c>
    </row>
    <row r="594" spans="1:36" x14ac:dyDescent="0.25">
      <c r="A594" s="42"/>
      <c r="B594" s="232" t="str">
        <f>IF(NOT(_xlfn.ISFORMULA(D594)),IF(AND(ISNUMBER(D594),D594&lt;&gt;0),Accueil!$B$7,IF(NOT(_xlfn.ISFORMULA(G594)),IF(AND(ISNUMBER(G594),G594&lt;&gt;0),Accueil!$B$7,""),"")),IF(NOT(_xlfn.ISFORMULA(G594)),IF(AND(ISNUMBER(G594),G594&lt;&gt;0),Accueil!$B$7,""),""))</f>
        <v/>
      </c>
      <c r="C594" s="43"/>
      <c r="D594" s="223" t="str">
        <f t="shared" ca="1" si="126"/>
        <v/>
      </c>
      <c r="E594" s="223" t="str">
        <f t="shared" ca="1" si="127"/>
        <v/>
      </c>
      <c r="F594" s="223" t="str">
        <f t="shared" ca="1" si="128"/>
        <v/>
      </c>
      <c r="G594" s="224" t="str">
        <f t="shared" ca="1" si="129"/>
        <v/>
      </c>
      <c r="H594" s="225" t="str">
        <f t="shared" ca="1" si="130"/>
        <v/>
      </c>
      <c r="I594" s="226" t="str">
        <f t="shared" ca="1" si="131"/>
        <v/>
      </c>
      <c r="J594" s="227" t="str">
        <f t="shared" ca="1" si="132"/>
        <v/>
      </c>
      <c r="K594" s="301" t="s">
        <v>88</v>
      </c>
      <c r="L594" s="112"/>
      <c r="M594" s="35"/>
      <c r="N594" s="35"/>
      <c r="O594" s="35"/>
      <c r="P594" s="35"/>
      <c r="S594" s="35"/>
      <c r="T594" s="35"/>
      <c r="U594" s="35"/>
      <c r="V594" s="35"/>
      <c r="W594" s="35"/>
      <c r="X594" s="35"/>
      <c r="Y594" s="35"/>
      <c r="Z594" s="35"/>
      <c r="AA594" s="228" t="b">
        <f t="shared" ca="1" si="133"/>
        <v>1</v>
      </c>
      <c r="AB594" s="228" t="b">
        <f ca="1">AND(Accueil!$E$5="Oui",$AA594,OR($AD594="",Accueil!$E$7="",NOT(ISNUMBER(Accueil!$E$7)),$AD594&gt;=Accueil!$E$7))</f>
        <v>0</v>
      </c>
      <c r="AC594" s="228" t="b">
        <f ca="1">AND(Accueil!$E$8="Oui",$AA594,OR($AD594="",Accueil!$E$10="",NOT(ISNUMBER(Accueil!$E$10)),$AD594&gt;=Accueil!$E$10))</f>
        <v>0</v>
      </c>
      <c r="AD594" s="229" t="str">
        <f>IF(NOT(_xlfn.ISFORMULA(B594)),IF(ISNUMBER(B594),B594,IF(NOT(_xlfn.ISFORMULA(D594)),IF(AND(ISNUMBER(D594),D594&lt;&gt;0),Accueil!$B$7,IF(NOT(_xlfn.ISFORMULA(G594)),IF(AND(ISNUMBER(G594),G594&lt;&gt;0),Accueil!$B$7,""),"")),IF(NOT(_xlfn.ISFORMULA(G594)),IF(AND(ISNUMBER(G594),G594&lt;&gt;0),Accueil!$B$7,""),""))),IF(NOT(_xlfn.ISFORMULA(D594)),IF(AND(ISNUMBER(D594),D594&lt;&gt;0),Accueil!$B$7,IF(NOT(_xlfn.ISFORMULA(G594)),IF(AND(ISNUMBER(G594),G594&lt;&gt;0),Accueil!$B$7,""),"")),IF(NOT(_xlfn.ISFORMULA(G594)),IF(AND(ISNUMBER(G594),G594&lt;&gt;0),Accueil!$B$7,""),"")))</f>
        <v/>
      </c>
      <c r="AE594" s="230">
        <f t="shared" ca="1" si="134"/>
        <v>0</v>
      </c>
      <c r="AF594" s="230">
        <f t="shared" ca="1" si="135"/>
        <v>0</v>
      </c>
      <c r="AG594" s="230">
        <f t="shared" ca="1" si="136"/>
        <v>0</v>
      </c>
      <c r="AH594" s="231">
        <f t="shared" ca="1" si="137"/>
        <v>0</v>
      </c>
      <c r="AI594" s="231">
        <f t="shared" ca="1" si="138"/>
        <v>0</v>
      </c>
      <c r="AJ594" s="231" t="str">
        <f t="shared" ca="1" si="139"/>
        <v/>
      </c>
    </row>
    <row r="595" spans="1:36" x14ac:dyDescent="0.25">
      <c r="A595" s="42"/>
      <c r="B595" s="232" t="str">
        <f>IF(NOT(_xlfn.ISFORMULA(D595)),IF(AND(ISNUMBER(D595),D595&lt;&gt;0),Accueil!$B$7,IF(NOT(_xlfn.ISFORMULA(G595)),IF(AND(ISNUMBER(G595),G595&lt;&gt;0),Accueil!$B$7,""),"")),IF(NOT(_xlfn.ISFORMULA(G595)),IF(AND(ISNUMBER(G595),G595&lt;&gt;0),Accueil!$B$7,""),""))</f>
        <v/>
      </c>
      <c r="C595" s="43"/>
      <c r="D595" s="223" t="str">
        <f t="shared" ca="1" si="126"/>
        <v/>
      </c>
      <c r="E595" s="223" t="str">
        <f t="shared" ca="1" si="127"/>
        <v/>
      </c>
      <c r="F595" s="223" t="str">
        <f t="shared" ca="1" si="128"/>
        <v/>
      </c>
      <c r="G595" s="224" t="str">
        <f t="shared" ca="1" si="129"/>
        <v/>
      </c>
      <c r="H595" s="225" t="str">
        <f t="shared" ca="1" si="130"/>
        <v/>
      </c>
      <c r="I595" s="226" t="str">
        <f t="shared" ca="1" si="131"/>
        <v/>
      </c>
      <c r="J595" s="227" t="str">
        <f t="shared" ca="1" si="132"/>
        <v/>
      </c>
      <c r="K595" s="301" t="s">
        <v>88</v>
      </c>
      <c r="L595" s="112"/>
      <c r="M595" s="35"/>
      <c r="N595" s="35"/>
      <c r="O595" s="35"/>
      <c r="P595" s="35"/>
      <c r="S595" s="35"/>
      <c r="T595" s="35"/>
      <c r="U595" s="35"/>
      <c r="V595" s="35"/>
      <c r="W595" s="35"/>
      <c r="X595" s="35"/>
      <c r="Y595" s="35"/>
      <c r="Z595" s="35"/>
      <c r="AA595" s="228" t="b">
        <f t="shared" ca="1" si="133"/>
        <v>1</v>
      </c>
      <c r="AB595" s="228" t="b">
        <f ca="1">AND(Accueil!$E$5="Oui",$AA595,OR($AD595="",Accueil!$E$7="",NOT(ISNUMBER(Accueil!$E$7)),$AD595&gt;=Accueil!$E$7))</f>
        <v>0</v>
      </c>
      <c r="AC595" s="228" t="b">
        <f ca="1">AND(Accueil!$E$8="Oui",$AA595,OR($AD595="",Accueil!$E$10="",NOT(ISNUMBER(Accueil!$E$10)),$AD595&gt;=Accueil!$E$10))</f>
        <v>0</v>
      </c>
      <c r="AD595" s="229" t="str">
        <f>IF(NOT(_xlfn.ISFORMULA(B595)),IF(ISNUMBER(B595),B595,IF(NOT(_xlfn.ISFORMULA(D595)),IF(AND(ISNUMBER(D595),D595&lt;&gt;0),Accueil!$B$7,IF(NOT(_xlfn.ISFORMULA(G595)),IF(AND(ISNUMBER(G595),G595&lt;&gt;0),Accueil!$B$7,""),"")),IF(NOT(_xlfn.ISFORMULA(G595)),IF(AND(ISNUMBER(G595),G595&lt;&gt;0),Accueil!$B$7,""),""))),IF(NOT(_xlfn.ISFORMULA(D595)),IF(AND(ISNUMBER(D595),D595&lt;&gt;0),Accueil!$B$7,IF(NOT(_xlfn.ISFORMULA(G595)),IF(AND(ISNUMBER(G595),G595&lt;&gt;0),Accueil!$B$7,""),"")),IF(NOT(_xlfn.ISFORMULA(G595)),IF(AND(ISNUMBER(G595),G595&lt;&gt;0),Accueil!$B$7,""),"")))</f>
        <v/>
      </c>
      <c r="AE595" s="230">
        <f t="shared" ca="1" si="134"/>
        <v>0</v>
      </c>
      <c r="AF595" s="230">
        <f t="shared" ca="1" si="135"/>
        <v>0</v>
      </c>
      <c r="AG595" s="230">
        <f t="shared" ca="1" si="136"/>
        <v>0</v>
      </c>
      <c r="AH595" s="231">
        <f t="shared" ca="1" si="137"/>
        <v>0</v>
      </c>
      <c r="AI595" s="231">
        <f t="shared" ca="1" si="138"/>
        <v>0</v>
      </c>
      <c r="AJ595" s="231" t="str">
        <f t="shared" ca="1" si="139"/>
        <v/>
      </c>
    </row>
    <row r="596" spans="1:36" x14ac:dyDescent="0.25">
      <c r="A596" s="42"/>
      <c r="B596" s="232" t="str">
        <f>IF(NOT(_xlfn.ISFORMULA(D596)),IF(AND(ISNUMBER(D596),D596&lt;&gt;0),Accueil!$B$7,IF(NOT(_xlfn.ISFORMULA(G596)),IF(AND(ISNUMBER(G596),G596&lt;&gt;0),Accueil!$B$7,""),"")),IF(NOT(_xlfn.ISFORMULA(G596)),IF(AND(ISNUMBER(G596),G596&lt;&gt;0),Accueil!$B$7,""),""))</f>
        <v/>
      </c>
      <c r="C596" s="43"/>
      <c r="D596" s="223" t="str">
        <f t="shared" ca="1" si="126"/>
        <v/>
      </c>
      <c r="E596" s="223" t="str">
        <f t="shared" ca="1" si="127"/>
        <v/>
      </c>
      <c r="F596" s="223" t="str">
        <f t="shared" ca="1" si="128"/>
        <v/>
      </c>
      <c r="G596" s="224" t="str">
        <f t="shared" ca="1" si="129"/>
        <v/>
      </c>
      <c r="H596" s="225" t="str">
        <f t="shared" ca="1" si="130"/>
        <v/>
      </c>
      <c r="I596" s="226" t="str">
        <f t="shared" ca="1" si="131"/>
        <v/>
      </c>
      <c r="J596" s="227" t="str">
        <f t="shared" ca="1" si="132"/>
        <v/>
      </c>
      <c r="K596" s="301" t="s">
        <v>88</v>
      </c>
      <c r="L596" s="112"/>
      <c r="M596" s="35"/>
      <c r="N596" s="35"/>
      <c r="O596" s="35"/>
      <c r="P596" s="35"/>
      <c r="S596" s="35"/>
      <c r="T596" s="35"/>
      <c r="U596" s="35"/>
      <c r="V596" s="35"/>
      <c r="W596" s="35"/>
      <c r="X596" s="35"/>
      <c r="Y596" s="35"/>
      <c r="Z596" s="35"/>
      <c r="AA596" s="228" t="b">
        <f t="shared" ca="1" si="133"/>
        <v>1</v>
      </c>
      <c r="AB596" s="228" t="b">
        <f ca="1">AND(Accueil!$E$5="Oui",$AA596,OR($AD596="",Accueil!$E$7="",NOT(ISNUMBER(Accueil!$E$7)),$AD596&gt;=Accueil!$E$7))</f>
        <v>0</v>
      </c>
      <c r="AC596" s="228" t="b">
        <f ca="1">AND(Accueil!$E$8="Oui",$AA596,OR($AD596="",Accueil!$E$10="",NOT(ISNUMBER(Accueil!$E$10)),$AD596&gt;=Accueil!$E$10))</f>
        <v>0</v>
      </c>
      <c r="AD596" s="229" t="str">
        <f>IF(NOT(_xlfn.ISFORMULA(B596)),IF(ISNUMBER(B596),B596,IF(NOT(_xlfn.ISFORMULA(D596)),IF(AND(ISNUMBER(D596),D596&lt;&gt;0),Accueil!$B$7,IF(NOT(_xlfn.ISFORMULA(G596)),IF(AND(ISNUMBER(G596),G596&lt;&gt;0),Accueil!$B$7,""),"")),IF(NOT(_xlfn.ISFORMULA(G596)),IF(AND(ISNUMBER(G596),G596&lt;&gt;0),Accueil!$B$7,""),""))),IF(NOT(_xlfn.ISFORMULA(D596)),IF(AND(ISNUMBER(D596),D596&lt;&gt;0),Accueil!$B$7,IF(NOT(_xlfn.ISFORMULA(G596)),IF(AND(ISNUMBER(G596),G596&lt;&gt;0),Accueil!$B$7,""),"")),IF(NOT(_xlfn.ISFORMULA(G596)),IF(AND(ISNUMBER(G596),G596&lt;&gt;0),Accueil!$B$7,""),"")))</f>
        <v/>
      </c>
      <c r="AE596" s="230">
        <f t="shared" ca="1" si="134"/>
        <v>0</v>
      </c>
      <c r="AF596" s="230">
        <f t="shared" ca="1" si="135"/>
        <v>0</v>
      </c>
      <c r="AG596" s="230">
        <f t="shared" ca="1" si="136"/>
        <v>0</v>
      </c>
      <c r="AH596" s="231">
        <f t="shared" ca="1" si="137"/>
        <v>0</v>
      </c>
      <c r="AI596" s="231">
        <f t="shared" ca="1" si="138"/>
        <v>0</v>
      </c>
      <c r="AJ596" s="231" t="str">
        <f t="shared" ca="1" si="139"/>
        <v/>
      </c>
    </row>
    <row r="597" spans="1:36" x14ac:dyDescent="0.25">
      <c r="A597" s="42"/>
      <c r="B597" s="232" t="str">
        <f>IF(NOT(_xlfn.ISFORMULA(D597)),IF(AND(ISNUMBER(D597),D597&lt;&gt;0),Accueil!$B$7,IF(NOT(_xlfn.ISFORMULA(G597)),IF(AND(ISNUMBER(G597),G597&lt;&gt;0),Accueil!$B$7,""),"")),IF(NOT(_xlfn.ISFORMULA(G597)),IF(AND(ISNUMBER(G597),G597&lt;&gt;0),Accueil!$B$7,""),""))</f>
        <v/>
      </c>
      <c r="C597" s="43"/>
      <c r="D597" s="223" t="str">
        <f t="shared" ca="1" si="126"/>
        <v/>
      </c>
      <c r="E597" s="223" t="str">
        <f t="shared" ca="1" si="127"/>
        <v/>
      </c>
      <c r="F597" s="223" t="str">
        <f t="shared" ca="1" si="128"/>
        <v/>
      </c>
      <c r="G597" s="224" t="str">
        <f t="shared" ca="1" si="129"/>
        <v/>
      </c>
      <c r="H597" s="225" t="str">
        <f t="shared" ca="1" si="130"/>
        <v/>
      </c>
      <c r="I597" s="226" t="str">
        <f t="shared" ca="1" si="131"/>
        <v/>
      </c>
      <c r="J597" s="227" t="str">
        <f t="shared" ca="1" si="132"/>
        <v/>
      </c>
      <c r="K597" s="301" t="s">
        <v>88</v>
      </c>
      <c r="L597" s="112"/>
      <c r="M597" s="35"/>
      <c r="N597" s="35"/>
      <c r="O597" s="35"/>
      <c r="P597" s="35"/>
      <c r="S597" s="35"/>
      <c r="T597" s="35"/>
      <c r="U597" s="35"/>
      <c r="V597" s="35"/>
      <c r="W597" s="35"/>
      <c r="X597" s="35"/>
      <c r="Y597" s="35"/>
      <c r="Z597" s="35"/>
      <c r="AA597" s="228" t="b">
        <f t="shared" ca="1" si="133"/>
        <v>1</v>
      </c>
      <c r="AB597" s="228" t="b">
        <f ca="1">AND(Accueil!$E$5="Oui",$AA597,OR($AD597="",Accueil!$E$7="",NOT(ISNUMBER(Accueil!$E$7)),$AD597&gt;=Accueil!$E$7))</f>
        <v>0</v>
      </c>
      <c r="AC597" s="228" t="b">
        <f ca="1">AND(Accueil!$E$8="Oui",$AA597,OR($AD597="",Accueil!$E$10="",NOT(ISNUMBER(Accueil!$E$10)),$AD597&gt;=Accueil!$E$10))</f>
        <v>0</v>
      </c>
      <c r="AD597" s="229" t="str">
        <f>IF(NOT(_xlfn.ISFORMULA(B597)),IF(ISNUMBER(B597),B597,IF(NOT(_xlfn.ISFORMULA(D597)),IF(AND(ISNUMBER(D597),D597&lt;&gt;0),Accueil!$B$7,IF(NOT(_xlfn.ISFORMULA(G597)),IF(AND(ISNUMBER(G597),G597&lt;&gt;0),Accueil!$B$7,""),"")),IF(NOT(_xlfn.ISFORMULA(G597)),IF(AND(ISNUMBER(G597),G597&lt;&gt;0),Accueil!$B$7,""),""))),IF(NOT(_xlfn.ISFORMULA(D597)),IF(AND(ISNUMBER(D597),D597&lt;&gt;0),Accueil!$B$7,IF(NOT(_xlfn.ISFORMULA(G597)),IF(AND(ISNUMBER(G597),G597&lt;&gt;0),Accueil!$B$7,""),"")),IF(NOT(_xlfn.ISFORMULA(G597)),IF(AND(ISNUMBER(G597),G597&lt;&gt;0),Accueil!$B$7,""),"")))</f>
        <v/>
      </c>
      <c r="AE597" s="230">
        <f t="shared" ca="1" si="134"/>
        <v>0</v>
      </c>
      <c r="AF597" s="230">
        <f t="shared" ca="1" si="135"/>
        <v>0</v>
      </c>
      <c r="AG597" s="230">
        <f t="shared" ca="1" si="136"/>
        <v>0</v>
      </c>
      <c r="AH597" s="231">
        <f t="shared" ca="1" si="137"/>
        <v>0</v>
      </c>
      <c r="AI597" s="231">
        <f t="shared" ca="1" si="138"/>
        <v>0</v>
      </c>
      <c r="AJ597" s="231" t="str">
        <f t="shared" ca="1" si="139"/>
        <v/>
      </c>
    </row>
    <row r="598" spans="1:36" x14ac:dyDescent="0.25">
      <c r="A598" s="42"/>
      <c r="B598" s="232" t="str">
        <f>IF(NOT(_xlfn.ISFORMULA(D598)),IF(AND(ISNUMBER(D598),D598&lt;&gt;0),Accueil!$B$7,IF(NOT(_xlfn.ISFORMULA(G598)),IF(AND(ISNUMBER(G598),G598&lt;&gt;0),Accueil!$B$7,""),"")),IF(NOT(_xlfn.ISFORMULA(G598)),IF(AND(ISNUMBER(G598),G598&lt;&gt;0),Accueil!$B$7,""),""))</f>
        <v/>
      </c>
      <c r="C598" s="43"/>
      <c r="D598" s="223" t="str">
        <f t="shared" ca="1" si="126"/>
        <v/>
      </c>
      <c r="E598" s="223" t="str">
        <f t="shared" ca="1" si="127"/>
        <v/>
      </c>
      <c r="F598" s="223" t="str">
        <f t="shared" ca="1" si="128"/>
        <v/>
      </c>
      <c r="G598" s="224" t="str">
        <f t="shared" ca="1" si="129"/>
        <v/>
      </c>
      <c r="H598" s="225" t="str">
        <f t="shared" ca="1" si="130"/>
        <v/>
      </c>
      <c r="I598" s="226" t="str">
        <f t="shared" ca="1" si="131"/>
        <v/>
      </c>
      <c r="J598" s="227" t="str">
        <f t="shared" ca="1" si="132"/>
        <v/>
      </c>
      <c r="K598" s="301" t="s">
        <v>88</v>
      </c>
      <c r="L598" s="112"/>
      <c r="M598" s="35"/>
      <c r="N598" s="35"/>
      <c r="O598" s="35"/>
      <c r="P598" s="35"/>
      <c r="S598" s="35"/>
      <c r="T598" s="35"/>
      <c r="U598" s="35"/>
      <c r="V598" s="35"/>
      <c r="W598" s="35"/>
      <c r="X598" s="35"/>
      <c r="Y598" s="35"/>
      <c r="Z598" s="35"/>
      <c r="AA598" s="228" t="b">
        <f t="shared" ca="1" si="133"/>
        <v>1</v>
      </c>
      <c r="AB598" s="228" t="b">
        <f ca="1">AND(Accueil!$E$5="Oui",$AA598,OR($AD598="",Accueil!$E$7="",NOT(ISNUMBER(Accueil!$E$7)),$AD598&gt;=Accueil!$E$7))</f>
        <v>0</v>
      </c>
      <c r="AC598" s="228" t="b">
        <f ca="1">AND(Accueil!$E$8="Oui",$AA598,OR($AD598="",Accueil!$E$10="",NOT(ISNUMBER(Accueil!$E$10)),$AD598&gt;=Accueil!$E$10))</f>
        <v>0</v>
      </c>
      <c r="AD598" s="229" t="str">
        <f>IF(NOT(_xlfn.ISFORMULA(B598)),IF(ISNUMBER(B598),B598,IF(NOT(_xlfn.ISFORMULA(D598)),IF(AND(ISNUMBER(D598),D598&lt;&gt;0),Accueil!$B$7,IF(NOT(_xlfn.ISFORMULA(G598)),IF(AND(ISNUMBER(G598),G598&lt;&gt;0),Accueil!$B$7,""),"")),IF(NOT(_xlfn.ISFORMULA(G598)),IF(AND(ISNUMBER(G598),G598&lt;&gt;0),Accueil!$B$7,""),""))),IF(NOT(_xlfn.ISFORMULA(D598)),IF(AND(ISNUMBER(D598),D598&lt;&gt;0),Accueil!$B$7,IF(NOT(_xlfn.ISFORMULA(G598)),IF(AND(ISNUMBER(G598),G598&lt;&gt;0),Accueil!$B$7,""),"")),IF(NOT(_xlfn.ISFORMULA(G598)),IF(AND(ISNUMBER(G598),G598&lt;&gt;0),Accueil!$B$7,""),"")))</f>
        <v/>
      </c>
      <c r="AE598" s="230">
        <f t="shared" ca="1" si="134"/>
        <v>0</v>
      </c>
      <c r="AF598" s="230">
        <f t="shared" ca="1" si="135"/>
        <v>0</v>
      </c>
      <c r="AG598" s="230">
        <f t="shared" ca="1" si="136"/>
        <v>0</v>
      </c>
      <c r="AH598" s="231">
        <f t="shared" ca="1" si="137"/>
        <v>0</v>
      </c>
      <c r="AI598" s="231">
        <f t="shared" ca="1" si="138"/>
        <v>0</v>
      </c>
      <c r="AJ598" s="231" t="str">
        <f t="shared" ca="1" si="139"/>
        <v/>
      </c>
    </row>
    <row r="599" spans="1:36" x14ac:dyDescent="0.25">
      <c r="A599" s="42"/>
      <c r="B599" s="232" t="str">
        <f>IF(NOT(_xlfn.ISFORMULA(D599)),IF(AND(ISNUMBER(D599),D599&lt;&gt;0),Accueil!$B$7,IF(NOT(_xlfn.ISFORMULA(G599)),IF(AND(ISNUMBER(G599),G599&lt;&gt;0),Accueil!$B$7,""),"")),IF(NOT(_xlfn.ISFORMULA(G599)),IF(AND(ISNUMBER(G599),G599&lt;&gt;0),Accueil!$B$7,""),""))</f>
        <v/>
      </c>
      <c r="C599" s="43"/>
      <c r="D599" s="223" t="str">
        <f t="shared" ca="1" si="126"/>
        <v/>
      </c>
      <c r="E599" s="223" t="str">
        <f t="shared" ca="1" si="127"/>
        <v/>
      </c>
      <c r="F599" s="223" t="str">
        <f t="shared" ca="1" si="128"/>
        <v/>
      </c>
      <c r="G599" s="224" t="str">
        <f t="shared" ca="1" si="129"/>
        <v/>
      </c>
      <c r="H599" s="225" t="str">
        <f t="shared" ca="1" si="130"/>
        <v/>
      </c>
      <c r="I599" s="226" t="str">
        <f t="shared" ca="1" si="131"/>
        <v/>
      </c>
      <c r="J599" s="227" t="str">
        <f t="shared" ca="1" si="132"/>
        <v/>
      </c>
      <c r="K599" s="301" t="s">
        <v>88</v>
      </c>
      <c r="L599" s="112"/>
      <c r="M599" s="35"/>
      <c r="N599" s="35"/>
      <c r="O599" s="35"/>
      <c r="P599" s="35"/>
      <c r="S599" s="35"/>
      <c r="T599" s="35"/>
      <c r="U599" s="35"/>
      <c r="V599" s="35"/>
      <c r="W599" s="35"/>
      <c r="X599" s="35"/>
      <c r="Y599" s="35"/>
      <c r="Z599" s="35"/>
      <c r="AA599" s="228" t="b">
        <f t="shared" ca="1" si="133"/>
        <v>1</v>
      </c>
      <c r="AB599" s="228" t="b">
        <f ca="1">AND(Accueil!$E$5="Oui",$AA599,OR($AD599="",Accueil!$E$7="",NOT(ISNUMBER(Accueil!$E$7)),$AD599&gt;=Accueil!$E$7))</f>
        <v>0</v>
      </c>
      <c r="AC599" s="228" t="b">
        <f ca="1">AND(Accueil!$E$8="Oui",$AA599,OR($AD599="",Accueil!$E$10="",NOT(ISNUMBER(Accueil!$E$10)),$AD599&gt;=Accueil!$E$10))</f>
        <v>0</v>
      </c>
      <c r="AD599" s="229" t="str">
        <f>IF(NOT(_xlfn.ISFORMULA(B599)),IF(ISNUMBER(B599),B599,IF(NOT(_xlfn.ISFORMULA(D599)),IF(AND(ISNUMBER(D599),D599&lt;&gt;0),Accueil!$B$7,IF(NOT(_xlfn.ISFORMULA(G599)),IF(AND(ISNUMBER(G599),G599&lt;&gt;0),Accueil!$B$7,""),"")),IF(NOT(_xlfn.ISFORMULA(G599)),IF(AND(ISNUMBER(G599),G599&lt;&gt;0),Accueil!$B$7,""),""))),IF(NOT(_xlfn.ISFORMULA(D599)),IF(AND(ISNUMBER(D599),D599&lt;&gt;0),Accueil!$B$7,IF(NOT(_xlfn.ISFORMULA(G599)),IF(AND(ISNUMBER(G599),G599&lt;&gt;0),Accueil!$B$7,""),"")),IF(NOT(_xlfn.ISFORMULA(G599)),IF(AND(ISNUMBER(G599),G599&lt;&gt;0),Accueil!$B$7,""),"")))</f>
        <v/>
      </c>
      <c r="AE599" s="230">
        <f t="shared" ca="1" si="134"/>
        <v>0</v>
      </c>
      <c r="AF599" s="230">
        <f t="shared" ca="1" si="135"/>
        <v>0</v>
      </c>
      <c r="AG599" s="230">
        <f t="shared" ca="1" si="136"/>
        <v>0</v>
      </c>
      <c r="AH599" s="231">
        <f t="shared" ca="1" si="137"/>
        <v>0</v>
      </c>
      <c r="AI599" s="231">
        <f t="shared" ca="1" si="138"/>
        <v>0</v>
      </c>
      <c r="AJ599" s="231" t="str">
        <f t="shared" ca="1" si="139"/>
        <v/>
      </c>
    </row>
    <row r="600" spans="1:36" x14ac:dyDescent="0.25">
      <c r="A600" s="42"/>
      <c r="B600" s="232" t="str">
        <f>IF(NOT(_xlfn.ISFORMULA(D600)),IF(AND(ISNUMBER(D600),D600&lt;&gt;0),Accueil!$B$7,IF(NOT(_xlfn.ISFORMULA(G600)),IF(AND(ISNUMBER(G600),G600&lt;&gt;0),Accueil!$B$7,""),"")),IF(NOT(_xlfn.ISFORMULA(G600)),IF(AND(ISNUMBER(G600),G600&lt;&gt;0),Accueil!$B$7,""),""))</f>
        <v/>
      </c>
      <c r="C600" s="43"/>
      <c r="D600" s="223" t="str">
        <f t="shared" ca="1" si="126"/>
        <v/>
      </c>
      <c r="E600" s="223" t="str">
        <f t="shared" ca="1" si="127"/>
        <v/>
      </c>
      <c r="F600" s="223" t="str">
        <f t="shared" ca="1" si="128"/>
        <v/>
      </c>
      <c r="G600" s="224" t="str">
        <f t="shared" ca="1" si="129"/>
        <v/>
      </c>
      <c r="H600" s="225" t="str">
        <f t="shared" ca="1" si="130"/>
        <v/>
      </c>
      <c r="I600" s="226" t="str">
        <f t="shared" ca="1" si="131"/>
        <v/>
      </c>
      <c r="J600" s="227" t="str">
        <f t="shared" ca="1" si="132"/>
        <v/>
      </c>
      <c r="K600" s="301" t="s">
        <v>88</v>
      </c>
      <c r="L600" s="112"/>
      <c r="M600" s="35"/>
      <c r="N600" s="35"/>
      <c r="O600" s="35"/>
      <c r="P600" s="35"/>
      <c r="S600" s="35"/>
      <c r="T600" s="35"/>
      <c r="U600" s="35"/>
      <c r="V600" s="35"/>
      <c r="W600" s="35"/>
      <c r="X600" s="35"/>
      <c r="Y600" s="35"/>
      <c r="Z600" s="35"/>
      <c r="AA600" s="228" t="b">
        <f t="shared" ca="1" si="133"/>
        <v>1</v>
      </c>
      <c r="AB600" s="228" t="b">
        <f ca="1">AND(Accueil!$E$5="Oui",$AA600,OR($AD600="",Accueil!$E$7="",NOT(ISNUMBER(Accueil!$E$7)),$AD600&gt;=Accueil!$E$7))</f>
        <v>0</v>
      </c>
      <c r="AC600" s="228" t="b">
        <f ca="1">AND(Accueil!$E$8="Oui",$AA600,OR($AD600="",Accueil!$E$10="",NOT(ISNUMBER(Accueil!$E$10)),$AD600&gt;=Accueil!$E$10))</f>
        <v>0</v>
      </c>
      <c r="AD600" s="229" t="str">
        <f>IF(NOT(_xlfn.ISFORMULA(B600)),IF(ISNUMBER(B600),B600,IF(NOT(_xlfn.ISFORMULA(D600)),IF(AND(ISNUMBER(D600),D600&lt;&gt;0),Accueil!$B$7,IF(NOT(_xlfn.ISFORMULA(G600)),IF(AND(ISNUMBER(G600),G600&lt;&gt;0),Accueil!$B$7,""),"")),IF(NOT(_xlfn.ISFORMULA(G600)),IF(AND(ISNUMBER(G600),G600&lt;&gt;0),Accueil!$B$7,""),""))),IF(NOT(_xlfn.ISFORMULA(D600)),IF(AND(ISNUMBER(D600),D600&lt;&gt;0),Accueil!$B$7,IF(NOT(_xlfn.ISFORMULA(G600)),IF(AND(ISNUMBER(G600),G600&lt;&gt;0),Accueil!$B$7,""),"")),IF(NOT(_xlfn.ISFORMULA(G600)),IF(AND(ISNUMBER(G600),G600&lt;&gt;0),Accueil!$B$7,""),"")))</f>
        <v/>
      </c>
      <c r="AE600" s="230">
        <f t="shared" ca="1" si="134"/>
        <v>0</v>
      </c>
      <c r="AF600" s="230">
        <f t="shared" ca="1" si="135"/>
        <v>0</v>
      </c>
      <c r="AG600" s="230">
        <f t="shared" ca="1" si="136"/>
        <v>0</v>
      </c>
      <c r="AH600" s="231">
        <f t="shared" ca="1" si="137"/>
        <v>0</v>
      </c>
      <c r="AI600" s="231">
        <f t="shared" ca="1" si="138"/>
        <v>0</v>
      </c>
      <c r="AJ600" s="231" t="str">
        <f t="shared" ca="1" si="139"/>
        <v/>
      </c>
    </row>
    <row r="601" spans="1:36" x14ac:dyDescent="0.25">
      <c r="A601" s="42"/>
      <c r="B601" s="232" t="str">
        <f>IF(NOT(_xlfn.ISFORMULA(D601)),IF(AND(ISNUMBER(D601),D601&lt;&gt;0),Accueil!$B$7,IF(NOT(_xlfn.ISFORMULA(G601)),IF(AND(ISNUMBER(G601),G601&lt;&gt;0),Accueil!$B$7,""),"")),IF(NOT(_xlfn.ISFORMULA(G601)),IF(AND(ISNUMBER(G601),G601&lt;&gt;0),Accueil!$B$7,""),""))</f>
        <v/>
      </c>
      <c r="C601" s="43"/>
      <c r="D601" s="223" t="str">
        <f t="shared" ca="1" si="126"/>
        <v/>
      </c>
      <c r="E601" s="223" t="str">
        <f t="shared" ca="1" si="127"/>
        <v/>
      </c>
      <c r="F601" s="223" t="str">
        <f t="shared" ca="1" si="128"/>
        <v/>
      </c>
      <c r="G601" s="224" t="str">
        <f t="shared" ca="1" si="129"/>
        <v/>
      </c>
      <c r="H601" s="225" t="str">
        <f t="shared" ca="1" si="130"/>
        <v/>
      </c>
      <c r="I601" s="226" t="str">
        <f t="shared" ca="1" si="131"/>
        <v/>
      </c>
      <c r="J601" s="227" t="str">
        <f t="shared" ca="1" si="132"/>
        <v/>
      </c>
      <c r="K601" s="301" t="s">
        <v>88</v>
      </c>
      <c r="L601" s="112"/>
      <c r="M601" s="35"/>
      <c r="N601" s="35"/>
      <c r="O601" s="35"/>
      <c r="P601" s="35"/>
      <c r="S601" s="35"/>
      <c r="T601" s="35"/>
      <c r="U601" s="35"/>
      <c r="V601" s="35"/>
      <c r="W601" s="35"/>
      <c r="X601" s="35"/>
      <c r="Y601" s="35"/>
      <c r="Z601" s="35"/>
      <c r="AA601" s="228" t="b">
        <f t="shared" ca="1" si="133"/>
        <v>1</v>
      </c>
      <c r="AB601" s="228" t="b">
        <f ca="1">AND(Accueil!$E$5="Oui",$AA601,OR($AD601="",Accueil!$E$7="",NOT(ISNUMBER(Accueil!$E$7)),$AD601&gt;=Accueil!$E$7))</f>
        <v>0</v>
      </c>
      <c r="AC601" s="228" t="b">
        <f ca="1">AND(Accueil!$E$8="Oui",$AA601,OR($AD601="",Accueil!$E$10="",NOT(ISNUMBER(Accueil!$E$10)),$AD601&gt;=Accueil!$E$10))</f>
        <v>0</v>
      </c>
      <c r="AD601" s="229" t="str">
        <f>IF(NOT(_xlfn.ISFORMULA(B601)),IF(ISNUMBER(B601),B601,IF(NOT(_xlfn.ISFORMULA(D601)),IF(AND(ISNUMBER(D601),D601&lt;&gt;0),Accueil!$B$7,IF(NOT(_xlfn.ISFORMULA(G601)),IF(AND(ISNUMBER(G601),G601&lt;&gt;0),Accueil!$B$7,""),"")),IF(NOT(_xlfn.ISFORMULA(G601)),IF(AND(ISNUMBER(G601),G601&lt;&gt;0),Accueil!$B$7,""),""))),IF(NOT(_xlfn.ISFORMULA(D601)),IF(AND(ISNUMBER(D601),D601&lt;&gt;0),Accueil!$B$7,IF(NOT(_xlfn.ISFORMULA(G601)),IF(AND(ISNUMBER(G601),G601&lt;&gt;0),Accueil!$B$7,""),"")),IF(NOT(_xlfn.ISFORMULA(G601)),IF(AND(ISNUMBER(G601),G601&lt;&gt;0),Accueil!$B$7,""),"")))</f>
        <v/>
      </c>
      <c r="AE601" s="230">
        <f t="shared" ca="1" si="134"/>
        <v>0</v>
      </c>
      <c r="AF601" s="230">
        <f t="shared" ca="1" si="135"/>
        <v>0</v>
      </c>
      <c r="AG601" s="230">
        <f t="shared" ca="1" si="136"/>
        <v>0</v>
      </c>
      <c r="AH601" s="231">
        <f t="shared" ca="1" si="137"/>
        <v>0</v>
      </c>
      <c r="AI601" s="231">
        <f t="shared" ca="1" si="138"/>
        <v>0</v>
      </c>
      <c r="AJ601" s="231" t="str">
        <f t="shared" ca="1" si="139"/>
        <v/>
      </c>
    </row>
    <row r="602" spans="1:36" x14ac:dyDescent="0.25">
      <c r="A602" s="42"/>
      <c r="B602" s="232" t="str">
        <f>IF(NOT(_xlfn.ISFORMULA(D602)),IF(AND(ISNUMBER(D602),D602&lt;&gt;0),Accueil!$B$7,IF(NOT(_xlfn.ISFORMULA(G602)),IF(AND(ISNUMBER(G602),G602&lt;&gt;0),Accueil!$B$7,""),"")),IF(NOT(_xlfn.ISFORMULA(G602)),IF(AND(ISNUMBER(G602),G602&lt;&gt;0),Accueil!$B$7,""),""))</f>
        <v/>
      </c>
      <c r="C602" s="43"/>
      <c r="D602" s="223" t="str">
        <f t="shared" ca="1" si="126"/>
        <v/>
      </c>
      <c r="E602" s="223" t="str">
        <f t="shared" ca="1" si="127"/>
        <v/>
      </c>
      <c r="F602" s="223" t="str">
        <f t="shared" ca="1" si="128"/>
        <v/>
      </c>
      <c r="G602" s="224" t="str">
        <f t="shared" ca="1" si="129"/>
        <v/>
      </c>
      <c r="H602" s="225" t="str">
        <f t="shared" ca="1" si="130"/>
        <v/>
      </c>
      <c r="I602" s="226" t="str">
        <f t="shared" ca="1" si="131"/>
        <v/>
      </c>
      <c r="J602" s="227" t="str">
        <f t="shared" ca="1" si="132"/>
        <v/>
      </c>
      <c r="K602" s="301" t="s">
        <v>88</v>
      </c>
      <c r="L602" s="112"/>
      <c r="M602" s="35"/>
      <c r="N602" s="35"/>
      <c r="O602" s="35"/>
      <c r="P602" s="35"/>
      <c r="S602" s="35"/>
      <c r="T602" s="35"/>
      <c r="U602" s="35"/>
      <c r="V602" s="35"/>
      <c r="W602" s="35"/>
      <c r="X602" s="35"/>
      <c r="Y602" s="35"/>
      <c r="Z602" s="35"/>
      <c r="AA602" s="228" t="b">
        <f t="shared" ca="1" si="133"/>
        <v>1</v>
      </c>
      <c r="AB602" s="228" t="b">
        <f ca="1">AND(Accueil!$E$5="Oui",$AA602,OR($AD602="",Accueil!$E$7="",NOT(ISNUMBER(Accueil!$E$7)),$AD602&gt;=Accueil!$E$7))</f>
        <v>0</v>
      </c>
      <c r="AC602" s="228" t="b">
        <f ca="1">AND(Accueil!$E$8="Oui",$AA602,OR($AD602="",Accueil!$E$10="",NOT(ISNUMBER(Accueil!$E$10)),$AD602&gt;=Accueil!$E$10))</f>
        <v>0</v>
      </c>
      <c r="AD602" s="229" t="str">
        <f>IF(NOT(_xlfn.ISFORMULA(B602)),IF(ISNUMBER(B602),B602,IF(NOT(_xlfn.ISFORMULA(D602)),IF(AND(ISNUMBER(D602),D602&lt;&gt;0),Accueil!$B$7,IF(NOT(_xlfn.ISFORMULA(G602)),IF(AND(ISNUMBER(G602),G602&lt;&gt;0),Accueil!$B$7,""),"")),IF(NOT(_xlfn.ISFORMULA(G602)),IF(AND(ISNUMBER(G602),G602&lt;&gt;0),Accueil!$B$7,""),""))),IF(NOT(_xlfn.ISFORMULA(D602)),IF(AND(ISNUMBER(D602),D602&lt;&gt;0),Accueil!$B$7,IF(NOT(_xlfn.ISFORMULA(G602)),IF(AND(ISNUMBER(G602),G602&lt;&gt;0),Accueil!$B$7,""),"")),IF(NOT(_xlfn.ISFORMULA(G602)),IF(AND(ISNUMBER(G602),G602&lt;&gt;0),Accueil!$B$7,""),"")))</f>
        <v/>
      </c>
      <c r="AE602" s="230">
        <f t="shared" ca="1" si="134"/>
        <v>0</v>
      </c>
      <c r="AF602" s="230">
        <f t="shared" ca="1" si="135"/>
        <v>0</v>
      </c>
      <c r="AG602" s="230">
        <f t="shared" ca="1" si="136"/>
        <v>0</v>
      </c>
      <c r="AH602" s="231">
        <f t="shared" ca="1" si="137"/>
        <v>0</v>
      </c>
      <c r="AI602" s="231">
        <f t="shared" ca="1" si="138"/>
        <v>0</v>
      </c>
      <c r="AJ602" s="231" t="str">
        <f t="shared" ca="1" si="139"/>
        <v/>
      </c>
    </row>
    <row r="603" spans="1:36" x14ac:dyDescent="0.25">
      <c r="A603" s="42"/>
      <c r="B603" s="232" t="str">
        <f>IF(NOT(_xlfn.ISFORMULA(D603)),IF(AND(ISNUMBER(D603),D603&lt;&gt;0),Accueil!$B$7,IF(NOT(_xlfn.ISFORMULA(G603)),IF(AND(ISNUMBER(G603),G603&lt;&gt;0),Accueil!$B$7,""),"")),IF(NOT(_xlfn.ISFORMULA(G603)),IF(AND(ISNUMBER(G603),G603&lt;&gt;0),Accueil!$B$7,""),""))</f>
        <v/>
      </c>
      <c r="C603" s="43"/>
      <c r="D603" s="223" t="str">
        <f t="shared" ca="1" si="126"/>
        <v/>
      </c>
      <c r="E603" s="223" t="str">
        <f t="shared" ca="1" si="127"/>
        <v/>
      </c>
      <c r="F603" s="223" t="str">
        <f t="shared" ca="1" si="128"/>
        <v/>
      </c>
      <c r="G603" s="224" t="str">
        <f t="shared" ca="1" si="129"/>
        <v/>
      </c>
      <c r="H603" s="225" t="str">
        <f t="shared" ca="1" si="130"/>
        <v/>
      </c>
      <c r="I603" s="226" t="str">
        <f t="shared" ca="1" si="131"/>
        <v/>
      </c>
      <c r="J603" s="227" t="str">
        <f t="shared" ca="1" si="132"/>
        <v/>
      </c>
      <c r="K603" s="301" t="s">
        <v>88</v>
      </c>
      <c r="L603" s="112"/>
      <c r="M603" s="35"/>
      <c r="N603" s="35"/>
      <c r="O603" s="35"/>
      <c r="P603" s="35"/>
      <c r="S603" s="35"/>
      <c r="T603" s="35"/>
      <c r="U603" s="35"/>
      <c r="V603" s="35"/>
      <c r="W603" s="35"/>
      <c r="X603" s="35"/>
      <c r="Y603" s="35"/>
      <c r="Z603" s="35"/>
      <c r="AA603" s="228" t="b">
        <f t="shared" ca="1" si="133"/>
        <v>1</v>
      </c>
      <c r="AB603" s="228" t="b">
        <f ca="1">AND(Accueil!$E$5="Oui",$AA603,OR($AD603="",Accueil!$E$7="",NOT(ISNUMBER(Accueil!$E$7)),$AD603&gt;=Accueil!$E$7))</f>
        <v>0</v>
      </c>
      <c r="AC603" s="228" t="b">
        <f ca="1">AND(Accueil!$E$8="Oui",$AA603,OR($AD603="",Accueil!$E$10="",NOT(ISNUMBER(Accueil!$E$10)),$AD603&gt;=Accueil!$E$10))</f>
        <v>0</v>
      </c>
      <c r="AD603" s="229" t="str">
        <f>IF(NOT(_xlfn.ISFORMULA(B603)),IF(ISNUMBER(B603),B603,IF(NOT(_xlfn.ISFORMULA(D603)),IF(AND(ISNUMBER(D603),D603&lt;&gt;0),Accueil!$B$7,IF(NOT(_xlfn.ISFORMULA(G603)),IF(AND(ISNUMBER(G603),G603&lt;&gt;0),Accueil!$B$7,""),"")),IF(NOT(_xlfn.ISFORMULA(G603)),IF(AND(ISNUMBER(G603),G603&lt;&gt;0),Accueil!$B$7,""),""))),IF(NOT(_xlfn.ISFORMULA(D603)),IF(AND(ISNUMBER(D603),D603&lt;&gt;0),Accueil!$B$7,IF(NOT(_xlfn.ISFORMULA(G603)),IF(AND(ISNUMBER(G603),G603&lt;&gt;0),Accueil!$B$7,""),"")),IF(NOT(_xlfn.ISFORMULA(G603)),IF(AND(ISNUMBER(G603),G603&lt;&gt;0),Accueil!$B$7,""),"")))</f>
        <v/>
      </c>
      <c r="AE603" s="230">
        <f t="shared" ca="1" si="134"/>
        <v>0</v>
      </c>
      <c r="AF603" s="230">
        <f t="shared" ca="1" si="135"/>
        <v>0</v>
      </c>
      <c r="AG603" s="230">
        <f t="shared" ca="1" si="136"/>
        <v>0</v>
      </c>
      <c r="AH603" s="231">
        <f t="shared" ca="1" si="137"/>
        <v>0</v>
      </c>
      <c r="AI603" s="231">
        <f t="shared" ca="1" si="138"/>
        <v>0</v>
      </c>
      <c r="AJ603" s="231" t="str">
        <f t="shared" ca="1" si="139"/>
        <v/>
      </c>
    </row>
    <row r="604" spans="1:36" x14ac:dyDescent="0.25">
      <c r="A604" s="42"/>
      <c r="B604" s="232" t="str">
        <f>IF(NOT(_xlfn.ISFORMULA(D604)),IF(AND(ISNUMBER(D604),D604&lt;&gt;0),Accueil!$B$7,IF(NOT(_xlfn.ISFORMULA(G604)),IF(AND(ISNUMBER(G604),G604&lt;&gt;0),Accueil!$B$7,""),"")),IF(NOT(_xlfn.ISFORMULA(G604)),IF(AND(ISNUMBER(G604),G604&lt;&gt;0),Accueil!$B$7,""),""))</f>
        <v/>
      </c>
      <c r="C604" s="43"/>
      <c r="D604" s="223" t="str">
        <f t="shared" ca="1" si="126"/>
        <v/>
      </c>
      <c r="E604" s="223" t="str">
        <f t="shared" ca="1" si="127"/>
        <v/>
      </c>
      <c r="F604" s="223" t="str">
        <f t="shared" ca="1" si="128"/>
        <v/>
      </c>
      <c r="G604" s="224" t="str">
        <f t="shared" ca="1" si="129"/>
        <v/>
      </c>
      <c r="H604" s="225" t="str">
        <f t="shared" ca="1" si="130"/>
        <v/>
      </c>
      <c r="I604" s="226" t="str">
        <f t="shared" ca="1" si="131"/>
        <v/>
      </c>
      <c r="J604" s="227" t="str">
        <f t="shared" ca="1" si="132"/>
        <v/>
      </c>
      <c r="K604" s="301" t="s">
        <v>88</v>
      </c>
      <c r="L604" s="112"/>
      <c r="M604" s="35"/>
      <c r="N604" s="35"/>
      <c r="O604" s="35"/>
      <c r="P604" s="35"/>
      <c r="S604" s="35"/>
      <c r="T604" s="35"/>
      <c r="U604" s="35"/>
      <c r="V604" s="35"/>
      <c r="W604" s="35"/>
      <c r="X604" s="35"/>
      <c r="Y604" s="35"/>
      <c r="Z604" s="35"/>
      <c r="AA604" s="228" t="b">
        <f t="shared" ca="1" si="133"/>
        <v>1</v>
      </c>
      <c r="AB604" s="228" t="b">
        <f ca="1">AND(Accueil!$E$5="Oui",$AA604,OR($AD604="",Accueil!$E$7="",NOT(ISNUMBER(Accueil!$E$7)),$AD604&gt;=Accueil!$E$7))</f>
        <v>0</v>
      </c>
      <c r="AC604" s="228" t="b">
        <f ca="1">AND(Accueil!$E$8="Oui",$AA604,OR($AD604="",Accueil!$E$10="",NOT(ISNUMBER(Accueil!$E$10)),$AD604&gt;=Accueil!$E$10))</f>
        <v>0</v>
      </c>
      <c r="AD604" s="229" t="str">
        <f>IF(NOT(_xlfn.ISFORMULA(B604)),IF(ISNUMBER(B604),B604,IF(NOT(_xlfn.ISFORMULA(D604)),IF(AND(ISNUMBER(D604),D604&lt;&gt;0),Accueil!$B$7,IF(NOT(_xlfn.ISFORMULA(G604)),IF(AND(ISNUMBER(G604),G604&lt;&gt;0),Accueil!$B$7,""),"")),IF(NOT(_xlfn.ISFORMULA(G604)),IF(AND(ISNUMBER(G604),G604&lt;&gt;0),Accueil!$B$7,""),""))),IF(NOT(_xlfn.ISFORMULA(D604)),IF(AND(ISNUMBER(D604),D604&lt;&gt;0),Accueil!$B$7,IF(NOT(_xlfn.ISFORMULA(G604)),IF(AND(ISNUMBER(G604),G604&lt;&gt;0),Accueil!$B$7,""),"")),IF(NOT(_xlfn.ISFORMULA(G604)),IF(AND(ISNUMBER(G604),G604&lt;&gt;0),Accueil!$B$7,""),"")))</f>
        <v/>
      </c>
      <c r="AE604" s="230">
        <f t="shared" ca="1" si="134"/>
        <v>0</v>
      </c>
      <c r="AF604" s="230">
        <f t="shared" ca="1" si="135"/>
        <v>0</v>
      </c>
      <c r="AG604" s="230">
        <f t="shared" ca="1" si="136"/>
        <v>0</v>
      </c>
      <c r="AH604" s="231">
        <f t="shared" ca="1" si="137"/>
        <v>0</v>
      </c>
      <c r="AI604" s="231">
        <f t="shared" ca="1" si="138"/>
        <v>0</v>
      </c>
      <c r="AJ604" s="231" t="str">
        <f t="shared" ca="1" si="139"/>
        <v/>
      </c>
    </row>
    <row r="605" spans="1:36" x14ac:dyDescent="0.25">
      <c r="A605" s="42"/>
      <c r="B605" s="232" t="str">
        <f>IF(NOT(_xlfn.ISFORMULA(D605)),IF(AND(ISNUMBER(D605),D605&lt;&gt;0),Accueil!$B$7,IF(NOT(_xlfn.ISFORMULA(G605)),IF(AND(ISNUMBER(G605),G605&lt;&gt;0),Accueil!$B$7,""),"")),IF(NOT(_xlfn.ISFORMULA(G605)),IF(AND(ISNUMBER(G605),G605&lt;&gt;0),Accueil!$B$7,""),""))</f>
        <v/>
      </c>
      <c r="C605" s="43"/>
      <c r="D605" s="223" t="str">
        <f t="shared" ca="1" si="126"/>
        <v/>
      </c>
      <c r="E605" s="223" t="str">
        <f t="shared" ca="1" si="127"/>
        <v/>
      </c>
      <c r="F605" s="223" t="str">
        <f t="shared" ca="1" si="128"/>
        <v/>
      </c>
      <c r="G605" s="224" t="str">
        <f t="shared" ca="1" si="129"/>
        <v/>
      </c>
      <c r="H605" s="225" t="str">
        <f t="shared" ca="1" si="130"/>
        <v/>
      </c>
      <c r="I605" s="226" t="str">
        <f t="shared" ca="1" si="131"/>
        <v/>
      </c>
      <c r="J605" s="227" t="str">
        <f t="shared" ca="1" si="132"/>
        <v/>
      </c>
      <c r="K605" s="301" t="s">
        <v>88</v>
      </c>
      <c r="L605" s="112"/>
      <c r="M605" s="35"/>
      <c r="N605" s="35"/>
      <c r="O605" s="35"/>
      <c r="P605" s="35"/>
      <c r="S605" s="35"/>
      <c r="T605" s="35"/>
      <c r="U605" s="35"/>
      <c r="V605" s="35"/>
      <c r="W605" s="35"/>
      <c r="X605" s="35"/>
      <c r="Y605" s="35"/>
      <c r="Z605" s="35"/>
      <c r="AA605" s="228" t="b">
        <f t="shared" ca="1" si="133"/>
        <v>1</v>
      </c>
      <c r="AB605" s="228" t="b">
        <f ca="1">AND(Accueil!$E$5="Oui",$AA605,OR($AD605="",Accueil!$E$7="",NOT(ISNUMBER(Accueil!$E$7)),$AD605&gt;=Accueil!$E$7))</f>
        <v>0</v>
      </c>
      <c r="AC605" s="228" t="b">
        <f ca="1">AND(Accueil!$E$8="Oui",$AA605,OR($AD605="",Accueil!$E$10="",NOT(ISNUMBER(Accueil!$E$10)),$AD605&gt;=Accueil!$E$10))</f>
        <v>0</v>
      </c>
      <c r="AD605" s="229" t="str">
        <f>IF(NOT(_xlfn.ISFORMULA(B605)),IF(ISNUMBER(B605),B605,IF(NOT(_xlfn.ISFORMULA(D605)),IF(AND(ISNUMBER(D605),D605&lt;&gt;0),Accueil!$B$7,IF(NOT(_xlfn.ISFORMULA(G605)),IF(AND(ISNUMBER(G605),G605&lt;&gt;0),Accueil!$B$7,""),"")),IF(NOT(_xlfn.ISFORMULA(G605)),IF(AND(ISNUMBER(G605),G605&lt;&gt;0),Accueil!$B$7,""),""))),IF(NOT(_xlfn.ISFORMULA(D605)),IF(AND(ISNUMBER(D605),D605&lt;&gt;0),Accueil!$B$7,IF(NOT(_xlfn.ISFORMULA(G605)),IF(AND(ISNUMBER(G605),G605&lt;&gt;0),Accueil!$B$7,""),"")),IF(NOT(_xlfn.ISFORMULA(G605)),IF(AND(ISNUMBER(G605),G605&lt;&gt;0),Accueil!$B$7,""),"")))</f>
        <v/>
      </c>
      <c r="AE605" s="230">
        <f t="shared" ca="1" si="134"/>
        <v>0</v>
      </c>
      <c r="AF605" s="230">
        <f t="shared" ca="1" si="135"/>
        <v>0</v>
      </c>
      <c r="AG605" s="230">
        <f t="shared" ca="1" si="136"/>
        <v>0</v>
      </c>
      <c r="AH605" s="231">
        <f t="shared" ca="1" si="137"/>
        <v>0</v>
      </c>
      <c r="AI605" s="231">
        <f t="shared" ca="1" si="138"/>
        <v>0</v>
      </c>
      <c r="AJ605" s="231" t="str">
        <f t="shared" ca="1" si="139"/>
        <v/>
      </c>
    </row>
    <row r="606" spans="1:36" x14ac:dyDescent="0.25">
      <c r="A606" s="42"/>
      <c r="B606" s="232" t="str">
        <f>IF(NOT(_xlfn.ISFORMULA(D606)),IF(AND(ISNUMBER(D606),D606&lt;&gt;0),Accueil!$B$7,IF(NOT(_xlfn.ISFORMULA(G606)),IF(AND(ISNUMBER(G606),G606&lt;&gt;0),Accueil!$B$7,""),"")),IF(NOT(_xlfn.ISFORMULA(G606)),IF(AND(ISNUMBER(G606),G606&lt;&gt;0),Accueil!$B$7,""),""))</f>
        <v/>
      </c>
      <c r="C606" s="43"/>
      <c r="D606" s="223" t="str">
        <f t="shared" ca="1" si="126"/>
        <v/>
      </c>
      <c r="E606" s="223" t="str">
        <f t="shared" ca="1" si="127"/>
        <v/>
      </c>
      <c r="F606" s="223" t="str">
        <f t="shared" ca="1" si="128"/>
        <v/>
      </c>
      <c r="G606" s="224" t="str">
        <f t="shared" ca="1" si="129"/>
        <v/>
      </c>
      <c r="H606" s="225" t="str">
        <f t="shared" ca="1" si="130"/>
        <v/>
      </c>
      <c r="I606" s="226" t="str">
        <f t="shared" ca="1" si="131"/>
        <v/>
      </c>
      <c r="J606" s="227" t="str">
        <f t="shared" ca="1" si="132"/>
        <v/>
      </c>
      <c r="K606" s="301" t="s">
        <v>88</v>
      </c>
      <c r="L606" s="112"/>
      <c r="M606" s="35"/>
      <c r="N606" s="35"/>
      <c r="O606" s="35"/>
      <c r="P606" s="35"/>
      <c r="S606" s="35"/>
      <c r="T606" s="35"/>
      <c r="U606" s="35"/>
      <c r="V606" s="35"/>
      <c r="W606" s="35"/>
      <c r="X606" s="35"/>
      <c r="Y606" s="35"/>
      <c r="Z606" s="35"/>
      <c r="AA606" s="228" t="b">
        <f t="shared" ca="1" si="133"/>
        <v>1</v>
      </c>
      <c r="AB606" s="228" t="b">
        <f ca="1">AND(Accueil!$E$5="Oui",$AA606,OR($AD606="",Accueil!$E$7="",NOT(ISNUMBER(Accueil!$E$7)),$AD606&gt;=Accueil!$E$7))</f>
        <v>0</v>
      </c>
      <c r="AC606" s="228" t="b">
        <f ca="1">AND(Accueil!$E$8="Oui",$AA606,OR($AD606="",Accueil!$E$10="",NOT(ISNUMBER(Accueil!$E$10)),$AD606&gt;=Accueil!$E$10))</f>
        <v>0</v>
      </c>
      <c r="AD606" s="229" t="str">
        <f>IF(NOT(_xlfn.ISFORMULA(B606)),IF(ISNUMBER(B606),B606,IF(NOT(_xlfn.ISFORMULA(D606)),IF(AND(ISNUMBER(D606),D606&lt;&gt;0),Accueil!$B$7,IF(NOT(_xlfn.ISFORMULA(G606)),IF(AND(ISNUMBER(G606),G606&lt;&gt;0),Accueil!$B$7,""),"")),IF(NOT(_xlfn.ISFORMULA(G606)),IF(AND(ISNUMBER(G606),G606&lt;&gt;0),Accueil!$B$7,""),""))),IF(NOT(_xlfn.ISFORMULA(D606)),IF(AND(ISNUMBER(D606),D606&lt;&gt;0),Accueil!$B$7,IF(NOT(_xlfn.ISFORMULA(G606)),IF(AND(ISNUMBER(G606),G606&lt;&gt;0),Accueil!$B$7,""),"")),IF(NOT(_xlfn.ISFORMULA(G606)),IF(AND(ISNUMBER(G606),G606&lt;&gt;0),Accueil!$B$7,""),"")))</f>
        <v/>
      </c>
      <c r="AE606" s="230">
        <f t="shared" ca="1" si="134"/>
        <v>0</v>
      </c>
      <c r="AF606" s="230">
        <f t="shared" ca="1" si="135"/>
        <v>0</v>
      </c>
      <c r="AG606" s="230">
        <f t="shared" ca="1" si="136"/>
        <v>0</v>
      </c>
      <c r="AH606" s="231">
        <f t="shared" ca="1" si="137"/>
        <v>0</v>
      </c>
      <c r="AI606" s="231">
        <f t="shared" ca="1" si="138"/>
        <v>0</v>
      </c>
      <c r="AJ606" s="231" t="str">
        <f t="shared" ca="1" si="139"/>
        <v/>
      </c>
    </row>
    <row r="607" spans="1:36" x14ac:dyDescent="0.25">
      <c r="A607" s="42"/>
      <c r="B607" s="232" t="str">
        <f>IF(NOT(_xlfn.ISFORMULA(D607)),IF(AND(ISNUMBER(D607),D607&lt;&gt;0),Accueil!$B$7,IF(NOT(_xlfn.ISFORMULA(G607)),IF(AND(ISNUMBER(G607),G607&lt;&gt;0),Accueil!$B$7,""),"")),IF(NOT(_xlfn.ISFORMULA(G607)),IF(AND(ISNUMBER(G607),G607&lt;&gt;0),Accueil!$B$7,""),""))</f>
        <v/>
      </c>
      <c r="C607" s="43"/>
      <c r="D607" s="223" t="str">
        <f t="shared" ca="1" si="126"/>
        <v/>
      </c>
      <c r="E607" s="223" t="str">
        <f t="shared" ca="1" si="127"/>
        <v/>
      </c>
      <c r="F607" s="223" t="str">
        <f t="shared" ca="1" si="128"/>
        <v/>
      </c>
      <c r="G607" s="224" t="str">
        <f t="shared" ca="1" si="129"/>
        <v/>
      </c>
      <c r="H607" s="225" t="str">
        <f t="shared" ca="1" si="130"/>
        <v/>
      </c>
      <c r="I607" s="226" t="str">
        <f t="shared" ca="1" si="131"/>
        <v/>
      </c>
      <c r="J607" s="227" t="str">
        <f t="shared" ca="1" si="132"/>
        <v/>
      </c>
      <c r="K607" s="301" t="s">
        <v>88</v>
      </c>
      <c r="L607" s="112"/>
      <c r="M607" s="35"/>
      <c r="N607" s="35"/>
      <c r="O607" s="35"/>
      <c r="P607" s="35"/>
      <c r="S607" s="35"/>
      <c r="T607" s="35"/>
      <c r="U607" s="35"/>
      <c r="V607" s="35"/>
      <c r="W607" s="35"/>
      <c r="X607" s="35"/>
      <c r="Y607" s="35"/>
      <c r="Z607" s="35"/>
      <c r="AA607" s="228" t="b">
        <f t="shared" ca="1" si="133"/>
        <v>1</v>
      </c>
      <c r="AB607" s="228" t="b">
        <f ca="1">AND(Accueil!$E$5="Oui",$AA607,OR($AD607="",Accueil!$E$7="",NOT(ISNUMBER(Accueil!$E$7)),$AD607&gt;=Accueil!$E$7))</f>
        <v>0</v>
      </c>
      <c r="AC607" s="228" t="b">
        <f ca="1">AND(Accueil!$E$8="Oui",$AA607,OR($AD607="",Accueil!$E$10="",NOT(ISNUMBER(Accueil!$E$10)),$AD607&gt;=Accueil!$E$10))</f>
        <v>0</v>
      </c>
      <c r="AD607" s="229" t="str">
        <f>IF(NOT(_xlfn.ISFORMULA(B607)),IF(ISNUMBER(B607),B607,IF(NOT(_xlfn.ISFORMULA(D607)),IF(AND(ISNUMBER(D607),D607&lt;&gt;0),Accueil!$B$7,IF(NOT(_xlfn.ISFORMULA(G607)),IF(AND(ISNUMBER(G607),G607&lt;&gt;0),Accueil!$B$7,""),"")),IF(NOT(_xlfn.ISFORMULA(G607)),IF(AND(ISNUMBER(G607),G607&lt;&gt;0),Accueil!$B$7,""),""))),IF(NOT(_xlfn.ISFORMULA(D607)),IF(AND(ISNUMBER(D607),D607&lt;&gt;0),Accueil!$B$7,IF(NOT(_xlfn.ISFORMULA(G607)),IF(AND(ISNUMBER(G607),G607&lt;&gt;0),Accueil!$B$7,""),"")),IF(NOT(_xlfn.ISFORMULA(G607)),IF(AND(ISNUMBER(G607),G607&lt;&gt;0),Accueil!$B$7,""),"")))</f>
        <v/>
      </c>
      <c r="AE607" s="230">
        <f t="shared" ca="1" si="134"/>
        <v>0</v>
      </c>
      <c r="AF607" s="230">
        <f t="shared" ca="1" si="135"/>
        <v>0</v>
      </c>
      <c r="AG607" s="230">
        <f t="shared" ca="1" si="136"/>
        <v>0</v>
      </c>
      <c r="AH607" s="231">
        <f t="shared" ca="1" si="137"/>
        <v>0</v>
      </c>
      <c r="AI607" s="231">
        <f t="shared" ca="1" si="138"/>
        <v>0</v>
      </c>
      <c r="AJ607" s="231" t="str">
        <f t="shared" ca="1" si="139"/>
        <v/>
      </c>
    </row>
    <row r="608" spans="1:36" x14ac:dyDescent="0.25">
      <c r="A608" s="42"/>
      <c r="B608" s="232" t="str">
        <f>IF(NOT(_xlfn.ISFORMULA(D608)),IF(AND(ISNUMBER(D608),D608&lt;&gt;0),Accueil!$B$7,IF(NOT(_xlfn.ISFORMULA(G608)),IF(AND(ISNUMBER(G608),G608&lt;&gt;0),Accueil!$B$7,""),"")),IF(NOT(_xlfn.ISFORMULA(G608)),IF(AND(ISNUMBER(G608),G608&lt;&gt;0),Accueil!$B$7,""),""))</f>
        <v/>
      </c>
      <c r="C608" s="43"/>
      <c r="D608" s="223" t="str">
        <f t="shared" ca="1" si="126"/>
        <v/>
      </c>
      <c r="E608" s="223" t="str">
        <f t="shared" ca="1" si="127"/>
        <v/>
      </c>
      <c r="F608" s="223" t="str">
        <f t="shared" ca="1" si="128"/>
        <v/>
      </c>
      <c r="G608" s="224" t="str">
        <f t="shared" ca="1" si="129"/>
        <v/>
      </c>
      <c r="H608" s="225" t="str">
        <f t="shared" ca="1" si="130"/>
        <v/>
      </c>
      <c r="I608" s="226" t="str">
        <f t="shared" ca="1" si="131"/>
        <v/>
      </c>
      <c r="J608" s="227" t="str">
        <f t="shared" ca="1" si="132"/>
        <v/>
      </c>
      <c r="K608" s="301" t="s">
        <v>88</v>
      </c>
      <c r="L608" s="112"/>
      <c r="M608" s="35"/>
      <c r="N608" s="35"/>
      <c r="O608" s="35"/>
      <c r="P608" s="35"/>
      <c r="S608" s="35"/>
      <c r="T608" s="35"/>
      <c r="U608" s="35"/>
      <c r="V608" s="35"/>
      <c r="W608" s="35"/>
      <c r="X608" s="35"/>
      <c r="Y608" s="35"/>
      <c r="Z608" s="35"/>
      <c r="AA608" s="228" t="b">
        <f t="shared" ca="1" si="133"/>
        <v>1</v>
      </c>
      <c r="AB608" s="228" t="b">
        <f ca="1">AND(Accueil!$E$5="Oui",$AA608,OR($AD608="",Accueil!$E$7="",NOT(ISNUMBER(Accueil!$E$7)),$AD608&gt;=Accueil!$E$7))</f>
        <v>0</v>
      </c>
      <c r="AC608" s="228" t="b">
        <f ca="1">AND(Accueil!$E$8="Oui",$AA608,OR($AD608="",Accueil!$E$10="",NOT(ISNUMBER(Accueil!$E$10)),$AD608&gt;=Accueil!$E$10))</f>
        <v>0</v>
      </c>
      <c r="AD608" s="229" t="str">
        <f>IF(NOT(_xlfn.ISFORMULA(B608)),IF(ISNUMBER(B608),B608,IF(NOT(_xlfn.ISFORMULA(D608)),IF(AND(ISNUMBER(D608),D608&lt;&gt;0),Accueil!$B$7,IF(NOT(_xlfn.ISFORMULA(G608)),IF(AND(ISNUMBER(G608),G608&lt;&gt;0),Accueil!$B$7,""),"")),IF(NOT(_xlfn.ISFORMULA(G608)),IF(AND(ISNUMBER(G608),G608&lt;&gt;0),Accueil!$B$7,""),""))),IF(NOT(_xlfn.ISFORMULA(D608)),IF(AND(ISNUMBER(D608),D608&lt;&gt;0),Accueil!$B$7,IF(NOT(_xlfn.ISFORMULA(G608)),IF(AND(ISNUMBER(G608),G608&lt;&gt;0),Accueil!$B$7,""),"")),IF(NOT(_xlfn.ISFORMULA(G608)),IF(AND(ISNUMBER(G608),G608&lt;&gt;0),Accueil!$B$7,""),"")))</f>
        <v/>
      </c>
      <c r="AE608" s="230">
        <f t="shared" ca="1" si="134"/>
        <v>0</v>
      </c>
      <c r="AF608" s="230">
        <f t="shared" ca="1" si="135"/>
        <v>0</v>
      </c>
      <c r="AG608" s="230">
        <f t="shared" ca="1" si="136"/>
        <v>0</v>
      </c>
      <c r="AH608" s="231">
        <f t="shared" ca="1" si="137"/>
        <v>0</v>
      </c>
      <c r="AI608" s="231">
        <f t="shared" ca="1" si="138"/>
        <v>0</v>
      </c>
      <c r="AJ608" s="231" t="str">
        <f t="shared" ca="1" si="139"/>
        <v/>
      </c>
    </row>
    <row r="609" spans="1:36" x14ac:dyDescent="0.25">
      <c r="A609" s="42"/>
      <c r="B609" s="232" t="str">
        <f>IF(NOT(_xlfn.ISFORMULA(D609)),IF(AND(ISNUMBER(D609),D609&lt;&gt;0),Accueil!$B$7,IF(NOT(_xlfn.ISFORMULA(G609)),IF(AND(ISNUMBER(G609),G609&lt;&gt;0),Accueil!$B$7,""),"")),IF(NOT(_xlfn.ISFORMULA(G609)),IF(AND(ISNUMBER(G609),G609&lt;&gt;0),Accueil!$B$7,""),""))</f>
        <v/>
      </c>
      <c r="C609" s="43"/>
      <c r="D609" s="223" t="str">
        <f t="shared" ca="1" si="126"/>
        <v/>
      </c>
      <c r="E609" s="223" t="str">
        <f t="shared" ca="1" si="127"/>
        <v/>
      </c>
      <c r="F609" s="223" t="str">
        <f t="shared" ca="1" si="128"/>
        <v/>
      </c>
      <c r="G609" s="224" t="str">
        <f t="shared" ca="1" si="129"/>
        <v/>
      </c>
      <c r="H609" s="225" t="str">
        <f t="shared" ca="1" si="130"/>
        <v/>
      </c>
      <c r="I609" s="226" t="str">
        <f t="shared" ca="1" si="131"/>
        <v/>
      </c>
      <c r="J609" s="227" t="str">
        <f t="shared" ca="1" si="132"/>
        <v/>
      </c>
      <c r="K609" s="301" t="s">
        <v>88</v>
      </c>
      <c r="L609" s="112"/>
      <c r="M609" s="35"/>
      <c r="N609" s="35"/>
      <c r="O609" s="35"/>
      <c r="P609" s="35"/>
      <c r="S609" s="35"/>
      <c r="T609" s="35"/>
      <c r="U609" s="35"/>
      <c r="V609" s="35"/>
      <c r="W609" s="35"/>
      <c r="X609" s="35"/>
      <c r="Y609" s="35"/>
      <c r="Z609" s="35"/>
      <c r="AA609" s="228" t="b">
        <f t="shared" ca="1" si="133"/>
        <v>1</v>
      </c>
      <c r="AB609" s="228" t="b">
        <f ca="1">AND(Accueil!$E$5="Oui",$AA609,OR($AD609="",Accueil!$E$7="",NOT(ISNUMBER(Accueil!$E$7)),$AD609&gt;=Accueil!$E$7))</f>
        <v>0</v>
      </c>
      <c r="AC609" s="228" t="b">
        <f ca="1">AND(Accueil!$E$8="Oui",$AA609,OR($AD609="",Accueil!$E$10="",NOT(ISNUMBER(Accueil!$E$10)),$AD609&gt;=Accueil!$E$10))</f>
        <v>0</v>
      </c>
      <c r="AD609" s="229" t="str">
        <f>IF(NOT(_xlfn.ISFORMULA(B609)),IF(ISNUMBER(B609),B609,IF(NOT(_xlfn.ISFORMULA(D609)),IF(AND(ISNUMBER(D609),D609&lt;&gt;0),Accueil!$B$7,IF(NOT(_xlfn.ISFORMULA(G609)),IF(AND(ISNUMBER(G609),G609&lt;&gt;0),Accueil!$B$7,""),"")),IF(NOT(_xlfn.ISFORMULA(G609)),IF(AND(ISNUMBER(G609),G609&lt;&gt;0),Accueil!$B$7,""),""))),IF(NOT(_xlfn.ISFORMULA(D609)),IF(AND(ISNUMBER(D609),D609&lt;&gt;0),Accueil!$B$7,IF(NOT(_xlfn.ISFORMULA(G609)),IF(AND(ISNUMBER(G609),G609&lt;&gt;0),Accueil!$B$7,""),"")),IF(NOT(_xlfn.ISFORMULA(G609)),IF(AND(ISNUMBER(G609),G609&lt;&gt;0),Accueil!$B$7,""),"")))</f>
        <v/>
      </c>
      <c r="AE609" s="230">
        <f t="shared" ca="1" si="134"/>
        <v>0</v>
      </c>
      <c r="AF609" s="230">
        <f t="shared" ca="1" si="135"/>
        <v>0</v>
      </c>
      <c r="AG609" s="230">
        <f t="shared" ca="1" si="136"/>
        <v>0</v>
      </c>
      <c r="AH609" s="231">
        <f t="shared" ca="1" si="137"/>
        <v>0</v>
      </c>
      <c r="AI609" s="231">
        <f t="shared" ca="1" si="138"/>
        <v>0</v>
      </c>
      <c r="AJ609" s="231" t="str">
        <f t="shared" ca="1" si="139"/>
        <v/>
      </c>
    </row>
    <row r="610" spans="1:36" x14ac:dyDescent="0.25">
      <c r="A610" s="42"/>
      <c r="B610" s="232" t="str">
        <f>IF(NOT(_xlfn.ISFORMULA(D610)),IF(AND(ISNUMBER(D610),D610&lt;&gt;0),Accueil!$B$7,IF(NOT(_xlfn.ISFORMULA(G610)),IF(AND(ISNUMBER(G610),G610&lt;&gt;0),Accueil!$B$7,""),"")),IF(NOT(_xlfn.ISFORMULA(G610)),IF(AND(ISNUMBER(G610),G610&lt;&gt;0),Accueil!$B$7,""),""))</f>
        <v/>
      </c>
      <c r="C610" s="43"/>
      <c r="D610" s="223" t="str">
        <f t="shared" ca="1" si="126"/>
        <v/>
      </c>
      <c r="E610" s="223" t="str">
        <f t="shared" ca="1" si="127"/>
        <v/>
      </c>
      <c r="F610" s="223" t="str">
        <f t="shared" ca="1" si="128"/>
        <v/>
      </c>
      <c r="G610" s="224" t="str">
        <f t="shared" ca="1" si="129"/>
        <v/>
      </c>
      <c r="H610" s="225" t="str">
        <f t="shared" ca="1" si="130"/>
        <v/>
      </c>
      <c r="I610" s="226" t="str">
        <f t="shared" ca="1" si="131"/>
        <v/>
      </c>
      <c r="J610" s="227" t="str">
        <f t="shared" ca="1" si="132"/>
        <v/>
      </c>
      <c r="K610" s="301" t="s">
        <v>88</v>
      </c>
      <c r="L610" s="112"/>
      <c r="M610" s="35"/>
      <c r="N610" s="35"/>
      <c r="O610" s="35"/>
      <c r="P610" s="35"/>
      <c r="S610" s="35"/>
      <c r="T610" s="35"/>
      <c r="U610" s="35"/>
      <c r="V610" s="35"/>
      <c r="W610" s="35"/>
      <c r="X610" s="35"/>
      <c r="Y610" s="35"/>
      <c r="Z610" s="35"/>
      <c r="AA610" s="228" t="b">
        <f t="shared" ca="1" si="133"/>
        <v>1</v>
      </c>
      <c r="AB610" s="228" t="b">
        <f ca="1">AND(Accueil!$E$5="Oui",$AA610,OR($AD610="",Accueil!$E$7="",NOT(ISNUMBER(Accueil!$E$7)),$AD610&gt;=Accueil!$E$7))</f>
        <v>0</v>
      </c>
      <c r="AC610" s="228" t="b">
        <f ca="1">AND(Accueil!$E$8="Oui",$AA610,OR($AD610="",Accueil!$E$10="",NOT(ISNUMBER(Accueil!$E$10)),$AD610&gt;=Accueil!$E$10))</f>
        <v>0</v>
      </c>
      <c r="AD610" s="229" t="str">
        <f>IF(NOT(_xlfn.ISFORMULA(B610)),IF(ISNUMBER(B610),B610,IF(NOT(_xlfn.ISFORMULA(D610)),IF(AND(ISNUMBER(D610),D610&lt;&gt;0),Accueil!$B$7,IF(NOT(_xlfn.ISFORMULA(G610)),IF(AND(ISNUMBER(G610),G610&lt;&gt;0),Accueil!$B$7,""),"")),IF(NOT(_xlfn.ISFORMULA(G610)),IF(AND(ISNUMBER(G610),G610&lt;&gt;0),Accueil!$B$7,""),""))),IF(NOT(_xlfn.ISFORMULA(D610)),IF(AND(ISNUMBER(D610),D610&lt;&gt;0),Accueil!$B$7,IF(NOT(_xlfn.ISFORMULA(G610)),IF(AND(ISNUMBER(G610),G610&lt;&gt;0),Accueil!$B$7,""),"")),IF(NOT(_xlfn.ISFORMULA(G610)),IF(AND(ISNUMBER(G610),G610&lt;&gt;0),Accueil!$B$7,""),"")))</f>
        <v/>
      </c>
      <c r="AE610" s="230">
        <f t="shared" ca="1" si="134"/>
        <v>0</v>
      </c>
      <c r="AF610" s="230">
        <f t="shared" ca="1" si="135"/>
        <v>0</v>
      </c>
      <c r="AG610" s="230">
        <f t="shared" ca="1" si="136"/>
        <v>0</v>
      </c>
      <c r="AH610" s="231">
        <f t="shared" ca="1" si="137"/>
        <v>0</v>
      </c>
      <c r="AI610" s="231">
        <f t="shared" ca="1" si="138"/>
        <v>0</v>
      </c>
      <c r="AJ610" s="231" t="str">
        <f t="shared" ca="1" si="139"/>
        <v/>
      </c>
    </row>
    <row r="611" spans="1:36" x14ac:dyDescent="0.25">
      <c r="A611" s="42"/>
      <c r="B611" s="232" t="str">
        <f>IF(NOT(_xlfn.ISFORMULA(D611)),IF(AND(ISNUMBER(D611),D611&lt;&gt;0),Accueil!$B$7,IF(NOT(_xlfn.ISFORMULA(G611)),IF(AND(ISNUMBER(G611),G611&lt;&gt;0),Accueil!$B$7,""),"")),IF(NOT(_xlfn.ISFORMULA(G611)),IF(AND(ISNUMBER(G611),G611&lt;&gt;0),Accueil!$B$7,""),""))</f>
        <v/>
      </c>
      <c r="C611" s="43"/>
      <c r="D611" s="223" t="str">
        <f t="shared" ca="1" si="126"/>
        <v/>
      </c>
      <c r="E611" s="223" t="str">
        <f t="shared" ca="1" si="127"/>
        <v/>
      </c>
      <c r="F611" s="223" t="str">
        <f t="shared" ca="1" si="128"/>
        <v/>
      </c>
      <c r="G611" s="224" t="str">
        <f t="shared" ca="1" si="129"/>
        <v/>
      </c>
      <c r="H611" s="225" t="str">
        <f t="shared" ca="1" si="130"/>
        <v/>
      </c>
      <c r="I611" s="226" t="str">
        <f t="shared" ca="1" si="131"/>
        <v/>
      </c>
      <c r="J611" s="227" t="str">
        <f t="shared" ca="1" si="132"/>
        <v/>
      </c>
      <c r="K611" s="301" t="s">
        <v>88</v>
      </c>
      <c r="L611" s="112"/>
      <c r="M611" s="35"/>
      <c r="N611" s="35"/>
      <c r="O611" s="35"/>
      <c r="P611" s="35"/>
      <c r="S611" s="35"/>
      <c r="T611" s="35"/>
      <c r="U611" s="35"/>
      <c r="V611" s="35"/>
      <c r="W611" s="35"/>
      <c r="X611" s="35"/>
      <c r="Y611" s="35"/>
      <c r="Z611" s="35"/>
      <c r="AA611" s="228" t="b">
        <f t="shared" ca="1" si="133"/>
        <v>1</v>
      </c>
      <c r="AB611" s="228" t="b">
        <f ca="1">AND(Accueil!$E$5="Oui",$AA611,OR($AD611="",Accueil!$E$7="",NOT(ISNUMBER(Accueil!$E$7)),$AD611&gt;=Accueil!$E$7))</f>
        <v>0</v>
      </c>
      <c r="AC611" s="228" t="b">
        <f ca="1">AND(Accueil!$E$8="Oui",$AA611,OR($AD611="",Accueil!$E$10="",NOT(ISNUMBER(Accueil!$E$10)),$AD611&gt;=Accueil!$E$10))</f>
        <v>0</v>
      </c>
      <c r="AD611" s="229" t="str">
        <f>IF(NOT(_xlfn.ISFORMULA(B611)),IF(ISNUMBER(B611),B611,IF(NOT(_xlfn.ISFORMULA(D611)),IF(AND(ISNUMBER(D611),D611&lt;&gt;0),Accueil!$B$7,IF(NOT(_xlfn.ISFORMULA(G611)),IF(AND(ISNUMBER(G611),G611&lt;&gt;0),Accueil!$B$7,""),"")),IF(NOT(_xlfn.ISFORMULA(G611)),IF(AND(ISNUMBER(G611),G611&lt;&gt;0),Accueil!$B$7,""),""))),IF(NOT(_xlfn.ISFORMULA(D611)),IF(AND(ISNUMBER(D611),D611&lt;&gt;0),Accueil!$B$7,IF(NOT(_xlfn.ISFORMULA(G611)),IF(AND(ISNUMBER(G611),G611&lt;&gt;0),Accueil!$B$7,""),"")),IF(NOT(_xlfn.ISFORMULA(G611)),IF(AND(ISNUMBER(G611),G611&lt;&gt;0),Accueil!$B$7,""),"")))</f>
        <v/>
      </c>
      <c r="AE611" s="230">
        <f t="shared" ca="1" si="134"/>
        <v>0</v>
      </c>
      <c r="AF611" s="230">
        <f t="shared" ca="1" si="135"/>
        <v>0</v>
      </c>
      <c r="AG611" s="230">
        <f t="shared" ca="1" si="136"/>
        <v>0</v>
      </c>
      <c r="AH611" s="231">
        <f t="shared" ca="1" si="137"/>
        <v>0</v>
      </c>
      <c r="AI611" s="231">
        <f t="shared" ca="1" si="138"/>
        <v>0</v>
      </c>
      <c r="AJ611" s="231" t="str">
        <f t="shared" ca="1" si="139"/>
        <v/>
      </c>
    </row>
    <row r="612" spans="1:36" x14ac:dyDescent="0.25">
      <c r="A612" s="42"/>
      <c r="B612" s="232" t="str">
        <f>IF(NOT(_xlfn.ISFORMULA(D612)),IF(AND(ISNUMBER(D612),D612&lt;&gt;0),Accueil!$B$7,IF(NOT(_xlfn.ISFORMULA(G612)),IF(AND(ISNUMBER(G612),G612&lt;&gt;0),Accueil!$B$7,""),"")),IF(NOT(_xlfn.ISFORMULA(G612)),IF(AND(ISNUMBER(G612),G612&lt;&gt;0),Accueil!$B$7,""),""))</f>
        <v/>
      </c>
      <c r="C612" s="43"/>
      <c r="D612" s="223" t="str">
        <f t="shared" ca="1" si="126"/>
        <v/>
      </c>
      <c r="E612" s="223" t="str">
        <f t="shared" ca="1" si="127"/>
        <v/>
      </c>
      <c r="F612" s="223" t="str">
        <f t="shared" ca="1" si="128"/>
        <v/>
      </c>
      <c r="G612" s="224" t="str">
        <f t="shared" ca="1" si="129"/>
        <v/>
      </c>
      <c r="H612" s="225" t="str">
        <f t="shared" ca="1" si="130"/>
        <v/>
      </c>
      <c r="I612" s="226" t="str">
        <f t="shared" ca="1" si="131"/>
        <v/>
      </c>
      <c r="J612" s="227" t="str">
        <f t="shared" ca="1" si="132"/>
        <v/>
      </c>
      <c r="K612" s="301" t="s">
        <v>88</v>
      </c>
      <c r="L612" s="112"/>
      <c r="M612" s="35"/>
      <c r="N612" s="35"/>
      <c r="O612" s="35"/>
      <c r="P612" s="35"/>
      <c r="S612" s="35"/>
      <c r="T612" s="35"/>
      <c r="U612" s="35"/>
      <c r="V612" s="35"/>
      <c r="W612" s="35"/>
      <c r="X612" s="35"/>
      <c r="Y612" s="35"/>
      <c r="Z612" s="35"/>
      <c r="AA612" s="228" t="b">
        <f t="shared" ca="1" si="133"/>
        <v>1</v>
      </c>
      <c r="AB612" s="228" t="b">
        <f ca="1">AND(Accueil!$E$5="Oui",$AA612,OR($AD612="",Accueil!$E$7="",NOT(ISNUMBER(Accueil!$E$7)),$AD612&gt;=Accueil!$E$7))</f>
        <v>0</v>
      </c>
      <c r="AC612" s="228" t="b">
        <f ca="1">AND(Accueil!$E$8="Oui",$AA612,OR($AD612="",Accueil!$E$10="",NOT(ISNUMBER(Accueil!$E$10)),$AD612&gt;=Accueil!$E$10))</f>
        <v>0</v>
      </c>
      <c r="AD612" s="229" t="str">
        <f>IF(NOT(_xlfn.ISFORMULA(B612)),IF(ISNUMBER(B612),B612,IF(NOT(_xlfn.ISFORMULA(D612)),IF(AND(ISNUMBER(D612),D612&lt;&gt;0),Accueil!$B$7,IF(NOT(_xlfn.ISFORMULA(G612)),IF(AND(ISNUMBER(G612),G612&lt;&gt;0),Accueil!$B$7,""),"")),IF(NOT(_xlfn.ISFORMULA(G612)),IF(AND(ISNUMBER(G612),G612&lt;&gt;0),Accueil!$B$7,""),""))),IF(NOT(_xlfn.ISFORMULA(D612)),IF(AND(ISNUMBER(D612),D612&lt;&gt;0),Accueil!$B$7,IF(NOT(_xlfn.ISFORMULA(G612)),IF(AND(ISNUMBER(G612),G612&lt;&gt;0),Accueil!$B$7,""),"")),IF(NOT(_xlfn.ISFORMULA(G612)),IF(AND(ISNUMBER(G612),G612&lt;&gt;0),Accueil!$B$7,""),"")))</f>
        <v/>
      </c>
      <c r="AE612" s="230">
        <f t="shared" ca="1" si="134"/>
        <v>0</v>
      </c>
      <c r="AF612" s="230">
        <f t="shared" ca="1" si="135"/>
        <v>0</v>
      </c>
      <c r="AG612" s="230">
        <f t="shared" ca="1" si="136"/>
        <v>0</v>
      </c>
      <c r="AH612" s="231">
        <f t="shared" ca="1" si="137"/>
        <v>0</v>
      </c>
      <c r="AI612" s="231">
        <f t="shared" ca="1" si="138"/>
        <v>0</v>
      </c>
      <c r="AJ612" s="231" t="str">
        <f t="shared" ca="1" si="139"/>
        <v/>
      </c>
    </row>
    <row r="613" spans="1:36" x14ac:dyDescent="0.25">
      <c r="A613" s="42"/>
      <c r="B613" s="232" t="str">
        <f>IF(NOT(_xlfn.ISFORMULA(D613)),IF(AND(ISNUMBER(D613),D613&lt;&gt;0),Accueil!$B$7,IF(NOT(_xlfn.ISFORMULA(G613)),IF(AND(ISNUMBER(G613),G613&lt;&gt;0),Accueil!$B$7,""),"")),IF(NOT(_xlfn.ISFORMULA(G613)),IF(AND(ISNUMBER(G613),G613&lt;&gt;0),Accueil!$B$7,""),""))</f>
        <v/>
      </c>
      <c r="C613" s="43"/>
      <c r="D613" s="223" t="str">
        <f t="shared" ca="1" si="126"/>
        <v/>
      </c>
      <c r="E613" s="223" t="str">
        <f t="shared" ca="1" si="127"/>
        <v/>
      </c>
      <c r="F613" s="223" t="str">
        <f t="shared" ca="1" si="128"/>
        <v/>
      </c>
      <c r="G613" s="224" t="str">
        <f t="shared" ca="1" si="129"/>
        <v/>
      </c>
      <c r="H613" s="225" t="str">
        <f t="shared" ca="1" si="130"/>
        <v/>
      </c>
      <c r="I613" s="226" t="str">
        <f t="shared" ca="1" si="131"/>
        <v/>
      </c>
      <c r="J613" s="227" t="str">
        <f t="shared" ca="1" si="132"/>
        <v/>
      </c>
      <c r="K613" s="301" t="s">
        <v>88</v>
      </c>
      <c r="L613" s="112"/>
      <c r="M613" s="35"/>
      <c r="N613" s="35"/>
      <c r="O613" s="35"/>
      <c r="P613" s="35"/>
      <c r="S613" s="35"/>
      <c r="T613" s="35"/>
      <c r="U613" s="35"/>
      <c r="V613" s="35"/>
      <c r="W613" s="35"/>
      <c r="X613" s="35"/>
      <c r="Y613" s="35"/>
      <c r="Z613" s="35"/>
      <c r="AA613" s="228" t="b">
        <f t="shared" ca="1" si="133"/>
        <v>1</v>
      </c>
      <c r="AB613" s="228" t="b">
        <f ca="1">AND(Accueil!$E$5="Oui",$AA613,OR($AD613="",Accueil!$E$7="",NOT(ISNUMBER(Accueil!$E$7)),$AD613&gt;=Accueil!$E$7))</f>
        <v>0</v>
      </c>
      <c r="AC613" s="228" t="b">
        <f ca="1">AND(Accueil!$E$8="Oui",$AA613,OR($AD613="",Accueil!$E$10="",NOT(ISNUMBER(Accueil!$E$10)),$AD613&gt;=Accueil!$E$10))</f>
        <v>0</v>
      </c>
      <c r="AD613" s="229" t="str">
        <f>IF(NOT(_xlfn.ISFORMULA(B613)),IF(ISNUMBER(B613),B613,IF(NOT(_xlfn.ISFORMULA(D613)),IF(AND(ISNUMBER(D613),D613&lt;&gt;0),Accueil!$B$7,IF(NOT(_xlfn.ISFORMULA(G613)),IF(AND(ISNUMBER(G613),G613&lt;&gt;0),Accueil!$B$7,""),"")),IF(NOT(_xlfn.ISFORMULA(G613)),IF(AND(ISNUMBER(G613),G613&lt;&gt;0),Accueil!$B$7,""),""))),IF(NOT(_xlfn.ISFORMULA(D613)),IF(AND(ISNUMBER(D613),D613&lt;&gt;0),Accueil!$B$7,IF(NOT(_xlfn.ISFORMULA(G613)),IF(AND(ISNUMBER(G613),G613&lt;&gt;0),Accueil!$B$7,""),"")),IF(NOT(_xlfn.ISFORMULA(G613)),IF(AND(ISNUMBER(G613),G613&lt;&gt;0),Accueil!$B$7,""),"")))</f>
        <v/>
      </c>
      <c r="AE613" s="230">
        <f t="shared" ca="1" si="134"/>
        <v>0</v>
      </c>
      <c r="AF613" s="230">
        <f t="shared" ca="1" si="135"/>
        <v>0</v>
      </c>
      <c r="AG613" s="230">
        <f t="shared" ca="1" si="136"/>
        <v>0</v>
      </c>
      <c r="AH613" s="231">
        <f t="shared" ca="1" si="137"/>
        <v>0</v>
      </c>
      <c r="AI613" s="231">
        <f t="shared" ca="1" si="138"/>
        <v>0</v>
      </c>
      <c r="AJ613" s="231" t="str">
        <f t="shared" ca="1" si="139"/>
        <v/>
      </c>
    </row>
    <row r="614" spans="1:36" x14ac:dyDescent="0.25">
      <c r="A614" s="42"/>
      <c r="B614" s="232" t="str">
        <f>IF(NOT(_xlfn.ISFORMULA(D614)),IF(AND(ISNUMBER(D614),D614&lt;&gt;0),Accueil!$B$7,IF(NOT(_xlfn.ISFORMULA(G614)),IF(AND(ISNUMBER(G614),G614&lt;&gt;0),Accueil!$B$7,""),"")),IF(NOT(_xlfn.ISFORMULA(G614)),IF(AND(ISNUMBER(G614),G614&lt;&gt;0),Accueil!$B$7,""),""))</f>
        <v/>
      </c>
      <c r="C614" s="43"/>
      <c r="D614" s="223" t="str">
        <f t="shared" ca="1" si="126"/>
        <v/>
      </c>
      <c r="E614" s="223" t="str">
        <f t="shared" ca="1" si="127"/>
        <v/>
      </c>
      <c r="F614" s="223" t="str">
        <f t="shared" ca="1" si="128"/>
        <v/>
      </c>
      <c r="G614" s="224" t="str">
        <f t="shared" ca="1" si="129"/>
        <v/>
      </c>
      <c r="H614" s="225" t="str">
        <f t="shared" ca="1" si="130"/>
        <v/>
      </c>
      <c r="I614" s="226" t="str">
        <f t="shared" ca="1" si="131"/>
        <v/>
      </c>
      <c r="J614" s="227" t="str">
        <f t="shared" ca="1" si="132"/>
        <v/>
      </c>
      <c r="K614" s="301" t="s">
        <v>88</v>
      </c>
      <c r="L614" s="112"/>
      <c r="M614" s="35"/>
      <c r="N614" s="35"/>
      <c r="O614" s="35"/>
      <c r="P614" s="35"/>
      <c r="S614" s="35"/>
      <c r="T614" s="35"/>
      <c r="U614" s="35"/>
      <c r="V614" s="35"/>
      <c r="W614" s="35"/>
      <c r="X614" s="35"/>
      <c r="Y614" s="35"/>
      <c r="Z614" s="35"/>
      <c r="AA614" s="228" t="b">
        <f t="shared" ca="1" si="133"/>
        <v>1</v>
      </c>
      <c r="AB614" s="228" t="b">
        <f ca="1">AND(Accueil!$E$5="Oui",$AA614,OR($AD614="",Accueil!$E$7="",NOT(ISNUMBER(Accueil!$E$7)),$AD614&gt;=Accueil!$E$7))</f>
        <v>0</v>
      </c>
      <c r="AC614" s="228" t="b">
        <f ca="1">AND(Accueil!$E$8="Oui",$AA614,OR($AD614="",Accueil!$E$10="",NOT(ISNUMBER(Accueil!$E$10)),$AD614&gt;=Accueil!$E$10))</f>
        <v>0</v>
      </c>
      <c r="AD614" s="229" t="str">
        <f>IF(NOT(_xlfn.ISFORMULA(B614)),IF(ISNUMBER(B614),B614,IF(NOT(_xlfn.ISFORMULA(D614)),IF(AND(ISNUMBER(D614),D614&lt;&gt;0),Accueil!$B$7,IF(NOT(_xlfn.ISFORMULA(G614)),IF(AND(ISNUMBER(G614),G614&lt;&gt;0),Accueil!$B$7,""),"")),IF(NOT(_xlfn.ISFORMULA(G614)),IF(AND(ISNUMBER(G614),G614&lt;&gt;0),Accueil!$B$7,""),""))),IF(NOT(_xlfn.ISFORMULA(D614)),IF(AND(ISNUMBER(D614),D614&lt;&gt;0),Accueil!$B$7,IF(NOT(_xlfn.ISFORMULA(G614)),IF(AND(ISNUMBER(G614),G614&lt;&gt;0),Accueil!$B$7,""),"")),IF(NOT(_xlfn.ISFORMULA(G614)),IF(AND(ISNUMBER(G614),G614&lt;&gt;0),Accueil!$B$7,""),"")))</f>
        <v/>
      </c>
      <c r="AE614" s="230">
        <f t="shared" ca="1" si="134"/>
        <v>0</v>
      </c>
      <c r="AF614" s="230">
        <f t="shared" ca="1" si="135"/>
        <v>0</v>
      </c>
      <c r="AG614" s="230">
        <f t="shared" ca="1" si="136"/>
        <v>0</v>
      </c>
      <c r="AH614" s="231">
        <f t="shared" ca="1" si="137"/>
        <v>0</v>
      </c>
      <c r="AI614" s="231">
        <f t="shared" ca="1" si="138"/>
        <v>0</v>
      </c>
      <c r="AJ614" s="231" t="str">
        <f t="shared" ca="1" si="139"/>
        <v/>
      </c>
    </row>
    <row r="615" spans="1:36" x14ac:dyDescent="0.25">
      <c r="A615" s="42"/>
      <c r="B615" s="232" t="str">
        <f>IF(NOT(_xlfn.ISFORMULA(D615)),IF(AND(ISNUMBER(D615),D615&lt;&gt;0),Accueil!$B$7,IF(NOT(_xlfn.ISFORMULA(G615)),IF(AND(ISNUMBER(G615),G615&lt;&gt;0),Accueil!$B$7,""),"")),IF(NOT(_xlfn.ISFORMULA(G615)),IF(AND(ISNUMBER(G615),G615&lt;&gt;0),Accueil!$B$7,""),""))</f>
        <v/>
      </c>
      <c r="C615" s="43"/>
      <c r="D615" s="223" t="str">
        <f t="shared" ca="1" si="126"/>
        <v/>
      </c>
      <c r="E615" s="223" t="str">
        <f t="shared" ca="1" si="127"/>
        <v/>
      </c>
      <c r="F615" s="223" t="str">
        <f t="shared" ca="1" si="128"/>
        <v/>
      </c>
      <c r="G615" s="224" t="str">
        <f t="shared" ca="1" si="129"/>
        <v/>
      </c>
      <c r="H615" s="225" t="str">
        <f t="shared" ca="1" si="130"/>
        <v/>
      </c>
      <c r="I615" s="226" t="str">
        <f t="shared" ca="1" si="131"/>
        <v/>
      </c>
      <c r="J615" s="227" t="str">
        <f t="shared" ca="1" si="132"/>
        <v/>
      </c>
      <c r="K615" s="301" t="s">
        <v>88</v>
      </c>
      <c r="L615" s="112"/>
      <c r="M615" s="35"/>
      <c r="N615" s="35"/>
      <c r="O615" s="35"/>
      <c r="P615" s="35"/>
      <c r="S615" s="35"/>
      <c r="T615" s="35"/>
      <c r="U615" s="35"/>
      <c r="V615" s="35"/>
      <c r="W615" s="35"/>
      <c r="X615" s="35"/>
      <c r="Y615" s="35"/>
      <c r="Z615" s="35"/>
      <c r="AA615" s="228" t="b">
        <f t="shared" ca="1" si="133"/>
        <v>1</v>
      </c>
      <c r="AB615" s="228" t="b">
        <f ca="1">AND(Accueil!$E$5="Oui",$AA615,OR($AD615="",Accueil!$E$7="",NOT(ISNUMBER(Accueil!$E$7)),$AD615&gt;=Accueil!$E$7))</f>
        <v>0</v>
      </c>
      <c r="AC615" s="228" t="b">
        <f ca="1">AND(Accueil!$E$8="Oui",$AA615,OR($AD615="",Accueil!$E$10="",NOT(ISNUMBER(Accueil!$E$10)),$AD615&gt;=Accueil!$E$10))</f>
        <v>0</v>
      </c>
      <c r="AD615" s="229" t="str">
        <f>IF(NOT(_xlfn.ISFORMULA(B615)),IF(ISNUMBER(B615),B615,IF(NOT(_xlfn.ISFORMULA(D615)),IF(AND(ISNUMBER(D615),D615&lt;&gt;0),Accueil!$B$7,IF(NOT(_xlfn.ISFORMULA(G615)),IF(AND(ISNUMBER(G615),G615&lt;&gt;0),Accueil!$B$7,""),"")),IF(NOT(_xlfn.ISFORMULA(G615)),IF(AND(ISNUMBER(G615),G615&lt;&gt;0),Accueil!$B$7,""),""))),IF(NOT(_xlfn.ISFORMULA(D615)),IF(AND(ISNUMBER(D615),D615&lt;&gt;0),Accueil!$B$7,IF(NOT(_xlfn.ISFORMULA(G615)),IF(AND(ISNUMBER(G615),G615&lt;&gt;0),Accueil!$B$7,""),"")),IF(NOT(_xlfn.ISFORMULA(G615)),IF(AND(ISNUMBER(G615),G615&lt;&gt;0),Accueil!$B$7,""),"")))</f>
        <v/>
      </c>
      <c r="AE615" s="230">
        <f t="shared" ca="1" si="134"/>
        <v>0</v>
      </c>
      <c r="AF615" s="230">
        <f t="shared" ca="1" si="135"/>
        <v>0</v>
      </c>
      <c r="AG615" s="230">
        <f t="shared" ca="1" si="136"/>
        <v>0</v>
      </c>
      <c r="AH615" s="231">
        <f t="shared" ca="1" si="137"/>
        <v>0</v>
      </c>
      <c r="AI615" s="231">
        <f t="shared" ca="1" si="138"/>
        <v>0</v>
      </c>
      <c r="AJ615" s="231" t="str">
        <f t="shared" ca="1" si="139"/>
        <v/>
      </c>
    </row>
    <row r="616" spans="1:36" x14ac:dyDescent="0.25">
      <c r="A616" s="42"/>
      <c r="B616" s="232" t="str">
        <f>IF(NOT(_xlfn.ISFORMULA(D616)),IF(AND(ISNUMBER(D616),D616&lt;&gt;0),Accueil!$B$7,IF(NOT(_xlfn.ISFORMULA(G616)),IF(AND(ISNUMBER(G616),G616&lt;&gt;0),Accueil!$B$7,""),"")),IF(NOT(_xlfn.ISFORMULA(G616)),IF(AND(ISNUMBER(G616),G616&lt;&gt;0),Accueil!$B$7,""),""))</f>
        <v/>
      </c>
      <c r="C616" s="43"/>
      <c r="D616" s="223" t="str">
        <f t="shared" ca="1" si="126"/>
        <v/>
      </c>
      <c r="E616" s="223" t="str">
        <f t="shared" ca="1" si="127"/>
        <v/>
      </c>
      <c r="F616" s="223" t="str">
        <f t="shared" ca="1" si="128"/>
        <v/>
      </c>
      <c r="G616" s="224" t="str">
        <f t="shared" ca="1" si="129"/>
        <v/>
      </c>
      <c r="H616" s="225" t="str">
        <f t="shared" ca="1" si="130"/>
        <v/>
      </c>
      <c r="I616" s="226" t="str">
        <f t="shared" ca="1" si="131"/>
        <v/>
      </c>
      <c r="J616" s="227" t="str">
        <f t="shared" ca="1" si="132"/>
        <v/>
      </c>
      <c r="K616" s="301" t="s">
        <v>88</v>
      </c>
      <c r="L616" s="112"/>
      <c r="M616" s="35"/>
      <c r="N616" s="35"/>
      <c r="O616" s="35"/>
      <c r="P616" s="35"/>
      <c r="S616" s="35"/>
      <c r="T616" s="35"/>
      <c r="U616" s="35"/>
      <c r="V616" s="35"/>
      <c r="W616" s="35"/>
      <c r="X616" s="35"/>
      <c r="Y616" s="35"/>
      <c r="Z616" s="35"/>
      <c r="AA616" s="228" t="b">
        <f t="shared" ca="1" si="133"/>
        <v>1</v>
      </c>
      <c r="AB616" s="228" t="b">
        <f ca="1">AND(Accueil!$E$5="Oui",$AA616,OR($AD616="",Accueil!$E$7="",NOT(ISNUMBER(Accueil!$E$7)),$AD616&gt;=Accueil!$E$7))</f>
        <v>0</v>
      </c>
      <c r="AC616" s="228" t="b">
        <f ca="1">AND(Accueil!$E$8="Oui",$AA616,OR($AD616="",Accueil!$E$10="",NOT(ISNUMBER(Accueil!$E$10)),$AD616&gt;=Accueil!$E$10))</f>
        <v>0</v>
      </c>
      <c r="AD616" s="229" t="str">
        <f>IF(NOT(_xlfn.ISFORMULA(B616)),IF(ISNUMBER(B616),B616,IF(NOT(_xlfn.ISFORMULA(D616)),IF(AND(ISNUMBER(D616),D616&lt;&gt;0),Accueil!$B$7,IF(NOT(_xlfn.ISFORMULA(G616)),IF(AND(ISNUMBER(G616),G616&lt;&gt;0),Accueil!$B$7,""),"")),IF(NOT(_xlfn.ISFORMULA(G616)),IF(AND(ISNUMBER(G616),G616&lt;&gt;0),Accueil!$B$7,""),""))),IF(NOT(_xlfn.ISFORMULA(D616)),IF(AND(ISNUMBER(D616),D616&lt;&gt;0),Accueil!$B$7,IF(NOT(_xlfn.ISFORMULA(G616)),IF(AND(ISNUMBER(G616),G616&lt;&gt;0),Accueil!$B$7,""),"")),IF(NOT(_xlfn.ISFORMULA(G616)),IF(AND(ISNUMBER(G616),G616&lt;&gt;0),Accueil!$B$7,""),"")))</f>
        <v/>
      </c>
      <c r="AE616" s="230">
        <f t="shared" ca="1" si="134"/>
        <v>0</v>
      </c>
      <c r="AF616" s="230">
        <f t="shared" ca="1" si="135"/>
        <v>0</v>
      </c>
      <c r="AG616" s="230">
        <f t="shared" ca="1" si="136"/>
        <v>0</v>
      </c>
      <c r="AH616" s="231">
        <f t="shared" ca="1" si="137"/>
        <v>0</v>
      </c>
      <c r="AI616" s="231">
        <f t="shared" ca="1" si="138"/>
        <v>0</v>
      </c>
      <c r="AJ616" s="231" t="str">
        <f t="shared" ca="1" si="139"/>
        <v/>
      </c>
    </row>
    <row r="617" spans="1:36" x14ac:dyDescent="0.25">
      <c r="A617" s="42"/>
      <c r="B617" s="232" t="str">
        <f>IF(NOT(_xlfn.ISFORMULA(D617)),IF(AND(ISNUMBER(D617),D617&lt;&gt;0),Accueil!$B$7,IF(NOT(_xlfn.ISFORMULA(G617)),IF(AND(ISNUMBER(G617),G617&lt;&gt;0),Accueil!$B$7,""),"")),IF(NOT(_xlfn.ISFORMULA(G617)),IF(AND(ISNUMBER(G617),G617&lt;&gt;0),Accueil!$B$7,""),""))</f>
        <v/>
      </c>
      <c r="C617" s="43"/>
      <c r="D617" s="223" t="str">
        <f t="shared" ca="1" si="126"/>
        <v/>
      </c>
      <c r="E617" s="223" t="str">
        <f t="shared" ca="1" si="127"/>
        <v/>
      </c>
      <c r="F617" s="223" t="str">
        <f t="shared" ca="1" si="128"/>
        <v/>
      </c>
      <c r="G617" s="224" t="str">
        <f t="shared" ca="1" si="129"/>
        <v/>
      </c>
      <c r="H617" s="225" t="str">
        <f t="shared" ca="1" si="130"/>
        <v/>
      </c>
      <c r="I617" s="226" t="str">
        <f t="shared" ca="1" si="131"/>
        <v/>
      </c>
      <c r="J617" s="227" t="str">
        <f t="shared" ca="1" si="132"/>
        <v/>
      </c>
      <c r="K617" s="301" t="s">
        <v>88</v>
      </c>
      <c r="L617" s="112"/>
      <c r="M617" s="35"/>
      <c r="N617" s="35"/>
      <c r="O617" s="35"/>
      <c r="P617" s="35"/>
      <c r="S617" s="35"/>
      <c r="T617" s="35"/>
      <c r="U617" s="35"/>
      <c r="V617" s="35"/>
      <c r="W617" s="35"/>
      <c r="X617" s="35"/>
      <c r="Y617" s="35"/>
      <c r="Z617" s="35"/>
      <c r="AA617" s="228" t="b">
        <f t="shared" ca="1" si="133"/>
        <v>1</v>
      </c>
      <c r="AB617" s="228" t="b">
        <f ca="1">AND(Accueil!$E$5="Oui",$AA617,OR($AD617="",Accueil!$E$7="",NOT(ISNUMBER(Accueil!$E$7)),$AD617&gt;=Accueil!$E$7))</f>
        <v>0</v>
      </c>
      <c r="AC617" s="228" t="b">
        <f ca="1">AND(Accueil!$E$8="Oui",$AA617,OR($AD617="",Accueil!$E$10="",NOT(ISNUMBER(Accueil!$E$10)),$AD617&gt;=Accueil!$E$10))</f>
        <v>0</v>
      </c>
      <c r="AD617" s="229" t="str">
        <f>IF(NOT(_xlfn.ISFORMULA(B617)),IF(ISNUMBER(B617),B617,IF(NOT(_xlfn.ISFORMULA(D617)),IF(AND(ISNUMBER(D617),D617&lt;&gt;0),Accueil!$B$7,IF(NOT(_xlfn.ISFORMULA(G617)),IF(AND(ISNUMBER(G617),G617&lt;&gt;0),Accueil!$B$7,""),"")),IF(NOT(_xlfn.ISFORMULA(G617)),IF(AND(ISNUMBER(G617),G617&lt;&gt;0),Accueil!$B$7,""),""))),IF(NOT(_xlfn.ISFORMULA(D617)),IF(AND(ISNUMBER(D617),D617&lt;&gt;0),Accueil!$B$7,IF(NOT(_xlfn.ISFORMULA(G617)),IF(AND(ISNUMBER(G617),G617&lt;&gt;0),Accueil!$B$7,""),"")),IF(NOT(_xlfn.ISFORMULA(G617)),IF(AND(ISNUMBER(G617),G617&lt;&gt;0),Accueil!$B$7,""),"")))</f>
        <v/>
      </c>
      <c r="AE617" s="230">
        <f t="shared" ca="1" si="134"/>
        <v>0</v>
      </c>
      <c r="AF617" s="230">
        <f t="shared" ca="1" si="135"/>
        <v>0</v>
      </c>
      <c r="AG617" s="230">
        <f t="shared" ca="1" si="136"/>
        <v>0</v>
      </c>
      <c r="AH617" s="231">
        <f t="shared" ca="1" si="137"/>
        <v>0</v>
      </c>
      <c r="AI617" s="231">
        <f t="shared" ca="1" si="138"/>
        <v>0</v>
      </c>
      <c r="AJ617" s="231" t="str">
        <f t="shared" ca="1" si="139"/>
        <v/>
      </c>
    </row>
    <row r="618" spans="1:36" x14ac:dyDescent="0.25">
      <c r="A618" s="42"/>
      <c r="B618" s="232" t="str">
        <f>IF(NOT(_xlfn.ISFORMULA(D618)),IF(AND(ISNUMBER(D618),D618&lt;&gt;0),Accueil!$B$7,IF(NOT(_xlfn.ISFORMULA(G618)),IF(AND(ISNUMBER(G618),G618&lt;&gt;0),Accueil!$B$7,""),"")),IF(NOT(_xlfn.ISFORMULA(G618)),IF(AND(ISNUMBER(G618),G618&lt;&gt;0),Accueil!$B$7,""),""))</f>
        <v/>
      </c>
      <c r="C618" s="43"/>
      <c r="D618" s="223" t="str">
        <f t="shared" ca="1" si="126"/>
        <v/>
      </c>
      <c r="E618" s="223" t="str">
        <f t="shared" ca="1" si="127"/>
        <v/>
      </c>
      <c r="F618" s="223" t="str">
        <f t="shared" ca="1" si="128"/>
        <v/>
      </c>
      <c r="G618" s="224" t="str">
        <f t="shared" ca="1" si="129"/>
        <v/>
      </c>
      <c r="H618" s="225" t="str">
        <f t="shared" ca="1" si="130"/>
        <v/>
      </c>
      <c r="I618" s="226" t="str">
        <f t="shared" ca="1" si="131"/>
        <v/>
      </c>
      <c r="J618" s="227" t="str">
        <f t="shared" ca="1" si="132"/>
        <v/>
      </c>
      <c r="K618" s="301" t="s">
        <v>88</v>
      </c>
      <c r="L618" s="112"/>
      <c r="M618" s="35"/>
      <c r="N618" s="35"/>
      <c r="O618" s="35"/>
      <c r="P618" s="35"/>
      <c r="S618" s="35"/>
      <c r="T618" s="35"/>
      <c r="U618" s="35"/>
      <c r="V618" s="35"/>
      <c r="W618" s="35"/>
      <c r="X618" s="35"/>
      <c r="Y618" s="35"/>
      <c r="Z618" s="35"/>
      <c r="AA618" s="228" t="b">
        <f t="shared" ca="1" si="133"/>
        <v>1</v>
      </c>
      <c r="AB618" s="228" t="b">
        <f ca="1">AND(Accueil!$E$5="Oui",$AA618,OR($AD618="",Accueil!$E$7="",NOT(ISNUMBER(Accueil!$E$7)),$AD618&gt;=Accueil!$E$7))</f>
        <v>0</v>
      </c>
      <c r="AC618" s="228" t="b">
        <f ca="1">AND(Accueil!$E$8="Oui",$AA618,OR($AD618="",Accueil!$E$10="",NOT(ISNUMBER(Accueil!$E$10)),$AD618&gt;=Accueil!$E$10))</f>
        <v>0</v>
      </c>
      <c r="AD618" s="229" t="str">
        <f>IF(NOT(_xlfn.ISFORMULA(B618)),IF(ISNUMBER(B618),B618,IF(NOT(_xlfn.ISFORMULA(D618)),IF(AND(ISNUMBER(D618),D618&lt;&gt;0),Accueil!$B$7,IF(NOT(_xlfn.ISFORMULA(G618)),IF(AND(ISNUMBER(G618),G618&lt;&gt;0),Accueil!$B$7,""),"")),IF(NOT(_xlfn.ISFORMULA(G618)),IF(AND(ISNUMBER(G618),G618&lt;&gt;0),Accueil!$B$7,""),""))),IF(NOT(_xlfn.ISFORMULA(D618)),IF(AND(ISNUMBER(D618),D618&lt;&gt;0),Accueil!$B$7,IF(NOT(_xlfn.ISFORMULA(G618)),IF(AND(ISNUMBER(G618),G618&lt;&gt;0),Accueil!$B$7,""),"")),IF(NOT(_xlfn.ISFORMULA(G618)),IF(AND(ISNUMBER(G618),G618&lt;&gt;0),Accueil!$B$7,""),"")))</f>
        <v/>
      </c>
      <c r="AE618" s="230">
        <f t="shared" ca="1" si="134"/>
        <v>0</v>
      </c>
      <c r="AF618" s="230">
        <f t="shared" ca="1" si="135"/>
        <v>0</v>
      </c>
      <c r="AG618" s="230">
        <f t="shared" ca="1" si="136"/>
        <v>0</v>
      </c>
      <c r="AH618" s="231">
        <f t="shared" ca="1" si="137"/>
        <v>0</v>
      </c>
      <c r="AI618" s="231">
        <f t="shared" ca="1" si="138"/>
        <v>0</v>
      </c>
      <c r="AJ618" s="231" t="str">
        <f t="shared" ca="1" si="139"/>
        <v/>
      </c>
    </row>
    <row r="619" spans="1:36" x14ac:dyDescent="0.25">
      <c r="A619" s="42"/>
      <c r="B619" s="232" t="str">
        <f>IF(NOT(_xlfn.ISFORMULA(D619)),IF(AND(ISNUMBER(D619),D619&lt;&gt;0),Accueil!$B$7,IF(NOT(_xlfn.ISFORMULA(G619)),IF(AND(ISNUMBER(G619),G619&lt;&gt;0),Accueil!$B$7,""),"")),IF(NOT(_xlfn.ISFORMULA(G619)),IF(AND(ISNUMBER(G619),G619&lt;&gt;0),Accueil!$B$7,""),""))</f>
        <v/>
      </c>
      <c r="C619" s="43"/>
      <c r="D619" s="223" t="str">
        <f t="shared" ca="1" si="126"/>
        <v/>
      </c>
      <c r="E619" s="223" t="str">
        <f t="shared" ca="1" si="127"/>
        <v/>
      </c>
      <c r="F619" s="223" t="str">
        <f t="shared" ca="1" si="128"/>
        <v/>
      </c>
      <c r="G619" s="224" t="str">
        <f t="shared" ca="1" si="129"/>
        <v/>
      </c>
      <c r="H619" s="225" t="str">
        <f t="shared" ca="1" si="130"/>
        <v/>
      </c>
      <c r="I619" s="226" t="str">
        <f t="shared" ca="1" si="131"/>
        <v/>
      </c>
      <c r="J619" s="227" t="str">
        <f t="shared" ca="1" si="132"/>
        <v/>
      </c>
      <c r="K619" s="301" t="s">
        <v>88</v>
      </c>
      <c r="L619" s="112"/>
      <c r="M619" s="35"/>
      <c r="N619" s="35"/>
      <c r="O619" s="35"/>
      <c r="P619" s="35"/>
      <c r="S619" s="35"/>
      <c r="T619" s="35"/>
      <c r="U619" s="35"/>
      <c r="V619" s="35"/>
      <c r="W619" s="35"/>
      <c r="X619" s="35"/>
      <c r="Y619" s="35"/>
      <c r="Z619" s="35"/>
      <c r="AA619" s="228" t="b">
        <f t="shared" ca="1" si="133"/>
        <v>1</v>
      </c>
      <c r="AB619" s="228" t="b">
        <f ca="1">AND(Accueil!$E$5="Oui",$AA619,OR($AD619="",Accueil!$E$7="",NOT(ISNUMBER(Accueil!$E$7)),$AD619&gt;=Accueil!$E$7))</f>
        <v>0</v>
      </c>
      <c r="AC619" s="228" t="b">
        <f ca="1">AND(Accueil!$E$8="Oui",$AA619,OR($AD619="",Accueil!$E$10="",NOT(ISNUMBER(Accueil!$E$10)),$AD619&gt;=Accueil!$E$10))</f>
        <v>0</v>
      </c>
      <c r="AD619" s="229" t="str">
        <f>IF(NOT(_xlfn.ISFORMULA(B619)),IF(ISNUMBER(B619),B619,IF(NOT(_xlfn.ISFORMULA(D619)),IF(AND(ISNUMBER(D619),D619&lt;&gt;0),Accueil!$B$7,IF(NOT(_xlfn.ISFORMULA(G619)),IF(AND(ISNUMBER(G619),G619&lt;&gt;0),Accueil!$B$7,""),"")),IF(NOT(_xlfn.ISFORMULA(G619)),IF(AND(ISNUMBER(G619),G619&lt;&gt;0),Accueil!$B$7,""),""))),IF(NOT(_xlfn.ISFORMULA(D619)),IF(AND(ISNUMBER(D619),D619&lt;&gt;0),Accueil!$B$7,IF(NOT(_xlfn.ISFORMULA(G619)),IF(AND(ISNUMBER(G619),G619&lt;&gt;0),Accueil!$B$7,""),"")),IF(NOT(_xlfn.ISFORMULA(G619)),IF(AND(ISNUMBER(G619),G619&lt;&gt;0),Accueil!$B$7,""),"")))</f>
        <v/>
      </c>
      <c r="AE619" s="230">
        <f t="shared" ca="1" si="134"/>
        <v>0</v>
      </c>
      <c r="AF619" s="230">
        <f t="shared" ca="1" si="135"/>
        <v>0</v>
      </c>
      <c r="AG619" s="230">
        <f t="shared" ca="1" si="136"/>
        <v>0</v>
      </c>
      <c r="AH619" s="231">
        <f t="shared" ca="1" si="137"/>
        <v>0</v>
      </c>
      <c r="AI619" s="231">
        <f t="shared" ca="1" si="138"/>
        <v>0</v>
      </c>
      <c r="AJ619" s="231" t="str">
        <f t="shared" ca="1" si="139"/>
        <v/>
      </c>
    </row>
    <row r="620" spans="1:36" x14ac:dyDescent="0.25">
      <c r="A620" s="42"/>
      <c r="B620" s="232" t="str">
        <f>IF(NOT(_xlfn.ISFORMULA(D620)),IF(AND(ISNUMBER(D620),D620&lt;&gt;0),Accueil!$B$7,IF(NOT(_xlfn.ISFORMULA(G620)),IF(AND(ISNUMBER(G620),G620&lt;&gt;0),Accueil!$B$7,""),"")),IF(NOT(_xlfn.ISFORMULA(G620)),IF(AND(ISNUMBER(G620),G620&lt;&gt;0),Accueil!$B$7,""),""))</f>
        <v/>
      </c>
      <c r="C620" s="43"/>
      <c r="D620" s="223" t="str">
        <f t="shared" ca="1" si="126"/>
        <v/>
      </c>
      <c r="E620" s="223" t="str">
        <f t="shared" ca="1" si="127"/>
        <v/>
      </c>
      <c r="F620" s="223" t="str">
        <f t="shared" ca="1" si="128"/>
        <v/>
      </c>
      <c r="G620" s="224" t="str">
        <f t="shared" ca="1" si="129"/>
        <v/>
      </c>
      <c r="H620" s="225" t="str">
        <f t="shared" ca="1" si="130"/>
        <v/>
      </c>
      <c r="I620" s="226" t="str">
        <f t="shared" ca="1" si="131"/>
        <v/>
      </c>
      <c r="J620" s="227" t="str">
        <f t="shared" ca="1" si="132"/>
        <v/>
      </c>
      <c r="K620" s="301" t="s">
        <v>88</v>
      </c>
      <c r="L620" s="112"/>
      <c r="M620" s="35"/>
      <c r="N620" s="35"/>
      <c r="O620" s="35"/>
      <c r="P620" s="35"/>
      <c r="S620" s="35"/>
      <c r="T620" s="35"/>
      <c r="U620" s="35"/>
      <c r="V620" s="35"/>
      <c r="W620" s="35"/>
      <c r="X620" s="35"/>
      <c r="Y620" s="35"/>
      <c r="Z620" s="35"/>
      <c r="AA620" s="228" t="b">
        <f t="shared" ca="1" si="133"/>
        <v>1</v>
      </c>
      <c r="AB620" s="228" t="b">
        <f ca="1">AND(Accueil!$E$5="Oui",$AA620,OR($AD620="",Accueil!$E$7="",NOT(ISNUMBER(Accueil!$E$7)),$AD620&gt;=Accueil!$E$7))</f>
        <v>0</v>
      </c>
      <c r="AC620" s="228" t="b">
        <f ca="1">AND(Accueil!$E$8="Oui",$AA620,OR($AD620="",Accueil!$E$10="",NOT(ISNUMBER(Accueil!$E$10)),$AD620&gt;=Accueil!$E$10))</f>
        <v>0</v>
      </c>
      <c r="AD620" s="229" t="str">
        <f>IF(NOT(_xlfn.ISFORMULA(B620)),IF(ISNUMBER(B620),B620,IF(NOT(_xlfn.ISFORMULA(D620)),IF(AND(ISNUMBER(D620),D620&lt;&gt;0),Accueil!$B$7,IF(NOT(_xlfn.ISFORMULA(G620)),IF(AND(ISNUMBER(G620),G620&lt;&gt;0),Accueil!$B$7,""),"")),IF(NOT(_xlfn.ISFORMULA(G620)),IF(AND(ISNUMBER(G620),G620&lt;&gt;0),Accueil!$B$7,""),""))),IF(NOT(_xlfn.ISFORMULA(D620)),IF(AND(ISNUMBER(D620),D620&lt;&gt;0),Accueil!$B$7,IF(NOT(_xlfn.ISFORMULA(G620)),IF(AND(ISNUMBER(G620),G620&lt;&gt;0),Accueil!$B$7,""),"")),IF(NOT(_xlfn.ISFORMULA(G620)),IF(AND(ISNUMBER(G620),G620&lt;&gt;0),Accueil!$B$7,""),"")))</f>
        <v/>
      </c>
      <c r="AE620" s="230">
        <f t="shared" ca="1" si="134"/>
        <v>0</v>
      </c>
      <c r="AF620" s="230">
        <f t="shared" ca="1" si="135"/>
        <v>0</v>
      </c>
      <c r="AG620" s="230">
        <f t="shared" ca="1" si="136"/>
        <v>0</v>
      </c>
      <c r="AH620" s="231">
        <f t="shared" ca="1" si="137"/>
        <v>0</v>
      </c>
      <c r="AI620" s="231">
        <f t="shared" ca="1" si="138"/>
        <v>0</v>
      </c>
      <c r="AJ620" s="231" t="str">
        <f t="shared" ca="1" si="139"/>
        <v/>
      </c>
    </row>
    <row r="621" spans="1:36" x14ac:dyDescent="0.25">
      <c r="A621" s="42"/>
      <c r="B621" s="232" t="str">
        <f>IF(NOT(_xlfn.ISFORMULA(D621)),IF(AND(ISNUMBER(D621),D621&lt;&gt;0),Accueil!$B$7,IF(NOT(_xlfn.ISFORMULA(G621)),IF(AND(ISNUMBER(G621),G621&lt;&gt;0),Accueil!$B$7,""),"")),IF(NOT(_xlfn.ISFORMULA(G621)),IF(AND(ISNUMBER(G621),G621&lt;&gt;0),Accueil!$B$7,""),""))</f>
        <v/>
      </c>
      <c r="C621" s="43"/>
      <c r="D621" s="223" t="str">
        <f t="shared" ca="1" si="126"/>
        <v/>
      </c>
      <c r="E621" s="223" t="str">
        <f t="shared" ca="1" si="127"/>
        <v/>
      </c>
      <c r="F621" s="223" t="str">
        <f t="shared" ca="1" si="128"/>
        <v/>
      </c>
      <c r="G621" s="224" t="str">
        <f t="shared" ca="1" si="129"/>
        <v/>
      </c>
      <c r="H621" s="225" t="str">
        <f t="shared" ca="1" si="130"/>
        <v/>
      </c>
      <c r="I621" s="226" t="str">
        <f t="shared" ca="1" si="131"/>
        <v/>
      </c>
      <c r="J621" s="227" t="str">
        <f t="shared" ca="1" si="132"/>
        <v/>
      </c>
      <c r="K621" s="301" t="s">
        <v>88</v>
      </c>
      <c r="L621" s="112"/>
      <c r="M621" s="35"/>
      <c r="N621" s="35"/>
      <c r="O621" s="35"/>
      <c r="P621" s="35"/>
      <c r="S621" s="35"/>
      <c r="T621" s="35"/>
      <c r="U621" s="35"/>
      <c r="V621" s="35"/>
      <c r="W621" s="35"/>
      <c r="X621" s="35"/>
      <c r="Y621" s="35"/>
      <c r="Z621" s="35"/>
      <c r="AA621" s="228" t="b">
        <f t="shared" ca="1" si="133"/>
        <v>1</v>
      </c>
      <c r="AB621" s="228" t="b">
        <f ca="1">AND(Accueil!$E$5="Oui",$AA621,OR($AD621="",Accueil!$E$7="",NOT(ISNUMBER(Accueil!$E$7)),$AD621&gt;=Accueil!$E$7))</f>
        <v>0</v>
      </c>
      <c r="AC621" s="228" t="b">
        <f ca="1">AND(Accueil!$E$8="Oui",$AA621,OR($AD621="",Accueil!$E$10="",NOT(ISNUMBER(Accueil!$E$10)),$AD621&gt;=Accueil!$E$10))</f>
        <v>0</v>
      </c>
      <c r="AD621" s="229" t="str">
        <f>IF(NOT(_xlfn.ISFORMULA(B621)),IF(ISNUMBER(B621),B621,IF(NOT(_xlfn.ISFORMULA(D621)),IF(AND(ISNUMBER(D621),D621&lt;&gt;0),Accueil!$B$7,IF(NOT(_xlfn.ISFORMULA(G621)),IF(AND(ISNUMBER(G621),G621&lt;&gt;0),Accueil!$B$7,""),"")),IF(NOT(_xlfn.ISFORMULA(G621)),IF(AND(ISNUMBER(G621),G621&lt;&gt;0),Accueil!$B$7,""),""))),IF(NOT(_xlfn.ISFORMULA(D621)),IF(AND(ISNUMBER(D621),D621&lt;&gt;0),Accueil!$B$7,IF(NOT(_xlfn.ISFORMULA(G621)),IF(AND(ISNUMBER(G621),G621&lt;&gt;0),Accueil!$B$7,""),"")),IF(NOT(_xlfn.ISFORMULA(G621)),IF(AND(ISNUMBER(G621),G621&lt;&gt;0),Accueil!$B$7,""),"")))</f>
        <v/>
      </c>
      <c r="AE621" s="230">
        <f t="shared" ca="1" si="134"/>
        <v>0</v>
      </c>
      <c r="AF621" s="230">
        <f t="shared" ca="1" si="135"/>
        <v>0</v>
      </c>
      <c r="AG621" s="230">
        <f t="shared" ca="1" si="136"/>
        <v>0</v>
      </c>
      <c r="AH621" s="231">
        <f t="shared" ca="1" si="137"/>
        <v>0</v>
      </c>
      <c r="AI621" s="231">
        <f t="shared" ca="1" si="138"/>
        <v>0</v>
      </c>
      <c r="AJ621" s="231" t="str">
        <f t="shared" ca="1" si="139"/>
        <v/>
      </c>
    </row>
    <row r="622" spans="1:36" x14ac:dyDescent="0.25">
      <c r="A622" s="42"/>
      <c r="B622" s="232" t="str">
        <f>IF(NOT(_xlfn.ISFORMULA(D622)),IF(AND(ISNUMBER(D622),D622&lt;&gt;0),Accueil!$B$7,IF(NOT(_xlfn.ISFORMULA(G622)),IF(AND(ISNUMBER(G622),G622&lt;&gt;0),Accueil!$B$7,""),"")),IF(NOT(_xlfn.ISFORMULA(G622)),IF(AND(ISNUMBER(G622),G622&lt;&gt;0),Accueil!$B$7,""),""))</f>
        <v/>
      </c>
      <c r="C622" s="43"/>
      <c r="D622" s="223" t="str">
        <f t="shared" ca="1" si="126"/>
        <v/>
      </c>
      <c r="E622" s="223" t="str">
        <f t="shared" ca="1" si="127"/>
        <v/>
      </c>
      <c r="F622" s="223" t="str">
        <f t="shared" ca="1" si="128"/>
        <v/>
      </c>
      <c r="G622" s="224" t="str">
        <f t="shared" ca="1" si="129"/>
        <v/>
      </c>
      <c r="H622" s="225" t="str">
        <f t="shared" ca="1" si="130"/>
        <v/>
      </c>
      <c r="I622" s="226" t="str">
        <f t="shared" ca="1" si="131"/>
        <v/>
      </c>
      <c r="J622" s="227" t="str">
        <f t="shared" ca="1" si="132"/>
        <v/>
      </c>
      <c r="K622" s="301" t="s">
        <v>88</v>
      </c>
      <c r="L622" s="112"/>
      <c r="M622" s="35"/>
      <c r="N622" s="35"/>
      <c r="O622" s="35"/>
      <c r="P622" s="35"/>
      <c r="S622" s="35"/>
      <c r="T622" s="35"/>
      <c r="U622" s="35"/>
      <c r="V622" s="35"/>
      <c r="W622" s="35"/>
      <c r="X622" s="35"/>
      <c r="Y622" s="35"/>
      <c r="Z622" s="35"/>
      <c r="AA622" s="228" t="b">
        <f t="shared" ca="1" si="133"/>
        <v>1</v>
      </c>
      <c r="AB622" s="228" t="b">
        <f ca="1">AND(Accueil!$E$5="Oui",$AA622,OR($AD622="",Accueil!$E$7="",NOT(ISNUMBER(Accueil!$E$7)),$AD622&gt;=Accueil!$E$7))</f>
        <v>0</v>
      </c>
      <c r="AC622" s="228" t="b">
        <f ca="1">AND(Accueil!$E$8="Oui",$AA622,OR($AD622="",Accueil!$E$10="",NOT(ISNUMBER(Accueil!$E$10)),$AD622&gt;=Accueil!$E$10))</f>
        <v>0</v>
      </c>
      <c r="AD622" s="229" t="str">
        <f>IF(NOT(_xlfn.ISFORMULA(B622)),IF(ISNUMBER(B622),B622,IF(NOT(_xlfn.ISFORMULA(D622)),IF(AND(ISNUMBER(D622),D622&lt;&gt;0),Accueil!$B$7,IF(NOT(_xlfn.ISFORMULA(G622)),IF(AND(ISNUMBER(G622),G622&lt;&gt;0),Accueil!$B$7,""),"")),IF(NOT(_xlfn.ISFORMULA(G622)),IF(AND(ISNUMBER(G622),G622&lt;&gt;0),Accueil!$B$7,""),""))),IF(NOT(_xlfn.ISFORMULA(D622)),IF(AND(ISNUMBER(D622),D622&lt;&gt;0),Accueil!$B$7,IF(NOT(_xlfn.ISFORMULA(G622)),IF(AND(ISNUMBER(G622),G622&lt;&gt;0),Accueil!$B$7,""),"")),IF(NOT(_xlfn.ISFORMULA(G622)),IF(AND(ISNUMBER(G622),G622&lt;&gt;0),Accueil!$B$7,""),"")))</f>
        <v/>
      </c>
      <c r="AE622" s="230">
        <f t="shared" ca="1" si="134"/>
        <v>0</v>
      </c>
      <c r="AF622" s="230">
        <f t="shared" ca="1" si="135"/>
        <v>0</v>
      </c>
      <c r="AG622" s="230">
        <f t="shared" ca="1" si="136"/>
        <v>0</v>
      </c>
      <c r="AH622" s="231">
        <f t="shared" ca="1" si="137"/>
        <v>0</v>
      </c>
      <c r="AI622" s="231">
        <f t="shared" ca="1" si="138"/>
        <v>0</v>
      </c>
      <c r="AJ622" s="231" t="str">
        <f t="shared" ca="1" si="139"/>
        <v/>
      </c>
    </row>
    <row r="623" spans="1:36" x14ac:dyDescent="0.25">
      <c r="A623" s="42"/>
      <c r="B623" s="232" t="str">
        <f>IF(NOT(_xlfn.ISFORMULA(D623)),IF(AND(ISNUMBER(D623),D623&lt;&gt;0),Accueil!$B$7,IF(NOT(_xlfn.ISFORMULA(G623)),IF(AND(ISNUMBER(G623),G623&lt;&gt;0),Accueil!$B$7,""),"")),IF(NOT(_xlfn.ISFORMULA(G623)),IF(AND(ISNUMBER(G623),G623&lt;&gt;0),Accueil!$B$7,""),""))</f>
        <v/>
      </c>
      <c r="C623" s="43"/>
      <c r="D623" s="223" t="str">
        <f t="shared" ca="1" si="126"/>
        <v/>
      </c>
      <c r="E623" s="223" t="str">
        <f t="shared" ca="1" si="127"/>
        <v/>
      </c>
      <c r="F623" s="223" t="str">
        <f t="shared" ca="1" si="128"/>
        <v/>
      </c>
      <c r="G623" s="224" t="str">
        <f t="shared" ca="1" si="129"/>
        <v/>
      </c>
      <c r="H623" s="225" t="str">
        <f t="shared" ca="1" si="130"/>
        <v/>
      </c>
      <c r="I623" s="226" t="str">
        <f t="shared" ca="1" si="131"/>
        <v/>
      </c>
      <c r="J623" s="227" t="str">
        <f t="shared" ca="1" si="132"/>
        <v/>
      </c>
      <c r="K623" s="301" t="s">
        <v>88</v>
      </c>
      <c r="L623" s="112"/>
      <c r="M623" s="35"/>
      <c r="N623" s="35"/>
      <c r="O623" s="35"/>
      <c r="P623" s="35"/>
      <c r="S623" s="35"/>
      <c r="T623" s="35"/>
      <c r="U623" s="35"/>
      <c r="V623" s="35"/>
      <c r="W623" s="35"/>
      <c r="X623" s="35"/>
      <c r="Y623" s="35"/>
      <c r="Z623" s="35"/>
      <c r="AA623" s="228" t="b">
        <f t="shared" ca="1" si="133"/>
        <v>1</v>
      </c>
      <c r="AB623" s="228" t="b">
        <f ca="1">AND(Accueil!$E$5="Oui",$AA623,OR($AD623="",Accueil!$E$7="",NOT(ISNUMBER(Accueil!$E$7)),$AD623&gt;=Accueil!$E$7))</f>
        <v>0</v>
      </c>
      <c r="AC623" s="228" t="b">
        <f ca="1">AND(Accueil!$E$8="Oui",$AA623,OR($AD623="",Accueil!$E$10="",NOT(ISNUMBER(Accueil!$E$10)),$AD623&gt;=Accueil!$E$10))</f>
        <v>0</v>
      </c>
      <c r="AD623" s="229" t="str">
        <f>IF(NOT(_xlfn.ISFORMULA(B623)),IF(ISNUMBER(B623),B623,IF(NOT(_xlfn.ISFORMULA(D623)),IF(AND(ISNUMBER(D623),D623&lt;&gt;0),Accueil!$B$7,IF(NOT(_xlfn.ISFORMULA(G623)),IF(AND(ISNUMBER(G623),G623&lt;&gt;0),Accueil!$B$7,""),"")),IF(NOT(_xlfn.ISFORMULA(G623)),IF(AND(ISNUMBER(G623),G623&lt;&gt;0),Accueil!$B$7,""),""))),IF(NOT(_xlfn.ISFORMULA(D623)),IF(AND(ISNUMBER(D623),D623&lt;&gt;0),Accueil!$B$7,IF(NOT(_xlfn.ISFORMULA(G623)),IF(AND(ISNUMBER(G623),G623&lt;&gt;0),Accueil!$B$7,""),"")),IF(NOT(_xlfn.ISFORMULA(G623)),IF(AND(ISNUMBER(G623),G623&lt;&gt;0),Accueil!$B$7,""),"")))</f>
        <v/>
      </c>
      <c r="AE623" s="230">
        <f t="shared" ca="1" si="134"/>
        <v>0</v>
      </c>
      <c r="AF623" s="230">
        <f t="shared" ca="1" si="135"/>
        <v>0</v>
      </c>
      <c r="AG623" s="230">
        <f t="shared" ca="1" si="136"/>
        <v>0</v>
      </c>
      <c r="AH623" s="231">
        <f t="shared" ca="1" si="137"/>
        <v>0</v>
      </c>
      <c r="AI623" s="231">
        <f t="shared" ca="1" si="138"/>
        <v>0</v>
      </c>
      <c r="AJ623" s="231" t="str">
        <f t="shared" ca="1" si="139"/>
        <v/>
      </c>
    </row>
    <row r="624" spans="1:36" x14ac:dyDescent="0.25">
      <c r="A624" s="42"/>
      <c r="B624" s="232" t="str">
        <f>IF(NOT(_xlfn.ISFORMULA(D624)),IF(AND(ISNUMBER(D624),D624&lt;&gt;0),Accueil!$B$7,IF(NOT(_xlfn.ISFORMULA(G624)),IF(AND(ISNUMBER(G624),G624&lt;&gt;0),Accueil!$B$7,""),"")),IF(NOT(_xlfn.ISFORMULA(G624)),IF(AND(ISNUMBER(G624),G624&lt;&gt;0),Accueil!$B$7,""),""))</f>
        <v/>
      </c>
      <c r="C624" s="43"/>
      <c r="D624" s="223" t="str">
        <f t="shared" ca="1" si="126"/>
        <v/>
      </c>
      <c r="E624" s="223" t="str">
        <f t="shared" ca="1" si="127"/>
        <v/>
      </c>
      <c r="F624" s="223" t="str">
        <f t="shared" ca="1" si="128"/>
        <v/>
      </c>
      <c r="G624" s="224" t="str">
        <f t="shared" ca="1" si="129"/>
        <v/>
      </c>
      <c r="H624" s="225" t="str">
        <f t="shared" ca="1" si="130"/>
        <v/>
      </c>
      <c r="I624" s="226" t="str">
        <f t="shared" ca="1" si="131"/>
        <v/>
      </c>
      <c r="J624" s="227" t="str">
        <f t="shared" ca="1" si="132"/>
        <v/>
      </c>
      <c r="K624" s="301" t="s">
        <v>88</v>
      </c>
      <c r="L624" s="112"/>
      <c r="M624" s="35"/>
      <c r="N624" s="35"/>
      <c r="O624" s="35"/>
      <c r="P624" s="35"/>
      <c r="S624" s="35"/>
      <c r="T624" s="35"/>
      <c r="U624" s="35"/>
      <c r="V624" s="35"/>
      <c r="W624" s="35"/>
      <c r="X624" s="35"/>
      <c r="Y624" s="35"/>
      <c r="Z624" s="35"/>
      <c r="AA624" s="228" t="b">
        <f t="shared" ca="1" si="133"/>
        <v>1</v>
      </c>
      <c r="AB624" s="228" t="b">
        <f ca="1">AND(Accueil!$E$5="Oui",$AA624,OR($AD624="",Accueil!$E$7="",NOT(ISNUMBER(Accueil!$E$7)),$AD624&gt;=Accueil!$E$7))</f>
        <v>0</v>
      </c>
      <c r="AC624" s="228" t="b">
        <f ca="1">AND(Accueil!$E$8="Oui",$AA624,OR($AD624="",Accueil!$E$10="",NOT(ISNUMBER(Accueil!$E$10)),$AD624&gt;=Accueil!$E$10))</f>
        <v>0</v>
      </c>
      <c r="AD624" s="229" t="str">
        <f>IF(NOT(_xlfn.ISFORMULA(B624)),IF(ISNUMBER(B624),B624,IF(NOT(_xlfn.ISFORMULA(D624)),IF(AND(ISNUMBER(D624),D624&lt;&gt;0),Accueil!$B$7,IF(NOT(_xlfn.ISFORMULA(G624)),IF(AND(ISNUMBER(G624),G624&lt;&gt;0),Accueil!$B$7,""),"")),IF(NOT(_xlfn.ISFORMULA(G624)),IF(AND(ISNUMBER(G624),G624&lt;&gt;0),Accueil!$B$7,""),""))),IF(NOT(_xlfn.ISFORMULA(D624)),IF(AND(ISNUMBER(D624),D624&lt;&gt;0),Accueil!$B$7,IF(NOT(_xlfn.ISFORMULA(G624)),IF(AND(ISNUMBER(G624),G624&lt;&gt;0),Accueil!$B$7,""),"")),IF(NOT(_xlfn.ISFORMULA(G624)),IF(AND(ISNUMBER(G624),G624&lt;&gt;0),Accueil!$B$7,""),"")))</f>
        <v/>
      </c>
      <c r="AE624" s="230">
        <f t="shared" ca="1" si="134"/>
        <v>0</v>
      </c>
      <c r="AF624" s="230">
        <f t="shared" ca="1" si="135"/>
        <v>0</v>
      </c>
      <c r="AG624" s="230">
        <f t="shared" ca="1" si="136"/>
        <v>0</v>
      </c>
      <c r="AH624" s="231">
        <f t="shared" ca="1" si="137"/>
        <v>0</v>
      </c>
      <c r="AI624" s="231">
        <f t="shared" ca="1" si="138"/>
        <v>0</v>
      </c>
      <c r="AJ624" s="231" t="str">
        <f t="shared" ca="1" si="139"/>
        <v/>
      </c>
    </row>
    <row r="625" spans="1:36" x14ac:dyDescent="0.25">
      <c r="A625" s="42"/>
      <c r="B625" s="232" t="str">
        <f>IF(NOT(_xlfn.ISFORMULA(D625)),IF(AND(ISNUMBER(D625),D625&lt;&gt;0),Accueil!$B$7,IF(NOT(_xlfn.ISFORMULA(G625)),IF(AND(ISNUMBER(G625),G625&lt;&gt;0),Accueil!$B$7,""),"")),IF(NOT(_xlfn.ISFORMULA(G625)),IF(AND(ISNUMBER(G625),G625&lt;&gt;0),Accueil!$B$7,""),""))</f>
        <v/>
      </c>
      <c r="C625" s="43"/>
      <c r="D625" s="223" t="str">
        <f t="shared" ca="1" si="126"/>
        <v/>
      </c>
      <c r="E625" s="223" t="str">
        <f t="shared" ca="1" si="127"/>
        <v/>
      </c>
      <c r="F625" s="223" t="str">
        <f t="shared" ca="1" si="128"/>
        <v/>
      </c>
      <c r="G625" s="224" t="str">
        <f t="shared" ca="1" si="129"/>
        <v/>
      </c>
      <c r="H625" s="225" t="str">
        <f t="shared" ca="1" si="130"/>
        <v/>
      </c>
      <c r="I625" s="226" t="str">
        <f t="shared" ca="1" si="131"/>
        <v/>
      </c>
      <c r="J625" s="227" t="str">
        <f t="shared" ca="1" si="132"/>
        <v/>
      </c>
      <c r="K625" s="301" t="s">
        <v>88</v>
      </c>
      <c r="L625" s="112"/>
      <c r="M625" s="35"/>
      <c r="N625" s="35"/>
      <c r="O625" s="35"/>
      <c r="P625" s="35"/>
      <c r="S625" s="35"/>
      <c r="T625" s="35"/>
      <c r="U625" s="35"/>
      <c r="V625" s="35"/>
      <c r="W625" s="35"/>
      <c r="X625" s="35"/>
      <c r="Y625" s="35"/>
      <c r="Z625" s="35"/>
      <c r="AA625" s="228" t="b">
        <f t="shared" ca="1" si="133"/>
        <v>1</v>
      </c>
      <c r="AB625" s="228" t="b">
        <f ca="1">AND(Accueil!$E$5="Oui",$AA625,OR($AD625="",Accueil!$E$7="",NOT(ISNUMBER(Accueil!$E$7)),$AD625&gt;=Accueil!$E$7))</f>
        <v>0</v>
      </c>
      <c r="AC625" s="228" t="b">
        <f ca="1">AND(Accueil!$E$8="Oui",$AA625,OR($AD625="",Accueil!$E$10="",NOT(ISNUMBER(Accueil!$E$10)),$AD625&gt;=Accueil!$E$10))</f>
        <v>0</v>
      </c>
      <c r="AD625" s="229" t="str">
        <f>IF(NOT(_xlfn.ISFORMULA(B625)),IF(ISNUMBER(B625),B625,IF(NOT(_xlfn.ISFORMULA(D625)),IF(AND(ISNUMBER(D625),D625&lt;&gt;0),Accueil!$B$7,IF(NOT(_xlfn.ISFORMULA(G625)),IF(AND(ISNUMBER(G625),G625&lt;&gt;0),Accueil!$B$7,""),"")),IF(NOT(_xlfn.ISFORMULA(G625)),IF(AND(ISNUMBER(G625),G625&lt;&gt;0),Accueil!$B$7,""),""))),IF(NOT(_xlfn.ISFORMULA(D625)),IF(AND(ISNUMBER(D625),D625&lt;&gt;0),Accueil!$B$7,IF(NOT(_xlfn.ISFORMULA(G625)),IF(AND(ISNUMBER(G625),G625&lt;&gt;0),Accueil!$B$7,""),"")),IF(NOT(_xlfn.ISFORMULA(G625)),IF(AND(ISNUMBER(G625),G625&lt;&gt;0),Accueil!$B$7,""),"")))</f>
        <v/>
      </c>
      <c r="AE625" s="230">
        <f t="shared" ca="1" si="134"/>
        <v>0</v>
      </c>
      <c r="AF625" s="230">
        <f t="shared" ca="1" si="135"/>
        <v>0</v>
      </c>
      <c r="AG625" s="230">
        <f t="shared" ca="1" si="136"/>
        <v>0</v>
      </c>
      <c r="AH625" s="231">
        <f t="shared" ca="1" si="137"/>
        <v>0</v>
      </c>
      <c r="AI625" s="231">
        <f t="shared" ca="1" si="138"/>
        <v>0</v>
      </c>
      <c r="AJ625" s="231" t="str">
        <f t="shared" ca="1" si="139"/>
        <v/>
      </c>
    </row>
    <row r="626" spans="1:36" x14ac:dyDescent="0.25">
      <c r="A626" s="42"/>
      <c r="B626" s="232" t="str">
        <f>IF(NOT(_xlfn.ISFORMULA(D626)),IF(AND(ISNUMBER(D626),D626&lt;&gt;0),Accueil!$B$7,IF(NOT(_xlfn.ISFORMULA(G626)),IF(AND(ISNUMBER(G626),G626&lt;&gt;0),Accueil!$B$7,""),"")),IF(NOT(_xlfn.ISFORMULA(G626)),IF(AND(ISNUMBER(G626),G626&lt;&gt;0),Accueil!$B$7,""),""))</f>
        <v/>
      </c>
      <c r="C626" s="43"/>
      <c r="D626" s="223" t="str">
        <f t="shared" ca="1" si="126"/>
        <v/>
      </c>
      <c r="E626" s="223" t="str">
        <f t="shared" ca="1" si="127"/>
        <v/>
      </c>
      <c r="F626" s="223" t="str">
        <f t="shared" ca="1" si="128"/>
        <v/>
      </c>
      <c r="G626" s="224" t="str">
        <f t="shared" ca="1" si="129"/>
        <v/>
      </c>
      <c r="H626" s="225" t="str">
        <f t="shared" ca="1" si="130"/>
        <v/>
      </c>
      <c r="I626" s="226" t="str">
        <f t="shared" ca="1" si="131"/>
        <v/>
      </c>
      <c r="J626" s="227" t="str">
        <f t="shared" ca="1" si="132"/>
        <v/>
      </c>
      <c r="K626" s="301" t="s">
        <v>88</v>
      </c>
      <c r="L626" s="112"/>
      <c r="M626" s="35"/>
      <c r="N626" s="35"/>
      <c r="O626" s="35"/>
      <c r="P626" s="35"/>
      <c r="S626" s="35"/>
      <c r="T626" s="35"/>
      <c r="U626" s="35"/>
      <c r="V626" s="35"/>
      <c r="W626" s="35"/>
      <c r="X626" s="35"/>
      <c r="Y626" s="35"/>
      <c r="Z626" s="35"/>
      <c r="AA626" s="228" t="b">
        <f t="shared" ca="1" si="133"/>
        <v>1</v>
      </c>
      <c r="AB626" s="228" t="b">
        <f ca="1">AND(Accueil!$E$5="Oui",$AA626,OR($AD626="",Accueil!$E$7="",NOT(ISNUMBER(Accueil!$E$7)),$AD626&gt;=Accueil!$E$7))</f>
        <v>0</v>
      </c>
      <c r="AC626" s="228" t="b">
        <f ca="1">AND(Accueil!$E$8="Oui",$AA626,OR($AD626="",Accueil!$E$10="",NOT(ISNUMBER(Accueil!$E$10)),$AD626&gt;=Accueil!$E$10))</f>
        <v>0</v>
      </c>
      <c r="AD626" s="229" t="str">
        <f>IF(NOT(_xlfn.ISFORMULA(B626)),IF(ISNUMBER(B626),B626,IF(NOT(_xlfn.ISFORMULA(D626)),IF(AND(ISNUMBER(D626),D626&lt;&gt;0),Accueil!$B$7,IF(NOT(_xlfn.ISFORMULA(G626)),IF(AND(ISNUMBER(G626),G626&lt;&gt;0),Accueil!$B$7,""),"")),IF(NOT(_xlfn.ISFORMULA(G626)),IF(AND(ISNUMBER(G626),G626&lt;&gt;0),Accueil!$B$7,""),""))),IF(NOT(_xlfn.ISFORMULA(D626)),IF(AND(ISNUMBER(D626),D626&lt;&gt;0),Accueil!$B$7,IF(NOT(_xlfn.ISFORMULA(G626)),IF(AND(ISNUMBER(G626),G626&lt;&gt;0),Accueil!$B$7,""),"")),IF(NOT(_xlfn.ISFORMULA(G626)),IF(AND(ISNUMBER(G626),G626&lt;&gt;0),Accueil!$B$7,""),"")))</f>
        <v/>
      </c>
      <c r="AE626" s="230">
        <f t="shared" ca="1" si="134"/>
        <v>0</v>
      </c>
      <c r="AF626" s="230">
        <f t="shared" ca="1" si="135"/>
        <v>0</v>
      </c>
      <c r="AG626" s="230">
        <f t="shared" ca="1" si="136"/>
        <v>0</v>
      </c>
      <c r="AH626" s="231">
        <f t="shared" ca="1" si="137"/>
        <v>0</v>
      </c>
      <c r="AI626" s="231">
        <f t="shared" ca="1" si="138"/>
        <v>0</v>
      </c>
      <c r="AJ626" s="231" t="str">
        <f t="shared" ca="1" si="139"/>
        <v/>
      </c>
    </row>
    <row r="627" spans="1:36" x14ac:dyDescent="0.25">
      <c r="A627" s="42"/>
      <c r="B627" s="232" t="str">
        <f>IF(NOT(_xlfn.ISFORMULA(D627)),IF(AND(ISNUMBER(D627),D627&lt;&gt;0),Accueil!$B$7,IF(NOT(_xlfn.ISFORMULA(G627)),IF(AND(ISNUMBER(G627),G627&lt;&gt;0),Accueil!$B$7,""),"")),IF(NOT(_xlfn.ISFORMULA(G627)),IF(AND(ISNUMBER(G627),G627&lt;&gt;0),Accueil!$B$7,""),""))</f>
        <v/>
      </c>
      <c r="C627" s="43"/>
      <c r="D627" s="223" t="str">
        <f t="shared" ca="1" si="126"/>
        <v/>
      </c>
      <c r="E627" s="223" t="str">
        <f t="shared" ca="1" si="127"/>
        <v/>
      </c>
      <c r="F627" s="223" t="str">
        <f t="shared" ca="1" si="128"/>
        <v/>
      </c>
      <c r="G627" s="224" t="str">
        <f t="shared" ca="1" si="129"/>
        <v/>
      </c>
      <c r="H627" s="225" t="str">
        <f t="shared" ca="1" si="130"/>
        <v/>
      </c>
      <c r="I627" s="226" t="str">
        <f t="shared" ca="1" si="131"/>
        <v/>
      </c>
      <c r="J627" s="227" t="str">
        <f t="shared" ca="1" si="132"/>
        <v/>
      </c>
      <c r="K627" s="301" t="s">
        <v>88</v>
      </c>
      <c r="L627" s="112"/>
      <c r="M627" s="35"/>
      <c r="N627" s="35"/>
      <c r="O627" s="35"/>
      <c r="P627" s="35"/>
      <c r="S627" s="35"/>
      <c r="T627" s="35"/>
      <c r="U627" s="35"/>
      <c r="V627" s="35"/>
      <c r="W627" s="35"/>
      <c r="X627" s="35"/>
      <c r="Y627" s="35"/>
      <c r="Z627" s="35"/>
      <c r="AA627" s="228" t="b">
        <f t="shared" ca="1" si="133"/>
        <v>1</v>
      </c>
      <c r="AB627" s="228" t="b">
        <f ca="1">AND(Accueil!$E$5="Oui",$AA627,OR($AD627="",Accueil!$E$7="",NOT(ISNUMBER(Accueil!$E$7)),$AD627&gt;=Accueil!$E$7))</f>
        <v>0</v>
      </c>
      <c r="AC627" s="228" t="b">
        <f ca="1">AND(Accueil!$E$8="Oui",$AA627,OR($AD627="",Accueil!$E$10="",NOT(ISNUMBER(Accueil!$E$10)),$AD627&gt;=Accueil!$E$10))</f>
        <v>0</v>
      </c>
      <c r="AD627" s="229" t="str">
        <f>IF(NOT(_xlfn.ISFORMULA(B627)),IF(ISNUMBER(B627),B627,IF(NOT(_xlfn.ISFORMULA(D627)),IF(AND(ISNUMBER(D627),D627&lt;&gt;0),Accueil!$B$7,IF(NOT(_xlfn.ISFORMULA(G627)),IF(AND(ISNUMBER(G627),G627&lt;&gt;0),Accueil!$B$7,""),"")),IF(NOT(_xlfn.ISFORMULA(G627)),IF(AND(ISNUMBER(G627),G627&lt;&gt;0),Accueil!$B$7,""),""))),IF(NOT(_xlfn.ISFORMULA(D627)),IF(AND(ISNUMBER(D627),D627&lt;&gt;0),Accueil!$B$7,IF(NOT(_xlfn.ISFORMULA(G627)),IF(AND(ISNUMBER(G627),G627&lt;&gt;0),Accueil!$B$7,""),"")),IF(NOT(_xlfn.ISFORMULA(G627)),IF(AND(ISNUMBER(G627),G627&lt;&gt;0),Accueil!$B$7,""),"")))</f>
        <v/>
      </c>
      <c r="AE627" s="230">
        <f t="shared" ca="1" si="134"/>
        <v>0</v>
      </c>
      <c r="AF627" s="230">
        <f t="shared" ca="1" si="135"/>
        <v>0</v>
      </c>
      <c r="AG627" s="230">
        <f t="shared" ca="1" si="136"/>
        <v>0</v>
      </c>
      <c r="AH627" s="231">
        <f t="shared" ca="1" si="137"/>
        <v>0</v>
      </c>
      <c r="AI627" s="231">
        <f t="shared" ca="1" si="138"/>
        <v>0</v>
      </c>
      <c r="AJ627" s="231" t="str">
        <f t="shared" ca="1" si="139"/>
        <v/>
      </c>
    </row>
    <row r="628" spans="1:36" x14ac:dyDescent="0.25">
      <c r="A628" s="42"/>
      <c r="B628" s="232" t="str">
        <f>IF(NOT(_xlfn.ISFORMULA(D628)),IF(AND(ISNUMBER(D628),D628&lt;&gt;0),Accueil!$B$7,IF(NOT(_xlfn.ISFORMULA(G628)),IF(AND(ISNUMBER(G628),G628&lt;&gt;0),Accueil!$B$7,""),"")),IF(NOT(_xlfn.ISFORMULA(G628)),IF(AND(ISNUMBER(G628),G628&lt;&gt;0),Accueil!$B$7,""),""))</f>
        <v/>
      </c>
      <c r="C628" s="43"/>
      <c r="D628" s="223" t="str">
        <f t="shared" ca="1" si="126"/>
        <v/>
      </c>
      <c r="E628" s="223" t="str">
        <f t="shared" ca="1" si="127"/>
        <v/>
      </c>
      <c r="F628" s="223" t="str">
        <f t="shared" ca="1" si="128"/>
        <v/>
      </c>
      <c r="G628" s="224" t="str">
        <f t="shared" ca="1" si="129"/>
        <v/>
      </c>
      <c r="H628" s="225" t="str">
        <f t="shared" ca="1" si="130"/>
        <v/>
      </c>
      <c r="I628" s="226" t="str">
        <f t="shared" ca="1" si="131"/>
        <v/>
      </c>
      <c r="J628" s="227" t="str">
        <f t="shared" ca="1" si="132"/>
        <v/>
      </c>
      <c r="K628" s="301" t="s">
        <v>88</v>
      </c>
      <c r="L628" s="112"/>
      <c r="M628" s="35"/>
      <c r="N628" s="35"/>
      <c r="O628" s="35"/>
      <c r="P628" s="35"/>
      <c r="S628" s="35"/>
      <c r="T628" s="35"/>
      <c r="U628" s="35"/>
      <c r="V628" s="35"/>
      <c r="W628" s="35"/>
      <c r="X628" s="35"/>
      <c r="Y628" s="35"/>
      <c r="Z628" s="35"/>
      <c r="AA628" s="228" t="b">
        <f t="shared" ca="1" si="133"/>
        <v>1</v>
      </c>
      <c r="AB628" s="228" t="b">
        <f ca="1">AND(Accueil!$E$5="Oui",$AA628,OR($AD628="",Accueil!$E$7="",NOT(ISNUMBER(Accueil!$E$7)),$AD628&gt;=Accueil!$E$7))</f>
        <v>0</v>
      </c>
      <c r="AC628" s="228" t="b">
        <f ca="1">AND(Accueil!$E$8="Oui",$AA628,OR($AD628="",Accueil!$E$10="",NOT(ISNUMBER(Accueil!$E$10)),$AD628&gt;=Accueil!$E$10))</f>
        <v>0</v>
      </c>
      <c r="AD628" s="229" t="str">
        <f>IF(NOT(_xlfn.ISFORMULA(B628)),IF(ISNUMBER(B628),B628,IF(NOT(_xlfn.ISFORMULA(D628)),IF(AND(ISNUMBER(D628),D628&lt;&gt;0),Accueil!$B$7,IF(NOT(_xlfn.ISFORMULA(G628)),IF(AND(ISNUMBER(G628),G628&lt;&gt;0),Accueil!$B$7,""),"")),IF(NOT(_xlfn.ISFORMULA(G628)),IF(AND(ISNUMBER(G628),G628&lt;&gt;0),Accueil!$B$7,""),""))),IF(NOT(_xlfn.ISFORMULA(D628)),IF(AND(ISNUMBER(D628),D628&lt;&gt;0),Accueil!$B$7,IF(NOT(_xlfn.ISFORMULA(G628)),IF(AND(ISNUMBER(G628),G628&lt;&gt;0),Accueil!$B$7,""),"")),IF(NOT(_xlfn.ISFORMULA(G628)),IF(AND(ISNUMBER(G628),G628&lt;&gt;0),Accueil!$B$7,""),"")))</f>
        <v/>
      </c>
      <c r="AE628" s="230">
        <f t="shared" ca="1" si="134"/>
        <v>0</v>
      </c>
      <c r="AF628" s="230">
        <f t="shared" ca="1" si="135"/>
        <v>0</v>
      </c>
      <c r="AG628" s="230">
        <f t="shared" ca="1" si="136"/>
        <v>0</v>
      </c>
      <c r="AH628" s="231">
        <f t="shared" ca="1" si="137"/>
        <v>0</v>
      </c>
      <c r="AI628" s="231">
        <f t="shared" ca="1" si="138"/>
        <v>0</v>
      </c>
      <c r="AJ628" s="231" t="str">
        <f t="shared" ca="1" si="139"/>
        <v/>
      </c>
    </row>
    <row r="629" spans="1:36" x14ac:dyDescent="0.25">
      <c r="A629" s="42"/>
      <c r="B629" s="232" t="str">
        <f>IF(NOT(_xlfn.ISFORMULA(D629)),IF(AND(ISNUMBER(D629),D629&lt;&gt;0),Accueil!$B$7,IF(NOT(_xlfn.ISFORMULA(G629)),IF(AND(ISNUMBER(G629),G629&lt;&gt;0),Accueil!$B$7,""),"")),IF(NOT(_xlfn.ISFORMULA(G629)),IF(AND(ISNUMBER(G629),G629&lt;&gt;0),Accueil!$B$7,""),""))</f>
        <v/>
      </c>
      <c r="C629" s="43"/>
      <c r="D629" s="223" t="str">
        <f t="shared" ca="1" si="126"/>
        <v/>
      </c>
      <c r="E629" s="223" t="str">
        <f t="shared" ca="1" si="127"/>
        <v/>
      </c>
      <c r="F629" s="223" t="str">
        <f t="shared" ca="1" si="128"/>
        <v/>
      </c>
      <c r="G629" s="224" t="str">
        <f t="shared" ca="1" si="129"/>
        <v/>
      </c>
      <c r="H629" s="225" t="str">
        <f t="shared" ca="1" si="130"/>
        <v/>
      </c>
      <c r="I629" s="226" t="str">
        <f t="shared" ca="1" si="131"/>
        <v/>
      </c>
      <c r="J629" s="227" t="str">
        <f t="shared" ca="1" si="132"/>
        <v/>
      </c>
      <c r="K629" s="301" t="s">
        <v>88</v>
      </c>
      <c r="L629" s="112"/>
      <c r="M629" s="35"/>
      <c r="N629" s="35"/>
      <c r="O629" s="35"/>
      <c r="P629" s="35"/>
      <c r="S629" s="35"/>
      <c r="T629" s="35"/>
      <c r="U629" s="35"/>
      <c r="V629" s="35"/>
      <c r="W629" s="35"/>
      <c r="X629" s="35"/>
      <c r="Y629" s="35"/>
      <c r="Z629" s="35"/>
      <c r="AA629" s="228" t="b">
        <f t="shared" ca="1" si="133"/>
        <v>1</v>
      </c>
      <c r="AB629" s="228" t="b">
        <f ca="1">AND(Accueil!$E$5="Oui",$AA629,OR($AD629="",Accueil!$E$7="",NOT(ISNUMBER(Accueil!$E$7)),$AD629&gt;=Accueil!$E$7))</f>
        <v>0</v>
      </c>
      <c r="AC629" s="228" t="b">
        <f ca="1">AND(Accueil!$E$8="Oui",$AA629,OR($AD629="",Accueil!$E$10="",NOT(ISNUMBER(Accueil!$E$10)),$AD629&gt;=Accueil!$E$10))</f>
        <v>0</v>
      </c>
      <c r="AD629" s="229" t="str">
        <f>IF(NOT(_xlfn.ISFORMULA(B629)),IF(ISNUMBER(B629),B629,IF(NOT(_xlfn.ISFORMULA(D629)),IF(AND(ISNUMBER(D629),D629&lt;&gt;0),Accueil!$B$7,IF(NOT(_xlfn.ISFORMULA(G629)),IF(AND(ISNUMBER(G629),G629&lt;&gt;0),Accueil!$B$7,""),"")),IF(NOT(_xlfn.ISFORMULA(G629)),IF(AND(ISNUMBER(G629),G629&lt;&gt;0),Accueil!$B$7,""),""))),IF(NOT(_xlfn.ISFORMULA(D629)),IF(AND(ISNUMBER(D629),D629&lt;&gt;0),Accueil!$B$7,IF(NOT(_xlfn.ISFORMULA(G629)),IF(AND(ISNUMBER(G629),G629&lt;&gt;0),Accueil!$B$7,""),"")),IF(NOT(_xlfn.ISFORMULA(G629)),IF(AND(ISNUMBER(G629),G629&lt;&gt;0),Accueil!$B$7,""),"")))</f>
        <v/>
      </c>
      <c r="AE629" s="230">
        <f t="shared" ca="1" si="134"/>
        <v>0</v>
      </c>
      <c r="AF629" s="230">
        <f t="shared" ca="1" si="135"/>
        <v>0</v>
      </c>
      <c r="AG629" s="230">
        <f t="shared" ca="1" si="136"/>
        <v>0</v>
      </c>
      <c r="AH629" s="231">
        <f t="shared" ca="1" si="137"/>
        <v>0</v>
      </c>
      <c r="AI629" s="231">
        <f t="shared" ca="1" si="138"/>
        <v>0</v>
      </c>
      <c r="AJ629" s="231" t="str">
        <f t="shared" ca="1" si="139"/>
        <v/>
      </c>
    </row>
    <row r="630" spans="1:36" x14ac:dyDescent="0.25">
      <c r="A630" s="42"/>
      <c r="B630" s="232" t="str">
        <f>IF(NOT(_xlfn.ISFORMULA(D630)),IF(AND(ISNUMBER(D630),D630&lt;&gt;0),Accueil!$B$7,IF(NOT(_xlfn.ISFORMULA(G630)),IF(AND(ISNUMBER(G630),G630&lt;&gt;0),Accueil!$B$7,""),"")),IF(NOT(_xlfn.ISFORMULA(G630)),IF(AND(ISNUMBER(G630),G630&lt;&gt;0),Accueil!$B$7,""),""))</f>
        <v/>
      </c>
      <c r="C630" s="43"/>
      <c r="D630" s="223" t="str">
        <f t="shared" ca="1" si="126"/>
        <v/>
      </c>
      <c r="E630" s="223" t="str">
        <f t="shared" ca="1" si="127"/>
        <v/>
      </c>
      <c r="F630" s="223" t="str">
        <f t="shared" ca="1" si="128"/>
        <v/>
      </c>
      <c r="G630" s="224" t="str">
        <f t="shared" ca="1" si="129"/>
        <v/>
      </c>
      <c r="H630" s="225" t="str">
        <f t="shared" ca="1" si="130"/>
        <v/>
      </c>
      <c r="I630" s="226" t="str">
        <f t="shared" ca="1" si="131"/>
        <v/>
      </c>
      <c r="J630" s="227" t="str">
        <f t="shared" ca="1" si="132"/>
        <v/>
      </c>
      <c r="K630" s="301" t="s">
        <v>88</v>
      </c>
      <c r="L630" s="112"/>
      <c r="M630" s="35"/>
      <c r="N630" s="35"/>
      <c r="O630" s="35"/>
      <c r="P630" s="35"/>
      <c r="S630" s="35"/>
      <c r="T630" s="35"/>
      <c r="U630" s="35"/>
      <c r="V630" s="35"/>
      <c r="W630" s="35"/>
      <c r="X630" s="35"/>
      <c r="Y630" s="35"/>
      <c r="Z630" s="35"/>
      <c r="AA630" s="228" t="b">
        <f t="shared" ca="1" si="133"/>
        <v>1</v>
      </c>
      <c r="AB630" s="228" t="b">
        <f ca="1">AND(Accueil!$E$5="Oui",$AA630,OR($AD630="",Accueil!$E$7="",NOT(ISNUMBER(Accueil!$E$7)),$AD630&gt;=Accueil!$E$7))</f>
        <v>0</v>
      </c>
      <c r="AC630" s="228" t="b">
        <f ca="1">AND(Accueil!$E$8="Oui",$AA630,OR($AD630="",Accueil!$E$10="",NOT(ISNUMBER(Accueil!$E$10)),$AD630&gt;=Accueil!$E$10))</f>
        <v>0</v>
      </c>
      <c r="AD630" s="229" t="str">
        <f>IF(NOT(_xlfn.ISFORMULA(B630)),IF(ISNUMBER(B630),B630,IF(NOT(_xlfn.ISFORMULA(D630)),IF(AND(ISNUMBER(D630),D630&lt;&gt;0),Accueil!$B$7,IF(NOT(_xlfn.ISFORMULA(G630)),IF(AND(ISNUMBER(G630),G630&lt;&gt;0),Accueil!$B$7,""),"")),IF(NOT(_xlfn.ISFORMULA(G630)),IF(AND(ISNUMBER(G630),G630&lt;&gt;0),Accueil!$B$7,""),""))),IF(NOT(_xlfn.ISFORMULA(D630)),IF(AND(ISNUMBER(D630),D630&lt;&gt;0),Accueil!$B$7,IF(NOT(_xlfn.ISFORMULA(G630)),IF(AND(ISNUMBER(G630),G630&lt;&gt;0),Accueil!$B$7,""),"")),IF(NOT(_xlfn.ISFORMULA(G630)),IF(AND(ISNUMBER(G630),G630&lt;&gt;0),Accueil!$B$7,""),"")))</f>
        <v/>
      </c>
      <c r="AE630" s="230">
        <f t="shared" ca="1" si="134"/>
        <v>0</v>
      </c>
      <c r="AF630" s="230">
        <f t="shared" ca="1" si="135"/>
        <v>0</v>
      </c>
      <c r="AG630" s="230">
        <f t="shared" ca="1" si="136"/>
        <v>0</v>
      </c>
      <c r="AH630" s="231">
        <f t="shared" ca="1" si="137"/>
        <v>0</v>
      </c>
      <c r="AI630" s="231">
        <f t="shared" ca="1" si="138"/>
        <v>0</v>
      </c>
      <c r="AJ630" s="231" t="str">
        <f t="shared" ca="1" si="139"/>
        <v/>
      </c>
    </row>
    <row r="631" spans="1:36" x14ac:dyDescent="0.25">
      <c r="A631" s="42"/>
      <c r="B631" s="232" t="str">
        <f>IF(NOT(_xlfn.ISFORMULA(D631)),IF(AND(ISNUMBER(D631),D631&lt;&gt;0),Accueil!$B$7,IF(NOT(_xlfn.ISFORMULA(G631)),IF(AND(ISNUMBER(G631),G631&lt;&gt;0),Accueil!$B$7,""),"")),IF(NOT(_xlfn.ISFORMULA(G631)),IF(AND(ISNUMBER(G631),G631&lt;&gt;0),Accueil!$B$7,""),""))</f>
        <v/>
      </c>
      <c r="C631" s="43"/>
      <c r="D631" s="223" t="str">
        <f t="shared" ca="1" si="126"/>
        <v/>
      </c>
      <c r="E631" s="223" t="str">
        <f t="shared" ca="1" si="127"/>
        <v/>
      </c>
      <c r="F631" s="223" t="str">
        <f t="shared" ca="1" si="128"/>
        <v/>
      </c>
      <c r="G631" s="224" t="str">
        <f t="shared" ca="1" si="129"/>
        <v/>
      </c>
      <c r="H631" s="225" t="str">
        <f t="shared" ca="1" si="130"/>
        <v/>
      </c>
      <c r="I631" s="226" t="str">
        <f t="shared" ca="1" si="131"/>
        <v/>
      </c>
      <c r="J631" s="227" t="str">
        <f t="shared" ca="1" si="132"/>
        <v/>
      </c>
      <c r="K631" s="301" t="s">
        <v>88</v>
      </c>
      <c r="L631" s="112"/>
      <c r="M631" s="35"/>
      <c r="N631" s="35"/>
      <c r="O631" s="35"/>
      <c r="P631" s="35"/>
      <c r="S631" s="35"/>
      <c r="T631" s="35"/>
      <c r="U631" s="35"/>
      <c r="V631" s="35"/>
      <c r="W631" s="35"/>
      <c r="X631" s="35"/>
      <c r="Y631" s="35"/>
      <c r="Z631" s="35"/>
      <c r="AA631" s="228" t="b">
        <f t="shared" ca="1" si="133"/>
        <v>1</v>
      </c>
      <c r="AB631" s="228" t="b">
        <f ca="1">AND(Accueil!$E$5="Oui",$AA631,OR($AD631="",Accueil!$E$7="",NOT(ISNUMBER(Accueil!$E$7)),$AD631&gt;=Accueil!$E$7))</f>
        <v>0</v>
      </c>
      <c r="AC631" s="228" t="b">
        <f ca="1">AND(Accueil!$E$8="Oui",$AA631,OR($AD631="",Accueil!$E$10="",NOT(ISNUMBER(Accueil!$E$10)),$AD631&gt;=Accueil!$E$10))</f>
        <v>0</v>
      </c>
      <c r="AD631" s="229" t="str">
        <f>IF(NOT(_xlfn.ISFORMULA(B631)),IF(ISNUMBER(B631),B631,IF(NOT(_xlfn.ISFORMULA(D631)),IF(AND(ISNUMBER(D631),D631&lt;&gt;0),Accueil!$B$7,IF(NOT(_xlfn.ISFORMULA(G631)),IF(AND(ISNUMBER(G631),G631&lt;&gt;0),Accueil!$B$7,""),"")),IF(NOT(_xlfn.ISFORMULA(G631)),IF(AND(ISNUMBER(G631),G631&lt;&gt;0),Accueil!$B$7,""),""))),IF(NOT(_xlfn.ISFORMULA(D631)),IF(AND(ISNUMBER(D631),D631&lt;&gt;0),Accueil!$B$7,IF(NOT(_xlfn.ISFORMULA(G631)),IF(AND(ISNUMBER(G631),G631&lt;&gt;0),Accueil!$B$7,""),"")),IF(NOT(_xlfn.ISFORMULA(G631)),IF(AND(ISNUMBER(G631),G631&lt;&gt;0),Accueil!$B$7,""),"")))</f>
        <v/>
      </c>
      <c r="AE631" s="230">
        <f t="shared" ca="1" si="134"/>
        <v>0</v>
      </c>
      <c r="AF631" s="230">
        <f t="shared" ca="1" si="135"/>
        <v>0</v>
      </c>
      <c r="AG631" s="230">
        <f t="shared" ca="1" si="136"/>
        <v>0</v>
      </c>
      <c r="AH631" s="231">
        <f t="shared" ca="1" si="137"/>
        <v>0</v>
      </c>
      <c r="AI631" s="231">
        <f t="shared" ca="1" si="138"/>
        <v>0</v>
      </c>
      <c r="AJ631" s="231" t="str">
        <f t="shared" ca="1" si="139"/>
        <v/>
      </c>
    </row>
    <row r="632" spans="1:36" x14ac:dyDescent="0.25">
      <c r="A632" s="42"/>
      <c r="B632" s="232" t="str">
        <f>IF(NOT(_xlfn.ISFORMULA(D632)),IF(AND(ISNUMBER(D632),D632&lt;&gt;0),Accueil!$B$7,IF(NOT(_xlfn.ISFORMULA(G632)),IF(AND(ISNUMBER(G632),G632&lt;&gt;0),Accueil!$B$7,""),"")),IF(NOT(_xlfn.ISFORMULA(G632)),IF(AND(ISNUMBER(G632),G632&lt;&gt;0),Accueil!$B$7,""),""))</f>
        <v/>
      </c>
      <c r="C632" s="43"/>
      <c r="D632" s="223" t="str">
        <f t="shared" ca="1" si="126"/>
        <v/>
      </c>
      <c r="E632" s="223" t="str">
        <f t="shared" ca="1" si="127"/>
        <v/>
      </c>
      <c r="F632" s="223" t="str">
        <f t="shared" ca="1" si="128"/>
        <v/>
      </c>
      <c r="G632" s="224" t="str">
        <f t="shared" ca="1" si="129"/>
        <v/>
      </c>
      <c r="H632" s="225" t="str">
        <f t="shared" ca="1" si="130"/>
        <v/>
      </c>
      <c r="I632" s="226" t="str">
        <f t="shared" ca="1" si="131"/>
        <v/>
      </c>
      <c r="J632" s="227" t="str">
        <f t="shared" ca="1" si="132"/>
        <v/>
      </c>
      <c r="K632" s="301" t="s">
        <v>88</v>
      </c>
      <c r="L632" s="112"/>
      <c r="M632" s="35"/>
      <c r="N632" s="35"/>
      <c r="O632" s="35"/>
      <c r="P632" s="35"/>
      <c r="S632" s="35"/>
      <c r="T632" s="35"/>
      <c r="U632" s="35"/>
      <c r="V632" s="35"/>
      <c r="W632" s="35"/>
      <c r="X632" s="35"/>
      <c r="Y632" s="35"/>
      <c r="Z632" s="35"/>
      <c r="AA632" s="228" t="b">
        <f t="shared" ca="1" si="133"/>
        <v>1</v>
      </c>
      <c r="AB632" s="228" t="b">
        <f ca="1">AND(Accueil!$E$5="Oui",$AA632,OR($AD632="",Accueil!$E$7="",NOT(ISNUMBER(Accueil!$E$7)),$AD632&gt;=Accueil!$E$7))</f>
        <v>0</v>
      </c>
      <c r="AC632" s="228" t="b">
        <f ca="1">AND(Accueil!$E$8="Oui",$AA632,OR($AD632="",Accueil!$E$10="",NOT(ISNUMBER(Accueil!$E$10)),$AD632&gt;=Accueil!$E$10))</f>
        <v>0</v>
      </c>
      <c r="AD632" s="229" t="str">
        <f>IF(NOT(_xlfn.ISFORMULA(B632)),IF(ISNUMBER(B632),B632,IF(NOT(_xlfn.ISFORMULA(D632)),IF(AND(ISNUMBER(D632),D632&lt;&gt;0),Accueil!$B$7,IF(NOT(_xlfn.ISFORMULA(G632)),IF(AND(ISNUMBER(G632),G632&lt;&gt;0),Accueil!$B$7,""),"")),IF(NOT(_xlfn.ISFORMULA(G632)),IF(AND(ISNUMBER(G632),G632&lt;&gt;0),Accueil!$B$7,""),""))),IF(NOT(_xlfn.ISFORMULA(D632)),IF(AND(ISNUMBER(D632),D632&lt;&gt;0),Accueil!$B$7,IF(NOT(_xlfn.ISFORMULA(G632)),IF(AND(ISNUMBER(G632),G632&lt;&gt;0),Accueil!$B$7,""),"")),IF(NOT(_xlfn.ISFORMULA(G632)),IF(AND(ISNUMBER(G632),G632&lt;&gt;0),Accueil!$B$7,""),"")))</f>
        <v/>
      </c>
      <c r="AE632" s="230">
        <f t="shared" ca="1" si="134"/>
        <v>0</v>
      </c>
      <c r="AF632" s="230">
        <f t="shared" ca="1" si="135"/>
        <v>0</v>
      </c>
      <c r="AG632" s="230">
        <f t="shared" ca="1" si="136"/>
        <v>0</v>
      </c>
      <c r="AH632" s="231">
        <f t="shared" ca="1" si="137"/>
        <v>0</v>
      </c>
      <c r="AI632" s="231">
        <f t="shared" ca="1" si="138"/>
        <v>0</v>
      </c>
      <c r="AJ632" s="231" t="str">
        <f t="shared" ca="1" si="139"/>
        <v/>
      </c>
    </row>
    <row r="633" spans="1:36" x14ac:dyDescent="0.25">
      <c r="A633" s="42"/>
      <c r="B633" s="232" t="str">
        <f>IF(NOT(_xlfn.ISFORMULA(D633)),IF(AND(ISNUMBER(D633),D633&lt;&gt;0),Accueil!$B$7,IF(NOT(_xlfn.ISFORMULA(G633)),IF(AND(ISNUMBER(G633),G633&lt;&gt;0),Accueil!$B$7,""),"")),IF(NOT(_xlfn.ISFORMULA(G633)),IF(AND(ISNUMBER(G633),G633&lt;&gt;0),Accueil!$B$7,""),""))</f>
        <v/>
      </c>
      <c r="C633" s="43"/>
      <c r="D633" s="223" t="str">
        <f t="shared" ca="1" si="126"/>
        <v/>
      </c>
      <c r="E633" s="223" t="str">
        <f t="shared" ca="1" si="127"/>
        <v/>
      </c>
      <c r="F633" s="223" t="str">
        <f t="shared" ca="1" si="128"/>
        <v/>
      </c>
      <c r="G633" s="224" t="str">
        <f t="shared" ca="1" si="129"/>
        <v/>
      </c>
      <c r="H633" s="225" t="str">
        <f t="shared" ca="1" si="130"/>
        <v/>
      </c>
      <c r="I633" s="226" t="str">
        <f t="shared" ca="1" si="131"/>
        <v/>
      </c>
      <c r="J633" s="227" t="str">
        <f t="shared" ca="1" si="132"/>
        <v/>
      </c>
      <c r="K633" s="301" t="s">
        <v>88</v>
      </c>
      <c r="L633" s="112"/>
      <c r="M633" s="35"/>
      <c r="N633" s="35"/>
      <c r="O633" s="35"/>
      <c r="P633" s="35"/>
      <c r="S633" s="35"/>
      <c r="T633" s="35"/>
      <c r="U633" s="35"/>
      <c r="V633" s="35"/>
      <c r="W633" s="35"/>
      <c r="X633" s="35"/>
      <c r="Y633" s="35"/>
      <c r="Z633" s="35"/>
      <c r="AA633" s="228" t="b">
        <f t="shared" ca="1" si="133"/>
        <v>1</v>
      </c>
      <c r="AB633" s="228" t="b">
        <f ca="1">AND(Accueil!$E$5="Oui",$AA633,OR($AD633="",Accueil!$E$7="",NOT(ISNUMBER(Accueil!$E$7)),$AD633&gt;=Accueil!$E$7))</f>
        <v>0</v>
      </c>
      <c r="AC633" s="228" t="b">
        <f ca="1">AND(Accueil!$E$8="Oui",$AA633,OR($AD633="",Accueil!$E$10="",NOT(ISNUMBER(Accueil!$E$10)),$AD633&gt;=Accueil!$E$10))</f>
        <v>0</v>
      </c>
      <c r="AD633" s="229" t="str">
        <f>IF(NOT(_xlfn.ISFORMULA(B633)),IF(ISNUMBER(B633),B633,IF(NOT(_xlfn.ISFORMULA(D633)),IF(AND(ISNUMBER(D633),D633&lt;&gt;0),Accueil!$B$7,IF(NOT(_xlfn.ISFORMULA(G633)),IF(AND(ISNUMBER(G633),G633&lt;&gt;0),Accueil!$B$7,""),"")),IF(NOT(_xlfn.ISFORMULA(G633)),IF(AND(ISNUMBER(G633),G633&lt;&gt;0),Accueil!$B$7,""),""))),IF(NOT(_xlfn.ISFORMULA(D633)),IF(AND(ISNUMBER(D633),D633&lt;&gt;0),Accueil!$B$7,IF(NOT(_xlfn.ISFORMULA(G633)),IF(AND(ISNUMBER(G633),G633&lt;&gt;0),Accueil!$B$7,""),"")),IF(NOT(_xlfn.ISFORMULA(G633)),IF(AND(ISNUMBER(G633),G633&lt;&gt;0),Accueil!$B$7,""),"")))</f>
        <v/>
      </c>
      <c r="AE633" s="230">
        <f t="shared" ca="1" si="134"/>
        <v>0</v>
      </c>
      <c r="AF633" s="230">
        <f t="shared" ca="1" si="135"/>
        <v>0</v>
      </c>
      <c r="AG633" s="230">
        <f t="shared" ca="1" si="136"/>
        <v>0</v>
      </c>
      <c r="AH633" s="231">
        <f t="shared" ca="1" si="137"/>
        <v>0</v>
      </c>
      <c r="AI633" s="231">
        <f t="shared" ca="1" si="138"/>
        <v>0</v>
      </c>
      <c r="AJ633" s="231" t="str">
        <f t="shared" ca="1" si="139"/>
        <v/>
      </c>
    </row>
    <row r="634" spans="1:36" x14ac:dyDescent="0.25">
      <c r="A634" s="42"/>
      <c r="B634" s="232" t="str">
        <f>IF(NOT(_xlfn.ISFORMULA(D634)),IF(AND(ISNUMBER(D634),D634&lt;&gt;0),Accueil!$B$7,IF(NOT(_xlfn.ISFORMULA(G634)),IF(AND(ISNUMBER(G634),G634&lt;&gt;0),Accueil!$B$7,""),"")),IF(NOT(_xlfn.ISFORMULA(G634)),IF(AND(ISNUMBER(G634),G634&lt;&gt;0),Accueil!$B$7,""),""))</f>
        <v/>
      </c>
      <c r="C634" s="43"/>
      <c r="D634" s="223" t="str">
        <f t="shared" ca="1" si="126"/>
        <v/>
      </c>
      <c r="E634" s="223" t="str">
        <f t="shared" ca="1" si="127"/>
        <v/>
      </c>
      <c r="F634" s="223" t="str">
        <f t="shared" ca="1" si="128"/>
        <v/>
      </c>
      <c r="G634" s="224" t="str">
        <f t="shared" ca="1" si="129"/>
        <v/>
      </c>
      <c r="H634" s="225" t="str">
        <f t="shared" ca="1" si="130"/>
        <v/>
      </c>
      <c r="I634" s="226" t="str">
        <f t="shared" ca="1" si="131"/>
        <v/>
      </c>
      <c r="J634" s="227" t="str">
        <f t="shared" ca="1" si="132"/>
        <v/>
      </c>
      <c r="K634" s="301" t="s">
        <v>88</v>
      </c>
      <c r="L634" s="112"/>
      <c r="M634" s="35"/>
      <c r="N634" s="35"/>
      <c r="O634" s="35"/>
      <c r="P634" s="35"/>
      <c r="S634" s="35"/>
      <c r="T634" s="35"/>
      <c r="U634" s="35"/>
      <c r="V634" s="35"/>
      <c r="W634" s="35"/>
      <c r="X634" s="35"/>
      <c r="Y634" s="35"/>
      <c r="Z634" s="35"/>
      <c r="AA634" s="228" t="b">
        <f t="shared" ca="1" si="133"/>
        <v>1</v>
      </c>
      <c r="AB634" s="228" t="b">
        <f ca="1">AND(Accueil!$E$5="Oui",$AA634,OR($AD634="",Accueil!$E$7="",NOT(ISNUMBER(Accueil!$E$7)),$AD634&gt;=Accueil!$E$7))</f>
        <v>0</v>
      </c>
      <c r="AC634" s="228" t="b">
        <f ca="1">AND(Accueil!$E$8="Oui",$AA634,OR($AD634="",Accueil!$E$10="",NOT(ISNUMBER(Accueil!$E$10)),$AD634&gt;=Accueil!$E$10))</f>
        <v>0</v>
      </c>
      <c r="AD634" s="229" t="str">
        <f>IF(NOT(_xlfn.ISFORMULA(B634)),IF(ISNUMBER(B634),B634,IF(NOT(_xlfn.ISFORMULA(D634)),IF(AND(ISNUMBER(D634),D634&lt;&gt;0),Accueil!$B$7,IF(NOT(_xlfn.ISFORMULA(G634)),IF(AND(ISNUMBER(G634),G634&lt;&gt;0),Accueil!$B$7,""),"")),IF(NOT(_xlfn.ISFORMULA(G634)),IF(AND(ISNUMBER(G634),G634&lt;&gt;0),Accueil!$B$7,""),""))),IF(NOT(_xlfn.ISFORMULA(D634)),IF(AND(ISNUMBER(D634),D634&lt;&gt;0),Accueil!$B$7,IF(NOT(_xlfn.ISFORMULA(G634)),IF(AND(ISNUMBER(G634),G634&lt;&gt;0),Accueil!$B$7,""),"")),IF(NOT(_xlfn.ISFORMULA(G634)),IF(AND(ISNUMBER(G634),G634&lt;&gt;0),Accueil!$B$7,""),"")))</f>
        <v/>
      </c>
      <c r="AE634" s="230">
        <f t="shared" ca="1" si="134"/>
        <v>0</v>
      </c>
      <c r="AF634" s="230">
        <f t="shared" ca="1" si="135"/>
        <v>0</v>
      </c>
      <c r="AG634" s="230">
        <f t="shared" ca="1" si="136"/>
        <v>0</v>
      </c>
      <c r="AH634" s="231">
        <f t="shared" ca="1" si="137"/>
        <v>0</v>
      </c>
      <c r="AI634" s="231">
        <f t="shared" ca="1" si="138"/>
        <v>0</v>
      </c>
      <c r="AJ634" s="231" t="str">
        <f t="shared" ca="1" si="139"/>
        <v/>
      </c>
    </row>
    <row r="635" spans="1:36" x14ac:dyDescent="0.25">
      <c r="A635" s="42"/>
      <c r="B635" s="232" t="str">
        <f>IF(NOT(_xlfn.ISFORMULA(D635)),IF(AND(ISNUMBER(D635),D635&lt;&gt;0),Accueil!$B$7,IF(NOT(_xlfn.ISFORMULA(G635)),IF(AND(ISNUMBER(G635),G635&lt;&gt;0),Accueil!$B$7,""),"")),IF(NOT(_xlfn.ISFORMULA(G635)),IF(AND(ISNUMBER(G635),G635&lt;&gt;0),Accueil!$B$7,""),""))</f>
        <v/>
      </c>
      <c r="C635" s="43"/>
      <c r="D635" s="223" t="str">
        <f t="shared" ca="1" si="126"/>
        <v/>
      </c>
      <c r="E635" s="223" t="str">
        <f t="shared" ca="1" si="127"/>
        <v/>
      </c>
      <c r="F635" s="223" t="str">
        <f t="shared" ca="1" si="128"/>
        <v/>
      </c>
      <c r="G635" s="224" t="str">
        <f t="shared" ca="1" si="129"/>
        <v/>
      </c>
      <c r="H635" s="225" t="str">
        <f t="shared" ca="1" si="130"/>
        <v/>
      </c>
      <c r="I635" s="226" t="str">
        <f t="shared" ca="1" si="131"/>
        <v/>
      </c>
      <c r="J635" s="227" t="str">
        <f t="shared" ca="1" si="132"/>
        <v/>
      </c>
      <c r="K635" s="301" t="s">
        <v>88</v>
      </c>
      <c r="L635" s="112"/>
      <c r="M635" s="35"/>
      <c r="N635" s="35"/>
      <c r="O635" s="35"/>
      <c r="P635" s="35"/>
      <c r="S635" s="35"/>
      <c r="T635" s="35"/>
      <c r="U635" s="35"/>
      <c r="V635" s="35"/>
      <c r="W635" s="35"/>
      <c r="X635" s="35"/>
      <c r="Y635" s="35"/>
      <c r="Z635" s="35"/>
      <c r="AA635" s="228" t="b">
        <f t="shared" ca="1" si="133"/>
        <v>1</v>
      </c>
      <c r="AB635" s="228" t="b">
        <f ca="1">AND(Accueil!$E$5="Oui",$AA635,OR($AD635="",Accueil!$E$7="",NOT(ISNUMBER(Accueil!$E$7)),$AD635&gt;=Accueil!$E$7))</f>
        <v>0</v>
      </c>
      <c r="AC635" s="228" t="b">
        <f ca="1">AND(Accueil!$E$8="Oui",$AA635,OR($AD635="",Accueil!$E$10="",NOT(ISNUMBER(Accueil!$E$10)),$AD635&gt;=Accueil!$E$10))</f>
        <v>0</v>
      </c>
      <c r="AD635" s="229" t="str">
        <f>IF(NOT(_xlfn.ISFORMULA(B635)),IF(ISNUMBER(B635),B635,IF(NOT(_xlfn.ISFORMULA(D635)),IF(AND(ISNUMBER(D635),D635&lt;&gt;0),Accueil!$B$7,IF(NOT(_xlfn.ISFORMULA(G635)),IF(AND(ISNUMBER(G635),G635&lt;&gt;0),Accueil!$B$7,""),"")),IF(NOT(_xlfn.ISFORMULA(G635)),IF(AND(ISNUMBER(G635),G635&lt;&gt;0),Accueil!$B$7,""),""))),IF(NOT(_xlfn.ISFORMULA(D635)),IF(AND(ISNUMBER(D635),D635&lt;&gt;0),Accueil!$B$7,IF(NOT(_xlfn.ISFORMULA(G635)),IF(AND(ISNUMBER(G635),G635&lt;&gt;0),Accueil!$B$7,""),"")),IF(NOT(_xlfn.ISFORMULA(G635)),IF(AND(ISNUMBER(G635),G635&lt;&gt;0),Accueil!$B$7,""),"")))</f>
        <v/>
      </c>
      <c r="AE635" s="230">
        <f t="shared" ca="1" si="134"/>
        <v>0</v>
      </c>
      <c r="AF635" s="230">
        <f t="shared" ca="1" si="135"/>
        <v>0</v>
      </c>
      <c r="AG635" s="230">
        <f t="shared" ca="1" si="136"/>
        <v>0</v>
      </c>
      <c r="AH635" s="231">
        <f t="shared" ca="1" si="137"/>
        <v>0</v>
      </c>
      <c r="AI635" s="231">
        <f t="shared" ca="1" si="138"/>
        <v>0</v>
      </c>
      <c r="AJ635" s="231" t="str">
        <f t="shared" ca="1" si="139"/>
        <v/>
      </c>
    </row>
    <row r="636" spans="1:36" x14ac:dyDescent="0.25">
      <c r="A636" s="42"/>
      <c r="B636" s="232" t="str">
        <f>IF(NOT(_xlfn.ISFORMULA(D636)),IF(AND(ISNUMBER(D636),D636&lt;&gt;0),Accueil!$B$7,IF(NOT(_xlfn.ISFORMULA(G636)),IF(AND(ISNUMBER(G636),G636&lt;&gt;0),Accueil!$B$7,""),"")),IF(NOT(_xlfn.ISFORMULA(G636)),IF(AND(ISNUMBER(G636),G636&lt;&gt;0),Accueil!$B$7,""),""))</f>
        <v/>
      </c>
      <c r="C636" s="43"/>
      <c r="D636" s="223" t="str">
        <f t="shared" ca="1" si="126"/>
        <v/>
      </c>
      <c r="E636" s="223" t="str">
        <f t="shared" ca="1" si="127"/>
        <v/>
      </c>
      <c r="F636" s="223" t="str">
        <f t="shared" ca="1" si="128"/>
        <v/>
      </c>
      <c r="G636" s="224" t="str">
        <f t="shared" ca="1" si="129"/>
        <v/>
      </c>
      <c r="H636" s="225" t="str">
        <f t="shared" ca="1" si="130"/>
        <v/>
      </c>
      <c r="I636" s="226" t="str">
        <f t="shared" ca="1" si="131"/>
        <v/>
      </c>
      <c r="J636" s="227" t="str">
        <f t="shared" ca="1" si="132"/>
        <v/>
      </c>
      <c r="K636" s="301" t="s">
        <v>88</v>
      </c>
      <c r="L636" s="112"/>
      <c r="M636" s="35"/>
      <c r="N636" s="35"/>
      <c r="O636" s="35"/>
      <c r="P636" s="35"/>
      <c r="S636" s="35"/>
      <c r="T636" s="35"/>
      <c r="U636" s="35"/>
      <c r="V636" s="35"/>
      <c r="W636" s="35"/>
      <c r="X636" s="35"/>
      <c r="Y636" s="35"/>
      <c r="Z636" s="35"/>
      <c r="AA636" s="228" t="b">
        <f t="shared" ca="1" si="133"/>
        <v>1</v>
      </c>
      <c r="AB636" s="228" t="b">
        <f ca="1">AND(Accueil!$E$5="Oui",$AA636,OR($AD636="",Accueil!$E$7="",NOT(ISNUMBER(Accueil!$E$7)),$AD636&gt;=Accueil!$E$7))</f>
        <v>0</v>
      </c>
      <c r="AC636" s="228" t="b">
        <f ca="1">AND(Accueil!$E$8="Oui",$AA636,OR($AD636="",Accueil!$E$10="",NOT(ISNUMBER(Accueil!$E$10)),$AD636&gt;=Accueil!$E$10))</f>
        <v>0</v>
      </c>
      <c r="AD636" s="229" t="str">
        <f>IF(NOT(_xlfn.ISFORMULA(B636)),IF(ISNUMBER(B636),B636,IF(NOT(_xlfn.ISFORMULA(D636)),IF(AND(ISNUMBER(D636),D636&lt;&gt;0),Accueil!$B$7,IF(NOT(_xlfn.ISFORMULA(G636)),IF(AND(ISNUMBER(G636),G636&lt;&gt;0),Accueil!$B$7,""),"")),IF(NOT(_xlfn.ISFORMULA(G636)),IF(AND(ISNUMBER(G636),G636&lt;&gt;0),Accueil!$B$7,""),""))),IF(NOT(_xlfn.ISFORMULA(D636)),IF(AND(ISNUMBER(D636),D636&lt;&gt;0),Accueil!$B$7,IF(NOT(_xlfn.ISFORMULA(G636)),IF(AND(ISNUMBER(G636),G636&lt;&gt;0),Accueil!$B$7,""),"")),IF(NOT(_xlfn.ISFORMULA(G636)),IF(AND(ISNUMBER(G636),G636&lt;&gt;0),Accueil!$B$7,""),"")))</f>
        <v/>
      </c>
      <c r="AE636" s="230">
        <f t="shared" ca="1" si="134"/>
        <v>0</v>
      </c>
      <c r="AF636" s="230">
        <f t="shared" ca="1" si="135"/>
        <v>0</v>
      </c>
      <c r="AG636" s="230">
        <f t="shared" ca="1" si="136"/>
        <v>0</v>
      </c>
      <c r="AH636" s="231">
        <f t="shared" ca="1" si="137"/>
        <v>0</v>
      </c>
      <c r="AI636" s="231">
        <f t="shared" ca="1" si="138"/>
        <v>0</v>
      </c>
      <c r="AJ636" s="231" t="str">
        <f t="shared" ca="1" si="139"/>
        <v/>
      </c>
    </row>
    <row r="637" spans="1:36" x14ac:dyDescent="0.25">
      <c r="A637" s="42"/>
      <c r="B637" s="232" t="str">
        <f>IF(NOT(_xlfn.ISFORMULA(D637)),IF(AND(ISNUMBER(D637),D637&lt;&gt;0),Accueil!$B$7,IF(NOT(_xlfn.ISFORMULA(G637)),IF(AND(ISNUMBER(G637),G637&lt;&gt;0),Accueil!$B$7,""),"")),IF(NOT(_xlfn.ISFORMULA(G637)),IF(AND(ISNUMBER(G637),G637&lt;&gt;0),Accueil!$B$7,""),""))</f>
        <v/>
      </c>
      <c r="C637" s="43"/>
      <c r="D637" s="223" t="str">
        <f t="shared" ca="1" si="126"/>
        <v/>
      </c>
      <c r="E637" s="223" t="str">
        <f t="shared" ca="1" si="127"/>
        <v/>
      </c>
      <c r="F637" s="223" t="str">
        <f t="shared" ca="1" si="128"/>
        <v/>
      </c>
      <c r="G637" s="224" t="str">
        <f t="shared" ca="1" si="129"/>
        <v/>
      </c>
      <c r="H637" s="225" t="str">
        <f t="shared" ca="1" si="130"/>
        <v/>
      </c>
      <c r="I637" s="226" t="str">
        <f t="shared" ca="1" si="131"/>
        <v/>
      </c>
      <c r="J637" s="227" t="str">
        <f t="shared" ca="1" si="132"/>
        <v/>
      </c>
      <c r="K637" s="301" t="s">
        <v>88</v>
      </c>
      <c r="L637" s="112"/>
      <c r="M637" s="35"/>
      <c r="N637" s="35"/>
      <c r="O637" s="35"/>
      <c r="P637" s="35"/>
      <c r="S637" s="35"/>
      <c r="T637" s="35"/>
      <c r="U637" s="35"/>
      <c r="V637" s="35"/>
      <c r="W637" s="35"/>
      <c r="X637" s="35"/>
      <c r="Y637" s="35"/>
      <c r="Z637" s="35"/>
      <c r="AA637" s="228" t="b">
        <f t="shared" ca="1" si="133"/>
        <v>1</v>
      </c>
      <c r="AB637" s="228" t="b">
        <f ca="1">AND(Accueil!$E$5="Oui",$AA637,OR($AD637="",Accueil!$E$7="",NOT(ISNUMBER(Accueil!$E$7)),$AD637&gt;=Accueil!$E$7))</f>
        <v>0</v>
      </c>
      <c r="AC637" s="228" t="b">
        <f ca="1">AND(Accueil!$E$8="Oui",$AA637,OR($AD637="",Accueil!$E$10="",NOT(ISNUMBER(Accueil!$E$10)),$AD637&gt;=Accueil!$E$10))</f>
        <v>0</v>
      </c>
      <c r="AD637" s="229" t="str">
        <f>IF(NOT(_xlfn.ISFORMULA(B637)),IF(ISNUMBER(B637),B637,IF(NOT(_xlfn.ISFORMULA(D637)),IF(AND(ISNUMBER(D637),D637&lt;&gt;0),Accueil!$B$7,IF(NOT(_xlfn.ISFORMULA(G637)),IF(AND(ISNUMBER(G637),G637&lt;&gt;0),Accueil!$B$7,""),"")),IF(NOT(_xlfn.ISFORMULA(G637)),IF(AND(ISNUMBER(G637),G637&lt;&gt;0),Accueil!$B$7,""),""))),IF(NOT(_xlfn.ISFORMULA(D637)),IF(AND(ISNUMBER(D637),D637&lt;&gt;0),Accueil!$B$7,IF(NOT(_xlfn.ISFORMULA(G637)),IF(AND(ISNUMBER(G637),G637&lt;&gt;0),Accueil!$B$7,""),"")),IF(NOT(_xlfn.ISFORMULA(G637)),IF(AND(ISNUMBER(G637),G637&lt;&gt;0),Accueil!$B$7,""),"")))</f>
        <v/>
      </c>
      <c r="AE637" s="230">
        <f t="shared" ca="1" si="134"/>
        <v>0</v>
      </c>
      <c r="AF637" s="230">
        <f t="shared" ca="1" si="135"/>
        <v>0</v>
      </c>
      <c r="AG637" s="230">
        <f t="shared" ca="1" si="136"/>
        <v>0</v>
      </c>
      <c r="AH637" s="231">
        <f t="shared" ca="1" si="137"/>
        <v>0</v>
      </c>
      <c r="AI637" s="231">
        <f t="shared" ca="1" si="138"/>
        <v>0</v>
      </c>
      <c r="AJ637" s="231" t="str">
        <f t="shared" ca="1" si="139"/>
        <v/>
      </c>
    </row>
    <row r="638" spans="1:36" x14ac:dyDescent="0.25">
      <c r="A638" s="42"/>
      <c r="B638" s="232" t="str">
        <f>IF(NOT(_xlfn.ISFORMULA(D638)),IF(AND(ISNUMBER(D638),D638&lt;&gt;0),Accueil!$B$7,IF(NOT(_xlfn.ISFORMULA(G638)),IF(AND(ISNUMBER(G638),G638&lt;&gt;0),Accueil!$B$7,""),"")),IF(NOT(_xlfn.ISFORMULA(G638)),IF(AND(ISNUMBER(G638),G638&lt;&gt;0),Accueil!$B$7,""),""))</f>
        <v/>
      </c>
      <c r="C638" s="43"/>
      <c r="D638" s="223" t="str">
        <f t="shared" ca="1" si="126"/>
        <v/>
      </c>
      <c r="E638" s="223" t="str">
        <f t="shared" ca="1" si="127"/>
        <v/>
      </c>
      <c r="F638" s="223" t="str">
        <f t="shared" ca="1" si="128"/>
        <v/>
      </c>
      <c r="G638" s="224" t="str">
        <f t="shared" ca="1" si="129"/>
        <v/>
      </c>
      <c r="H638" s="225" t="str">
        <f t="shared" ca="1" si="130"/>
        <v/>
      </c>
      <c r="I638" s="226" t="str">
        <f t="shared" ca="1" si="131"/>
        <v/>
      </c>
      <c r="J638" s="227" t="str">
        <f t="shared" ca="1" si="132"/>
        <v/>
      </c>
      <c r="K638" s="301" t="s">
        <v>88</v>
      </c>
      <c r="L638" s="112"/>
      <c r="M638" s="35"/>
      <c r="N638" s="35"/>
      <c r="O638" s="35"/>
      <c r="P638" s="35"/>
      <c r="S638" s="35"/>
      <c r="T638" s="35"/>
      <c r="U638" s="35"/>
      <c r="V638" s="35"/>
      <c r="W638" s="35"/>
      <c r="X638" s="35"/>
      <c r="Y638" s="35"/>
      <c r="Z638" s="35"/>
      <c r="AA638" s="228" t="b">
        <f t="shared" ca="1" si="133"/>
        <v>1</v>
      </c>
      <c r="AB638" s="228" t="b">
        <f ca="1">AND(Accueil!$E$5="Oui",$AA638,OR($AD638="",Accueil!$E$7="",NOT(ISNUMBER(Accueil!$E$7)),$AD638&gt;=Accueil!$E$7))</f>
        <v>0</v>
      </c>
      <c r="AC638" s="228" t="b">
        <f ca="1">AND(Accueil!$E$8="Oui",$AA638,OR($AD638="",Accueil!$E$10="",NOT(ISNUMBER(Accueil!$E$10)),$AD638&gt;=Accueil!$E$10))</f>
        <v>0</v>
      </c>
      <c r="AD638" s="229" t="str">
        <f>IF(NOT(_xlfn.ISFORMULA(B638)),IF(ISNUMBER(B638),B638,IF(NOT(_xlfn.ISFORMULA(D638)),IF(AND(ISNUMBER(D638),D638&lt;&gt;0),Accueil!$B$7,IF(NOT(_xlfn.ISFORMULA(G638)),IF(AND(ISNUMBER(G638),G638&lt;&gt;0),Accueil!$B$7,""),"")),IF(NOT(_xlfn.ISFORMULA(G638)),IF(AND(ISNUMBER(G638),G638&lt;&gt;0),Accueil!$B$7,""),""))),IF(NOT(_xlfn.ISFORMULA(D638)),IF(AND(ISNUMBER(D638),D638&lt;&gt;0),Accueil!$B$7,IF(NOT(_xlfn.ISFORMULA(G638)),IF(AND(ISNUMBER(G638),G638&lt;&gt;0),Accueil!$B$7,""),"")),IF(NOT(_xlfn.ISFORMULA(G638)),IF(AND(ISNUMBER(G638),G638&lt;&gt;0),Accueil!$B$7,""),"")))</f>
        <v/>
      </c>
      <c r="AE638" s="230">
        <f t="shared" ca="1" si="134"/>
        <v>0</v>
      </c>
      <c r="AF638" s="230">
        <f t="shared" ca="1" si="135"/>
        <v>0</v>
      </c>
      <c r="AG638" s="230">
        <f t="shared" ca="1" si="136"/>
        <v>0</v>
      </c>
      <c r="AH638" s="231">
        <f t="shared" ca="1" si="137"/>
        <v>0</v>
      </c>
      <c r="AI638" s="231">
        <f t="shared" ca="1" si="138"/>
        <v>0</v>
      </c>
      <c r="AJ638" s="231" t="str">
        <f t="shared" ca="1" si="139"/>
        <v/>
      </c>
    </row>
    <row r="639" spans="1:36" x14ac:dyDescent="0.25">
      <c r="A639" s="42"/>
      <c r="B639" s="232" t="str">
        <f>IF(NOT(_xlfn.ISFORMULA(D639)),IF(AND(ISNUMBER(D639),D639&lt;&gt;0),Accueil!$B$7,IF(NOT(_xlfn.ISFORMULA(G639)),IF(AND(ISNUMBER(G639),G639&lt;&gt;0),Accueil!$B$7,""),"")),IF(NOT(_xlfn.ISFORMULA(G639)),IF(AND(ISNUMBER(G639),G639&lt;&gt;0),Accueil!$B$7,""),""))</f>
        <v/>
      </c>
      <c r="C639" s="43"/>
      <c r="D639" s="223" t="str">
        <f t="shared" ca="1" si="126"/>
        <v/>
      </c>
      <c r="E639" s="223" t="str">
        <f t="shared" ca="1" si="127"/>
        <v/>
      </c>
      <c r="F639" s="223" t="str">
        <f t="shared" ca="1" si="128"/>
        <v/>
      </c>
      <c r="G639" s="224" t="str">
        <f t="shared" ca="1" si="129"/>
        <v/>
      </c>
      <c r="H639" s="225" t="str">
        <f t="shared" ca="1" si="130"/>
        <v/>
      </c>
      <c r="I639" s="226" t="str">
        <f t="shared" ca="1" si="131"/>
        <v/>
      </c>
      <c r="J639" s="227" t="str">
        <f t="shared" ca="1" si="132"/>
        <v/>
      </c>
      <c r="K639" s="301" t="s">
        <v>88</v>
      </c>
      <c r="L639" s="112"/>
      <c r="M639" s="35"/>
      <c r="N639" s="35"/>
      <c r="O639" s="35"/>
      <c r="P639" s="35"/>
      <c r="S639" s="35"/>
      <c r="T639" s="35"/>
      <c r="U639" s="35"/>
      <c r="V639" s="35"/>
      <c r="W639" s="35"/>
      <c r="X639" s="35"/>
      <c r="Y639" s="35"/>
      <c r="Z639" s="35"/>
      <c r="AA639" s="228" t="b">
        <f t="shared" ca="1" si="133"/>
        <v>1</v>
      </c>
      <c r="AB639" s="228" t="b">
        <f ca="1">AND(Accueil!$E$5="Oui",$AA639,OR($AD639="",Accueil!$E$7="",NOT(ISNUMBER(Accueil!$E$7)),$AD639&gt;=Accueil!$E$7))</f>
        <v>0</v>
      </c>
      <c r="AC639" s="228" t="b">
        <f ca="1">AND(Accueil!$E$8="Oui",$AA639,OR($AD639="",Accueil!$E$10="",NOT(ISNUMBER(Accueil!$E$10)),$AD639&gt;=Accueil!$E$10))</f>
        <v>0</v>
      </c>
      <c r="AD639" s="229" t="str">
        <f>IF(NOT(_xlfn.ISFORMULA(B639)),IF(ISNUMBER(B639),B639,IF(NOT(_xlfn.ISFORMULA(D639)),IF(AND(ISNUMBER(D639),D639&lt;&gt;0),Accueil!$B$7,IF(NOT(_xlfn.ISFORMULA(G639)),IF(AND(ISNUMBER(G639),G639&lt;&gt;0),Accueil!$B$7,""),"")),IF(NOT(_xlfn.ISFORMULA(G639)),IF(AND(ISNUMBER(G639),G639&lt;&gt;0),Accueil!$B$7,""),""))),IF(NOT(_xlfn.ISFORMULA(D639)),IF(AND(ISNUMBER(D639),D639&lt;&gt;0),Accueil!$B$7,IF(NOT(_xlfn.ISFORMULA(G639)),IF(AND(ISNUMBER(G639),G639&lt;&gt;0),Accueil!$B$7,""),"")),IF(NOT(_xlfn.ISFORMULA(G639)),IF(AND(ISNUMBER(G639),G639&lt;&gt;0),Accueil!$B$7,""),"")))</f>
        <v/>
      </c>
      <c r="AE639" s="230">
        <f t="shared" ca="1" si="134"/>
        <v>0</v>
      </c>
      <c r="AF639" s="230">
        <f t="shared" ca="1" si="135"/>
        <v>0</v>
      </c>
      <c r="AG639" s="230">
        <f t="shared" ca="1" si="136"/>
        <v>0</v>
      </c>
      <c r="AH639" s="231">
        <f t="shared" ca="1" si="137"/>
        <v>0</v>
      </c>
      <c r="AI639" s="231">
        <f t="shared" ca="1" si="138"/>
        <v>0</v>
      </c>
      <c r="AJ639" s="231" t="str">
        <f t="shared" ca="1" si="139"/>
        <v/>
      </c>
    </row>
    <row r="640" spans="1:36" x14ac:dyDescent="0.25">
      <c r="A640" s="42"/>
      <c r="B640" s="232" t="str">
        <f>IF(NOT(_xlfn.ISFORMULA(D640)),IF(AND(ISNUMBER(D640),D640&lt;&gt;0),Accueil!$B$7,IF(NOT(_xlfn.ISFORMULA(G640)),IF(AND(ISNUMBER(G640),G640&lt;&gt;0),Accueil!$B$7,""),"")),IF(NOT(_xlfn.ISFORMULA(G640)),IF(AND(ISNUMBER(G640),G640&lt;&gt;0),Accueil!$B$7,""),""))</f>
        <v/>
      </c>
      <c r="C640" s="43"/>
      <c r="D640" s="223" t="str">
        <f t="shared" ca="1" si="126"/>
        <v/>
      </c>
      <c r="E640" s="223" t="str">
        <f t="shared" ca="1" si="127"/>
        <v/>
      </c>
      <c r="F640" s="223" t="str">
        <f t="shared" ca="1" si="128"/>
        <v/>
      </c>
      <c r="G640" s="224" t="str">
        <f t="shared" ca="1" si="129"/>
        <v/>
      </c>
      <c r="H640" s="225" t="str">
        <f t="shared" ca="1" si="130"/>
        <v/>
      </c>
      <c r="I640" s="226" t="str">
        <f t="shared" ca="1" si="131"/>
        <v/>
      </c>
      <c r="J640" s="227" t="str">
        <f t="shared" ca="1" si="132"/>
        <v/>
      </c>
      <c r="K640" s="301" t="s">
        <v>88</v>
      </c>
      <c r="L640" s="112"/>
      <c r="M640" s="35"/>
      <c r="N640" s="35"/>
      <c r="O640" s="35"/>
      <c r="P640" s="35"/>
      <c r="S640" s="35"/>
      <c r="T640" s="35"/>
      <c r="U640" s="35"/>
      <c r="V640" s="35"/>
      <c r="W640" s="35"/>
      <c r="X640" s="35"/>
      <c r="Y640" s="35"/>
      <c r="Z640" s="35"/>
      <c r="AA640" s="228" t="b">
        <f t="shared" ca="1" si="133"/>
        <v>1</v>
      </c>
      <c r="AB640" s="228" t="b">
        <f ca="1">AND(Accueil!$E$5="Oui",$AA640,OR($AD640="",Accueil!$E$7="",NOT(ISNUMBER(Accueil!$E$7)),$AD640&gt;=Accueil!$E$7))</f>
        <v>0</v>
      </c>
      <c r="AC640" s="228" t="b">
        <f ca="1">AND(Accueil!$E$8="Oui",$AA640,OR($AD640="",Accueil!$E$10="",NOT(ISNUMBER(Accueil!$E$10)),$AD640&gt;=Accueil!$E$10))</f>
        <v>0</v>
      </c>
      <c r="AD640" s="229" t="str">
        <f>IF(NOT(_xlfn.ISFORMULA(B640)),IF(ISNUMBER(B640),B640,IF(NOT(_xlfn.ISFORMULA(D640)),IF(AND(ISNUMBER(D640),D640&lt;&gt;0),Accueil!$B$7,IF(NOT(_xlfn.ISFORMULA(G640)),IF(AND(ISNUMBER(G640),G640&lt;&gt;0),Accueil!$B$7,""),"")),IF(NOT(_xlfn.ISFORMULA(G640)),IF(AND(ISNUMBER(G640),G640&lt;&gt;0),Accueil!$B$7,""),""))),IF(NOT(_xlfn.ISFORMULA(D640)),IF(AND(ISNUMBER(D640),D640&lt;&gt;0),Accueil!$B$7,IF(NOT(_xlfn.ISFORMULA(G640)),IF(AND(ISNUMBER(G640),G640&lt;&gt;0),Accueil!$B$7,""),"")),IF(NOT(_xlfn.ISFORMULA(G640)),IF(AND(ISNUMBER(G640),G640&lt;&gt;0),Accueil!$B$7,""),"")))</f>
        <v/>
      </c>
      <c r="AE640" s="230">
        <f t="shared" ca="1" si="134"/>
        <v>0</v>
      </c>
      <c r="AF640" s="230">
        <f t="shared" ca="1" si="135"/>
        <v>0</v>
      </c>
      <c r="AG640" s="230">
        <f t="shared" ca="1" si="136"/>
        <v>0</v>
      </c>
      <c r="AH640" s="231">
        <f t="shared" ca="1" si="137"/>
        <v>0</v>
      </c>
      <c r="AI640" s="231">
        <f t="shared" ca="1" si="138"/>
        <v>0</v>
      </c>
      <c r="AJ640" s="231" t="str">
        <f t="shared" ca="1" si="139"/>
        <v/>
      </c>
    </row>
    <row r="641" spans="1:36" x14ac:dyDescent="0.25">
      <c r="A641" s="42"/>
      <c r="B641" s="232" t="str">
        <f>IF(NOT(_xlfn.ISFORMULA(D641)),IF(AND(ISNUMBER(D641),D641&lt;&gt;0),Accueil!$B$7,IF(NOT(_xlfn.ISFORMULA(G641)),IF(AND(ISNUMBER(G641),G641&lt;&gt;0),Accueil!$B$7,""),"")),IF(NOT(_xlfn.ISFORMULA(G641)),IF(AND(ISNUMBER(G641),G641&lt;&gt;0),Accueil!$B$7,""),""))</f>
        <v/>
      </c>
      <c r="C641" s="43"/>
      <c r="D641" s="223" t="str">
        <f t="shared" ca="1" si="126"/>
        <v/>
      </c>
      <c r="E641" s="223" t="str">
        <f t="shared" ca="1" si="127"/>
        <v/>
      </c>
      <c r="F641" s="223" t="str">
        <f t="shared" ca="1" si="128"/>
        <v/>
      </c>
      <c r="G641" s="224" t="str">
        <f t="shared" ca="1" si="129"/>
        <v/>
      </c>
      <c r="H641" s="225" t="str">
        <f t="shared" ca="1" si="130"/>
        <v/>
      </c>
      <c r="I641" s="226" t="str">
        <f t="shared" ca="1" si="131"/>
        <v/>
      </c>
      <c r="J641" s="227" t="str">
        <f t="shared" ca="1" si="132"/>
        <v/>
      </c>
      <c r="K641" s="301" t="s">
        <v>88</v>
      </c>
      <c r="L641" s="112"/>
      <c r="M641" s="35"/>
      <c r="N641" s="35"/>
      <c r="O641" s="35"/>
      <c r="P641" s="35"/>
      <c r="S641" s="35"/>
      <c r="T641" s="35"/>
      <c r="U641" s="35"/>
      <c r="V641" s="35"/>
      <c r="W641" s="35"/>
      <c r="X641" s="35"/>
      <c r="Y641" s="35"/>
      <c r="Z641" s="35"/>
      <c r="AA641" s="228" t="b">
        <f t="shared" ca="1" si="133"/>
        <v>1</v>
      </c>
      <c r="AB641" s="228" t="b">
        <f ca="1">AND(Accueil!$E$5="Oui",$AA641,OR($AD641="",Accueil!$E$7="",NOT(ISNUMBER(Accueil!$E$7)),$AD641&gt;=Accueil!$E$7))</f>
        <v>0</v>
      </c>
      <c r="AC641" s="228" t="b">
        <f ca="1">AND(Accueil!$E$8="Oui",$AA641,OR($AD641="",Accueil!$E$10="",NOT(ISNUMBER(Accueil!$E$10)),$AD641&gt;=Accueil!$E$10))</f>
        <v>0</v>
      </c>
      <c r="AD641" s="229" t="str">
        <f>IF(NOT(_xlfn.ISFORMULA(B641)),IF(ISNUMBER(B641),B641,IF(NOT(_xlfn.ISFORMULA(D641)),IF(AND(ISNUMBER(D641),D641&lt;&gt;0),Accueil!$B$7,IF(NOT(_xlfn.ISFORMULA(G641)),IF(AND(ISNUMBER(G641),G641&lt;&gt;0),Accueil!$B$7,""),"")),IF(NOT(_xlfn.ISFORMULA(G641)),IF(AND(ISNUMBER(G641),G641&lt;&gt;0),Accueil!$B$7,""),""))),IF(NOT(_xlfn.ISFORMULA(D641)),IF(AND(ISNUMBER(D641),D641&lt;&gt;0),Accueil!$B$7,IF(NOT(_xlfn.ISFORMULA(G641)),IF(AND(ISNUMBER(G641),G641&lt;&gt;0),Accueil!$B$7,""),"")),IF(NOT(_xlfn.ISFORMULA(G641)),IF(AND(ISNUMBER(G641),G641&lt;&gt;0),Accueil!$B$7,""),"")))</f>
        <v/>
      </c>
      <c r="AE641" s="230">
        <f t="shared" ca="1" si="134"/>
        <v>0</v>
      </c>
      <c r="AF641" s="230">
        <f t="shared" ca="1" si="135"/>
        <v>0</v>
      </c>
      <c r="AG641" s="230">
        <f t="shared" ca="1" si="136"/>
        <v>0</v>
      </c>
      <c r="AH641" s="231">
        <f t="shared" ca="1" si="137"/>
        <v>0</v>
      </c>
      <c r="AI641" s="231">
        <f t="shared" ca="1" si="138"/>
        <v>0</v>
      </c>
      <c r="AJ641" s="231" t="str">
        <f t="shared" ca="1" si="139"/>
        <v/>
      </c>
    </row>
    <row r="642" spans="1:36" x14ac:dyDescent="0.25">
      <c r="A642" s="42"/>
      <c r="B642" s="232" t="str">
        <f>IF(NOT(_xlfn.ISFORMULA(D642)),IF(AND(ISNUMBER(D642),D642&lt;&gt;0),Accueil!$B$7,IF(NOT(_xlfn.ISFORMULA(G642)),IF(AND(ISNUMBER(G642),G642&lt;&gt;0),Accueil!$B$7,""),"")),IF(NOT(_xlfn.ISFORMULA(G642)),IF(AND(ISNUMBER(G642),G642&lt;&gt;0),Accueil!$B$7,""),""))</f>
        <v/>
      </c>
      <c r="C642" s="43"/>
      <c r="D642" s="223" t="str">
        <f t="shared" ca="1" si="126"/>
        <v/>
      </c>
      <c r="E642" s="223" t="str">
        <f t="shared" ca="1" si="127"/>
        <v/>
      </c>
      <c r="F642" s="223" t="str">
        <f t="shared" ca="1" si="128"/>
        <v/>
      </c>
      <c r="G642" s="224" t="str">
        <f t="shared" ca="1" si="129"/>
        <v/>
      </c>
      <c r="H642" s="225" t="str">
        <f t="shared" ca="1" si="130"/>
        <v/>
      </c>
      <c r="I642" s="226" t="str">
        <f t="shared" ca="1" si="131"/>
        <v/>
      </c>
      <c r="J642" s="227" t="str">
        <f t="shared" ca="1" si="132"/>
        <v/>
      </c>
      <c r="K642" s="301" t="s">
        <v>88</v>
      </c>
      <c r="L642" s="112"/>
      <c r="M642" s="35"/>
      <c r="N642" s="35"/>
      <c r="O642" s="35"/>
      <c r="P642" s="35"/>
      <c r="S642" s="35"/>
      <c r="T642" s="35"/>
      <c r="U642" s="35"/>
      <c r="V642" s="35"/>
      <c r="W642" s="35"/>
      <c r="X642" s="35"/>
      <c r="Y642" s="35"/>
      <c r="Z642" s="35"/>
      <c r="AA642" s="228" t="b">
        <f t="shared" ca="1" si="133"/>
        <v>1</v>
      </c>
      <c r="AB642" s="228" t="b">
        <f ca="1">AND(Accueil!$E$5="Oui",$AA642,OR($AD642="",Accueil!$E$7="",NOT(ISNUMBER(Accueil!$E$7)),$AD642&gt;=Accueil!$E$7))</f>
        <v>0</v>
      </c>
      <c r="AC642" s="228" t="b">
        <f ca="1">AND(Accueil!$E$8="Oui",$AA642,OR($AD642="",Accueil!$E$10="",NOT(ISNUMBER(Accueil!$E$10)),$AD642&gt;=Accueil!$E$10))</f>
        <v>0</v>
      </c>
      <c r="AD642" s="229" t="str">
        <f>IF(NOT(_xlfn.ISFORMULA(B642)),IF(ISNUMBER(B642),B642,IF(NOT(_xlfn.ISFORMULA(D642)),IF(AND(ISNUMBER(D642),D642&lt;&gt;0),Accueil!$B$7,IF(NOT(_xlfn.ISFORMULA(G642)),IF(AND(ISNUMBER(G642),G642&lt;&gt;0),Accueil!$B$7,""),"")),IF(NOT(_xlfn.ISFORMULA(G642)),IF(AND(ISNUMBER(G642),G642&lt;&gt;0),Accueil!$B$7,""),""))),IF(NOT(_xlfn.ISFORMULA(D642)),IF(AND(ISNUMBER(D642),D642&lt;&gt;0),Accueil!$B$7,IF(NOT(_xlfn.ISFORMULA(G642)),IF(AND(ISNUMBER(G642),G642&lt;&gt;0),Accueil!$B$7,""),"")),IF(NOT(_xlfn.ISFORMULA(G642)),IF(AND(ISNUMBER(G642),G642&lt;&gt;0),Accueil!$B$7,""),"")))</f>
        <v/>
      </c>
      <c r="AE642" s="230">
        <f t="shared" ca="1" si="134"/>
        <v>0</v>
      </c>
      <c r="AF642" s="230">
        <f t="shared" ca="1" si="135"/>
        <v>0</v>
      </c>
      <c r="AG642" s="230">
        <f t="shared" ca="1" si="136"/>
        <v>0</v>
      </c>
      <c r="AH642" s="231">
        <f t="shared" ca="1" si="137"/>
        <v>0</v>
      </c>
      <c r="AI642" s="231">
        <f t="shared" ca="1" si="138"/>
        <v>0</v>
      </c>
      <c r="AJ642" s="231" t="str">
        <f t="shared" ca="1" si="139"/>
        <v/>
      </c>
    </row>
    <row r="643" spans="1:36" x14ac:dyDescent="0.25">
      <c r="A643" s="42"/>
      <c r="B643" s="232" t="str">
        <f>IF(NOT(_xlfn.ISFORMULA(D643)),IF(AND(ISNUMBER(D643),D643&lt;&gt;0),Accueil!$B$7,IF(NOT(_xlfn.ISFORMULA(G643)),IF(AND(ISNUMBER(G643),G643&lt;&gt;0),Accueil!$B$7,""),"")),IF(NOT(_xlfn.ISFORMULA(G643)),IF(AND(ISNUMBER(G643),G643&lt;&gt;0),Accueil!$B$7,""),""))</f>
        <v/>
      </c>
      <c r="C643" s="43"/>
      <c r="D643" s="223" t="str">
        <f t="shared" ca="1" si="126"/>
        <v/>
      </c>
      <c r="E643" s="223" t="str">
        <f t="shared" ca="1" si="127"/>
        <v/>
      </c>
      <c r="F643" s="223" t="str">
        <f t="shared" ca="1" si="128"/>
        <v/>
      </c>
      <c r="G643" s="224" t="str">
        <f t="shared" ca="1" si="129"/>
        <v/>
      </c>
      <c r="H643" s="225" t="str">
        <f t="shared" ca="1" si="130"/>
        <v/>
      </c>
      <c r="I643" s="226" t="str">
        <f t="shared" ca="1" si="131"/>
        <v/>
      </c>
      <c r="J643" s="227" t="str">
        <f t="shared" ca="1" si="132"/>
        <v/>
      </c>
      <c r="K643" s="301" t="s">
        <v>88</v>
      </c>
      <c r="L643" s="112"/>
      <c r="M643" s="35"/>
      <c r="N643" s="35"/>
      <c r="O643" s="35"/>
      <c r="P643" s="35"/>
      <c r="S643" s="35"/>
      <c r="T643" s="35"/>
      <c r="U643" s="35"/>
      <c r="V643" s="35"/>
      <c r="W643" s="35"/>
      <c r="X643" s="35"/>
      <c r="Y643" s="35"/>
      <c r="Z643" s="35"/>
      <c r="AA643" s="228" t="b">
        <f t="shared" ca="1" si="133"/>
        <v>1</v>
      </c>
      <c r="AB643" s="228" t="b">
        <f ca="1">AND(Accueil!$E$5="Oui",$AA643,OR($AD643="",Accueil!$E$7="",NOT(ISNUMBER(Accueil!$E$7)),$AD643&gt;=Accueil!$E$7))</f>
        <v>0</v>
      </c>
      <c r="AC643" s="228" t="b">
        <f ca="1">AND(Accueil!$E$8="Oui",$AA643,OR($AD643="",Accueil!$E$10="",NOT(ISNUMBER(Accueil!$E$10)),$AD643&gt;=Accueil!$E$10))</f>
        <v>0</v>
      </c>
      <c r="AD643" s="229" t="str">
        <f>IF(NOT(_xlfn.ISFORMULA(B643)),IF(ISNUMBER(B643),B643,IF(NOT(_xlfn.ISFORMULA(D643)),IF(AND(ISNUMBER(D643),D643&lt;&gt;0),Accueil!$B$7,IF(NOT(_xlfn.ISFORMULA(G643)),IF(AND(ISNUMBER(G643),G643&lt;&gt;0),Accueil!$B$7,""),"")),IF(NOT(_xlfn.ISFORMULA(G643)),IF(AND(ISNUMBER(G643),G643&lt;&gt;0),Accueil!$B$7,""),""))),IF(NOT(_xlfn.ISFORMULA(D643)),IF(AND(ISNUMBER(D643),D643&lt;&gt;0),Accueil!$B$7,IF(NOT(_xlfn.ISFORMULA(G643)),IF(AND(ISNUMBER(G643),G643&lt;&gt;0),Accueil!$B$7,""),"")),IF(NOT(_xlfn.ISFORMULA(G643)),IF(AND(ISNUMBER(G643),G643&lt;&gt;0),Accueil!$B$7,""),"")))</f>
        <v/>
      </c>
      <c r="AE643" s="230">
        <f t="shared" ca="1" si="134"/>
        <v>0</v>
      </c>
      <c r="AF643" s="230">
        <f t="shared" ca="1" si="135"/>
        <v>0</v>
      </c>
      <c r="AG643" s="230">
        <f t="shared" ca="1" si="136"/>
        <v>0</v>
      </c>
      <c r="AH643" s="231">
        <f t="shared" ca="1" si="137"/>
        <v>0</v>
      </c>
      <c r="AI643" s="231">
        <f t="shared" ca="1" si="138"/>
        <v>0</v>
      </c>
      <c r="AJ643" s="231" t="str">
        <f t="shared" ca="1" si="139"/>
        <v/>
      </c>
    </row>
    <row r="644" spans="1:36" x14ac:dyDescent="0.25">
      <c r="A644" s="42"/>
      <c r="B644" s="232" t="str">
        <f>IF(NOT(_xlfn.ISFORMULA(D644)),IF(AND(ISNUMBER(D644),D644&lt;&gt;0),Accueil!$B$7,IF(NOT(_xlfn.ISFORMULA(G644)),IF(AND(ISNUMBER(G644),G644&lt;&gt;0),Accueil!$B$7,""),"")),IF(NOT(_xlfn.ISFORMULA(G644)),IF(AND(ISNUMBER(G644),G644&lt;&gt;0),Accueil!$B$7,""),""))</f>
        <v/>
      </c>
      <c r="C644" s="43"/>
      <c r="D644" s="223" t="str">
        <f t="shared" ca="1" si="126"/>
        <v/>
      </c>
      <c r="E644" s="223" t="str">
        <f t="shared" ca="1" si="127"/>
        <v/>
      </c>
      <c r="F644" s="223" t="str">
        <f t="shared" ca="1" si="128"/>
        <v/>
      </c>
      <c r="G644" s="224" t="str">
        <f t="shared" ca="1" si="129"/>
        <v/>
      </c>
      <c r="H644" s="225" t="str">
        <f t="shared" ca="1" si="130"/>
        <v/>
      </c>
      <c r="I644" s="226" t="str">
        <f t="shared" ca="1" si="131"/>
        <v/>
      </c>
      <c r="J644" s="227" t="str">
        <f t="shared" ca="1" si="132"/>
        <v/>
      </c>
      <c r="K644" s="301" t="s">
        <v>88</v>
      </c>
      <c r="L644" s="112"/>
      <c r="M644" s="35"/>
      <c r="N644" s="35"/>
      <c r="O644" s="35"/>
      <c r="P644" s="35"/>
      <c r="S644" s="35"/>
      <c r="T644" s="35"/>
      <c r="U644" s="35"/>
      <c r="V644" s="35"/>
      <c r="W644" s="35"/>
      <c r="X644" s="35"/>
      <c r="Y644" s="35"/>
      <c r="Z644" s="35"/>
      <c r="AA644" s="228" t="b">
        <f t="shared" ca="1" si="133"/>
        <v>1</v>
      </c>
      <c r="AB644" s="228" t="b">
        <f ca="1">AND(Accueil!$E$5="Oui",$AA644,OR($AD644="",Accueil!$E$7="",NOT(ISNUMBER(Accueil!$E$7)),$AD644&gt;=Accueil!$E$7))</f>
        <v>0</v>
      </c>
      <c r="AC644" s="228" t="b">
        <f ca="1">AND(Accueil!$E$8="Oui",$AA644,OR($AD644="",Accueil!$E$10="",NOT(ISNUMBER(Accueil!$E$10)),$AD644&gt;=Accueil!$E$10))</f>
        <v>0</v>
      </c>
      <c r="AD644" s="229" t="str">
        <f>IF(NOT(_xlfn.ISFORMULA(B644)),IF(ISNUMBER(B644),B644,IF(NOT(_xlfn.ISFORMULA(D644)),IF(AND(ISNUMBER(D644),D644&lt;&gt;0),Accueil!$B$7,IF(NOT(_xlfn.ISFORMULA(G644)),IF(AND(ISNUMBER(G644),G644&lt;&gt;0),Accueil!$B$7,""),"")),IF(NOT(_xlfn.ISFORMULA(G644)),IF(AND(ISNUMBER(G644),G644&lt;&gt;0),Accueil!$B$7,""),""))),IF(NOT(_xlfn.ISFORMULA(D644)),IF(AND(ISNUMBER(D644),D644&lt;&gt;0),Accueil!$B$7,IF(NOT(_xlfn.ISFORMULA(G644)),IF(AND(ISNUMBER(G644),G644&lt;&gt;0),Accueil!$B$7,""),"")),IF(NOT(_xlfn.ISFORMULA(G644)),IF(AND(ISNUMBER(G644),G644&lt;&gt;0),Accueil!$B$7,""),"")))</f>
        <v/>
      </c>
      <c r="AE644" s="230">
        <f t="shared" ca="1" si="134"/>
        <v>0</v>
      </c>
      <c r="AF644" s="230">
        <f t="shared" ca="1" si="135"/>
        <v>0</v>
      </c>
      <c r="AG644" s="230">
        <f t="shared" ca="1" si="136"/>
        <v>0</v>
      </c>
      <c r="AH644" s="231">
        <f t="shared" ca="1" si="137"/>
        <v>0</v>
      </c>
      <c r="AI644" s="231">
        <f t="shared" ca="1" si="138"/>
        <v>0</v>
      </c>
      <c r="AJ644" s="231" t="str">
        <f t="shared" ca="1" si="139"/>
        <v/>
      </c>
    </row>
    <row r="645" spans="1:36" x14ac:dyDescent="0.25">
      <c r="A645" s="42"/>
      <c r="B645" s="232" t="str">
        <f>IF(NOT(_xlfn.ISFORMULA(D645)),IF(AND(ISNUMBER(D645),D645&lt;&gt;0),Accueil!$B$7,IF(NOT(_xlfn.ISFORMULA(G645)),IF(AND(ISNUMBER(G645),G645&lt;&gt;0),Accueil!$B$7,""),"")),IF(NOT(_xlfn.ISFORMULA(G645)),IF(AND(ISNUMBER(G645),G645&lt;&gt;0),Accueil!$B$7,""),""))</f>
        <v/>
      </c>
      <c r="C645" s="43"/>
      <c r="D645" s="223" t="str">
        <f t="shared" ref="D645:D708" ca="1" si="140">IF(AND(NOT(_xlfn.ISFORMULA(G645)),G645&lt;&gt;"",G645&lt;&gt;0),ROUND(G645-IF($AB645,IF(ISNUMBER(E645),ROUND(E645,2),0),0)-IF($AC645,IF(ISNUMBER(F645),ROUND(F645,2),0),0),2),"")</f>
        <v/>
      </c>
      <c r="E645" s="223" t="str">
        <f t="shared" ref="E645:E708" ca="1" si="141">IF(NOT($AB645),"",IF(AND(NOT(_xlfn.ISFORMULA(G645)),G645&lt;&gt;"",G645&lt;&gt;0),IF(AND($AC645,NOT(_xlfn.ISFORMULA(F645)),ISNUMBER(F645)),ROUND((G645-F645)/(1+0.05)*0.05,2),ROUND(G645/(1+IF($AB645,0.05,0)+IF($AC645,0.09975,0))*0.05,2)),IF(OR(D645="",D645=0),"",ROUND(D645*0.05,2))))</f>
        <v/>
      </c>
      <c r="F645" s="223" t="str">
        <f t="shared" ref="F645:F708" ca="1" si="142">IF(NOT($AC645),"",IF(AND(NOT(_xlfn.ISFORMULA(G645)),G645&lt;&gt;"",G645&lt;&gt;0),IF(AND($AB645,NOT(_xlfn.ISFORMULA(E645)),ISNUMBER(E645)),ROUND((G645-E645)/(1+0.09975)*0.09975,2),ROUND(G645/(1+IF($AB645,0.05,0)+IF($AC645,0.09975,0))*0.09975,2)),IF(OR(D645="",D645=0),"",ROUND(D645*0.09975,2))))</f>
        <v/>
      </c>
      <c r="G645" s="224" t="str">
        <f t="shared" ref="G645:G708" ca="1" si="143">IF(OR(D645="",D645=0),"",ROUND(D645+IF($AB645,IF(ISNUMBER(E645),ROUND(E645,2),0),0)+IF($AC645,IF(ISNUMBER(F645),ROUND(F645,2),0),0),2))</f>
        <v/>
      </c>
      <c r="H645" s="225" t="str">
        <f t="shared" ref="H645:H708" ca="1" si="144">IF(OR(D645="",D645=0),"","$ CAD - Dollar Canadien")</f>
        <v/>
      </c>
      <c r="I645" s="226" t="str">
        <f t="shared" ref="I645:I708" ca="1" si="145">IF(OR(D645="",D645=0),"",IFERROR(VLOOKUP(H645,$Q$5:$R$26,2,FALSE),1))</f>
        <v/>
      </c>
      <c r="J645" s="227" t="str">
        <f t="shared" ref="J645:J708" ca="1" si="146">IF(OR($AJ645="",$AJ645=0),"",ROUND($AJ645*I645,2))</f>
        <v/>
      </c>
      <c r="K645" s="301" t="s">
        <v>88</v>
      </c>
      <c r="L645" s="112"/>
      <c r="M645" s="35"/>
      <c r="N645" s="35"/>
      <c r="O645" s="35"/>
      <c r="P645" s="35"/>
      <c r="S645" s="35"/>
      <c r="T645" s="35"/>
      <c r="U645" s="35"/>
      <c r="V645" s="35"/>
      <c r="W645" s="35"/>
      <c r="X645" s="35"/>
      <c r="Y645" s="35"/>
      <c r="Z645" s="35"/>
      <c r="AA645" s="228" t="b">
        <f t="shared" ref="AA645:AA708" ca="1" si="147">OR(H645="",H645="$ CAD - Dollar Canadien")</f>
        <v>1</v>
      </c>
      <c r="AB645" s="228" t="b">
        <f ca="1">AND(Accueil!$E$5="Oui",$AA645,OR($AD645="",Accueil!$E$7="",NOT(ISNUMBER(Accueil!$E$7)),$AD645&gt;=Accueil!$E$7))</f>
        <v>0</v>
      </c>
      <c r="AC645" s="228" t="b">
        <f ca="1">AND(Accueil!$E$8="Oui",$AA645,OR($AD645="",Accueil!$E$10="",NOT(ISNUMBER(Accueil!$E$10)),$AD645&gt;=Accueil!$E$10))</f>
        <v>0</v>
      </c>
      <c r="AD645" s="229" t="str">
        <f>IF(NOT(_xlfn.ISFORMULA(B645)),IF(ISNUMBER(B645),B645,IF(NOT(_xlfn.ISFORMULA(D645)),IF(AND(ISNUMBER(D645),D645&lt;&gt;0),Accueil!$B$7,IF(NOT(_xlfn.ISFORMULA(G645)),IF(AND(ISNUMBER(G645),G645&lt;&gt;0),Accueil!$B$7,""),"")),IF(NOT(_xlfn.ISFORMULA(G645)),IF(AND(ISNUMBER(G645),G645&lt;&gt;0),Accueil!$B$7,""),""))),IF(NOT(_xlfn.ISFORMULA(D645)),IF(AND(ISNUMBER(D645),D645&lt;&gt;0),Accueil!$B$7,IF(NOT(_xlfn.ISFORMULA(G645)),IF(AND(ISNUMBER(G645),G645&lt;&gt;0),Accueil!$B$7,""),"")),IF(NOT(_xlfn.ISFORMULA(G645)),IF(AND(ISNUMBER(G645),G645&lt;&gt;0),Accueil!$B$7,""),"")))</f>
        <v/>
      </c>
      <c r="AE645" s="230">
        <f t="shared" ref="AE645:AE708" ca="1" si="148">IF((IF(ISNUMBER($AH645),ABS($AH645),0)+IF(ISNUMBER($AI645),ABS($AI645),0))&gt;0,IF(ISNUMBER($AJ645),$AJ645,0),0)</f>
        <v>0</v>
      </c>
      <c r="AF645" s="230">
        <f t="shared" ref="AF645:AF708" ca="1" si="149">IF(IF(ISNUMBER($AH645),ABS($AH645),0)&gt;0,IF(ISNUMBER($AJ645),$AJ645,0)+IF(ISNUMBER($AH645),$AH645,0),0)</f>
        <v>0</v>
      </c>
      <c r="AG645" s="230">
        <f t="shared" ref="AG645:AG708" ca="1" si="150">IF(IF(ISNUMBER($AI645),ABS($AI645),0)&gt;0,IF(ISNUMBER($AJ645),$AJ645,0)+IF(ISNUMBER($AI645),$AI645,0),0)</f>
        <v>0</v>
      </c>
      <c r="AH645" s="231">
        <f t="shared" ref="AH645:AH708" ca="1" si="151">IF($AB645,IF(ISNUMBER(E645),ROUND(E645,2),0),0)</f>
        <v>0</v>
      </c>
      <c r="AI645" s="231">
        <f t="shared" ref="AI645:AI708" ca="1" si="152">IF($AC645,IF(ISNUMBER(F645),ROUND(F645,2),0),0)</f>
        <v>0</v>
      </c>
      <c r="AJ645" s="231" t="str">
        <f t="shared" ref="AJ645:AJ708" ca="1" si="153">IF(AND(NOT(_xlfn.ISFORMULA(G645)),G645&lt;&gt;"",G645&lt;&gt;0),ROUND(G645-$AH645-$AI645,2),IF(OR(D645="",D645=0),"",D645))</f>
        <v/>
      </c>
    </row>
    <row r="646" spans="1:36" x14ac:dyDescent="0.25">
      <c r="A646" s="42"/>
      <c r="B646" s="232" t="str">
        <f>IF(NOT(_xlfn.ISFORMULA(D646)),IF(AND(ISNUMBER(D646),D646&lt;&gt;0),Accueil!$B$7,IF(NOT(_xlfn.ISFORMULA(G646)),IF(AND(ISNUMBER(G646),G646&lt;&gt;0),Accueil!$B$7,""),"")),IF(NOT(_xlfn.ISFORMULA(G646)),IF(AND(ISNUMBER(G646),G646&lt;&gt;0),Accueil!$B$7,""),""))</f>
        <v/>
      </c>
      <c r="C646" s="43"/>
      <c r="D646" s="223" t="str">
        <f t="shared" ca="1" si="140"/>
        <v/>
      </c>
      <c r="E646" s="223" t="str">
        <f t="shared" ca="1" si="141"/>
        <v/>
      </c>
      <c r="F646" s="223" t="str">
        <f t="shared" ca="1" si="142"/>
        <v/>
      </c>
      <c r="G646" s="224" t="str">
        <f t="shared" ca="1" si="143"/>
        <v/>
      </c>
      <c r="H646" s="225" t="str">
        <f t="shared" ca="1" si="144"/>
        <v/>
      </c>
      <c r="I646" s="226" t="str">
        <f t="shared" ca="1" si="145"/>
        <v/>
      </c>
      <c r="J646" s="227" t="str">
        <f t="shared" ca="1" si="146"/>
        <v/>
      </c>
      <c r="K646" s="301" t="s">
        <v>88</v>
      </c>
      <c r="L646" s="112"/>
      <c r="M646" s="35"/>
      <c r="N646" s="35"/>
      <c r="O646" s="35"/>
      <c r="P646" s="35"/>
      <c r="S646" s="35"/>
      <c r="T646" s="35"/>
      <c r="U646" s="35"/>
      <c r="V646" s="35"/>
      <c r="W646" s="35"/>
      <c r="X646" s="35"/>
      <c r="Y646" s="35"/>
      <c r="Z646" s="35"/>
      <c r="AA646" s="228" t="b">
        <f t="shared" ca="1" si="147"/>
        <v>1</v>
      </c>
      <c r="AB646" s="228" t="b">
        <f ca="1">AND(Accueil!$E$5="Oui",$AA646,OR($AD646="",Accueil!$E$7="",NOT(ISNUMBER(Accueil!$E$7)),$AD646&gt;=Accueil!$E$7))</f>
        <v>0</v>
      </c>
      <c r="AC646" s="228" t="b">
        <f ca="1">AND(Accueil!$E$8="Oui",$AA646,OR($AD646="",Accueil!$E$10="",NOT(ISNUMBER(Accueil!$E$10)),$AD646&gt;=Accueil!$E$10))</f>
        <v>0</v>
      </c>
      <c r="AD646" s="229" t="str">
        <f>IF(NOT(_xlfn.ISFORMULA(B646)),IF(ISNUMBER(B646),B646,IF(NOT(_xlfn.ISFORMULA(D646)),IF(AND(ISNUMBER(D646),D646&lt;&gt;0),Accueil!$B$7,IF(NOT(_xlfn.ISFORMULA(G646)),IF(AND(ISNUMBER(G646),G646&lt;&gt;0),Accueil!$B$7,""),"")),IF(NOT(_xlfn.ISFORMULA(G646)),IF(AND(ISNUMBER(G646),G646&lt;&gt;0),Accueil!$B$7,""),""))),IF(NOT(_xlfn.ISFORMULA(D646)),IF(AND(ISNUMBER(D646),D646&lt;&gt;0),Accueil!$B$7,IF(NOT(_xlfn.ISFORMULA(G646)),IF(AND(ISNUMBER(G646),G646&lt;&gt;0),Accueil!$B$7,""),"")),IF(NOT(_xlfn.ISFORMULA(G646)),IF(AND(ISNUMBER(G646),G646&lt;&gt;0),Accueil!$B$7,""),"")))</f>
        <v/>
      </c>
      <c r="AE646" s="230">
        <f t="shared" ca="1" si="148"/>
        <v>0</v>
      </c>
      <c r="AF646" s="230">
        <f t="shared" ca="1" si="149"/>
        <v>0</v>
      </c>
      <c r="AG646" s="230">
        <f t="shared" ca="1" si="150"/>
        <v>0</v>
      </c>
      <c r="AH646" s="231">
        <f t="shared" ca="1" si="151"/>
        <v>0</v>
      </c>
      <c r="AI646" s="231">
        <f t="shared" ca="1" si="152"/>
        <v>0</v>
      </c>
      <c r="AJ646" s="231" t="str">
        <f t="shared" ca="1" si="153"/>
        <v/>
      </c>
    </row>
    <row r="647" spans="1:36" x14ac:dyDescent="0.25">
      <c r="A647" s="42"/>
      <c r="B647" s="232" t="str">
        <f>IF(NOT(_xlfn.ISFORMULA(D647)),IF(AND(ISNUMBER(D647),D647&lt;&gt;0),Accueil!$B$7,IF(NOT(_xlfn.ISFORMULA(G647)),IF(AND(ISNUMBER(G647),G647&lt;&gt;0),Accueil!$B$7,""),"")),IF(NOT(_xlfn.ISFORMULA(G647)),IF(AND(ISNUMBER(G647),G647&lt;&gt;0),Accueil!$B$7,""),""))</f>
        <v/>
      </c>
      <c r="C647" s="43"/>
      <c r="D647" s="223" t="str">
        <f t="shared" ca="1" si="140"/>
        <v/>
      </c>
      <c r="E647" s="223" t="str">
        <f t="shared" ca="1" si="141"/>
        <v/>
      </c>
      <c r="F647" s="223" t="str">
        <f t="shared" ca="1" si="142"/>
        <v/>
      </c>
      <c r="G647" s="224" t="str">
        <f t="shared" ca="1" si="143"/>
        <v/>
      </c>
      <c r="H647" s="225" t="str">
        <f t="shared" ca="1" si="144"/>
        <v/>
      </c>
      <c r="I647" s="226" t="str">
        <f t="shared" ca="1" si="145"/>
        <v/>
      </c>
      <c r="J647" s="227" t="str">
        <f t="shared" ca="1" si="146"/>
        <v/>
      </c>
      <c r="K647" s="301" t="s">
        <v>88</v>
      </c>
      <c r="L647" s="112"/>
      <c r="M647" s="35"/>
      <c r="N647" s="35"/>
      <c r="O647" s="35"/>
      <c r="P647" s="35"/>
      <c r="S647" s="35"/>
      <c r="T647" s="35"/>
      <c r="U647" s="35"/>
      <c r="V647" s="35"/>
      <c r="W647" s="35"/>
      <c r="X647" s="35"/>
      <c r="Y647" s="35"/>
      <c r="Z647" s="35"/>
      <c r="AA647" s="228" t="b">
        <f t="shared" ca="1" si="147"/>
        <v>1</v>
      </c>
      <c r="AB647" s="228" t="b">
        <f ca="1">AND(Accueil!$E$5="Oui",$AA647,OR($AD647="",Accueil!$E$7="",NOT(ISNUMBER(Accueil!$E$7)),$AD647&gt;=Accueil!$E$7))</f>
        <v>0</v>
      </c>
      <c r="AC647" s="228" t="b">
        <f ca="1">AND(Accueil!$E$8="Oui",$AA647,OR($AD647="",Accueil!$E$10="",NOT(ISNUMBER(Accueil!$E$10)),$AD647&gt;=Accueil!$E$10))</f>
        <v>0</v>
      </c>
      <c r="AD647" s="229" t="str">
        <f>IF(NOT(_xlfn.ISFORMULA(B647)),IF(ISNUMBER(B647),B647,IF(NOT(_xlfn.ISFORMULA(D647)),IF(AND(ISNUMBER(D647),D647&lt;&gt;0),Accueil!$B$7,IF(NOT(_xlfn.ISFORMULA(G647)),IF(AND(ISNUMBER(G647),G647&lt;&gt;0),Accueil!$B$7,""),"")),IF(NOT(_xlfn.ISFORMULA(G647)),IF(AND(ISNUMBER(G647),G647&lt;&gt;0),Accueil!$B$7,""),""))),IF(NOT(_xlfn.ISFORMULA(D647)),IF(AND(ISNUMBER(D647),D647&lt;&gt;0),Accueil!$B$7,IF(NOT(_xlfn.ISFORMULA(G647)),IF(AND(ISNUMBER(G647),G647&lt;&gt;0),Accueil!$B$7,""),"")),IF(NOT(_xlfn.ISFORMULA(G647)),IF(AND(ISNUMBER(G647),G647&lt;&gt;0),Accueil!$B$7,""),"")))</f>
        <v/>
      </c>
      <c r="AE647" s="230">
        <f t="shared" ca="1" si="148"/>
        <v>0</v>
      </c>
      <c r="AF647" s="230">
        <f t="shared" ca="1" si="149"/>
        <v>0</v>
      </c>
      <c r="AG647" s="230">
        <f t="shared" ca="1" si="150"/>
        <v>0</v>
      </c>
      <c r="AH647" s="231">
        <f t="shared" ca="1" si="151"/>
        <v>0</v>
      </c>
      <c r="AI647" s="231">
        <f t="shared" ca="1" si="152"/>
        <v>0</v>
      </c>
      <c r="AJ647" s="231" t="str">
        <f t="shared" ca="1" si="153"/>
        <v/>
      </c>
    </row>
    <row r="648" spans="1:36" x14ac:dyDescent="0.25">
      <c r="A648" s="42"/>
      <c r="B648" s="232" t="str">
        <f>IF(NOT(_xlfn.ISFORMULA(D648)),IF(AND(ISNUMBER(D648),D648&lt;&gt;0),Accueil!$B$7,IF(NOT(_xlfn.ISFORMULA(G648)),IF(AND(ISNUMBER(G648),G648&lt;&gt;0),Accueil!$B$7,""),"")),IF(NOT(_xlfn.ISFORMULA(G648)),IF(AND(ISNUMBER(G648),G648&lt;&gt;0),Accueil!$B$7,""),""))</f>
        <v/>
      </c>
      <c r="C648" s="43"/>
      <c r="D648" s="223" t="str">
        <f t="shared" ca="1" si="140"/>
        <v/>
      </c>
      <c r="E648" s="223" t="str">
        <f t="shared" ca="1" si="141"/>
        <v/>
      </c>
      <c r="F648" s="223" t="str">
        <f t="shared" ca="1" si="142"/>
        <v/>
      </c>
      <c r="G648" s="224" t="str">
        <f t="shared" ca="1" si="143"/>
        <v/>
      </c>
      <c r="H648" s="225" t="str">
        <f t="shared" ca="1" si="144"/>
        <v/>
      </c>
      <c r="I648" s="226" t="str">
        <f t="shared" ca="1" si="145"/>
        <v/>
      </c>
      <c r="J648" s="227" t="str">
        <f t="shared" ca="1" si="146"/>
        <v/>
      </c>
      <c r="K648" s="301" t="s">
        <v>88</v>
      </c>
      <c r="L648" s="112"/>
      <c r="M648" s="35"/>
      <c r="N648" s="35"/>
      <c r="O648" s="35"/>
      <c r="P648" s="35"/>
      <c r="S648" s="35"/>
      <c r="T648" s="35"/>
      <c r="U648" s="35"/>
      <c r="V648" s="35"/>
      <c r="W648" s="35"/>
      <c r="X648" s="35"/>
      <c r="Y648" s="35"/>
      <c r="Z648" s="35"/>
      <c r="AA648" s="228" t="b">
        <f t="shared" ca="1" si="147"/>
        <v>1</v>
      </c>
      <c r="AB648" s="228" t="b">
        <f ca="1">AND(Accueil!$E$5="Oui",$AA648,OR($AD648="",Accueil!$E$7="",NOT(ISNUMBER(Accueil!$E$7)),$AD648&gt;=Accueil!$E$7))</f>
        <v>0</v>
      </c>
      <c r="AC648" s="228" t="b">
        <f ca="1">AND(Accueil!$E$8="Oui",$AA648,OR($AD648="",Accueil!$E$10="",NOT(ISNUMBER(Accueil!$E$10)),$AD648&gt;=Accueil!$E$10))</f>
        <v>0</v>
      </c>
      <c r="AD648" s="229" t="str">
        <f>IF(NOT(_xlfn.ISFORMULA(B648)),IF(ISNUMBER(B648),B648,IF(NOT(_xlfn.ISFORMULA(D648)),IF(AND(ISNUMBER(D648),D648&lt;&gt;0),Accueil!$B$7,IF(NOT(_xlfn.ISFORMULA(G648)),IF(AND(ISNUMBER(G648),G648&lt;&gt;0),Accueil!$B$7,""),"")),IF(NOT(_xlfn.ISFORMULA(G648)),IF(AND(ISNUMBER(G648),G648&lt;&gt;0),Accueil!$B$7,""),""))),IF(NOT(_xlfn.ISFORMULA(D648)),IF(AND(ISNUMBER(D648),D648&lt;&gt;0),Accueil!$B$7,IF(NOT(_xlfn.ISFORMULA(G648)),IF(AND(ISNUMBER(G648),G648&lt;&gt;0),Accueil!$B$7,""),"")),IF(NOT(_xlfn.ISFORMULA(G648)),IF(AND(ISNUMBER(G648),G648&lt;&gt;0),Accueil!$B$7,""),"")))</f>
        <v/>
      </c>
      <c r="AE648" s="230">
        <f t="shared" ca="1" si="148"/>
        <v>0</v>
      </c>
      <c r="AF648" s="230">
        <f t="shared" ca="1" si="149"/>
        <v>0</v>
      </c>
      <c r="AG648" s="230">
        <f t="shared" ca="1" si="150"/>
        <v>0</v>
      </c>
      <c r="AH648" s="231">
        <f t="shared" ca="1" si="151"/>
        <v>0</v>
      </c>
      <c r="AI648" s="231">
        <f t="shared" ca="1" si="152"/>
        <v>0</v>
      </c>
      <c r="AJ648" s="231" t="str">
        <f t="shared" ca="1" si="153"/>
        <v/>
      </c>
    </row>
    <row r="649" spans="1:36" x14ac:dyDescent="0.25">
      <c r="A649" s="42"/>
      <c r="B649" s="232" t="str">
        <f>IF(NOT(_xlfn.ISFORMULA(D649)),IF(AND(ISNUMBER(D649),D649&lt;&gt;0),Accueil!$B$7,IF(NOT(_xlfn.ISFORMULA(G649)),IF(AND(ISNUMBER(G649),G649&lt;&gt;0),Accueil!$B$7,""),"")),IF(NOT(_xlfn.ISFORMULA(G649)),IF(AND(ISNUMBER(G649),G649&lt;&gt;0),Accueil!$B$7,""),""))</f>
        <v/>
      </c>
      <c r="C649" s="43"/>
      <c r="D649" s="223" t="str">
        <f t="shared" ca="1" si="140"/>
        <v/>
      </c>
      <c r="E649" s="223" t="str">
        <f t="shared" ca="1" si="141"/>
        <v/>
      </c>
      <c r="F649" s="223" t="str">
        <f t="shared" ca="1" si="142"/>
        <v/>
      </c>
      <c r="G649" s="224" t="str">
        <f t="shared" ca="1" si="143"/>
        <v/>
      </c>
      <c r="H649" s="225" t="str">
        <f t="shared" ca="1" si="144"/>
        <v/>
      </c>
      <c r="I649" s="226" t="str">
        <f t="shared" ca="1" si="145"/>
        <v/>
      </c>
      <c r="J649" s="227" t="str">
        <f t="shared" ca="1" si="146"/>
        <v/>
      </c>
      <c r="K649" s="301" t="s">
        <v>88</v>
      </c>
      <c r="L649" s="112"/>
      <c r="M649" s="35"/>
      <c r="N649" s="35"/>
      <c r="O649" s="35"/>
      <c r="P649" s="35"/>
      <c r="S649" s="35"/>
      <c r="T649" s="35"/>
      <c r="U649" s="35"/>
      <c r="V649" s="35"/>
      <c r="W649" s="35"/>
      <c r="X649" s="35"/>
      <c r="Y649" s="35"/>
      <c r="Z649" s="35"/>
      <c r="AA649" s="228" t="b">
        <f t="shared" ca="1" si="147"/>
        <v>1</v>
      </c>
      <c r="AB649" s="228" t="b">
        <f ca="1">AND(Accueil!$E$5="Oui",$AA649,OR($AD649="",Accueil!$E$7="",NOT(ISNUMBER(Accueil!$E$7)),$AD649&gt;=Accueil!$E$7))</f>
        <v>0</v>
      </c>
      <c r="AC649" s="228" t="b">
        <f ca="1">AND(Accueil!$E$8="Oui",$AA649,OR($AD649="",Accueil!$E$10="",NOT(ISNUMBER(Accueil!$E$10)),$AD649&gt;=Accueil!$E$10))</f>
        <v>0</v>
      </c>
      <c r="AD649" s="229" t="str">
        <f>IF(NOT(_xlfn.ISFORMULA(B649)),IF(ISNUMBER(B649),B649,IF(NOT(_xlfn.ISFORMULA(D649)),IF(AND(ISNUMBER(D649),D649&lt;&gt;0),Accueil!$B$7,IF(NOT(_xlfn.ISFORMULA(G649)),IF(AND(ISNUMBER(G649),G649&lt;&gt;0),Accueil!$B$7,""),"")),IF(NOT(_xlfn.ISFORMULA(G649)),IF(AND(ISNUMBER(G649),G649&lt;&gt;0),Accueil!$B$7,""),""))),IF(NOT(_xlfn.ISFORMULA(D649)),IF(AND(ISNUMBER(D649),D649&lt;&gt;0),Accueil!$B$7,IF(NOT(_xlfn.ISFORMULA(G649)),IF(AND(ISNUMBER(G649),G649&lt;&gt;0),Accueil!$B$7,""),"")),IF(NOT(_xlfn.ISFORMULA(G649)),IF(AND(ISNUMBER(G649),G649&lt;&gt;0),Accueil!$B$7,""),"")))</f>
        <v/>
      </c>
      <c r="AE649" s="230">
        <f t="shared" ca="1" si="148"/>
        <v>0</v>
      </c>
      <c r="AF649" s="230">
        <f t="shared" ca="1" si="149"/>
        <v>0</v>
      </c>
      <c r="AG649" s="230">
        <f t="shared" ca="1" si="150"/>
        <v>0</v>
      </c>
      <c r="AH649" s="231">
        <f t="shared" ca="1" si="151"/>
        <v>0</v>
      </c>
      <c r="AI649" s="231">
        <f t="shared" ca="1" si="152"/>
        <v>0</v>
      </c>
      <c r="AJ649" s="231" t="str">
        <f t="shared" ca="1" si="153"/>
        <v/>
      </c>
    </row>
    <row r="650" spans="1:36" x14ac:dyDescent="0.25">
      <c r="A650" s="42"/>
      <c r="B650" s="232" t="str">
        <f>IF(NOT(_xlfn.ISFORMULA(D650)),IF(AND(ISNUMBER(D650),D650&lt;&gt;0),Accueil!$B$7,IF(NOT(_xlfn.ISFORMULA(G650)),IF(AND(ISNUMBER(G650),G650&lt;&gt;0),Accueil!$B$7,""),"")),IF(NOT(_xlfn.ISFORMULA(G650)),IF(AND(ISNUMBER(G650),G650&lt;&gt;0),Accueil!$B$7,""),""))</f>
        <v/>
      </c>
      <c r="C650" s="43"/>
      <c r="D650" s="223" t="str">
        <f t="shared" ca="1" si="140"/>
        <v/>
      </c>
      <c r="E650" s="223" t="str">
        <f t="shared" ca="1" si="141"/>
        <v/>
      </c>
      <c r="F650" s="223" t="str">
        <f t="shared" ca="1" si="142"/>
        <v/>
      </c>
      <c r="G650" s="224" t="str">
        <f t="shared" ca="1" si="143"/>
        <v/>
      </c>
      <c r="H650" s="225" t="str">
        <f t="shared" ca="1" si="144"/>
        <v/>
      </c>
      <c r="I650" s="226" t="str">
        <f t="shared" ca="1" si="145"/>
        <v/>
      </c>
      <c r="J650" s="227" t="str">
        <f t="shared" ca="1" si="146"/>
        <v/>
      </c>
      <c r="K650" s="301" t="s">
        <v>88</v>
      </c>
      <c r="L650" s="112"/>
      <c r="M650" s="35"/>
      <c r="N650" s="35"/>
      <c r="O650" s="35"/>
      <c r="P650" s="35"/>
      <c r="S650" s="35"/>
      <c r="T650" s="35"/>
      <c r="U650" s="35"/>
      <c r="V650" s="35"/>
      <c r="W650" s="35"/>
      <c r="X650" s="35"/>
      <c r="Y650" s="35"/>
      <c r="Z650" s="35"/>
      <c r="AA650" s="228" t="b">
        <f t="shared" ca="1" si="147"/>
        <v>1</v>
      </c>
      <c r="AB650" s="228" t="b">
        <f ca="1">AND(Accueil!$E$5="Oui",$AA650,OR($AD650="",Accueil!$E$7="",NOT(ISNUMBER(Accueil!$E$7)),$AD650&gt;=Accueil!$E$7))</f>
        <v>0</v>
      </c>
      <c r="AC650" s="228" t="b">
        <f ca="1">AND(Accueil!$E$8="Oui",$AA650,OR($AD650="",Accueil!$E$10="",NOT(ISNUMBER(Accueil!$E$10)),$AD650&gt;=Accueil!$E$10))</f>
        <v>0</v>
      </c>
      <c r="AD650" s="229" t="str">
        <f>IF(NOT(_xlfn.ISFORMULA(B650)),IF(ISNUMBER(B650),B650,IF(NOT(_xlfn.ISFORMULA(D650)),IF(AND(ISNUMBER(D650),D650&lt;&gt;0),Accueil!$B$7,IF(NOT(_xlfn.ISFORMULA(G650)),IF(AND(ISNUMBER(G650),G650&lt;&gt;0),Accueil!$B$7,""),"")),IF(NOT(_xlfn.ISFORMULA(G650)),IF(AND(ISNUMBER(G650),G650&lt;&gt;0),Accueil!$B$7,""),""))),IF(NOT(_xlfn.ISFORMULA(D650)),IF(AND(ISNUMBER(D650),D650&lt;&gt;0),Accueil!$B$7,IF(NOT(_xlfn.ISFORMULA(G650)),IF(AND(ISNUMBER(G650),G650&lt;&gt;0),Accueil!$B$7,""),"")),IF(NOT(_xlfn.ISFORMULA(G650)),IF(AND(ISNUMBER(G650),G650&lt;&gt;0),Accueil!$B$7,""),"")))</f>
        <v/>
      </c>
      <c r="AE650" s="230">
        <f t="shared" ca="1" si="148"/>
        <v>0</v>
      </c>
      <c r="AF650" s="230">
        <f t="shared" ca="1" si="149"/>
        <v>0</v>
      </c>
      <c r="AG650" s="230">
        <f t="shared" ca="1" si="150"/>
        <v>0</v>
      </c>
      <c r="AH650" s="231">
        <f t="shared" ca="1" si="151"/>
        <v>0</v>
      </c>
      <c r="AI650" s="231">
        <f t="shared" ca="1" si="152"/>
        <v>0</v>
      </c>
      <c r="AJ650" s="231" t="str">
        <f t="shared" ca="1" si="153"/>
        <v/>
      </c>
    </row>
    <row r="651" spans="1:36" x14ac:dyDescent="0.25">
      <c r="A651" s="42"/>
      <c r="B651" s="232" t="str">
        <f>IF(NOT(_xlfn.ISFORMULA(D651)),IF(AND(ISNUMBER(D651),D651&lt;&gt;0),Accueil!$B$7,IF(NOT(_xlfn.ISFORMULA(G651)),IF(AND(ISNUMBER(G651),G651&lt;&gt;0),Accueil!$B$7,""),"")),IF(NOT(_xlfn.ISFORMULA(G651)),IF(AND(ISNUMBER(G651),G651&lt;&gt;0),Accueil!$B$7,""),""))</f>
        <v/>
      </c>
      <c r="C651" s="43"/>
      <c r="D651" s="223" t="str">
        <f t="shared" ca="1" si="140"/>
        <v/>
      </c>
      <c r="E651" s="223" t="str">
        <f t="shared" ca="1" si="141"/>
        <v/>
      </c>
      <c r="F651" s="223" t="str">
        <f t="shared" ca="1" si="142"/>
        <v/>
      </c>
      <c r="G651" s="224" t="str">
        <f t="shared" ca="1" si="143"/>
        <v/>
      </c>
      <c r="H651" s="225" t="str">
        <f t="shared" ca="1" si="144"/>
        <v/>
      </c>
      <c r="I651" s="226" t="str">
        <f t="shared" ca="1" si="145"/>
        <v/>
      </c>
      <c r="J651" s="227" t="str">
        <f t="shared" ca="1" si="146"/>
        <v/>
      </c>
      <c r="K651" s="301" t="s">
        <v>88</v>
      </c>
      <c r="L651" s="112"/>
      <c r="M651" s="35"/>
      <c r="N651" s="35"/>
      <c r="O651" s="35"/>
      <c r="P651" s="35"/>
      <c r="S651" s="35"/>
      <c r="T651" s="35"/>
      <c r="U651" s="35"/>
      <c r="V651" s="35"/>
      <c r="W651" s="35"/>
      <c r="X651" s="35"/>
      <c r="Y651" s="35"/>
      <c r="Z651" s="35"/>
      <c r="AA651" s="228" t="b">
        <f t="shared" ca="1" si="147"/>
        <v>1</v>
      </c>
      <c r="AB651" s="228" t="b">
        <f ca="1">AND(Accueil!$E$5="Oui",$AA651,OR($AD651="",Accueil!$E$7="",NOT(ISNUMBER(Accueil!$E$7)),$AD651&gt;=Accueil!$E$7))</f>
        <v>0</v>
      </c>
      <c r="AC651" s="228" t="b">
        <f ca="1">AND(Accueil!$E$8="Oui",$AA651,OR($AD651="",Accueil!$E$10="",NOT(ISNUMBER(Accueil!$E$10)),$AD651&gt;=Accueil!$E$10))</f>
        <v>0</v>
      </c>
      <c r="AD651" s="229" t="str">
        <f>IF(NOT(_xlfn.ISFORMULA(B651)),IF(ISNUMBER(B651),B651,IF(NOT(_xlfn.ISFORMULA(D651)),IF(AND(ISNUMBER(D651),D651&lt;&gt;0),Accueil!$B$7,IF(NOT(_xlfn.ISFORMULA(G651)),IF(AND(ISNUMBER(G651),G651&lt;&gt;0),Accueil!$B$7,""),"")),IF(NOT(_xlfn.ISFORMULA(G651)),IF(AND(ISNUMBER(G651),G651&lt;&gt;0),Accueil!$B$7,""),""))),IF(NOT(_xlfn.ISFORMULA(D651)),IF(AND(ISNUMBER(D651),D651&lt;&gt;0),Accueil!$B$7,IF(NOT(_xlfn.ISFORMULA(G651)),IF(AND(ISNUMBER(G651),G651&lt;&gt;0),Accueil!$B$7,""),"")),IF(NOT(_xlfn.ISFORMULA(G651)),IF(AND(ISNUMBER(G651),G651&lt;&gt;0),Accueil!$B$7,""),"")))</f>
        <v/>
      </c>
      <c r="AE651" s="230">
        <f t="shared" ca="1" si="148"/>
        <v>0</v>
      </c>
      <c r="AF651" s="230">
        <f t="shared" ca="1" si="149"/>
        <v>0</v>
      </c>
      <c r="AG651" s="230">
        <f t="shared" ca="1" si="150"/>
        <v>0</v>
      </c>
      <c r="AH651" s="231">
        <f t="shared" ca="1" si="151"/>
        <v>0</v>
      </c>
      <c r="AI651" s="231">
        <f t="shared" ca="1" si="152"/>
        <v>0</v>
      </c>
      <c r="AJ651" s="231" t="str">
        <f t="shared" ca="1" si="153"/>
        <v/>
      </c>
    </row>
    <row r="652" spans="1:36" x14ac:dyDescent="0.25">
      <c r="A652" s="42"/>
      <c r="B652" s="232" t="str">
        <f>IF(NOT(_xlfn.ISFORMULA(D652)),IF(AND(ISNUMBER(D652),D652&lt;&gt;0),Accueil!$B$7,IF(NOT(_xlfn.ISFORMULA(G652)),IF(AND(ISNUMBER(G652),G652&lt;&gt;0),Accueil!$B$7,""),"")),IF(NOT(_xlfn.ISFORMULA(G652)),IF(AND(ISNUMBER(G652),G652&lt;&gt;0),Accueil!$B$7,""),""))</f>
        <v/>
      </c>
      <c r="C652" s="43"/>
      <c r="D652" s="223" t="str">
        <f t="shared" ca="1" si="140"/>
        <v/>
      </c>
      <c r="E652" s="223" t="str">
        <f t="shared" ca="1" si="141"/>
        <v/>
      </c>
      <c r="F652" s="223" t="str">
        <f t="shared" ca="1" si="142"/>
        <v/>
      </c>
      <c r="G652" s="224" t="str">
        <f t="shared" ca="1" si="143"/>
        <v/>
      </c>
      <c r="H652" s="225" t="str">
        <f t="shared" ca="1" si="144"/>
        <v/>
      </c>
      <c r="I652" s="226" t="str">
        <f t="shared" ca="1" si="145"/>
        <v/>
      </c>
      <c r="J652" s="227" t="str">
        <f t="shared" ca="1" si="146"/>
        <v/>
      </c>
      <c r="K652" s="301" t="s">
        <v>88</v>
      </c>
      <c r="L652" s="112"/>
      <c r="M652" s="35"/>
      <c r="N652" s="35"/>
      <c r="O652" s="35"/>
      <c r="P652" s="35"/>
      <c r="S652" s="35"/>
      <c r="T652" s="35"/>
      <c r="U652" s="35"/>
      <c r="V652" s="35"/>
      <c r="W652" s="35"/>
      <c r="X652" s="35"/>
      <c r="Y652" s="35"/>
      <c r="Z652" s="35"/>
      <c r="AA652" s="228" t="b">
        <f t="shared" ca="1" si="147"/>
        <v>1</v>
      </c>
      <c r="AB652" s="228" t="b">
        <f ca="1">AND(Accueil!$E$5="Oui",$AA652,OR($AD652="",Accueil!$E$7="",NOT(ISNUMBER(Accueil!$E$7)),$AD652&gt;=Accueil!$E$7))</f>
        <v>0</v>
      </c>
      <c r="AC652" s="228" t="b">
        <f ca="1">AND(Accueil!$E$8="Oui",$AA652,OR($AD652="",Accueil!$E$10="",NOT(ISNUMBER(Accueil!$E$10)),$AD652&gt;=Accueil!$E$10))</f>
        <v>0</v>
      </c>
      <c r="AD652" s="229" t="str">
        <f>IF(NOT(_xlfn.ISFORMULA(B652)),IF(ISNUMBER(B652),B652,IF(NOT(_xlfn.ISFORMULA(D652)),IF(AND(ISNUMBER(D652),D652&lt;&gt;0),Accueil!$B$7,IF(NOT(_xlfn.ISFORMULA(G652)),IF(AND(ISNUMBER(G652),G652&lt;&gt;0),Accueil!$B$7,""),"")),IF(NOT(_xlfn.ISFORMULA(G652)),IF(AND(ISNUMBER(G652),G652&lt;&gt;0),Accueil!$B$7,""),""))),IF(NOT(_xlfn.ISFORMULA(D652)),IF(AND(ISNUMBER(D652),D652&lt;&gt;0),Accueil!$B$7,IF(NOT(_xlfn.ISFORMULA(G652)),IF(AND(ISNUMBER(G652),G652&lt;&gt;0),Accueil!$B$7,""),"")),IF(NOT(_xlfn.ISFORMULA(G652)),IF(AND(ISNUMBER(G652),G652&lt;&gt;0),Accueil!$B$7,""),"")))</f>
        <v/>
      </c>
      <c r="AE652" s="230">
        <f t="shared" ca="1" si="148"/>
        <v>0</v>
      </c>
      <c r="AF652" s="230">
        <f t="shared" ca="1" si="149"/>
        <v>0</v>
      </c>
      <c r="AG652" s="230">
        <f t="shared" ca="1" si="150"/>
        <v>0</v>
      </c>
      <c r="AH652" s="231">
        <f t="shared" ca="1" si="151"/>
        <v>0</v>
      </c>
      <c r="AI652" s="231">
        <f t="shared" ca="1" si="152"/>
        <v>0</v>
      </c>
      <c r="AJ652" s="231" t="str">
        <f t="shared" ca="1" si="153"/>
        <v/>
      </c>
    </row>
    <row r="653" spans="1:36" x14ac:dyDescent="0.25">
      <c r="A653" s="42"/>
      <c r="B653" s="232" t="str">
        <f>IF(NOT(_xlfn.ISFORMULA(D653)),IF(AND(ISNUMBER(D653),D653&lt;&gt;0),Accueil!$B$7,IF(NOT(_xlfn.ISFORMULA(G653)),IF(AND(ISNUMBER(G653),G653&lt;&gt;0),Accueil!$B$7,""),"")),IF(NOT(_xlfn.ISFORMULA(G653)),IF(AND(ISNUMBER(G653),G653&lt;&gt;0),Accueil!$B$7,""),""))</f>
        <v/>
      </c>
      <c r="C653" s="43"/>
      <c r="D653" s="223" t="str">
        <f t="shared" ca="1" si="140"/>
        <v/>
      </c>
      <c r="E653" s="223" t="str">
        <f t="shared" ca="1" si="141"/>
        <v/>
      </c>
      <c r="F653" s="223" t="str">
        <f t="shared" ca="1" si="142"/>
        <v/>
      </c>
      <c r="G653" s="224" t="str">
        <f t="shared" ca="1" si="143"/>
        <v/>
      </c>
      <c r="H653" s="225" t="str">
        <f t="shared" ca="1" si="144"/>
        <v/>
      </c>
      <c r="I653" s="226" t="str">
        <f t="shared" ca="1" si="145"/>
        <v/>
      </c>
      <c r="J653" s="227" t="str">
        <f t="shared" ca="1" si="146"/>
        <v/>
      </c>
      <c r="K653" s="301" t="s">
        <v>88</v>
      </c>
      <c r="L653" s="112"/>
      <c r="M653" s="35"/>
      <c r="N653" s="35"/>
      <c r="O653" s="35"/>
      <c r="P653" s="35"/>
      <c r="S653" s="35"/>
      <c r="T653" s="35"/>
      <c r="U653" s="35"/>
      <c r="V653" s="35"/>
      <c r="W653" s="35"/>
      <c r="X653" s="35"/>
      <c r="Y653" s="35"/>
      <c r="Z653" s="35"/>
      <c r="AA653" s="228" t="b">
        <f t="shared" ca="1" si="147"/>
        <v>1</v>
      </c>
      <c r="AB653" s="228" t="b">
        <f ca="1">AND(Accueil!$E$5="Oui",$AA653,OR($AD653="",Accueil!$E$7="",NOT(ISNUMBER(Accueil!$E$7)),$AD653&gt;=Accueil!$E$7))</f>
        <v>0</v>
      </c>
      <c r="AC653" s="228" t="b">
        <f ca="1">AND(Accueil!$E$8="Oui",$AA653,OR($AD653="",Accueil!$E$10="",NOT(ISNUMBER(Accueil!$E$10)),$AD653&gt;=Accueil!$E$10))</f>
        <v>0</v>
      </c>
      <c r="AD653" s="229" t="str">
        <f>IF(NOT(_xlfn.ISFORMULA(B653)),IF(ISNUMBER(B653),B653,IF(NOT(_xlfn.ISFORMULA(D653)),IF(AND(ISNUMBER(D653),D653&lt;&gt;0),Accueil!$B$7,IF(NOT(_xlfn.ISFORMULA(G653)),IF(AND(ISNUMBER(G653),G653&lt;&gt;0),Accueil!$B$7,""),"")),IF(NOT(_xlfn.ISFORMULA(G653)),IF(AND(ISNUMBER(G653),G653&lt;&gt;0),Accueil!$B$7,""),""))),IF(NOT(_xlfn.ISFORMULA(D653)),IF(AND(ISNUMBER(D653),D653&lt;&gt;0),Accueil!$B$7,IF(NOT(_xlfn.ISFORMULA(G653)),IF(AND(ISNUMBER(G653),G653&lt;&gt;0),Accueil!$B$7,""),"")),IF(NOT(_xlfn.ISFORMULA(G653)),IF(AND(ISNUMBER(G653),G653&lt;&gt;0),Accueil!$B$7,""),"")))</f>
        <v/>
      </c>
      <c r="AE653" s="230">
        <f t="shared" ca="1" si="148"/>
        <v>0</v>
      </c>
      <c r="AF653" s="230">
        <f t="shared" ca="1" si="149"/>
        <v>0</v>
      </c>
      <c r="AG653" s="230">
        <f t="shared" ca="1" si="150"/>
        <v>0</v>
      </c>
      <c r="AH653" s="231">
        <f t="shared" ca="1" si="151"/>
        <v>0</v>
      </c>
      <c r="AI653" s="231">
        <f t="shared" ca="1" si="152"/>
        <v>0</v>
      </c>
      <c r="AJ653" s="231" t="str">
        <f t="shared" ca="1" si="153"/>
        <v/>
      </c>
    </row>
    <row r="654" spans="1:36" x14ac:dyDescent="0.25">
      <c r="A654" s="42"/>
      <c r="B654" s="232" t="str">
        <f>IF(NOT(_xlfn.ISFORMULA(D654)),IF(AND(ISNUMBER(D654),D654&lt;&gt;0),Accueil!$B$7,IF(NOT(_xlfn.ISFORMULA(G654)),IF(AND(ISNUMBER(G654),G654&lt;&gt;0),Accueil!$B$7,""),"")),IF(NOT(_xlfn.ISFORMULA(G654)),IF(AND(ISNUMBER(G654),G654&lt;&gt;0),Accueil!$B$7,""),""))</f>
        <v/>
      </c>
      <c r="C654" s="43"/>
      <c r="D654" s="223" t="str">
        <f t="shared" ca="1" si="140"/>
        <v/>
      </c>
      <c r="E654" s="223" t="str">
        <f t="shared" ca="1" si="141"/>
        <v/>
      </c>
      <c r="F654" s="223" t="str">
        <f t="shared" ca="1" si="142"/>
        <v/>
      </c>
      <c r="G654" s="224" t="str">
        <f t="shared" ca="1" si="143"/>
        <v/>
      </c>
      <c r="H654" s="225" t="str">
        <f t="shared" ca="1" si="144"/>
        <v/>
      </c>
      <c r="I654" s="226" t="str">
        <f t="shared" ca="1" si="145"/>
        <v/>
      </c>
      <c r="J654" s="227" t="str">
        <f t="shared" ca="1" si="146"/>
        <v/>
      </c>
      <c r="K654" s="301" t="s">
        <v>88</v>
      </c>
      <c r="L654" s="112"/>
      <c r="M654" s="35"/>
      <c r="N654" s="35"/>
      <c r="O654" s="35"/>
      <c r="P654" s="35"/>
      <c r="S654" s="35"/>
      <c r="T654" s="35"/>
      <c r="U654" s="35"/>
      <c r="V654" s="35"/>
      <c r="W654" s="35"/>
      <c r="X654" s="35"/>
      <c r="Y654" s="35"/>
      <c r="Z654" s="35"/>
      <c r="AA654" s="228" t="b">
        <f t="shared" ca="1" si="147"/>
        <v>1</v>
      </c>
      <c r="AB654" s="228" t="b">
        <f ca="1">AND(Accueil!$E$5="Oui",$AA654,OR($AD654="",Accueil!$E$7="",NOT(ISNUMBER(Accueil!$E$7)),$AD654&gt;=Accueil!$E$7))</f>
        <v>0</v>
      </c>
      <c r="AC654" s="228" t="b">
        <f ca="1">AND(Accueil!$E$8="Oui",$AA654,OR($AD654="",Accueil!$E$10="",NOT(ISNUMBER(Accueil!$E$10)),$AD654&gt;=Accueil!$E$10))</f>
        <v>0</v>
      </c>
      <c r="AD654" s="229" t="str">
        <f>IF(NOT(_xlfn.ISFORMULA(B654)),IF(ISNUMBER(B654),B654,IF(NOT(_xlfn.ISFORMULA(D654)),IF(AND(ISNUMBER(D654),D654&lt;&gt;0),Accueil!$B$7,IF(NOT(_xlfn.ISFORMULA(G654)),IF(AND(ISNUMBER(G654),G654&lt;&gt;0),Accueil!$B$7,""),"")),IF(NOT(_xlfn.ISFORMULA(G654)),IF(AND(ISNUMBER(G654),G654&lt;&gt;0),Accueil!$B$7,""),""))),IF(NOT(_xlfn.ISFORMULA(D654)),IF(AND(ISNUMBER(D654),D654&lt;&gt;0),Accueil!$B$7,IF(NOT(_xlfn.ISFORMULA(G654)),IF(AND(ISNUMBER(G654),G654&lt;&gt;0),Accueil!$B$7,""),"")),IF(NOT(_xlfn.ISFORMULA(G654)),IF(AND(ISNUMBER(G654),G654&lt;&gt;0),Accueil!$B$7,""),"")))</f>
        <v/>
      </c>
      <c r="AE654" s="230">
        <f t="shared" ca="1" si="148"/>
        <v>0</v>
      </c>
      <c r="AF654" s="230">
        <f t="shared" ca="1" si="149"/>
        <v>0</v>
      </c>
      <c r="AG654" s="230">
        <f t="shared" ca="1" si="150"/>
        <v>0</v>
      </c>
      <c r="AH654" s="231">
        <f t="shared" ca="1" si="151"/>
        <v>0</v>
      </c>
      <c r="AI654" s="231">
        <f t="shared" ca="1" si="152"/>
        <v>0</v>
      </c>
      <c r="AJ654" s="231" t="str">
        <f t="shared" ca="1" si="153"/>
        <v/>
      </c>
    </row>
    <row r="655" spans="1:36" x14ac:dyDescent="0.25">
      <c r="A655" s="42"/>
      <c r="B655" s="232" t="str">
        <f>IF(NOT(_xlfn.ISFORMULA(D655)),IF(AND(ISNUMBER(D655),D655&lt;&gt;0),Accueil!$B$7,IF(NOT(_xlfn.ISFORMULA(G655)),IF(AND(ISNUMBER(G655),G655&lt;&gt;0),Accueil!$B$7,""),"")),IF(NOT(_xlfn.ISFORMULA(G655)),IF(AND(ISNUMBER(G655),G655&lt;&gt;0),Accueil!$B$7,""),""))</f>
        <v/>
      </c>
      <c r="C655" s="43"/>
      <c r="D655" s="223" t="str">
        <f t="shared" ca="1" si="140"/>
        <v/>
      </c>
      <c r="E655" s="223" t="str">
        <f t="shared" ca="1" si="141"/>
        <v/>
      </c>
      <c r="F655" s="223" t="str">
        <f t="shared" ca="1" si="142"/>
        <v/>
      </c>
      <c r="G655" s="224" t="str">
        <f t="shared" ca="1" si="143"/>
        <v/>
      </c>
      <c r="H655" s="225" t="str">
        <f t="shared" ca="1" si="144"/>
        <v/>
      </c>
      <c r="I655" s="226" t="str">
        <f t="shared" ca="1" si="145"/>
        <v/>
      </c>
      <c r="J655" s="227" t="str">
        <f t="shared" ca="1" si="146"/>
        <v/>
      </c>
      <c r="K655" s="301" t="s">
        <v>88</v>
      </c>
      <c r="L655" s="112"/>
      <c r="M655" s="35"/>
      <c r="N655" s="35"/>
      <c r="O655" s="35"/>
      <c r="P655" s="35"/>
      <c r="S655" s="35"/>
      <c r="T655" s="35"/>
      <c r="U655" s="35"/>
      <c r="V655" s="35"/>
      <c r="W655" s="35"/>
      <c r="X655" s="35"/>
      <c r="Y655" s="35"/>
      <c r="Z655" s="35"/>
      <c r="AA655" s="228" t="b">
        <f t="shared" ca="1" si="147"/>
        <v>1</v>
      </c>
      <c r="AB655" s="228" t="b">
        <f ca="1">AND(Accueil!$E$5="Oui",$AA655,OR($AD655="",Accueil!$E$7="",NOT(ISNUMBER(Accueil!$E$7)),$AD655&gt;=Accueil!$E$7))</f>
        <v>0</v>
      </c>
      <c r="AC655" s="228" t="b">
        <f ca="1">AND(Accueil!$E$8="Oui",$AA655,OR($AD655="",Accueil!$E$10="",NOT(ISNUMBER(Accueil!$E$10)),$AD655&gt;=Accueil!$E$10))</f>
        <v>0</v>
      </c>
      <c r="AD655" s="229" t="str">
        <f>IF(NOT(_xlfn.ISFORMULA(B655)),IF(ISNUMBER(B655),B655,IF(NOT(_xlfn.ISFORMULA(D655)),IF(AND(ISNUMBER(D655),D655&lt;&gt;0),Accueil!$B$7,IF(NOT(_xlfn.ISFORMULA(G655)),IF(AND(ISNUMBER(G655),G655&lt;&gt;0),Accueil!$B$7,""),"")),IF(NOT(_xlfn.ISFORMULA(G655)),IF(AND(ISNUMBER(G655),G655&lt;&gt;0),Accueil!$B$7,""),""))),IF(NOT(_xlfn.ISFORMULA(D655)),IF(AND(ISNUMBER(D655),D655&lt;&gt;0),Accueil!$B$7,IF(NOT(_xlfn.ISFORMULA(G655)),IF(AND(ISNUMBER(G655),G655&lt;&gt;0),Accueil!$B$7,""),"")),IF(NOT(_xlfn.ISFORMULA(G655)),IF(AND(ISNUMBER(G655),G655&lt;&gt;0),Accueil!$B$7,""),"")))</f>
        <v/>
      </c>
      <c r="AE655" s="230">
        <f t="shared" ca="1" si="148"/>
        <v>0</v>
      </c>
      <c r="AF655" s="230">
        <f t="shared" ca="1" si="149"/>
        <v>0</v>
      </c>
      <c r="AG655" s="230">
        <f t="shared" ca="1" si="150"/>
        <v>0</v>
      </c>
      <c r="AH655" s="231">
        <f t="shared" ca="1" si="151"/>
        <v>0</v>
      </c>
      <c r="AI655" s="231">
        <f t="shared" ca="1" si="152"/>
        <v>0</v>
      </c>
      <c r="AJ655" s="231" t="str">
        <f t="shared" ca="1" si="153"/>
        <v/>
      </c>
    </row>
    <row r="656" spans="1:36" x14ac:dyDescent="0.25">
      <c r="A656" s="42"/>
      <c r="B656" s="232" t="str">
        <f>IF(NOT(_xlfn.ISFORMULA(D656)),IF(AND(ISNUMBER(D656),D656&lt;&gt;0),Accueil!$B$7,IF(NOT(_xlfn.ISFORMULA(G656)),IF(AND(ISNUMBER(G656),G656&lt;&gt;0),Accueil!$B$7,""),"")),IF(NOT(_xlfn.ISFORMULA(G656)),IF(AND(ISNUMBER(G656),G656&lt;&gt;0),Accueil!$B$7,""),""))</f>
        <v/>
      </c>
      <c r="C656" s="43"/>
      <c r="D656" s="223" t="str">
        <f t="shared" ca="1" si="140"/>
        <v/>
      </c>
      <c r="E656" s="223" t="str">
        <f t="shared" ca="1" si="141"/>
        <v/>
      </c>
      <c r="F656" s="223" t="str">
        <f t="shared" ca="1" si="142"/>
        <v/>
      </c>
      <c r="G656" s="224" t="str">
        <f t="shared" ca="1" si="143"/>
        <v/>
      </c>
      <c r="H656" s="225" t="str">
        <f t="shared" ca="1" si="144"/>
        <v/>
      </c>
      <c r="I656" s="226" t="str">
        <f t="shared" ca="1" si="145"/>
        <v/>
      </c>
      <c r="J656" s="227" t="str">
        <f t="shared" ca="1" si="146"/>
        <v/>
      </c>
      <c r="K656" s="301" t="s">
        <v>88</v>
      </c>
      <c r="L656" s="112"/>
      <c r="M656" s="35"/>
      <c r="N656" s="35"/>
      <c r="O656" s="35"/>
      <c r="P656" s="35"/>
      <c r="S656" s="35"/>
      <c r="T656" s="35"/>
      <c r="U656" s="35"/>
      <c r="V656" s="35"/>
      <c r="W656" s="35"/>
      <c r="X656" s="35"/>
      <c r="Y656" s="35"/>
      <c r="Z656" s="35"/>
      <c r="AA656" s="228" t="b">
        <f t="shared" ca="1" si="147"/>
        <v>1</v>
      </c>
      <c r="AB656" s="228" t="b">
        <f ca="1">AND(Accueil!$E$5="Oui",$AA656,OR($AD656="",Accueil!$E$7="",NOT(ISNUMBER(Accueil!$E$7)),$AD656&gt;=Accueil!$E$7))</f>
        <v>0</v>
      </c>
      <c r="AC656" s="228" t="b">
        <f ca="1">AND(Accueil!$E$8="Oui",$AA656,OR($AD656="",Accueil!$E$10="",NOT(ISNUMBER(Accueil!$E$10)),$AD656&gt;=Accueil!$E$10))</f>
        <v>0</v>
      </c>
      <c r="AD656" s="229" t="str">
        <f>IF(NOT(_xlfn.ISFORMULA(B656)),IF(ISNUMBER(B656),B656,IF(NOT(_xlfn.ISFORMULA(D656)),IF(AND(ISNUMBER(D656),D656&lt;&gt;0),Accueil!$B$7,IF(NOT(_xlfn.ISFORMULA(G656)),IF(AND(ISNUMBER(G656),G656&lt;&gt;0),Accueil!$B$7,""),"")),IF(NOT(_xlfn.ISFORMULA(G656)),IF(AND(ISNUMBER(G656),G656&lt;&gt;0),Accueil!$B$7,""),""))),IF(NOT(_xlfn.ISFORMULA(D656)),IF(AND(ISNUMBER(D656),D656&lt;&gt;0),Accueil!$B$7,IF(NOT(_xlfn.ISFORMULA(G656)),IF(AND(ISNUMBER(G656),G656&lt;&gt;0),Accueil!$B$7,""),"")),IF(NOT(_xlfn.ISFORMULA(G656)),IF(AND(ISNUMBER(G656),G656&lt;&gt;0),Accueil!$B$7,""),"")))</f>
        <v/>
      </c>
      <c r="AE656" s="230">
        <f t="shared" ca="1" si="148"/>
        <v>0</v>
      </c>
      <c r="AF656" s="230">
        <f t="shared" ca="1" si="149"/>
        <v>0</v>
      </c>
      <c r="AG656" s="230">
        <f t="shared" ca="1" si="150"/>
        <v>0</v>
      </c>
      <c r="AH656" s="231">
        <f t="shared" ca="1" si="151"/>
        <v>0</v>
      </c>
      <c r="AI656" s="231">
        <f t="shared" ca="1" si="152"/>
        <v>0</v>
      </c>
      <c r="AJ656" s="231" t="str">
        <f t="shared" ca="1" si="153"/>
        <v/>
      </c>
    </row>
    <row r="657" spans="1:36" x14ac:dyDescent="0.25">
      <c r="A657" s="42"/>
      <c r="B657" s="232" t="str">
        <f>IF(NOT(_xlfn.ISFORMULA(D657)),IF(AND(ISNUMBER(D657),D657&lt;&gt;0),Accueil!$B$7,IF(NOT(_xlfn.ISFORMULA(G657)),IF(AND(ISNUMBER(G657),G657&lt;&gt;0),Accueil!$B$7,""),"")),IF(NOT(_xlfn.ISFORMULA(G657)),IF(AND(ISNUMBER(G657),G657&lt;&gt;0),Accueil!$B$7,""),""))</f>
        <v/>
      </c>
      <c r="C657" s="43"/>
      <c r="D657" s="223" t="str">
        <f t="shared" ca="1" si="140"/>
        <v/>
      </c>
      <c r="E657" s="223" t="str">
        <f t="shared" ca="1" si="141"/>
        <v/>
      </c>
      <c r="F657" s="223" t="str">
        <f t="shared" ca="1" si="142"/>
        <v/>
      </c>
      <c r="G657" s="224" t="str">
        <f t="shared" ca="1" si="143"/>
        <v/>
      </c>
      <c r="H657" s="225" t="str">
        <f t="shared" ca="1" si="144"/>
        <v/>
      </c>
      <c r="I657" s="226" t="str">
        <f t="shared" ca="1" si="145"/>
        <v/>
      </c>
      <c r="J657" s="227" t="str">
        <f t="shared" ca="1" si="146"/>
        <v/>
      </c>
      <c r="K657" s="301" t="s">
        <v>88</v>
      </c>
      <c r="L657" s="112"/>
      <c r="M657" s="35"/>
      <c r="N657" s="35"/>
      <c r="O657" s="35"/>
      <c r="P657" s="35"/>
      <c r="S657" s="35"/>
      <c r="T657" s="35"/>
      <c r="U657" s="35"/>
      <c r="V657" s="35"/>
      <c r="W657" s="35"/>
      <c r="X657" s="35"/>
      <c r="Y657" s="35"/>
      <c r="Z657" s="35"/>
      <c r="AA657" s="228" t="b">
        <f t="shared" ca="1" si="147"/>
        <v>1</v>
      </c>
      <c r="AB657" s="228" t="b">
        <f ca="1">AND(Accueil!$E$5="Oui",$AA657,OR($AD657="",Accueil!$E$7="",NOT(ISNUMBER(Accueil!$E$7)),$AD657&gt;=Accueil!$E$7))</f>
        <v>0</v>
      </c>
      <c r="AC657" s="228" t="b">
        <f ca="1">AND(Accueil!$E$8="Oui",$AA657,OR($AD657="",Accueil!$E$10="",NOT(ISNUMBER(Accueil!$E$10)),$AD657&gt;=Accueil!$E$10))</f>
        <v>0</v>
      </c>
      <c r="AD657" s="229" t="str">
        <f>IF(NOT(_xlfn.ISFORMULA(B657)),IF(ISNUMBER(B657),B657,IF(NOT(_xlfn.ISFORMULA(D657)),IF(AND(ISNUMBER(D657),D657&lt;&gt;0),Accueil!$B$7,IF(NOT(_xlfn.ISFORMULA(G657)),IF(AND(ISNUMBER(G657),G657&lt;&gt;0),Accueil!$B$7,""),"")),IF(NOT(_xlfn.ISFORMULA(G657)),IF(AND(ISNUMBER(G657),G657&lt;&gt;0),Accueil!$B$7,""),""))),IF(NOT(_xlfn.ISFORMULA(D657)),IF(AND(ISNUMBER(D657),D657&lt;&gt;0),Accueil!$B$7,IF(NOT(_xlfn.ISFORMULA(G657)),IF(AND(ISNUMBER(G657),G657&lt;&gt;0),Accueil!$B$7,""),"")),IF(NOT(_xlfn.ISFORMULA(G657)),IF(AND(ISNUMBER(G657),G657&lt;&gt;0),Accueil!$B$7,""),"")))</f>
        <v/>
      </c>
      <c r="AE657" s="230">
        <f t="shared" ca="1" si="148"/>
        <v>0</v>
      </c>
      <c r="AF657" s="230">
        <f t="shared" ca="1" si="149"/>
        <v>0</v>
      </c>
      <c r="AG657" s="230">
        <f t="shared" ca="1" si="150"/>
        <v>0</v>
      </c>
      <c r="AH657" s="231">
        <f t="shared" ca="1" si="151"/>
        <v>0</v>
      </c>
      <c r="AI657" s="231">
        <f t="shared" ca="1" si="152"/>
        <v>0</v>
      </c>
      <c r="AJ657" s="231" t="str">
        <f t="shared" ca="1" si="153"/>
        <v/>
      </c>
    </row>
    <row r="658" spans="1:36" x14ac:dyDescent="0.25">
      <c r="A658" s="42"/>
      <c r="B658" s="232" t="str">
        <f>IF(NOT(_xlfn.ISFORMULA(D658)),IF(AND(ISNUMBER(D658),D658&lt;&gt;0),Accueil!$B$7,IF(NOT(_xlfn.ISFORMULA(G658)),IF(AND(ISNUMBER(G658),G658&lt;&gt;0),Accueil!$B$7,""),"")),IF(NOT(_xlfn.ISFORMULA(G658)),IF(AND(ISNUMBER(G658),G658&lt;&gt;0),Accueil!$B$7,""),""))</f>
        <v/>
      </c>
      <c r="C658" s="43"/>
      <c r="D658" s="223" t="str">
        <f t="shared" ca="1" si="140"/>
        <v/>
      </c>
      <c r="E658" s="223" t="str">
        <f t="shared" ca="1" si="141"/>
        <v/>
      </c>
      <c r="F658" s="223" t="str">
        <f t="shared" ca="1" si="142"/>
        <v/>
      </c>
      <c r="G658" s="224" t="str">
        <f t="shared" ca="1" si="143"/>
        <v/>
      </c>
      <c r="H658" s="225" t="str">
        <f t="shared" ca="1" si="144"/>
        <v/>
      </c>
      <c r="I658" s="226" t="str">
        <f t="shared" ca="1" si="145"/>
        <v/>
      </c>
      <c r="J658" s="227" t="str">
        <f t="shared" ca="1" si="146"/>
        <v/>
      </c>
      <c r="K658" s="301" t="s">
        <v>88</v>
      </c>
      <c r="L658" s="112"/>
      <c r="M658" s="35"/>
      <c r="N658" s="35"/>
      <c r="O658" s="35"/>
      <c r="P658" s="35"/>
      <c r="S658" s="35"/>
      <c r="T658" s="35"/>
      <c r="U658" s="35"/>
      <c r="V658" s="35"/>
      <c r="W658" s="35"/>
      <c r="X658" s="35"/>
      <c r="Y658" s="35"/>
      <c r="Z658" s="35"/>
      <c r="AA658" s="228" t="b">
        <f t="shared" ca="1" si="147"/>
        <v>1</v>
      </c>
      <c r="AB658" s="228" t="b">
        <f ca="1">AND(Accueil!$E$5="Oui",$AA658,OR($AD658="",Accueil!$E$7="",NOT(ISNUMBER(Accueil!$E$7)),$AD658&gt;=Accueil!$E$7))</f>
        <v>0</v>
      </c>
      <c r="AC658" s="228" t="b">
        <f ca="1">AND(Accueil!$E$8="Oui",$AA658,OR($AD658="",Accueil!$E$10="",NOT(ISNUMBER(Accueil!$E$10)),$AD658&gt;=Accueil!$E$10))</f>
        <v>0</v>
      </c>
      <c r="AD658" s="229" t="str">
        <f>IF(NOT(_xlfn.ISFORMULA(B658)),IF(ISNUMBER(B658),B658,IF(NOT(_xlfn.ISFORMULA(D658)),IF(AND(ISNUMBER(D658),D658&lt;&gt;0),Accueil!$B$7,IF(NOT(_xlfn.ISFORMULA(G658)),IF(AND(ISNUMBER(G658),G658&lt;&gt;0),Accueil!$B$7,""),"")),IF(NOT(_xlfn.ISFORMULA(G658)),IF(AND(ISNUMBER(G658),G658&lt;&gt;0),Accueil!$B$7,""),""))),IF(NOT(_xlfn.ISFORMULA(D658)),IF(AND(ISNUMBER(D658),D658&lt;&gt;0),Accueil!$B$7,IF(NOT(_xlfn.ISFORMULA(G658)),IF(AND(ISNUMBER(G658),G658&lt;&gt;0),Accueil!$B$7,""),"")),IF(NOT(_xlfn.ISFORMULA(G658)),IF(AND(ISNUMBER(G658),G658&lt;&gt;0),Accueil!$B$7,""),"")))</f>
        <v/>
      </c>
      <c r="AE658" s="230">
        <f t="shared" ca="1" si="148"/>
        <v>0</v>
      </c>
      <c r="AF658" s="230">
        <f t="shared" ca="1" si="149"/>
        <v>0</v>
      </c>
      <c r="AG658" s="230">
        <f t="shared" ca="1" si="150"/>
        <v>0</v>
      </c>
      <c r="AH658" s="231">
        <f t="shared" ca="1" si="151"/>
        <v>0</v>
      </c>
      <c r="AI658" s="231">
        <f t="shared" ca="1" si="152"/>
        <v>0</v>
      </c>
      <c r="AJ658" s="231" t="str">
        <f t="shared" ca="1" si="153"/>
        <v/>
      </c>
    </row>
    <row r="659" spans="1:36" x14ac:dyDescent="0.25">
      <c r="A659" s="42"/>
      <c r="B659" s="232" t="str">
        <f>IF(NOT(_xlfn.ISFORMULA(D659)),IF(AND(ISNUMBER(D659),D659&lt;&gt;0),Accueil!$B$7,IF(NOT(_xlfn.ISFORMULA(G659)),IF(AND(ISNUMBER(G659),G659&lt;&gt;0),Accueil!$B$7,""),"")),IF(NOT(_xlfn.ISFORMULA(G659)),IF(AND(ISNUMBER(G659),G659&lt;&gt;0),Accueil!$B$7,""),""))</f>
        <v/>
      </c>
      <c r="C659" s="43"/>
      <c r="D659" s="223" t="str">
        <f t="shared" ca="1" si="140"/>
        <v/>
      </c>
      <c r="E659" s="223" t="str">
        <f t="shared" ca="1" si="141"/>
        <v/>
      </c>
      <c r="F659" s="223" t="str">
        <f t="shared" ca="1" si="142"/>
        <v/>
      </c>
      <c r="G659" s="224" t="str">
        <f t="shared" ca="1" si="143"/>
        <v/>
      </c>
      <c r="H659" s="225" t="str">
        <f t="shared" ca="1" si="144"/>
        <v/>
      </c>
      <c r="I659" s="226" t="str">
        <f t="shared" ca="1" si="145"/>
        <v/>
      </c>
      <c r="J659" s="227" t="str">
        <f t="shared" ca="1" si="146"/>
        <v/>
      </c>
      <c r="K659" s="301" t="s">
        <v>88</v>
      </c>
      <c r="L659" s="112"/>
      <c r="M659" s="35"/>
      <c r="N659" s="35"/>
      <c r="O659" s="35"/>
      <c r="P659" s="35"/>
      <c r="S659" s="35"/>
      <c r="T659" s="35"/>
      <c r="U659" s="35"/>
      <c r="V659" s="35"/>
      <c r="W659" s="35"/>
      <c r="X659" s="35"/>
      <c r="Y659" s="35"/>
      <c r="Z659" s="35"/>
      <c r="AA659" s="228" t="b">
        <f t="shared" ca="1" si="147"/>
        <v>1</v>
      </c>
      <c r="AB659" s="228" t="b">
        <f ca="1">AND(Accueil!$E$5="Oui",$AA659,OR($AD659="",Accueil!$E$7="",NOT(ISNUMBER(Accueil!$E$7)),$AD659&gt;=Accueil!$E$7))</f>
        <v>0</v>
      </c>
      <c r="AC659" s="228" t="b">
        <f ca="1">AND(Accueil!$E$8="Oui",$AA659,OR($AD659="",Accueil!$E$10="",NOT(ISNUMBER(Accueil!$E$10)),$AD659&gt;=Accueil!$E$10))</f>
        <v>0</v>
      </c>
      <c r="AD659" s="229" t="str">
        <f>IF(NOT(_xlfn.ISFORMULA(B659)),IF(ISNUMBER(B659),B659,IF(NOT(_xlfn.ISFORMULA(D659)),IF(AND(ISNUMBER(D659),D659&lt;&gt;0),Accueil!$B$7,IF(NOT(_xlfn.ISFORMULA(G659)),IF(AND(ISNUMBER(G659),G659&lt;&gt;0),Accueil!$B$7,""),"")),IF(NOT(_xlfn.ISFORMULA(G659)),IF(AND(ISNUMBER(G659),G659&lt;&gt;0),Accueil!$B$7,""),""))),IF(NOT(_xlfn.ISFORMULA(D659)),IF(AND(ISNUMBER(D659),D659&lt;&gt;0),Accueil!$B$7,IF(NOT(_xlfn.ISFORMULA(G659)),IF(AND(ISNUMBER(G659),G659&lt;&gt;0),Accueil!$B$7,""),"")),IF(NOT(_xlfn.ISFORMULA(G659)),IF(AND(ISNUMBER(G659),G659&lt;&gt;0),Accueil!$B$7,""),"")))</f>
        <v/>
      </c>
      <c r="AE659" s="230">
        <f t="shared" ca="1" si="148"/>
        <v>0</v>
      </c>
      <c r="AF659" s="230">
        <f t="shared" ca="1" si="149"/>
        <v>0</v>
      </c>
      <c r="AG659" s="230">
        <f t="shared" ca="1" si="150"/>
        <v>0</v>
      </c>
      <c r="AH659" s="231">
        <f t="shared" ca="1" si="151"/>
        <v>0</v>
      </c>
      <c r="AI659" s="231">
        <f t="shared" ca="1" si="152"/>
        <v>0</v>
      </c>
      <c r="AJ659" s="231" t="str">
        <f t="shared" ca="1" si="153"/>
        <v/>
      </c>
    </row>
    <row r="660" spans="1:36" x14ac:dyDescent="0.25">
      <c r="A660" s="42"/>
      <c r="B660" s="232" t="str">
        <f>IF(NOT(_xlfn.ISFORMULA(D660)),IF(AND(ISNUMBER(D660),D660&lt;&gt;0),Accueil!$B$7,IF(NOT(_xlfn.ISFORMULA(G660)),IF(AND(ISNUMBER(G660),G660&lt;&gt;0),Accueil!$B$7,""),"")),IF(NOT(_xlfn.ISFORMULA(G660)),IF(AND(ISNUMBER(G660),G660&lt;&gt;0),Accueil!$B$7,""),""))</f>
        <v/>
      </c>
      <c r="C660" s="43"/>
      <c r="D660" s="223" t="str">
        <f t="shared" ca="1" si="140"/>
        <v/>
      </c>
      <c r="E660" s="223" t="str">
        <f t="shared" ca="1" si="141"/>
        <v/>
      </c>
      <c r="F660" s="223" t="str">
        <f t="shared" ca="1" si="142"/>
        <v/>
      </c>
      <c r="G660" s="224" t="str">
        <f t="shared" ca="1" si="143"/>
        <v/>
      </c>
      <c r="H660" s="225" t="str">
        <f t="shared" ca="1" si="144"/>
        <v/>
      </c>
      <c r="I660" s="226" t="str">
        <f t="shared" ca="1" si="145"/>
        <v/>
      </c>
      <c r="J660" s="227" t="str">
        <f t="shared" ca="1" si="146"/>
        <v/>
      </c>
      <c r="K660" s="301" t="s">
        <v>88</v>
      </c>
      <c r="L660" s="112"/>
      <c r="M660" s="35"/>
      <c r="N660" s="35"/>
      <c r="O660" s="35"/>
      <c r="P660" s="35"/>
      <c r="S660" s="35"/>
      <c r="T660" s="35"/>
      <c r="U660" s="35"/>
      <c r="V660" s="35"/>
      <c r="W660" s="35"/>
      <c r="X660" s="35"/>
      <c r="Y660" s="35"/>
      <c r="Z660" s="35"/>
      <c r="AA660" s="228" t="b">
        <f t="shared" ca="1" si="147"/>
        <v>1</v>
      </c>
      <c r="AB660" s="228" t="b">
        <f ca="1">AND(Accueil!$E$5="Oui",$AA660,OR($AD660="",Accueil!$E$7="",NOT(ISNUMBER(Accueil!$E$7)),$AD660&gt;=Accueil!$E$7))</f>
        <v>0</v>
      </c>
      <c r="AC660" s="228" t="b">
        <f ca="1">AND(Accueil!$E$8="Oui",$AA660,OR($AD660="",Accueil!$E$10="",NOT(ISNUMBER(Accueil!$E$10)),$AD660&gt;=Accueil!$E$10))</f>
        <v>0</v>
      </c>
      <c r="AD660" s="229" t="str">
        <f>IF(NOT(_xlfn.ISFORMULA(B660)),IF(ISNUMBER(B660),B660,IF(NOT(_xlfn.ISFORMULA(D660)),IF(AND(ISNUMBER(D660),D660&lt;&gt;0),Accueil!$B$7,IF(NOT(_xlfn.ISFORMULA(G660)),IF(AND(ISNUMBER(G660),G660&lt;&gt;0),Accueil!$B$7,""),"")),IF(NOT(_xlfn.ISFORMULA(G660)),IF(AND(ISNUMBER(G660),G660&lt;&gt;0),Accueil!$B$7,""),""))),IF(NOT(_xlfn.ISFORMULA(D660)),IF(AND(ISNUMBER(D660),D660&lt;&gt;0),Accueil!$B$7,IF(NOT(_xlfn.ISFORMULA(G660)),IF(AND(ISNUMBER(G660),G660&lt;&gt;0),Accueil!$B$7,""),"")),IF(NOT(_xlfn.ISFORMULA(G660)),IF(AND(ISNUMBER(G660),G660&lt;&gt;0),Accueil!$B$7,""),"")))</f>
        <v/>
      </c>
      <c r="AE660" s="230">
        <f t="shared" ca="1" si="148"/>
        <v>0</v>
      </c>
      <c r="AF660" s="230">
        <f t="shared" ca="1" si="149"/>
        <v>0</v>
      </c>
      <c r="AG660" s="230">
        <f t="shared" ca="1" si="150"/>
        <v>0</v>
      </c>
      <c r="AH660" s="231">
        <f t="shared" ca="1" si="151"/>
        <v>0</v>
      </c>
      <c r="AI660" s="231">
        <f t="shared" ca="1" si="152"/>
        <v>0</v>
      </c>
      <c r="AJ660" s="231" t="str">
        <f t="shared" ca="1" si="153"/>
        <v/>
      </c>
    </row>
    <row r="661" spans="1:36" x14ac:dyDescent="0.25">
      <c r="A661" s="42"/>
      <c r="B661" s="232" t="str">
        <f>IF(NOT(_xlfn.ISFORMULA(D661)),IF(AND(ISNUMBER(D661),D661&lt;&gt;0),Accueil!$B$7,IF(NOT(_xlfn.ISFORMULA(G661)),IF(AND(ISNUMBER(G661),G661&lt;&gt;0),Accueil!$B$7,""),"")),IF(NOT(_xlfn.ISFORMULA(G661)),IF(AND(ISNUMBER(G661),G661&lt;&gt;0),Accueil!$B$7,""),""))</f>
        <v/>
      </c>
      <c r="C661" s="43"/>
      <c r="D661" s="223" t="str">
        <f t="shared" ca="1" si="140"/>
        <v/>
      </c>
      <c r="E661" s="223" t="str">
        <f t="shared" ca="1" si="141"/>
        <v/>
      </c>
      <c r="F661" s="223" t="str">
        <f t="shared" ca="1" si="142"/>
        <v/>
      </c>
      <c r="G661" s="224" t="str">
        <f t="shared" ca="1" si="143"/>
        <v/>
      </c>
      <c r="H661" s="225" t="str">
        <f t="shared" ca="1" si="144"/>
        <v/>
      </c>
      <c r="I661" s="226" t="str">
        <f t="shared" ca="1" si="145"/>
        <v/>
      </c>
      <c r="J661" s="227" t="str">
        <f t="shared" ca="1" si="146"/>
        <v/>
      </c>
      <c r="K661" s="301" t="s">
        <v>88</v>
      </c>
      <c r="L661" s="112"/>
      <c r="M661" s="35"/>
      <c r="N661" s="35"/>
      <c r="O661" s="35"/>
      <c r="P661" s="35"/>
      <c r="S661" s="35"/>
      <c r="T661" s="35"/>
      <c r="U661" s="35"/>
      <c r="V661" s="35"/>
      <c r="W661" s="35"/>
      <c r="X661" s="35"/>
      <c r="Y661" s="35"/>
      <c r="Z661" s="35"/>
      <c r="AA661" s="228" t="b">
        <f t="shared" ca="1" si="147"/>
        <v>1</v>
      </c>
      <c r="AB661" s="228" t="b">
        <f ca="1">AND(Accueil!$E$5="Oui",$AA661,OR($AD661="",Accueil!$E$7="",NOT(ISNUMBER(Accueil!$E$7)),$AD661&gt;=Accueil!$E$7))</f>
        <v>0</v>
      </c>
      <c r="AC661" s="228" t="b">
        <f ca="1">AND(Accueil!$E$8="Oui",$AA661,OR($AD661="",Accueil!$E$10="",NOT(ISNUMBER(Accueil!$E$10)),$AD661&gt;=Accueil!$E$10))</f>
        <v>0</v>
      </c>
      <c r="AD661" s="229" t="str">
        <f>IF(NOT(_xlfn.ISFORMULA(B661)),IF(ISNUMBER(B661),B661,IF(NOT(_xlfn.ISFORMULA(D661)),IF(AND(ISNUMBER(D661),D661&lt;&gt;0),Accueil!$B$7,IF(NOT(_xlfn.ISFORMULA(G661)),IF(AND(ISNUMBER(G661),G661&lt;&gt;0),Accueil!$B$7,""),"")),IF(NOT(_xlfn.ISFORMULA(G661)),IF(AND(ISNUMBER(G661),G661&lt;&gt;0),Accueil!$B$7,""),""))),IF(NOT(_xlfn.ISFORMULA(D661)),IF(AND(ISNUMBER(D661),D661&lt;&gt;0),Accueil!$B$7,IF(NOT(_xlfn.ISFORMULA(G661)),IF(AND(ISNUMBER(G661),G661&lt;&gt;0),Accueil!$B$7,""),"")),IF(NOT(_xlfn.ISFORMULA(G661)),IF(AND(ISNUMBER(G661),G661&lt;&gt;0),Accueil!$B$7,""),"")))</f>
        <v/>
      </c>
      <c r="AE661" s="230">
        <f t="shared" ca="1" si="148"/>
        <v>0</v>
      </c>
      <c r="AF661" s="230">
        <f t="shared" ca="1" si="149"/>
        <v>0</v>
      </c>
      <c r="AG661" s="230">
        <f t="shared" ca="1" si="150"/>
        <v>0</v>
      </c>
      <c r="AH661" s="231">
        <f t="shared" ca="1" si="151"/>
        <v>0</v>
      </c>
      <c r="AI661" s="231">
        <f t="shared" ca="1" si="152"/>
        <v>0</v>
      </c>
      <c r="AJ661" s="231" t="str">
        <f t="shared" ca="1" si="153"/>
        <v/>
      </c>
    </row>
    <row r="662" spans="1:36" x14ac:dyDescent="0.25">
      <c r="A662" s="42"/>
      <c r="B662" s="232" t="str">
        <f>IF(NOT(_xlfn.ISFORMULA(D662)),IF(AND(ISNUMBER(D662),D662&lt;&gt;0),Accueil!$B$7,IF(NOT(_xlfn.ISFORMULA(G662)),IF(AND(ISNUMBER(G662),G662&lt;&gt;0),Accueil!$B$7,""),"")),IF(NOT(_xlfn.ISFORMULA(G662)),IF(AND(ISNUMBER(G662),G662&lt;&gt;0),Accueil!$B$7,""),""))</f>
        <v/>
      </c>
      <c r="C662" s="43"/>
      <c r="D662" s="223" t="str">
        <f t="shared" ca="1" si="140"/>
        <v/>
      </c>
      <c r="E662" s="223" t="str">
        <f t="shared" ca="1" si="141"/>
        <v/>
      </c>
      <c r="F662" s="223" t="str">
        <f t="shared" ca="1" si="142"/>
        <v/>
      </c>
      <c r="G662" s="224" t="str">
        <f t="shared" ca="1" si="143"/>
        <v/>
      </c>
      <c r="H662" s="225" t="str">
        <f t="shared" ca="1" si="144"/>
        <v/>
      </c>
      <c r="I662" s="226" t="str">
        <f t="shared" ca="1" si="145"/>
        <v/>
      </c>
      <c r="J662" s="227" t="str">
        <f t="shared" ca="1" si="146"/>
        <v/>
      </c>
      <c r="K662" s="301" t="s">
        <v>88</v>
      </c>
      <c r="L662" s="112"/>
      <c r="M662" s="35"/>
      <c r="N662" s="35"/>
      <c r="O662" s="35"/>
      <c r="P662" s="35"/>
      <c r="S662" s="35"/>
      <c r="T662" s="35"/>
      <c r="U662" s="35"/>
      <c r="V662" s="35"/>
      <c r="W662" s="35"/>
      <c r="X662" s="35"/>
      <c r="Y662" s="35"/>
      <c r="Z662" s="35"/>
      <c r="AA662" s="228" t="b">
        <f t="shared" ca="1" si="147"/>
        <v>1</v>
      </c>
      <c r="AB662" s="228" t="b">
        <f ca="1">AND(Accueil!$E$5="Oui",$AA662,OR($AD662="",Accueil!$E$7="",NOT(ISNUMBER(Accueil!$E$7)),$AD662&gt;=Accueil!$E$7))</f>
        <v>0</v>
      </c>
      <c r="AC662" s="228" t="b">
        <f ca="1">AND(Accueil!$E$8="Oui",$AA662,OR($AD662="",Accueil!$E$10="",NOT(ISNUMBER(Accueil!$E$10)),$AD662&gt;=Accueil!$E$10))</f>
        <v>0</v>
      </c>
      <c r="AD662" s="229" t="str">
        <f>IF(NOT(_xlfn.ISFORMULA(B662)),IF(ISNUMBER(B662),B662,IF(NOT(_xlfn.ISFORMULA(D662)),IF(AND(ISNUMBER(D662),D662&lt;&gt;0),Accueil!$B$7,IF(NOT(_xlfn.ISFORMULA(G662)),IF(AND(ISNUMBER(G662),G662&lt;&gt;0),Accueil!$B$7,""),"")),IF(NOT(_xlfn.ISFORMULA(G662)),IF(AND(ISNUMBER(G662),G662&lt;&gt;0),Accueil!$B$7,""),""))),IF(NOT(_xlfn.ISFORMULA(D662)),IF(AND(ISNUMBER(D662),D662&lt;&gt;0),Accueil!$B$7,IF(NOT(_xlfn.ISFORMULA(G662)),IF(AND(ISNUMBER(G662),G662&lt;&gt;0),Accueil!$B$7,""),"")),IF(NOT(_xlfn.ISFORMULA(G662)),IF(AND(ISNUMBER(G662),G662&lt;&gt;0),Accueil!$B$7,""),"")))</f>
        <v/>
      </c>
      <c r="AE662" s="230">
        <f t="shared" ca="1" si="148"/>
        <v>0</v>
      </c>
      <c r="AF662" s="230">
        <f t="shared" ca="1" si="149"/>
        <v>0</v>
      </c>
      <c r="AG662" s="230">
        <f t="shared" ca="1" si="150"/>
        <v>0</v>
      </c>
      <c r="AH662" s="231">
        <f t="shared" ca="1" si="151"/>
        <v>0</v>
      </c>
      <c r="AI662" s="231">
        <f t="shared" ca="1" si="152"/>
        <v>0</v>
      </c>
      <c r="AJ662" s="231" t="str">
        <f t="shared" ca="1" si="153"/>
        <v/>
      </c>
    </row>
    <row r="663" spans="1:36" x14ac:dyDescent="0.25">
      <c r="A663" s="42"/>
      <c r="B663" s="232" t="str">
        <f>IF(NOT(_xlfn.ISFORMULA(D663)),IF(AND(ISNUMBER(D663),D663&lt;&gt;0),Accueil!$B$7,IF(NOT(_xlfn.ISFORMULA(G663)),IF(AND(ISNUMBER(G663),G663&lt;&gt;0),Accueil!$B$7,""),"")),IF(NOT(_xlfn.ISFORMULA(G663)),IF(AND(ISNUMBER(G663),G663&lt;&gt;0),Accueil!$B$7,""),""))</f>
        <v/>
      </c>
      <c r="C663" s="43"/>
      <c r="D663" s="223" t="str">
        <f t="shared" ca="1" si="140"/>
        <v/>
      </c>
      <c r="E663" s="223" t="str">
        <f t="shared" ca="1" si="141"/>
        <v/>
      </c>
      <c r="F663" s="223" t="str">
        <f t="shared" ca="1" si="142"/>
        <v/>
      </c>
      <c r="G663" s="224" t="str">
        <f t="shared" ca="1" si="143"/>
        <v/>
      </c>
      <c r="H663" s="225" t="str">
        <f t="shared" ca="1" si="144"/>
        <v/>
      </c>
      <c r="I663" s="226" t="str">
        <f t="shared" ca="1" si="145"/>
        <v/>
      </c>
      <c r="J663" s="227" t="str">
        <f t="shared" ca="1" si="146"/>
        <v/>
      </c>
      <c r="K663" s="301" t="s">
        <v>88</v>
      </c>
      <c r="L663" s="112"/>
      <c r="M663" s="35"/>
      <c r="N663" s="35"/>
      <c r="O663" s="35"/>
      <c r="P663" s="35"/>
      <c r="S663" s="35"/>
      <c r="T663" s="35"/>
      <c r="U663" s="35"/>
      <c r="V663" s="35"/>
      <c r="W663" s="35"/>
      <c r="X663" s="35"/>
      <c r="Y663" s="35"/>
      <c r="Z663" s="35"/>
      <c r="AA663" s="228" t="b">
        <f t="shared" ca="1" si="147"/>
        <v>1</v>
      </c>
      <c r="AB663" s="228" t="b">
        <f ca="1">AND(Accueil!$E$5="Oui",$AA663,OR($AD663="",Accueil!$E$7="",NOT(ISNUMBER(Accueil!$E$7)),$AD663&gt;=Accueil!$E$7))</f>
        <v>0</v>
      </c>
      <c r="AC663" s="228" t="b">
        <f ca="1">AND(Accueil!$E$8="Oui",$AA663,OR($AD663="",Accueil!$E$10="",NOT(ISNUMBER(Accueil!$E$10)),$AD663&gt;=Accueil!$E$10))</f>
        <v>0</v>
      </c>
      <c r="AD663" s="229" t="str">
        <f>IF(NOT(_xlfn.ISFORMULA(B663)),IF(ISNUMBER(B663),B663,IF(NOT(_xlfn.ISFORMULA(D663)),IF(AND(ISNUMBER(D663),D663&lt;&gt;0),Accueil!$B$7,IF(NOT(_xlfn.ISFORMULA(G663)),IF(AND(ISNUMBER(G663),G663&lt;&gt;0),Accueil!$B$7,""),"")),IF(NOT(_xlfn.ISFORMULA(G663)),IF(AND(ISNUMBER(G663),G663&lt;&gt;0),Accueil!$B$7,""),""))),IF(NOT(_xlfn.ISFORMULA(D663)),IF(AND(ISNUMBER(D663),D663&lt;&gt;0),Accueil!$B$7,IF(NOT(_xlfn.ISFORMULA(G663)),IF(AND(ISNUMBER(G663),G663&lt;&gt;0),Accueil!$B$7,""),"")),IF(NOT(_xlfn.ISFORMULA(G663)),IF(AND(ISNUMBER(G663),G663&lt;&gt;0),Accueil!$B$7,""),"")))</f>
        <v/>
      </c>
      <c r="AE663" s="230">
        <f t="shared" ca="1" si="148"/>
        <v>0</v>
      </c>
      <c r="AF663" s="230">
        <f t="shared" ca="1" si="149"/>
        <v>0</v>
      </c>
      <c r="AG663" s="230">
        <f t="shared" ca="1" si="150"/>
        <v>0</v>
      </c>
      <c r="AH663" s="231">
        <f t="shared" ca="1" si="151"/>
        <v>0</v>
      </c>
      <c r="AI663" s="231">
        <f t="shared" ca="1" si="152"/>
        <v>0</v>
      </c>
      <c r="AJ663" s="231" t="str">
        <f t="shared" ca="1" si="153"/>
        <v/>
      </c>
    </row>
    <row r="664" spans="1:36" x14ac:dyDescent="0.25">
      <c r="A664" s="42"/>
      <c r="B664" s="232" t="str">
        <f>IF(NOT(_xlfn.ISFORMULA(D664)),IF(AND(ISNUMBER(D664),D664&lt;&gt;0),Accueil!$B$7,IF(NOT(_xlfn.ISFORMULA(G664)),IF(AND(ISNUMBER(G664),G664&lt;&gt;0),Accueil!$B$7,""),"")),IF(NOT(_xlfn.ISFORMULA(G664)),IF(AND(ISNUMBER(G664),G664&lt;&gt;0),Accueil!$B$7,""),""))</f>
        <v/>
      </c>
      <c r="C664" s="43"/>
      <c r="D664" s="223" t="str">
        <f t="shared" ca="1" si="140"/>
        <v/>
      </c>
      <c r="E664" s="223" t="str">
        <f t="shared" ca="1" si="141"/>
        <v/>
      </c>
      <c r="F664" s="223" t="str">
        <f t="shared" ca="1" si="142"/>
        <v/>
      </c>
      <c r="G664" s="224" t="str">
        <f t="shared" ca="1" si="143"/>
        <v/>
      </c>
      <c r="H664" s="225" t="str">
        <f t="shared" ca="1" si="144"/>
        <v/>
      </c>
      <c r="I664" s="226" t="str">
        <f t="shared" ca="1" si="145"/>
        <v/>
      </c>
      <c r="J664" s="227" t="str">
        <f t="shared" ca="1" si="146"/>
        <v/>
      </c>
      <c r="K664" s="301" t="s">
        <v>88</v>
      </c>
      <c r="L664" s="112"/>
      <c r="M664" s="35"/>
      <c r="N664" s="35"/>
      <c r="O664" s="35"/>
      <c r="P664" s="35"/>
      <c r="S664" s="35"/>
      <c r="T664" s="35"/>
      <c r="U664" s="35"/>
      <c r="V664" s="35"/>
      <c r="W664" s="35"/>
      <c r="X664" s="35"/>
      <c r="Y664" s="35"/>
      <c r="Z664" s="35"/>
      <c r="AA664" s="228" t="b">
        <f t="shared" ca="1" si="147"/>
        <v>1</v>
      </c>
      <c r="AB664" s="228" t="b">
        <f ca="1">AND(Accueil!$E$5="Oui",$AA664,OR($AD664="",Accueil!$E$7="",NOT(ISNUMBER(Accueil!$E$7)),$AD664&gt;=Accueil!$E$7))</f>
        <v>0</v>
      </c>
      <c r="AC664" s="228" t="b">
        <f ca="1">AND(Accueil!$E$8="Oui",$AA664,OR($AD664="",Accueil!$E$10="",NOT(ISNUMBER(Accueil!$E$10)),$AD664&gt;=Accueil!$E$10))</f>
        <v>0</v>
      </c>
      <c r="AD664" s="229" t="str">
        <f>IF(NOT(_xlfn.ISFORMULA(B664)),IF(ISNUMBER(B664),B664,IF(NOT(_xlfn.ISFORMULA(D664)),IF(AND(ISNUMBER(D664),D664&lt;&gt;0),Accueil!$B$7,IF(NOT(_xlfn.ISFORMULA(G664)),IF(AND(ISNUMBER(G664),G664&lt;&gt;0),Accueil!$B$7,""),"")),IF(NOT(_xlfn.ISFORMULA(G664)),IF(AND(ISNUMBER(G664),G664&lt;&gt;0),Accueil!$B$7,""),""))),IF(NOT(_xlfn.ISFORMULA(D664)),IF(AND(ISNUMBER(D664),D664&lt;&gt;0),Accueil!$B$7,IF(NOT(_xlfn.ISFORMULA(G664)),IF(AND(ISNUMBER(G664),G664&lt;&gt;0),Accueil!$B$7,""),"")),IF(NOT(_xlfn.ISFORMULA(G664)),IF(AND(ISNUMBER(G664),G664&lt;&gt;0),Accueil!$B$7,""),"")))</f>
        <v/>
      </c>
      <c r="AE664" s="230">
        <f t="shared" ca="1" si="148"/>
        <v>0</v>
      </c>
      <c r="AF664" s="230">
        <f t="shared" ca="1" si="149"/>
        <v>0</v>
      </c>
      <c r="AG664" s="230">
        <f t="shared" ca="1" si="150"/>
        <v>0</v>
      </c>
      <c r="AH664" s="231">
        <f t="shared" ca="1" si="151"/>
        <v>0</v>
      </c>
      <c r="AI664" s="231">
        <f t="shared" ca="1" si="152"/>
        <v>0</v>
      </c>
      <c r="AJ664" s="231" t="str">
        <f t="shared" ca="1" si="153"/>
        <v/>
      </c>
    </row>
    <row r="665" spans="1:36" x14ac:dyDescent="0.25">
      <c r="A665" s="42"/>
      <c r="B665" s="232" t="str">
        <f>IF(NOT(_xlfn.ISFORMULA(D665)),IF(AND(ISNUMBER(D665),D665&lt;&gt;0),Accueil!$B$7,IF(NOT(_xlfn.ISFORMULA(G665)),IF(AND(ISNUMBER(G665),G665&lt;&gt;0),Accueil!$B$7,""),"")),IF(NOT(_xlfn.ISFORMULA(G665)),IF(AND(ISNUMBER(G665),G665&lt;&gt;0),Accueil!$B$7,""),""))</f>
        <v/>
      </c>
      <c r="C665" s="43"/>
      <c r="D665" s="223" t="str">
        <f t="shared" ca="1" si="140"/>
        <v/>
      </c>
      <c r="E665" s="223" t="str">
        <f t="shared" ca="1" si="141"/>
        <v/>
      </c>
      <c r="F665" s="223" t="str">
        <f t="shared" ca="1" si="142"/>
        <v/>
      </c>
      <c r="G665" s="224" t="str">
        <f t="shared" ca="1" si="143"/>
        <v/>
      </c>
      <c r="H665" s="225" t="str">
        <f t="shared" ca="1" si="144"/>
        <v/>
      </c>
      <c r="I665" s="226" t="str">
        <f t="shared" ca="1" si="145"/>
        <v/>
      </c>
      <c r="J665" s="227" t="str">
        <f t="shared" ca="1" si="146"/>
        <v/>
      </c>
      <c r="K665" s="301" t="s">
        <v>88</v>
      </c>
      <c r="L665" s="112"/>
      <c r="M665" s="35"/>
      <c r="N665" s="35"/>
      <c r="O665" s="35"/>
      <c r="P665" s="35"/>
      <c r="S665" s="35"/>
      <c r="T665" s="35"/>
      <c r="U665" s="35"/>
      <c r="V665" s="35"/>
      <c r="W665" s="35"/>
      <c r="X665" s="35"/>
      <c r="Y665" s="35"/>
      <c r="Z665" s="35"/>
      <c r="AA665" s="228" t="b">
        <f t="shared" ca="1" si="147"/>
        <v>1</v>
      </c>
      <c r="AB665" s="228" t="b">
        <f ca="1">AND(Accueil!$E$5="Oui",$AA665,OR($AD665="",Accueil!$E$7="",NOT(ISNUMBER(Accueil!$E$7)),$AD665&gt;=Accueil!$E$7))</f>
        <v>0</v>
      </c>
      <c r="AC665" s="228" t="b">
        <f ca="1">AND(Accueil!$E$8="Oui",$AA665,OR($AD665="",Accueil!$E$10="",NOT(ISNUMBER(Accueil!$E$10)),$AD665&gt;=Accueil!$E$10))</f>
        <v>0</v>
      </c>
      <c r="AD665" s="229" t="str">
        <f>IF(NOT(_xlfn.ISFORMULA(B665)),IF(ISNUMBER(B665),B665,IF(NOT(_xlfn.ISFORMULA(D665)),IF(AND(ISNUMBER(D665),D665&lt;&gt;0),Accueil!$B$7,IF(NOT(_xlfn.ISFORMULA(G665)),IF(AND(ISNUMBER(G665),G665&lt;&gt;0),Accueil!$B$7,""),"")),IF(NOT(_xlfn.ISFORMULA(G665)),IF(AND(ISNUMBER(G665),G665&lt;&gt;0),Accueil!$B$7,""),""))),IF(NOT(_xlfn.ISFORMULA(D665)),IF(AND(ISNUMBER(D665),D665&lt;&gt;0),Accueil!$B$7,IF(NOT(_xlfn.ISFORMULA(G665)),IF(AND(ISNUMBER(G665),G665&lt;&gt;0),Accueil!$B$7,""),"")),IF(NOT(_xlfn.ISFORMULA(G665)),IF(AND(ISNUMBER(G665),G665&lt;&gt;0),Accueil!$B$7,""),"")))</f>
        <v/>
      </c>
      <c r="AE665" s="230">
        <f t="shared" ca="1" si="148"/>
        <v>0</v>
      </c>
      <c r="AF665" s="230">
        <f t="shared" ca="1" si="149"/>
        <v>0</v>
      </c>
      <c r="AG665" s="230">
        <f t="shared" ca="1" si="150"/>
        <v>0</v>
      </c>
      <c r="AH665" s="231">
        <f t="shared" ca="1" si="151"/>
        <v>0</v>
      </c>
      <c r="AI665" s="231">
        <f t="shared" ca="1" si="152"/>
        <v>0</v>
      </c>
      <c r="AJ665" s="231" t="str">
        <f t="shared" ca="1" si="153"/>
        <v/>
      </c>
    </row>
    <row r="666" spans="1:36" x14ac:dyDescent="0.25">
      <c r="A666" s="42"/>
      <c r="B666" s="232" t="str">
        <f>IF(NOT(_xlfn.ISFORMULA(D666)),IF(AND(ISNUMBER(D666),D666&lt;&gt;0),Accueil!$B$7,IF(NOT(_xlfn.ISFORMULA(G666)),IF(AND(ISNUMBER(G666),G666&lt;&gt;0),Accueil!$B$7,""),"")),IF(NOT(_xlfn.ISFORMULA(G666)),IF(AND(ISNUMBER(G666),G666&lt;&gt;0),Accueil!$B$7,""),""))</f>
        <v/>
      </c>
      <c r="C666" s="43"/>
      <c r="D666" s="223" t="str">
        <f t="shared" ca="1" si="140"/>
        <v/>
      </c>
      <c r="E666" s="223" t="str">
        <f t="shared" ca="1" si="141"/>
        <v/>
      </c>
      <c r="F666" s="223" t="str">
        <f t="shared" ca="1" si="142"/>
        <v/>
      </c>
      <c r="G666" s="224" t="str">
        <f t="shared" ca="1" si="143"/>
        <v/>
      </c>
      <c r="H666" s="225" t="str">
        <f t="shared" ca="1" si="144"/>
        <v/>
      </c>
      <c r="I666" s="226" t="str">
        <f t="shared" ca="1" si="145"/>
        <v/>
      </c>
      <c r="J666" s="227" t="str">
        <f t="shared" ca="1" si="146"/>
        <v/>
      </c>
      <c r="K666" s="301" t="s">
        <v>88</v>
      </c>
      <c r="L666" s="112"/>
      <c r="M666" s="35"/>
      <c r="N666" s="35"/>
      <c r="O666" s="35"/>
      <c r="P666" s="35"/>
      <c r="S666" s="35"/>
      <c r="T666" s="35"/>
      <c r="U666" s="35"/>
      <c r="V666" s="35"/>
      <c r="W666" s="35"/>
      <c r="X666" s="35"/>
      <c r="Y666" s="35"/>
      <c r="Z666" s="35"/>
      <c r="AA666" s="228" t="b">
        <f t="shared" ca="1" si="147"/>
        <v>1</v>
      </c>
      <c r="AB666" s="228" t="b">
        <f ca="1">AND(Accueil!$E$5="Oui",$AA666,OR($AD666="",Accueil!$E$7="",NOT(ISNUMBER(Accueil!$E$7)),$AD666&gt;=Accueil!$E$7))</f>
        <v>0</v>
      </c>
      <c r="AC666" s="228" t="b">
        <f ca="1">AND(Accueil!$E$8="Oui",$AA666,OR($AD666="",Accueil!$E$10="",NOT(ISNUMBER(Accueil!$E$10)),$AD666&gt;=Accueil!$E$10))</f>
        <v>0</v>
      </c>
      <c r="AD666" s="229" t="str">
        <f>IF(NOT(_xlfn.ISFORMULA(B666)),IF(ISNUMBER(B666),B666,IF(NOT(_xlfn.ISFORMULA(D666)),IF(AND(ISNUMBER(D666),D666&lt;&gt;0),Accueil!$B$7,IF(NOT(_xlfn.ISFORMULA(G666)),IF(AND(ISNUMBER(G666),G666&lt;&gt;0),Accueil!$B$7,""),"")),IF(NOT(_xlfn.ISFORMULA(G666)),IF(AND(ISNUMBER(G666),G666&lt;&gt;0),Accueil!$B$7,""),""))),IF(NOT(_xlfn.ISFORMULA(D666)),IF(AND(ISNUMBER(D666),D666&lt;&gt;0),Accueil!$B$7,IF(NOT(_xlfn.ISFORMULA(G666)),IF(AND(ISNUMBER(G666),G666&lt;&gt;0),Accueil!$B$7,""),"")),IF(NOT(_xlfn.ISFORMULA(G666)),IF(AND(ISNUMBER(G666),G666&lt;&gt;0),Accueil!$B$7,""),"")))</f>
        <v/>
      </c>
      <c r="AE666" s="230">
        <f t="shared" ca="1" si="148"/>
        <v>0</v>
      </c>
      <c r="AF666" s="230">
        <f t="shared" ca="1" si="149"/>
        <v>0</v>
      </c>
      <c r="AG666" s="230">
        <f t="shared" ca="1" si="150"/>
        <v>0</v>
      </c>
      <c r="AH666" s="231">
        <f t="shared" ca="1" si="151"/>
        <v>0</v>
      </c>
      <c r="AI666" s="231">
        <f t="shared" ca="1" si="152"/>
        <v>0</v>
      </c>
      <c r="AJ666" s="231" t="str">
        <f t="shared" ca="1" si="153"/>
        <v/>
      </c>
    </row>
    <row r="667" spans="1:36" x14ac:dyDescent="0.25">
      <c r="A667" s="42"/>
      <c r="B667" s="232" t="str">
        <f>IF(NOT(_xlfn.ISFORMULA(D667)),IF(AND(ISNUMBER(D667),D667&lt;&gt;0),Accueil!$B$7,IF(NOT(_xlfn.ISFORMULA(G667)),IF(AND(ISNUMBER(G667),G667&lt;&gt;0),Accueil!$B$7,""),"")),IF(NOT(_xlfn.ISFORMULA(G667)),IF(AND(ISNUMBER(G667),G667&lt;&gt;0),Accueil!$B$7,""),""))</f>
        <v/>
      </c>
      <c r="C667" s="43"/>
      <c r="D667" s="223" t="str">
        <f t="shared" ca="1" si="140"/>
        <v/>
      </c>
      <c r="E667" s="223" t="str">
        <f t="shared" ca="1" si="141"/>
        <v/>
      </c>
      <c r="F667" s="223" t="str">
        <f t="shared" ca="1" si="142"/>
        <v/>
      </c>
      <c r="G667" s="224" t="str">
        <f t="shared" ca="1" si="143"/>
        <v/>
      </c>
      <c r="H667" s="225" t="str">
        <f t="shared" ca="1" si="144"/>
        <v/>
      </c>
      <c r="I667" s="226" t="str">
        <f t="shared" ca="1" si="145"/>
        <v/>
      </c>
      <c r="J667" s="227" t="str">
        <f t="shared" ca="1" si="146"/>
        <v/>
      </c>
      <c r="K667" s="301" t="s">
        <v>88</v>
      </c>
      <c r="L667" s="112"/>
      <c r="M667" s="35"/>
      <c r="N667" s="35"/>
      <c r="O667" s="35"/>
      <c r="P667" s="35"/>
      <c r="S667" s="35"/>
      <c r="T667" s="35"/>
      <c r="U667" s="35"/>
      <c r="V667" s="35"/>
      <c r="W667" s="35"/>
      <c r="X667" s="35"/>
      <c r="Y667" s="35"/>
      <c r="Z667" s="35"/>
      <c r="AA667" s="228" t="b">
        <f t="shared" ca="1" si="147"/>
        <v>1</v>
      </c>
      <c r="AB667" s="228" t="b">
        <f ca="1">AND(Accueil!$E$5="Oui",$AA667,OR($AD667="",Accueil!$E$7="",NOT(ISNUMBER(Accueil!$E$7)),$AD667&gt;=Accueil!$E$7))</f>
        <v>0</v>
      </c>
      <c r="AC667" s="228" t="b">
        <f ca="1">AND(Accueil!$E$8="Oui",$AA667,OR($AD667="",Accueil!$E$10="",NOT(ISNUMBER(Accueil!$E$10)),$AD667&gt;=Accueil!$E$10))</f>
        <v>0</v>
      </c>
      <c r="AD667" s="229" t="str">
        <f>IF(NOT(_xlfn.ISFORMULA(B667)),IF(ISNUMBER(B667),B667,IF(NOT(_xlfn.ISFORMULA(D667)),IF(AND(ISNUMBER(D667),D667&lt;&gt;0),Accueil!$B$7,IF(NOT(_xlfn.ISFORMULA(G667)),IF(AND(ISNUMBER(G667),G667&lt;&gt;0),Accueil!$B$7,""),"")),IF(NOT(_xlfn.ISFORMULA(G667)),IF(AND(ISNUMBER(G667),G667&lt;&gt;0),Accueil!$B$7,""),""))),IF(NOT(_xlfn.ISFORMULA(D667)),IF(AND(ISNUMBER(D667),D667&lt;&gt;0),Accueil!$B$7,IF(NOT(_xlfn.ISFORMULA(G667)),IF(AND(ISNUMBER(G667),G667&lt;&gt;0),Accueil!$B$7,""),"")),IF(NOT(_xlfn.ISFORMULA(G667)),IF(AND(ISNUMBER(G667),G667&lt;&gt;0),Accueil!$B$7,""),"")))</f>
        <v/>
      </c>
      <c r="AE667" s="230">
        <f t="shared" ca="1" si="148"/>
        <v>0</v>
      </c>
      <c r="AF667" s="230">
        <f t="shared" ca="1" si="149"/>
        <v>0</v>
      </c>
      <c r="AG667" s="230">
        <f t="shared" ca="1" si="150"/>
        <v>0</v>
      </c>
      <c r="AH667" s="231">
        <f t="shared" ca="1" si="151"/>
        <v>0</v>
      </c>
      <c r="AI667" s="231">
        <f t="shared" ca="1" si="152"/>
        <v>0</v>
      </c>
      <c r="AJ667" s="231" t="str">
        <f t="shared" ca="1" si="153"/>
        <v/>
      </c>
    </row>
    <row r="668" spans="1:36" x14ac:dyDescent="0.25">
      <c r="A668" s="42"/>
      <c r="B668" s="232" t="str">
        <f>IF(NOT(_xlfn.ISFORMULA(D668)),IF(AND(ISNUMBER(D668),D668&lt;&gt;0),Accueil!$B$7,IF(NOT(_xlfn.ISFORMULA(G668)),IF(AND(ISNUMBER(G668),G668&lt;&gt;0),Accueil!$B$7,""),"")),IF(NOT(_xlfn.ISFORMULA(G668)),IF(AND(ISNUMBER(G668),G668&lt;&gt;0),Accueil!$B$7,""),""))</f>
        <v/>
      </c>
      <c r="C668" s="43"/>
      <c r="D668" s="223" t="str">
        <f t="shared" ca="1" si="140"/>
        <v/>
      </c>
      <c r="E668" s="223" t="str">
        <f t="shared" ca="1" si="141"/>
        <v/>
      </c>
      <c r="F668" s="223" t="str">
        <f t="shared" ca="1" si="142"/>
        <v/>
      </c>
      <c r="G668" s="224" t="str">
        <f t="shared" ca="1" si="143"/>
        <v/>
      </c>
      <c r="H668" s="225" t="str">
        <f t="shared" ca="1" si="144"/>
        <v/>
      </c>
      <c r="I668" s="226" t="str">
        <f t="shared" ca="1" si="145"/>
        <v/>
      </c>
      <c r="J668" s="227" t="str">
        <f t="shared" ca="1" si="146"/>
        <v/>
      </c>
      <c r="K668" s="301" t="s">
        <v>88</v>
      </c>
      <c r="L668" s="112"/>
      <c r="M668" s="35"/>
      <c r="N668" s="35"/>
      <c r="O668" s="35"/>
      <c r="P668" s="35"/>
      <c r="S668" s="35"/>
      <c r="T668" s="35"/>
      <c r="U668" s="35"/>
      <c r="V668" s="35"/>
      <c r="W668" s="35"/>
      <c r="X668" s="35"/>
      <c r="Y668" s="35"/>
      <c r="Z668" s="35"/>
      <c r="AA668" s="228" t="b">
        <f t="shared" ca="1" si="147"/>
        <v>1</v>
      </c>
      <c r="AB668" s="228" t="b">
        <f ca="1">AND(Accueil!$E$5="Oui",$AA668,OR($AD668="",Accueil!$E$7="",NOT(ISNUMBER(Accueil!$E$7)),$AD668&gt;=Accueil!$E$7))</f>
        <v>0</v>
      </c>
      <c r="AC668" s="228" t="b">
        <f ca="1">AND(Accueil!$E$8="Oui",$AA668,OR($AD668="",Accueil!$E$10="",NOT(ISNUMBER(Accueil!$E$10)),$AD668&gt;=Accueil!$E$10))</f>
        <v>0</v>
      </c>
      <c r="AD668" s="229" t="str">
        <f>IF(NOT(_xlfn.ISFORMULA(B668)),IF(ISNUMBER(B668),B668,IF(NOT(_xlfn.ISFORMULA(D668)),IF(AND(ISNUMBER(D668),D668&lt;&gt;0),Accueil!$B$7,IF(NOT(_xlfn.ISFORMULA(G668)),IF(AND(ISNUMBER(G668),G668&lt;&gt;0),Accueil!$B$7,""),"")),IF(NOT(_xlfn.ISFORMULA(G668)),IF(AND(ISNUMBER(G668),G668&lt;&gt;0),Accueil!$B$7,""),""))),IF(NOT(_xlfn.ISFORMULA(D668)),IF(AND(ISNUMBER(D668),D668&lt;&gt;0),Accueil!$B$7,IF(NOT(_xlfn.ISFORMULA(G668)),IF(AND(ISNUMBER(G668),G668&lt;&gt;0),Accueil!$B$7,""),"")),IF(NOT(_xlfn.ISFORMULA(G668)),IF(AND(ISNUMBER(G668),G668&lt;&gt;0),Accueil!$B$7,""),"")))</f>
        <v/>
      </c>
      <c r="AE668" s="230">
        <f t="shared" ca="1" si="148"/>
        <v>0</v>
      </c>
      <c r="AF668" s="230">
        <f t="shared" ca="1" si="149"/>
        <v>0</v>
      </c>
      <c r="AG668" s="230">
        <f t="shared" ca="1" si="150"/>
        <v>0</v>
      </c>
      <c r="AH668" s="231">
        <f t="shared" ca="1" si="151"/>
        <v>0</v>
      </c>
      <c r="AI668" s="231">
        <f t="shared" ca="1" si="152"/>
        <v>0</v>
      </c>
      <c r="AJ668" s="231" t="str">
        <f t="shared" ca="1" si="153"/>
        <v/>
      </c>
    </row>
    <row r="669" spans="1:36" x14ac:dyDescent="0.25">
      <c r="A669" s="42"/>
      <c r="B669" s="232" t="str">
        <f>IF(NOT(_xlfn.ISFORMULA(D669)),IF(AND(ISNUMBER(D669),D669&lt;&gt;0),Accueil!$B$7,IF(NOT(_xlfn.ISFORMULA(G669)),IF(AND(ISNUMBER(G669),G669&lt;&gt;0),Accueil!$B$7,""),"")),IF(NOT(_xlfn.ISFORMULA(G669)),IF(AND(ISNUMBER(G669),G669&lt;&gt;0),Accueil!$B$7,""),""))</f>
        <v/>
      </c>
      <c r="C669" s="43"/>
      <c r="D669" s="223" t="str">
        <f t="shared" ca="1" si="140"/>
        <v/>
      </c>
      <c r="E669" s="223" t="str">
        <f t="shared" ca="1" si="141"/>
        <v/>
      </c>
      <c r="F669" s="223" t="str">
        <f t="shared" ca="1" si="142"/>
        <v/>
      </c>
      <c r="G669" s="224" t="str">
        <f t="shared" ca="1" si="143"/>
        <v/>
      </c>
      <c r="H669" s="225" t="str">
        <f t="shared" ca="1" si="144"/>
        <v/>
      </c>
      <c r="I669" s="226" t="str">
        <f t="shared" ca="1" si="145"/>
        <v/>
      </c>
      <c r="J669" s="227" t="str">
        <f t="shared" ca="1" si="146"/>
        <v/>
      </c>
      <c r="K669" s="301" t="s">
        <v>88</v>
      </c>
      <c r="L669" s="112"/>
      <c r="M669" s="35"/>
      <c r="N669" s="35"/>
      <c r="O669" s="35"/>
      <c r="P669" s="35"/>
      <c r="S669" s="35"/>
      <c r="T669" s="35"/>
      <c r="U669" s="35"/>
      <c r="V669" s="35"/>
      <c r="W669" s="35"/>
      <c r="X669" s="35"/>
      <c r="Y669" s="35"/>
      <c r="Z669" s="35"/>
      <c r="AA669" s="228" t="b">
        <f t="shared" ca="1" si="147"/>
        <v>1</v>
      </c>
      <c r="AB669" s="228" t="b">
        <f ca="1">AND(Accueil!$E$5="Oui",$AA669,OR($AD669="",Accueil!$E$7="",NOT(ISNUMBER(Accueil!$E$7)),$AD669&gt;=Accueil!$E$7))</f>
        <v>0</v>
      </c>
      <c r="AC669" s="228" t="b">
        <f ca="1">AND(Accueil!$E$8="Oui",$AA669,OR($AD669="",Accueil!$E$10="",NOT(ISNUMBER(Accueil!$E$10)),$AD669&gt;=Accueil!$E$10))</f>
        <v>0</v>
      </c>
      <c r="AD669" s="229" t="str">
        <f>IF(NOT(_xlfn.ISFORMULA(B669)),IF(ISNUMBER(B669),B669,IF(NOT(_xlfn.ISFORMULA(D669)),IF(AND(ISNUMBER(D669),D669&lt;&gt;0),Accueil!$B$7,IF(NOT(_xlfn.ISFORMULA(G669)),IF(AND(ISNUMBER(G669),G669&lt;&gt;0),Accueil!$B$7,""),"")),IF(NOT(_xlfn.ISFORMULA(G669)),IF(AND(ISNUMBER(G669),G669&lt;&gt;0),Accueil!$B$7,""),""))),IF(NOT(_xlfn.ISFORMULA(D669)),IF(AND(ISNUMBER(D669),D669&lt;&gt;0),Accueil!$B$7,IF(NOT(_xlfn.ISFORMULA(G669)),IF(AND(ISNUMBER(G669),G669&lt;&gt;0),Accueil!$B$7,""),"")),IF(NOT(_xlfn.ISFORMULA(G669)),IF(AND(ISNUMBER(G669),G669&lt;&gt;0),Accueil!$B$7,""),"")))</f>
        <v/>
      </c>
      <c r="AE669" s="230">
        <f t="shared" ca="1" si="148"/>
        <v>0</v>
      </c>
      <c r="AF669" s="230">
        <f t="shared" ca="1" si="149"/>
        <v>0</v>
      </c>
      <c r="AG669" s="230">
        <f t="shared" ca="1" si="150"/>
        <v>0</v>
      </c>
      <c r="AH669" s="231">
        <f t="shared" ca="1" si="151"/>
        <v>0</v>
      </c>
      <c r="AI669" s="231">
        <f t="shared" ca="1" si="152"/>
        <v>0</v>
      </c>
      <c r="AJ669" s="231" t="str">
        <f t="shared" ca="1" si="153"/>
        <v/>
      </c>
    </row>
    <row r="670" spans="1:36" x14ac:dyDescent="0.25">
      <c r="A670" s="42"/>
      <c r="B670" s="232" t="str">
        <f>IF(NOT(_xlfn.ISFORMULA(D670)),IF(AND(ISNUMBER(D670),D670&lt;&gt;0),Accueil!$B$7,IF(NOT(_xlfn.ISFORMULA(G670)),IF(AND(ISNUMBER(G670),G670&lt;&gt;0),Accueil!$B$7,""),"")),IF(NOT(_xlfn.ISFORMULA(G670)),IF(AND(ISNUMBER(G670),G670&lt;&gt;0),Accueil!$B$7,""),""))</f>
        <v/>
      </c>
      <c r="C670" s="43"/>
      <c r="D670" s="223" t="str">
        <f t="shared" ca="1" si="140"/>
        <v/>
      </c>
      <c r="E670" s="223" t="str">
        <f t="shared" ca="1" si="141"/>
        <v/>
      </c>
      <c r="F670" s="223" t="str">
        <f t="shared" ca="1" si="142"/>
        <v/>
      </c>
      <c r="G670" s="224" t="str">
        <f t="shared" ca="1" si="143"/>
        <v/>
      </c>
      <c r="H670" s="225" t="str">
        <f t="shared" ca="1" si="144"/>
        <v/>
      </c>
      <c r="I670" s="226" t="str">
        <f t="shared" ca="1" si="145"/>
        <v/>
      </c>
      <c r="J670" s="227" t="str">
        <f t="shared" ca="1" si="146"/>
        <v/>
      </c>
      <c r="K670" s="301" t="s">
        <v>88</v>
      </c>
      <c r="L670" s="112"/>
      <c r="M670" s="35"/>
      <c r="N670" s="35"/>
      <c r="O670" s="35"/>
      <c r="P670" s="35"/>
      <c r="S670" s="35"/>
      <c r="T670" s="35"/>
      <c r="U670" s="35"/>
      <c r="V670" s="35"/>
      <c r="W670" s="35"/>
      <c r="X670" s="35"/>
      <c r="Y670" s="35"/>
      <c r="Z670" s="35"/>
      <c r="AA670" s="228" t="b">
        <f t="shared" ca="1" si="147"/>
        <v>1</v>
      </c>
      <c r="AB670" s="228" t="b">
        <f ca="1">AND(Accueil!$E$5="Oui",$AA670,OR($AD670="",Accueil!$E$7="",NOT(ISNUMBER(Accueil!$E$7)),$AD670&gt;=Accueil!$E$7))</f>
        <v>0</v>
      </c>
      <c r="AC670" s="228" t="b">
        <f ca="1">AND(Accueil!$E$8="Oui",$AA670,OR($AD670="",Accueil!$E$10="",NOT(ISNUMBER(Accueil!$E$10)),$AD670&gt;=Accueil!$E$10))</f>
        <v>0</v>
      </c>
      <c r="AD670" s="229" t="str">
        <f>IF(NOT(_xlfn.ISFORMULA(B670)),IF(ISNUMBER(B670),B670,IF(NOT(_xlfn.ISFORMULA(D670)),IF(AND(ISNUMBER(D670),D670&lt;&gt;0),Accueil!$B$7,IF(NOT(_xlfn.ISFORMULA(G670)),IF(AND(ISNUMBER(G670),G670&lt;&gt;0),Accueil!$B$7,""),"")),IF(NOT(_xlfn.ISFORMULA(G670)),IF(AND(ISNUMBER(G670),G670&lt;&gt;0),Accueil!$B$7,""),""))),IF(NOT(_xlfn.ISFORMULA(D670)),IF(AND(ISNUMBER(D670),D670&lt;&gt;0),Accueil!$B$7,IF(NOT(_xlfn.ISFORMULA(G670)),IF(AND(ISNUMBER(G670),G670&lt;&gt;0),Accueil!$B$7,""),"")),IF(NOT(_xlfn.ISFORMULA(G670)),IF(AND(ISNUMBER(G670),G670&lt;&gt;0),Accueil!$B$7,""),"")))</f>
        <v/>
      </c>
      <c r="AE670" s="230">
        <f t="shared" ca="1" si="148"/>
        <v>0</v>
      </c>
      <c r="AF670" s="230">
        <f t="shared" ca="1" si="149"/>
        <v>0</v>
      </c>
      <c r="AG670" s="230">
        <f t="shared" ca="1" si="150"/>
        <v>0</v>
      </c>
      <c r="AH670" s="231">
        <f t="shared" ca="1" si="151"/>
        <v>0</v>
      </c>
      <c r="AI670" s="231">
        <f t="shared" ca="1" si="152"/>
        <v>0</v>
      </c>
      <c r="AJ670" s="231" t="str">
        <f t="shared" ca="1" si="153"/>
        <v/>
      </c>
    </row>
    <row r="671" spans="1:36" x14ac:dyDescent="0.25">
      <c r="A671" s="42"/>
      <c r="B671" s="232" t="str">
        <f>IF(NOT(_xlfn.ISFORMULA(D671)),IF(AND(ISNUMBER(D671),D671&lt;&gt;0),Accueil!$B$7,IF(NOT(_xlfn.ISFORMULA(G671)),IF(AND(ISNUMBER(G671),G671&lt;&gt;0),Accueil!$B$7,""),"")),IF(NOT(_xlfn.ISFORMULA(G671)),IF(AND(ISNUMBER(G671),G671&lt;&gt;0),Accueil!$B$7,""),""))</f>
        <v/>
      </c>
      <c r="C671" s="43"/>
      <c r="D671" s="223" t="str">
        <f t="shared" ca="1" si="140"/>
        <v/>
      </c>
      <c r="E671" s="223" t="str">
        <f t="shared" ca="1" si="141"/>
        <v/>
      </c>
      <c r="F671" s="223" t="str">
        <f t="shared" ca="1" si="142"/>
        <v/>
      </c>
      <c r="G671" s="224" t="str">
        <f t="shared" ca="1" si="143"/>
        <v/>
      </c>
      <c r="H671" s="225" t="str">
        <f t="shared" ca="1" si="144"/>
        <v/>
      </c>
      <c r="I671" s="226" t="str">
        <f t="shared" ca="1" si="145"/>
        <v/>
      </c>
      <c r="J671" s="227" t="str">
        <f t="shared" ca="1" si="146"/>
        <v/>
      </c>
      <c r="K671" s="301" t="s">
        <v>88</v>
      </c>
      <c r="L671" s="112"/>
      <c r="M671" s="35"/>
      <c r="N671" s="35"/>
      <c r="O671" s="35"/>
      <c r="P671" s="35"/>
      <c r="S671" s="35"/>
      <c r="T671" s="35"/>
      <c r="U671" s="35"/>
      <c r="V671" s="35"/>
      <c r="W671" s="35"/>
      <c r="X671" s="35"/>
      <c r="Y671" s="35"/>
      <c r="Z671" s="35"/>
      <c r="AA671" s="228" t="b">
        <f t="shared" ca="1" si="147"/>
        <v>1</v>
      </c>
      <c r="AB671" s="228" t="b">
        <f ca="1">AND(Accueil!$E$5="Oui",$AA671,OR($AD671="",Accueil!$E$7="",NOT(ISNUMBER(Accueil!$E$7)),$AD671&gt;=Accueil!$E$7))</f>
        <v>0</v>
      </c>
      <c r="AC671" s="228" t="b">
        <f ca="1">AND(Accueil!$E$8="Oui",$AA671,OR($AD671="",Accueil!$E$10="",NOT(ISNUMBER(Accueil!$E$10)),$AD671&gt;=Accueil!$E$10))</f>
        <v>0</v>
      </c>
      <c r="AD671" s="229" t="str">
        <f>IF(NOT(_xlfn.ISFORMULA(B671)),IF(ISNUMBER(B671),B671,IF(NOT(_xlfn.ISFORMULA(D671)),IF(AND(ISNUMBER(D671),D671&lt;&gt;0),Accueil!$B$7,IF(NOT(_xlfn.ISFORMULA(G671)),IF(AND(ISNUMBER(G671),G671&lt;&gt;0),Accueil!$B$7,""),"")),IF(NOT(_xlfn.ISFORMULA(G671)),IF(AND(ISNUMBER(G671),G671&lt;&gt;0),Accueil!$B$7,""),""))),IF(NOT(_xlfn.ISFORMULA(D671)),IF(AND(ISNUMBER(D671),D671&lt;&gt;0),Accueil!$B$7,IF(NOT(_xlfn.ISFORMULA(G671)),IF(AND(ISNUMBER(G671),G671&lt;&gt;0),Accueil!$B$7,""),"")),IF(NOT(_xlfn.ISFORMULA(G671)),IF(AND(ISNUMBER(G671),G671&lt;&gt;0),Accueil!$B$7,""),"")))</f>
        <v/>
      </c>
      <c r="AE671" s="230">
        <f t="shared" ca="1" si="148"/>
        <v>0</v>
      </c>
      <c r="AF671" s="230">
        <f t="shared" ca="1" si="149"/>
        <v>0</v>
      </c>
      <c r="AG671" s="230">
        <f t="shared" ca="1" si="150"/>
        <v>0</v>
      </c>
      <c r="AH671" s="231">
        <f t="shared" ca="1" si="151"/>
        <v>0</v>
      </c>
      <c r="AI671" s="231">
        <f t="shared" ca="1" si="152"/>
        <v>0</v>
      </c>
      <c r="AJ671" s="231" t="str">
        <f t="shared" ca="1" si="153"/>
        <v/>
      </c>
    </row>
    <row r="672" spans="1:36" x14ac:dyDescent="0.25">
      <c r="A672" s="42"/>
      <c r="B672" s="232" t="str">
        <f>IF(NOT(_xlfn.ISFORMULA(D672)),IF(AND(ISNUMBER(D672),D672&lt;&gt;0),Accueil!$B$7,IF(NOT(_xlfn.ISFORMULA(G672)),IF(AND(ISNUMBER(G672),G672&lt;&gt;0),Accueil!$B$7,""),"")),IF(NOT(_xlfn.ISFORMULA(G672)),IF(AND(ISNUMBER(G672),G672&lt;&gt;0),Accueil!$B$7,""),""))</f>
        <v/>
      </c>
      <c r="C672" s="43"/>
      <c r="D672" s="223" t="str">
        <f t="shared" ca="1" si="140"/>
        <v/>
      </c>
      <c r="E672" s="223" t="str">
        <f t="shared" ca="1" si="141"/>
        <v/>
      </c>
      <c r="F672" s="223" t="str">
        <f t="shared" ca="1" si="142"/>
        <v/>
      </c>
      <c r="G672" s="224" t="str">
        <f t="shared" ca="1" si="143"/>
        <v/>
      </c>
      <c r="H672" s="225" t="str">
        <f t="shared" ca="1" si="144"/>
        <v/>
      </c>
      <c r="I672" s="226" t="str">
        <f t="shared" ca="1" si="145"/>
        <v/>
      </c>
      <c r="J672" s="227" t="str">
        <f t="shared" ca="1" si="146"/>
        <v/>
      </c>
      <c r="K672" s="301" t="s">
        <v>88</v>
      </c>
      <c r="L672" s="112"/>
      <c r="M672" s="35"/>
      <c r="N672" s="35"/>
      <c r="O672" s="35"/>
      <c r="P672" s="35"/>
      <c r="S672" s="35"/>
      <c r="T672" s="35"/>
      <c r="U672" s="35"/>
      <c r="V672" s="35"/>
      <c r="W672" s="35"/>
      <c r="X672" s="35"/>
      <c r="Y672" s="35"/>
      <c r="Z672" s="35"/>
      <c r="AA672" s="228" t="b">
        <f t="shared" ca="1" si="147"/>
        <v>1</v>
      </c>
      <c r="AB672" s="228" t="b">
        <f ca="1">AND(Accueil!$E$5="Oui",$AA672,OR($AD672="",Accueil!$E$7="",NOT(ISNUMBER(Accueil!$E$7)),$AD672&gt;=Accueil!$E$7))</f>
        <v>0</v>
      </c>
      <c r="AC672" s="228" t="b">
        <f ca="1">AND(Accueil!$E$8="Oui",$AA672,OR($AD672="",Accueil!$E$10="",NOT(ISNUMBER(Accueil!$E$10)),$AD672&gt;=Accueil!$E$10))</f>
        <v>0</v>
      </c>
      <c r="AD672" s="229" t="str">
        <f>IF(NOT(_xlfn.ISFORMULA(B672)),IF(ISNUMBER(B672),B672,IF(NOT(_xlfn.ISFORMULA(D672)),IF(AND(ISNUMBER(D672),D672&lt;&gt;0),Accueil!$B$7,IF(NOT(_xlfn.ISFORMULA(G672)),IF(AND(ISNUMBER(G672),G672&lt;&gt;0),Accueil!$B$7,""),"")),IF(NOT(_xlfn.ISFORMULA(G672)),IF(AND(ISNUMBER(G672),G672&lt;&gt;0),Accueil!$B$7,""),""))),IF(NOT(_xlfn.ISFORMULA(D672)),IF(AND(ISNUMBER(D672),D672&lt;&gt;0),Accueil!$B$7,IF(NOT(_xlfn.ISFORMULA(G672)),IF(AND(ISNUMBER(G672),G672&lt;&gt;0),Accueil!$B$7,""),"")),IF(NOT(_xlfn.ISFORMULA(G672)),IF(AND(ISNUMBER(G672),G672&lt;&gt;0),Accueil!$B$7,""),"")))</f>
        <v/>
      </c>
      <c r="AE672" s="230">
        <f t="shared" ca="1" si="148"/>
        <v>0</v>
      </c>
      <c r="AF672" s="230">
        <f t="shared" ca="1" si="149"/>
        <v>0</v>
      </c>
      <c r="AG672" s="230">
        <f t="shared" ca="1" si="150"/>
        <v>0</v>
      </c>
      <c r="AH672" s="231">
        <f t="shared" ca="1" si="151"/>
        <v>0</v>
      </c>
      <c r="AI672" s="231">
        <f t="shared" ca="1" si="152"/>
        <v>0</v>
      </c>
      <c r="AJ672" s="231" t="str">
        <f t="shared" ca="1" si="153"/>
        <v/>
      </c>
    </row>
    <row r="673" spans="1:36" x14ac:dyDescent="0.25">
      <c r="A673" s="42"/>
      <c r="B673" s="232" t="str">
        <f>IF(NOT(_xlfn.ISFORMULA(D673)),IF(AND(ISNUMBER(D673),D673&lt;&gt;0),Accueil!$B$7,IF(NOT(_xlfn.ISFORMULA(G673)),IF(AND(ISNUMBER(G673),G673&lt;&gt;0),Accueil!$B$7,""),"")),IF(NOT(_xlfn.ISFORMULA(G673)),IF(AND(ISNUMBER(G673),G673&lt;&gt;0),Accueil!$B$7,""),""))</f>
        <v/>
      </c>
      <c r="C673" s="43"/>
      <c r="D673" s="223" t="str">
        <f t="shared" ca="1" si="140"/>
        <v/>
      </c>
      <c r="E673" s="223" t="str">
        <f t="shared" ca="1" si="141"/>
        <v/>
      </c>
      <c r="F673" s="223" t="str">
        <f t="shared" ca="1" si="142"/>
        <v/>
      </c>
      <c r="G673" s="224" t="str">
        <f t="shared" ca="1" si="143"/>
        <v/>
      </c>
      <c r="H673" s="225" t="str">
        <f t="shared" ca="1" si="144"/>
        <v/>
      </c>
      <c r="I673" s="226" t="str">
        <f t="shared" ca="1" si="145"/>
        <v/>
      </c>
      <c r="J673" s="227" t="str">
        <f t="shared" ca="1" si="146"/>
        <v/>
      </c>
      <c r="K673" s="301" t="s">
        <v>88</v>
      </c>
      <c r="L673" s="112"/>
      <c r="M673" s="35"/>
      <c r="N673" s="35"/>
      <c r="O673" s="35"/>
      <c r="P673" s="35"/>
      <c r="S673" s="35"/>
      <c r="T673" s="35"/>
      <c r="U673" s="35"/>
      <c r="V673" s="35"/>
      <c r="W673" s="35"/>
      <c r="X673" s="35"/>
      <c r="Y673" s="35"/>
      <c r="Z673" s="35"/>
      <c r="AA673" s="228" t="b">
        <f t="shared" ca="1" si="147"/>
        <v>1</v>
      </c>
      <c r="AB673" s="228" t="b">
        <f ca="1">AND(Accueil!$E$5="Oui",$AA673,OR($AD673="",Accueil!$E$7="",NOT(ISNUMBER(Accueil!$E$7)),$AD673&gt;=Accueil!$E$7))</f>
        <v>0</v>
      </c>
      <c r="AC673" s="228" t="b">
        <f ca="1">AND(Accueil!$E$8="Oui",$AA673,OR($AD673="",Accueil!$E$10="",NOT(ISNUMBER(Accueil!$E$10)),$AD673&gt;=Accueil!$E$10))</f>
        <v>0</v>
      </c>
      <c r="AD673" s="229" t="str">
        <f>IF(NOT(_xlfn.ISFORMULA(B673)),IF(ISNUMBER(B673),B673,IF(NOT(_xlfn.ISFORMULA(D673)),IF(AND(ISNUMBER(D673),D673&lt;&gt;0),Accueil!$B$7,IF(NOT(_xlfn.ISFORMULA(G673)),IF(AND(ISNUMBER(G673),G673&lt;&gt;0),Accueil!$B$7,""),"")),IF(NOT(_xlfn.ISFORMULA(G673)),IF(AND(ISNUMBER(G673),G673&lt;&gt;0),Accueil!$B$7,""),""))),IF(NOT(_xlfn.ISFORMULA(D673)),IF(AND(ISNUMBER(D673),D673&lt;&gt;0),Accueil!$B$7,IF(NOT(_xlfn.ISFORMULA(G673)),IF(AND(ISNUMBER(G673),G673&lt;&gt;0),Accueil!$B$7,""),"")),IF(NOT(_xlfn.ISFORMULA(G673)),IF(AND(ISNUMBER(G673),G673&lt;&gt;0),Accueil!$B$7,""),"")))</f>
        <v/>
      </c>
      <c r="AE673" s="230">
        <f t="shared" ca="1" si="148"/>
        <v>0</v>
      </c>
      <c r="AF673" s="230">
        <f t="shared" ca="1" si="149"/>
        <v>0</v>
      </c>
      <c r="AG673" s="230">
        <f t="shared" ca="1" si="150"/>
        <v>0</v>
      </c>
      <c r="AH673" s="231">
        <f t="shared" ca="1" si="151"/>
        <v>0</v>
      </c>
      <c r="AI673" s="231">
        <f t="shared" ca="1" si="152"/>
        <v>0</v>
      </c>
      <c r="AJ673" s="231" t="str">
        <f t="shared" ca="1" si="153"/>
        <v/>
      </c>
    </row>
    <row r="674" spans="1:36" x14ac:dyDescent="0.25">
      <c r="A674" s="42"/>
      <c r="B674" s="232" t="str">
        <f>IF(NOT(_xlfn.ISFORMULA(D674)),IF(AND(ISNUMBER(D674),D674&lt;&gt;0),Accueil!$B$7,IF(NOT(_xlfn.ISFORMULA(G674)),IF(AND(ISNUMBER(G674),G674&lt;&gt;0),Accueil!$B$7,""),"")),IF(NOT(_xlfn.ISFORMULA(G674)),IF(AND(ISNUMBER(G674),G674&lt;&gt;0),Accueil!$B$7,""),""))</f>
        <v/>
      </c>
      <c r="C674" s="43"/>
      <c r="D674" s="223" t="str">
        <f t="shared" ca="1" si="140"/>
        <v/>
      </c>
      <c r="E674" s="223" t="str">
        <f t="shared" ca="1" si="141"/>
        <v/>
      </c>
      <c r="F674" s="223" t="str">
        <f t="shared" ca="1" si="142"/>
        <v/>
      </c>
      <c r="G674" s="224" t="str">
        <f t="shared" ca="1" si="143"/>
        <v/>
      </c>
      <c r="H674" s="225" t="str">
        <f t="shared" ca="1" si="144"/>
        <v/>
      </c>
      <c r="I674" s="226" t="str">
        <f t="shared" ca="1" si="145"/>
        <v/>
      </c>
      <c r="J674" s="227" t="str">
        <f t="shared" ca="1" si="146"/>
        <v/>
      </c>
      <c r="K674" s="301" t="s">
        <v>88</v>
      </c>
      <c r="L674" s="112"/>
      <c r="M674" s="35"/>
      <c r="N674" s="35"/>
      <c r="O674" s="35"/>
      <c r="P674" s="35"/>
      <c r="S674" s="35"/>
      <c r="T674" s="35"/>
      <c r="U674" s="35"/>
      <c r="V674" s="35"/>
      <c r="W674" s="35"/>
      <c r="X674" s="35"/>
      <c r="Y674" s="35"/>
      <c r="Z674" s="35"/>
      <c r="AA674" s="228" t="b">
        <f t="shared" ca="1" si="147"/>
        <v>1</v>
      </c>
      <c r="AB674" s="228" t="b">
        <f ca="1">AND(Accueil!$E$5="Oui",$AA674,OR($AD674="",Accueil!$E$7="",NOT(ISNUMBER(Accueil!$E$7)),$AD674&gt;=Accueil!$E$7))</f>
        <v>0</v>
      </c>
      <c r="AC674" s="228" t="b">
        <f ca="1">AND(Accueil!$E$8="Oui",$AA674,OR($AD674="",Accueil!$E$10="",NOT(ISNUMBER(Accueil!$E$10)),$AD674&gt;=Accueil!$E$10))</f>
        <v>0</v>
      </c>
      <c r="AD674" s="229" t="str">
        <f>IF(NOT(_xlfn.ISFORMULA(B674)),IF(ISNUMBER(B674),B674,IF(NOT(_xlfn.ISFORMULA(D674)),IF(AND(ISNUMBER(D674),D674&lt;&gt;0),Accueil!$B$7,IF(NOT(_xlfn.ISFORMULA(G674)),IF(AND(ISNUMBER(G674),G674&lt;&gt;0),Accueil!$B$7,""),"")),IF(NOT(_xlfn.ISFORMULA(G674)),IF(AND(ISNUMBER(G674),G674&lt;&gt;0),Accueil!$B$7,""),""))),IF(NOT(_xlfn.ISFORMULA(D674)),IF(AND(ISNUMBER(D674),D674&lt;&gt;0),Accueil!$B$7,IF(NOT(_xlfn.ISFORMULA(G674)),IF(AND(ISNUMBER(G674),G674&lt;&gt;0),Accueil!$B$7,""),"")),IF(NOT(_xlfn.ISFORMULA(G674)),IF(AND(ISNUMBER(G674),G674&lt;&gt;0),Accueil!$B$7,""),"")))</f>
        <v/>
      </c>
      <c r="AE674" s="230">
        <f t="shared" ca="1" si="148"/>
        <v>0</v>
      </c>
      <c r="AF674" s="230">
        <f t="shared" ca="1" si="149"/>
        <v>0</v>
      </c>
      <c r="AG674" s="230">
        <f t="shared" ca="1" si="150"/>
        <v>0</v>
      </c>
      <c r="AH674" s="231">
        <f t="shared" ca="1" si="151"/>
        <v>0</v>
      </c>
      <c r="AI674" s="231">
        <f t="shared" ca="1" si="152"/>
        <v>0</v>
      </c>
      <c r="AJ674" s="231" t="str">
        <f t="shared" ca="1" si="153"/>
        <v/>
      </c>
    </row>
    <row r="675" spans="1:36" x14ac:dyDescent="0.25">
      <c r="A675" s="42"/>
      <c r="B675" s="232" t="str">
        <f>IF(NOT(_xlfn.ISFORMULA(D675)),IF(AND(ISNUMBER(D675),D675&lt;&gt;0),Accueil!$B$7,IF(NOT(_xlfn.ISFORMULA(G675)),IF(AND(ISNUMBER(G675),G675&lt;&gt;0),Accueil!$B$7,""),"")),IF(NOT(_xlfn.ISFORMULA(G675)),IF(AND(ISNUMBER(G675),G675&lt;&gt;0),Accueil!$B$7,""),""))</f>
        <v/>
      </c>
      <c r="C675" s="43"/>
      <c r="D675" s="223" t="str">
        <f t="shared" ca="1" si="140"/>
        <v/>
      </c>
      <c r="E675" s="223" t="str">
        <f t="shared" ca="1" si="141"/>
        <v/>
      </c>
      <c r="F675" s="223" t="str">
        <f t="shared" ca="1" si="142"/>
        <v/>
      </c>
      <c r="G675" s="224" t="str">
        <f t="shared" ca="1" si="143"/>
        <v/>
      </c>
      <c r="H675" s="225" t="str">
        <f t="shared" ca="1" si="144"/>
        <v/>
      </c>
      <c r="I675" s="226" t="str">
        <f t="shared" ca="1" si="145"/>
        <v/>
      </c>
      <c r="J675" s="227" t="str">
        <f t="shared" ca="1" si="146"/>
        <v/>
      </c>
      <c r="K675" s="301" t="s">
        <v>88</v>
      </c>
      <c r="L675" s="112"/>
      <c r="M675" s="35"/>
      <c r="N675" s="35"/>
      <c r="O675" s="35"/>
      <c r="P675" s="35"/>
      <c r="S675" s="35"/>
      <c r="T675" s="35"/>
      <c r="U675" s="35"/>
      <c r="V675" s="35"/>
      <c r="W675" s="35"/>
      <c r="X675" s="35"/>
      <c r="Y675" s="35"/>
      <c r="Z675" s="35"/>
      <c r="AA675" s="228" t="b">
        <f t="shared" ca="1" si="147"/>
        <v>1</v>
      </c>
      <c r="AB675" s="228" t="b">
        <f ca="1">AND(Accueil!$E$5="Oui",$AA675,OR($AD675="",Accueil!$E$7="",NOT(ISNUMBER(Accueil!$E$7)),$AD675&gt;=Accueil!$E$7))</f>
        <v>0</v>
      </c>
      <c r="AC675" s="228" t="b">
        <f ca="1">AND(Accueil!$E$8="Oui",$AA675,OR($AD675="",Accueil!$E$10="",NOT(ISNUMBER(Accueil!$E$10)),$AD675&gt;=Accueil!$E$10))</f>
        <v>0</v>
      </c>
      <c r="AD675" s="229" t="str">
        <f>IF(NOT(_xlfn.ISFORMULA(B675)),IF(ISNUMBER(B675),B675,IF(NOT(_xlfn.ISFORMULA(D675)),IF(AND(ISNUMBER(D675),D675&lt;&gt;0),Accueil!$B$7,IF(NOT(_xlfn.ISFORMULA(G675)),IF(AND(ISNUMBER(G675),G675&lt;&gt;0),Accueil!$B$7,""),"")),IF(NOT(_xlfn.ISFORMULA(G675)),IF(AND(ISNUMBER(G675),G675&lt;&gt;0),Accueil!$B$7,""),""))),IF(NOT(_xlfn.ISFORMULA(D675)),IF(AND(ISNUMBER(D675),D675&lt;&gt;0),Accueil!$B$7,IF(NOT(_xlfn.ISFORMULA(G675)),IF(AND(ISNUMBER(G675),G675&lt;&gt;0),Accueil!$B$7,""),"")),IF(NOT(_xlfn.ISFORMULA(G675)),IF(AND(ISNUMBER(G675),G675&lt;&gt;0),Accueil!$B$7,""),"")))</f>
        <v/>
      </c>
      <c r="AE675" s="230">
        <f t="shared" ca="1" si="148"/>
        <v>0</v>
      </c>
      <c r="AF675" s="230">
        <f t="shared" ca="1" si="149"/>
        <v>0</v>
      </c>
      <c r="AG675" s="230">
        <f t="shared" ca="1" si="150"/>
        <v>0</v>
      </c>
      <c r="AH675" s="231">
        <f t="shared" ca="1" si="151"/>
        <v>0</v>
      </c>
      <c r="AI675" s="231">
        <f t="shared" ca="1" si="152"/>
        <v>0</v>
      </c>
      <c r="AJ675" s="231" t="str">
        <f t="shared" ca="1" si="153"/>
        <v/>
      </c>
    </row>
    <row r="676" spans="1:36" x14ac:dyDescent="0.25">
      <c r="A676" s="42"/>
      <c r="B676" s="232" t="str">
        <f>IF(NOT(_xlfn.ISFORMULA(D676)),IF(AND(ISNUMBER(D676),D676&lt;&gt;0),Accueil!$B$7,IF(NOT(_xlfn.ISFORMULA(G676)),IF(AND(ISNUMBER(G676),G676&lt;&gt;0),Accueil!$B$7,""),"")),IF(NOT(_xlfn.ISFORMULA(G676)),IF(AND(ISNUMBER(G676),G676&lt;&gt;0),Accueil!$B$7,""),""))</f>
        <v/>
      </c>
      <c r="C676" s="43"/>
      <c r="D676" s="223" t="str">
        <f t="shared" ca="1" si="140"/>
        <v/>
      </c>
      <c r="E676" s="223" t="str">
        <f t="shared" ca="1" si="141"/>
        <v/>
      </c>
      <c r="F676" s="223" t="str">
        <f t="shared" ca="1" si="142"/>
        <v/>
      </c>
      <c r="G676" s="224" t="str">
        <f t="shared" ca="1" si="143"/>
        <v/>
      </c>
      <c r="H676" s="225" t="str">
        <f t="shared" ca="1" si="144"/>
        <v/>
      </c>
      <c r="I676" s="226" t="str">
        <f t="shared" ca="1" si="145"/>
        <v/>
      </c>
      <c r="J676" s="227" t="str">
        <f t="shared" ca="1" si="146"/>
        <v/>
      </c>
      <c r="K676" s="301" t="s">
        <v>88</v>
      </c>
      <c r="L676" s="112"/>
      <c r="M676" s="35"/>
      <c r="N676" s="35"/>
      <c r="O676" s="35"/>
      <c r="P676" s="35"/>
      <c r="S676" s="35"/>
      <c r="T676" s="35"/>
      <c r="U676" s="35"/>
      <c r="V676" s="35"/>
      <c r="W676" s="35"/>
      <c r="X676" s="35"/>
      <c r="Y676" s="35"/>
      <c r="Z676" s="35"/>
      <c r="AA676" s="228" t="b">
        <f t="shared" ca="1" si="147"/>
        <v>1</v>
      </c>
      <c r="AB676" s="228" t="b">
        <f ca="1">AND(Accueil!$E$5="Oui",$AA676,OR($AD676="",Accueil!$E$7="",NOT(ISNUMBER(Accueil!$E$7)),$AD676&gt;=Accueil!$E$7))</f>
        <v>0</v>
      </c>
      <c r="AC676" s="228" t="b">
        <f ca="1">AND(Accueil!$E$8="Oui",$AA676,OR($AD676="",Accueil!$E$10="",NOT(ISNUMBER(Accueil!$E$10)),$AD676&gt;=Accueil!$E$10))</f>
        <v>0</v>
      </c>
      <c r="AD676" s="229" t="str">
        <f>IF(NOT(_xlfn.ISFORMULA(B676)),IF(ISNUMBER(B676),B676,IF(NOT(_xlfn.ISFORMULA(D676)),IF(AND(ISNUMBER(D676),D676&lt;&gt;0),Accueil!$B$7,IF(NOT(_xlfn.ISFORMULA(G676)),IF(AND(ISNUMBER(G676),G676&lt;&gt;0),Accueil!$B$7,""),"")),IF(NOT(_xlfn.ISFORMULA(G676)),IF(AND(ISNUMBER(G676),G676&lt;&gt;0),Accueil!$B$7,""),""))),IF(NOT(_xlfn.ISFORMULA(D676)),IF(AND(ISNUMBER(D676),D676&lt;&gt;0),Accueil!$B$7,IF(NOT(_xlfn.ISFORMULA(G676)),IF(AND(ISNUMBER(G676),G676&lt;&gt;0),Accueil!$B$7,""),"")),IF(NOT(_xlfn.ISFORMULA(G676)),IF(AND(ISNUMBER(G676),G676&lt;&gt;0),Accueil!$B$7,""),"")))</f>
        <v/>
      </c>
      <c r="AE676" s="230">
        <f t="shared" ca="1" si="148"/>
        <v>0</v>
      </c>
      <c r="AF676" s="230">
        <f t="shared" ca="1" si="149"/>
        <v>0</v>
      </c>
      <c r="AG676" s="230">
        <f t="shared" ca="1" si="150"/>
        <v>0</v>
      </c>
      <c r="AH676" s="231">
        <f t="shared" ca="1" si="151"/>
        <v>0</v>
      </c>
      <c r="AI676" s="231">
        <f t="shared" ca="1" si="152"/>
        <v>0</v>
      </c>
      <c r="AJ676" s="231" t="str">
        <f t="shared" ca="1" si="153"/>
        <v/>
      </c>
    </row>
    <row r="677" spans="1:36" x14ac:dyDescent="0.25">
      <c r="A677" s="42"/>
      <c r="B677" s="232" t="str">
        <f>IF(NOT(_xlfn.ISFORMULA(D677)),IF(AND(ISNUMBER(D677),D677&lt;&gt;0),Accueil!$B$7,IF(NOT(_xlfn.ISFORMULA(G677)),IF(AND(ISNUMBER(G677),G677&lt;&gt;0),Accueil!$B$7,""),"")),IF(NOT(_xlfn.ISFORMULA(G677)),IF(AND(ISNUMBER(G677),G677&lt;&gt;0),Accueil!$B$7,""),""))</f>
        <v/>
      </c>
      <c r="C677" s="43"/>
      <c r="D677" s="223" t="str">
        <f t="shared" ca="1" si="140"/>
        <v/>
      </c>
      <c r="E677" s="223" t="str">
        <f t="shared" ca="1" si="141"/>
        <v/>
      </c>
      <c r="F677" s="223" t="str">
        <f t="shared" ca="1" si="142"/>
        <v/>
      </c>
      <c r="G677" s="224" t="str">
        <f t="shared" ca="1" si="143"/>
        <v/>
      </c>
      <c r="H677" s="225" t="str">
        <f t="shared" ca="1" si="144"/>
        <v/>
      </c>
      <c r="I677" s="226" t="str">
        <f t="shared" ca="1" si="145"/>
        <v/>
      </c>
      <c r="J677" s="227" t="str">
        <f t="shared" ca="1" si="146"/>
        <v/>
      </c>
      <c r="K677" s="301" t="s">
        <v>88</v>
      </c>
      <c r="L677" s="112"/>
      <c r="M677" s="35"/>
      <c r="N677" s="35"/>
      <c r="O677" s="35"/>
      <c r="P677" s="35"/>
      <c r="S677" s="35"/>
      <c r="T677" s="35"/>
      <c r="U677" s="35"/>
      <c r="V677" s="35"/>
      <c r="W677" s="35"/>
      <c r="X677" s="35"/>
      <c r="Y677" s="35"/>
      <c r="Z677" s="35"/>
      <c r="AA677" s="228" t="b">
        <f t="shared" ca="1" si="147"/>
        <v>1</v>
      </c>
      <c r="AB677" s="228" t="b">
        <f ca="1">AND(Accueil!$E$5="Oui",$AA677,OR($AD677="",Accueil!$E$7="",NOT(ISNUMBER(Accueil!$E$7)),$AD677&gt;=Accueil!$E$7))</f>
        <v>0</v>
      </c>
      <c r="AC677" s="228" t="b">
        <f ca="1">AND(Accueil!$E$8="Oui",$AA677,OR($AD677="",Accueil!$E$10="",NOT(ISNUMBER(Accueil!$E$10)),$AD677&gt;=Accueil!$E$10))</f>
        <v>0</v>
      </c>
      <c r="AD677" s="229" t="str">
        <f>IF(NOT(_xlfn.ISFORMULA(B677)),IF(ISNUMBER(B677),B677,IF(NOT(_xlfn.ISFORMULA(D677)),IF(AND(ISNUMBER(D677),D677&lt;&gt;0),Accueil!$B$7,IF(NOT(_xlfn.ISFORMULA(G677)),IF(AND(ISNUMBER(G677),G677&lt;&gt;0),Accueil!$B$7,""),"")),IF(NOT(_xlfn.ISFORMULA(G677)),IF(AND(ISNUMBER(G677),G677&lt;&gt;0),Accueil!$B$7,""),""))),IF(NOT(_xlfn.ISFORMULA(D677)),IF(AND(ISNUMBER(D677),D677&lt;&gt;0),Accueil!$B$7,IF(NOT(_xlfn.ISFORMULA(G677)),IF(AND(ISNUMBER(G677),G677&lt;&gt;0),Accueil!$B$7,""),"")),IF(NOT(_xlfn.ISFORMULA(G677)),IF(AND(ISNUMBER(G677),G677&lt;&gt;0),Accueil!$B$7,""),"")))</f>
        <v/>
      </c>
      <c r="AE677" s="230">
        <f t="shared" ca="1" si="148"/>
        <v>0</v>
      </c>
      <c r="AF677" s="230">
        <f t="shared" ca="1" si="149"/>
        <v>0</v>
      </c>
      <c r="AG677" s="230">
        <f t="shared" ca="1" si="150"/>
        <v>0</v>
      </c>
      <c r="AH677" s="231">
        <f t="shared" ca="1" si="151"/>
        <v>0</v>
      </c>
      <c r="AI677" s="231">
        <f t="shared" ca="1" si="152"/>
        <v>0</v>
      </c>
      <c r="AJ677" s="231" t="str">
        <f t="shared" ca="1" si="153"/>
        <v/>
      </c>
    </row>
    <row r="678" spans="1:36" x14ac:dyDescent="0.25">
      <c r="A678" s="42"/>
      <c r="B678" s="232" t="str">
        <f>IF(NOT(_xlfn.ISFORMULA(D678)),IF(AND(ISNUMBER(D678),D678&lt;&gt;0),Accueil!$B$7,IF(NOT(_xlfn.ISFORMULA(G678)),IF(AND(ISNUMBER(G678),G678&lt;&gt;0),Accueil!$B$7,""),"")),IF(NOT(_xlfn.ISFORMULA(G678)),IF(AND(ISNUMBER(G678),G678&lt;&gt;0),Accueil!$B$7,""),""))</f>
        <v/>
      </c>
      <c r="C678" s="43"/>
      <c r="D678" s="223" t="str">
        <f t="shared" ca="1" si="140"/>
        <v/>
      </c>
      <c r="E678" s="223" t="str">
        <f t="shared" ca="1" si="141"/>
        <v/>
      </c>
      <c r="F678" s="223" t="str">
        <f t="shared" ca="1" si="142"/>
        <v/>
      </c>
      <c r="G678" s="224" t="str">
        <f t="shared" ca="1" si="143"/>
        <v/>
      </c>
      <c r="H678" s="225" t="str">
        <f t="shared" ca="1" si="144"/>
        <v/>
      </c>
      <c r="I678" s="226" t="str">
        <f t="shared" ca="1" si="145"/>
        <v/>
      </c>
      <c r="J678" s="227" t="str">
        <f t="shared" ca="1" si="146"/>
        <v/>
      </c>
      <c r="K678" s="301" t="s">
        <v>88</v>
      </c>
      <c r="L678" s="112"/>
      <c r="M678" s="35"/>
      <c r="N678" s="35"/>
      <c r="O678" s="35"/>
      <c r="P678" s="35"/>
      <c r="S678" s="35"/>
      <c r="T678" s="35"/>
      <c r="U678" s="35"/>
      <c r="V678" s="35"/>
      <c r="W678" s="35"/>
      <c r="X678" s="35"/>
      <c r="Y678" s="35"/>
      <c r="Z678" s="35"/>
      <c r="AA678" s="228" t="b">
        <f t="shared" ca="1" si="147"/>
        <v>1</v>
      </c>
      <c r="AB678" s="228" t="b">
        <f ca="1">AND(Accueil!$E$5="Oui",$AA678,OR($AD678="",Accueil!$E$7="",NOT(ISNUMBER(Accueil!$E$7)),$AD678&gt;=Accueil!$E$7))</f>
        <v>0</v>
      </c>
      <c r="AC678" s="228" t="b">
        <f ca="1">AND(Accueil!$E$8="Oui",$AA678,OR($AD678="",Accueil!$E$10="",NOT(ISNUMBER(Accueil!$E$10)),$AD678&gt;=Accueil!$E$10))</f>
        <v>0</v>
      </c>
      <c r="AD678" s="229" t="str">
        <f>IF(NOT(_xlfn.ISFORMULA(B678)),IF(ISNUMBER(B678),B678,IF(NOT(_xlfn.ISFORMULA(D678)),IF(AND(ISNUMBER(D678),D678&lt;&gt;0),Accueil!$B$7,IF(NOT(_xlfn.ISFORMULA(G678)),IF(AND(ISNUMBER(G678),G678&lt;&gt;0),Accueil!$B$7,""),"")),IF(NOT(_xlfn.ISFORMULA(G678)),IF(AND(ISNUMBER(G678),G678&lt;&gt;0),Accueil!$B$7,""),""))),IF(NOT(_xlfn.ISFORMULA(D678)),IF(AND(ISNUMBER(D678),D678&lt;&gt;0),Accueil!$B$7,IF(NOT(_xlfn.ISFORMULA(G678)),IF(AND(ISNUMBER(G678),G678&lt;&gt;0),Accueil!$B$7,""),"")),IF(NOT(_xlfn.ISFORMULA(G678)),IF(AND(ISNUMBER(G678),G678&lt;&gt;0),Accueil!$B$7,""),"")))</f>
        <v/>
      </c>
      <c r="AE678" s="230">
        <f t="shared" ca="1" si="148"/>
        <v>0</v>
      </c>
      <c r="AF678" s="230">
        <f t="shared" ca="1" si="149"/>
        <v>0</v>
      </c>
      <c r="AG678" s="230">
        <f t="shared" ca="1" si="150"/>
        <v>0</v>
      </c>
      <c r="AH678" s="231">
        <f t="shared" ca="1" si="151"/>
        <v>0</v>
      </c>
      <c r="AI678" s="231">
        <f t="shared" ca="1" si="152"/>
        <v>0</v>
      </c>
      <c r="AJ678" s="231" t="str">
        <f t="shared" ca="1" si="153"/>
        <v/>
      </c>
    </row>
    <row r="679" spans="1:36" x14ac:dyDescent="0.25">
      <c r="A679" s="42"/>
      <c r="B679" s="232" t="str">
        <f>IF(NOT(_xlfn.ISFORMULA(D679)),IF(AND(ISNUMBER(D679),D679&lt;&gt;0),Accueil!$B$7,IF(NOT(_xlfn.ISFORMULA(G679)),IF(AND(ISNUMBER(G679),G679&lt;&gt;0),Accueil!$B$7,""),"")),IF(NOT(_xlfn.ISFORMULA(G679)),IF(AND(ISNUMBER(G679),G679&lt;&gt;0),Accueil!$B$7,""),""))</f>
        <v/>
      </c>
      <c r="C679" s="43"/>
      <c r="D679" s="223" t="str">
        <f t="shared" ca="1" si="140"/>
        <v/>
      </c>
      <c r="E679" s="223" t="str">
        <f t="shared" ca="1" si="141"/>
        <v/>
      </c>
      <c r="F679" s="223" t="str">
        <f t="shared" ca="1" si="142"/>
        <v/>
      </c>
      <c r="G679" s="224" t="str">
        <f t="shared" ca="1" si="143"/>
        <v/>
      </c>
      <c r="H679" s="225" t="str">
        <f t="shared" ca="1" si="144"/>
        <v/>
      </c>
      <c r="I679" s="226" t="str">
        <f t="shared" ca="1" si="145"/>
        <v/>
      </c>
      <c r="J679" s="227" t="str">
        <f t="shared" ca="1" si="146"/>
        <v/>
      </c>
      <c r="K679" s="301" t="s">
        <v>88</v>
      </c>
      <c r="L679" s="112"/>
      <c r="M679" s="35"/>
      <c r="N679" s="35"/>
      <c r="O679" s="35"/>
      <c r="P679" s="35"/>
      <c r="S679" s="35"/>
      <c r="T679" s="35"/>
      <c r="U679" s="35"/>
      <c r="V679" s="35"/>
      <c r="W679" s="35"/>
      <c r="X679" s="35"/>
      <c r="Y679" s="35"/>
      <c r="Z679" s="35"/>
      <c r="AA679" s="228" t="b">
        <f t="shared" ca="1" si="147"/>
        <v>1</v>
      </c>
      <c r="AB679" s="228" t="b">
        <f ca="1">AND(Accueil!$E$5="Oui",$AA679,OR($AD679="",Accueil!$E$7="",NOT(ISNUMBER(Accueil!$E$7)),$AD679&gt;=Accueil!$E$7))</f>
        <v>0</v>
      </c>
      <c r="AC679" s="228" t="b">
        <f ca="1">AND(Accueil!$E$8="Oui",$AA679,OR($AD679="",Accueil!$E$10="",NOT(ISNUMBER(Accueil!$E$10)),$AD679&gt;=Accueil!$E$10))</f>
        <v>0</v>
      </c>
      <c r="AD679" s="229" t="str">
        <f>IF(NOT(_xlfn.ISFORMULA(B679)),IF(ISNUMBER(B679),B679,IF(NOT(_xlfn.ISFORMULA(D679)),IF(AND(ISNUMBER(D679),D679&lt;&gt;0),Accueil!$B$7,IF(NOT(_xlfn.ISFORMULA(G679)),IF(AND(ISNUMBER(G679),G679&lt;&gt;0),Accueil!$B$7,""),"")),IF(NOT(_xlfn.ISFORMULA(G679)),IF(AND(ISNUMBER(G679),G679&lt;&gt;0),Accueil!$B$7,""),""))),IF(NOT(_xlfn.ISFORMULA(D679)),IF(AND(ISNUMBER(D679),D679&lt;&gt;0),Accueil!$B$7,IF(NOT(_xlfn.ISFORMULA(G679)),IF(AND(ISNUMBER(G679),G679&lt;&gt;0),Accueil!$B$7,""),"")),IF(NOT(_xlfn.ISFORMULA(G679)),IF(AND(ISNUMBER(G679),G679&lt;&gt;0),Accueil!$B$7,""),"")))</f>
        <v/>
      </c>
      <c r="AE679" s="230">
        <f t="shared" ca="1" si="148"/>
        <v>0</v>
      </c>
      <c r="AF679" s="230">
        <f t="shared" ca="1" si="149"/>
        <v>0</v>
      </c>
      <c r="AG679" s="230">
        <f t="shared" ca="1" si="150"/>
        <v>0</v>
      </c>
      <c r="AH679" s="231">
        <f t="shared" ca="1" si="151"/>
        <v>0</v>
      </c>
      <c r="AI679" s="231">
        <f t="shared" ca="1" si="152"/>
        <v>0</v>
      </c>
      <c r="AJ679" s="231" t="str">
        <f t="shared" ca="1" si="153"/>
        <v/>
      </c>
    </row>
    <row r="680" spans="1:36" x14ac:dyDescent="0.25">
      <c r="A680" s="42"/>
      <c r="B680" s="232" t="str">
        <f>IF(NOT(_xlfn.ISFORMULA(D680)),IF(AND(ISNUMBER(D680),D680&lt;&gt;0),Accueil!$B$7,IF(NOT(_xlfn.ISFORMULA(G680)),IF(AND(ISNUMBER(G680),G680&lt;&gt;0),Accueil!$B$7,""),"")),IF(NOT(_xlfn.ISFORMULA(G680)),IF(AND(ISNUMBER(G680),G680&lt;&gt;0),Accueil!$B$7,""),""))</f>
        <v/>
      </c>
      <c r="C680" s="43"/>
      <c r="D680" s="223" t="str">
        <f t="shared" ca="1" si="140"/>
        <v/>
      </c>
      <c r="E680" s="223" t="str">
        <f t="shared" ca="1" si="141"/>
        <v/>
      </c>
      <c r="F680" s="223" t="str">
        <f t="shared" ca="1" si="142"/>
        <v/>
      </c>
      <c r="G680" s="224" t="str">
        <f t="shared" ca="1" si="143"/>
        <v/>
      </c>
      <c r="H680" s="225" t="str">
        <f t="shared" ca="1" si="144"/>
        <v/>
      </c>
      <c r="I680" s="226" t="str">
        <f t="shared" ca="1" si="145"/>
        <v/>
      </c>
      <c r="J680" s="227" t="str">
        <f t="shared" ca="1" si="146"/>
        <v/>
      </c>
      <c r="K680" s="301" t="s">
        <v>88</v>
      </c>
      <c r="L680" s="112"/>
      <c r="M680" s="35"/>
      <c r="N680" s="35"/>
      <c r="O680" s="35"/>
      <c r="P680" s="35"/>
      <c r="S680" s="35"/>
      <c r="T680" s="35"/>
      <c r="U680" s="35"/>
      <c r="V680" s="35"/>
      <c r="W680" s="35"/>
      <c r="X680" s="35"/>
      <c r="Y680" s="35"/>
      <c r="Z680" s="35"/>
      <c r="AA680" s="228" t="b">
        <f t="shared" ca="1" si="147"/>
        <v>1</v>
      </c>
      <c r="AB680" s="228" t="b">
        <f ca="1">AND(Accueil!$E$5="Oui",$AA680,OR($AD680="",Accueil!$E$7="",NOT(ISNUMBER(Accueil!$E$7)),$AD680&gt;=Accueil!$E$7))</f>
        <v>0</v>
      </c>
      <c r="AC680" s="228" t="b">
        <f ca="1">AND(Accueil!$E$8="Oui",$AA680,OR($AD680="",Accueil!$E$10="",NOT(ISNUMBER(Accueil!$E$10)),$AD680&gt;=Accueil!$E$10))</f>
        <v>0</v>
      </c>
      <c r="AD680" s="229" t="str">
        <f>IF(NOT(_xlfn.ISFORMULA(B680)),IF(ISNUMBER(B680),B680,IF(NOT(_xlfn.ISFORMULA(D680)),IF(AND(ISNUMBER(D680),D680&lt;&gt;0),Accueil!$B$7,IF(NOT(_xlfn.ISFORMULA(G680)),IF(AND(ISNUMBER(G680),G680&lt;&gt;0),Accueil!$B$7,""),"")),IF(NOT(_xlfn.ISFORMULA(G680)),IF(AND(ISNUMBER(G680),G680&lt;&gt;0),Accueil!$B$7,""),""))),IF(NOT(_xlfn.ISFORMULA(D680)),IF(AND(ISNUMBER(D680),D680&lt;&gt;0),Accueil!$B$7,IF(NOT(_xlfn.ISFORMULA(G680)),IF(AND(ISNUMBER(G680),G680&lt;&gt;0),Accueil!$B$7,""),"")),IF(NOT(_xlfn.ISFORMULA(G680)),IF(AND(ISNUMBER(G680),G680&lt;&gt;0),Accueil!$B$7,""),"")))</f>
        <v/>
      </c>
      <c r="AE680" s="230">
        <f t="shared" ca="1" si="148"/>
        <v>0</v>
      </c>
      <c r="AF680" s="230">
        <f t="shared" ca="1" si="149"/>
        <v>0</v>
      </c>
      <c r="AG680" s="230">
        <f t="shared" ca="1" si="150"/>
        <v>0</v>
      </c>
      <c r="AH680" s="231">
        <f t="shared" ca="1" si="151"/>
        <v>0</v>
      </c>
      <c r="AI680" s="231">
        <f t="shared" ca="1" si="152"/>
        <v>0</v>
      </c>
      <c r="AJ680" s="231" t="str">
        <f t="shared" ca="1" si="153"/>
        <v/>
      </c>
    </row>
    <row r="681" spans="1:36" x14ac:dyDescent="0.25">
      <c r="A681" s="42"/>
      <c r="B681" s="232" t="str">
        <f>IF(NOT(_xlfn.ISFORMULA(D681)),IF(AND(ISNUMBER(D681),D681&lt;&gt;0),Accueil!$B$7,IF(NOT(_xlfn.ISFORMULA(G681)),IF(AND(ISNUMBER(G681),G681&lt;&gt;0),Accueil!$B$7,""),"")),IF(NOT(_xlfn.ISFORMULA(G681)),IF(AND(ISNUMBER(G681),G681&lt;&gt;0),Accueil!$B$7,""),""))</f>
        <v/>
      </c>
      <c r="C681" s="43"/>
      <c r="D681" s="223" t="str">
        <f t="shared" ca="1" si="140"/>
        <v/>
      </c>
      <c r="E681" s="223" t="str">
        <f t="shared" ca="1" si="141"/>
        <v/>
      </c>
      <c r="F681" s="223" t="str">
        <f t="shared" ca="1" si="142"/>
        <v/>
      </c>
      <c r="G681" s="224" t="str">
        <f t="shared" ca="1" si="143"/>
        <v/>
      </c>
      <c r="H681" s="225" t="str">
        <f t="shared" ca="1" si="144"/>
        <v/>
      </c>
      <c r="I681" s="226" t="str">
        <f t="shared" ca="1" si="145"/>
        <v/>
      </c>
      <c r="J681" s="227" t="str">
        <f t="shared" ca="1" si="146"/>
        <v/>
      </c>
      <c r="K681" s="301" t="s">
        <v>88</v>
      </c>
      <c r="L681" s="112"/>
      <c r="M681" s="35"/>
      <c r="N681" s="35"/>
      <c r="O681" s="35"/>
      <c r="P681" s="35"/>
      <c r="S681" s="35"/>
      <c r="T681" s="35"/>
      <c r="U681" s="35"/>
      <c r="V681" s="35"/>
      <c r="W681" s="35"/>
      <c r="X681" s="35"/>
      <c r="Y681" s="35"/>
      <c r="Z681" s="35"/>
      <c r="AA681" s="228" t="b">
        <f t="shared" ca="1" si="147"/>
        <v>1</v>
      </c>
      <c r="AB681" s="228" t="b">
        <f ca="1">AND(Accueil!$E$5="Oui",$AA681,OR($AD681="",Accueil!$E$7="",NOT(ISNUMBER(Accueil!$E$7)),$AD681&gt;=Accueil!$E$7))</f>
        <v>0</v>
      </c>
      <c r="AC681" s="228" t="b">
        <f ca="1">AND(Accueil!$E$8="Oui",$AA681,OR($AD681="",Accueil!$E$10="",NOT(ISNUMBER(Accueil!$E$10)),$AD681&gt;=Accueil!$E$10))</f>
        <v>0</v>
      </c>
      <c r="AD681" s="229" t="str">
        <f>IF(NOT(_xlfn.ISFORMULA(B681)),IF(ISNUMBER(B681),B681,IF(NOT(_xlfn.ISFORMULA(D681)),IF(AND(ISNUMBER(D681),D681&lt;&gt;0),Accueil!$B$7,IF(NOT(_xlfn.ISFORMULA(G681)),IF(AND(ISNUMBER(G681),G681&lt;&gt;0),Accueil!$B$7,""),"")),IF(NOT(_xlfn.ISFORMULA(G681)),IF(AND(ISNUMBER(G681),G681&lt;&gt;0),Accueil!$B$7,""),""))),IF(NOT(_xlfn.ISFORMULA(D681)),IF(AND(ISNUMBER(D681),D681&lt;&gt;0),Accueil!$B$7,IF(NOT(_xlfn.ISFORMULA(G681)),IF(AND(ISNUMBER(G681),G681&lt;&gt;0),Accueil!$B$7,""),"")),IF(NOT(_xlfn.ISFORMULA(G681)),IF(AND(ISNUMBER(G681),G681&lt;&gt;0),Accueil!$B$7,""),"")))</f>
        <v/>
      </c>
      <c r="AE681" s="230">
        <f t="shared" ca="1" si="148"/>
        <v>0</v>
      </c>
      <c r="AF681" s="230">
        <f t="shared" ca="1" si="149"/>
        <v>0</v>
      </c>
      <c r="AG681" s="230">
        <f t="shared" ca="1" si="150"/>
        <v>0</v>
      </c>
      <c r="AH681" s="231">
        <f t="shared" ca="1" si="151"/>
        <v>0</v>
      </c>
      <c r="AI681" s="231">
        <f t="shared" ca="1" si="152"/>
        <v>0</v>
      </c>
      <c r="AJ681" s="231" t="str">
        <f t="shared" ca="1" si="153"/>
        <v/>
      </c>
    </row>
    <row r="682" spans="1:36" x14ac:dyDescent="0.25">
      <c r="A682" s="42"/>
      <c r="B682" s="232" t="str">
        <f>IF(NOT(_xlfn.ISFORMULA(D682)),IF(AND(ISNUMBER(D682),D682&lt;&gt;0),Accueil!$B$7,IF(NOT(_xlfn.ISFORMULA(G682)),IF(AND(ISNUMBER(G682),G682&lt;&gt;0),Accueil!$B$7,""),"")),IF(NOT(_xlfn.ISFORMULA(G682)),IF(AND(ISNUMBER(G682),G682&lt;&gt;0),Accueil!$B$7,""),""))</f>
        <v/>
      </c>
      <c r="C682" s="43"/>
      <c r="D682" s="223" t="str">
        <f t="shared" ca="1" si="140"/>
        <v/>
      </c>
      <c r="E682" s="223" t="str">
        <f t="shared" ca="1" si="141"/>
        <v/>
      </c>
      <c r="F682" s="223" t="str">
        <f t="shared" ca="1" si="142"/>
        <v/>
      </c>
      <c r="G682" s="224" t="str">
        <f t="shared" ca="1" si="143"/>
        <v/>
      </c>
      <c r="H682" s="225" t="str">
        <f t="shared" ca="1" si="144"/>
        <v/>
      </c>
      <c r="I682" s="226" t="str">
        <f t="shared" ca="1" si="145"/>
        <v/>
      </c>
      <c r="J682" s="227" t="str">
        <f t="shared" ca="1" si="146"/>
        <v/>
      </c>
      <c r="K682" s="301" t="s">
        <v>88</v>
      </c>
      <c r="L682" s="112"/>
      <c r="M682" s="35"/>
      <c r="N682" s="35"/>
      <c r="O682" s="35"/>
      <c r="P682" s="35"/>
      <c r="S682" s="35"/>
      <c r="T682" s="35"/>
      <c r="U682" s="35"/>
      <c r="V682" s="35"/>
      <c r="W682" s="35"/>
      <c r="X682" s="35"/>
      <c r="Y682" s="35"/>
      <c r="Z682" s="35"/>
      <c r="AA682" s="228" t="b">
        <f t="shared" ca="1" si="147"/>
        <v>1</v>
      </c>
      <c r="AB682" s="228" t="b">
        <f ca="1">AND(Accueil!$E$5="Oui",$AA682,OR($AD682="",Accueil!$E$7="",NOT(ISNUMBER(Accueil!$E$7)),$AD682&gt;=Accueil!$E$7))</f>
        <v>0</v>
      </c>
      <c r="AC682" s="228" t="b">
        <f ca="1">AND(Accueil!$E$8="Oui",$AA682,OR($AD682="",Accueil!$E$10="",NOT(ISNUMBER(Accueil!$E$10)),$AD682&gt;=Accueil!$E$10))</f>
        <v>0</v>
      </c>
      <c r="AD682" s="229" t="str">
        <f>IF(NOT(_xlfn.ISFORMULA(B682)),IF(ISNUMBER(B682),B682,IF(NOT(_xlfn.ISFORMULA(D682)),IF(AND(ISNUMBER(D682),D682&lt;&gt;0),Accueil!$B$7,IF(NOT(_xlfn.ISFORMULA(G682)),IF(AND(ISNUMBER(G682),G682&lt;&gt;0),Accueil!$B$7,""),"")),IF(NOT(_xlfn.ISFORMULA(G682)),IF(AND(ISNUMBER(G682),G682&lt;&gt;0),Accueil!$B$7,""),""))),IF(NOT(_xlfn.ISFORMULA(D682)),IF(AND(ISNUMBER(D682),D682&lt;&gt;0),Accueil!$B$7,IF(NOT(_xlfn.ISFORMULA(G682)),IF(AND(ISNUMBER(G682),G682&lt;&gt;0),Accueil!$B$7,""),"")),IF(NOT(_xlfn.ISFORMULA(G682)),IF(AND(ISNUMBER(G682),G682&lt;&gt;0),Accueil!$B$7,""),"")))</f>
        <v/>
      </c>
      <c r="AE682" s="230">
        <f t="shared" ca="1" si="148"/>
        <v>0</v>
      </c>
      <c r="AF682" s="230">
        <f t="shared" ca="1" si="149"/>
        <v>0</v>
      </c>
      <c r="AG682" s="230">
        <f t="shared" ca="1" si="150"/>
        <v>0</v>
      </c>
      <c r="AH682" s="231">
        <f t="shared" ca="1" si="151"/>
        <v>0</v>
      </c>
      <c r="AI682" s="231">
        <f t="shared" ca="1" si="152"/>
        <v>0</v>
      </c>
      <c r="AJ682" s="231" t="str">
        <f t="shared" ca="1" si="153"/>
        <v/>
      </c>
    </row>
    <row r="683" spans="1:36" x14ac:dyDescent="0.25">
      <c r="A683" s="42"/>
      <c r="B683" s="232" t="str">
        <f>IF(NOT(_xlfn.ISFORMULA(D683)),IF(AND(ISNUMBER(D683),D683&lt;&gt;0),Accueil!$B$7,IF(NOT(_xlfn.ISFORMULA(G683)),IF(AND(ISNUMBER(G683),G683&lt;&gt;0),Accueil!$B$7,""),"")),IF(NOT(_xlfn.ISFORMULA(G683)),IF(AND(ISNUMBER(G683),G683&lt;&gt;0),Accueil!$B$7,""),""))</f>
        <v/>
      </c>
      <c r="C683" s="43"/>
      <c r="D683" s="223" t="str">
        <f t="shared" ca="1" si="140"/>
        <v/>
      </c>
      <c r="E683" s="223" t="str">
        <f t="shared" ca="1" si="141"/>
        <v/>
      </c>
      <c r="F683" s="223" t="str">
        <f t="shared" ca="1" si="142"/>
        <v/>
      </c>
      <c r="G683" s="224" t="str">
        <f t="shared" ca="1" si="143"/>
        <v/>
      </c>
      <c r="H683" s="225" t="str">
        <f t="shared" ca="1" si="144"/>
        <v/>
      </c>
      <c r="I683" s="226" t="str">
        <f t="shared" ca="1" si="145"/>
        <v/>
      </c>
      <c r="J683" s="227" t="str">
        <f t="shared" ca="1" si="146"/>
        <v/>
      </c>
      <c r="K683" s="301" t="s">
        <v>88</v>
      </c>
      <c r="L683" s="112"/>
      <c r="M683" s="35"/>
      <c r="N683" s="35"/>
      <c r="O683" s="35"/>
      <c r="P683" s="35"/>
      <c r="S683" s="35"/>
      <c r="T683" s="35"/>
      <c r="U683" s="35"/>
      <c r="V683" s="35"/>
      <c r="W683" s="35"/>
      <c r="X683" s="35"/>
      <c r="Y683" s="35"/>
      <c r="Z683" s="35"/>
      <c r="AA683" s="228" t="b">
        <f t="shared" ca="1" si="147"/>
        <v>1</v>
      </c>
      <c r="AB683" s="228" t="b">
        <f ca="1">AND(Accueil!$E$5="Oui",$AA683,OR($AD683="",Accueil!$E$7="",NOT(ISNUMBER(Accueil!$E$7)),$AD683&gt;=Accueil!$E$7))</f>
        <v>0</v>
      </c>
      <c r="AC683" s="228" t="b">
        <f ca="1">AND(Accueil!$E$8="Oui",$AA683,OR($AD683="",Accueil!$E$10="",NOT(ISNUMBER(Accueil!$E$10)),$AD683&gt;=Accueil!$E$10))</f>
        <v>0</v>
      </c>
      <c r="AD683" s="229" t="str">
        <f>IF(NOT(_xlfn.ISFORMULA(B683)),IF(ISNUMBER(B683),B683,IF(NOT(_xlfn.ISFORMULA(D683)),IF(AND(ISNUMBER(D683),D683&lt;&gt;0),Accueil!$B$7,IF(NOT(_xlfn.ISFORMULA(G683)),IF(AND(ISNUMBER(G683),G683&lt;&gt;0),Accueil!$B$7,""),"")),IF(NOT(_xlfn.ISFORMULA(G683)),IF(AND(ISNUMBER(G683),G683&lt;&gt;0),Accueil!$B$7,""),""))),IF(NOT(_xlfn.ISFORMULA(D683)),IF(AND(ISNUMBER(D683),D683&lt;&gt;0),Accueil!$B$7,IF(NOT(_xlfn.ISFORMULA(G683)),IF(AND(ISNUMBER(G683),G683&lt;&gt;0),Accueil!$B$7,""),"")),IF(NOT(_xlfn.ISFORMULA(G683)),IF(AND(ISNUMBER(G683),G683&lt;&gt;0),Accueil!$B$7,""),"")))</f>
        <v/>
      </c>
      <c r="AE683" s="230">
        <f t="shared" ca="1" si="148"/>
        <v>0</v>
      </c>
      <c r="AF683" s="230">
        <f t="shared" ca="1" si="149"/>
        <v>0</v>
      </c>
      <c r="AG683" s="230">
        <f t="shared" ca="1" si="150"/>
        <v>0</v>
      </c>
      <c r="AH683" s="231">
        <f t="shared" ca="1" si="151"/>
        <v>0</v>
      </c>
      <c r="AI683" s="231">
        <f t="shared" ca="1" si="152"/>
        <v>0</v>
      </c>
      <c r="AJ683" s="231" t="str">
        <f t="shared" ca="1" si="153"/>
        <v/>
      </c>
    </row>
    <row r="684" spans="1:36" x14ac:dyDescent="0.25">
      <c r="A684" s="42"/>
      <c r="B684" s="232" t="str">
        <f>IF(NOT(_xlfn.ISFORMULA(D684)),IF(AND(ISNUMBER(D684),D684&lt;&gt;0),Accueil!$B$7,IF(NOT(_xlfn.ISFORMULA(G684)),IF(AND(ISNUMBER(G684),G684&lt;&gt;0),Accueil!$B$7,""),"")),IF(NOT(_xlfn.ISFORMULA(G684)),IF(AND(ISNUMBER(G684),G684&lt;&gt;0),Accueil!$B$7,""),""))</f>
        <v/>
      </c>
      <c r="C684" s="43"/>
      <c r="D684" s="223" t="str">
        <f t="shared" ca="1" si="140"/>
        <v/>
      </c>
      <c r="E684" s="223" t="str">
        <f t="shared" ca="1" si="141"/>
        <v/>
      </c>
      <c r="F684" s="223" t="str">
        <f t="shared" ca="1" si="142"/>
        <v/>
      </c>
      <c r="G684" s="224" t="str">
        <f t="shared" ca="1" si="143"/>
        <v/>
      </c>
      <c r="H684" s="225" t="str">
        <f t="shared" ca="1" si="144"/>
        <v/>
      </c>
      <c r="I684" s="226" t="str">
        <f t="shared" ca="1" si="145"/>
        <v/>
      </c>
      <c r="J684" s="227" t="str">
        <f t="shared" ca="1" si="146"/>
        <v/>
      </c>
      <c r="K684" s="301" t="s">
        <v>88</v>
      </c>
      <c r="L684" s="112"/>
      <c r="M684" s="35"/>
      <c r="N684" s="35"/>
      <c r="O684" s="35"/>
      <c r="P684" s="35"/>
      <c r="S684" s="35"/>
      <c r="T684" s="35"/>
      <c r="U684" s="35"/>
      <c r="V684" s="35"/>
      <c r="W684" s="35"/>
      <c r="X684" s="35"/>
      <c r="Y684" s="35"/>
      <c r="Z684" s="35"/>
      <c r="AA684" s="228" t="b">
        <f t="shared" ca="1" si="147"/>
        <v>1</v>
      </c>
      <c r="AB684" s="228" t="b">
        <f ca="1">AND(Accueil!$E$5="Oui",$AA684,OR($AD684="",Accueil!$E$7="",NOT(ISNUMBER(Accueil!$E$7)),$AD684&gt;=Accueil!$E$7))</f>
        <v>0</v>
      </c>
      <c r="AC684" s="228" t="b">
        <f ca="1">AND(Accueil!$E$8="Oui",$AA684,OR($AD684="",Accueil!$E$10="",NOT(ISNUMBER(Accueil!$E$10)),$AD684&gt;=Accueil!$E$10))</f>
        <v>0</v>
      </c>
      <c r="AD684" s="229" t="str">
        <f>IF(NOT(_xlfn.ISFORMULA(B684)),IF(ISNUMBER(B684),B684,IF(NOT(_xlfn.ISFORMULA(D684)),IF(AND(ISNUMBER(D684),D684&lt;&gt;0),Accueil!$B$7,IF(NOT(_xlfn.ISFORMULA(G684)),IF(AND(ISNUMBER(G684),G684&lt;&gt;0),Accueil!$B$7,""),"")),IF(NOT(_xlfn.ISFORMULA(G684)),IF(AND(ISNUMBER(G684),G684&lt;&gt;0),Accueil!$B$7,""),""))),IF(NOT(_xlfn.ISFORMULA(D684)),IF(AND(ISNUMBER(D684),D684&lt;&gt;0),Accueil!$B$7,IF(NOT(_xlfn.ISFORMULA(G684)),IF(AND(ISNUMBER(G684),G684&lt;&gt;0),Accueil!$B$7,""),"")),IF(NOT(_xlfn.ISFORMULA(G684)),IF(AND(ISNUMBER(G684),G684&lt;&gt;0),Accueil!$B$7,""),"")))</f>
        <v/>
      </c>
      <c r="AE684" s="230">
        <f t="shared" ca="1" si="148"/>
        <v>0</v>
      </c>
      <c r="AF684" s="230">
        <f t="shared" ca="1" si="149"/>
        <v>0</v>
      </c>
      <c r="AG684" s="230">
        <f t="shared" ca="1" si="150"/>
        <v>0</v>
      </c>
      <c r="AH684" s="231">
        <f t="shared" ca="1" si="151"/>
        <v>0</v>
      </c>
      <c r="AI684" s="231">
        <f t="shared" ca="1" si="152"/>
        <v>0</v>
      </c>
      <c r="AJ684" s="231" t="str">
        <f t="shared" ca="1" si="153"/>
        <v/>
      </c>
    </row>
    <row r="685" spans="1:36" x14ac:dyDescent="0.25">
      <c r="A685" s="42"/>
      <c r="B685" s="232" t="str">
        <f>IF(NOT(_xlfn.ISFORMULA(D685)),IF(AND(ISNUMBER(D685),D685&lt;&gt;0),Accueil!$B$7,IF(NOT(_xlfn.ISFORMULA(G685)),IF(AND(ISNUMBER(G685),G685&lt;&gt;0),Accueil!$B$7,""),"")),IF(NOT(_xlfn.ISFORMULA(G685)),IF(AND(ISNUMBER(G685),G685&lt;&gt;0),Accueil!$B$7,""),""))</f>
        <v/>
      </c>
      <c r="C685" s="43"/>
      <c r="D685" s="223" t="str">
        <f t="shared" ca="1" si="140"/>
        <v/>
      </c>
      <c r="E685" s="223" t="str">
        <f t="shared" ca="1" si="141"/>
        <v/>
      </c>
      <c r="F685" s="223" t="str">
        <f t="shared" ca="1" si="142"/>
        <v/>
      </c>
      <c r="G685" s="224" t="str">
        <f t="shared" ca="1" si="143"/>
        <v/>
      </c>
      <c r="H685" s="225" t="str">
        <f t="shared" ca="1" si="144"/>
        <v/>
      </c>
      <c r="I685" s="226" t="str">
        <f t="shared" ca="1" si="145"/>
        <v/>
      </c>
      <c r="J685" s="227" t="str">
        <f t="shared" ca="1" si="146"/>
        <v/>
      </c>
      <c r="K685" s="301" t="s">
        <v>88</v>
      </c>
      <c r="L685" s="112"/>
      <c r="M685" s="35"/>
      <c r="N685" s="35"/>
      <c r="O685" s="35"/>
      <c r="P685" s="35"/>
      <c r="S685" s="35"/>
      <c r="T685" s="35"/>
      <c r="U685" s="35"/>
      <c r="V685" s="35"/>
      <c r="W685" s="35"/>
      <c r="X685" s="35"/>
      <c r="Y685" s="35"/>
      <c r="Z685" s="35"/>
      <c r="AA685" s="228" t="b">
        <f t="shared" ca="1" si="147"/>
        <v>1</v>
      </c>
      <c r="AB685" s="228" t="b">
        <f ca="1">AND(Accueil!$E$5="Oui",$AA685,OR($AD685="",Accueil!$E$7="",NOT(ISNUMBER(Accueil!$E$7)),$AD685&gt;=Accueil!$E$7))</f>
        <v>0</v>
      </c>
      <c r="AC685" s="228" t="b">
        <f ca="1">AND(Accueil!$E$8="Oui",$AA685,OR($AD685="",Accueil!$E$10="",NOT(ISNUMBER(Accueil!$E$10)),$AD685&gt;=Accueil!$E$10))</f>
        <v>0</v>
      </c>
      <c r="AD685" s="229" t="str">
        <f>IF(NOT(_xlfn.ISFORMULA(B685)),IF(ISNUMBER(B685),B685,IF(NOT(_xlfn.ISFORMULA(D685)),IF(AND(ISNUMBER(D685),D685&lt;&gt;0),Accueil!$B$7,IF(NOT(_xlfn.ISFORMULA(G685)),IF(AND(ISNUMBER(G685),G685&lt;&gt;0),Accueil!$B$7,""),"")),IF(NOT(_xlfn.ISFORMULA(G685)),IF(AND(ISNUMBER(G685),G685&lt;&gt;0),Accueil!$B$7,""),""))),IF(NOT(_xlfn.ISFORMULA(D685)),IF(AND(ISNUMBER(D685),D685&lt;&gt;0),Accueil!$B$7,IF(NOT(_xlfn.ISFORMULA(G685)),IF(AND(ISNUMBER(G685),G685&lt;&gt;0),Accueil!$B$7,""),"")),IF(NOT(_xlfn.ISFORMULA(G685)),IF(AND(ISNUMBER(G685),G685&lt;&gt;0),Accueil!$B$7,""),"")))</f>
        <v/>
      </c>
      <c r="AE685" s="230">
        <f t="shared" ca="1" si="148"/>
        <v>0</v>
      </c>
      <c r="AF685" s="230">
        <f t="shared" ca="1" si="149"/>
        <v>0</v>
      </c>
      <c r="AG685" s="230">
        <f t="shared" ca="1" si="150"/>
        <v>0</v>
      </c>
      <c r="AH685" s="231">
        <f t="shared" ca="1" si="151"/>
        <v>0</v>
      </c>
      <c r="AI685" s="231">
        <f t="shared" ca="1" si="152"/>
        <v>0</v>
      </c>
      <c r="AJ685" s="231" t="str">
        <f t="shared" ca="1" si="153"/>
        <v/>
      </c>
    </row>
    <row r="686" spans="1:36" x14ac:dyDescent="0.25">
      <c r="A686" s="42"/>
      <c r="B686" s="232" t="str">
        <f>IF(NOT(_xlfn.ISFORMULA(D686)),IF(AND(ISNUMBER(D686),D686&lt;&gt;0),Accueil!$B$7,IF(NOT(_xlfn.ISFORMULA(G686)),IF(AND(ISNUMBER(G686),G686&lt;&gt;0),Accueil!$B$7,""),"")),IF(NOT(_xlfn.ISFORMULA(G686)),IF(AND(ISNUMBER(G686),G686&lt;&gt;0),Accueil!$B$7,""),""))</f>
        <v/>
      </c>
      <c r="C686" s="43"/>
      <c r="D686" s="223" t="str">
        <f t="shared" ca="1" si="140"/>
        <v/>
      </c>
      <c r="E686" s="223" t="str">
        <f t="shared" ca="1" si="141"/>
        <v/>
      </c>
      <c r="F686" s="223" t="str">
        <f t="shared" ca="1" si="142"/>
        <v/>
      </c>
      <c r="G686" s="224" t="str">
        <f t="shared" ca="1" si="143"/>
        <v/>
      </c>
      <c r="H686" s="225" t="str">
        <f t="shared" ca="1" si="144"/>
        <v/>
      </c>
      <c r="I686" s="226" t="str">
        <f t="shared" ca="1" si="145"/>
        <v/>
      </c>
      <c r="J686" s="227" t="str">
        <f t="shared" ca="1" si="146"/>
        <v/>
      </c>
      <c r="K686" s="301" t="s">
        <v>88</v>
      </c>
      <c r="L686" s="112"/>
      <c r="M686" s="35"/>
      <c r="N686" s="35"/>
      <c r="O686" s="35"/>
      <c r="P686" s="35"/>
      <c r="S686" s="35"/>
      <c r="T686" s="35"/>
      <c r="U686" s="35"/>
      <c r="V686" s="35"/>
      <c r="W686" s="35"/>
      <c r="X686" s="35"/>
      <c r="Y686" s="35"/>
      <c r="Z686" s="35"/>
      <c r="AA686" s="228" t="b">
        <f t="shared" ca="1" si="147"/>
        <v>1</v>
      </c>
      <c r="AB686" s="228" t="b">
        <f ca="1">AND(Accueil!$E$5="Oui",$AA686,OR($AD686="",Accueil!$E$7="",NOT(ISNUMBER(Accueil!$E$7)),$AD686&gt;=Accueil!$E$7))</f>
        <v>0</v>
      </c>
      <c r="AC686" s="228" t="b">
        <f ca="1">AND(Accueil!$E$8="Oui",$AA686,OR($AD686="",Accueil!$E$10="",NOT(ISNUMBER(Accueil!$E$10)),$AD686&gt;=Accueil!$E$10))</f>
        <v>0</v>
      </c>
      <c r="AD686" s="229" t="str">
        <f>IF(NOT(_xlfn.ISFORMULA(B686)),IF(ISNUMBER(B686),B686,IF(NOT(_xlfn.ISFORMULA(D686)),IF(AND(ISNUMBER(D686),D686&lt;&gt;0),Accueil!$B$7,IF(NOT(_xlfn.ISFORMULA(G686)),IF(AND(ISNUMBER(G686),G686&lt;&gt;0),Accueil!$B$7,""),"")),IF(NOT(_xlfn.ISFORMULA(G686)),IF(AND(ISNUMBER(G686),G686&lt;&gt;0),Accueil!$B$7,""),""))),IF(NOT(_xlfn.ISFORMULA(D686)),IF(AND(ISNUMBER(D686),D686&lt;&gt;0),Accueil!$B$7,IF(NOT(_xlfn.ISFORMULA(G686)),IF(AND(ISNUMBER(G686),G686&lt;&gt;0),Accueil!$B$7,""),"")),IF(NOT(_xlfn.ISFORMULA(G686)),IF(AND(ISNUMBER(G686),G686&lt;&gt;0),Accueil!$B$7,""),"")))</f>
        <v/>
      </c>
      <c r="AE686" s="230">
        <f t="shared" ca="1" si="148"/>
        <v>0</v>
      </c>
      <c r="AF686" s="230">
        <f t="shared" ca="1" si="149"/>
        <v>0</v>
      </c>
      <c r="AG686" s="230">
        <f t="shared" ca="1" si="150"/>
        <v>0</v>
      </c>
      <c r="AH686" s="231">
        <f t="shared" ca="1" si="151"/>
        <v>0</v>
      </c>
      <c r="AI686" s="231">
        <f t="shared" ca="1" si="152"/>
        <v>0</v>
      </c>
      <c r="AJ686" s="231" t="str">
        <f t="shared" ca="1" si="153"/>
        <v/>
      </c>
    </row>
    <row r="687" spans="1:36" x14ac:dyDescent="0.25">
      <c r="A687" s="42"/>
      <c r="B687" s="232" t="str">
        <f>IF(NOT(_xlfn.ISFORMULA(D687)),IF(AND(ISNUMBER(D687),D687&lt;&gt;0),Accueil!$B$7,IF(NOT(_xlfn.ISFORMULA(G687)),IF(AND(ISNUMBER(G687),G687&lt;&gt;0),Accueil!$B$7,""),"")),IF(NOT(_xlfn.ISFORMULA(G687)),IF(AND(ISNUMBER(G687),G687&lt;&gt;0),Accueil!$B$7,""),""))</f>
        <v/>
      </c>
      <c r="C687" s="43"/>
      <c r="D687" s="223" t="str">
        <f t="shared" ca="1" si="140"/>
        <v/>
      </c>
      <c r="E687" s="223" t="str">
        <f t="shared" ca="1" si="141"/>
        <v/>
      </c>
      <c r="F687" s="223" t="str">
        <f t="shared" ca="1" si="142"/>
        <v/>
      </c>
      <c r="G687" s="224" t="str">
        <f t="shared" ca="1" si="143"/>
        <v/>
      </c>
      <c r="H687" s="225" t="str">
        <f t="shared" ca="1" si="144"/>
        <v/>
      </c>
      <c r="I687" s="226" t="str">
        <f t="shared" ca="1" si="145"/>
        <v/>
      </c>
      <c r="J687" s="227" t="str">
        <f t="shared" ca="1" si="146"/>
        <v/>
      </c>
      <c r="K687" s="301" t="s">
        <v>88</v>
      </c>
      <c r="L687" s="112"/>
      <c r="M687" s="35"/>
      <c r="N687" s="35"/>
      <c r="O687" s="35"/>
      <c r="P687" s="35"/>
      <c r="S687" s="35"/>
      <c r="T687" s="35"/>
      <c r="U687" s="35"/>
      <c r="V687" s="35"/>
      <c r="W687" s="35"/>
      <c r="X687" s="35"/>
      <c r="Y687" s="35"/>
      <c r="Z687" s="35"/>
      <c r="AA687" s="228" t="b">
        <f t="shared" ca="1" si="147"/>
        <v>1</v>
      </c>
      <c r="AB687" s="228" t="b">
        <f ca="1">AND(Accueil!$E$5="Oui",$AA687,OR($AD687="",Accueil!$E$7="",NOT(ISNUMBER(Accueil!$E$7)),$AD687&gt;=Accueil!$E$7))</f>
        <v>0</v>
      </c>
      <c r="AC687" s="228" t="b">
        <f ca="1">AND(Accueil!$E$8="Oui",$AA687,OR($AD687="",Accueil!$E$10="",NOT(ISNUMBER(Accueil!$E$10)),$AD687&gt;=Accueil!$E$10))</f>
        <v>0</v>
      </c>
      <c r="AD687" s="229" t="str">
        <f>IF(NOT(_xlfn.ISFORMULA(B687)),IF(ISNUMBER(B687),B687,IF(NOT(_xlfn.ISFORMULA(D687)),IF(AND(ISNUMBER(D687),D687&lt;&gt;0),Accueil!$B$7,IF(NOT(_xlfn.ISFORMULA(G687)),IF(AND(ISNUMBER(G687),G687&lt;&gt;0),Accueil!$B$7,""),"")),IF(NOT(_xlfn.ISFORMULA(G687)),IF(AND(ISNUMBER(G687),G687&lt;&gt;0),Accueil!$B$7,""),""))),IF(NOT(_xlfn.ISFORMULA(D687)),IF(AND(ISNUMBER(D687),D687&lt;&gt;0),Accueil!$B$7,IF(NOT(_xlfn.ISFORMULA(G687)),IF(AND(ISNUMBER(G687),G687&lt;&gt;0),Accueil!$B$7,""),"")),IF(NOT(_xlfn.ISFORMULA(G687)),IF(AND(ISNUMBER(G687),G687&lt;&gt;0),Accueil!$B$7,""),"")))</f>
        <v/>
      </c>
      <c r="AE687" s="230">
        <f t="shared" ca="1" si="148"/>
        <v>0</v>
      </c>
      <c r="AF687" s="230">
        <f t="shared" ca="1" si="149"/>
        <v>0</v>
      </c>
      <c r="AG687" s="230">
        <f t="shared" ca="1" si="150"/>
        <v>0</v>
      </c>
      <c r="AH687" s="231">
        <f t="shared" ca="1" si="151"/>
        <v>0</v>
      </c>
      <c r="AI687" s="231">
        <f t="shared" ca="1" si="152"/>
        <v>0</v>
      </c>
      <c r="AJ687" s="231" t="str">
        <f t="shared" ca="1" si="153"/>
        <v/>
      </c>
    </row>
    <row r="688" spans="1:36" x14ac:dyDescent="0.25">
      <c r="A688" s="42"/>
      <c r="B688" s="232" t="str">
        <f>IF(NOT(_xlfn.ISFORMULA(D688)),IF(AND(ISNUMBER(D688),D688&lt;&gt;0),Accueil!$B$7,IF(NOT(_xlfn.ISFORMULA(G688)),IF(AND(ISNUMBER(G688),G688&lt;&gt;0),Accueil!$B$7,""),"")),IF(NOT(_xlfn.ISFORMULA(G688)),IF(AND(ISNUMBER(G688),G688&lt;&gt;0),Accueil!$B$7,""),""))</f>
        <v/>
      </c>
      <c r="C688" s="43"/>
      <c r="D688" s="223" t="str">
        <f t="shared" ca="1" si="140"/>
        <v/>
      </c>
      <c r="E688" s="223" t="str">
        <f t="shared" ca="1" si="141"/>
        <v/>
      </c>
      <c r="F688" s="223" t="str">
        <f t="shared" ca="1" si="142"/>
        <v/>
      </c>
      <c r="G688" s="224" t="str">
        <f t="shared" ca="1" si="143"/>
        <v/>
      </c>
      <c r="H688" s="225" t="str">
        <f t="shared" ca="1" si="144"/>
        <v/>
      </c>
      <c r="I688" s="226" t="str">
        <f t="shared" ca="1" si="145"/>
        <v/>
      </c>
      <c r="J688" s="227" t="str">
        <f t="shared" ca="1" si="146"/>
        <v/>
      </c>
      <c r="K688" s="301" t="s">
        <v>88</v>
      </c>
      <c r="L688" s="112"/>
      <c r="M688" s="35"/>
      <c r="N688" s="35"/>
      <c r="O688" s="35"/>
      <c r="P688" s="35"/>
      <c r="S688" s="35"/>
      <c r="T688" s="35"/>
      <c r="U688" s="35"/>
      <c r="V688" s="35"/>
      <c r="W688" s="35"/>
      <c r="X688" s="35"/>
      <c r="Y688" s="35"/>
      <c r="Z688" s="35"/>
      <c r="AA688" s="228" t="b">
        <f t="shared" ca="1" si="147"/>
        <v>1</v>
      </c>
      <c r="AB688" s="228" t="b">
        <f ca="1">AND(Accueil!$E$5="Oui",$AA688,OR($AD688="",Accueil!$E$7="",NOT(ISNUMBER(Accueil!$E$7)),$AD688&gt;=Accueil!$E$7))</f>
        <v>0</v>
      </c>
      <c r="AC688" s="228" t="b">
        <f ca="1">AND(Accueil!$E$8="Oui",$AA688,OR($AD688="",Accueil!$E$10="",NOT(ISNUMBER(Accueil!$E$10)),$AD688&gt;=Accueil!$E$10))</f>
        <v>0</v>
      </c>
      <c r="AD688" s="229" t="str">
        <f>IF(NOT(_xlfn.ISFORMULA(B688)),IF(ISNUMBER(B688),B688,IF(NOT(_xlfn.ISFORMULA(D688)),IF(AND(ISNUMBER(D688),D688&lt;&gt;0),Accueil!$B$7,IF(NOT(_xlfn.ISFORMULA(G688)),IF(AND(ISNUMBER(G688),G688&lt;&gt;0),Accueil!$B$7,""),"")),IF(NOT(_xlfn.ISFORMULA(G688)),IF(AND(ISNUMBER(G688),G688&lt;&gt;0),Accueil!$B$7,""),""))),IF(NOT(_xlfn.ISFORMULA(D688)),IF(AND(ISNUMBER(D688),D688&lt;&gt;0),Accueil!$B$7,IF(NOT(_xlfn.ISFORMULA(G688)),IF(AND(ISNUMBER(G688),G688&lt;&gt;0),Accueil!$B$7,""),"")),IF(NOT(_xlfn.ISFORMULA(G688)),IF(AND(ISNUMBER(G688),G688&lt;&gt;0),Accueil!$B$7,""),"")))</f>
        <v/>
      </c>
      <c r="AE688" s="230">
        <f t="shared" ca="1" si="148"/>
        <v>0</v>
      </c>
      <c r="AF688" s="230">
        <f t="shared" ca="1" si="149"/>
        <v>0</v>
      </c>
      <c r="AG688" s="230">
        <f t="shared" ca="1" si="150"/>
        <v>0</v>
      </c>
      <c r="AH688" s="231">
        <f t="shared" ca="1" si="151"/>
        <v>0</v>
      </c>
      <c r="AI688" s="231">
        <f t="shared" ca="1" si="152"/>
        <v>0</v>
      </c>
      <c r="AJ688" s="231" t="str">
        <f t="shared" ca="1" si="153"/>
        <v/>
      </c>
    </row>
    <row r="689" spans="1:36" x14ac:dyDescent="0.25">
      <c r="A689" s="42"/>
      <c r="B689" s="232" t="str">
        <f>IF(NOT(_xlfn.ISFORMULA(D689)),IF(AND(ISNUMBER(D689),D689&lt;&gt;0),Accueil!$B$7,IF(NOT(_xlfn.ISFORMULA(G689)),IF(AND(ISNUMBER(G689),G689&lt;&gt;0),Accueil!$B$7,""),"")),IF(NOT(_xlfn.ISFORMULA(G689)),IF(AND(ISNUMBER(G689),G689&lt;&gt;0),Accueil!$B$7,""),""))</f>
        <v/>
      </c>
      <c r="C689" s="43"/>
      <c r="D689" s="223" t="str">
        <f t="shared" ca="1" si="140"/>
        <v/>
      </c>
      <c r="E689" s="223" t="str">
        <f t="shared" ca="1" si="141"/>
        <v/>
      </c>
      <c r="F689" s="223" t="str">
        <f t="shared" ca="1" si="142"/>
        <v/>
      </c>
      <c r="G689" s="224" t="str">
        <f t="shared" ca="1" si="143"/>
        <v/>
      </c>
      <c r="H689" s="225" t="str">
        <f t="shared" ca="1" si="144"/>
        <v/>
      </c>
      <c r="I689" s="226" t="str">
        <f t="shared" ca="1" si="145"/>
        <v/>
      </c>
      <c r="J689" s="227" t="str">
        <f t="shared" ca="1" si="146"/>
        <v/>
      </c>
      <c r="K689" s="301" t="s">
        <v>88</v>
      </c>
      <c r="L689" s="112"/>
      <c r="M689" s="35"/>
      <c r="N689" s="35"/>
      <c r="O689" s="35"/>
      <c r="P689" s="35"/>
      <c r="S689" s="35"/>
      <c r="T689" s="35"/>
      <c r="U689" s="35"/>
      <c r="V689" s="35"/>
      <c r="W689" s="35"/>
      <c r="X689" s="35"/>
      <c r="Y689" s="35"/>
      <c r="Z689" s="35"/>
      <c r="AA689" s="228" t="b">
        <f t="shared" ca="1" si="147"/>
        <v>1</v>
      </c>
      <c r="AB689" s="228" t="b">
        <f ca="1">AND(Accueil!$E$5="Oui",$AA689,OR($AD689="",Accueil!$E$7="",NOT(ISNUMBER(Accueil!$E$7)),$AD689&gt;=Accueil!$E$7))</f>
        <v>0</v>
      </c>
      <c r="AC689" s="228" t="b">
        <f ca="1">AND(Accueil!$E$8="Oui",$AA689,OR($AD689="",Accueil!$E$10="",NOT(ISNUMBER(Accueil!$E$10)),$AD689&gt;=Accueil!$E$10))</f>
        <v>0</v>
      </c>
      <c r="AD689" s="229" t="str">
        <f>IF(NOT(_xlfn.ISFORMULA(B689)),IF(ISNUMBER(B689),B689,IF(NOT(_xlfn.ISFORMULA(D689)),IF(AND(ISNUMBER(D689),D689&lt;&gt;0),Accueil!$B$7,IF(NOT(_xlfn.ISFORMULA(G689)),IF(AND(ISNUMBER(G689),G689&lt;&gt;0),Accueil!$B$7,""),"")),IF(NOT(_xlfn.ISFORMULA(G689)),IF(AND(ISNUMBER(G689),G689&lt;&gt;0),Accueil!$B$7,""),""))),IF(NOT(_xlfn.ISFORMULA(D689)),IF(AND(ISNUMBER(D689),D689&lt;&gt;0),Accueil!$B$7,IF(NOT(_xlfn.ISFORMULA(G689)),IF(AND(ISNUMBER(G689),G689&lt;&gt;0),Accueil!$B$7,""),"")),IF(NOT(_xlfn.ISFORMULA(G689)),IF(AND(ISNUMBER(G689),G689&lt;&gt;0),Accueil!$B$7,""),"")))</f>
        <v/>
      </c>
      <c r="AE689" s="230">
        <f t="shared" ca="1" si="148"/>
        <v>0</v>
      </c>
      <c r="AF689" s="230">
        <f t="shared" ca="1" si="149"/>
        <v>0</v>
      </c>
      <c r="AG689" s="230">
        <f t="shared" ca="1" si="150"/>
        <v>0</v>
      </c>
      <c r="AH689" s="231">
        <f t="shared" ca="1" si="151"/>
        <v>0</v>
      </c>
      <c r="AI689" s="231">
        <f t="shared" ca="1" si="152"/>
        <v>0</v>
      </c>
      <c r="AJ689" s="231" t="str">
        <f t="shared" ca="1" si="153"/>
        <v/>
      </c>
    </row>
    <row r="690" spans="1:36" x14ac:dyDescent="0.25">
      <c r="A690" s="42"/>
      <c r="B690" s="232" t="str">
        <f>IF(NOT(_xlfn.ISFORMULA(D690)),IF(AND(ISNUMBER(D690),D690&lt;&gt;0),Accueil!$B$7,IF(NOT(_xlfn.ISFORMULA(G690)),IF(AND(ISNUMBER(G690),G690&lt;&gt;0),Accueil!$B$7,""),"")),IF(NOT(_xlfn.ISFORMULA(G690)),IF(AND(ISNUMBER(G690),G690&lt;&gt;0),Accueil!$B$7,""),""))</f>
        <v/>
      </c>
      <c r="C690" s="43"/>
      <c r="D690" s="223" t="str">
        <f t="shared" ca="1" si="140"/>
        <v/>
      </c>
      <c r="E690" s="223" t="str">
        <f t="shared" ca="1" si="141"/>
        <v/>
      </c>
      <c r="F690" s="223" t="str">
        <f t="shared" ca="1" si="142"/>
        <v/>
      </c>
      <c r="G690" s="224" t="str">
        <f t="shared" ca="1" si="143"/>
        <v/>
      </c>
      <c r="H690" s="225" t="str">
        <f t="shared" ca="1" si="144"/>
        <v/>
      </c>
      <c r="I690" s="226" t="str">
        <f t="shared" ca="1" si="145"/>
        <v/>
      </c>
      <c r="J690" s="227" t="str">
        <f t="shared" ca="1" si="146"/>
        <v/>
      </c>
      <c r="K690" s="301" t="s">
        <v>88</v>
      </c>
      <c r="L690" s="112"/>
      <c r="M690" s="35"/>
      <c r="N690" s="35"/>
      <c r="O690" s="35"/>
      <c r="P690" s="35"/>
      <c r="S690" s="35"/>
      <c r="T690" s="35"/>
      <c r="U690" s="35"/>
      <c r="V690" s="35"/>
      <c r="W690" s="35"/>
      <c r="X690" s="35"/>
      <c r="Y690" s="35"/>
      <c r="Z690" s="35"/>
      <c r="AA690" s="228" t="b">
        <f t="shared" ca="1" si="147"/>
        <v>1</v>
      </c>
      <c r="AB690" s="228" t="b">
        <f ca="1">AND(Accueil!$E$5="Oui",$AA690,OR($AD690="",Accueil!$E$7="",NOT(ISNUMBER(Accueil!$E$7)),$AD690&gt;=Accueil!$E$7))</f>
        <v>0</v>
      </c>
      <c r="AC690" s="228" t="b">
        <f ca="1">AND(Accueil!$E$8="Oui",$AA690,OR($AD690="",Accueil!$E$10="",NOT(ISNUMBER(Accueil!$E$10)),$AD690&gt;=Accueil!$E$10))</f>
        <v>0</v>
      </c>
      <c r="AD690" s="229" t="str">
        <f>IF(NOT(_xlfn.ISFORMULA(B690)),IF(ISNUMBER(B690),B690,IF(NOT(_xlfn.ISFORMULA(D690)),IF(AND(ISNUMBER(D690),D690&lt;&gt;0),Accueil!$B$7,IF(NOT(_xlfn.ISFORMULA(G690)),IF(AND(ISNUMBER(G690),G690&lt;&gt;0),Accueil!$B$7,""),"")),IF(NOT(_xlfn.ISFORMULA(G690)),IF(AND(ISNUMBER(G690),G690&lt;&gt;0),Accueil!$B$7,""),""))),IF(NOT(_xlfn.ISFORMULA(D690)),IF(AND(ISNUMBER(D690),D690&lt;&gt;0),Accueil!$B$7,IF(NOT(_xlfn.ISFORMULA(G690)),IF(AND(ISNUMBER(G690),G690&lt;&gt;0),Accueil!$B$7,""),"")),IF(NOT(_xlfn.ISFORMULA(G690)),IF(AND(ISNUMBER(G690),G690&lt;&gt;0),Accueil!$B$7,""),"")))</f>
        <v/>
      </c>
      <c r="AE690" s="230">
        <f t="shared" ca="1" si="148"/>
        <v>0</v>
      </c>
      <c r="AF690" s="230">
        <f t="shared" ca="1" si="149"/>
        <v>0</v>
      </c>
      <c r="AG690" s="230">
        <f t="shared" ca="1" si="150"/>
        <v>0</v>
      </c>
      <c r="AH690" s="231">
        <f t="shared" ca="1" si="151"/>
        <v>0</v>
      </c>
      <c r="AI690" s="231">
        <f t="shared" ca="1" si="152"/>
        <v>0</v>
      </c>
      <c r="AJ690" s="231" t="str">
        <f t="shared" ca="1" si="153"/>
        <v/>
      </c>
    </row>
    <row r="691" spans="1:36" x14ac:dyDescent="0.25">
      <c r="A691" s="42"/>
      <c r="B691" s="232" t="str">
        <f>IF(NOT(_xlfn.ISFORMULA(D691)),IF(AND(ISNUMBER(D691),D691&lt;&gt;0),Accueil!$B$7,IF(NOT(_xlfn.ISFORMULA(G691)),IF(AND(ISNUMBER(G691),G691&lt;&gt;0),Accueil!$B$7,""),"")),IF(NOT(_xlfn.ISFORMULA(G691)),IF(AND(ISNUMBER(G691),G691&lt;&gt;0),Accueil!$B$7,""),""))</f>
        <v/>
      </c>
      <c r="C691" s="43"/>
      <c r="D691" s="223" t="str">
        <f t="shared" ca="1" si="140"/>
        <v/>
      </c>
      <c r="E691" s="223" t="str">
        <f t="shared" ca="1" si="141"/>
        <v/>
      </c>
      <c r="F691" s="223" t="str">
        <f t="shared" ca="1" si="142"/>
        <v/>
      </c>
      <c r="G691" s="224" t="str">
        <f t="shared" ca="1" si="143"/>
        <v/>
      </c>
      <c r="H691" s="225" t="str">
        <f t="shared" ca="1" si="144"/>
        <v/>
      </c>
      <c r="I691" s="226" t="str">
        <f t="shared" ca="1" si="145"/>
        <v/>
      </c>
      <c r="J691" s="227" t="str">
        <f t="shared" ca="1" si="146"/>
        <v/>
      </c>
      <c r="K691" s="301" t="s">
        <v>88</v>
      </c>
      <c r="L691" s="112"/>
      <c r="M691" s="35"/>
      <c r="N691" s="35"/>
      <c r="O691" s="35"/>
      <c r="P691" s="35"/>
      <c r="S691" s="35"/>
      <c r="T691" s="35"/>
      <c r="U691" s="35"/>
      <c r="V691" s="35"/>
      <c r="W691" s="35"/>
      <c r="X691" s="35"/>
      <c r="Y691" s="35"/>
      <c r="Z691" s="35"/>
      <c r="AA691" s="228" t="b">
        <f t="shared" ca="1" si="147"/>
        <v>1</v>
      </c>
      <c r="AB691" s="228" t="b">
        <f ca="1">AND(Accueil!$E$5="Oui",$AA691,OR($AD691="",Accueil!$E$7="",NOT(ISNUMBER(Accueil!$E$7)),$AD691&gt;=Accueil!$E$7))</f>
        <v>0</v>
      </c>
      <c r="AC691" s="228" t="b">
        <f ca="1">AND(Accueil!$E$8="Oui",$AA691,OR($AD691="",Accueil!$E$10="",NOT(ISNUMBER(Accueil!$E$10)),$AD691&gt;=Accueil!$E$10))</f>
        <v>0</v>
      </c>
      <c r="AD691" s="229" t="str">
        <f>IF(NOT(_xlfn.ISFORMULA(B691)),IF(ISNUMBER(B691),B691,IF(NOT(_xlfn.ISFORMULA(D691)),IF(AND(ISNUMBER(D691),D691&lt;&gt;0),Accueil!$B$7,IF(NOT(_xlfn.ISFORMULA(G691)),IF(AND(ISNUMBER(G691),G691&lt;&gt;0),Accueil!$B$7,""),"")),IF(NOT(_xlfn.ISFORMULA(G691)),IF(AND(ISNUMBER(G691),G691&lt;&gt;0),Accueil!$B$7,""),""))),IF(NOT(_xlfn.ISFORMULA(D691)),IF(AND(ISNUMBER(D691),D691&lt;&gt;0),Accueil!$B$7,IF(NOT(_xlfn.ISFORMULA(G691)),IF(AND(ISNUMBER(G691),G691&lt;&gt;0),Accueil!$B$7,""),"")),IF(NOT(_xlfn.ISFORMULA(G691)),IF(AND(ISNUMBER(G691),G691&lt;&gt;0),Accueil!$B$7,""),"")))</f>
        <v/>
      </c>
      <c r="AE691" s="230">
        <f t="shared" ca="1" si="148"/>
        <v>0</v>
      </c>
      <c r="AF691" s="230">
        <f t="shared" ca="1" si="149"/>
        <v>0</v>
      </c>
      <c r="AG691" s="230">
        <f t="shared" ca="1" si="150"/>
        <v>0</v>
      </c>
      <c r="AH691" s="231">
        <f t="shared" ca="1" si="151"/>
        <v>0</v>
      </c>
      <c r="AI691" s="231">
        <f t="shared" ca="1" si="152"/>
        <v>0</v>
      </c>
      <c r="AJ691" s="231" t="str">
        <f t="shared" ca="1" si="153"/>
        <v/>
      </c>
    </row>
    <row r="692" spans="1:36" x14ac:dyDescent="0.25">
      <c r="A692" s="42"/>
      <c r="B692" s="232" t="str">
        <f>IF(NOT(_xlfn.ISFORMULA(D692)),IF(AND(ISNUMBER(D692),D692&lt;&gt;0),Accueil!$B$7,IF(NOT(_xlfn.ISFORMULA(G692)),IF(AND(ISNUMBER(G692),G692&lt;&gt;0),Accueil!$B$7,""),"")),IF(NOT(_xlfn.ISFORMULA(G692)),IF(AND(ISNUMBER(G692),G692&lt;&gt;0),Accueil!$B$7,""),""))</f>
        <v/>
      </c>
      <c r="C692" s="43"/>
      <c r="D692" s="223" t="str">
        <f t="shared" ca="1" si="140"/>
        <v/>
      </c>
      <c r="E692" s="223" t="str">
        <f t="shared" ca="1" si="141"/>
        <v/>
      </c>
      <c r="F692" s="223" t="str">
        <f t="shared" ca="1" si="142"/>
        <v/>
      </c>
      <c r="G692" s="224" t="str">
        <f t="shared" ca="1" si="143"/>
        <v/>
      </c>
      <c r="H692" s="225" t="str">
        <f t="shared" ca="1" si="144"/>
        <v/>
      </c>
      <c r="I692" s="226" t="str">
        <f t="shared" ca="1" si="145"/>
        <v/>
      </c>
      <c r="J692" s="227" t="str">
        <f t="shared" ca="1" si="146"/>
        <v/>
      </c>
      <c r="K692" s="301" t="s">
        <v>88</v>
      </c>
      <c r="L692" s="112"/>
      <c r="M692" s="35"/>
      <c r="N692" s="35"/>
      <c r="O692" s="35"/>
      <c r="P692" s="35"/>
      <c r="S692" s="35"/>
      <c r="T692" s="35"/>
      <c r="U692" s="35"/>
      <c r="V692" s="35"/>
      <c r="W692" s="35"/>
      <c r="X692" s="35"/>
      <c r="Y692" s="35"/>
      <c r="Z692" s="35"/>
      <c r="AA692" s="228" t="b">
        <f t="shared" ca="1" si="147"/>
        <v>1</v>
      </c>
      <c r="AB692" s="228" t="b">
        <f ca="1">AND(Accueil!$E$5="Oui",$AA692,OR($AD692="",Accueil!$E$7="",NOT(ISNUMBER(Accueil!$E$7)),$AD692&gt;=Accueil!$E$7))</f>
        <v>0</v>
      </c>
      <c r="AC692" s="228" t="b">
        <f ca="1">AND(Accueil!$E$8="Oui",$AA692,OR($AD692="",Accueil!$E$10="",NOT(ISNUMBER(Accueil!$E$10)),$AD692&gt;=Accueil!$E$10))</f>
        <v>0</v>
      </c>
      <c r="AD692" s="229" t="str">
        <f>IF(NOT(_xlfn.ISFORMULA(B692)),IF(ISNUMBER(B692),B692,IF(NOT(_xlfn.ISFORMULA(D692)),IF(AND(ISNUMBER(D692),D692&lt;&gt;0),Accueil!$B$7,IF(NOT(_xlfn.ISFORMULA(G692)),IF(AND(ISNUMBER(G692),G692&lt;&gt;0),Accueil!$B$7,""),"")),IF(NOT(_xlfn.ISFORMULA(G692)),IF(AND(ISNUMBER(G692),G692&lt;&gt;0),Accueil!$B$7,""),""))),IF(NOT(_xlfn.ISFORMULA(D692)),IF(AND(ISNUMBER(D692),D692&lt;&gt;0),Accueil!$B$7,IF(NOT(_xlfn.ISFORMULA(G692)),IF(AND(ISNUMBER(G692),G692&lt;&gt;0),Accueil!$B$7,""),"")),IF(NOT(_xlfn.ISFORMULA(G692)),IF(AND(ISNUMBER(G692),G692&lt;&gt;0),Accueil!$B$7,""),"")))</f>
        <v/>
      </c>
      <c r="AE692" s="230">
        <f t="shared" ca="1" si="148"/>
        <v>0</v>
      </c>
      <c r="AF692" s="230">
        <f t="shared" ca="1" si="149"/>
        <v>0</v>
      </c>
      <c r="AG692" s="230">
        <f t="shared" ca="1" si="150"/>
        <v>0</v>
      </c>
      <c r="AH692" s="231">
        <f t="shared" ca="1" si="151"/>
        <v>0</v>
      </c>
      <c r="AI692" s="231">
        <f t="shared" ca="1" si="152"/>
        <v>0</v>
      </c>
      <c r="AJ692" s="231" t="str">
        <f t="shared" ca="1" si="153"/>
        <v/>
      </c>
    </row>
    <row r="693" spans="1:36" x14ac:dyDescent="0.25">
      <c r="A693" s="42"/>
      <c r="B693" s="232" t="str">
        <f>IF(NOT(_xlfn.ISFORMULA(D693)),IF(AND(ISNUMBER(D693),D693&lt;&gt;0),Accueil!$B$7,IF(NOT(_xlfn.ISFORMULA(G693)),IF(AND(ISNUMBER(G693),G693&lt;&gt;0),Accueil!$B$7,""),"")),IF(NOT(_xlfn.ISFORMULA(G693)),IF(AND(ISNUMBER(G693),G693&lt;&gt;0),Accueil!$B$7,""),""))</f>
        <v/>
      </c>
      <c r="C693" s="43"/>
      <c r="D693" s="223" t="str">
        <f t="shared" ca="1" si="140"/>
        <v/>
      </c>
      <c r="E693" s="223" t="str">
        <f t="shared" ca="1" si="141"/>
        <v/>
      </c>
      <c r="F693" s="223" t="str">
        <f t="shared" ca="1" si="142"/>
        <v/>
      </c>
      <c r="G693" s="224" t="str">
        <f t="shared" ca="1" si="143"/>
        <v/>
      </c>
      <c r="H693" s="225" t="str">
        <f t="shared" ca="1" si="144"/>
        <v/>
      </c>
      <c r="I693" s="226" t="str">
        <f t="shared" ca="1" si="145"/>
        <v/>
      </c>
      <c r="J693" s="227" t="str">
        <f t="shared" ca="1" si="146"/>
        <v/>
      </c>
      <c r="K693" s="301" t="s">
        <v>88</v>
      </c>
      <c r="L693" s="112"/>
      <c r="M693" s="35"/>
      <c r="N693" s="35"/>
      <c r="O693" s="35"/>
      <c r="P693" s="35"/>
      <c r="S693" s="35"/>
      <c r="T693" s="35"/>
      <c r="U693" s="35"/>
      <c r="V693" s="35"/>
      <c r="W693" s="35"/>
      <c r="X693" s="35"/>
      <c r="Y693" s="35"/>
      <c r="Z693" s="35"/>
      <c r="AA693" s="228" t="b">
        <f t="shared" ca="1" si="147"/>
        <v>1</v>
      </c>
      <c r="AB693" s="228" t="b">
        <f ca="1">AND(Accueil!$E$5="Oui",$AA693,OR($AD693="",Accueil!$E$7="",NOT(ISNUMBER(Accueil!$E$7)),$AD693&gt;=Accueil!$E$7))</f>
        <v>0</v>
      </c>
      <c r="AC693" s="228" t="b">
        <f ca="1">AND(Accueil!$E$8="Oui",$AA693,OR($AD693="",Accueil!$E$10="",NOT(ISNUMBER(Accueil!$E$10)),$AD693&gt;=Accueil!$E$10))</f>
        <v>0</v>
      </c>
      <c r="AD693" s="229" t="str">
        <f>IF(NOT(_xlfn.ISFORMULA(B693)),IF(ISNUMBER(B693),B693,IF(NOT(_xlfn.ISFORMULA(D693)),IF(AND(ISNUMBER(D693),D693&lt;&gt;0),Accueil!$B$7,IF(NOT(_xlfn.ISFORMULA(G693)),IF(AND(ISNUMBER(G693),G693&lt;&gt;0),Accueil!$B$7,""),"")),IF(NOT(_xlfn.ISFORMULA(G693)),IF(AND(ISNUMBER(G693),G693&lt;&gt;0),Accueil!$B$7,""),""))),IF(NOT(_xlfn.ISFORMULA(D693)),IF(AND(ISNUMBER(D693),D693&lt;&gt;0),Accueil!$B$7,IF(NOT(_xlfn.ISFORMULA(G693)),IF(AND(ISNUMBER(G693),G693&lt;&gt;0),Accueil!$B$7,""),"")),IF(NOT(_xlfn.ISFORMULA(G693)),IF(AND(ISNUMBER(G693),G693&lt;&gt;0),Accueil!$B$7,""),"")))</f>
        <v/>
      </c>
      <c r="AE693" s="230">
        <f t="shared" ca="1" si="148"/>
        <v>0</v>
      </c>
      <c r="AF693" s="230">
        <f t="shared" ca="1" si="149"/>
        <v>0</v>
      </c>
      <c r="AG693" s="230">
        <f t="shared" ca="1" si="150"/>
        <v>0</v>
      </c>
      <c r="AH693" s="231">
        <f t="shared" ca="1" si="151"/>
        <v>0</v>
      </c>
      <c r="AI693" s="231">
        <f t="shared" ca="1" si="152"/>
        <v>0</v>
      </c>
      <c r="AJ693" s="231" t="str">
        <f t="shared" ca="1" si="153"/>
        <v/>
      </c>
    </row>
    <row r="694" spans="1:36" x14ac:dyDescent="0.25">
      <c r="A694" s="42"/>
      <c r="B694" s="232" t="str">
        <f>IF(NOT(_xlfn.ISFORMULA(D694)),IF(AND(ISNUMBER(D694),D694&lt;&gt;0),Accueil!$B$7,IF(NOT(_xlfn.ISFORMULA(G694)),IF(AND(ISNUMBER(G694),G694&lt;&gt;0),Accueil!$B$7,""),"")),IF(NOT(_xlfn.ISFORMULA(G694)),IF(AND(ISNUMBER(G694),G694&lt;&gt;0),Accueil!$B$7,""),""))</f>
        <v/>
      </c>
      <c r="C694" s="43"/>
      <c r="D694" s="223" t="str">
        <f t="shared" ca="1" si="140"/>
        <v/>
      </c>
      <c r="E694" s="223" t="str">
        <f t="shared" ca="1" si="141"/>
        <v/>
      </c>
      <c r="F694" s="223" t="str">
        <f t="shared" ca="1" si="142"/>
        <v/>
      </c>
      <c r="G694" s="224" t="str">
        <f t="shared" ca="1" si="143"/>
        <v/>
      </c>
      <c r="H694" s="225" t="str">
        <f t="shared" ca="1" si="144"/>
        <v/>
      </c>
      <c r="I694" s="226" t="str">
        <f t="shared" ca="1" si="145"/>
        <v/>
      </c>
      <c r="J694" s="227" t="str">
        <f t="shared" ca="1" si="146"/>
        <v/>
      </c>
      <c r="K694" s="301" t="s">
        <v>88</v>
      </c>
      <c r="L694" s="112"/>
      <c r="M694" s="35"/>
      <c r="N694" s="35"/>
      <c r="O694" s="35"/>
      <c r="P694" s="35"/>
      <c r="S694" s="35"/>
      <c r="T694" s="35"/>
      <c r="U694" s="35"/>
      <c r="V694" s="35"/>
      <c r="W694" s="35"/>
      <c r="X694" s="35"/>
      <c r="Y694" s="35"/>
      <c r="Z694" s="35"/>
      <c r="AA694" s="228" t="b">
        <f t="shared" ca="1" si="147"/>
        <v>1</v>
      </c>
      <c r="AB694" s="228" t="b">
        <f ca="1">AND(Accueil!$E$5="Oui",$AA694,OR($AD694="",Accueil!$E$7="",NOT(ISNUMBER(Accueil!$E$7)),$AD694&gt;=Accueil!$E$7))</f>
        <v>0</v>
      </c>
      <c r="AC694" s="228" t="b">
        <f ca="1">AND(Accueil!$E$8="Oui",$AA694,OR($AD694="",Accueil!$E$10="",NOT(ISNUMBER(Accueil!$E$10)),$AD694&gt;=Accueil!$E$10))</f>
        <v>0</v>
      </c>
      <c r="AD694" s="229" t="str">
        <f>IF(NOT(_xlfn.ISFORMULA(B694)),IF(ISNUMBER(B694),B694,IF(NOT(_xlfn.ISFORMULA(D694)),IF(AND(ISNUMBER(D694),D694&lt;&gt;0),Accueil!$B$7,IF(NOT(_xlfn.ISFORMULA(G694)),IF(AND(ISNUMBER(G694),G694&lt;&gt;0),Accueil!$B$7,""),"")),IF(NOT(_xlfn.ISFORMULA(G694)),IF(AND(ISNUMBER(G694),G694&lt;&gt;0),Accueil!$B$7,""),""))),IF(NOT(_xlfn.ISFORMULA(D694)),IF(AND(ISNUMBER(D694),D694&lt;&gt;0),Accueil!$B$7,IF(NOT(_xlfn.ISFORMULA(G694)),IF(AND(ISNUMBER(G694),G694&lt;&gt;0),Accueil!$B$7,""),"")),IF(NOT(_xlfn.ISFORMULA(G694)),IF(AND(ISNUMBER(G694),G694&lt;&gt;0),Accueil!$B$7,""),"")))</f>
        <v/>
      </c>
      <c r="AE694" s="230">
        <f t="shared" ca="1" si="148"/>
        <v>0</v>
      </c>
      <c r="AF694" s="230">
        <f t="shared" ca="1" si="149"/>
        <v>0</v>
      </c>
      <c r="AG694" s="230">
        <f t="shared" ca="1" si="150"/>
        <v>0</v>
      </c>
      <c r="AH694" s="231">
        <f t="shared" ca="1" si="151"/>
        <v>0</v>
      </c>
      <c r="AI694" s="231">
        <f t="shared" ca="1" si="152"/>
        <v>0</v>
      </c>
      <c r="AJ694" s="231" t="str">
        <f t="shared" ca="1" si="153"/>
        <v/>
      </c>
    </row>
    <row r="695" spans="1:36" x14ac:dyDescent="0.25">
      <c r="A695" s="42"/>
      <c r="B695" s="232" t="str">
        <f>IF(NOT(_xlfn.ISFORMULA(D695)),IF(AND(ISNUMBER(D695),D695&lt;&gt;0),Accueil!$B$7,IF(NOT(_xlfn.ISFORMULA(G695)),IF(AND(ISNUMBER(G695),G695&lt;&gt;0),Accueil!$B$7,""),"")),IF(NOT(_xlfn.ISFORMULA(G695)),IF(AND(ISNUMBER(G695),G695&lt;&gt;0),Accueil!$B$7,""),""))</f>
        <v/>
      </c>
      <c r="C695" s="43"/>
      <c r="D695" s="223" t="str">
        <f t="shared" ca="1" si="140"/>
        <v/>
      </c>
      <c r="E695" s="223" t="str">
        <f t="shared" ca="1" si="141"/>
        <v/>
      </c>
      <c r="F695" s="223" t="str">
        <f t="shared" ca="1" si="142"/>
        <v/>
      </c>
      <c r="G695" s="224" t="str">
        <f t="shared" ca="1" si="143"/>
        <v/>
      </c>
      <c r="H695" s="225" t="str">
        <f t="shared" ca="1" si="144"/>
        <v/>
      </c>
      <c r="I695" s="226" t="str">
        <f t="shared" ca="1" si="145"/>
        <v/>
      </c>
      <c r="J695" s="227" t="str">
        <f t="shared" ca="1" si="146"/>
        <v/>
      </c>
      <c r="K695" s="301" t="s">
        <v>88</v>
      </c>
      <c r="L695" s="112"/>
      <c r="M695" s="35"/>
      <c r="N695" s="35"/>
      <c r="O695" s="35"/>
      <c r="P695" s="35"/>
      <c r="S695" s="35"/>
      <c r="T695" s="35"/>
      <c r="U695" s="35"/>
      <c r="V695" s="35"/>
      <c r="W695" s="35"/>
      <c r="X695" s="35"/>
      <c r="Y695" s="35"/>
      <c r="Z695" s="35"/>
      <c r="AA695" s="228" t="b">
        <f t="shared" ca="1" si="147"/>
        <v>1</v>
      </c>
      <c r="AB695" s="228" t="b">
        <f ca="1">AND(Accueil!$E$5="Oui",$AA695,OR($AD695="",Accueil!$E$7="",NOT(ISNUMBER(Accueil!$E$7)),$AD695&gt;=Accueil!$E$7))</f>
        <v>0</v>
      </c>
      <c r="AC695" s="228" t="b">
        <f ca="1">AND(Accueil!$E$8="Oui",$AA695,OR($AD695="",Accueil!$E$10="",NOT(ISNUMBER(Accueil!$E$10)),$AD695&gt;=Accueil!$E$10))</f>
        <v>0</v>
      </c>
      <c r="AD695" s="229" t="str">
        <f>IF(NOT(_xlfn.ISFORMULA(B695)),IF(ISNUMBER(B695),B695,IF(NOT(_xlfn.ISFORMULA(D695)),IF(AND(ISNUMBER(D695),D695&lt;&gt;0),Accueil!$B$7,IF(NOT(_xlfn.ISFORMULA(G695)),IF(AND(ISNUMBER(G695),G695&lt;&gt;0),Accueil!$B$7,""),"")),IF(NOT(_xlfn.ISFORMULA(G695)),IF(AND(ISNUMBER(G695),G695&lt;&gt;0),Accueil!$B$7,""),""))),IF(NOT(_xlfn.ISFORMULA(D695)),IF(AND(ISNUMBER(D695),D695&lt;&gt;0),Accueil!$B$7,IF(NOT(_xlfn.ISFORMULA(G695)),IF(AND(ISNUMBER(G695),G695&lt;&gt;0),Accueil!$B$7,""),"")),IF(NOT(_xlfn.ISFORMULA(G695)),IF(AND(ISNUMBER(G695),G695&lt;&gt;0),Accueil!$B$7,""),"")))</f>
        <v/>
      </c>
      <c r="AE695" s="230">
        <f t="shared" ca="1" si="148"/>
        <v>0</v>
      </c>
      <c r="AF695" s="230">
        <f t="shared" ca="1" si="149"/>
        <v>0</v>
      </c>
      <c r="AG695" s="230">
        <f t="shared" ca="1" si="150"/>
        <v>0</v>
      </c>
      <c r="AH695" s="231">
        <f t="shared" ca="1" si="151"/>
        <v>0</v>
      </c>
      <c r="AI695" s="231">
        <f t="shared" ca="1" si="152"/>
        <v>0</v>
      </c>
      <c r="AJ695" s="231" t="str">
        <f t="shared" ca="1" si="153"/>
        <v/>
      </c>
    </row>
    <row r="696" spans="1:36" x14ac:dyDescent="0.25">
      <c r="A696" s="42"/>
      <c r="B696" s="232" t="str">
        <f>IF(NOT(_xlfn.ISFORMULA(D696)),IF(AND(ISNUMBER(D696),D696&lt;&gt;0),Accueil!$B$7,IF(NOT(_xlfn.ISFORMULA(G696)),IF(AND(ISNUMBER(G696),G696&lt;&gt;0),Accueil!$B$7,""),"")),IF(NOT(_xlfn.ISFORMULA(G696)),IF(AND(ISNUMBER(G696),G696&lt;&gt;0),Accueil!$B$7,""),""))</f>
        <v/>
      </c>
      <c r="C696" s="43"/>
      <c r="D696" s="223" t="str">
        <f t="shared" ca="1" si="140"/>
        <v/>
      </c>
      <c r="E696" s="223" t="str">
        <f t="shared" ca="1" si="141"/>
        <v/>
      </c>
      <c r="F696" s="223" t="str">
        <f t="shared" ca="1" si="142"/>
        <v/>
      </c>
      <c r="G696" s="224" t="str">
        <f t="shared" ca="1" si="143"/>
        <v/>
      </c>
      <c r="H696" s="225" t="str">
        <f t="shared" ca="1" si="144"/>
        <v/>
      </c>
      <c r="I696" s="226" t="str">
        <f t="shared" ca="1" si="145"/>
        <v/>
      </c>
      <c r="J696" s="227" t="str">
        <f t="shared" ca="1" si="146"/>
        <v/>
      </c>
      <c r="K696" s="301" t="s">
        <v>88</v>
      </c>
      <c r="L696" s="112"/>
      <c r="M696" s="35"/>
      <c r="N696" s="35"/>
      <c r="O696" s="35"/>
      <c r="P696" s="35"/>
      <c r="S696" s="35"/>
      <c r="T696" s="35"/>
      <c r="U696" s="35"/>
      <c r="V696" s="35"/>
      <c r="W696" s="35"/>
      <c r="X696" s="35"/>
      <c r="Y696" s="35"/>
      <c r="Z696" s="35"/>
      <c r="AA696" s="228" t="b">
        <f t="shared" ca="1" si="147"/>
        <v>1</v>
      </c>
      <c r="AB696" s="228" t="b">
        <f ca="1">AND(Accueil!$E$5="Oui",$AA696,OR($AD696="",Accueil!$E$7="",NOT(ISNUMBER(Accueil!$E$7)),$AD696&gt;=Accueil!$E$7))</f>
        <v>0</v>
      </c>
      <c r="AC696" s="228" t="b">
        <f ca="1">AND(Accueil!$E$8="Oui",$AA696,OR($AD696="",Accueil!$E$10="",NOT(ISNUMBER(Accueil!$E$10)),$AD696&gt;=Accueil!$E$10))</f>
        <v>0</v>
      </c>
      <c r="AD696" s="229" t="str">
        <f>IF(NOT(_xlfn.ISFORMULA(B696)),IF(ISNUMBER(B696),B696,IF(NOT(_xlfn.ISFORMULA(D696)),IF(AND(ISNUMBER(D696),D696&lt;&gt;0),Accueil!$B$7,IF(NOT(_xlfn.ISFORMULA(G696)),IF(AND(ISNUMBER(G696),G696&lt;&gt;0),Accueil!$B$7,""),"")),IF(NOT(_xlfn.ISFORMULA(G696)),IF(AND(ISNUMBER(G696),G696&lt;&gt;0),Accueil!$B$7,""),""))),IF(NOT(_xlfn.ISFORMULA(D696)),IF(AND(ISNUMBER(D696),D696&lt;&gt;0),Accueil!$B$7,IF(NOT(_xlfn.ISFORMULA(G696)),IF(AND(ISNUMBER(G696),G696&lt;&gt;0),Accueil!$B$7,""),"")),IF(NOT(_xlfn.ISFORMULA(G696)),IF(AND(ISNUMBER(G696),G696&lt;&gt;0),Accueil!$B$7,""),"")))</f>
        <v/>
      </c>
      <c r="AE696" s="230">
        <f t="shared" ca="1" si="148"/>
        <v>0</v>
      </c>
      <c r="AF696" s="230">
        <f t="shared" ca="1" si="149"/>
        <v>0</v>
      </c>
      <c r="AG696" s="230">
        <f t="shared" ca="1" si="150"/>
        <v>0</v>
      </c>
      <c r="AH696" s="231">
        <f t="shared" ca="1" si="151"/>
        <v>0</v>
      </c>
      <c r="AI696" s="231">
        <f t="shared" ca="1" si="152"/>
        <v>0</v>
      </c>
      <c r="AJ696" s="231" t="str">
        <f t="shared" ca="1" si="153"/>
        <v/>
      </c>
    </row>
    <row r="697" spans="1:36" x14ac:dyDescent="0.25">
      <c r="A697" s="42"/>
      <c r="B697" s="232" t="str">
        <f>IF(NOT(_xlfn.ISFORMULA(D697)),IF(AND(ISNUMBER(D697),D697&lt;&gt;0),Accueil!$B$7,IF(NOT(_xlfn.ISFORMULA(G697)),IF(AND(ISNUMBER(G697),G697&lt;&gt;0),Accueil!$B$7,""),"")),IF(NOT(_xlfn.ISFORMULA(G697)),IF(AND(ISNUMBER(G697),G697&lt;&gt;0),Accueil!$B$7,""),""))</f>
        <v/>
      </c>
      <c r="C697" s="43"/>
      <c r="D697" s="223" t="str">
        <f t="shared" ca="1" si="140"/>
        <v/>
      </c>
      <c r="E697" s="223" t="str">
        <f t="shared" ca="1" si="141"/>
        <v/>
      </c>
      <c r="F697" s="223" t="str">
        <f t="shared" ca="1" si="142"/>
        <v/>
      </c>
      <c r="G697" s="224" t="str">
        <f t="shared" ca="1" si="143"/>
        <v/>
      </c>
      <c r="H697" s="225" t="str">
        <f t="shared" ca="1" si="144"/>
        <v/>
      </c>
      <c r="I697" s="226" t="str">
        <f t="shared" ca="1" si="145"/>
        <v/>
      </c>
      <c r="J697" s="227" t="str">
        <f t="shared" ca="1" si="146"/>
        <v/>
      </c>
      <c r="K697" s="301" t="s">
        <v>88</v>
      </c>
      <c r="L697" s="112"/>
      <c r="M697" s="35"/>
      <c r="N697" s="35"/>
      <c r="O697" s="35"/>
      <c r="P697" s="35"/>
      <c r="S697" s="35"/>
      <c r="T697" s="35"/>
      <c r="U697" s="35"/>
      <c r="V697" s="35"/>
      <c r="W697" s="35"/>
      <c r="X697" s="35"/>
      <c r="Y697" s="35"/>
      <c r="Z697" s="35"/>
      <c r="AA697" s="228" t="b">
        <f t="shared" ca="1" si="147"/>
        <v>1</v>
      </c>
      <c r="AB697" s="228" t="b">
        <f ca="1">AND(Accueil!$E$5="Oui",$AA697,OR($AD697="",Accueil!$E$7="",NOT(ISNUMBER(Accueil!$E$7)),$AD697&gt;=Accueil!$E$7))</f>
        <v>0</v>
      </c>
      <c r="AC697" s="228" t="b">
        <f ca="1">AND(Accueil!$E$8="Oui",$AA697,OR($AD697="",Accueil!$E$10="",NOT(ISNUMBER(Accueil!$E$10)),$AD697&gt;=Accueil!$E$10))</f>
        <v>0</v>
      </c>
      <c r="AD697" s="229" t="str">
        <f>IF(NOT(_xlfn.ISFORMULA(B697)),IF(ISNUMBER(B697),B697,IF(NOT(_xlfn.ISFORMULA(D697)),IF(AND(ISNUMBER(D697),D697&lt;&gt;0),Accueil!$B$7,IF(NOT(_xlfn.ISFORMULA(G697)),IF(AND(ISNUMBER(G697),G697&lt;&gt;0),Accueil!$B$7,""),"")),IF(NOT(_xlfn.ISFORMULA(G697)),IF(AND(ISNUMBER(G697),G697&lt;&gt;0),Accueil!$B$7,""),""))),IF(NOT(_xlfn.ISFORMULA(D697)),IF(AND(ISNUMBER(D697),D697&lt;&gt;0),Accueil!$B$7,IF(NOT(_xlfn.ISFORMULA(G697)),IF(AND(ISNUMBER(G697),G697&lt;&gt;0),Accueil!$B$7,""),"")),IF(NOT(_xlfn.ISFORMULA(G697)),IF(AND(ISNUMBER(G697),G697&lt;&gt;0),Accueil!$B$7,""),"")))</f>
        <v/>
      </c>
      <c r="AE697" s="230">
        <f t="shared" ca="1" si="148"/>
        <v>0</v>
      </c>
      <c r="AF697" s="230">
        <f t="shared" ca="1" si="149"/>
        <v>0</v>
      </c>
      <c r="AG697" s="230">
        <f t="shared" ca="1" si="150"/>
        <v>0</v>
      </c>
      <c r="AH697" s="231">
        <f t="shared" ca="1" si="151"/>
        <v>0</v>
      </c>
      <c r="AI697" s="231">
        <f t="shared" ca="1" si="152"/>
        <v>0</v>
      </c>
      <c r="AJ697" s="231" t="str">
        <f t="shared" ca="1" si="153"/>
        <v/>
      </c>
    </row>
    <row r="698" spans="1:36" x14ac:dyDescent="0.25">
      <c r="A698" s="42"/>
      <c r="B698" s="232" t="str">
        <f>IF(NOT(_xlfn.ISFORMULA(D698)),IF(AND(ISNUMBER(D698),D698&lt;&gt;0),Accueil!$B$7,IF(NOT(_xlfn.ISFORMULA(G698)),IF(AND(ISNUMBER(G698),G698&lt;&gt;0),Accueil!$B$7,""),"")),IF(NOT(_xlfn.ISFORMULA(G698)),IF(AND(ISNUMBER(G698),G698&lt;&gt;0),Accueil!$B$7,""),""))</f>
        <v/>
      </c>
      <c r="C698" s="43"/>
      <c r="D698" s="223" t="str">
        <f t="shared" ca="1" si="140"/>
        <v/>
      </c>
      <c r="E698" s="223" t="str">
        <f t="shared" ca="1" si="141"/>
        <v/>
      </c>
      <c r="F698" s="223" t="str">
        <f t="shared" ca="1" si="142"/>
        <v/>
      </c>
      <c r="G698" s="224" t="str">
        <f t="shared" ca="1" si="143"/>
        <v/>
      </c>
      <c r="H698" s="225" t="str">
        <f t="shared" ca="1" si="144"/>
        <v/>
      </c>
      <c r="I698" s="226" t="str">
        <f t="shared" ca="1" si="145"/>
        <v/>
      </c>
      <c r="J698" s="227" t="str">
        <f t="shared" ca="1" si="146"/>
        <v/>
      </c>
      <c r="K698" s="301" t="s">
        <v>88</v>
      </c>
      <c r="L698" s="112"/>
      <c r="M698" s="35"/>
      <c r="N698" s="35"/>
      <c r="O698" s="35"/>
      <c r="P698" s="35"/>
      <c r="S698" s="35"/>
      <c r="T698" s="35"/>
      <c r="U698" s="35"/>
      <c r="V698" s="35"/>
      <c r="W698" s="35"/>
      <c r="X698" s="35"/>
      <c r="Y698" s="35"/>
      <c r="Z698" s="35"/>
      <c r="AA698" s="228" t="b">
        <f t="shared" ca="1" si="147"/>
        <v>1</v>
      </c>
      <c r="AB698" s="228" t="b">
        <f ca="1">AND(Accueil!$E$5="Oui",$AA698,OR($AD698="",Accueil!$E$7="",NOT(ISNUMBER(Accueil!$E$7)),$AD698&gt;=Accueil!$E$7))</f>
        <v>0</v>
      </c>
      <c r="AC698" s="228" t="b">
        <f ca="1">AND(Accueil!$E$8="Oui",$AA698,OR($AD698="",Accueil!$E$10="",NOT(ISNUMBER(Accueil!$E$10)),$AD698&gt;=Accueil!$E$10))</f>
        <v>0</v>
      </c>
      <c r="AD698" s="229" t="str">
        <f>IF(NOT(_xlfn.ISFORMULA(B698)),IF(ISNUMBER(B698),B698,IF(NOT(_xlfn.ISFORMULA(D698)),IF(AND(ISNUMBER(D698),D698&lt;&gt;0),Accueil!$B$7,IF(NOT(_xlfn.ISFORMULA(G698)),IF(AND(ISNUMBER(G698),G698&lt;&gt;0),Accueil!$B$7,""),"")),IF(NOT(_xlfn.ISFORMULA(G698)),IF(AND(ISNUMBER(G698),G698&lt;&gt;0),Accueil!$B$7,""),""))),IF(NOT(_xlfn.ISFORMULA(D698)),IF(AND(ISNUMBER(D698),D698&lt;&gt;0),Accueil!$B$7,IF(NOT(_xlfn.ISFORMULA(G698)),IF(AND(ISNUMBER(G698),G698&lt;&gt;0),Accueil!$B$7,""),"")),IF(NOT(_xlfn.ISFORMULA(G698)),IF(AND(ISNUMBER(G698),G698&lt;&gt;0),Accueil!$B$7,""),"")))</f>
        <v/>
      </c>
      <c r="AE698" s="230">
        <f t="shared" ca="1" si="148"/>
        <v>0</v>
      </c>
      <c r="AF698" s="230">
        <f t="shared" ca="1" si="149"/>
        <v>0</v>
      </c>
      <c r="AG698" s="230">
        <f t="shared" ca="1" si="150"/>
        <v>0</v>
      </c>
      <c r="AH698" s="231">
        <f t="shared" ca="1" si="151"/>
        <v>0</v>
      </c>
      <c r="AI698" s="231">
        <f t="shared" ca="1" si="152"/>
        <v>0</v>
      </c>
      <c r="AJ698" s="231" t="str">
        <f t="shared" ca="1" si="153"/>
        <v/>
      </c>
    </row>
    <row r="699" spans="1:36" x14ac:dyDescent="0.25">
      <c r="A699" s="42"/>
      <c r="B699" s="232" t="str">
        <f>IF(NOT(_xlfn.ISFORMULA(D699)),IF(AND(ISNUMBER(D699),D699&lt;&gt;0),Accueil!$B$7,IF(NOT(_xlfn.ISFORMULA(G699)),IF(AND(ISNUMBER(G699),G699&lt;&gt;0),Accueil!$B$7,""),"")),IF(NOT(_xlfn.ISFORMULA(G699)),IF(AND(ISNUMBER(G699),G699&lt;&gt;0),Accueil!$B$7,""),""))</f>
        <v/>
      </c>
      <c r="C699" s="43"/>
      <c r="D699" s="223" t="str">
        <f t="shared" ca="1" si="140"/>
        <v/>
      </c>
      <c r="E699" s="223" t="str">
        <f t="shared" ca="1" si="141"/>
        <v/>
      </c>
      <c r="F699" s="223" t="str">
        <f t="shared" ca="1" si="142"/>
        <v/>
      </c>
      <c r="G699" s="224" t="str">
        <f t="shared" ca="1" si="143"/>
        <v/>
      </c>
      <c r="H699" s="225" t="str">
        <f t="shared" ca="1" si="144"/>
        <v/>
      </c>
      <c r="I699" s="226" t="str">
        <f t="shared" ca="1" si="145"/>
        <v/>
      </c>
      <c r="J699" s="227" t="str">
        <f t="shared" ca="1" si="146"/>
        <v/>
      </c>
      <c r="K699" s="301" t="s">
        <v>88</v>
      </c>
      <c r="L699" s="112"/>
      <c r="M699" s="35"/>
      <c r="N699" s="35"/>
      <c r="O699" s="35"/>
      <c r="P699" s="35"/>
      <c r="S699" s="35"/>
      <c r="T699" s="35"/>
      <c r="U699" s="35"/>
      <c r="V699" s="35"/>
      <c r="W699" s="35"/>
      <c r="X699" s="35"/>
      <c r="Y699" s="35"/>
      <c r="Z699" s="35"/>
      <c r="AA699" s="228" t="b">
        <f t="shared" ca="1" si="147"/>
        <v>1</v>
      </c>
      <c r="AB699" s="228" t="b">
        <f ca="1">AND(Accueil!$E$5="Oui",$AA699,OR($AD699="",Accueil!$E$7="",NOT(ISNUMBER(Accueil!$E$7)),$AD699&gt;=Accueil!$E$7))</f>
        <v>0</v>
      </c>
      <c r="AC699" s="228" t="b">
        <f ca="1">AND(Accueil!$E$8="Oui",$AA699,OR($AD699="",Accueil!$E$10="",NOT(ISNUMBER(Accueil!$E$10)),$AD699&gt;=Accueil!$E$10))</f>
        <v>0</v>
      </c>
      <c r="AD699" s="229" t="str">
        <f>IF(NOT(_xlfn.ISFORMULA(B699)),IF(ISNUMBER(B699),B699,IF(NOT(_xlfn.ISFORMULA(D699)),IF(AND(ISNUMBER(D699),D699&lt;&gt;0),Accueil!$B$7,IF(NOT(_xlfn.ISFORMULA(G699)),IF(AND(ISNUMBER(G699),G699&lt;&gt;0),Accueil!$B$7,""),"")),IF(NOT(_xlfn.ISFORMULA(G699)),IF(AND(ISNUMBER(G699),G699&lt;&gt;0),Accueil!$B$7,""),""))),IF(NOT(_xlfn.ISFORMULA(D699)),IF(AND(ISNUMBER(D699),D699&lt;&gt;0),Accueil!$B$7,IF(NOT(_xlfn.ISFORMULA(G699)),IF(AND(ISNUMBER(G699),G699&lt;&gt;0),Accueil!$B$7,""),"")),IF(NOT(_xlfn.ISFORMULA(G699)),IF(AND(ISNUMBER(G699),G699&lt;&gt;0),Accueil!$B$7,""),"")))</f>
        <v/>
      </c>
      <c r="AE699" s="230">
        <f t="shared" ca="1" si="148"/>
        <v>0</v>
      </c>
      <c r="AF699" s="230">
        <f t="shared" ca="1" si="149"/>
        <v>0</v>
      </c>
      <c r="AG699" s="230">
        <f t="shared" ca="1" si="150"/>
        <v>0</v>
      </c>
      <c r="AH699" s="231">
        <f t="shared" ca="1" si="151"/>
        <v>0</v>
      </c>
      <c r="AI699" s="231">
        <f t="shared" ca="1" si="152"/>
        <v>0</v>
      </c>
      <c r="AJ699" s="231" t="str">
        <f t="shared" ca="1" si="153"/>
        <v/>
      </c>
    </row>
    <row r="700" spans="1:36" x14ac:dyDescent="0.25">
      <c r="A700" s="42"/>
      <c r="B700" s="232" t="str">
        <f>IF(NOT(_xlfn.ISFORMULA(D700)),IF(AND(ISNUMBER(D700),D700&lt;&gt;0),Accueil!$B$7,IF(NOT(_xlfn.ISFORMULA(G700)),IF(AND(ISNUMBER(G700),G700&lt;&gt;0),Accueil!$B$7,""),"")),IF(NOT(_xlfn.ISFORMULA(G700)),IF(AND(ISNUMBER(G700),G700&lt;&gt;0),Accueil!$B$7,""),""))</f>
        <v/>
      </c>
      <c r="C700" s="43"/>
      <c r="D700" s="223" t="str">
        <f t="shared" ca="1" si="140"/>
        <v/>
      </c>
      <c r="E700" s="223" t="str">
        <f t="shared" ca="1" si="141"/>
        <v/>
      </c>
      <c r="F700" s="223" t="str">
        <f t="shared" ca="1" si="142"/>
        <v/>
      </c>
      <c r="G700" s="224" t="str">
        <f t="shared" ca="1" si="143"/>
        <v/>
      </c>
      <c r="H700" s="225" t="str">
        <f t="shared" ca="1" si="144"/>
        <v/>
      </c>
      <c r="I700" s="226" t="str">
        <f t="shared" ca="1" si="145"/>
        <v/>
      </c>
      <c r="J700" s="227" t="str">
        <f t="shared" ca="1" si="146"/>
        <v/>
      </c>
      <c r="K700" s="301" t="s">
        <v>88</v>
      </c>
      <c r="L700" s="112"/>
      <c r="M700" s="35"/>
      <c r="N700" s="35"/>
      <c r="O700" s="35"/>
      <c r="P700" s="35"/>
      <c r="S700" s="35"/>
      <c r="T700" s="35"/>
      <c r="U700" s="35"/>
      <c r="V700" s="35"/>
      <c r="W700" s="35"/>
      <c r="X700" s="35"/>
      <c r="Y700" s="35"/>
      <c r="Z700" s="35"/>
      <c r="AA700" s="228" t="b">
        <f t="shared" ca="1" si="147"/>
        <v>1</v>
      </c>
      <c r="AB700" s="228" t="b">
        <f ca="1">AND(Accueil!$E$5="Oui",$AA700,OR($AD700="",Accueil!$E$7="",NOT(ISNUMBER(Accueil!$E$7)),$AD700&gt;=Accueil!$E$7))</f>
        <v>0</v>
      </c>
      <c r="AC700" s="228" t="b">
        <f ca="1">AND(Accueil!$E$8="Oui",$AA700,OR($AD700="",Accueil!$E$10="",NOT(ISNUMBER(Accueil!$E$10)),$AD700&gt;=Accueil!$E$10))</f>
        <v>0</v>
      </c>
      <c r="AD700" s="229" t="str">
        <f>IF(NOT(_xlfn.ISFORMULA(B700)),IF(ISNUMBER(B700),B700,IF(NOT(_xlfn.ISFORMULA(D700)),IF(AND(ISNUMBER(D700),D700&lt;&gt;0),Accueil!$B$7,IF(NOT(_xlfn.ISFORMULA(G700)),IF(AND(ISNUMBER(G700),G700&lt;&gt;0),Accueil!$B$7,""),"")),IF(NOT(_xlfn.ISFORMULA(G700)),IF(AND(ISNUMBER(G700),G700&lt;&gt;0),Accueil!$B$7,""),""))),IF(NOT(_xlfn.ISFORMULA(D700)),IF(AND(ISNUMBER(D700),D700&lt;&gt;0),Accueil!$B$7,IF(NOT(_xlfn.ISFORMULA(G700)),IF(AND(ISNUMBER(G700),G700&lt;&gt;0),Accueil!$B$7,""),"")),IF(NOT(_xlfn.ISFORMULA(G700)),IF(AND(ISNUMBER(G700),G700&lt;&gt;0),Accueil!$B$7,""),"")))</f>
        <v/>
      </c>
      <c r="AE700" s="230">
        <f t="shared" ca="1" si="148"/>
        <v>0</v>
      </c>
      <c r="AF700" s="230">
        <f t="shared" ca="1" si="149"/>
        <v>0</v>
      </c>
      <c r="AG700" s="230">
        <f t="shared" ca="1" si="150"/>
        <v>0</v>
      </c>
      <c r="AH700" s="231">
        <f t="shared" ca="1" si="151"/>
        <v>0</v>
      </c>
      <c r="AI700" s="231">
        <f t="shared" ca="1" si="152"/>
        <v>0</v>
      </c>
      <c r="AJ700" s="231" t="str">
        <f t="shared" ca="1" si="153"/>
        <v/>
      </c>
    </row>
    <row r="701" spans="1:36" x14ac:dyDescent="0.25">
      <c r="A701" s="42"/>
      <c r="B701" s="232" t="str">
        <f>IF(NOT(_xlfn.ISFORMULA(D701)),IF(AND(ISNUMBER(D701),D701&lt;&gt;0),Accueil!$B$7,IF(NOT(_xlfn.ISFORMULA(G701)),IF(AND(ISNUMBER(G701),G701&lt;&gt;0),Accueil!$B$7,""),"")),IF(NOT(_xlfn.ISFORMULA(G701)),IF(AND(ISNUMBER(G701),G701&lt;&gt;0),Accueil!$B$7,""),""))</f>
        <v/>
      </c>
      <c r="C701" s="43"/>
      <c r="D701" s="223" t="str">
        <f t="shared" ca="1" si="140"/>
        <v/>
      </c>
      <c r="E701" s="223" t="str">
        <f t="shared" ca="1" si="141"/>
        <v/>
      </c>
      <c r="F701" s="223" t="str">
        <f t="shared" ca="1" si="142"/>
        <v/>
      </c>
      <c r="G701" s="224" t="str">
        <f t="shared" ca="1" si="143"/>
        <v/>
      </c>
      <c r="H701" s="225" t="str">
        <f t="shared" ca="1" si="144"/>
        <v/>
      </c>
      <c r="I701" s="226" t="str">
        <f t="shared" ca="1" si="145"/>
        <v/>
      </c>
      <c r="J701" s="227" t="str">
        <f t="shared" ca="1" si="146"/>
        <v/>
      </c>
      <c r="K701" s="301" t="s">
        <v>88</v>
      </c>
      <c r="L701" s="112"/>
      <c r="M701" s="35"/>
      <c r="N701" s="35"/>
      <c r="O701" s="35"/>
      <c r="P701" s="35"/>
      <c r="S701" s="35"/>
      <c r="T701" s="35"/>
      <c r="U701" s="35"/>
      <c r="V701" s="35"/>
      <c r="W701" s="35"/>
      <c r="X701" s="35"/>
      <c r="Y701" s="35"/>
      <c r="Z701" s="35"/>
      <c r="AA701" s="228" t="b">
        <f t="shared" ca="1" si="147"/>
        <v>1</v>
      </c>
      <c r="AB701" s="228" t="b">
        <f ca="1">AND(Accueil!$E$5="Oui",$AA701,OR($AD701="",Accueil!$E$7="",NOT(ISNUMBER(Accueil!$E$7)),$AD701&gt;=Accueil!$E$7))</f>
        <v>0</v>
      </c>
      <c r="AC701" s="228" t="b">
        <f ca="1">AND(Accueil!$E$8="Oui",$AA701,OR($AD701="",Accueil!$E$10="",NOT(ISNUMBER(Accueil!$E$10)),$AD701&gt;=Accueil!$E$10))</f>
        <v>0</v>
      </c>
      <c r="AD701" s="229" t="str">
        <f>IF(NOT(_xlfn.ISFORMULA(B701)),IF(ISNUMBER(B701),B701,IF(NOT(_xlfn.ISFORMULA(D701)),IF(AND(ISNUMBER(D701),D701&lt;&gt;0),Accueil!$B$7,IF(NOT(_xlfn.ISFORMULA(G701)),IF(AND(ISNUMBER(G701),G701&lt;&gt;0),Accueil!$B$7,""),"")),IF(NOT(_xlfn.ISFORMULA(G701)),IF(AND(ISNUMBER(G701),G701&lt;&gt;0),Accueil!$B$7,""),""))),IF(NOT(_xlfn.ISFORMULA(D701)),IF(AND(ISNUMBER(D701),D701&lt;&gt;0),Accueil!$B$7,IF(NOT(_xlfn.ISFORMULA(G701)),IF(AND(ISNUMBER(G701),G701&lt;&gt;0),Accueil!$B$7,""),"")),IF(NOT(_xlfn.ISFORMULA(G701)),IF(AND(ISNUMBER(G701),G701&lt;&gt;0),Accueil!$B$7,""),"")))</f>
        <v/>
      </c>
      <c r="AE701" s="230">
        <f t="shared" ca="1" si="148"/>
        <v>0</v>
      </c>
      <c r="AF701" s="230">
        <f t="shared" ca="1" si="149"/>
        <v>0</v>
      </c>
      <c r="AG701" s="230">
        <f t="shared" ca="1" si="150"/>
        <v>0</v>
      </c>
      <c r="AH701" s="231">
        <f t="shared" ca="1" si="151"/>
        <v>0</v>
      </c>
      <c r="AI701" s="231">
        <f t="shared" ca="1" si="152"/>
        <v>0</v>
      </c>
      <c r="AJ701" s="231" t="str">
        <f t="shared" ca="1" si="153"/>
        <v/>
      </c>
    </row>
    <row r="702" spans="1:36" x14ac:dyDescent="0.25">
      <c r="A702" s="42"/>
      <c r="B702" s="232" t="str">
        <f>IF(NOT(_xlfn.ISFORMULA(D702)),IF(AND(ISNUMBER(D702),D702&lt;&gt;0),Accueil!$B$7,IF(NOT(_xlfn.ISFORMULA(G702)),IF(AND(ISNUMBER(G702),G702&lt;&gt;0),Accueil!$B$7,""),"")),IF(NOT(_xlfn.ISFORMULA(G702)),IF(AND(ISNUMBER(G702),G702&lt;&gt;0),Accueil!$B$7,""),""))</f>
        <v/>
      </c>
      <c r="C702" s="43"/>
      <c r="D702" s="223" t="str">
        <f t="shared" ca="1" si="140"/>
        <v/>
      </c>
      <c r="E702" s="223" t="str">
        <f t="shared" ca="1" si="141"/>
        <v/>
      </c>
      <c r="F702" s="223" t="str">
        <f t="shared" ca="1" si="142"/>
        <v/>
      </c>
      <c r="G702" s="224" t="str">
        <f t="shared" ca="1" si="143"/>
        <v/>
      </c>
      <c r="H702" s="225" t="str">
        <f t="shared" ca="1" si="144"/>
        <v/>
      </c>
      <c r="I702" s="226" t="str">
        <f t="shared" ca="1" si="145"/>
        <v/>
      </c>
      <c r="J702" s="227" t="str">
        <f t="shared" ca="1" si="146"/>
        <v/>
      </c>
      <c r="K702" s="301" t="s">
        <v>88</v>
      </c>
      <c r="L702" s="112"/>
      <c r="M702" s="35"/>
      <c r="N702" s="35"/>
      <c r="O702" s="35"/>
      <c r="P702" s="35"/>
      <c r="S702" s="35"/>
      <c r="T702" s="35"/>
      <c r="U702" s="35"/>
      <c r="V702" s="35"/>
      <c r="W702" s="35"/>
      <c r="X702" s="35"/>
      <c r="Y702" s="35"/>
      <c r="Z702" s="35"/>
      <c r="AA702" s="228" t="b">
        <f t="shared" ca="1" si="147"/>
        <v>1</v>
      </c>
      <c r="AB702" s="228" t="b">
        <f ca="1">AND(Accueil!$E$5="Oui",$AA702,OR($AD702="",Accueil!$E$7="",NOT(ISNUMBER(Accueil!$E$7)),$AD702&gt;=Accueil!$E$7))</f>
        <v>0</v>
      </c>
      <c r="AC702" s="228" t="b">
        <f ca="1">AND(Accueil!$E$8="Oui",$AA702,OR($AD702="",Accueil!$E$10="",NOT(ISNUMBER(Accueil!$E$10)),$AD702&gt;=Accueil!$E$10))</f>
        <v>0</v>
      </c>
      <c r="AD702" s="229" t="str">
        <f>IF(NOT(_xlfn.ISFORMULA(B702)),IF(ISNUMBER(B702),B702,IF(NOT(_xlfn.ISFORMULA(D702)),IF(AND(ISNUMBER(D702),D702&lt;&gt;0),Accueil!$B$7,IF(NOT(_xlfn.ISFORMULA(G702)),IF(AND(ISNUMBER(G702),G702&lt;&gt;0),Accueil!$B$7,""),"")),IF(NOT(_xlfn.ISFORMULA(G702)),IF(AND(ISNUMBER(G702),G702&lt;&gt;0),Accueil!$B$7,""),""))),IF(NOT(_xlfn.ISFORMULA(D702)),IF(AND(ISNUMBER(D702),D702&lt;&gt;0),Accueil!$B$7,IF(NOT(_xlfn.ISFORMULA(G702)),IF(AND(ISNUMBER(G702),G702&lt;&gt;0),Accueil!$B$7,""),"")),IF(NOT(_xlfn.ISFORMULA(G702)),IF(AND(ISNUMBER(G702),G702&lt;&gt;0),Accueil!$B$7,""),"")))</f>
        <v/>
      </c>
      <c r="AE702" s="230">
        <f t="shared" ca="1" si="148"/>
        <v>0</v>
      </c>
      <c r="AF702" s="230">
        <f t="shared" ca="1" si="149"/>
        <v>0</v>
      </c>
      <c r="AG702" s="230">
        <f t="shared" ca="1" si="150"/>
        <v>0</v>
      </c>
      <c r="AH702" s="231">
        <f t="shared" ca="1" si="151"/>
        <v>0</v>
      </c>
      <c r="AI702" s="231">
        <f t="shared" ca="1" si="152"/>
        <v>0</v>
      </c>
      <c r="AJ702" s="231" t="str">
        <f t="shared" ca="1" si="153"/>
        <v/>
      </c>
    </row>
    <row r="703" spans="1:36" x14ac:dyDescent="0.25">
      <c r="A703" s="42"/>
      <c r="B703" s="232" t="str">
        <f>IF(NOT(_xlfn.ISFORMULA(D703)),IF(AND(ISNUMBER(D703),D703&lt;&gt;0),Accueil!$B$7,IF(NOT(_xlfn.ISFORMULA(G703)),IF(AND(ISNUMBER(G703),G703&lt;&gt;0),Accueil!$B$7,""),"")),IF(NOT(_xlfn.ISFORMULA(G703)),IF(AND(ISNUMBER(G703),G703&lt;&gt;0),Accueil!$B$7,""),""))</f>
        <v/>
      </c>
      <c r="C703" s="43"/>
      <c r="D703" s="223" t="str">
        <f t="shared" ca="1" si="140"/>
        <v/>
      </c>
      <c r="E703" s="223" t="str">
        <f t="shared" ca="1" si="141"/>
        <v/>
      </c>
      <c r="F703" s="223" t="str">
        <f t="shared" ca="1" si="142"/>
        <v/>
      </c>
      <c r="G703" s="224" t="str">
        <f t="shared" ca="1" si="143"/>
        <v/>
      </c>
      <c r="H703" s="225" t="str">
        <f t="shared" ca="1" si="144"/>
        <v/>
      </c>
      <c r="I703" s="226" t="str">
        <f t="shared" ca="1" si="145"/>
        <v/>
      </c>
      <c r="J703" s="227" t="str">
        <f t="shared" ca="1" si="146"/>
        <v/>
      </c>
      <c r="K703" s="301" t="s">
        <v>88</v>
      </c>
      <c r="L703" s="112"/>
      <c r="M703" s="35"/>
      <c r="N703" s="35"/>
      <c r="O703" s="35"/>
      <c r="P703" s="35"/>
      <c r="S703" s="35"/>
      <c r="T703" s="35"/>
      <c r="U703" s="35"/>
      <c r="V703" s="35"/>
      <c r="W703" s="35"/>
      <c r="X703" s="35"/>
      <c r="Y703" s="35"/>
      <c r="Z703" s="35"/>
      <c r="AA703" s="228" t="b">
        <f t="shared" ca="1" si="147"/>
        <v>1</v>
      </c>
      <c r="AB703" s="228" t="b">
        <f ca="1">AND(Accueil!$E$5="Oui",$AA703,OR($AD703="",Accueil!$E$7="",NOT(ISNUMBER(Accueil!$E$7)),$AD703&gt;=Accueil!$E$7))</f>
        <v>0</v>
      </c>
      <c r="AC703" s="228" t="b">
        <f ca="1">AND(Accueil!$E$8="Oui",$AA703,OR($AD703="",Accueil!$E$10="",NOT(ISNUMBER(Accueil!$E$10)),$AD703&gt;=Accueil!$E$10))</f>
        <v>0</v>
      </c>
      <c r="AD703" s="229" t="str">
        <f>IF(NOT(_xlfn.ISFORMULA(B703)),IF(ISNUMBER(B703),B703,IF(NOT(_xlfn.ISFORMULA(D703)),IF(AND(ISNUMBER(D703),D703&lt;&gt;0),Accueil!$B$7,IF(NOT(_xlfn.ISFORMULA(G703)),IF(AND(ISNUMBER(G703),G703&lt;&gt;0),Accueil!$B$7,""),"")),IF(NOT(_xlfn.ISFORMULA(G703)),IF(AND(ISNUMBER(G703),G703&lt;&gt;0),Accueil!$B$7,""),""))),IF(NOT(_xlfn.ISFORMULA(D703)),IF(AND(ISNUMBER(D703),D703&lt;&gt;0),Accueil!$B$7,IF(NOT(_xlfn.ISFORMULA(G703)),IF(AND(ISNUMBER(G703),G703&lt;&gt;0),Accueil!$B$7,""),"")),IF(NOT(_xlfn.ISFORMULA(G703)),IF(AND(ISNUMBER(G703),G703&lt;&gt;0),Accueil!$B$7,""),"")))</f>
        <v/>
      </c>
      <c r="AE703" s="230">
        <f t="shared" ca="1" si="148"/>
        <v>0</v>
      </c>
      <c r="AF703" s="230">
        <f t="shared" ca="1" si="149"/>
        <v>0</v>
      </c>
      <c r="AG703" s="230">
        <f t="shared" ca="1" si="150"/>
        <v>0</v>
      </c>
      <c r="AH703" s="231">
        <f t="shared" ca="1" si="151"/>
        <v>0</v>
      </c>
      <c r="AI703" s="231">
        <f t="shared" ca="1" si="152"/>
        <v>0</v>
      </c>
      <c r="AJ703" s="231" t="str">
        <f t="shared" ca="1" si="153"/>
        <v/>
      </c>
    </row>
    <row r="704" spans="1:36" x14ac:dyDescent="0.25">
      <c r="A704" s="42"/>
      <c r="B704" s="232" t="str">
        <f>IF(NOT(_xlfn.ISFORMULA(D704)),IF(AND(ISNUMBER(D704),D704&lt;&gt;0),Accueil!$B$7,IF(NOT(_xlfn.ISFORMULA(G704)),IF(AND(ISNUMBER(G704),G704&lt;&gt;0),Accueil!$B$7,""),"")),IF(NOT(_xlfn.ISFORMULA(G704)),IF(AND(ISNUMBER(G704),G704&lt;&gt;0),Accueil!$B$7,""),""))</f>
        <v/>
      </c>
      <c r="C704" s="43"/>
      <c r="D704" s="223" t="str">
        <f t="shared" ca="1" si="140"/>
        <v/>
      </c>
      <c r="E704" s="223" t="str">
        <f t="shared" ca="1" si="141"/>
        <v/>
      </c>
      <c r="F704" s="223" t="str">
        <f t="shared" ca="1" si="142"/>
        <v/>
      </c>
      <c r="G704" s="224" t="str">
        <f t="shared" ca="1" si="143"/>
        <v/>
      </c>
      <c r="H704" s="225" t="str">
        <f t="shared" ca="1" si="144"/>
        <v/>
      </c>
      <c r="I704" s="226" t="str">
        <f t="shared" ca="1" si="145"/>
        <v/>
      </c>
      <c r="J704" s="227" t="str">
        <f t="shared" ca="1" si="146"/>
        <v/>
      </c>
      <c r="K704" s="301" t="s">
        <v>88</v>
      </c>
      <c r="L704" s="112"/>
      <c r="M704" s="35"/>
      <c r="N704" s="35"/>
      <c r="O704" s="35"/>
      <c r="P704" s="35"/>
      <c r="S704" s="35"/>
      <c r="T704" s="35"/>
      <c r="U704" s="35"/>
      <c r="V704" s="35"/>
      <c r="W704" s="35"/>
      <c r="X704" s="35"/>
      <c r="Y704" s="35"/>
      <c r="Z704" s="35"/>
      <c r="AA704" s="228" t="b">
        <f t="shared" ca="1" si="147"/>
        <v>1</v>
      </c>
      <c r="AB704" s="228" t="b">
        <f ca="1">AND(Accueil!$E$5="Oui",$AA704,OR($AD704="",Accueil!$E$7="",NOT(ISNUMBER(Accueil!$E$7)),$AD704&gt;=Accueil!$E$7))</f>
        <v>0</v>
      </c>
      <c r="AC704" s="228" t="b">
        <f ca="1">AND(Accueil!$E$8="Oui",$AA704,OR($AD704="",Accueil!$E$10="",NOT(ISNUMBER(Accueil!$E$10)),$AD704&gt;=Accueil!$E$10))</f>
        <v>0</v>
      </c>
      <c r="AD704" s="229" t="str">
        <f>IF(NOT(_xlfn.ISFORMULA(B704)),IF(ISNUMBER(B704),B704,IF(NOT(_xlfn.ISFORMULA(D704)),IF(AND(ISNUMBER(D704),D704&lt;&gt;0),Accueil!$B$7,IF(NOT(_xlfn.ISFORMULA(G704)),IF(AND(ISNUMBER(G704),G704&lt;&gt;0),Accueil!$B$7,""),"")),IF(NOT(_xlfn.ISFORMULA(G704)),IF(AND(ISNUMBER(G704),G704&lt;&gt;0),Accueil!$B$7,""),""))),IF(NOT(_xlfn.ISFORMULA(D704)),IF(AND(ISNUMBER(D704),D704&lt;&gt;0),Accueil!$B$7,IF(NOT(_xlfn.ISFORMULA(G704)),IF(AND(ISNUMBER(G704),G704&lt;&gt;0),Accueil!$B$7,""),"")),IF(NOT(_xlfn.ISFORMULA(G704)),IF(AND(ISNUMBER(G704),G704&lt;&gt;0),Accueil!$B$7,""),"")))</f>
        <v/>
      </c>
      <c r="AE704" s="230">
        <f t="shared" ca="1" si="148"/>
        <v>0</v>
      </c>
      <c r="AF704" s="230">
        <f t="shared" ca="1" si="149"/>
        <v>0</v>
      </c>
      <c r="AG704" s="230">
        <f t="shared" ca="1" si="150"/>
        <v>0</v>
      </c>
      <c r="AH704" s="231">
        <f t="shared" ca="1" si="151"/>
        <v>0</v>
      </c>
      <c r="AI704" s="231">
        <f t="shared" ca="1" si="152"/>
        <v>0</v>
      </c>
      <c r="AJ704" s="231" t="str">
        <f t="shared" ca="1" si="153"/>
        <v/>
      </c>
    </row>
    <row r="705" spans="1:36" x14ac:dyDescent="0.25">
      <c r="A705" s="42"/>
      <c r="B705" s="232" t="str">
        <f>IF(NOT(_xlfn.ISFORMULA(D705)),IF(AND(ISNUMBER(D705),D705&lt;&gt;0),Accueil!$B$7,IF(NOT(_xlfn.ISFORMULA(G705)),IF(AND(ISNUMBER(G705),G705&lt;&gt;0),Accueil!$B$7,""),"")),IF(NOT(_xlfn.ISFORMULA(G705)),IF(AND(ISNUMBER(G705),G705&lt;&gt;0),Accueil!$B$7,""),""))</f>
        <v/>
      </c>
      <c r="C705" s="43"/>
      <c r="D705" s="223" t="str">
        <f t="shared" ca="1" si="140"/>
        <v/>
      </c>
      <c r="E705" s="223" t="str">
        <f t="shared" ca="1" si="141"/>
        <v/>
      </c>
      <c r="F705" s="223" t="str">
        <f t="shared" ca="1" si="142"/>
        <v/>
      </c>
      <c r="G705" s="224" t="str">
        <f t="shared" ca="1" si="143"/>
        <v/>
      </c>
      <c r="H705" s="225" t="str">
        <f t="shared" ca="1" si="144"/>
        <v/>
      </c>
      <c r="I705" s="226" t="str">
        <f t="shared" ca="1" si="145"/>
        <v/>
      </c>
      <c r="J705" s="227" t="str">
        <f t="shared" ca="1" si="146"/>
        <v/>
      </c>
      <c r="K705" s="301" t="s">
        <v>88</v>
      </c>
      <c r="L705" s="112"/>
      <c r="M705" s="35"/>
      <c r="N705" s="35"/>
      <c r="O705" s="35"/>
      <c r="P705" s="35"/>
      <c r="S705" s="35"/>
      <c r="T705" s="35"/>
      <c r="U705" s="35"/>
      <c r="V705" s="35"/>
      <c r="W705" s="35"/>
      <c r="X705" s="35"/>
      <c r="Y705" s="35"/>
      <c r="Z705" s="35"/>
      <c r="AA705" s="228" t="b">
        <f t="shared" ca="1" si="147"/>
        <v>1</v>
      </c>
      <c r="AB705" s="228" t="b">
        <f ca="1">AND(Accueil!$E$5="Oui",$AA705,OR($AD705="",Accueil!$E$7="",NOT(ISNUMBER(Accueil!$E$7)),$AD705&gt;=Accueil!$E$7))</f>
        <v>0</v>
      </c>
      <c r="AC705" s="228" t="b">
        <f ca="1">AND(Accueil!$E$8="Oui",$AA705,OR($AD705="",Accueil!$E$10="",NOT(ISNUMBER(Accueil!$E$10)),$AD705&gt;=Accueil!$E$10))</f>
        <v>0</v>
      </c>
      <c r="AD705" s="229" t="str">
        <f>IF(NOT(_xlfn.ISFORMULA(B705)),IF(ISNUMBER(B705),B705,IF(NOT(_xlfn.ISFORMULA(D705)),IF(AND(ISNUMBER(D705),D705&lt;&gt;0),Accueil!$B$7,IF(NOT(_xlfn.ISFORMULA(G705)),IF(AND(ISNUMBER(G705),G705&lt;&gt;0),Accueil!$B$7,""),"")),IF(NOT(_xlfn.ISFORMULA(G705)),IF(AND(ISNUMBER(G705),G705&lt;&gt;0),Accueil!$B$7,""),""))),IF(NOT(_xlfn.ISFORMULA(D705)),IF(AND(ISNUMBER(D705),D705&lt;&gt;0),Accueil!$B$7,IF(NOT(_xlfn.ISFORMULA(G705)),IF(AND(ISNUMBER(G705),G705&lt;&gt;0),Accueil!$B$7,""),"")),IF(NOT(_xlfn.ISFORMULA(G705)),IF(AND(ISNUMBER(G705),G705&lt;&gt;0),Accueil!$B$7,""),"")))</f>
        <v/>
      </c>
      <c r="AE705" s="230">
        <f t="shared" ca="1" si="148"/>
        <v>0</v>
      </c>
      <c r="AF705" s="230">
        <f t="shared" ca="1" si="149"/>
        <v>0</v>
      </c>
      <c r="AG705" s="230">
        <f t="shared" ca="1" si="150"/>
        <v>0</v>
      </c>
      <c r="AH705" s="231">
        <f t="shared" ca="1" si="151"/>
        <v>0</v>
      </c>
      <c r="AI705" s="231">
        <f t="shared" ca="1" si="152"/>
        <v>0</v>
      </c>
      <c r="AJ705" s="231" t="str">
        <f t="shared" ca="1" si="153"/>
        <v/>
      </c>
    </row>
    <row r="706" spans="1:36" x14ac:dyDescent="0.25">
      <c r="A706" s="42"/>
      <c r="B706" s="232" t="str">
        <f>IF(NOT(_xlfn.ISFORMULA(D706)),IF(AND(ISNUMBER(D706),D706&lt;&gt;0),Accueil!$B$7,IF(NOT(_xlfn.ISFORMULA(G706)),IF(AND(ISNUMBER(G706),G706&lt;&gt;0),Accueil!$B$7,""),"")),IF(NOT(_xlfn.ISFORMULA(G706)),IF(AND(ISNUMBER(G706),G706&lt;&gt;0),Accueil!$B$7,""),""))</f>
        <v/>
      </c>
      <c r="C706" s="43"/>
      <c r="D706" s="223" t="str">
        <f t="shared" ca="1" si="140"/>
        <v/>
      </c>
      <c r="E706" s="223" t="str">
        <f t="shared" ca="1" si="141"/>
        <v/>
      </c>
      <c r="F706" s="223" t="str">
        <f t="shared" ca="1" si="142"/>
        <v/>
      </c>
      <c r="G706" s="224" t="str">
        <f t="shared" ca="1" si="143"/>
        <v/>
      </c>
      <c r="H706" s="225" t="str">
        <f t="shared" ca="1" si="144"/>
        <v/>
      </c>
      <c r="I706" s="226" t="str">
        <f t="shared" ca="1" si="145"/>
        <v/>
      </c>
      <c r="J706" s="227" t="str">
        <f t="shared" ca="1" si="146"/>
        <v/>
      </c>
      <c r="K706" s="301" t="s">
        <v>88</v>
      </c>
      <c r="L706" s="112"/>
      <c r="M706" s="35"/>
      <c r="N706" s="35"/>
      <c r="O706" s="35"/>
      <c r="P706" s="35"/>
      <c r="S706" s="35"/>
      <c r="T706" s="35"/>
      <c r="U706" s="35"/>
      <c r="V706" s="35"/>
      <c r="W706" s="35"/>
      <c r="X706" s="35"/>
      <c r="Y706" s="35"/>
      <c r="Z706" s="35"/>
      <c r="AA706" s="228" t="b">
        <f t="shared" ca="1" si="147"/>
        <v>1</v>
      </c>
      <c r="AB706" s="228" t="b">
        <f ca="1">AND(Accueil!$E$5="Oui",$AA706,OR($AD706="",Accueil!$E$7="",NOT(ISNUMBER(Accueil!$E$7)),$AD706&gt;=Accueil!$E$7))</f>
        <v>0</v>
      </c>
      <c r="AC706" s="228" t="b">
        <f ca="1">AND(Accueil!$E$8="Oui",$AA706,OR($AD706="",Accueil!$E$10="",NOT(ISNUMBER(Accueil!$E$10)),$AD706&gt;=Accueil!$E$10))</f>
        <v>0</v>
      </c>
      <c r="AD706" s="229" t="str">
        <f>IF(NOT(_xlfn.ISFORMULA(B706)),IF(ISNUMBER(B706),B706,IF(NOT(_xlfn.ISFORMULA(D706)),IF(AND(ISNUMBER(D706),D706&lt;&gt;0),Accueil!$B$7,IF(NOT(_xlfn.ISFORMULA(G706)),IF(AND(ISNUMBER(G706),G706&lt;&gt;0),Accueil!$B$7,""),"")),IF(NOT(_xlfn.ISFORMULA(G706)),IF(AND(ISNUMBER(G706),G706&lt;&gt;0),Accueil!$B$7,""),""))),IF(NOT(_xlfn.ISFORMULA(D706)),IF(AND(ISNUMBER(D706),D706&lt;&gt;0),Accueil!$B$7,IF(NOT(_xlfn.ISFORMULA(G706)),IF(AND(ISNUMBER(G706),G706&lt;&gt;0),Accueil!$B$7,""),"")),IF(NOT(_xlfn.ISFORMULA(G706)),IF(AND(ISNUMBER(G706),G706&lt;&gt;0),Accueil!$B$7,""),"")))</f>
        <v/>
      </c>
      <c r="AE706" s="230">
        <f t="shared" ca="1" si="148"/>
        <v>0</v>
      </c>
      <c r="AF706" s="230">
        <f t="shared" ca="1" si="149"/>
        <v>0</v>
      </c>
      <c r="AG706" s="230">
        <f t="shared" ca="1" si="150"/>
        <v>0</v>
      </c>
      <c r="AH706" s="231">
        <f t="shared" ca="1" si="151"/>
        <v>0</v>
      </c>
      <c r="AI706" s="231">
        <f t="shared" ca="1" si="152"/>
        <v>0</v>
      </c>
      <c r="AJ706" s="231" t="str">
        <f t="shared" ca="1" si="153"/>
        <v/>
      </c>
    </row>
    <row r="707" spans="1:36" x14ac:dyDescent="0.25">
      <c r="A707" s="42"/>
      <c r="B707" s="232" t="str">
        <f>IF(NOT(_xlfn.ISFORMULA(D707)),IF(AND(ISNUMBER(D707),D707&lt;&gt;0),Accueil!$B$7,IF(NOT(_xlfn.ISFORMULA(G707)),IF(AND(ISNUMBER(G707),G707&lt;&gt;0),Accueil!$B$7,""),"")),IF(NOT(_xlfn.ISFORMULA(G707)),IF(AND(ISNUMBER(G707),G707&lt;&gt;0),Accueil!$B$7,""),""))</f>
        <v/>
      </c>
      <c r="C707" s="43"/>
      <c r="D707" s="223" t="str">
        <f t="shared" ca="1" si="140"/>
        <v/>
      </c>
      <c r="E707" s="223" t="str">
        <f t="shared" ca="1" si="141"/>
        <v/>
      </c>
      <c r="F707" s="223" t="str">
        <f t="shared" ca="1" si="142"/>
        <v/>
      </c>
      <c r="G707" s="224" t="str">
        <f t="shared" ca="1" si="143"/>
        <v/>
      </c>
      <c r="H707" s="225" t="str">
        <f t="shared" ca="1" si="144"/>
        <v/>
      </c>
      <c r="I707" s="226" t="str">
        <f t="shared" ca="1" si="145"/>
        <v/>
      </c>
      <c r="J707" s="227" t="str">
        <f t="shared" ca="1" si="146"/>
        <v/>
      </c>
      <c r="K707" s="301" t="s">
        <v>88</v>
      </c>
      <c r="L707" s="112"/>
      <c r="M707" s="35"/>
      <c r="N707" s="35"/>
      <c r="O707" s="35"/>
      <c r="P707" s="35"/>
      <c r="S707" s="35"/>
      <c r="T707" s="35"/>
      <c r="U707" s="35"/>
      <c r="V707" s="35"/>
      <c r="W707" s="35"/>
      <c r="X707" s="35"/>
      <c r="Y707" s="35"/>
      <c r="Z707" s="35"/>
      <c r="AA707" s="228" t="b">
        <f t="shared" ca="1" si="147"/>
        <v>1</v>
      </c>
      <c r="AB707" s="228" t="b">
        <f ca="1">AND(Accueil!$E$5="Oui",$AA707,OR($AD707="",Accueil!$E$7="",NOT(ISNUMBER(Accueil!$E$7)),$AD707&gt;=Accueil!$E$7))</f>
        <v>0</v>
      </c>
      <c r="AC707" s="228" t="b">
        <f ca="1">AND(Accueil!$E$8="Oui",$AA707,OR($AD707="",Accueil!$E$10="",NOT(ISNUMBER(Accueil!$E$10)),$AD707&gt;=Accueil!$E$10))</f>
        <v>0</v>
      </c>
      <c r="AD707" s="229" t="str">
        <f>IF(NOT(_xlfn.ISFORMULA(B707)),IF(ISNUMBER(B707),B707,IF(NOT(_xlfn.ISFORMULA(D707)),IF(AND(ISNUMBER(D707),D707&lt;&gt;0),Accueil!$B$7,IF(NOT(_xlfn.ISFORMULA(G707)),IF(AND(ISNUMBER(G707),G707&lt;&gt;0),Accueil!$B$7,""),"")),IF(NOT(_xlfn.ISFORMULA(G707)),IF(AND(ISNUMBER(G707),G707&lt;&gt;0),Accueil!$B$7,""),""))),IF(NOT(_xlfn.ISFORMULA(D707)),IF(AND(ISNUMBER(D707),D707&lt;&gt;0),Accueil!$B$7,IF(NOT(_xlfn.ISFORMULA(G707)),IF(AND(ISNUMBER(G707),G707&lt;&gt;0),Accueil!$B$7,""),"")),IF(NOT(_xlfn.ISFORMULA(G707)),IF(AND(ISNUMBER(G707),G707&lt;&gt;0),Accueil!$B$7,""),"")))</f>
        <v/>
      </c>
      <c r="AE707" s="230">
        <f t="shared" ca="1" si="148"/>
        <v>0</v>
      </c>
      <c r="AF707" s="230">
        <f t="shared" ca="1" si="149"/>
        <v>0</v>
      </c>
      <c r="AG707" s="230">
        <f t="shared" ca="1" si="150"/>
        <v>0</v>
      </c>
      <c r="AH707" s="231">
        <f t="shared" ca="1" si="151"/>
        <v>0</v>
      </c>
      <c r="AI707" s="231">
        <f t="shared" ca="1" si="152"/>
        <v>0</v>
      </c>
      <c r="AJ707" s="231" t="str">
        <f t="shared" ca="1" si="153"/>
        <v/>
      </c>
    </row>
    <row r="708" spans="1:36" x14ac:dyDescent="0.25">
      <c r="A708" s="42"/>
      <c r="B708" s="232" t="str">
        <f>IF(NOT(_xlfn.ISFORMULA(D708)),IF(AND(ISNUMBER(D708),D708&lt;&gt;0),Accueil!$B$7,IF(NOT(_xlfn.ISFORMULA(G708)),IF(AND(ISNUMBER(G708),G708&lt;&gt;0),Accueil!$B$7,""),"")),IF(NOT(_xlfn.ISFORMULA(G708)),IF(AND(ISNUMBER(G708),G708&lt;&gt;0),Accueil!$B$7,""),""))</f>
        <v/>
      </c>
      <c r="C708" s="43"/>
      <c r="D708" s="223" t="str">
        <f t="shared" ca="1" si="140"/>
        <v/>
      </c>
      <c r="E708" s="223" t="str">
        <f t="shared" ca="1" si="141"/>
        <v/>
      </c>
      <c r="F708" s="223" t="str">
        <f t="shared" ca="1" si="142"/>
        <v/>
      </c>
      <c r="G708" s="224" t="str">
        <f t="shared" ca="1" si="143"/>
        <v/>
      </c>
      <c r="H708" s="225" t="str">
        <f t="shared" ca="1" si="144"/>
        <v/>
      </c>
      <c r="I708" s="226" t="str">
        <f t="shared" ca="1" si="145"/>
        <v/>
      </c>
      <c r="J708" s="227" t="str">
        <f t="shared" ca="1" si="146"/>
        <v/>
      </c>
      <c r="K708" s="301" t="s">
        <v>88</v>
      </c>
      <c r="L708" s="112"/>
      <c r="M708" s="35"/>
      <c r="N708" s="35"/>
      <c r="O708" s="35"/>
      <c r="P708" s="35"/>
      <c r="S708" s="35"/>
      <c r="T708" s="35"/>
      <c r="U708" s="35"/>
      <c r="V708" s="35"/>
      <c r="W708" s="35"/>
      <c r="X708" s="35"/>
      <c r="Y708" s="35"/>
      <c r="Z708" s="35"/>
      <c r="AA708" s="228" t="b">
        <f t="shared" ca="1" si="147"/>
        <v>1</v>
      </c>
      <c r="AB708" s="228" t="b">
        <f ca="1">AND(Accueil!$E$5="Oui",$AA708,OR($AD708="",Accueil!$E$7="",NOT(ISNUMBER(Accueil!$E$7)),$AD708&gt;=Accueil!$E$7))</f>
        <v>0</v>
      </c>
      <c r="AC708" s="228" t="b">
        <f ca="1">AND(Accueil!$E$8="Oui",$AA708,OR($AD708="",Accueil!$E$10="",NOT(ISNUMBER(Accueil!$E$10)),$AD708&gt;=Accueil!$E$10))</f>
        <v>0</v>
      </c>
      <c r="AD708" s="229" t="str">
        <f>IF(NOT(_xlfn.ISFORMULA(B708)),IF(ISNUMBER(B708),B708,IF(NOT(_xlfn.ISFORMULA(D708)),IF(AND(ISNUMBER(D708),D708&lt;&gt;0),Accueil!$B$7,IF(NOT(_xlfn.ISFORMULA(G708)),IF(AND(ISNUMBER(G708),G708&lt;&gt;0),Accueil!$B$7,""),"")),IF(NOT(_xlfn.ISFORMULA(G708)),IF(AND(ISNUMBER(G708),G708&lt;&gt;0),Accueil!$B$7,""),""))),IF(NOT(_xlfn.ISFORMULA(D708)),IF(AND(ISNUMBER(D708),D708&lt;&gt;0),Accueil!$B$7,IF(NOT(_xlfn.ISFORMULA(G708)),IF(AND(ISNUMBER(G708),G708&lt;&gt;0),Accueil!$B$7,""),"")),IF(NOT(_xlfn.ISFORMULA(G708)),IF(AND(ISNUMBER(G708),G708&lt;&gt;0),Accueil!$B$7,""),"")))</f>
        <v/>
      </c>
      <c r="AE708" s="230">
        <f t="shared" ca="1" si="148"/>
        <v>0</v>
      </c>
      <c r="AF708" s="230">
        <f t="shared" ca="1" si="149"/>
        <v>0</v>
      </c>
      <c r="AG708" s="230">
        <f t="shared" ca="1" si="150"/>
        <v>0</v>
      </c>
      <c r="AH708" s="231">
        <f t="shared" ca="1" si="151"/>
        <v>0</v>
      </c>
      <c r="AI708" s="231">
        <f t="shared" ca="1" si="152"/>
        <v>0</v>
      </c>
      <c r="AJ708" s="231" t="str">
        <f t="shared" ca="1" si="153"/>
        <v/>
      </c>
    </row>
    <row r="709" spans="1:36" x14ac:dyDescent="0.25">
      <c r="A709" s="42"/>
      <c r="B709" s="232" t="str">
        <f>IF(NOT(_xlfn.ISFORMULA(D709)),IF(AND(ISNUMBER(D709),D709&lt;&gt;0),Accueil!$B$7,IF(NOT(_xlfn.ISFORMULA(G709)),IF(AND(ISNUMBER(G709),G709&lt;&gt;0),Accueil!$B$7,""),"")),IF(NOT(_xlfn.ISFORMULA(G709)),IF(AND(ISNUMBER(G709),G709&lt;&gt;0),Accueil!$B$7,""),""))</f>
        <v/>
      </c>
      <c r="C709" s="43"/>
      <c r="D709" s="223" t="str">
        <f t="shared" ref="D709:D772" ca="1" si="154">IF(AND(NOT(_xlfn.ISFORMULA(G709)),G709&lt;&gt;"",G709&lt;&gt;0),ROUND(G709-IF($AB709,IF(ISNUMBER(E709),ROUND(E709,2),0),0)-IF($AC709,IF(ISNUMBER(F709),ROUND(F709,2),0),0),2),"")</f>
        <v/>
      </c>
      <c r="E709" s="223" t="str">
        <f t="shared" ref="E709:E772" ca="1" si="155">IF(NOT($AB709),"",IF(AND(NOT(_xlfn.ISFORMULA(G709)),G709&lt;&gt;"",G709&lt;&gt;0),IF(AND($AC709,NOT(_xlfn.ISFORMULA(F709)),ISNUMBER(F709)),ROUND((G709-F709)/(1+0.05)*0.05,2),ROUND(G709/(1+IF($AB709,0.05,0)+IF($AC709,0.09975,0))*0.05,2)),IF(OR(D709="",D709=0),"",ROUND(D709*0.05,2))))</f>
        <v/>
      </c>
      <c r="F709" s="223" t="str">
        <f t="shared" ref="F709:F772" ca="1" si="156">IF(NOT($AC709),"",IF(AND(NOT(_xlfn.ISFORMULA(G709)),G709&lt;&gt;"",G709&lt;&gt;0),IF(AND($AB709,NOT(_xlfn.ISFORMULA(E709)),ISNUMBER(E709)),ROUND((G709-E709)/(1+0.09975)*0.09975,2),ROUND(G709/(1+IF($AB709,0.05,0)+IF($AC709,0.09975,0))*0.09975,2)),IF(OR(D709="",D709=0),"",ROUND(D709*0.09975,2))))</f>
        <v/>
      </c>
      <c r="G709" s="224" t="str">
        <f t="shared" ref="G709:G772" ca="1" si="157">IF(OR(D709="",D709=0),"",ROUND(D709+IF($AB709,IF(ISNUMBER(E709),ROUND(E709,2),0),0)+IF($AC709,IF(ISNUMBER(F709),ROUND(F709,2),0),0),2))</f>
        <v/>
      </c>
      <c r="H709" s="225" t="str">
        <f t="shared" ref="H709:H772" ca="1" si="158">IF(OR(D709="",D709=0),"","$ CAD - Dollar Canadien")</f>
        <v/>
      </c>
      <c r="I709" s="226" t="str">
        <f t="shared" ref="I709:I772" ca="1" si="159">IF(OR(D709="",D709=0),"",IFERROR(VLOOKUP(H709,$Q$5:$R$26,2,FALSE),1))</f>
        <v/>
      </c>
      <c r="J709" s="227" t="str">
        <f t="shared" ref="J709:J772" ca="1" si="160">IF(OR($AJ709="",$AJ709=0),"",ROUND($AJ709*I709,2))</f>
        <v/>
      </c>
      <c r="K709" s="301" t="s">
        <v>88</v>
      </c>
      <c r="L709" s="112"/>
      <c r="M709" s="35"/>
      <c r="N709" s="35"/>
      <c r="O709" s="35"/>
      <c r="P709" s="35"/>
      <c r="S709" s="35"/>
      <c r="T709" s="35"/>
      <c r="U709" s="35"/>
      <c r="V709" s="35"/>
      <c r="W709" s="35"/>
      <c r="X709" s="35"/>
      <c r="Y709" s="35"/>
      <c r="Z709" s="35"/>
      <c r="AA709" s="228" t="b">
        <f t="shared" ref="AA709:AA772" ca="1" si="161">OR(H709="",H709="$ CAD - Dollar Canadien")</f>
        <v>1</v>
      </c>
      <c r="AB709" s="228" t="b">
        <f ca="1">AND(Accueil!$E$5="Oui",$AA709,OR($AD709="",Accueil!$E$7="",NOT(ISNUMBER(Accueil!$E$7)),$AD709&gt;=Accueil!$E$7))</f>
        <v>0</v>
      </c>
      <c r="AC709" s="228" t="b">
        <f ca="1">AND(Accueil!$E$8="Oui",$AA709,OR($AD709="",Accueil!$E$10="",NOT(ISNUMBER(Accueil!$E$10)),$AD709&gt;=Accueil!$E$10))</f>
        <v>0</v>
      </c>
      <c r="AD709" s="229" t="str">
        <f>IF(NOT(_xlfn.ISFORMULA(B709)),IF(ISNUMBER(B709),B709,IF(NOT(_xlfn.ISFORMULA(D709)),IF(AND(ISNUMBER(D709),D709&lt;&gt;0),Accueil!$B$7,IF(NOT(_xlfn.ISFORMULA(G709)),IF(AND(ISNUMBER(G709),G709&lt;&gt;0),Accueil!$B$7,""),"")),IF(NOT(_xlfn.ISFORMULA(G709)),IF(AND(ISNUMBER(G709),G709&lt;&gt;0),Accueil!$B$7,""),""))),IF(NOT(_xlfn.ISFORMULA(D709)),IF(AND(ISNUMBER(D709),D709&lt;&gt;0),Accueil!$B$7,IF(NOT(_xlfn.ISFORMULA(G709)),IF(AND(ISNUMBER(G709),G709&lt;&gt;0),Accueil!$B$7,""),"")),IF(NOT(_xlfn.ISFORMULA(G709)),IF(AND(ISNUMBER(G709),G709&lt;&gt;0),Accueil!$B$7,""),"")))</f>
        <v/>
      </c>
      <c r="AE709" s="230">
        <f t="shared" ref="AE709:AE772" ca="1" si="162">IF((IF(ISNUMBER($AH709),ABS($AH709),0)+IF(ISNUMBER($AI709),ABS($AI709),0))&gt;0,IF(ISNUMBER($AJ709),$AJ709,0),0)</f>
        <v>0</v>
      </c>
      <c r="AF709" s="230">
        <f t="shared" ref="AF709:AF772" ca="1" si="163">IF(IF(ISNUMBER($AH709),ABS($AH709),0)&gt;0,IF(ISNUMBER($AJ709),$AJ709,0)+IF(ISNUMBER($AH709),$AH709,0),0)</f>
        <v>0</v>
      </c>
      <c r="AG709" s="230">
        <f t="shared" ref="AG709:AG772" ca="1" si="164">IF(IF(ISNUMBER($AI709),ABS($AI709),0)&gt;0,IF(ISNUMBER($AJ709),$AJ709,0)+IF(ISNUMBER($AI709),$AI709,0),0)</f>
        <v>0</v>
      </c>
      <c r="AH709" s="231">
        <f t="shared" ref="AH709:AH772" ca="1" si="165">IF($AB709,IF(ISNUMBER(E709),ROUND(E709,2),0),0)</f>
        <v>0</v>
      </c>
      <c r="AI709" s="231">
        <f t="shared" ref="AI709:AI772" ca="1" si="166">IF($AC709,IF(ISNUMBER(F709),ROUND(F709,2),0),0)</f>
        <v>0</v>
      </c>
      <c r="AJ709" s="231" t="str">
        <f t="shared" ref="AJ709:AJ772" ca="1" si="167">IF(AND(NOT(_xlfn.ISFORMULA(G709)),G709&lt;&gt;"",G709&lt;&gt;0),ROUND(G709-$AH709-$AI709,2),IF(OR(D709="",D709=0),"",D709))</f>
        <v/>
      </c>
    </row>
    <row r="710" spans="1:36" x14ac:dyDescent="0.25">
      <c r="A710" s="42"/>
      <c r="B710" s="232" t="str">
        <f>IF(NOT(_xlfn.ISFORMULA(D710)),IF(AND(ISNUMBER(D710),D710&lt;&gt;0),Accueil!$B$7,IF(NOT(_xlfn.ISFORMULA(G710)),IF(AND(ISNUMBER(G710),G710&lt;&gt;0),Accueil!$B$7,""),"")),IF(NOT(_xlfn.ISFORMULA(G710)),IF(AND(ISNUMBER(G710),G710&lt;&gt;0),Accueil!$B$7,""),""))</f>
        <v/>
      </c>
      <c r="C710" s="43"/>
      <c r="D710" s="223" t="str">
        <f t="shared" ca="1" si="154"/>
        <v/>
      </c>
      <c r="E710" s="223" t="str">
        <f t="shared" ca="1" si="155"/>
        <v/>
      </c>
      <c r="F710" s="223" t="str">
        <f t="shared" ca="1" si="156"/>
        <v/>
      </c>
      <c r="G710" s="224" t="str">
        <f t="shared" ca="1" si="157"/>
        <v/>
      </c>
      <c r="H710" s="225" t="str">
        <f t="shared" ca="1" si="158"/>
        <v/>
      </c>
      <c r="I710" s="226" t="str">
        <f t="shared" ca="1" si="159"/>
        <v/>
      </c>
      <c r="J710" s="227" t="str">
        <f t="shared" ca="1" si="160"/>
        <v/>
      </c>
      <c r="K710" s="301" t="s">
        <v>88</v>
      </c>
      <c r="L710" s="112"/>
      <c r="M710" s="35"/>
      <c r="N710" s="35"/>
      <c r="O710" s="35"/>
      <c r="P710" s="35"/>
      <c r="S710" s="35"/>
      <c r="T710" s="35"/>
      <c r="U710" s="35"/>
      <c r="V710" s="35"/>
      <c r="W710" s="35"/>
      <c r="X710" s="35"/>
      <c r="Y710" s="35"/>
      <c r="Z710" s="35"/>
      <c r="AA710" s="228" t="b">
        <f t="shared" ca="1" si="161"/>
        <v>1</v>
      </c>
      <c r="AB710" s="228" t="b">
        <f ca="1">AND(Accueil!$E$5="Oui",$AA710,OR($AD710="",Accueil!$E$7="",NOT(ISNUMBER(Accueil!$E$7)),$AD710&gt;=Accueil!$E$7))</f>
        <v>0</v>
      </c>
      <c r="AC710" s="228" t="b">
        <f ca="1">AND(Accueil!$E$8="Oui",$AA710,OR($AD710="",Accueil!$E$10="",NOT(ISNUMBER(Accueil!$E$10)),$AD710&gt;=Accueil!$E$10))</f>
        <v>0</v>
      </c>
      <c r="AD710" s="229" t="str">
        <f>IF(NOT(_xlfn.ISFORMULA(B710)),IF(ISNUMBER(B710),B710,IF(NOT(_xlfn.ISFORMULA(D710)),IF(AND(ISNUMBER(D710),D710&lt;&gt;0),Accueil!$B$7,IF(NOT(_xlfn.ISFORMULA(G710)),IF(AND(ISNUMBER(G710),G710&lt;&gt;0),Accueil!$B$7,""),"")),IF(NOT(_xlfn.ISFORMULA(G710)),IF(AND(ISNUMBER(G710),G710&lt;&gt;0),Accueil!$B$7,""),""))),IF(NOT(_xlfn.ISFORMULA(D710)),IF(AND(ISNUMBER(D710),D710&lt;&gt;0),Accueil!$B$7,IF(NOT(_xlfn.ISFORMULA(G710)),IF(AND(ISNUMBER(G710),G710&lt;&gt;0),Accueil!$B$7,""),"")),IF(NOT(_xlfn.ISFORMULA(G710)),IF(AND(ISNUMBER(G710),G710&lt;&gt;0),Accueil!$B$7,""),"")))</f>
        <v/>
      </c>
      <c r="AE710" s="230">
        <f t="shared" ca="1" si="162"/>
        <v>0</v>
      </c>
      <c r="AF710" s="230">
        <f t="shared" ca="1" si="163"/>
        <v>0</v>
      </c>
      <c r="AG710" s="230">
        <f t="shared" ca="1" si="164"/>
        <v>0</v>
      </c>
      <c r="AH710" s="231">
        <f t="shared" ca="1" si="165"/>
        <v>0</v>
      </c>
      <c r="AI710" s="231">
        <f t="shared" ca="1" si="166"/>
        <v>0</v>
      </c>
      <c r="AJ710" s="231" t="str">
        <f t="shared" ca="1" si="167"/>
        <v/>
      </c>
    </row>
    <row r="711" spans="1:36" x14ac:dyDescent="0.25">
      <c r="A711" s="42"/>
      <c r="B711" s="232" t="str">
        <f>IF(NOT(_xlfn.ISFORMULA(D711)),IF(AND(ISNUMBER(D711),D711&lt;&gt;0),Accueil!$B$7,IF(NOT(_xlfn.ISFORMULA(G711)),IF(AND(ISNUMBER(G711),G711&lt;&gt;0),Accueil!$B$7,""),"")),IF(NOT(_xlfn.ISFORMULA(G711)),IF(AND(ISNUMBER(G711),G711&lt;&gt;0),Accueil!$B$7,""),""))</f>
        <v/>
      </c>
      <c r="C711" s="43"/>
      <c r="D711" s="223" t="str">
        <f t="shared" ca="1" si="154"/>
        <v/>
      </c>
      <c r="E711" s="223" t="str">
        <f t="shared" ca="1" si="155"/>
        <v/>
      </c>
      <c r="F711" s="223" t="str">
        <f t="shared" ca="1" si="156"/>
        <v/>
      </c>
      <c r="G711" s="224" t="str">
        <f t="shared" ca="1" si="157"/>
        <v/>
      </c>
      <c r="H711" s="225" t="str">
        <f t="shared" ca="1" si="158"/>
        <v/>
      </c>
      <c r="I711" s="226" t="str">
        <f t="shared" ca="1" si="159"/>
        <v/>
      </c>
      <c r="J711" s="227" t="str">
        <f t="shared" ca="1" si="160"/>
        <v/>
      </c>
      <c r="K711" s="301" t="s">
        <v>88</v>
      </c>
      <c r="L711" s="112"/>
      <c r="M711" s="35"/>
      <c r="N711" s="35"/>
      <c r="O711" s="35"/>
      <c r="P711" s="35"/>
      <c r="S711" s="35"/>
      <c r="T711" s="35"/>
      <c r="U711" s="35"/>
      <c r="V711" s="35"/>
      <c r="W711" s="35"/>
      <c r="X711" s="35"/>
      <c r="Y711" s="35"/>
      <c r="Z711" s="35"/>
      <c r="AA711" s="228" t="b">
        <f t="shared" ca="1" si="161"/>
        <v>1</v>
      </c>
      <c r="AB711" s="228" t="b">
        <f ca="1">AND(Accueil!$E$5="Oui",$AA711,OR($AD711="",Accueil!$E$7="",NOT(ISNUMBER(Accueil!$E$7)),$AD711&gt;=Accueil!$E$7))</f>
        <v>0</v>
      </c>
      <c r="AC711" s="228" t="b">
        <f ca="1">AND(Accueil!$E$8="Oui",$AA711,OR($AD711="",Accueil!$E$10="",NOT(ISNUMBER(Accueil!$E$10)),$AD711&gt;=Accueil!$E$10))</f>
        <v>0</v>
      </c>
      <c r="AD711" s="229" t="str">
        <f>IF(NOT(_xlfn.ISFORMULA(B711)),IF(ISNUMBER(B711),B711,IF(NOT(_xlfn.ISFORMULA(D711)),IF(AND(ISNUMBER(D711),D711&lt;&gt;0),Accueil!$B$7,IF(NOT(_xlfn.ISFORMULA(G711)),IF(AND(ISNUMBER(G711),G711&lt;&gt;0),Accueil!$B$7,""),"")),IF(NOT(_xlfn.ISFORMULA(G711)),IF(AND(ISNUMBER(G711),G711&lt;&gt;0),Accueil!$B$7,""),""))),IF(NOT(_xlfn.ISFORMULA(D711)),IF(AND(ISNUMBER(D711),D711&lt;&gt;0),Accueil!$B$7,IF(NOT(_xlfn.ISFORMULA(G711)),IF(AND(ISNUMBER(G711),G711&lt;&gt;0),Accueil!$B$7,""),"")),IF(NOT(_xlfn.ISFORMULA(G711)),IF(AND(ISNUMBER(G711),G711&lt;&gt;0),Accueil!$B$7,""),"")))</f>
        <v/>
      </c>
      <c r="AE711" s="230">
        <f t="shared" ca="1" si="162"/>
        <v>0</v>
      </c>
      <c r="AF711" s="230">
        <f t="shared" ca="1" si="163"/>
        <v>0</v>
      </c>
      <c r="AG711" s="230">
        <f t="shared" ca="1" si="164"/>
        <v>0</v>
      </c>
      <c r="AH711" s="231">
        <f t="shared" ca="1" si="165"/>
        <v>0</v>
      </c>
      <c r="AI711" s="231">
        <f t="shared" ca="1" si="166"/>
        <v>0</v>
      </c>
      <c r="AJ711" s="231" t="str">
        <f t="shared" ca="1" si="167"/>
        <v/>
      </c>
    </row>
    <row r="712" spans="1:36" x14ac:dyDescent="0.25">
      <c r="A712" s="42"/>
      <c r="B712" s="232" t="str">
        <f>IF(NOT(_xlfn.ISFORMULA(D712)),IF(AND(ISNUMBER(D712),D712&lt;&gt;0),Accueil!$B$7,IF(NOT(_xlfn.ISFORMULA(G712)),IF(AND(ISNUMBER(G712),G712&lt;&gt;0),Accueil!$B$7,""),"")),IF(NOT(_xlfn.ISFORMULA(G712)),IF(AND(ISNUMBER(G712),G712&lt;&gt;0),Accueil!$B$7,""),""))</f>
        <v/>
      </c>
      <c r="C712" s="43"/>
      <c r="D712" s="223" t="str">
        <f t="shared" ca="1" si="154"/>
        <v/>
      </c>
      <c r="E712" s="223" t="str">
        <f t="shared" ca="1" si="155"/>
        <v/>
      </c>
      <c r="F712" s="223" t="str">
        <f t="shared" ca="1" si="156"/>
        <v/>
      </c>
      <c r="G712" s="224" t="str">
        <f t="shared" ca="1" si="157"/>
        <v/>
      </c>
      <c r="H712" s="225" t="str">
        <f t="shared" ca="1" si="158"/>
        <v/>
      </c>
      <c r="I712" s="226" t="str">
        <f t="shared" ca="1" si="159"/>
        <v/>
      </c>
      <c r="J712" s="227" t="str">
        <f t="shared" ca="1" si="160"/>
        <v/>
      </c>
      <c r="K712" s="301" t="s">
        <v>88</v>
      </c>
      <c r="L712" s="112"/>
      <c r="M712" s="35"/>
      <c r="N712" s="35"/>
      <c r="O712" s="35"/>
      <c r="P712" s="35"/>
      <c r="S712" s="35"/>
      <c r="T712" s="35"/>
      <c r="U712" s="35"/>
      <c r="V712" s="35"/>
      <c r="W712" s="35"/>
      <c r="X712" s="35"/>
      <c r="Y712" s="35"/>
      <c r="Z712" s="35"/>
      <c r="AA712" s="228" t="b">
        <f t="shared" ca="1" si="161"/>
        <v>1</v>
      </c>
      <c r="AB712" s="228" t="b">
        <f ca="1">AND(Accueil!$E$5="Oui",$AA712,OR($AD712="",Accueil!$E$7="",NOT(ISNUMBER(Accueil!$E$7)),$AD712&gt;=Accueil!$E$7))</f>
        <v>0</v>
      </c>
      <c r="AC712" s="228" t="b">
        <f ca="1">AND(Accueil!$E$8="Oui",$AA712,OR($AD712="",Accueil!$E$10="",NOT(ISNUMBER(Accueil!$E$10)),$AD712&gt;=Accueil!$E$10))</f>
        <v>0</v>
      </c>
      <c r="AD712" s="229" t="str">
        <f>IF(NOT(_xlfn.ISFORMULA(B712)),IF(ISNUMBER(B712),B712,IF(NOT(_xlfn.ISFORMULA(D712)),IF(AND(ISNUMBER(D712),D712&lt;&gt;0),Accueil!$B$7,IF(NOT(_xlfn.ISFORMULA(G712)),IF(AND(ISNUMBER(G712),G712&lt;&gt;0),Accueil!$B$7,""),"")),IF(NOT(_xlfn.ISFORMULA(G712)),IF(AND(ISNUMBER(G712),G712&lt;&gt;0),Accueil!$B$7,""),""))),IF(NOT(_xlfn.ISFORMULA(D712)),IF(AND(ISNUMBER(D712),D712&lt;&gt;0),Accueil!$B$7,IF(NOT(_xlfn.ISFORMULA(G712)),IF(AND(ISNUMBER(G712),G712&lt;&gt;0),Accueil!$B$7,""),"")),IF(NOT(_xlfn.ISFORMULA(G712)),IF(AND(ISNUMBER(G712),G712&lt;&gt;0),Accueil!$B$7,""),"")))</f>
        <v/>
      </c>
      <c r="AE712" s="230">
        <f t="shared" ca="1" si="162"/>
        <v>0</v>
      </c>
      <c r="AF712" s="230">
        <f t="shared" ca="1" si="163"/>
        <v>0</v>
      </c>
      <c r="AG712" s="230">
        <f t="shared" ca="1" si="164"/>
        <v>0</v>
      </c>
      <c r="AH712" s="231">
        <f t="shared" ca="1" si="165"/>
        <v>0</v>
      </c>
      <c r="AI712" s="231">
        <f t="shared" ca="1" si="166"/>
        <v>0</v>
      </c>
      <c r="AJ712" s="231" t="str">
        <f t="shared" ca="1" si="167"/>
        <v/>
      </c>
    </row>
    <row r="713" spans="1:36" x14ac:dyDescent="0.25">
      <c r="A713" s="42"/>
      <c r="B713" s="232" t="str">
        <f>IF(NOT(_xlfn.ISFORMULA(D713)),IF(AND(ISNUMBER(D713),D713&lt;&gt;0),Accueil!$B$7,IF(NOT(_xlfn.ISFORMULA(G713)),IF(AND(ISNUMBER(G713),G713&lt;&gt;0),Accueil!$B$7,""),"")),IF(NOT(_xlfn.ISFORMULA(G713)),IF(AND(ISNUMBER(G713),G713&lt;&gt;0),Accueil!$B$7,""),""))</f>
        <v/>
      </c>
      <c r="C713" s="43"/>
      <c r="D713" s="223" t="str">
        <f t="shared" ca="1" si="154"/>
        <v/>
      </c>
      <c r="E713" s="223" t="str">
        <f t="shared" ca="1" si="155"/>
        <v/>
      </c>
      <c r="F713" s="223" t="str">
        <f t="shared" ca="1" si="156"/>
        <v/>
      </c>
      <c r="G713" s="224" t="str">
        <f t="shared" ca="1" si="157"/>
        <v/>
      </c>
      <c r="H713" s="225" t="str">
        <f t="shared" ca="1" si="158"/>
        <v/>
      </c>
      <c r="I713" s="226" t="str">
        <f t="shared" ca="1" si="159"/>
        <v/>
      </c>
      <c r="J713" s="227" t="str">
        <f t="shared" ca="1" si="160"/>
        <v/>
      </c>
      <c r="K713" s="301" t="s">
        <v>88</v>
      </c>
      <c r="L713" s="112"/>
      <c r="M713" s="35"/>
      <c r="N713" s="35"/>
      <c r="O713" s="35"/>
      <c r="P713" s="35"/>
      <c r="S713" s="35"/>
      <c r="T713" s="35"/>
      <c r="U713" s="35"/>
      <c r="V713" s="35"/>
      <c r="W713" s="35"/>
      <c r="X713" s="35"/>
      <c r="Y713" s="35"/>
      <c r="Z713" s="35"/>
      <c r="AA713" s="228" t="b">
        <f t="shared" ca="1" si="161"/>
        <v>1</v>
      </c>
      <c r="AB713" s="228" t="b">
        <f ca="1">AND(Accueil!$E$5="Oui",$AA713,OR($AD713="",Accueil!$E$7="",NOT(ISNUMBER(Accueil!$E$7)),$AD713&gt;=Accueil!$E$7))</f>
        <v>0</v>
      </c>
      <c r="AC713" s="228" t="b">
        <f ca="1">AND(Accueil!$E$8="Oui",$AA713,OR($AD713="",Accueil!$E$10="",NOT(ISNUMBER(Accueil!$E$10)),$AD713&gt;=Accueil!$E$10))</f>
        <v>0</v>
      </c>
      <c r="AD713" s="229" t="str">
        <f>IF(NOT(_xlfn.ISFORMULA(B713)),IF(ISNUMBER(B713),B713,IF(NOT(_xlfn.ISFORMULA(D713)),IF(AND(ISNUMBER(D713),D713&lt;&gt;0),Accueil!$B$7,IF(NOT(_xlfn.ISFORMULA(G713)),IF(AND(ISNUMBER(G713),G713&lt;&gt;0),Accueil!$B$7,""),"")),IF(NOT(_xlfn.ISFORMULA(G713)),IF(AND(ISNUMBER(G713),G713&lt;&gt;0),Accueil!$B$7,""),""))),IF(NOT(_xlfn.ISFORMULA(D713)),IF(AND(ISNUMBER(D713),D713&lt;&gt;0),Accueil!$B$7,IF(NOT(_xlfn.ISFORMULA(G713)),IF(AND(ISNUMBER(G713),G713&lt;&gt;0),Accueil!$B$7,""),"")),IF(NOT(_xlfn.ISFORMULA(G713)),IF(AND(ISNUMBER(G713),G713&lt;&gt;0),Accueil!$B$7,""),"")))</f>
        <v/>
      </c>
      <c r="AE713" s="230">
        <f t="shared" ca="1" si="162"/>
        <v>0</v>
      </c>
      <c r="AF713" s="230">
        <f t="shared" ca="1" si="163"/>
        <v>0</v>
      </c>
      <c r="AG713" s="230">
        <f t="shared" ca="1" si="164"/>
        <v>0</v>
      </c>
      <c r="AH713" s="231">
        <f t="shared" ca="1" si="165"/>
        <v>0</v>
      </c>
      <c r="AI713" s="231">
        <f t="shared" ca="1" si="166"/>
        <v>0</v>
      </c>
      <c r="AJ713" s="231" t="str">
        <f t="shared" ca="1" si="167"/>
        <v/>
      </c>
    </row>
    <row r="714" spans="1:36" x14ac:dyDescent="0.25">
      <c r="A714" s="42"/>
      <c r="B714" s="232" t="str">
        <f>IF(NOT(_xlfn.ISFORMULA(D714)),IF(AND(ISNUMBER(D714),D714&lt;&gt;0),Accueil!$B$7,IF(NOT(_xlfn.ISFORMULA(G714)),IF(AND(ISNUMBER(G714),G714&lt;&gt;0),Accueil!$B$7,""),"")),IF(NOT(_xlfn.ISFORMULA(G714)),IF(AND(ISNUMBER(G714),G714&lt;&gt;0),Accueil!$B$7,""),""))</f>
        <v/>
      </c>
      <c r="C714" s="43"/>
      <c r="D714" s="223" t="str">
        <f t="shared" ca="1" si="154"/>
        <v/>
      </c>
      <c r="E714" s="223" t="str">
        <f t="shared" ca="1" si="155"/>
        <v/>
      </c>
      <c r="F714" s="223" t="str">
        <f t="shared" ca="1" si="156"/>
        <v/>
      </c>
      <c r="G714" s="224" t="str">
        <f t="shared" ca="1" si="157"/>
        <v/>
      </c>
      <c r="H714" s="225" t="str">
        <f t="shared" ca="1" si="158"/>
        <v/>
      </c>
      <c r="I714" s="226" t="str">
        <f t="shared" ca="1" si="159"/>
        <v/>
      </c>
      <c r="J714" s="227" t="str">
        <f t="shared" ca="1" si="160"/>
        <v/>
      </c>
      <c r="K714" s="301" t="s">
        <v>88</v>
      </c>
      <c r="L714" s="112"/>
      <c r="M714" s="35"/>
      <c r="N714" s="35"/>
      <c r="O714" s="35"/>
      <c r="P714" s="35"/>
      <c r="S714" s="35"/>
      <c r="T714" s="35"/>
      <c r="U714" s="35"/>
      <c r="V714" s="35"/>
      <c r="W714" s="35"/>
      <c r="X714" s="35"/>
      <c r="Y714" s="35"/>
      <c r="Z714" s="35"/>
      <c r="AA714" s="228" t="b">
        <f t="shared" ca="1" si="161"/>
        <v>1</v>
      </c>
      <c r="AB714" s="228" t="b">
        <f ca="1">AND(Accueil!$E$5="Oui",$AA714,OR($AD714="",Accueil!$E$7="",NOT(ISNUMBER(Accueil!$E$7)),$AD714&gt;=Accueil!$E$7))</f>
        <v>0</v>
      </c>
      <c r="AC714" s="228" t="b">
        <f ca="1">AND(Accueil!$E$8="Oui",$AA714,OR($AD714="",Accueil!$E$10="",NOT(ISNUMBER(Accueil!$E$10)),$AD714&gt;=Accueil!$E$10))</f>
        <v>0</v>
      </c>
      <c r="AD714" s="229" t="str">
        <f>IF(NOT(_xlfn.ISFORMULA(B714)),IF(ISNUMBER(B714),B714,IF(NOT(_xlfn.ISFORMULA(D714)),IF(AND(ISNUMBER(D714),D714&lt;&gt;0),Accueil!$B$7,IF(NOT(_xlfn.ISFORMULA(G714)),IF(AND(ISNUMBER(G714),G714&lt;&gt;0),Accueil!$B$7,""),"")),IF(NOT(_xlfn.ISFORMULA(G714)),IF(AND(ISNUMBER(G714),G714&lt;&gt;0),Accueil!$B$7,""),""))),IF(NOT(_xlfn.ISFORMULA(D714)),IF(AND(ISNUMBER(D714),D714&lt;&gt;0),Accueil!$B$7,IF(NOT(_xlfn.ISFORMULA(G714)),IF(AND(ISNUMBER(G714),G714&lt;&gt;0),Accueil!$B$7,""),"")),IF(NOT(_xlfn.ISFORMULA(G714)),IF(AND(ISNUMBER(G714),G714&lt;&gt;0),Accueil!$B$7,""),"")))</f>
        <v/>
      </c>
      <c r="AE714" s="230">
        <f t="shared" ca="1" si="162"/>
        <v>0</v>
      </c>
      <c r="AF714" s="230">
        <f t="shared" ca="1" si="163"/>
        <v>0</v>
      </c>
      <c r="AG714" s="230">
        <f t="shared" ca="1" si="164"/>
        <v>0</v>
      </c>
      <c r="AH714" s="231">
        <f t="shared" ca="1" si="165"/>
        <v>0</v>
      </c>
      <c r="AI714" s="231">
        <f t="shared" ca="1" si="166"/>
        <v>0</v>
      </c>
      <c r="AJ714" s="231" t="str">
        <f t="shared" ca="1" si="167"/>
        <v/>
      </c>
    </row>
    <row r="715" spans="1:36" x14ac:dyDescent="0.25">
      <c r="A715" s="42"/>
      <c r="B715" s="232" t="str">
        <f>IF(NOT(_xlfn.ISFORMULA(D715)),IF(AND(ISNUMBER(D715),D715&lt;&gt;0),Accueil!$B$7,IF(NOT(_xlfn.ISFORMULA(G715)),IF(AND(ISNUMBER(G715),G715&lt;&gt;0),Accueil!$B$7,""),"")),IF(NOT(_xlfn.ISFORMULA(G715)),IF(AND(ISNUMBER(G715),G715&lt;&gt;0),Accueil!$B$7,""),""))</f>
        <v/>
      </c>
      <c r="C715" s="43"/>
      <c r="D715" s="223" t="str">
        <f t="shared" ca="1" si="154"/>
        <v/>
      </c>
      <c r="E715" s="223" t="str">
        <f t="shared" ca="1" si="155"/>
        <v/>
      </c>
      <c r="F715" s="223" t="str">
        <f t="shared" ca="1" si="156"/>
        <v/>
      </c>
      <c r="G715" s="224" t="str">
        <f t="shared" ca="1" si="157"/>
        <v/>
      </c>
      <c r="H715" s="225" t="str">
        <f t="shared" ca="1" si="158"/>
        <v/>
      </c>
      <c r="I715" s="226" t="str">
        <f t="shared" ca="1" si="159"/>
        <v/>
      </c>
      <c r="J715" s="227" t="str">
        <f t="shared" ca="1" si="160"/>
        <v/>
      </c>
      <c r="K715" s="301" t="s">
        <v>88</v>
      </c>
      <c r="L715" s="112"/>
      <c r="M715" s="35"/>
      <c r="N715" s="35"/>
      <c r="O715" s="35"/>
      <c r="P715" s="35"/>
      <c r="S715" s="35"/>
      <c r="T715" s="35"/>
      <c r="U715" s="35"/>
      <c r="V715" s="35"/>
      <c r="W715" s="35"/>
      <c r="X715" s="35"/>
      <c r="Y715" s="35"/>
      <c r="Z715" s="35"/>
      <c r="AA715" s="228" t="b">
        <f t="shared" ca="1" si="161"/>
        <v>1</v>
      </c>
      <c r="AB715" s="228" t="b">
        <f ca="1">AND(Accueil!$E$5="Oui",$AA715,OR($AD715="",Accueil!$E$7="",NOT(ISNUMBER(Accueil!$E$7)),$AD715&gt;=Accueil!$E$7))</f>
        <v>0</v>
      </c>
      <c r="AC715" s="228" t="b">
        <f ca="1">AND(Accueil!$E$8="Oui",$AA715,OR($AD715="",Accueil!$E$10="",NOT(ISNUMBER(Accueil!$E$10)),$AD715&gt;=Accueil!$E$10))</f>
        <v>0</v>
      </c>
      <c r="AD715" s="229" t="str">
        <f>IF(NOT(_xlfn.ISFORMULA(B715)),IF(ISNUMBER(B715),B715,IF(NOT(_xlfn.ISFORMULA(D715)),IF(AND(ISNUMBER(D715),D715&lt;&gt;0),Accueil!$B$7,IF(NOT(_xlfn.ISFORMULA(G715)),IF(AND(ISNUMBER(G715),G715&lt;&gt;0),Accueil!$B$7,""),"")),IF(NOT(_xlfn.ISFORMULA(G715)),IF(AND(ISNUMBER(G715),G715&lt;&gt;0),Accueil!$B$7,""),""))),IF(NOT(_xlfn.ISFORMULA(D715)),IF(AND(ISNUMBER(D715),D715&lt;&gt;0),Accueil!$B$7,IF(NOT(_xlfn.ISFORMULA(G715)),IF(AND(ISNUMBER(G715),G715&lt;&gt;0),Accueil!$B$7,""),"")),IF(NOT(_xlfn.ISFORMULA(G715)),IF(AND(ISNUMBER(G715),G715&lt;&gt;0),Accueil!$B$7,""),"")))</f>
        <v/>
      </c>
      <c r="AE715" s="230">
        <f t="shared" ca="1" si="162"/>
        <v>0</v>
      </c>
      <c r="AF715" s="230">
        <f t="shared" ca="1" si="163"/>
        <v>0</v>
      </c>
      <c r="AG715" s="230">
        <f t="shared" ca="1" si="164"/>
        <v>0</v>
      </c>
      <c r="AH715" s="231">
        <f t="shared" ca="1" si="165"/>
        <v>0</v>
      </c>
      <c r="AI715" s="231">
        <f t="shared" ca="1" si="166"/>
        <v>0</v>
      </c>
      <c r="AJ715" s="231" t="str">
        <f t="shared" ca="1" si="167"/>
        <v/>
      </c>
    </row>
    <row r="716" spans="1:36" x14ac:dyDescent="0.25">
      <c r="A716" s="42"/>
      <c r="B716" s="232" t="str">
        <f>IF(NOT(_xlfn.ISFORMULA(D716)),IF(AND(ISNUMBER(D716),D716&lt;&gt;0),Accueil!$B$7,IF(NOT(_xlfn.ISFORMULA(G716)),IF(AND(ISNUMBER(G716),G716&lt;&gt;0),Accueil!$B$7,""),"")),IF(NOT(_xlfn.ISFORMULA(G716)),IF(AND(ISNUMBER(G716),G716&lt;&gt;0),Accueil!$B$7,""),""))</f>
        <v/>
      </c>
      <c r="C716" s="43"/>
      <c r="D716" s="223" t="str">
        <f t="shared" ca="1" si="154"/>
        <v/>
      </c>
      <c r="E716" s="223" t="str">
        <f t="shared" ca="1" si="155"/>
        <v/>
      </c>
      <c r="F716" s="223" t="str">
        <f t="shared" ca="1" si="156"/>
        <v/>
      </c>
      <c r="G716" s="224" t="str">
        <f t="shared" ca="1" si="157"/>
        <v/>
      </c>
      <c r="H716" s="225" t="str">
        <f t="shared" ca="1" si="158"/>
        <v/>
      </c>
      <c r="I716" s="226" t="str">
        <f t="shared" ca="1" si="159"/>
        <v/>
      </c>
      <c r="J716" s="227" t="str">
        <f t="shared" ca="1" si="160"/>
        <v/>
      </c>
      <c r="K716" s="301" t="s">
        <v>88</v>
      </c>
      <c r="L716" s="112"/>
      <c r="M716" s="35"/>
      <c r="N716" s="35"/>
      <c r="O716" s="35"/>
      <c r="P716" s="35"/>
      <c r="S716" s="35"/>
      <c r="T716" s="35"/>
      <c r="U716" s="35"/>
      <c r="V716" s="35"/>
      <c r="W716" s="35"/>
      <c r="X716" s="35"/>
      <c r="Y716" s="35"/>
      <c r="Z716" s="35"/>
      <c r="AA716" s="228" t="b">
        <f t="shared" ca="1" si="161"/>
        <v>1</v>
      </c>
      <c r="AB716" s="228" t="b">
        <f ca="1">AND(Accueil!$E$5="Oui",$AA716,OR($AD716="",Accueil!$E$7="",NOT(ISNUMBER(Accueil!$E$7)),$AD716&gt;=Accueil!$E$7))</f>
        <v>0</v>
      </c>
      <c r="AC716" s="228" t="b">
        <f ca="1">AND(Accueil!$E$8="Oui",$AA716,OR($AD716="",Accueil!$E$10="",NOT(ISNUMBER(Accueil!$E$10)),$AD716&gt;=Accueil!$E$10))</f>
        <v>0</v>
      </c>
      <c r="AD716" s="229" t="str">
        <f>IF(NOT(_xlfn.ISFORMULA(B716)),IF(ISNUMBER(B716),B716,IF(NOT(_xlfn.ISFORMULA(D716)),IF(AND(ISNUMBER(D716),D716&lt;&gt;0),Accueil!$B$7,IF(NOT(_xlfn.ISFORMULA(G716)),IF(AND(ISNUMBER(G716),G716&lt;&gt;0),Accueil!$B$7,""),"")),IF(NOT(_xlfn.ISFORMULA(G716)),IF(AND(ISNUMBER(G716),G716&lt;&gt;0),Accueil!$B$7,""),""))),IF(NOT(_xlfn.ISFORMULA(D716)),IF(AND(ISNUMBER(D716),D716&lt;&gt;0),Accueil!$B$7,IF(NOT(_xlfn.ISFORMULA(G716)),IF(AND(ISNUMBER(G716),G716&lt;&gt;0),Accueil!$B$7,""),"")),IF(NOT(_xlfn.ISFORMULA(G716)),IF(AND(ISNUMBER(G716),G716&lt;&gt;0),Accueil!$B$7,""),"")))</f>
        <v/>
      </c>
      <c r="AE716" s="230">
        <f t="shared" ca="1" si="162"/>
        <v>0</v>
      </c>
      <c r="AF716" s="230">
        <f t="shared" ca="1" si="163"/>
        <v>0</v>
      </c>
      <c r="AG716" s="230">
        <f t="shared" ca="1" si="164"/>
        <v>0</v>
      </c>
      <c r="AH716" s="231">
        <f t="shared" ca="1" si="165"/>
        <v>0</v>
      </c>
      <c r="AI716" s="231">
        <f t="shared" ca="1" si="166"/>
        <v>0</v>
      </c>
      <c r="AJ716" s="231" t="str">
        <f t="shared" ca="1" si="167"/>
        <v/>
      </c>
    </row>
    <row r="717" spans="1:36" x14ac:dyDescent="0.25">
      <c r="A717" s="42"/>
      <c r="B717" s="232" t="str">
        <f>IF(NOT(_xlfn.ISFORMULA(D717)),IF(AND(ISNUMBER(D717),D717&lt;&gt;0),Accueil!$B$7,IF(NOT(_xlfn.ISFORMULA(G717)),IF(AND(ISNUMBER(G717),G717&lt;&gt;0),Accueil!$B$7,""),"")),IF(NOT(_xlfn.ISFORMULA(G717)),IF(AND(ISNUMBER(G717),G717&lt;&gt;0),Accueil!$B$7,""),""))</f>
        <v/>
      </c>
      <c r="C717" s="43"/>
      <c r="D717" s="223" t="str">
        <f t="shared" ca="1" si="154"/>
        <v/>
      </c>
      <c r="E717" s="223" t="str">
        <f t="shared" ca="1" si="155"/>
        <v/>
      </c>
      <c r="F717" s="223" t="str">
        <f t="shared" ca="1" si="156"/>
        <v/>
      </c>
      <c r="G717" s="224" t="str">
        <f t="shared" ca="1" si="157"/>
        <v/>
      </c>
      <c r="H717" s="225" t="str">
        <f t="shared" ca="1" si="158"/>
        <v/>
      </c>
      <c r="I717" s="226" t="str">
        <f t="shared" ca="1" si="159"/>
        <v/>
      </c>
      <c r="J717" s="227" t="str">
        <f t="shared" ca="1" si="160"/>
        <v/>
      </c>
      <c r="K717" s="301" t="s">
        <v>88</v>
      </c>
      <c r="L717" s="112"/>
      <c r="M717" s="35"/>
      <c r="N717" s="35"/>
      <c r="O717" s="35"/>
      <c r="P717" s="35"/>
      <c r="S717" s="35"/>
      <c r="T717" s="35"/>
      <c r="U717" s="35"/>
      <c r="V717" s="35"/>
      <c r="W717" s="35"/>
      <c r="X717" s="35"/>
      <c r="Y717" s="35"/>
      <c r="Z717" s="35"/>
      <c r="AA717" s="228" t="b">
        <f t="shared" ca="1" si="161"/>
        <v>1</v>
      </c>
      <c r="AB717" s="228" t="b">
        <f ca="1">AND(Accueil!$E$5="Oui",$AA717,OR($AD717="",Accueil!$E$7="",NOT(ISNUMBER(Accueil!$E$7)),$AD717&gt;=Accueil!$E$7))</f>
        <v>0</v>
      </c>
      <c r="AC717" s="228" t="b">
        <f ca="1">AND(Accueil!$E$8="Oui",$AA717,OR($AD717="",Accueil!$E$10="",NOT(ISNUMBER(Accueil!$E$10)),$AD717&gt;=Accueil!$E$10))</f>
        <v>0</v>
      </c>
      <c r="AD717" s="229" t="str">
        <f>IF(NOT(_xlfn.ISFORMULA(B717)),IF(ISNUMBER(B717),B717,IF(NOT(_xlfn.ISFORMULA(D717)),IF(AND(ISNUMBER(D717),D717&lt;&gt;0),Accueil!$B$7,IF(NOT(_xlfn.ISFORMULA(G717)),IF(AND(ISNUMBER(G717),G717&lt;&gt;0),Accueil!$B$7,""),"")),IF(NOT(_xlfn.ISFORMULA(G717)),IF(AND(ISNUMBER(G717),G717&lt;&gt;0),Accueil!$B$7,""),""))),IF(NOT(_xlfn.ISFORMULA(D717)),IF(AND(ISNUMBER(D717),D717&lt;&gt;0),Accueil!$B$7,IF(NOT(_xlfn.ISFORMULA(G717)),IF(AND(ISNUMBER(G717),G717&lt;&gt;0),Accueil!$B$7,""),"")),IF(NOT(_xlfn.ISFORMULA(G717)),IF(AND(ISNUMBER(G717),G717&lt;&gt;0),Accueil!$B$7,""),"")))</f>
        <v/>
      </c>
      <c r="AE717" s="230">
        <f t="shared" ca="1" si="162"/>
        <v>0</v>
      </c>
      <c r="AF717" s="230">
        <f t="shared" ca="1" si="163"/>
        <v>0</v>
      </c>
      <c r="AG717" s="230">
        <f t="shared" ca="1" si="164"/>
        <v>0</v>
      </c>
      <c r="AH717" s="231">
        <f t="shared" ca="1" si="165"/>
        <v>0</v>
      </c>
      <c r="AI717" s="231">
        <f t="shared" ca="1" si="166"/>
        <v>0</v>
      </c>
      <c r="AJ717" s="231" t="str">
        <f t="shared" ca="1" si="167"/>
        <v/>
      </c>
    </row>
    <row r="718" spans="1:36" x14ac:dyDescent="0.25">
      <c r="A718" s="42"/>
      <c r="B718" s="232" t="str">
        <f>IF(NOT(_xlfn.ISFORMULA(D718)),IF(AND(ISNUMBER(D718),D718&lt;&gt;0),Accueil!$B$7,IF(NOT(_xlfn.ISFORMULA(G718)),IF(AND(ISNUMBER(G718),G718&lt;&gt;0),Accueil!$B$7,""),"")),IF(NOT(_xlfn.ISFORMULA(G718)),IF(AND(ISNUMBER(G718),G718&lt;&gt;0),Accueil!$B$7,""),""))</f>
        <v/>
      </c>
      <c r="C718" s="43"/>
      <c r="D718" s="223" t="str">
        <f t="shared" ca="1" si="154"/>
        <v/>
      </c>
      <c r="E718" s="223" t="str">
        <f t="shared" ca="1" si="155"/>
        <v/>
      </c>
      <c r="F718" s="223" t="str">
        <f t="shared" ca="1" si="156"/>
        <v/>
      </c>
      <c r="G718" s="224" t="str">
        <f t="shared" ca="1" si="157"/>
        <v/>
      </c>
      <c r="H718" s="225" t="str">
        <f t="shared" ca="1" si="158"/>
        <v/>
      </c>
      <c r="I718" s="226" t="str">
        <f t="shared" ca="1" si="159"/>
        <v/>
      </c>
      <c r="J718" s="227" t="str">
        <f t="shared" ca="1" si="160"/>
        <v/>
      </c>
      <c r="K718" s="301" t="s">
        <v>88</v>
      </c>
      <c r="L718" s="112"/>
      <c r="M718" s="35"/>
      <c r="N718" s="35"/>
      <c r="O718" s="35"/>
      <c r="P718" s="35"/>
      <c r="S718" s="35"/>
      <c r="T718" s="35"/>
      <c r="U718" s="35"/>
      <c r="V718" s="35"/>
      <c r="W718" s="35"/>
      <c r="X718" s="35"/>
      <c r="Y718" s="35"/>
      <c r="Z718" s="35"/>
      <c r="AA718" s="228" t="b">
        <f t="shared" ca="1" si="161"/>
        <v>1</v>
      </c>
      <c r="AB718" s="228" t="b">
        <f ca="1">AND(Accueil!$E$5="Oui",$AA718,OR($AD718="",Accueil!$E$7="",NOT(ISNUMBER(Accueil!$E$7)),$AD718&gt;=Accueil!$E$7))</f>
        <v>0</v>
      </c>
      <c r="AC718" s="228" t="b">
        <f ca="1">AND(Accueil!$E$8="Oui",$AA718,OR($AD718="",Accueil!$E$10="",NOT(ISNUMBER(Accueil!$E$10)),$AD718&gt;=Accueil!$E$10))</f>
        <v>0</v>
      </c>
      <c r="AD718" s="229" t="str">
        <f>IF(NOT(_xlfn.ISFORMULA(B718)),IF(ISNUMBER(B718),B718,IF(NOT(_xlfn.ISFORMULA(D718)),IF(AND(ISNUMBER(D718),D718&lt;&gt;0),Accueil!$B$7,IF(NOT(_xlfn.ISFORMULA(G718)),IF(AND(ISNUMBER(G718),G718&lt;&gt;0),Accueil!$B$7,""),"")),IF(NOT(_xlfn.ISFORMULA(G718)),IF(AND(ISNUMBER(G718),G718&lt;&gt;0),Accueil!$B$7,""),""))),IF(NOT(_xlfn.ISFORMULA(D718)),IF(AND(ISNUMBER(D718),D718&lt;&gt;0),Accueil!$B$7,IF(NOT(_xlfn.ISFORMULA(G718)),IF(AND(ISNUMBER(G718),G718&lt;&gt;0),Accueil!$B$7,""),"")),IF(NOT(_xlfn.ISFORMULA(G718)),IF(AND(ISNUMBER(G718),G718&lt;&gt;0),Accueil!$B$7,""),"")))</f>
        <v/>
      </c>
      <c r="AE718" s="230">
        <f t="shared" ca="1" si="162"/>
        <v>0</v>
      </c>
      <c r="AF718" s="230">
        <f t="shared" ca="1" si="163"/>
        <v>0</v>
      </c>
      <c r="AG718" s="230">
        <f t="shared" ca="1" si="164"/>
        <v>0</v>
      </c>
      <c r="AH718" s="231">
        <f t="shared" ca="1" si="165"/>
        <v>0</v>
      </c>
      <c r="AI718" s="231">
        <f t="shared" ca="1" si="166"/>
        <v>0</v>
      </c>
      <c r="AJ718" s="231" t="str">
        <f t="shared" ca="1" si="167"/>
        <v/>
      </c>
    </row>
    <row r="719" spans="1:36" x14ac:dyDescent="0.25">
      <c r="A719" s="42"/>
      <c r="B719" s="232" t="str">
        <f>IF(NOT(_xlfn.ISFORMULA(D719)),IF(AND(ISNUMBER(D719),D719&lt;&gt;0),Accueil!$B$7,IF(NOT(_xlfn.ISFORMULA(G719)),IF(AND(ISNUMBER(G719),G719&lt;&gt;0),Accueil!$B$7,""),"")),IF(NOT(_xlfn.ISFORMULA(G719)),IF(AND(ISNUMBER(G719),G719&lt;&gt;0),Accueil!$B$7,""),""))</f>
        <v/>
      </c>
      <c r="C719" s="43"/>
      <c r="D719" s="223" t="str">
        <f t="shared" ca="1" si="154"/>
        <v/>
      </c>
      <c r="E719" s="223" t="str">
        <f t="shared" ca="1" si="155"/>
        <v/>
      </c>
      <c r="F719" s="223" t="str">
        <f t="shared" ca="1" si="156"/>
        <v/>
      </c>
      <c r="G719" s="224" t="str">
        <f t="shared" ca="1" si="157"/>
        <v/>
      </c>
      <c r="H719" s="225" t="str">
        <f t="shared" ca="1" si="158"/>
        <v/>
      </c>
      <c r="I719" s="226" t="str">
        <f t="shared" ca="1" si="159"/>
        <v/>
      </c>
      <c r="J719" s="227" t="str">
        <f t="shared" ca="1" si="160"/>
        <v/>
      </c>
      <c r="K719" s="301" t="s">
        <v>88</v>
      </c>
      <c r="L719" s="112"/>
      <c r="M719" s="35"/>
      <c r="N719" s="35"/>
      <c r="O719" s="35"/>
      <c r="P719" s="35"/>
      <c r="S719" s="35"/>
      <c r="T719" s="35"/>
      <c r="U719" s="35"/>
      <c r="V719" s="35"/>
      <c r="W719" s="35"/>
      <c r="X719" s="35"/>
      <c r="Y719" s="35"/>
      <c r="Z719" s="35"/>
      <c r="AA719" s="228" t="b">
        <f t="shared" ca="1" si="161"/>
        <v>1</v>
      </c>
      <c r="AB719" s="228" t="b">
        <f ca="1">AND(Accueil!$E$5="Oui",$AA719,OR($AD719="",Accueil!$E$7="",NOT(ISNUMBER(Accueil!$E$7)),$AD719&gt;=Accueil!$E$7))</f>
        <v>0</v>
      </c>
      <c r="AC719" s="228" t="b">
        <f ca="1">AND(Accueil!$E$8="Oui",$AA719,OR($AD719="",Accueil!$E$10="",NOT(ISNUMBER(Accueil!$E$10)),$AD719&gt;=Accueil!$E$10))</f>
        <v>0</v>
      </c>
      <c r="AD719" s="229" t="str">
        <f>IF(NOT(_xlfn.ISFORMULA(B719)),IF(ISNUMBER(B719),B719,IF(NOT(_xlfn.ISFORMULA(D719)),IF(AND(ISNUMBER(D719),D719&lt;&gt;0),Accueil!$B$7,IF(NOT(_xlfn.ISFORMULA(G719)),IF(AND(ISNUMBER(G719),G719&lt;&gt;0),Accueil!$B$7,""),"")),IF(NOT(_xlfn.ISFORMULA(G719)),IF(AND(ISNUMBER(G719),G719&lt;&gt;0),Accueil!$B$7,""),""))),IF(NOT(_xlfn.ISFORMULA(D719)),IF(AND(ISNUMBER(D719),D719&lt;&gt;0),Accueil!$B$7,IF(NOT(_xlfn.ISFORMULA(G719)),IF(AND(ISNUMBER(G719),G719&lt;&gt;0),Accueil!$B$7,""),"")),IF(NOT(_xlfn.ISFORMULA(G719)),IF(AND(ISNUMBER(G719),G719&lt;&gt;0),Accueil!$B$7,""),"")))</f>
        <v/>
      </c>
      <c r="AE719" s="230">
        <f t="shared" ca="1" si="162"/>
        <v>0</v>
      </c>
      <c r="AF719" s="230">
        <f t="shared" ca="1" si="163"/>
        <v>0</v>
      </c>
      <c r="AG719" s="230">
        <f t="shared" ca="1" si="164"/>
        <v>0</v>
      </c>
      <c r="AH719" s="231">
        <f t="shared" ca="1" si="165"/>
        <v>0</v>
      </c>
      <c r="AI719" s="231">
        <f t="shared" ca="1" si="166"/>
        <v>0</v>
      </c>
      <c r="AJ719" s="231" t="str">
        <f t="shared" ca="1" si="167"/>
        <v/>
      </c>
    </row>
    <row r="720" spans="1:36" x14ac:dyDescent="0.25">
      <c r="A720" s="42"/>
      <c r="B720" s="232" t="str">
        <f>IF(NOT(_xlfn.ISFORMULA(D720)),IF(AND(ISNUMBER(D720),D720&lt;&gt;0),Accueil!$B$7,IF(NOT(_xlfn.ISFORMULA(G720)),IF(AND(ISNUMBER(G720),G720&lt;&gt;0),Accueil!$B$7,""),"")),IF(NOT(_xlfn.ISFORMULA(G720)),IF(AND(ISNUMBER(G720),G720&lt;&gt;0),Accueil!$B$7,""),""))</f>
        <v/>
      </c>
      <c r="C720" s="43"/>
      <c r="D720" s="223" t="str">
        <f t="shared" ca="1" si="154"/>
        <v/>
      </c>
      <c r="E720" s="223" t="str">
        <f t="shared" ca="1" si="155"/>
        <v/>
      </c>
      <c r="F720" s="223" t="str">
        <f t="shared" ca="1" si="156"/>
        <v/>
      </c>
      <c r="G720" s="224" t="str">
        <f t="shared" ca="1" si="157"/>
        <v/>
      </c>
      <c r="H720" s="225" t="str">
        <f t="shared" ca="1" si="158"/>
        <v/>
      </c>
      <c r="I720" s="226" t="str">
        <f t="shared" ca="1" si="159"/>
        <v/>
      </c>
      <c r="J720" s="227" t="str">
        <f t="shared" ca="1" si="160"/>
        <v/>
      </c>
      <c r="K720" s="301" t="s">
        <v>88</v>
      </c>
      <c r="L720" s="112"/>
      <c r="M720" s="35"/>
      <c r="N720" s="35"/>
      <c r="O720" s="35"/>
      <c r="P720" s="35"/>
      <c r="S720" s="35"/>
      <c r="T720" s="35"/>
      <c r="U720" s="35"/>
      <c r="V720" s="35"/>
      <c r="W720" s="35"/>
      <c r="X720" s="35"/>
      <c r="Y720" s="35"/>
      <c r="Z720" s="35"/>
      <c r="AA720" s="228" t="b">
        <f t="shared" ca="1" si="161"/>
        <v>1</v>
      </c>
      <c r="AB720" s="228" t="b">
        <f ca="1">AND(Accueil!$E$5="Oui",$AA720,OR($AD720="",Accueil!$E$7="",NOT(ISNUMBER(Accueil!$E$7)),$AD720&gt;=Accueil!$E$7))</f>
        <v>0</v>
      </c>
      <c r="AC720" s="228" t="b">
        <f ca="1">AND(Accueil!$E$8="Oui",$AA720,OR($AD720="",Accueil!$E$10="",NOT(ISNUMBER(Accueil!$E$10)),$AD720&gt;=Accueil!$E$10))</f>
        <v>0</v>
      </c>
      <c r="AD720" s="229" t="str">
        <f>IF(NOT(_xlfn.ISFORMULA(B720)),IF(ISNUMBER(B720),B720,IF(NOT(_xlfn.ISFORMULA(D720)),IF(AND(ISNUMBER(D720),D720&lt;&gt;0),Accueil!$B$7,IF(NOT(_xlfn.ISFORMULA(G720)),IF(AND(ISNUMBER(G720),G720&lt;&gt;0),Accueil!$B$7,""),"")),IF(NOT(_xlfn.ISFORMULA(G720)),IF(AND(ISNUMBER(G720),G720&lt;&gt;0),Accueil!$B$7,""),""))),IF(NOT(_xlfn.ISFORMULA(D720)),IF(AND(ISNUMBER(D720),D720&lt;&gt;0),Accueil!$B$7,IF(NOT(_xlfn.ISFORMULA(G720)),IF(AND(ISNUMBER(G720),G720&lt;&gt;0),Accueil!$B$7,""),"")),IF(NOT(_xlfn.ISFORMULA(G720)),IF(AND(ISNUMBER(G720),G720&lt;&gt;0),Accueil!$B$7,""),"")))</f>
        <v/>
      </c>
      <c r="AE720" s="230">
        <f t="shared" ca="1" si="162"/>
        <v>0</v>
      </c>
      <c r="AF720" s="230">
        <f t="shared" ca="1" si="163"/>
        <v>0</v>
      </c>
      <c r="AG720" s="230">
        <f t="shared" ca="1" si="164"/>
        <v>0</v>
      </c>
      <c r="AH720" s="231">
        <f t="shared" ca="1" si="165"/>
        <v>0</v>
      </c>
      <c r="AI720" s="231">
        <f t="shared" ca="1" si="166"/>
        <v>0</v>
      </c>
      <c r="AJ720" s="231" t="str">
        <f t="shared" ca="1" si="167"/>
        <v/>
      </c>
    </row>
    <row r="721" spans="1:36" x14ac:dyDescent="0.25">
      <c r="A721" s="42"/>
      <c r="B721" s="232" t="str">
        <f>IF(NOT(_xlfn.ISFORMULA(D721)),IF(AND(ISNUMBER(D721),D721&lt;&gt;0),Accueil!$B$7,IF(NOT(_xlfn.ISFORMULA(G721)),IF(AND(ISNUMBER(G721),G721&lt;&gt;0),Accueil!$B$7,""),"")),IF(NOT(_xlfn.ISFORMULA(G721)),IF(AND(ISNUMBER(G721),G721&lt;&gt;0),Accueil!$B$7,""),""))</f>
        <v/>
      </c>
      <c r="C721" s="43"/>
      <c r="D721" s="223" t="str">
        <f t="shared" ca="1" si="154"/>
        <v/>
      </c>
      <c r="E721" s="223" t="str">
        <f t="shared" ca="1" si="155"/>
        <v/>
      </c>
      <c r="F721" s="223" t="str">
        <f t="shared" ca="1" si="156"/>
        <v/>
      </c>
      <c r="G721" s="224" t="str">
        <f t="shared" ca="1" si="157"/>
        <v/>
      </c>
      <c r="H721" s="225" t="str">
        <f t="shared" ca="1" si="158"/>
        <v/>
      </c>
      <c r="I721" s="226" t="str">
        <f t="shared" ca="1" si="159"/>
        <v/>
      </c>
      <c r="J721" s="227" t="str">
        <f t="shared" ca="1" si="160"/>
        <v/>
      </c>
      <c r="K721" s="301" t="s">
        <v>88</v>
      </c>
      <c r="L721" s="112"/>
      <c r="M721" s="35"/>
      <c r="N721" s="35"/>
      <c r="O721" s="35"/>
      <c r="P721" s="35"/>
      <c r="S721" s="35"/>
      <c r="T721" s="35"/>
      <c r="U721" s="35"/>
      <c r="V721" s="35"/>
      <c r="W721" s="35"/>
      <c r="X721" s="35"/>
      <c r="Y721" s="35"/>
      <c r="Z721" s="35"/>
      <c r="AA721" s="228" t="b">
        <f t="shared" ca="1" si="161"/>
        <v>1</v>
      </c>
      <c r="AB721" s="228" t="b">
        <f ca="1">AND(Accueil!$E$5="Oui",$AA721,OR($AD721="",Accueil!$E$7="",NOT(ISNUMBER(Accueil!$E$7)),$AD721&gt;=Accueil!$E$7))</f>
        <v>0</v>
      </c>
      <c r="AC721" s="228" t="b">
        <f ca="1">AND(Accueil!$E$8="Oui",$AA721,OR($AD721="",Accueil!$E$10="",NOT(ISNUMBER(Accueil!$E$10)),$AD721&gt;=Accueil!$E$10))</f>
        <v>0</v>
      </c>
      <c r="AD721" s="229" t="str">
        <f>IF(NOT(_xlfn.ISFORMULA(B721)),IF(ISNUMBER(B721),B721,IF(NOT(_xlfn.ISFORMULA(D721)),IF(AND(ISNUMBER(D721),D721&lt;&gt;0),Accueil!$B$7,IF(NOT(_xlfn.ISFORMULA(G721)),IF(AND(ISNUMBER(G721),G721&lt;&gt;0),Accueil!$B$7,""),"")),IF(NOT(_xlfn.ISFORMULA(G721)),IF(AND(ISNUMBER(G721),G721&lt;&gt;0),Accueil!$B$7,""),""))),IF(NOT(_xlfn.ISFORMULA(D721)),IF(AND(ISNUMBER(D721),D721&lt;&gt;0),Accueil!$B$7,IF(NOT(_xlfn.ISFORMULA(G721)),IF(AND(ISNUMBER(G721),G721&lt;&gt;0),Accueil!$B$7,""),"")),IF(NOT(_xlfn.ISFORMULA(G721)),IF(AND(ISNUMBER(G721),G721&lt;&gt;0),Accueil!$B$7,""),"")))</f>
        <v/>
      </c>
      <c r="AE721" s="230">
        <f t="shared" ca="1" si="162"/>
        <v>0</v>
      </c>
      <c r="AF721" s="230">
        <f t="shared" ca="1" si="163"/>
        <v>0</v>
      </c>
      <c r="AG721" s="230">
        <f t="shared" ca="1" si="164"/>
        <v>0</v>
      </c>
      <c r="AH721" s="231">
        <f t="shared" ca="1" si="165"/>
        <v>0</v>
      </c>
      <c r="AI721" s="231">
        <f t="shared" ca="1" si="166"/>
        <v>0</v>
      </c>
      <c r="AJ721" s="231" t="str">
        <f t="shared" ca="1" si="167"/>
        <v/>
      </c>
    </row>
    <row r="722" spans="1:36" x14ac:dyDescent="0.25">
      <c r="A722" s="42"/>
      <c r="B722" s="232" t="str">
        <f>IF(NOT(_xlfn.ISFORMULA(D722)),IF(AND(ISNUMBER(D722),D722&lt;&gt;0),Accueil!$B$7,IF(NOT(_xlfn.ISFORMULA(G722)),IF(AND(ISNUMBER(G722),G722&lt;&gt;0),Accueil!$B$7,""),"")),IF(NOT(_xlfn.ISFORMULA(G722)),IF(AND(ISNUMBER(G722),G722&lt;&gt;0),Accueil!$B$7,""),""))</f>
        <v/>
      </c>
      <c r="C722" s="43"/>
      <c r="D722" s="223" t="str">
        <f t="shared" ca="1" si="154"/>
        <v/>
      </c>
      <c r="E722" s="223" t="str">
        <f t="shared" ca="1" si="155"/>
        <v/>
      </c>
      <c r="F722" s="223" t="str">
        <f t="shared" ca="1" si="156"/>
        <v/>
      </c>
      <c r="G722" s="224" t="str">
        <f t="shared" ca="1" si="157"/>
        <v/>
      </c>
      <c r="H722" s="225" t="str">
        <f t="shared" ca="1" si="158"/>
        <v/>
      </c>
      <c r="I722" s="226" t="str">
        <f t="shared" ca="1" si="159"/>
        <v/>
      </c>
      <c r="J722" s="227" t="str">
        <f t="shared" ca="1" si="160"/>
        <v/>
      </c>
      <c r="K722" s="301" t="s">
        <v>88</v>
      </c>
      <c r="L722" s="112"/>
      <c r="M722" s="35"/>
      <c r="N722" s="35"/>
      <c r="O722" s="35"/>
      <c r="P722" s="35"/>
      <c r="S722" s="35"/>
      <c r="T722" s="35"/>
      <c r="U722" s="35"/>
      <c r="V722" s="35"/>
      <c r="W722" s="35"/>
      <c r="X722" s="35"/>
      <c r="Y722" s="35"/>
      <c r="Z722" s="35"/>
      <c r="AA722" s="228" t="b">
        <f t="shared" ca="1" si="161"/>
        <v>1</v>
      </c>
      <c r="AB722" s="228" t="b">
        <f ca="1">AND(Accueil!$E$5="Oui",$AA722,OR($AD722="",Accueil!$E$7="",NOT(ISNUMBER(Accueil!$E$7)),$AD722&gt;=Accueil!$E$7))</f>
        <v>0</v>
      </c>
      <c r="AC722" s="228" t="b">
        <f ca="1">AND(Accueil!$E$8="Oui",$AA722,OR($AD722="",Accueil!$E$10="",NOT(ISNUMBER(Accueil!$E$10)),$AD722&gt;=Accueil!$E$10))</f>
        <v>0</v>
      </c>
      <c r="AD722" s="229" t="str">
        <f>IF(NOT(_xlfn.ISFORMULA(B722)),IF(ISNUMBER(B722),B722,IF(NOT(_xlfn.ISFORMULA(D722)),IF(AND(ISNUMBER(D722),D722&lt;&gt;0),Accueil!$B$7,IF(NOT(_xlfn.ISFORMULA(G722)),IF(AND(ISNUMBER(G722),G722&lt;&gt;0),Accueil!$B$7,""),"")),IF(NOT(_xlfn.ISFORMULA(G722)),IF(AND(ISNUMBER(G722),G722&lt;&gt;0),Accueil!$B$7,""),""))),IF(NOT(_xlfn.ISFORMULA(D722)),IF(AND(ISNUMBER(D722),D722&lt;&gt;0),Accueil!$B$7,IF(NOT(_xlfn.ISFORMULA(G722)),IF(AND(ISNUMBER(G722),G722&lt;&gt;0),Accueil!$B$7,""),"")),IF(NOT(_xlfn.ISFORMULA(G722)),IF(AND(ISNUMBER(G722),G722&lt;&gt;0),Accueil!$B$7,""),"")))</f>
        <v/>
      </c>
      <c r="AE722" s="230">
        <f t="shared" ca="1" si="162"/>
        <v>0</v>
      </c>
      <c r="AF722" s="230">
        <f t="shared" ca="1" si="163"/>
        <v>0</v>
      </c>
      <c r="AG722" s="230">
        <f t="shared" ca="1" si="164"/>
        <v>0</v>
      </c>
      <c r="AH722" s="231">
        <f t="shared" ca="1" si="165"/>
        <v>0</v>
      </c>
      <c r="AI722" s="231">
        <f t="shared" ca="1" si="166"/>
        <v>0</v>
      </c>
      <c r="AJ722" s="231" t="str">
        <f t="shared" ca="1" si="167"/>
        <v/>
      </c>
    </row>
    <row r="723" spans="1:36" x14ac:dyDescent="0.25">
      <c r="A723" s="42"/>
      <c r="B723" s="232" t="str">
        <f>IF(NOT(_xlfn.ISFORMULA(D723)),IF(AND(ISNUMBER(D723),D723&lt;&gt;0),Accueil!$B$7,IF(NOT(_xlfn.ISFORMULA(G723)),IF(AND(ISNUMBER(G723),G723&lt;&gt;0),Accueil!$B$7,""),"")),IF(NOT(_xlfn.ISFORMULA(G723)),IF(AND(ISNUMBER(G723),G723&lt;&gt;0),Accueil!$B$7,""),""))</f>
        <v/>
      </c>
      <c r="C723" s="43"/>
      <c r="D723" s="223" t="str">
        <f t="shared" ca="1" si="154"/>
        <v/>
      </c>
      <c r="E723" s="223" t="str">
        <f t="shared" ca="1" si="155"/>
        <v/>
      </c>
      <c r="F723" s="223" t="str">
        <f t="shared" ca="1" si="156"/>
        <v/>
      </c>
      <c r="G723" s="224" t="str">
        <f t="shared" ca="1" si="157"/>
        <v/>
      </c>
      <c r="H723" s="225" t="str">
        <f t="shared" ca="1" si="158"/>
        <v/>
      </c>
      <c r="I723" s="226" t="str">
        <f t="shared" ca="1" si="159"/>
        <v/>
      </c>
      <c r="J723" s="227" t="str">
        <f t="shared" ca="1" si="160"/>
        <v/>
      </c>
      <c r="K723" s="301" t="s">
        <v>88</v>
      </c>
      <c r="L723" s="112"/>
      <c r="M723" s="35"/>
      <c r="N723" s="35"/>
      <c r="O723" s="35"/>
      <c r="P723" s="35"/>
      <c r="S723" s="35"/>
      <c r="T723" s="35"/>
      <c r="U723" s="35"/>
      <c r="V723" s="35"/>
      <c r="W723" s="35"/>
      <c r="X723" s="35"/>
      <c r="Y723" s="35"/>
      <c r="Z723" s="35"/>
      <c r="AA723" s="228" t="b">
        <f t="shared" ca="1" si="161"/>
        <v>1</v>
      </c>
      <c r="AB723" s="228" t="b">
        <f ca="1">AND(Accueil!$E$5="Oui",$AA723,OR($AD723="",Accueil!$E$7="",NOT(ISNUMBER(Accueil!$E$7)),$AD723&gt;=Accueil!$E$7))</f>
        <v>0</v>
      </c>
      <c r="AC723" s="228" t="b">
        <f ca="1">AND(Accueil!$E$8="Oui",$AA723,OR($AD723="",Accueil!$E$10="",NOT(ISNUMBER(Accueil!$E$10)),$AD723&gt;=Accueil!$E$10))</f>
        <v>0</v>
      </c>
      <c r="AD723" s="229" t="str">
        <f>IF(NOT(_xlfn.ISFORMULA(B723)),IF(ISNUMBER(B723),B723,IF(NOT(_xlfn.ISFORMULA(D723)),IF(AND(ISNUMBER(D723),D723&lt;&gt;0),Accueil!$B$7,IF(NOT(_xlfn.ISFORMULA(G723)),IF(AND(ISNUMBER(G723),G723&lt;&gt;0),Accueil!$B$7,""),"")),IF(NOT(_xlfn.ISFORMULA(G723)),IF(AND(ISNUMBER(G723),G723&lt;&gt;0),Accueil!$B$7,""),""))),IF(NOT(_xlfn.ISFORMULA(D723)),IF(AND(ISNUMBER(D723),D723&lt;&gt;0),Accueil!$B$7,IF(NOT(_xlfn.ISFORMULA(G723)),IF(AND(ISNUMBER(G723),G723&lt;&gt;0),Accueil!$B$7,""),"")),IF(NOT(_xlfn.ISFORMULA(G723)),IF(AND(ISNUMBER(G723),G723&lt;&gt;0),Accueil!$B$7,""),"")))</f>
        <v/>
      </c>
      <c r="AE723" s="230">
        <f t="shared" ca="1" si="162"/>
        <v>0</v>
      </c>
      <c r="AF723" s="230">
        <f t="shared" ca="1" si="163"/>
        <v>0</v>
      </c>
      <c r="AG723" s="230">
        <f t="shared" ca="1" si="164"/>
        <v>0</v>
      </c>
      <c r="AH723" s="231">
        <f t="shared" ca="1" si="165"/>
        <v>0</v>
      </c>
      <c r="AI723" s="231">
        <f t="shared" ca="1" si="166"/>
        <v>0</v>
      </c>
      <c r="AJ723" s="231" t="str">
        <f t="shared" ca="1" si="167"/>
        <v/>
      </c>
    </row>
    <row r="724" spans="1:36" x14ac:dyDescent="0.25">
      <c r="A724" s="42"/>
      <c r="B724" s="232" t="str">
        <f>IF(NOT(_xlfn.ISFORMULA(D724)),IF(AND(ISNUMBER(D724),D724&lt;&gt;0),Accueil!$B$7,IF(NOT(_xlfn.ISFORMULA(G724)),IF(AND(ISNUMBER(G724),G724&lt;&gt;0),Accueil!$B$7,""),"")),IF(NOT(_xlfn.ISFORMULA(G724)),IF(AND(ISNUMBER(G724),G724&lt;&gt;0),Accueil!$B$7,""),""))</f>
        <v/>
      </c>
      <c r="C724" s="43"/>
      <c r="D724" s="223" t="str">
        <f t="shared" ca="1" si="154"/>
        <v/>
      </c>
      <c r="E724" s="223" t="str">
        <f t="shared" ca="1" si="155"/>
        <v/>
      </c>
      <c r="F724" s="223" t="str">
        <f t="shared" ca="1" si="156"/>
        <v/>
      </c>
      <c r="G724" s="224" t="str">
        <f t="shared" ca="1" si="157"/>
        <v/>
      </c>
      <c r="H724" s="225" t="str">
        <f t="shared" ca="1" si="158"/>
        <v/>
      </c>
      <c r="I724" s="226" t="str">
        <f t="shared" ca="1" si="159"/>
        <v/>
      </c>
      <c r="J724" s="227" t="str">
        <f t="shared" ca="1" si="160"/>
        <v/>
      </c>
      <c r="K724" s="301" t="s">
        <v>88</v>
      </c>
      <c r="L724" s="112"/>
      <c r="M724" s="35"/>
      <c r="N724" s="35"/>
      <c r="O724" s="35"/>
      <c r="P724" s="35"/>
      <c r="S724" s="35"/>
      <c r="T724" s="35"/>
      <c r="U724" s="35"/>
      <c r="V724" s="35"/>
      <c r="W724" s="35"/>
      <c r="X724" s="35"/>
      <c r="Y724" s="35"/>
      <c r="Z724" s="35"/>
      <c r="AA724" s="228" t="b">
        <f t="shared" ca="1" si="161"/>
        <v>1</v>
      </c>
      <c r="AB724" s="228" t="b">
        <f ca="1">AND(Accueil!$E$5="Oui",$AA724,OR($AD724="",Accueil!$E$7="",NOT(ISNUMBER(Accueil!$E$7)),$AD724&gt;=Accueil!$E$7))</f>
        <v>0</v>
      </c>
      <c r="AC724" s="228" t="b">
        <f ca="1">AND(Accueil!$E$8="Oui",$AA724,OR($AD724="",Accueil!$E$10="",NOT(ISNUMBER(Accueil!$E$10)),$AD724&gt;=Accueil!$E$10))</f>
        <v>0</v>
      </c>
      <c r="AD724" s="229" t="str">
        <f>IF(NOT(_xlfn.ISFORMULA(B724)),IF(ISNUMBER(B724),B724,IF(NOT(_xlfn.ISFORMULA(D724)),IF(AND(ISNUMBER(D724),D724&lt;&gt;0),Accueil!$B$7,IF(NOT(_xlfn.ISFORMULA(G724)),IF(AND(ISNUMBER(G724),G724&lt;&gt;0),Accueil!$B$7,""),"")),IF(NOT(_xlfn.ISFORMULA(G724)),IF(AND(ISNUMBER(G724),G724&lt;&gt;0),Accueil!$B$7,""),""))),IF(NOT(_xlfn.ISFORMULA(D724)),IF(AND(ISNUMBER(D724),D724&lt;&gt;0),Accueil!$B$7,IF(NOT(_xlfn.ISFORMULA(G724)),IF(AND(ISNUMBER(G724),G724&lt;&gt;0),Accueil!$B$7,""),"")),IF(NOT(_xlfn.ISFORMULA(G724)),IF(AND(ISNUMBER(G724),G724&lt;&gt;0),Accueil!$B$7,""),"")))</f>
        <v/>
      </c>
      <c r="AE724" s="230">
        <f t="shared" ca="1" si="162"/>
        <v>0</v>
      </c>
      <c r="AF724" s="230">
        <f t="shared" ca="1" si="163"/>
        <v>0</v>
      </c>
      <c r="AG724" s="230">
        <f t="shared" ca="1" si="164"/>
        <v>0</v>
      </c>
      <c r="AH724" s="231">
        <f t="shared" ca="1" si="165"/>
        <v>0</v>
      </c>
      <c r="AI724" s="231">
        <f t="shared" ca="1" si="166"/>
        <v>0</v>
      </c>
      <c r="AJ724" s="231" t="str">
        <f t="shared" ca="1" si="167"/>
        <v/>
      </c>
    </row>
    <row r="725" spans="1:36" x14ac:dyDescent="0.25">
      <c r="A725" s="42"/>
      <c r="B725" s="232" t="str">
        <f>IF(NOT(_xlfn.ISFORMULA(D725)),IF(AND(ISNUMBER(D725),D725&lt;&gt;0),Accueil!$B$7,IF(NOT(_xlfn.ISFORMULA(G725)),IF(AND(ISNUMBER(G725),G725&lt;&gt;0),Accueil!$B$7,""),"")),IF(NOT(_xlfn.ISFORMULA(G725)),IF(AND(ISNUMBER(G725),G725&lt;&gt;0),Accueil!$B$7,""),""))</f>
        <v/>
      </c>
      <c r="C725" s="43"/>
      <c r="D725" s="223" t="str">
        <f t="shared" ca="1" si="154"/>
        <v/>
      </c>
      <c r="E725" s="223" t="str">
        <f t="shared" ca="1" si="155"/>
        <v/>
      </c>
      <c r="F725" s="223" t="str">
        <f t="shared" ca="1" si="156"/>
        <v/>
      </c>
      <c r="G725" s="224" t="str">
        <f t="shared" ca="1" si="157"/>
        <v/>
      </c>
      <c r="H725" s="225" t="str">
        <f t="shared" ca="1" si="158"/>
        <v/>
      </c>
      <c r="I725" s="226" t="str">
        <f t="shared" ca="1" si="159"/>
        <v/>
      </c>
      <c r="J725" s="227" t="str">
        <f t="shared" ca="1" si="160"/>
        <v/>
      </c>
      <c r="K725" s="301" t="s">
        <v>88</v>
      </c>
      <c r="L725" s="112"/>
      <c r="M725" s="35"/>
      <c r="N725" s="35"/>
      <c r="O725" s="35"/>
      <c r="P725" s="35"/>
      <c r="S725" s="35"/>
      <c r="T725" s="35"/>
      <c r="U725" s="35"/>
      <c r="V725" s="35"/>
      <c r="W725" s="35"/>
      <c r="X725" s="35"/>
      <c r="Y725" s="35"/>
      <c r="Z725" s="35"/>
      <c r="AA725" s="228" t="b">
        <f t="shared" ca="1" si="161"/>
        <v>1</v>
      </c>
      <c r="AB725" s="228" t="b">
        <f ca="1">AND(Accueil!$E$5="Oui",$AA725,OR($AD725="",Accueil!$E$7="",NOT(ISNUMBER(Accueil!$E$7)),$AD725&gt;=Accueil!$E$7))</f>
        <v>0</v>
      </c>
      <c r="AC725" s="228" t="b">
        <f ca="1">AND(Accueil!$E$8="Oui",$AA725,OR($AD725="",Accueil!$E$10="",NOT(ISNUMBER(Accueil!$E$10)),$AD725&gt;=Accueil!$E$10))</f>
        <v>0</v>
      </c>
      <c r="AD725" s="229" t="str">
        <f>IF(NOT(_xlfn.ISFORMULA(B725)),IF(ISNUMBER(B725),B725,IF(NOT(_xlfn.ISFORMULA(D725)),IF(AND(ISNUMBER(D725),D725&lt;&gt;0),Accueil!$B$7,IF(NOT(_xlfn.ISFORMULA(G725)),IF(AND(ISNUMBER(G725),G725&lt;&gt;0),Accueil!$B$7,""),"")),IF(NOT(_xlfn.ISFORMULA(G725)),IF(AND(ISNUMBER(G725),G725&lt;&gt;0),Accueil!$B$7,""),""))),IF(NOT(_xlfn.ISFORMULA(D725)),IF(AND(ISNUMBER(D725),D725&lt;&gt;0),Accueil!$B$7,IF(NOT(_xlfn.ISFORMULA(G725)),IF(AND(ISNUMBER(G725),G725&lt;&gt;0),Accueil!$B$7,""),"")),IF(NOT(_xlfn.ISFORMULA(G725)),IF(AND(ISNUMBER(G725),G725&lt;&gt;0),Accueil!$B$7,""),"")))</f>
        <v/>
      </c>
      <c r="AE725" s="230">
        <f t="shared" ca="1" si="162"/>
        <v>0</v>
      </c>
      <c r="AF725" s="230">
        <f t="shared" ca="1" si="163"/>
        <v>0</v>
      </c>
      <c r="AG725" s="230">
        <f t="shared" ca="1" si="164"/>
        <v>0</v>
      </c>
      <c r="AH725" s="231">
        <f t="shared" ca="1" si="165"/>
        <v>0</v>
      </c>
      <c r="AI725" s="231">
        <f t="shared" ca="1" si="166"/>
        <v>0</v>
      </c>
      <c r="AJ725" s="231" t="str">
        <f t="shared" ca="1" si="167"/>
        <v/>
      </c>
    </row>
    <row r="726" spans="1:36" x14ac:dyDescent="0.25">
      <c r="A726" s="42"/>
      <c r="B726" s="232" t="str">
        <f>IF(NOT(_xlfn.ISFORMULA(D726)),IF(AND(ISNUMBER(D726),D726&lt;&gt;0),Accueil!$B$7,IF(NOT(_xlfn.ISFORMULA(G726)),IF(AND(ISNUMBER(G726),G726&lt;&gt;0),Accueil!$B$7,""),"")),IF(NOT(_xlfn.ISFORMULA(G726)),IF(AND(ISNUMBER(G726),G726&lt;&gt;0),Accueil!$B$7,""),""))</f>
        <v/>
      </c>
      <c r="C726" s="43"/>
      <c r="D726" s="223" t="str">
        <f t="shared" ca="1" si="154"/>
        <v/>
      </c>
      <c r="E726" s="223" t="str">
        <f t="shared" ca="1" si="155"/>
        <v/>
      </c>
      <c r="F726" s="223" t="str">
        <f t="shared" ca="1" si="156"/>
        <v/>
      </c>
      <c r="G726" s="224" t="str">
        <f t="shared" ca="1" si="157"/>
        <v/>
      </c>
      <c r="H726" s="225" t="str">
        <f t="shared" ca="1" si="158"/>
        <v/>
      </c>
      <c r="I726" s="226" t="str">
        <f t="shared" ca="1" si="159"/>
        <v/>
      </c>
      <c r="J726" s="227" t="str">
        <f t="shared" ca="1" si="160"/>
        <v/>
      </c>
      <c r="K726" s="301" t="s">
        <v>88</v>
      </c>
      <c r="L726" s="112"/>
      <c r="M726" s="35"/>
      <c r="N726" s="35"/>
      <c r="O726" s="35"/>
      <c r="P726" s="35"/>
      <c r="S726" s="35"/>
      <c r="T726" s="35"/>
      <c r="U726" s="35"/>
      <c r="V726" s="35"/>
      <c r="W726" s="35"/>
      <c r="X726" s="35"/>
      <c r="Y726" s="35"/>
      <c r="Z726" s="35"/>
      <c r="AA726" s="228" t="b">
        <f t="shared" ca="1" si="161"/>
        <v>1</v>
      </c>
      <c r="AB726" s="228" t="b">
        <f ca="1">AND(Accueil!$E$5="Oui",$AA726,OR($AD726="",Accueil!$E$7="",NOT(ISNUMBER(Accueil!$E$7)),$AD726&gt;=Accueil!$E$7))</f>
        <v>0</v>
      </c>
      <c r="AC726" s="228" t="b">
        <f ca="1">AND(Accueil!$E$8="Oui",$AA726,OR($AD726="",Accueil!$E$10="",NOT(ISNUMBER(Accueil!$E$10)),$AD726&gt;=Accueil!$E$10))</f>
        <v>0</v>
      </c>
      <c r="AD726" s="229" t="str">
        <f>IF(NOT(_xlfn.ISFORMULA(B726)),IF(ISNUMBER(B726),B726,IF(NOT(_xlfn.ISFORMULA(D726)),IF(AND(ISNUMBER(D726),D726&lt;&gt;0),Accueil!$B$7,IF(NOT(_xlfn.ISFORMULA(G726)),IF(AND(ISNUMBER(G726),G726&lt;&gt;0),Accueil!$B$7,""),"")),IF(NOT(_xlfn.ISFORMULA(G726)),IF(AND(ISNUMBER(G726),G726&lt;&gt;0),Accueil!$B$7,""),""))),IF(NOT(_xlfn.ISFORMULA(D726)),IF(AND(ISNUMBER(D726),D726&lt;&gt;0),Accueil!$B$7,IF(NOT(_xlfn.ISFORMULA(G726)),IF(AND(ISNUMBER(G726),G726&lt;&gt;0),Accueil!$B$7,""),"")),IF(NOT(_xlfn.ISFORMULA(G726)),IF(AND(ISNUMBER(G726),G726&lt;&gt;0),Accueil!$B$7,""),"")))</f>
        <v/>
      </c>
      <c r="AE726" s="230">
        <f t="shared" ca="1" si="162"/>
        <v>0</v>
      </c>
      <c r="AF726" s="230">
        <f t="shared" ca="1" si="163"/>
        <v>0</v>
      </c>
      <c r="AG726" s="230">
        <f t="shared" ca="1" si="164"/>
        <v>0</v>
      </c>
      <c r="AH726" s="231">
        <f t="shared" ca="1" si="165"/>
        <v>0</v>
      </c>
      <c r="AI726" s="231">
        <f t="shared" ca="1" si="166"/>
        <v>0</v>
      </c>
      <c r="AJ726" s="231" t="str">
        <f t="shared" ca="1" si="167"/>
        <v/>
      </c>
    </row>
    <row r="727" spans="1:36" x14ac:dyDescent="0.25">
      <c r="A727" s="42"/>
      <c r="B727" s="232" t="str">
        <f>IF(NOT(_xlfn.ISFORMULA(D727)),IF(AND(ISNUMBER(D727),D727&lt;&gt;0),Accueil!$B$7,IF(NOT(_xlfn.ISFORMULA(G727)),IF(AND(ISNUMBER(G727),G727&lt;&gt;0),Accueil!$B$7,""),"")),IF(NOT(_xlfn.ISFORMULA(G727)),IF(AND(ISNUMBER(G727),G727&lt;&gt;0),Accueil!$B$7,""),""))</f>
        <v/>
      </c>
      <c r="C727" s="43"/>
      <c r="D727" s="223" t="str">
        <f t="shared" ca="1" si="154"/>
        <v/>
      </c>
      <c r="E727" s="223" t="str">
        <f t="shared" ca="1" si="155"/>
        <v/>
      </c>
      <c r="F727" s="223" t="str">
        <f t="shared" ca="1" si="156"/>
        <v/>
      </c>
      <c r="G727" s="224" t="str">
        <f t="shared" ca="1" si="157"/>
        <v/>
      </c>
      <c r="H727" s="225" t="str">
        <f t="shared" ca="1" si="158"/>
        <v/>
      </c>
      <c r="I727" s="226" t="str">
        <f t="shared" ca="1" si="159"/>
        <v/>
      </c>
      <c r="J727" s="227" t="str">
        <f t="shared" ca="1" si="160"/>
        <v/>
      </c>
      <c r="K727" s="301" t="s">
        <v>88</v>
      </c>
      <c r="L727" s="112"/>
      <c r="M727" s="35"/>
      <c r="N727" s="35"/>
      <c r="O727" s="35"/>
      <c r="P727" s="35"/>
      <c r="S727" s="35"/>
      <c r="T727" s="35"/>
      <c r="U727" s="35"/>
      <c r="V727" s="35"/>
      <c r="W727" s="35"/>
      <c r="X727" s="35"/>
      <c r="Y727" s="35"/>
      <c r="Z727" s="35"/>
      <c r="AA727" s="228" t="b">
        <f t="shared" ca="1" si="161"/>
        <v>1</v>
      </c>
      <c r="AB727" s="228" t="b">
        <f ca="1">AND(Accueil!$E$5="Oui",$AA727,OR($AD727="",Accueil!$E$7="",NOT(ISNUMBER(Accueil!$E$7)),$AD727&gt;=Accueil!$E$7))</f>
        <v>0</v>
      </c>
      <c r="AC727" s="228" t="b">
        <f ca="1">AND(Accueil!$E$8="Oui",$AA727,OR($AD727="",Accueil!$E$10="",NOT(ISNUMBER(Accueil!$E$10)),$AD727&gt;=Accueil!$E$10))</f>
        <v>0</v>
      </c>
      <c r="AD727" s="229" t="str">
        <f>IF(NOT(_xlfn.ISFORMULA(B727)),IF(ISNUMBER(B727),B727,IF(NOT(_xlfn.ISFORMULA(D727)),IF(AND(ISNUMBER(D727),D727&lt;&gt;0),Accueil!$B$7,IF(NOT(_xlfn.ISFORMULA(G727)),IF(AND(ISNUMBER(G727),G727&lt;&gt;0),Accueil!$B$7,""),"")),IF(NOT(_xlfn.ISFORMULA(G727)),IF(AND(ISNUMBER(G727),G727&lt;&gt;0),Accueil!$B$7,""),""))),IF(NOT(_xlfn.ISFORMULA(D727)),IF(AND(ISNUMBER(D727),D727&lt;&gt;0),Accueil!$B$7,IF(NOT(_xlfn.ISFORMULA(G727)),IF(AND(ISNUMBER(G727),G727&lt;&gt;0),Accueil!$B$7,""),"")),IF(NOT(_xlfn.ISFORMULA(G727)),IF(AND(ISNUMBER(G727),G727&lt;&gt;0),Accueil!$B$7,""),"")))</f>
        <v/>
      </c>
      <c r="AE727" s="230">
        <f t="shared" ca="1" si="162"/>
        <v>0</v>
      </c>
      <c r="AF727" s="230">
        <f t="shared" ca="1" si="163"/>
        <v>0</v>
      </c>
      <c r="AG727" s="230">
        <f t="shared" ca="1" si="164"/>
        <v>0</v>
      </c>
      <c r="AH727" s="231">
        <f t="shared" ca="1" si="165"/>
        <v>0</v>
      </c>
      <c r="AI727" s="231">
        <f t="shared" ca="1" si="166"/>
        <v>0</v>
      </c>
      <c r="AJ727" s="231" t="str">
        <f t="shared" ca="1" si="167"/>
        <v/>
      </c>
    </row>
    <row r="728" spans="1:36" x14ac:dyDescent="0.25">
      <c r="A728" s="42"/>
      <c r="B728" s="232" t="str">
        <f>IF(NOT(_xlfn.ISFORMULA(D728)),IF(AND(ISNUMBER(D728),D728&lt;&gt;0),Accueil!$B$7,IF(NOT(_xlfn.ISFORMULA(G728)),IF(AND(ISNUMBER(G728),G728&lt;&gt;0),Accueil!$B$7,""),"")),IF(NOT(_xlfn.ISFORMULA(G728)),IF(AND(ISNUMBER(G728),G728&lt;&gt;0),Accueil!$B$7,""),""))</f>
        <v/>
      </c>
      <c r="C728" s="43"/>
      <c r="D728" s="223" t="str">
        <f t="shared" ca="1" si="154"/>
        <v/>
      </c>
      <c r="E728" s="223" t="str">
        <f t="shared" ca="1" si="155"/>
        <v/>
      </c>
      <c r="F728" s="223" t="str">
        <f t="shared" ca="1" si="156"/>
        <v/>
      </c>
      <c r="G728" s="224" t="str">
        <f t="shared" ca="1" si="157"/>
        <v/>
      </c>
      <c r="H728" s="225" t="str">
        <f t="shared" ca="1" si="158"/>
        <v/>
      </c>
      <c r="I728" s="226" t="str">
        <f t="shared" ca="1" si="159"/>
        <v/>
      </c>
      <c r="J728" s="227" t="str">
        <f t="shared" ca="1" si="160"/>
        <v/>
      </c>
      <c r="K728" s="301" t="s">
        <v>88</v>
      </c>
      <c r="L728" s="112"/>
      <c r="M728" s="35"/>
      <c r="N728" s="35"/>
      <c r="O728" s="35"/>
      <c r="P728" s="35"/>
      <c r="S728" s="35"/>
      <c r="T728" s="35"/>
      <c r="U728" s="35"/>
      <c r="V728" s="35"/>
      <c r="W728" s="35"/>
      <c r="X728" s="35"/>
      <c r="Y728" s="35"/>
      <c r="Z728" s="35"/>
      <c r="AA728" s="228" t="b">
        <f t="shared" ca="1" si="161"/>
        <v>1</v>
      </c>
      <c r="AB728" s="228" t="b">
        <f ca="1">AND(Accueil!$E$5="Oui",$AA728,OR($AD728="",Accueil!$E$7="",NOT(ISNUMBER(Accueil!$E$7)),$AD728&gt;=Accueil!$E$7))</f>
        <v>0</v>
      </c>
      <c r="AC728" s="228" t="b">
        <f ca="1">AND(Accueil!$E$8="Oui",$AA728,OR($AD728="",Accueil!$E$10="",NOT(ISNUMBER(Accueil!$E$10)),$AD728&gt;=Accueil!$E$10))</f>
        <v>0</v>
      </c>
      <c r="AD728" s="229" t="str">
        <f>IF(NOT(_xlfn.ISFORMULA(B728)),IF(ISNUMBER(B728),B728,IF(NOT(_xlfn.ISFORMULA(D728)),IF(AND(ISNUMBER(D728),D728&lt;&gt;0),Accueil!$B$7,IF(NOT(_xlfn.ISFORMULA(G728)),IF(AND(ISNUMBER(G728),G728&lt;&gt;0),Accueil!$B$7,""),"")),IF(NOT(_xlfn.ISFORMULA(G728)),IF(AND(ISNUMBER(G728),G728&lt;&gt;0),Accueil!$B$7,""),""))),IF(NOT(_xlfn.ISFORMULA(D728)),IF(AND(ISNUMBER(D728),D728&lt;&gt;0),Accueil!$B$7,IF(NOT(_xlfn.ISFORMULA(G728)),IF(AND(ISNUMBER(G728),G728&lt;&gt;0),Accueil!$B$7,""),"")),IF(NOT(_xlfn.ISFORMULA(G728)),IF(AND(ISNUMBER(G728),G728&lt;&gt;0),Accueil!$B$7,""),"")))</f>
        <v/>
      </c>
      <c r="AE728" s="230">
        <f t="shared" ca="1" si="162"/>
        <v>0</v>
      </c>
      <c r="AF728" s="230">
        <f t="shared" ca="1" si="163"/>
        <v>0</v>
      </c>
      <c r="AG728" s="230">
        <f t="shared" ca="1" si="164"/>
        <v>0</v>
      </c>
      <c r="AH728" s="231">
        <f t="shared" ca="1" si="165"/>
        <v>0</v>
      </c>
      <c r="AI728" s="231">
        <f t="shared" ca="1" si="166"/>
        <v>0</v>
      </c>
      <c r="AJ728" s="231" t="str">
        <f t="shared" ca="1" si="167"/>
        <v/>
      </c>
    </row>
    <row r="729" spans="1:36" x14ac:dyDescent="0.25">
      <c r="A729" s="42"/>
      <c r="B729" s="232" t="str">
        <f>IF(NOT(_xlfn.ISFORMULA(D729)),IF(AND(ISNUMBER(D729),D729&lt;&gt;0),Accueil!$B$7,IF(NOT(_xlfn.ISFORMULA(G729)),IF(AND(ISNUMBER(G729),G729&lt;&gt;0),Accueil!$B$7,""),"")),IF(NOT(_xlfn.ISFORMULA(G729)),IF(AND(ISNUMBER(G729),G729&lt;&gt;0),Accueil!$B$7,""),""))</f>
        <v/>
      </c>
      <c r="C729" s="43"/>
      <c r="D729" s="223" t="str">
        <f t="shared" ca="1" si="154"/>
        <v/>
      </c>
      <c r="E729" s="223" t="str">
        <f t="shared" ca="1" si="155"/>
        <v/>
      </c>
      <c r="F729" s="223" t="str">
        <f t="shared" ca="1" si="156"/>
        <v/>
      </c>
      <c r="G729" s="224" t="str">
        <f t="shared" ca="1" si="157"/>
        <v/>
      </c>
      <c r="H729" s="225" t="str">
        <f t="shared" ca="1" si="158"/>
        <v/>
      </c>
      <c r="I729" s="226" t="str">
        <f t="shared" ca="1" si="159"/>
        <v/>
      </c>
      <c r="J729" s="227" t="str">
        <f t="shared" ca="1" si="160"/>
        <v/>
      </c>
      <c r="K729" s="301" t="s">
        <v>88</v>
      </c>
      <c r="L729" s="112"/>
      <c r="M729" s="35"/>
      <c r="N729" s="35"/>
      <c r="O729" s="35"/>
      <c r="P729" s="35"/>
      <c r="S729" s="35"/>
      <c r="T729" s="35"/>
      <c r="U729" s="35"/>
      <c r="V729" s="35"/>
      <c r="W729" s="35"/>
      <c r="X729" s="35"/>
      <c r="Y729" s="35"/>
      <c r="Z729" s="35"/>
      <c r="AA729" s="228" t="b">
        <f t="shared" ca="1" si="161"/>
        <v>1</v>
      </c>
      <c r="AB729" s="228" t="b">
        <f ca="1">AND(Accueil!$E$5="Oui",$AA729,OR($AD729="",Accueil!$E$7="",NOT(ISNUMBER(Accueil!$E$7)),$AD729&gt;=Accueil!$E$7))</f>
        <v>0</v>
      </c>
      <c r="AC729" s="228" t="b">
        <f ca="1">AND(Accueil!$E$8="Oui",$AA729,OR($AD729="",Accueil!$E$10="",NOT(ISNUMBER(Accueil!$E$10)),$AD729&gt;=Accueil!$E$10))</f>
        <v>0</v>
      </c>
      <c r="AD729" s="229" t="str">
        <f>IF(NOT(_xlfn.ISFORMULA(B729)),IF(ISNUMBER(B729),B729,IF(NOT(_xlfn.ISFORMULA(D729)),IF(AND(ISNUMBER(D729),D729&lt;&gt;0),Accueil!$B$7,IF(NOT(_xlfn.ISFORMULA(G729)),IF(AND(ISNUMBER(G729),G729&lt;&gt;0),Accueil!$B$7,""),"")),IF(NOT(_xlfn.ISFORMULA(G729)),IF(AND(ISNUMBER(G729),G729&lt;&gt;0),Accueil!$B$7,""),""))),IF(NOT(_xlfn.ISFORMULA(D729)),IF(AND(ISNUMBER(D729),D729&lt;&gt;0),Accueil!$B$7,IF(NOT(_xlfn.ISFORMULA(G729)),IF(AND(ISNUMBER(G729),G729&lt;&gt;0),Accueil!$B$7,""),"")),IF(NOT(_xlfn.ISFORMULA(G729)),IF(AND(ISNUMBER(G729),G729&lt;&gt;0),Accueil!$B$7,""),"")))</f>
        <v/>
      </c>
      <c r="AE729" s="230">
        <f t="shared" ca="1" si="162"/>
        <v>0</v>
      </c>
      <c r="AF729" s="230">
        <f t="shared" ca="1" si="163"/>
        <v>0</v>
      </c>
      <c r="AG729" s="230">
        <f t="shared" ca="1" si="164"/>
        <v>0</v>
      </c>
      <c r="AH729" s="231">
        <f t="shared" ca="1" si="165"/>
        <v>0</v>
      </c>
      <c r="AI729" s="231">
        <f t="shared" ca="1" si="166"/>
        <v>0</v>
      </c>
      <c r="AJ729" s="231" t="str">
        <f t="shared" ca="1" si="167"/>
        <v/>
      </c>
    </row>
    <row r="730" spans="1:36" x14ac:dyDescent="0.25">
      <c r="A730" s="42"/>
      <c r="B730" s="232" t="str">
        <f>IF(NOT(_xlfn.ISFORMULA(D730)),IF(AND(ISNUMBER(D730),D730&lt;&gt;0),Accueil!$B$7,IF(NOT(_xlfn.ISFORMULA(G730)),IF(AND(ISNUMBER(G730),G730&lt;&gt;0),Accueil!$B$7,""),"")),IF(NOT(_xlfn.ISFORMULA(G730)),IF(AND(ISNUMBER(G730),G730&lt;&gt;0),Accueil!$B$7,""),""))</f>
        <v/>
      </c>
      <c r="C730" s="43"/>
      <c r="D730" s="223" t="str">
        <f t="shared" ca="1" si="154"/>
        <v/>
      </c>
      <c r="E730" s="223" t="str">
        <f t="shared" ca="1" si="155"/>
        <v/>
      </c>
      <c r="F730" s="223" t="str">
        <f t="shared" ca="1" si="156"/>
        <v/>
      </c>
      <c r="G730" s="224" t="str">
        <f t="shared" ca="1" si="157"/>
        <v/>
      </c>
      <c r="H730" s="225" t="str">
        <f t="shared" ca="1" si="158"/>
        <v/>
      </c>
      <c r="I730" s="226" t="str">
        <f t="shared" ca="1" si="159"/>
        <v/>
      </c>
      <c r="J730" s="227" t="str">
        <f t="shared" ca="1" si="160"/>
        <v/>
      </c>
      <c r="K730" s="301" t="s">
        <v>88</v>
      </c>
      <c r="L730" s="112"/>
      <c r="M730" s="35"/>
      <c r="N730" s="35"/>
      <c r="O730" s="35"/>
      <c r="P730" s="35"/>
      <c r="S730" s="35"/>
      <c r="T730" s="35"/>
      <c r="U730" s="35"/>
      <c r="V730" s="35"/>
      <c r="W730" s="35"/>
      <c r="X730" s="35"/>
      <c r="Y730" s="35"/>
      <c r="Z730" s="35"/>
      <c r="AA730" s="228" t="b">
        <f t="shared" ca="1" si="161"/>
        <v>1</v>
      </c>
      <c r="AB730" s="228" t="b">
        <f ca="1">AND(Accueil!$E$5="Oui",$AA730,OR($AD730="",Accueil!$E$7="",NOT(ISNUMBER(Accueil!$E$7)),$AD730&gt;=Accueil!$E$7))</f>
        <v>0</v>
      </c>
      <c r="AC730" s="228" t="b">
        <f ca="1">AND(Accueil!$E$8="Oui",$AA730,OR($AD730="",Accueil!$E$10="",NOT(ISNUMBER(Accueil!$E$10)),$AD730&gt;=Accueil!$E$10))</f>
        <v>0</v>
      </c>
      <c r="AD730" s="229" t="str">
        <f>IF(NOT(_xlfn.ISFORMULA(B730)),IF(ISNUMBER(B730),B730,IF(NOT(_xlfn.ISFORMULA(D730)),IF(AND(ISNUMBER(D730),D730&lt;&gt;0),Accueil!$B$7,IF(NOT(_xlfn.ISFORMULA(G730)),IF(AND(ISNUMBER(G730),G730&lt;&gt;0),Accueil!$B$7,""),"")),IF(NOT(_xlfn.ISFORMULA(G730)),IF(AND(ISNUMBER(G730),G730&lt;&gt;0),Accueil!$B$7,""),""))),IF(NOT(_xlfn.ISFORMULA(D730)),IF(AND(ISNUMBER(D730),D730&lt;&gt;0),Accueil!$B$7,IF(NOT(_xlfn.ISFORMULA(G730)),IF(AND(ISNUMBER(G730),G730&lt;&gt;0),Accueil!$B$7,""),"")),IF(NOT(_xlfn.ISFORMULA(G730)),IF(AND(ISNUMBER(G730),G730&lt;&gt;0),Accueil!$B$7,""),"")))</f>
        <v/>
      </c>
      <c r="AE730" s="230">
        <f t="shared" ca="1" si="162"/>
        <v>0</v>
      </c>
      <c r="AF730" s="230">
        <f t="shared" ca="1" si="163"/>
        <v>0</v>
      </c>
      <c r="AG730" s="230">
        <f t="shared" ca="1" si="164"/>
        <v>0</v>
      </c>
      <c r="AH730" s="231">
        <f t="shared" ca="1" si="165"/>
        <v>0</v>
      </c>
      <c r="AI730" s="231">
        <f t="shared" ca="1" si="166"/>
        <v>0</v>
      </c>
      <c r="AJ730" s="231" t="str">
        <f t="shared" ca="1" si="167"/>
        <v/>
      </c>
    </row>
    <row r="731" spans="1:36" x14ac:dyDescent="0.25">
      <c r="A731" s="42"/>
      <c r="B731" s="232" t="str">
        <f>IF(NOT(_xlfn.ISFORMULA(D731)),IF(AND(ISNUMBER(D731),D731&lt;&gt;0),Accueil!$B$7,IF(NOT(_xlfn.ISFORMULA(G731)),IF(AND(ISNUMBER(G731),G731&lt;&gt;0),Accueil!$B$7,""),"")),IF(NOT(_xlfn.ISFORMULA(G731)),IF(AND(ISNUMBER(G731),G731&lt;&gt;0),Accueil!$B$7,""),""))</f>
        <v/>
      </c>
      <c r="C731" s="43"/>
      <c r="D731" s="223" t="str">
        <f t="shared" ca="1" si="154"/>
        <v/>
      </c>
      <c r="E731" s="223" t="str">
        <f t="shared" ca="1" si="155"/>
        <v/>
      </c>
      <c r="F731" s="223" t="str">
        <f t="shared" ca="1" si="156"/>
        <v/>
      </c>
      <c r="G731" s="224" t="str">
        <f t="shared" ca="1" si="157"/>
        <v/>
      </c>
      <c r="H731" s="225" t="str">
        <f t="shared" ca="1" si="158"/>
        <v/>
      </c>
      <c r="I731" s="226" t="str">
        <f t="shared" ca="1" si="159"/>
        <v/>
      </c>
      <c r="J731" s="227" t="str">
        <f t="shared" ca="1" si="160"/>
        <v/>
      </c>
      <c r="K731" s="301" t="s">
        <v>88</v>
      </c>
      <c r="L731" s="112"/>
      <c r="M731" s="35"/>
      <c r="N731" s="35"/>
      <c r="O731" s="35"/>
      <c r="P731" s="35"/>
      <c r="S731" s="35"/>
      <c r="T731" s="35"/>
      <c r="U731" s="35"/>
      <c r="V731" s="35"/>
      <c r="W731" s="35"/>
      <c r="X731" s="35"/>
      <c r="Y731" s="35"/>
      <c r="Z731" s="35"/>
      <c r="AA731" s="228" t="b">
        <f t="shared" ca="1" si="161"/>
        <v>1</v>
      </c>
      <c r="AB731" s="228" t="b">
        <f ca="1">AND(Accueil!$E$5="Oui",$AA731,OR($AD731="",Accueil!$E$7="",NOT(ISNUMBER(Accueil!$E$7)),$AD731&gt;=Accueil!$E$7))</f>
        <v>0</v>
      </c>
      <c r="AC731" s="228" t="b">
        <f ca="1">AND(Accueil!$E$8="Oui",$AA731,OR($AD731="",Accueil!$E$10="",NOT(ISNUMBER(Accueil!$E$10)),$AD731&gt;=Accueil!$E$10))</f>
        <v>0</v>
      </c>
      <c r="AD731" s="229" t="str">
        <f>IF(NOT(_xlfn.ISFORMULA(B731)),IF(ISNUMBER(B731),B731,IF(NOT(_xlfn.ISFORMULA(D731)),IF(AND(ISNUMBER(D731),D731&lt;&gt;0),Accueil!$B$7,IF(NOT(_xlfn.ISFORMULA(G731)),IF(AND(ISNUMBER(G731),G731&lt;&gt;0),Accueil!$B$7,""),"")),IF(NOT(_xlfn.ISFORMULA(G731)),IF(AND(ISNUMBER(G731),G731&lt;&gt;0),Accueil!$B$7,""),""))),IF(NOT(_xlfn.ISFORMULA(D731)),IF(AND(ISNUMBER(D731),D731&lt;&gt;0),Accueil!$B$7,IF(NOT(_xlfn.ISFORMULA(G731)),IF(AND(ISNUMBER(G731),G731&lt;&gt;0),Accueil!$B$7,""),"")),IF(NOT(_xlfn.ISFORMULA(G731)),IF(AND(ISNUMBER(G731),G731&lt;&gt;0),Accueil!$B$7,""),"")))</f>
        <v/>
      </c>
      <c r="AE731" s="230">
        <f t="shared" ca="1" si="162"/>
        <v>0</v>
      </c>
      <c r="AF731" s="230">
        <f t="shared" ca="1" si="163"/>
        <v>0</v>
      </c>
      <c r="AG731" s="230">
        <f t="shared" ca="1" si="164"/>
        <v>0</v>
      </c>
      <c r="AH731" s="231">
        <f t="shared" ca="1" si="165"/>
        <v>0</v>
      </c>
      <c r="AI731" s="231">
        <f t="shared" ca="1" si="166"/>
        <v>0</v>
      </c>
      <c r="AJ731" s="231" t="str">
        <f t="shared" ca="1" si="167"/>
        <v/>
      </c>
    </row>
    <row r="732" spans="1:36" x14ac:dyDescent="0.25">
      <c r="A732" s="42"/>
      <c r="B732" s="232" t="str">
        <f>IF(NOT(_xlfn.ISFORMULA(D732)),IF(AND(ISNUMBER(D732),D732&lt;&gt;0),Accueil!$B$7,IF(NOT(_xlfn.ISFORMULA(G732)),IF(AND(ISNUMBER(G732),G732&lt;&gt;0),Accueil!$B$7,""),"")),IF(NOT(_xlfn.ISFORMULA(G732)),IF(AND(ISNUMBER(G732),G732&lt;&gt;0),Accueil!$B$7,""),""))</f>
        <v/>
      </c>
      <c r="C732" s="43"/>
      <c r="D732" s="223" t="str">
        <f t="shared" ca="1" si="154"/>
        <v/>
      </c>
      <c r="E732" s="223" t="str">
        <f t="shared" ca="1" si="155"/>
        <v/>
      </c>
      <c r="F732" s="223" t="str">
        <f t="shared" ca="1" si="156"/>
        <v/>
      </c>
      <c r="G732" s="224" t="str">
        <f t="shared" ca="1" si="157"/>
        <v/>
      </c>
      <c r="H732" s="225" t="str">
        <f t="shared" ca="1" si="158"/>
        <v/>
      </c>
      <c r="I732" s="226" t="str">
        <f t="shared" ca="1" si="159"/>
        <v/>
      </c>
      <c r="J732" s="227" t="str">
        <f t="shared" ca="1" si="160"/>
        <v/>
      </c>
      <c r="K732" s="301" t="s">
        <v>88</v>
      </c>
      <c r="L732" s="112"/>
      <c r="M732" s="35"/>
      <c r="N732" s="35"/>
      <c r="O732" s="35"/>
      <c r="P732" s="35"/>
      <c r="S732" s="35"/>
      <c r="T732" s="35"/>
      <c r="U732" s="35"/>
      <c r="V732" s="35"/>
      <c r="W732" s="35"/>
      <c r="X732" s="35"/>
      <c r="Y732" s="35"/>
      <c r="Z732" s="35"/>
      <c r="AA732" s="228" t="b">
        <f t="shared" ca="1" si="161"/>
        <v>1</v>
      </c>
      <c r="AB732" s="228" t="b">
        <f ca="1">AND(Accueil!$E$5="Oui",$AA732,OR($AD732="",Accueil!$E$7="",NOT(ISNUMBER(Accueil!$E$7)),$AD732&gt;=Accueil!$E$7))</f>
        <v>0</v>
      </c>
      <c r="AC732" s="228" t="b">
        <f ca="1">AND(Accueil!$E$8="Oui",$AA732,OR($AD732="",Accueil!$E$10="",NOT(ISNUMBER(Accueil!$E$10)),$AD732&gt;=Accueil!$E$10))</f>
        <v>0</v>
      </c>
      <c r="AD732" s="229" t="str">
        <f>IF(NOT(_xlfn.ISFORMULA(B732)),IF(ISNUMBER(B732),B732,IF(NOT(_xlfn.ISFORMULA(D732)),IF(AND(ISNUMBER(D732),D732&lt;&gt;0),Accueil!$B$7,IF(NOT(_xlfn.ISFORMULA(G732)),IF(AND(ISNUMBER(G732),G732&lt;&gt;0),Accueil!$B$7,""),"")),IF(NOT(_xlfn.ISFORMULA(G732)),IF(AND(ISNUMBER(G732),G732&lt;&gt;0),Accueil!$B$7,""),""))),IF(NOT(_xlfn.ISFORMULA(D732)),IF(AND(ISNUMBER(D732),D732&lt;&gt;0),Accueil!$B$7,IF(NOT(_xlfn.ISFORMULA(G732)),IF(AND(ISNUMBER(G732),G732&lt;&gt;0),Accueil!$B$7,""),"")),IF(NOT(_xlfn.ISFORMULA(G732)),IF(AND(ISNUMBER(G732),G732&lt;&gt;0),Accueil!$B$7,""),"")))</f>
        <v/>
      </c>
      <c r="AE732" s="230">
        <f t="shared" ca="1" si="162"/>
        <v>0</v>
      </c>
      <c r="AF732" s="230">
        <f t="shared" ca="1" si="163"/>
        <v>0</v>
      </c>
      <c r="AG732" s="230">
        <f t="shared" ca="1" si="164"/>
        <v>0</v>
      </c>
      <c r="AH732" s="231">
        <f t="shared" ca="1" si="165"/>
        <v>0</v>
      </c>
      <c r="AI732" s="231">
        <f t="shared" ca="1" si="166"/>
        <v>0</v>
      </c>
      <c r="AJ732" s="231" t="str">
        <f t="shared" ca="1" si="167"/>
        <v/>
      </c>
    </row>
    <row r="733" spans="1:36" x14ac:dyDescent="0.25">
      <c r="A733" s="42"/>
      <c r="B733" s="232" t="str">
        <f>IF(NOT(_xlfn.ISFORMULA(D733)),IF(AND(ISNUMBER(D733),D733&lt;&gt;0),Accueil!$B$7,IF(NOT(_xlfn.ISFORMULA(G733)),IF(AND(ISNUMBER(G733),G733&lt;&gt;0),Accueil!$B$7,""),"")),IF(NOT(_xlfn.ISFORMULA(G733)),IF(AND(ISNUMBER(G733),G733&lt;&gt;0),Accueil!$B$7,""),""))</f>
        <v/>
      </c>
      <c r="C733" s="43"/>
      <c r="D733" s="223" t="str">
        <f t="shared" ca="1" si="154"/>
        <v/>
      </c>
      <c r="E733" s="223" t="str">
        <f t="shared" ca="1" si="155"/>
        <v/>
      </c>
      <c r="F733" s="223" t="str">
        <f t="shared" ca="1" si="156"/>
        <v/>
      </c>
      <c r="G733" s="224" t="str">
        <f t="shared" ca="1" si="157"/>
        <v/>
      </c>
      <c r="H733" s="225" t="str">
        <f t="shared" ca="1" si="158"/>
        <v/>
      </c>
      <c r="I733" s="226" t="str">
        <f t="shared" ca="1" si="159"/>
        <v/>
      </c>
      <c r="J733" s="227" t="str">
        <f t="shared" ca="1" si="160"/>
        <v/>
      </c>
      <c r="K733" s="301" t="s">
        <v>88</v>
      </c>
      <c r="L733" s="112"/>
      <c r="M733" s="35"/>
      <c r="N733" s="35"/>
      <c r="O733" s="35"/>
      <c r="P733" s="35"/>
      <c r="S733" s="35"/>
      <c r="T733" s="35"/>
      <c r="U733" s="35"/>
      <c r="V733" s="35"/>
      <c r="W733" s="35"/>
      <c r="X733" s="35"/>
      <c r="Y733" s="35"/>
      <c r="Z733" s="35"/>
      <c r="AA733" s="228" t="b">
        <f t="shared" ca="1" si="161"/>
        <v>1</v>
      </c>
      <c r="AB733" s="228" t="b">
        <f ca="1">AND(Accueil!$E$5="Oui",$AA733,OR($AD733="",Accueil!$E$7="",NOT(ISNUMBER(Accueil!$E$7)),$AD733&gt;=Accueil!$E$7))</f>
        <v>0</v>
      </c>
      <c r="AC733" s="228" t="b">
        <f ca="1">AND(Accueil!$E$8="Oui",$AA733,OR($AD733="",Accueil!$E$10="",NOT(ISNUMBER(Accueil!$E$10)),$AD733&gt;=Accueil!$E$10))</f>
        <v>0</v>
      </c>
      <c r="AD733" s="229" t="str">
        <f>IF(NOT(_xlfn.ISFORMULA(B733)),IF(ISNUMBER(B733),B733,IF(NOT(_xlfn.ISFORMULA(D733)),IF(AND(ISNUMBER(D733),D733&lt;&gt;0),Accueil!$B$7,IF(NOT(_xlfn.ISFORMULA(G733)),IF(AND(ISNUMBER(G733),G733&lt;&gt;0),Accueil!$B$7,""),"")),IF(NOT(_xlfn.ISFORMULA(G733)),IF(AND(ISNUMBER(G733),G733&lt;&gt;0),Accueil!$B$7,""),""))),IF(NOT(_xlfn.ISFORMULA(D733)),IF(AND(ISNUMBER(D733),D733&lt;&gt;0),Accueil!$B$7,IF(NOT(_xlfn.ISFORMULA(G733)),IF(AND(ISNUMBER(G733),G733&lt;&gt;0),Accueil!$B$7,""),"")),IF(NOT(_xlfn.ISFORMULA(G733)),IF(AND(ISNUMBER(G733),G733&lt;&gt;0),Accueil!$B$7,""),"")))</f>
        <v/>
      </c>
      <c r="AE733" s="230">
        <f t="shared" ca="1" si="162"/>
        <v>0</v>
      </c>
      <c r="AF733" s="230">
        <f t="shared" ca="1" si="163"/>
        <v>0</v>
      </c>
      <c r="AG733" s="230">
        <f t="shared" ca="1" si="164"/>
        <v>0</v>
      </c>
      <c r="AH733" s="231">
        <f t="shared" ca="1" si="165"/>
        <v>0</v>
      </c>
      <c r="AI733" s="231">
        <f t="shared" ca="1" si="166"/>
        <v>0</v>
      </c>
      <c r="AJ733" s="231" t="str">
        <f t="shared" ca="1" si="167"/>
        <v/>
      </c>
    </row>
    <row r="734" spans="1:36" x14ac:dyDescent="0.25">
      <c r="A734" s="42"/>
      <c r="B734" s="232" t="str">
        <f>IF(NOT(_xlfn.ISFORMULA(D734)),IF(AND(ISNUMBER(D734),D734&lt;&gt;0),Accueil!$B$7,IF(NOT(_xlfn.ISFORMULA(G734)),IF(AND(ISNUMBER(G734),G734&lt;&gt;0),Accueil!$B$7,""),"")),IF(NOT(_xlfn.ISFORMULA(G734)),IF(AND(ISNUMBER(G734),G734&lt;&gt;0),Accueil!$B$7,""),""))</f>
        <v/>
      </c>
      <c r="C734" s="43"/>
      <c r="D734" s="223" t="str">
        <f t="shared" ca="1" si="154"/>
        <v/>
      </c>
      <c r="E734" s="223" t="str">
        <f t="shared" ca="1" si="155"/>
        <v/>
      </c>
      <c r="F734" s="223" t="str">
        <f t="shared" ca="1" si="156"/>
        <v/>
      </c>
      <c r="G734" s="224" t="str">
        <f t="shared" ca="1" si="157"/>
        <v/>
      </c>
      <c r="H734" s="225" t="str">
        <f t="shared" ca="1" si="158"/>
        <v/>
      </c>
      <c r="I734" s="226" t="str">
        <f t="shared" ca="1" si="159"/>
        <v/>
      </c>
      <c r="J734" s="227" t="str">
        <f t="shared" ca="1" si="160"/>
        <v/>
      </c>
      <c r="K734" s="301" t="s">
        <v>88</v>
      </c>
      <c r="L734" s="112"/>
      <c r="M734" s="35"/>
      <c r="N734" s="35"/>
      <c r="O734" s="35"/>
      <c r="P734" s="35"/>
      <c r="S734" s="35"/>
      <c r="T734" s="35"/>
      <c r="U734" s="35"/>
      <c r="V734" s="35"/>
      <c r="W734" s="35"/>
      <c r="X734" s="35"/>
      <c r="Y734" s="35"/>
      <c r="Z734" s="35"/>
      <c r="AA734" s="228" t="b">
        <f t="shared" ca="1" si="161"/>
        <v>1</v>
      </c>
      <c r="AB734" s="228" t="b">
        <f ca="1">AND(Accueil!$E$5="Oui",$AA734,OR($AD734="",Accueil!$E$7="",NOT(ISNUMBER(Accueil!$E$7)),$AD734&gt;=Accueil!$E$7))</f>
        <v>0</v>
      </c>
      <c r="AC734" s="228" t="b">
        <f ca="1">AND(Accueil!$E$8="Oui",$AA734,OR($AD734="",Accueil!$E$10="",NOT(ISNUMBER(Accueil!$E$10)),$AD734&gt;=Accueil!$E$10))</f>
        <v>0</v>
      </c>
      <c r="AD734" s="229" t="str">
        <f>IF(NOT(_xlfn.ISFORMULA(B734)),IF(ISNUMBER(B734),B734,IF(NOT(_xlfn.ISFORMULA(D734)),IF(AND(ISNUMBER(D734),D734&lt;&gt;0),Accueil!$B$7,IF(NOT(_xlfn.ISFORMULA(G734)),IF(AND(ISNUMBER(G734),G734&lt;&gt;0),Accueil!$B$7,""),"")),IF(NOT(_xlfn.ISFORMULA(G734)),IF(AND(ISNUMBER(G734),G734&lt;&gt;0),Accueil!$B$7,""),""))),IF(NOT(_xlfn.ISFORMULA(D734)),IF(AND(ISNUMBER(D734),D734&lt;&gt;0),Accueil!$B$7,IF(NOT(_xlfn.ISFORMULA(G734)),IF(AND(ISNUMBER(G734),G734&lt;&gt;0),Accueil!$B$7,""),"")),IF(NOT(_xlfn.ISFORMULA(G734)),IF(AND(ISNUMBER(G734),G734&lt;&gt;0),Accueil!$B$7,""),"")))</f>
        <v/>
      </c>
      <c r="AE734" s="230">
        <f t="shared" ca="1" si="162"/>
        <v>0</v>
      </c>
      <c r="AF734" s="230">
        <f t="shared" ca="1" si="163"/>
        <v>0</v>
      </c>
      <c r="AG734" s="230">
        <f t="shared" ca="1" si="164"/>
        <v>0</v>
      </c>
      <c r="AH734" s="231">
        <f t="shared" ca="1" si="165"/>
        <v>0</v>
      </c>
      <c r="AI734" s="231">
        <f t="shared" ca="1" si="166"/>
        <v>0</v>
      </c>
      <c r="AJ734" s="231" t="str">
        <f t="shared" ca="1" si="167"/>
        <v/>
      </c>
    </row>
    <row r="735" spans="1:36" x14ac:dyDescent="0.25">
      <c r="A735" s="42"/>
      <c r="B735" s="232" t="str">
        <f>IF(NOT(_xlfn.ISFORMULA(D735)),IF(AND(ISNUMBER(D735),D735&lt;&gt;0),Accueil!$B$7,IF(NOT(_xlfn.ISFORMULA(G735)),IF(AND(ISNUMBER(G735),G735&lt;&gt;0),Accueil!$B$7,""),"")),IF(NOT(_xlfn.ISFORMULA(G735)),IF(AND(ISNUMBER(G735),G735&lt;&gt;0),Accueil!$B$7,""),""))</f>
        <v/>
      </c>
      <c r="C735" s="43"/>
      <c r="D735" s="223" t="str">
        <f t="shared" ca="1" si="154"/>
        <v/>
      </c>
      <c r="E735" s="223" t="str">
        <f t="shared" ca="1" si="155"/>
        <v/>
      </c>
      <c r="F735" s="223" t="str">
        <f t="shared" ca="1" si="156"/>
        <v/>
      </c>
      <c r="G735" s="224" t="str">
        <f t="shared" ca="1" si="157"/>
        <v/>
      </c>
      <c r="H735" s="225" t="str">
        <f t="shared" ca="1" si="158"/>
        <v/>
      </c>
      <c r="I735" s="226" t="str">
        <f t="shared" ca="1" si="159"/>
        <v/>
      </c>
      <c r="J735" s="227" t="str">
        <f t="shared" ca="1" si="160"/>
        <v/>
      </c>
      <c r="K735" s="301" t="s">
        <v>88</v>
      </c>
      <c r="L735" s="112"/>
      <c r="M735" s="35"/>
      <c r="N735" s="35"/>
      <c r="O735" s="35"/>
      <c r="P735" s="35"/>
      <c r="S735" s="35"/>
      <c r="T735" s="35"/>
      <c r="U735" s="35"/>
      <c r="V735" s="35"/>
      <c r="W735" s="35"/>
      <c r="X735" s="35"/>
      <c r="Y735" s="35"/>
      <c r="Z735" s="35"/>
      <c r="AA735" s="228" t="b">
        <f t="shared" ca="1" si="161"/>
        <v>1</v>
      </c>
      <c r="AB735" s="228" t="b">
        <f ca="1">AND(Accueil!$E$5="Oui",$AA735,OR($AD735="",Accueil!$E$7="",NOT(ISNUMBER(Accueil!$E$7)),$AD735&gt;=Accueil!$E$7))</f>
        <v>0</v>
      </c>
      <c r="AC735" s="228" t="b">
        <f ca="1">AND(Accueil!$E$8="Oui",$AA735,OR($AD735="",Accueil!$E$10="",NOT(ISNUMBER(Accueil!$E$10)),$AD735&gt;=Accueil!$E$10))</f>
        <v>0</v>
      </c>
      <c r="AD735" s="229" t="str">
        <f>IF(NOT(_xlfn.ISFORMULA(B735)),IF(ISNUMBER(B735),B735,IF(NOT(_xlfn.ISFORMULA(D735)),IF(AND(ISNUMBER(D735),D735&lt;&gt;0),Accueil!$B$7,IF(NOT(_xlfn.ISFORMULA(G735)),IF(AND(ISNUMBER(G735),G735&lt;&gt;0),Accueil!$B$7,""),"")),IF(NOT(_xlfn.ISFORMULA(G735)),IF(AND(ISNUMBER(G735),G735&lt;&gt;0),Accueil!$B$7,""),""))),IF(NOT(_xlfn.ISFORMULA(D735)),IF(AND(ISNUMBER(D735),D735&lt;&gt;0),Accueil!$B$7,IF(NOT(_xlfn.ISFORMULA(G735)),IF(AND(ISNUMBER(G735),G735&lt;&gt;0),Accueil!$B$7,""),"")),IF(NOT(_xlfn.ISFORMULA(G735)),IF(AND(ISNUMBER(G735),G735&lt;&gt;0),Accueil!$B$7,""),"")))</f>
        <v/>
      </c>
      <c r="AE735" s="230">
        <f t="shared" ca="1" si="162"/>
        <v>0</v>
      </c>
      <c r="AF735" s="230">
        <f t="shared" ca="1" si="163"/>
        <v>0</v>
      </c>
      <c r="AG735" s="230">
        <f t="shared" ca="1" si="164"/>
        <v>0</v>
      </c>
      <c r="AH735" s="231">
        <f t="shared" ca="1" si="165"/>
        <v>0</v>
      </c>
      <c r="AI735" s="231">
        <f t="shared" ca="1" si="166"/>
        <v>0</v>
      </c>
      <c r="AJ735" s="231" t="str">
        <f t="shared" ca="1" si="167"/>
        <v/>
      </c>
    </row>
    <row r="736" spans="1:36" x14ac:dyDescent="0.25">
      <c r="A736" s="42"/>
      <c r="B736" s="232" t="str">
        <f>IF(NOT(_xlfn.ISFORMULA(D736)),IF(AND(ISNUMBER(D736),D736&lt;&gt;0),Accueil!$B$7,IF(NOT(_xlfn.ISFORMULA(G736)),IF(AND(ISNUMBER(G736),G736&lt;&gt;0),Accueil!$B$7,""),"")),IF(NOT(_xlfn.ISFORMULA(G736)),IF(AND(ISNUMBER(G736),G736&lt;&gt;0),Accueil!$B$7,""),""))</f>
        <v/>
      </c>
      <c r="C736" s="43"/>
      <c r="D736" s="223" t="str">
        <f t="shared" ca="1" si="154"/>
        <v/>
      </c>
      <c r="E736" s="223" t="str">
        <f t="shared" ca="1" si="155"/>
        <v/>
      </c>
      <c r="F736" s="223" t="str">
        <f t="shared" ca="1" si="156"/>
        <v/>
      </c>
      <c r="G736" s="224" t="str">
        <f t="shared" ca="1" si="157"/>
        <v/>
      </c>
      <c r="H736" s="225" t="str">
        <f t="shared" ca="1" si="158"/>
        <v/>
      </c>
      <c r="I736" s="226" t="str">
        <f t="shared" ca="1" si="159"/>
        <v/>
      </c>
      <c r="J736" s="227" t="str">
        <f t="shared" ca="1" si="160"/>
        <v/>
      </c>
      <c r="K736" s="301" t="s">
        <v>88</v>
      </c>
      <c r="L736" s="112"/>
      <c r="M736" s="35"/>
      <c r="N736" s="35"/>
      <c r="O736" s="35"/>
      <c r="P736" s="35"/>
      <c r="S736" s="35"/>
      <c r="T736" s="35"/>
      <c r="U736" s="35"/>
      <c r="V736" s="35"/>
      <c r="W736" s="35"/>
      <c r="X736" s="35"/>
      <c r="Y736" s="35"/>
      <c r="Z736" s="35"/>
      <c r="AA736" s="228" t="b">
        <f t="shared" ca="1" si="161"/>
        <v>1</v>
      </c>
      <c r="AB736" s="228" t="b">
        <f ca="1">AND(Accueil!$E$5="Oui",$AA736,OR($AD736="",Accueil!$E$7="",NOT(ISNUMBER(Accueil!$E$7)),$AD736&gt;=Accueil!$E$7))</f>
        <v>0</v>
      </c>
      <c r="AC736" s="228" t="b">
        <f ca="1">AND(Accueil!$E$8="Oui",$AA736,OR($AD736="",Accueil!$E$10="",NOT(ISNUMBER(Accueil!$E$10)),$AD736&gt;=Accueil!$E$10))</f>
        <v>0</v>
      </c>
      <c r="AD736" s="229" t="str">
        <f>IF(NOT(_xlfn.ISFORMULA(B736)),IF(ISNUMBER(B736),B736,IF(NOT(_xlfn.ISFORMULA(D736)),IF(AND(ISNUMBER(D736),D736&lt;&gt;0),Accueil!$B$7,IF(NOT(_xlfn.ISFORMULA(G736)),IF(AND(ISNUMBER(G736),G736&lt;&gt;0),Accueil!$B$7,""),"")),IF(NOT(_xlfn.ISFORMULA(G736)),IF(AND(ISNUMBER(G736),G736&lt;&gt;0),Accueil!$B$7,""),""))),IF(NOT(_xlfn.ISFORMULA(D736)),IF(AND(ISNUMBER(D736),D736&lt;&gt;0),Accueil!$B$7,IF(NOT(_xlfn.ISFORMULA(G736)),IF(AND(ISNUMBER(G736),G736&lt;&gt;0),Accueil!$B$7,""),"")),IF(NOT(_xlfn.ISFORMULA(G736)),IF(AND(ISNUMBER(G736),G736&lt;&gt;0),Accueil!$B$7,""),"")))</f>
        <v/>
      </c>
      <c r="AE736" s="230">
        <f t="shared" ca="1" si="162"/>
        <v>0</v>
      </c>
      <c r="AF736" s="230">
        <f t="shared" ca="1" si="163"/>
        <v>0</v>
      </c>
      <c r="AG736" s="230">
        <f t="shared" ca="1" si="164"/>
        <v>0</v>
      </c>
      <c r="AH736" s="231">
        <f t="shared" ca="1" si="165"/>
        <v>0</v>
      </c>
      <c r="AI736" s="231">
        <f t="shared" ca="1" si="166"/>
        <v>0</v>
      </c>
      <c r="AJ736" s="231" t="str">
        <f t="shared" ca="1" si="167"/>
        <v/>
      </c>
    </row>
    <row r="737" spans="1:36" x14ac:dyDescent="0.25">
      <c r="A737" s="42"/>
      <c r="B737" s="232" t="str">
        <f>IF(NOT(_xlfn.ISFORMULA(D737)),IF(AND(ISNUMBER(D737),D737&lt;&gt;0),Accueil!$B$7,IF(NOT(_xlfn.ISFORMULA(G737)),IF(AND(ISNUMBER(G737),G737&lt;&gt;0),Accueil!$B$7,""),"")),IF(NOT(_xlfn.ISFORMULA(G737)),IF(AND(ISNUMBER(G737),G737&lt;&gt;0),Accueil!$B$7,""),""))</f>
        <v/>
      </c>
      <c r="C737" s="43"/>
      <c r="D737" s="223" t="str">
        <f t="shared" ca="1" si="154"/>
        <v/>
      </c>
      <c r="E737" s="223" t="str">
        <f t="shared" ca="1" si="155"/>
        <v/>
      </c>
      <c r="F737" s="223" t="str">
        <f t="shared" ca="1" si="156"/>
        <v/>
      </c>
      <c r="G737" s="224" t="str">
        <f t="shared" ca="1" si="157"/>
        <v/>
      </c>
      <c r="H737" s="225" t="str">
        <f t="shared" ca="1" si="158"/>
        <v/>
      </c>
      <c r="I737" s="226" t="str">
        <f t="shared" ca="1" si="159"/>
        <v/>
      </c>
      <c r="J737" s="227" t="str">
        <f t="shared" ca="1" si="160"/>
        <v/>
      </c>
      <c r="K737" s="301" t="s">
        <v>88</v>
      </c>
      <c r="L737" s="112"/>
      <c r="M737" s="35"/>
      <c r="N737" s="35"/>
      <c r="O737" s="35"/>
      <c r="P737" s="35"/>
      <c r="S737" s="35"/>
      <c r="T737" s="35"/>
      <c r="U737" s="35"/>
      <c r="V737" s="35"/>
      <c r="W737" s="35"/>
      <c r="X737" s="35"/>
      <c r="Y737" s="35"/>
      <c r="Z737" s="35"/>
      <c r="AA737" s="228" t="b">
        <f t="shared" ca="1" si="161"/>
        <v>1</v>
      </c>
      <c r="AB737" s="228" t="b">
        <f ca="1">AND(Accueil!$E$5="Oui",$AA737,OR($AD737="",Accueil!$E$7="",NOT(ISNUMBER(Accueil!$E$7)),$AD737&gt;=Accueil!$E$7))</f>
        <v>0</v>
      </c>
      <c r="AC737" s="228" t="b">
        <f ca="1">AND(Accueil!$E$8="Oui",$AA737,OR($AD737="",Accueil!$E$10="",NOT(ISNUMBER(Accueil!$E$10)),$AD737&gt;=Accueil!$E$10))</f>
        <v>0</v>
      </c>
      <c r="AD737" s="229" t="str">
        <f>IF(NOT(_xlfn.ISFORMULA(B737)),IF(ISNUMBER(B737),B737,IF(NOT(_xlfn.ISFORMULA(D737)),IF(AND(ISNUMBER(D737),D737&lt;&gt;0),Accueil!$B$7,IF(NOT(_xlfn.ISFORMULA(G737)),IF(AND(ISNUMBER(G737),G737&lt;&gt;0),Accueil!$B$7,""),"")),IF(NOT(_xlfn.ISFORMULA(G737)),IF(AND(ISNUMBER(G737),G737&lt;&gt;0),Accueil!$B$7,""),""))),IF(NOT(_xlfn.ISFORMULA(D737)),IF(AND(ISNUMBER(D737),D737&lt;&gt;0),Accueil!$B$7,IF(NOT(_xlfn.ISFORMULA(G737)),IF(AND(ISNUMBER(G737),G737&lt;&gt;0),Accueil!$B$7,""),"")),IF(NOT(_xlfn.ISFORMULA(G737)),IF(AND(ISNUMBER(G737),G737&lt;&gt;0),Accueil!$B$7,""),"")))</f>
        <v/>
      </c>
      <c r="AE737" s="230">
        <f t="shared" ca="1" si="162"/>
        <v>0</v>
      </c>
      <c r="AF737" s="230">
        <f t="shared" ca="1" si="163"/>
        <v>0</v>
      </c>
      <c r="AG737" s="230">
        <f t="shared" ca="1" si="164"/>
        <v>0</v>
      </c>
      <c r="AH737" s="231">
        <f t="shared" ca="1" si="165"/>
        <v>0</v>
      </c>
      <c r="AI737" s="231">
        <f t="shared" ca="1" si="166"/>
        <v>0</v>
      </c>
      <c r="AJ737" s="231" t="str">
        <f t="shared" ca="1" si="167"/>
        <v/>
      </c>
    </row>
    <row r="738" spans="1:36" x14ac:dyDescent="0.25">
      <c r="A738" s="42"/>
      <c r="B738" s="232" t="str">
        <f>IF(NOT(_xlfn.ISFORMULA(D738)),IF(AND(ISNUMBER(D738),D738&lt;&gt;0),Accueil!$B$7,IF(NOT(_xlfn.ISFORMULA(G738)),IF(AND(ISNUMBER(G738),G738&lt;&gt;0),Accueil!$B$7,""),"")),IF(NOT(_xlfn.ISFORMULA(G738)),IF(AND(ISNUMBER(G738),G738&lt;&gt;0),Accueil!$B$7,""),""))</f>
        <v/>
      </c>
      <c r="C738" s="43"/>
      <c r="D738" s="223" t="str">
        <f t="shared" ca="1" si="154"/>
        <v/>
      </c>
      <c r="E738" s="223" t="str">
        <f t="shared" ca="1" si="155"/>
        <v/>
      </c>
      <c r="F738" s="223" t="str">
        <f t="shared" ca="1" si="156"/>
        <v/>
      </c>
      <c r="G738" s="224" t="str">
        <f t="shared" ca="1" si="157"/>
        <v/>
      </c>
      <c r="H738" s="225" t="str">
        <f t="shared" ca="1" si="158"/>
        <v/>
      </c>
      <c r="I738" s="226" t="str">
        <f t="shared" ca="1" si="159"/>
        <v/>
      </c>
      <c r="J738" s="227" t="str">
        <f t="shared" ca="1" si="160"/>
        <v/>
      </c>
      <c r="K738" s="301" t="s">
        <v>88</v>
      </c>
      <c r="L738" s="112"/>
      <c r="M738" s="35"/>
      <c r="N738" s="35"/>
      <c r="O738" s="35"/>
      <c r="P738" s="35"/>
      <c r="S738" s="35"/>
      <c r="T738" s="35"/>
      <c r="U738" s="35"/>
      <c r="V738" s="35"/>
      <c r="W738" s="35"/>
      <c r="X738" s="35"/>
      <c r="Y738" s="35"/>
      <c r="Z738" s="35"/>
      <c r="AA738" s="228" t="b">
        <f t="shared" ca="1" si="161"/>
        <v>1</v>
      </c>
      <c r="AB738" s="228" t="b">
        <f ca="1">AND(Accueil!$E$5="Oui",$AA738,OR($AD738="",Accueil!$E$7="",NOT(ISNUMBER(Accueil!$E$7)),$AD738&gt;=Accueil!$E$7))</f>
        <v>0</v>
      </c>
      <c r="AC738" s="228" t="b">
        <f ca="1">AND(Accueil!$E$8="Oui",$AA738,OR($AD738="",Accueil!$E$10="",NOT(ISNUMBER(Accueil!$E$10)),$AD738&gt;=Accueil!$E$10))</f>
        <v>0</v>
      </c>
      <c r="AD738" s="229" t="str">
        <f>IF(NOT(_xlfn.ISFORMULA(B738)),IF(ISNUMBER(B738),B738,IF(NOT(_xlfn.ISFORMULA(D738)),IF(AND(ISNUMBER(D738),D738&lt;&gt;0),Accueil!$B$7,IF(NOT(_xlfn.ISFORMULA(G738)),IF(AND(ISNUMBER(G738),G738&lt;&gt;0),Accueil!$B$7,""),"")),IF(NOT(_xlfn.ISFORMULA(G738)),IF(AND(ISNUMBER(G738),G738&lt;&gt;0),Accueil!$B$7,""),""))),IF(NOT(_xlfn.ISFORMULA(D738)),IF(AND(ISNUMBER(D738),D738&lt;&gt;0),Accueil!$B$7,IF(NOT(_xlfn.ISFORMULA(G738)),IF(AND(ISNUMBER(G738),G738&lt;&gt;0),Accueil!$B$7,""),"")),IF(NOT(_xlfn.ISFORMULA(G738)),IF(AND(ISNUMBER(G738),G738&lt;&gt;0),Accueil!$B$7,""),"")))</f>
        <v/>
      </c>
      <c r="AE738" s="230">
        <f t="shared" ca="1" si="162"/>
        <v>0</v>
      </c>
      <c r="AF738" s="230">
        <f t="shared" ca="1" si="163"/>
        <v>0</v>
      </c>
      <c r="AG738" s="230">
        <f t="shared" ca="1" si="164"/>
        <v>0</v>
      </c>
      <c r="AH738" s="231">
        <f t="shared" ca="1" si="165"/>
        <v>0</v>
      </c>
      <c r="AI738" s="231">
        <f t="shared" ca="1" si="166"/>
        <v>0</v>
      </c>
      <c r="AJ738" s="231" t="str">
        <f t="shared" ca="1" si="167"/>
        <v/>
      </c>
    </row>
    <row r="739" spans="1:36" x14ac:dyDescent="0.25">
      <c r="A739" s="42"/>
      <c r="B739" s="232" t="str">
        <f>IF(NOT(_xlfn.ISFORMULA(D739)),IF(AND(ISNUMBER(D739),D739&lt;&gt;0),Accueil!$B$7,IF(NOT(_xlfn.ISFORMULA(G739)),IF(AND(ISNUMBER(G739),G739&lt;&gt;0),Accueil!$B$7,""),"")),IF(NOT(_xlfn.ISFORMULA(G739)),IF(AND(ISNUMBER(G739),G739&lt;&gt;0),Accueil!$B$7,""),""))</f>
        <v/>
      </c>
      <c r="C739" s="43"/>
      <c r="D739" s="223" t="str">
        <f t="shared" ca="1" si="154"/>
        <v/>
      </c>
      <c r="E739" s="223" t="str">
        <f t="shared" ca="1" si="155"/>
        <v/>
      </c>
      <c r="F739" s="223" t="str">
        <f t="shared" ca="1" si="156"/>
        <v/>
      </c>
      <c r="G739" s="224" t="str">
        <f t="shared" ca="1" si="157"/>
        <v/>
      </c>
      <c r="H739" s="225" t="str">
        <f t="shared" ca="1" si="158"/>
        <v/>
      </c>
      <c r="I739" s="226" t="str">
        <f t="shared" ca="1" si="159"/>
        <v/>
      </c>
      <c r="J739" s="227" t="str">
        <f t="shared" ca="1" si="160"/>
        <v/>
      </c>
      <c r="K739" s="301" t="s">
        <v>88</v>
      </c>
      <c r="L739" s="112"/>
      <c r="M739" s="35"/>
      <c r="N739" s="35"/>
      <c r="O739" s="35"/>
      <c r="P739" s="35"/>
      <c r="S739" s="35"/>
      <c r="T739" s="35"/>
      <c r="U739" s="35"/>
      <c r="V739" s="35"/>
      <c r="W739" s="35"/>
      <c r="X739" s="35"/>
      <c r="Y739" s="35"/>
      <c r="Z739" s="35"/>
      <c r="AA739" s="228" t="b">
        <f t="shared" ca="1" si="161"/>
        <v>1</v>
      </c>
      <c r="AB739" s="228" t="b">
        <f ca="1">AND(Accueil!$E$5="Oui",$AA739,OR($AD739="",Accueil!$E$7="",NOT(ISNUMBER(Accueil!$E$7)),$AD739&gt;=Accueil!$E$7))</f>
        <v>0</v>
      </c>
      <c r="AC739" s="228" t="b">
        <f ca="1">AND(Accueil!$E$8="Oui",$AA739,OR($AD739="",Accueil!$E$10="",NOT(ISNUMBER(Accueil!$E$10)),$AD739&gt;=Accueil!$E$10))</f>
        <v>0</v>
      </c>
      <c r="AD739" s="229" t="str">
        <f>IF(NOT(_xlfn.ISFORMULA(B739)),IF(ISNUMBER(B739),B739,IF(NOT(_xlfn.ISFORMULA(D739)),IF(AND(ISNUMBER(D739),D739&lt;&gt;0),Accueil!$B$7,IF(NOT(_xlfn.ISFORMULA(G739)),IF(AND(ISNUMBER(G739),G739&lt;&gt;0),Accueil!$B$7,""),"")),IF(NOT(_xlfn.ISFORMULA(G739)),IF(AND(ISNUMBER(G739),G739&lt;&gt;0),Accueil!$B$7,""),""))),IF(NOT(_xlfn.ISFORMULA(D739)),IF(AND(ISNUMBER(D739),D739&lt;&gt;0),Accueil!$B$7,IF(NOT(_xlfn.ISFORMULA(G739)),IF(AND(ISNUMBER(G739),G739&lt;&gt;0),Accueil!$B$7,""),"")),IF(NOT(_xlfn.ISFORMULA(G739)),IF(AND(ISNUMBER(G739),G739&lt;&gt;0),Accueil!$B$7,""),"")))</f>
        <v/>
      </c>
      <c r="AE739" s="230">
        <f t="shared" ca="1" si="162"/>
        <v>0</v>
      </c>
      <c r="AF739" s="230">
        <f t="shared" ca="1" si="163"/>
        <v>0</v>
      </c>
      <c r="AG739" s="230">
        <f t="shared" ca="1" si="164"/>
        <v>0</v>
      </c>
      <c r="AH739" s="231">
        <f t="shared" ca="1" si="165"/>
        <v>0</v>
      </c>
      <c r="AI739" s="231">
        <f t="shared" ca="1" si="166"/>
        <v>0</v>
      </c>
      <c r="AJ739" s="231" t="str">
        <f t="shared" ca="1" si="167"/>
        <v/>
      </c>
    </row>
    <row r="740" spans="1:36" x14ac:dyDescent="0.25">
      <c r="A740" s="42"/>
      <c r="B740" s="232" t="str">
        <f>IF(NOT(_xlfn.ISFORMULA(D740)),IF(AND(ISNUMBER(D740),D740&lt;&gt;0),Accueil!$B$7,IF(NOT(_xlfn.ISFORMULA(G740)),IF(AND(ISNUMBER(G740),G740&lt;&gt;0),Accueil!$B$7,""),"")),IF(NOT(_xlfn.ISFORMULA(G740)),IF(AND(ISNUMBER(G740),G740&lt;&gt;0),Accueil!$B$7,""),""))</f>
        <v/>
      </c>
      <c r="C740" s="43"/>
      <c r="D740" s="223" t="str">
        <f t="shared" ca="1" si="154"/>
        <v/>
      </c>
      <c r="E740" s="223" t="str">
        <f t="shared" ca="1" si="155"/>
        <v/>
      </c>
      <c r="F740" s="223" t="str">
        <f t="shared" ca="1" si="156"/>
        <v/>
      </c>
      <c r="G740" s="224" t="str">
        <f t="shared" ca="1" si="157"/>
        <v/>
      </c>
      <c r="H740" s="225" t="str">
        <f t="shared" ca="1" si="158"/>
        <v/>
      </c>
      <c r="I740" s="226" t="str">
        <f t="shared" ca="1" si="159"/>
        <v/>
      </c>
      <c r="J740" s="227" t="str">
        <f t="shared" ca="1" si="160"/>
        <v/>
      </c>
      <c r="K740" s="301" t="s">
        <v>88</v>
      </c>
      <c r="L740" s="112"/>
      <c r="M740" s="35"/>
      <c r="N740" s="35"/>
      <c r="O740" s="35"/>
      <c r="P740" s="35"/>
      <c r="S740" s="35"/>
      <c r="T740" s="35"/>
      <c r="U740" s="35"/>
      <c r="V740" s="35"/>
      <c r="W740" s="35"/>
      <c r="X740" s="35"/>
      <c r="Y740" s="35"/>
      <c r="Z740" s="35"/>
      <c r="AA740" s="228" t="b">
        <f t="shared" ca="1" si="161"/>
        <v>1</v>
      </c>
      <c r="AB740" s="228" t="b">
        <f ca="1">AND(Accueil!$E$5="Oui",$AA740,OR($AD740="",Accueil!$E$7="",NOT(ISNUMBER(Accueil!$E$7)),$AD740&gt;=Accueil!$E$7))</f>
        <v>0</v>
      </c>
      <c r="AC740" s="228" t="b">
        <f ca="1">AND(Accueil!$E$8="Oui",$AA740,OR($AD740="",Accueil!$E$10="",NOT(ISNUMBER(Accueil!$E$10)),$AD740&gt;=Accueil!$E$10))</f>
        <v>0</v>
      </c>
      <c r="AD740" s="229" t="str">
        <f>IF(NOT(_xlfn.ISFORMULA(B740)),IF(ISNUMBER(B740),B740,IF(NOT(_xlfn.ISFORMULA(D740)),IF(AND(ISNUMBER(D740),D740&lt;&gt;0),Accueil!$B$7,IF(NOT(_xlfn.ISFORMULA(G740)),IF(AND(ISNUMBER(G740),G740&lt;&gt;0),Accueil!$B$7,""),"")),IF(NOT(_xlfn.ISFORMULA(G740)),IF(AND(ISNUMBER(G740),G740&lt;&gt;0),Accueil!$B$7,""),""))),IF(NOT(_xlfn.ISFORMULA(D740)),IF(AND(ISNUMBER(D740),D740&lt;&gt;0),Accueil!$B$7,IF(NOT(_xlfn.ISFORMULA(G740)),IF(AND(ISNUMBER(G740),G740&lt;&gt;0),Accueil!$B$7,""),"")),IF(NOT(_xlfn.ISFORMULA(G740)),IF(AND(ISNUMBER(G740),G740&lt;&gt;0),Accueil!$B$7,""),"")))</f>
        <v/>
      </c>
      <c r="AE740" s="230">
        <f t="shared" ca="1" si="162"/>
        <v>0</v>
      </c>
      <c r="AF740" s="230">
        <f t="shared" ca="1" si="163"/>
        <v>0</v>
      </c>
      <c r="AG740" s="230">
        <f t="shared" ca="1" si="164"/>
        <v>0</v>
      </c>
      <c r="AH740" s="231">
        <f t="shared" ca="1" si="165"/>
        <v>0</v>
      </c>
      <c r="AI740" s="231">
        <f t="shared" ca="1" si="166"/>
        <v>0</v>
      </c>
      <c r="AJ740" s="231" t="str">
        <f t="shared" ca="1" si="167"/>
        <v/>
      </c>
    </row>
    <row r="741" spans="1:36" x14ac:dyDescent="0.25">
      <c r="A741" s="42"/>
      <c r="B741" s="232" t="str">
        <f>IF(NOT(_xlfn.ISFORMULA(D741)),IF(AND(ISNUMBER(D741),D741&lt;&gt;0),Accueil!$B$7,IF(NOT(_xlfn.ISFORMULA(G741)),IF(AND(ISNUMBER(G741),G741&lt;&gt;0),Accueil!$B$7,""),"")),IF(NOT(_xlfn.ISFORMULA(G741)),IF(AND(ISNUMBER(G741),G741&lt;&gt;0),Accueil!$B$7,""),""))</f>
        <v/>
      </c>
      <c r="C741" s="43"/>
      <c r="D741" s="223" t="str">
        <f t="shared" ca="1" si="154"/>
        <v/>
      </c>
      <c r="E741" s="223" t="str">
        <f t="shared" ca="1" si="155"/>
        <v/>
      </c>
      <c r="F741" s="223" t="str">
        <f t="shared" ca="1" si="156"/>
        <v/>
      </c>
      <c r="G741" s="224" t="str">
        <f t="shared" ca="1" si="157"/>
        <v/>
      </c>
      <c r="H741" s="225" t="str">
        <f t="shared" ca="1" si="158"/>
        <v/>
      </c>
      <c r="I741" s="226" t="str">
        <f t="shared" ca="1" si="159"/>
        <v/>
      </c>
      <c r="J741" s="227" t="str">
        <f t="shared" ca="1" si="160"/>
        <v/>
      </c>
      <c r="K741" s="301" t="s">
        <v>88</v>
      </c>
      <c r="L741" s="112"/>
      <c r="M741" s="35"/>
      <c r="N741" s="35"/>
      <c r="O741" s="35"/>
      <c r="P741" s="35"/>
      <c r="S741" s="35"/>
      <c r="T741" s="35"/>
      <c r="U741" s="35"/>
      <c r="V741" s="35"/>
      <c r="W741" s="35"/>
      <c r="X741" s="35"/>
      <c r="Y741" s="35"/>
      <c r="Z741" s="35"/>
      <c r="AA741" s="228" t="b">
        <f t="shared" ca="1" si="161"/>
        <v>1</v>
      </c>
      <c r="AB741" s="228" t="b">
        <f ca="1">AND(Accueil!$E$5="Oui",$AA741,OR($AD741="",Accueil!$E$7="",NOT(ISNUMBER(Accueil!$E$7)),$AD741&gt;=Accueil!$E$7))</f>
        <v>0</v>
      </c>
      <c r="AC741" s="228" t="b">
        <f ca="1">AND(Accueil!$E$8="Oui",$AA741,OR($AD741="",Accueil!$E$10="",NOT(ISNUMBER(Accueil!$E$10)),$AD741&gt;=Accueil!$E$10))</f>
        <v>0</v>
      </c>
      <c r="AD741" s="229" t="str">
        <f>IF(NOT(_xlfn.ISFORMULA(B741)),IF(ISNUMBER(B741),B741,IF(NOT(_xlfn.ISFORMULA(D741)),IF(AND(ISNUMBER(D741),D741&lt;&gt;0),Accueil!$B$7,IF(NOT(_xlfn.ISFORMULA(G741)),IF(AND(ISNUMBER(G741),G741&lt;&gt;0),Accueil!$B$7,""),"")),IF(NOT(_xlfn.ISFORMULA(G741)),IF(AND(ISNUMBER(G741),G741&lt;&gt;0),Accueil!$B$7,""),""))),IF(NOT(_xlfn.ISFORMULA(D741)),IF(AND(ISNUMBER(D741),D741&lt;&gt;0),Accueil!$B$7,IF(NOT(_xlfn.ISFORMULA(G741)),IF(AND(ISNUMBER(G741),G741&lt;&gt;0),Accueil!$B$7,""),"")),IF(NOT(_xlfn.ISFORMULA(G741)),IF(AND(ISNUMBER(G741),G741&lt;&gt;0),Accueil!$B$7,""),"")))</f>
        <v/>
      </c>
      <c r="AE741" s="230">
        <f t="shared" ca="1" si="162"/>
        <v>0</v>
      </c>
      <c r="AF741" s="230">
        <f t="shared" ca="1" si="163"/>
        <v>0</v>
      </c>
      <c r="AG741" s="230">
        <f t="shared" ca="1" si="164"/>
        <v>0</v>
      </c>
      <c r="AH741" s="231">
        <f t="shared" ca="1" si="165"/>
        <v>0</v>
      </c>
      <c r="AI741" s="231">
        <f t="shared" ca="1" si="166"/>
        <v>0</v>
      </c>
      <c r="AJ741" s="231" t="str">
        <f t="shared" ca="1" si="167"/>
        <v/>
      </c>
    </row>
    <row r="742" spans="1:36" x14ac:dyDescent="0.25">
      <c r="A742" s="42"/>
      <c r="B742" s="232" t="str">
        <f>IF(NOT(_xlfn.ISFORMULA(D742)),IF(AND(ISNUMBER(D742),D742&lt;&gt;0),Accueil!$B$7,IF(NOT(_xlfn.ISFORMULA(G742)),IF(AND(ISNUMBER(G742),G742&lt;&gt;0),Accueil!$B$7,""),"")),IF(NOT(_xlfn.ISFORMULA(G742)),IF(AND(ISNUMBER(G742),G742&lt;&gt;0),Accueil!$B$7,""),""))</f>
        <v/>
      </c>
      <c r="C742" s="43"/>
      <c r="D742" s="223" t="str">
        <f t="shared" ca="1" si="154"/>
        <v/>
      </c>
      <c r="E742" s="223" t="str">
        <f t="shared" ca="1" si="155"/>
        <v/>
      </c>
      <c r="F742" s="223" t="str">
        <f t="shared" ca="1" si="156"/>
        <v/>
      </c>
      <c r="G742" s="224" t="str">
        <f t="shared" ca="1" si="157"/>
        <v/>
      </c>
      <c r="H742" s="225" t="str">
        <f t="shared" ca="1" si="158"/>
        <v/>
      </c>
      <c r="I742" s="226" t="str">
        <f t="shared" ca="1" si="159"/>
        <v/>
      </c>
      <c r="J742" s="227" t="str">
        <f t="shared" ca="1" si="160"/>
        <v/>
      </c>
      <c r="K742" s="301" t="s">
        <v>88</v>
      </c>
      <c r="L742" s="112"/>
      <c r="M742" s="35"/>
      <c r="N742" s="35"/>
      <c r="O742" s="35"/>
      <c r="P742" s="35"/>
      <c r="S742" s="35"/>
      <c r="T742" s="35"/>
      <c r="U742" s="35"/>
      <c r="V742" s="35"/>
      <c r="W742" s="35"/>
      <c r="X742" s="35"/>
      <c r="Y742" s="35"/>
      <c r="Z742" s="35"/>
      <c r="AA742" s="228" t="b">
        <f t="shared" ca="1" si="161"/>
        <v>1</v>
      </c>
      <c r="AB742" s="228" t="b">
        <f ca="1">AND(Accueil!$E$5="Oui",$AA742,OR($AD742="",Accueil!$E$7="",NOT(ISNUMBER(Accueil!$E$7)),$AD742&gt;=Accueil!$E$7))</f>
        <v>0</v>
      </c>
      <c r="AC742" s="228" t="b">
        <f ca="1">AND(Accueil!$E$8="Oui",$AA742,OR($AD742="",Accueil!$E$10="",NOT(ISNUMBER(Accueil!$E$10)),$AD742&gt;=Accueil!$E$10))</f>
        <v>0</v>
      </c>
      <c r="AD742" s="229" t="str">
        <f>IF(NOT(_xlfn.ISFORMULA(B742)),IF(ISNUMBER(B742),B742,IF(NOT(_xlfn.ISFORMULA(D742)),IF(AND(ISNUMBER(D742),D742&lt;&gt;0),Accueil!$B$7,IF(NOT(_xlfn.ISFORMULA(G742)),IF(AND(ISNUMBER(G742),G742&lt;&gt;0),Accueil!$B$7,""),"")),IF(NOT(_xlfn.ISFORMULA(G742)),IF(AND(ISNUMBER(G742),G742&lt;&gt;0),Accueil!$B$7,""),""))),IF(NOT(_xlfn.ISFORMULA(D742)),IF(AND(ISNUMBER(D742),D742&lt;&gt;0),Accueil!$B$7,IF(NOT(_xlfn.ISFORMULA(G742)),IF(AND(ISNUMBER(G742),G742&lt;&gt;0),Accueil!$B$7,""),"")),IF(NOT(_xlfn.ISFORMULA(G742)),IF(AND(ISNUMBER(G742),G742&lt;&gt;0),Accueil!$B$7,""),"")))</f>
        <v/>
      </c>
      <c r="AE742" s="230">
        <f t="shared" ca="1" si="162"/>
        <v>0</v>
      </c>
      <c r="AF742" s="230">
        <f t="shared" ca="1" si="163"/>
        <v>0</v>
      </c>
      <c r="AG742" s="230">
        <f t="shared" ca="1" si="164"/>
        <v>0</v>
      </c>
      <c r="AH742" s="231">
        <f t="shared" ca="1" si="165"/>
        <v>0</v>
      </c>
      <c r="AI742" s="231">
        <f t="shared" ca="1" si="166"/>
        <v>0</v>
      </c>
      <c r="AJ742" s="231" t="str">
        <f t="shared" ca="1" si="167"/>
        <v/>
      </c>
    </row>
    <row r="743" spans="1:36" x14ac:dyDescent="0.25">
      <c r="A743" s="42"/>
      <c r="B743" s="232" t="str">
        <f>IF(NOT(_xlfn.ISFORMULA(D743)),IF(AND(ISNUMBER(D743),D743&lt;&gt;0),Accueil!$B$7,IF(NOT(_xlfn.ISFORMULA(G743)),IF(AND(ISNUMBER(G743),G743&lt;&gt;0),Accueil!$B$7,""),"")),IF(NOT(_xlfn.ISFORMULA(G743)),IF(AND(ISNUMBER(G743),G743&lt;&gt;0),Accueil!$B$7,""),""))</f>
        <v/>
      </c>
      <c r="C743" s="43"/>
      <c r="D743" s="223" t="str">
        <f t="shared" ca="1" si="154"/>
        <v/>
      </c>
      <c r="E743" s="223" t="str">
        <f t="shared" ca="1" si="155"/>
        <v/>
      </c>
      <c r="F743" s="223" t="str">
        <f t="shared" ca="1" si="156"/>
        <v/>
      </c>
      <c r="G743" s="224" t="str">
        <f t="shared" ca="1" si="157"/>
        <v/>
      </c>
      <c r="H743" s="225" t="str">
        <f t="shared" ca="1" si="158"/>
        <v/>
      </c>
      <c r="I743" s="226" t="str">
        <f t="shared" ca="1" si="159"/>
        <v/>
      </c>
      <c r="J743" s="227" t="str">
        <f t="shared" ca="1" si="160"/>
        <v/>
      </c>
      <c r="K743" s="301" t="s">
        <v>88</v>
      </c>
      <c r="L743" s="112"/>
      <c r="M743" s="35"/>
      <c r="N743" s="35"/>
      <c r="O743" s="35"/>
      <c r="P743" s="35"/>
      <c r="S743" s="35"/>
      <c r="T743" s="35"/>
      <c r="U743" s="35"/>
      <c r="V743" s="35"/>
      <c r="W743" s="35"/>
      <c r="X743" s="35"/>
      <c r="Y743" s="35"/>
      <c r="Z743" s="35"/>
      <c r="AA743" s="228" t="b">
        <f t="shared" ca="1" si="161"/>
        <v>1</v>
      </c>
      <c r="AB743" s="228" t="b">
        <f ca="1">AND(Accueil!$E$5="Oui",$AA743,OR($AD743="",Accueil!$E$7="",NOT(ISNUMBER(Accueil!$E$7)),$AD743&gt;=Accueil!$E$7))</f>
        <v>0</v>
      </c>
      <c r="AC743" s="228" t="b">
        <f ca="1">AND(Accueil!$E$8="Oui",$AA743,OR($AD743="",Accueil!$E$10="",NOT(ISNUMBER(Accueil!$E$10)),$AD743&gt;=Accueil!$E$10))</f>
        <v>0</v>
      </c>
      <c r="AD743" s="229" t="str">
        <f>IF(NOT(_xlfn.ISFORMULA(B743)),IF(ISNUMBER(B743),B743,IF(NOT(_xlfn.ISFORMULA(D743)),IF(AND(ISNUMBER(D743),D743&lt;&gt;0),Accueil!$B$7,IF(NOT(_xlfn.ISFORMULA(G743)),IF(AND(ISNUMBER(G743),G743&lt;&gt;0),Accueil!$B$7,""),"")),IF(NOT(_xlfn.ISFORMULA(G743)),IF(AND(ISNUMBER(G743),G743&lt;&gt;0),Accueil!$B$7,""),""))),IF(NOT(_xlfn.ISFORMULA(D743)),IF(AND(ISNUMBER(D743),D743&lt;&gt;0),Accueil!$B$7,IF(NOT(_xlfn.ISFORMULA(G743)),IF(AND(ISNUMBER(G743),G743&lt;&gt;0),Accueil!$B$7,""),"")),IF(NOT(_xlfn.ISFORMULA(G743)),IF(AND(ISNUMBER(G743),G743&lt;&gt;0),Accueil!$B$7,""),"")))</f>
        <v/>
      </c>
      <c r="AE743" s="230">
        <f t="shared" ca="1" si="162"/>
        <v>0</v>
      </c>
      <c r="AF743" s="230">
        <f t="shared" ca="1" si="163"/>
        <v>0</v>
      </c>
      <c r="AG743" s="230">
        <f t="shared" ca="1" si="164"/>
        <v>0</v>
      </c>
      <c r="AH743" s="231">
        <f t="shared" ca="1" si="165"/>
        <v>0</v>
      </c>
      <c r="AI743" s="231">
        <f t="shared" ca="1" si="166"/>
        <v>0</v>
      </c>
      <c r="AJ743" s="231" t="str">
        <f t="shared" ca="1" si="167"/>
        <v/>
      </c>
    </row>
    <row r="744" spans="1:36" x14ac:dyDescent="0.25">
      <c r="A744" s="42"/>
      <c r="B744" s="232" t="str">
        <f>IF(NOT(_xlfn.ISFORMULA(D744)),IF(AND(ISNUMBER(D744),D744&lt;&gt;0),Accueil!$B$7,IF(NOT(_xlfn.ISFORMULA(G744)),IF(AND(ISNUMBER(G744),G744&lt;&gt;0),Accueil!$B$7,""),"")),IF(NOT(_xlfn.ISFORMULA(G744)),IF(AND(ISNUMBER(G744),G744&lt;&gt;0),Accueil!$B$7,""),""))</f>
        <v/>
      </c>
      <c r="C744" s="43"/>
      <c r="D744" s="223" t="str">
        <f t="shared" ca="1" si="154"/>
        <v/>
      </c>
      <c r="E744" s="223" t="str">
        <f t="shared" ca="1" si="155"/>
        <v/>
      </c>
      <c r="F744" s="223" t="str">
        <f t="shared" ca="1" si="156"/>
        <v/>
      </c>
      <c r="G744" s="224" t="str">
        <f t="shared" ca="1" si="157"/>
        <v/>
      </c>
      <c r="H744" s="225" t="str">
        <f t="shared" ca="1" si="158"/>
        <v/>
      </c>
      <c r="I744" s="226" t="str">
        <f t="shared" ca="1" si="159"/>
        <v/>
      </c>
      <c r="J744" s="227" t="str">
        <f t="shared" ca="1" si="160"/>
        <v/>
      </c>
      <c r="K744" s="301" t="s">
        <v>88</v>
      </c>
      <c r="L744" s="112"/>
      <c r="M744" s="35"/>
      <c r="N744" s="35"/>
      <c r="O744" s="35"/>
      <c r="P744" s="35"/>
      <c r="S744" s="35"/>
      <c r="T744" s="35"/>
      <c r="U744" s="35"/>
      <c r="V744" s="35"/>
      <c r="W744" s="35"/>
      <c r="X744" s="35"/>
      <c r="Y744" s="35"/>
      <c r="Z744" s="35"/>
      <c r="AA744" s="228" t="b">
        <f t="shared" ca="1" si="161"/>
        <v>1</v>
      </c>
      <c r="AB744" s="228" t="b">
        <f ca="1">AND(Accueil!$E$5="Oui",$AA744,OR($AD744="",Accueil!$E$7="",NOT(ISNUMBER(Accueil!$E$7)),$AD744&gt;=Accueil!$E$7))</f>
        <v>0</v>
      </c>
      <c r="AC744" s="228" t="b">
        <f ca="1">AND(Accueil!$E$8="Oui",$AA744,OR($AD744="",Accueil!$E$10="",NOT(ISNUMBER(Accueil!$E$10)),$AD744&gt;=Accueil!$E$10))</f>
        <v>0</v>
      </c>
      <c r="AD744" s="229" t="str">
        <f>IF(NOT(_xlfn.ISFORMULA(B744)),IF(ISNUMBER(B744),B744,IF(NOT(_xlfn.ISFORMULA(D744)),IF(AND(ISNUMBER(D744),D744&lt;&gt;0),Accueil!$B$7,IF(NOT(_xlfn.ISFORMULA(G744)),IF(AND(ISNUMBER(G744),G744&lt;&gt;0),Accueil!$B$7,""),"")),IF(NOT(_xlfn.ISFORMULA(G744)),IF(AND(ISNUMBER(G744),G744&lt;&gt;0),Accueil!$B$7,""),""))),IF(NOT(_xlfn.ISFORMULA(D744)),IF(AND(ISNUMBER(D744),D744&lt;&gt;0),Accueil!$B$7,IF(NOT(_xlfn.ISFORMULA(G744)),IF(AND(ISNUMBER(G744),G744&lt;&gt;0),Accueil!$B$7,""),"")),IF(NOT(_xlfn.ISFORMULA(G744)),IF(AND(ISNUMBER(G744),G744&lt;&gt;0),Accueil!$B$7,""),"")))</f>
        <v/>
      </c>
      <c r="AE744" s="230">
        <f t="shared" ca="1" si="162"/>
        <v>0</v>
      </c>
      <c r="AF744" s="230">
        <f t="shared" ca="1" si="163"/>
        <v>0</v>
      </c>
      <c r="AG744" s="230">
        <f t="shared" ca="1" si="164"/>
        <v>0</v>
      </c>
      <c r="AH744" s="231">
        <f t="shared" ca="1" si="165"/>
        <v>0</v>
      </c>
      <c r="AI744" s="231">
        <f t="shared" ca="1" si="166"/>
        <v>0</v>
      </c>
      <c r="AJ744" s="231" t="str">
        <f t="shared" ca="1" si="167"/>
        <v/>
      </c>
    </row>
    <row r="745" spans="1:36" x14ac:dyDescent="0.25">
      <c r="A745" s="42"/>
      <c r="B745" s="232" t="str">
        <f>IF(NOT(_xlfn.ISFORMULA(D745)),IF(AND(ISNUMBER(D745),D745&lt;&gt;0),Accueil!$B$7,IF(NOT(_xlfn.ISFORMULA(G745)),IF(AND(ISNUMBER(G745),G745&lt;&gt;0),Accueil!$B$7,""),"")),IF(NOT(_xlfn.ISFORMULA(G745)),IF(AND(ISNUMBER(G745),G745&lt;&gt;0),Accueil!$B$7,""),""))</f>
        <v/>
      </c>
      <c r="C745" s="43"/>
      <c r="D745" s="223" t="str">
        <f t="shared" ca="1" si="154"/>
        <v/>
      </c>
      <c r="E745" s="223" t="str">
        <f t="shared" ca="1" si="155"/>
        <v/>
      </c>
      <c r="F745" s="223" t="str">
        <f t="shared" ca="1" si="156"/>
        <v/>
      </c>
      <c r="G745" s="224" t="str">
        <f t="shared" ca="1" si="157"/>
        <v/>
      </c>
      <c r="H745" s="225" t="str">
        <f t="shared" ca="1" si="158"/>
        <v/>
      </c>
      <c r="I745" s="226" t="str">
        <f t="shared" ca="1" si="159"/>
        <v/>
      </c>
      <c r="J745" s="227" t="str">
        <f t="shared" ca="1" si="160"/>
        <v/>
      </c>
      <c r="K745" s="301" t="s">
        <v>88</v>
      </c>
      <c r="L745" s="112"/>
      <c r="M745" s="35"/>
      <c r="N745" s="35"/>
      <c r="O745" s="35"/>
      <c r="P745" s="35"/>
      <c r="S745" s="35"/>
      <c r="T745" s="35"/>
      <c r="U745" s="35"/>
      <c r="V745" s="35"/>
      <c r="W745" s="35"/>
      <c r="X745" s="35"/>
      <c r="Y745" s="35"/>
      <c r="Z745" s="35"/>
      <c r="AA745" s="228" t="b">
        <f t="shared" ca="1" si="161"/>
        <v>1</v>
      </c>
      <c r="AB745" s="228" t="b">
        <f ca="1">AND(Accueil!$E$5="Oui",$AA745,OR($AD745="",Accueil!$E$7="",NOT(ISNUMBER(Accueil!$E$7)),$AD745&gt;=Accueil!$E$7))</f>
        <v>0</v>
      </c>
      <c r="AC745" s="228" t="b">
        <f ca="1">AND(Accueil!$E$8="Oui",$AA745,OR($AD745="",Accueil!$E$10="",NOT(ISNUMBER(Accueil!$E$10)),$AD745&gt;=Accueil!$E$10))</f>
        <v>0</v>
      </c>
      <c r="AD745" s="229" t="str">
        <f>IF(NOT(_xlfn.ISFORMULA(B745)),IF(ISNUMBER(B745),B745,IF(NOT(_xlfn.ISFORMULA(D745)),IF(AND(ISNUMBER(D745),D745&lt;&gt;0),Accueil!$B$7,IF(NOT(_xlfn.ISFORMULA(G745)),IF(AND(ISNUMBER(G745),G745&lt;&gt;0),Accueil!$B$7,""),"")),IF(NOT(_xlfn.ISFORMULA(G745)),IF(AND(ISNUMBER(G745),G745&lt;&gt;0),Accueil!$B$7,""),""))),IF(NOT(_xlfn.ISFORMULA(D745)),IF(AND(ISNUMBER(D745),D745&lt;&gt;0),Accueil!$B$7,IF(NOT(_xlfn.ISFORMULA(G745)),IF(AND(ISNUMBER(G745),G745&lt;&gt;0),Accueil!$B$7,""),"")),IF(NOT(_xlfn.ISFORMULA(G745)),IF(AND(ISNUMBER(G745),G745&lt;&gt;0),Accueil!$B$7,""),"")))</f>
        <v/>
      </c>
      <c r="AE745" s="230">
        <f t="shared" ca="1" si="162"/>
        <v>0</v>
      </c>
      <c r="AF745" s="230">
        <f t="shared" ca="1" si="163"/>
        <v>0</v>
      </c>
      <c r="AG745" s="230">
        <f t="shared" ca="1" si="164"/>
        <v>0</v>
      </c>
      <c r="AH745" s="231">
        <f t="shared" ca="1" si="165"/>
        <v>0</v>
      </c>
      <c r="AI745" s="231">
        <f t="shared" ca="1" si="166"/>
        <v>0</v>
      </c>
      <c r="AJ745" s="231" t="str">
        <f t="shared" ca="1" si="167"/>
        <v/>
      </c>
    </row>
    <row r="746" spans="1:36" x14ac:dyDescent="0.25">
      <c r="A746" s="42"/>
      <c r="B746" s="232" t="str">
        <f>IF(NOT(_xlfn.ISFORMULA(D746)),IF(AND(ISNUMBER(D746),D746&lt;&gt;0),Accueil!$B$7,IF(NOT(_xlfn.ISFORMULA(G746)),IF(AND(ISNUMBER(G746),G746&lt;&gt;0),Accueil!$B$7,""),"")),IF(NOT(_xlfn.ISFORMULA(G746)),IF(AND(ISNUMBER(G746),G746&lt;&gt;0),Accueil!$B$7,""),""))</f>
        <v/>
      </c>
      <c r="C746" s="43"/>
      <c r="D746" s="223" t="str">
        <f t="shared" ca="1" si="154"/>
        <v/>
      </c>
      <c r="E746" s="223" t="str">
        <f t="shared" ca="1" si="155"/>
        <v/>
      </c>
      <c r="F746" s="223" t="str">
        <f t="shared" ca="1" si="156"/>
        <v/>
      </c>
      <c r="G746" s="224" t="str">
        <f t="shared" ca="1" si="157"/>
        <v/>
      </c>
      <c r="H746" s="225" t="str">
        <f t="shared" ca="1" si="158"/>
        <v/>
      </c>
      <c r="I746" s="226" t="str">
        <f t="shared" ca="1" si="159"/>
        <v/>
      </c>
      <c r="J746" s="227" t="str">
        <f t="shared" ca="1" si="160"/>
        <v/>
      </c>
      <c r="K746" s="301" t="s">
        <v>88</v>
      </c>
      <c r="L746" s="112"/>
      <c r="M746" s="35"/>
      <c r="N746" s="35"/>
      <c r="O746" s="35"/>
      <c r="P746" s="35"/>
      <c r="S746" s="35"/>
      <c r="T746" s="35"/>
      <c r="U746" s="35"/>
      <c r="V746" s="35"/>
      <c r="W746" s="35"/>
      <c r="X746" s="35"/>
      <c r="Y746" s="35"/>
      <c r="Z746" s="35"/>
      <c r="AA746" s="228" t="b">
        <f t="shared" ca="1" si="161"/>
        <v>1</v>
      </c>
      <c r="AB746" s="228" t="b">
        <f ca="1">AND(Accueil!$E$5="Oui",$AA746,OR($AD746="",Accueil!$E$7="",NOT(ISNUMBER(Accueil!$E$7)),$AD746&gt;=Accueil!$E$7))</f>
        <v>0</v>
      </c>
      <c r="AC746" s="228" t="b">
        <f ca="1">AND(Accueil!$E$8="Oui",$AA746,OR($AD746="",Accueil!$E$10="",NOT(ISNUMBER(Accueil!$E$10)),$AD746&gt;=Accueil!$E$10))</f>
        <v>0</v>
      </c>
      <c r="AD746" s="229" t="str">
        <f>IF(NOT(_xlfn.ISFORMULA(B746)),IF(ISNUMBER(B746),B746,IF(NOT(_xlfn.ISFORMULA(D746)),IF(AND(ISNUMBER(D746),D746&lt;&gt;0),Accueil!$B$7,IF(NOT(_xlfn.ISFORMULA(G746)),IF(AND(ISNUMBER(G746),G746&lt;&gt;0),Accueil!$B$7,""),"")),IF(NOT(_xlfn.ISFORMULA(G746)),IF(AND(ISNUMBER(G746),G746&lt;&gt;0),Accueil!$B$7,""),""))),IF(NOT(_xlfn.ISFORMULA(D746)),IF(AND(ISNUMBER(D746),D746&lt;&gt;0),Accueil!$B$7,IF(NOT(_xlfn.ISFORMULA(G746)),IF(AND(ISNUMBER(G746),G746&lt;&gt;0),Accueil!$B$7,""),"")),IF(NOT(_xlfn.ISFORMULA(G746)),IF(AND(ISNUMBER(G746),G746&lt;&gt;0),Accueil!$B$7,""),"")))</f>
        <v/>
      </c>
      <c r="AE746" s="230">
        <f t="shared" ca="1" si="162"/>
        <v>0</v>
      </c>
      <c r="AF746" s="230">
        <f t="shared" ca="1" si="163"/>
        <v>0</v>
      </c>
      <c r="AG746" s="230">
        <f t="shared" ca="1" si="164"/>
        <v>0</v>
      </c>
      <c r="AH746" s="231">
        <f t="shared" ca="1" si="165"/>
        <v>0</v>
      </c>
      <c r="AI746" s="231">
        <f t="shared" ca="1" si="166"/>
        <v>0</v>
      </c>
      <c r="AJ746" s="231" t="str">
        <f t="shared" ca="1" si="167"/>
        <v/>
      </c>
    </row>
    <row r="747" spans="1:36" x14ac:dyDescent="0.25">
      <c r="A747" s="42"/>
      <c r="B747" s="232" t="str">
        <f>IF(NOT(_xlfn.ISFORMULA(D747)),IF(AND(ISNUMBER(D747),D747&lt;&gt;0),Accueil!$B$7,IF(NOT(_xlfn.ISFORMULA(G747)),IF(AND(ISNUMBER(G747),G747&lt;&gt;0),Accueil!$B$7,""),"")),IF(NOT(_xlfn.ISFORMULA(G747)),IF(AND(ISNUMBER(G747),G747&lt;&gt;0),Accueil!$B$7,""),""))</f>
        <v/>
      </c>
      <c r="C747" s="43"/>
      <c r="D747" s="223" t="str">
        <f t="shared" ca="1" si="154"/>
        <v/>
      </c>
      <c r="E747" s="223" t="str">
        <f t="shared" ca="1" si="155"/>
        <v/>
      </c>
      <c r="F747" s="223" t="str">
        <f t="shared" ca="1" si="156"/>
        <v/>
      </c>
      <c r="G747" s="224" t="str">
        <f t="shared" ca="1" si="157"/>
        <v/>
      </c>
      <c r="H747" s="225" t="str">
        <f t="shared" ca="1" si="158"/>
        <v/>
      </c>
      <c r="I747" s="226" t="str">
        <f t="shared" ca="1" si="159"/>
        <v/>
      </c>
      <c r="J747" s="227" t="str">
        <f t="shared" ca="1" si="160"/>
        <v/>
      </c>
      <c r="K747" s="301" t="s">
        <v>88</v>
      </c>
      <c r="L747" s="112"/>
      <c r="M747" s="35"/>
      <c r="N747" s="35"/>
      <c r="O747" s="35"/>
      <c r="P747" s="35"/>
      <c r="S747" s="35"/>
      <c r="T747" s="35"/>
      <c r="U747" s="35"/>
      <c r="V747" s="35"/>
      <c r="W747" s="35"/>
      <c r="X747" s="35"/>
      <c r="Y747" s="35"/>
      <c r="Z747" s="35"/>
      <c r="AA747" s="228" t="b">
        <f t="shared" ca="1" si="161"/>
        <v>1</v>
      </c>
      <c r="AB747" s="228" t="b">
        <f ca="1">AND(Accueil!$E$5="Oui",$AA747,OR($AD747="",Accueil!$E$7="",NOT(ISNUMBER(Accueil!$E$7)),$AD747&gt;=Accueil!$E$7))</f>
        <v>0</v>
      </c>
      <c r="AC747" s="228" t="b">
        <f ca="1">AND(Accueil!$E$8="Oui",$AA747,OR($AD747="",Accueil!$E$10="",NOT(ISNUMBER(Accueil!$E$10)),$AD747&gt;=Accueil!$E$10))</f>
        <v>0</v>
      </c>
      <c r="AD747" s="229" t="str">
        <f>IF(NOT(_xlfn.ISFORMULA(B747)),IF(ISNUMBER(B747),B747,IF(NOT(_xlfn.ISFORMULA(D747)),IF(AND(ISNUMBER(D747),D747&lt;&gt;0),Accueil!$B$7,IF(NOT(_xlfn.ISFORMULA(G747)),IF(AND(ISNUMBER(G747),G747&lt;&gt;0),Accueil!$B$7,""),"")),IF(NOT(_xlfn.ISFORMULA(G747)),IF(AND(ISNUMBER(G747),G747&lt;&gt;0),Accueil!$B$7,""),""))),IF(NOT(_xlfn.ISFORMULA(D747)),IF(AND(ISNUMBER(D747),D747&lt;&gt;0),Accueil!$B$7,IF(NOT(_xlfn.ISFORMULA(G747)),IF(AND(ISNUMBER(G747),G747&lt;&gt;0),Accueil!$B$7,""),"")),IF(NOT(_xlfn.ISFORMULA(G747)),IF(AND(ISNUMBER(G747),G747&lt;&gt;0),Accueil!$B$7,""),"")))</f>
        <v/>
      </c>
      <c r="AE747" s="230">
        <f t="shared" ca="1" si="162"/>
        <v>0</v>
      </c>
      <c r="AF747" s="230">
        <f t="shared" ca="1" si="163"/>
        <v>0</v>
      </c>
      <c r="AG747" s="230">
        <f t="shared" ca="1" si="164"/>
        <v>0</v>
      </c>
      <c r="AH747" s="231">
        <f t="shared" ca="1" si="165"/>
        <v>0</v>
      </c>
      <c r="AI747" s="231">
        <f t="shared" ca="1" si="166"/>
        <v>0</v>
      </c>
      <c r="AJ747" s="231" t="str">
        <f t="shared" ca="1" si="167"/>
        <v/>
      </c>
    </row>
    <row r="748" spans="1:36" x14ac:dyDescent="0.25">
      <c r="A748" s="42"/>
      <c r="B748" s="232" t="str">
        <f>IF(NOT(_xlfn.ISFORMULA(D748)),IF(AND(ISNUMBER(D748),D748&lt;&gt;0),Accueil!$B$7,IF(NOT(_xlfn.ISFORMULA(G748)),IF(AND(ISNUMBER(G748),G748&lt;&gt;0),Accueil!$B$7,""),"")),IF(NOT(_xlfn.ISFORMULA(G748)),IF(AND(ISNUMBER(G748),G748&lt;&gt;0),Accueil!$B$7,""),""))</f>
        <v/>
      </c>
      <c r="C748" s="43"/>
      <c r="D748" s="223" t="str">
        <f t="shared" ca="1" si="154"/>
        <v/>
      </c>
      <c r="E748" s="223" t="str">
        <f t="shared" ca="1" si="155"/>
        <v/>
      </c>
      <c r="F748" s="223" t="str">
        <f t="shared" ca="1" si="156"/>
        <v/>
      </c>
      <c r="G748" s="224" t="str">
        <f t="shared" ca="1" si="157"/>
        <v/>
      </c>
      <c r="H748" s="225" t="str">
        <f t="shared" ca="1" si="158"/>
        <v/>
      </c>
      <c r="I748" s="226" t="str">
        <f t="shared" ca="1" si="159"/>
        <v/>
      </c>
      <c r="J748" s="227" t="str">
        <f t="shared" ca="1" si="160"/>
        <v/>
      </c>
      <c r="K748" s="301" t="s">
        <v>88</v>
      </c>
      <c r="L748" s="112"/>
      <c r="M748" s="35"/>
      <c r="N748" s="35"/>
      <c r="O748" s="35"/>
      <c r="P748" s="35"/>
      <c r="S748" s="35"/>
      <c r="T748" s="35"/>
      <c r="U748" s="35"/>
      <c r="V748" s="35"/>
      <c r="W748" s="35"/>
      <c r="X748" s="35"/>
      <c r="Y748" s="35"/>
      <c r="Z748" s="35"/>
      <c r="AA748" s="228" t="b">
        <f t="shared" ca="1" si="161"/>
        <v>1</v>
      </c>
      <c r="AB748" s="228" t="b">
        <f ca="1">AND(Accueil!$E$5="Oui",$AA748,OR($AD748="",Accueil!$E$7="",NOT(ISNUMBER(Accueil!$E$7)),$AD748&gt;=Accueil!$E$7))</f>
        <v>0</v>
      </c>
      <c r="AC748" s="228" t="b">
        <f ca="1">AND(Accueil!$E$8="Oui",$AA748,OR($AD748="",Accueil!$E$10="",NOT(ISNUMBER(Accueil!$E$10)),$AD748&gt;=Accueil!$E$10))</f>
        <v>0</v>
      </c>
      <c r="AD748" s="229" t="str">
        <f>IF(NOT(_xlfn.ISFORMULA(B748)),IF(ISNUMBER(B748),B748,IF(NOT(_xlfn.ISFORMULA(D748)),IF(AND(ISNUMBER(D748),D748&lt;&gt;0),Accueil!$B$7,IF(NOT(_xlfn.ISFORMULA(G748)),IF(AND(ISNUMBER(G748),G748&lt;&gt;0),Accueil!$B$7,""),"")),IF(NOT(_xlfn.ISFORMULA(G748)),IF(AND(ISNUMBER(G748),G748&lt;&gt;0),Accueil!$B$7,""),""))),IF(NOT(_xlfn.ISFORMULA(D748)),IF(AND(ISNUMBER(D748),D748&lt;&gt;0),Accueil!$B$7,IF(NOT(_xlfn.ISFORMULA(G748)),IF(AND(ISNUMBER(G748),G748&lt;&gt;0),Accueil!$B$7,""),"")),IF(NOT(_xlfn.ISFORMULA(G748)),IF(AND(ISNUMBER(G748),G748&lt;&gt;0),Accueil!$B$7,""),"")))</f>
        <v/>
      </c>
      <c r="AE748" s="230">
        <f t="shared" ca="1" si="162"/>
        <v>0</v>
      </c>
      <c r="AF748" s="230">
        <f t="shared" ca="1" si="163"/>
        <v>0</v>
      </c>
      <c r="AG748" s="230">
        <f t="shared" ca="1" si="164"/>
        <v>0</v>
      </c>
      <c r="AH748" s="231">
        <f t="shared" ca="1" si="165"/>
        <v>0</v>
      </c>
      <c r="AI748" s="231">
        <f t="shared" ca="1" si="166"/>
        <v>0</v>
      </c>
      <c r="AJ748" s="231" t="str">
        <f t="shared" ca="1" si="167"/>
        <v/>
      </c>
    </row>
    <row r="749" spans="1:36" x14ac:dyDescent="0.25">
      <c r="A749" s="42"/>
      <c r="B749" s="232" t="str">
        <f>IF(NOT(_xlfn.ISFORMULA(D749)),IF(AND(ISNUMBER(D749),D749&lt;&gt;0),Accueil!$B$7,IF(NOT(_xlfn.ISFORMULA(G749)),IF(AND(ISNUMBER(G749),G749&lt;&gt;0),Accueil!$B$7,""),"")),IF(NOT(_xlfn.ISFORMULA(G749)),IF(AND(ISNUMBER(G749),G749&lt;&gt;0),Accueil!$B$7,""),""))</f>
        <v/>
      </c>
      <c r="C749" s="43"/>
      <c r="D749" s="223" t="str">
        <f t="shared" ca="1" si="154"/>
        <v/>
      </c>
      <c r="E749" s="223" t="str">
        <f t="shared" ca="1" si="155"/>
        <v/>
      </c>
      <c r="F749" s="223" t="str">
        <f t="shared" ca="1" si="156"/>
        <v/>
      </c>
      <c r="G749" s="224" t="str">
        <f t="shared" ca="1" si="157"/>
        <v/>
      </c>
      <c r="H749" s="225" t="str">
        <f t="shared" ca="1" si="158"/>
        <v/>
      </c>
      <c r="I749" s="226" t="str">
        <f t="shared" ca="1" si="159"/>
        <v/>
      </c>
      <c r="J749" s="227" t="str">
        <f t="shared" ca="1" si="160"/>
        <v/>
      </c>
      <c r="K749" s="301" t="s">
        <v>88</v>
      </c>
      <c r="L749" s="112"/>
      <c r="M749" s="35"/>
      <c r="N749" s="35"/>
      <c r="O749" s="35"/>
      <c r="P749" s="35"/>
      <c r="S749" s="35"/>
      <c r="T749" s="35"/>
      <c r="U749" s="35"/>
      <c r="V749" s="35"/>
      <c r="W749" s="35"/>
      <c r="X749" s="35"/>
      <c r="Y749" s="35"/>
      <c r="Z749" s="35"/>
      <c r="AA749" s="228" t="b">
        <f t="shared" ca="1" si="161"/>
        <v>1</v>
      </c>
      <c r="AB749" s="228" t="b">
        <f ca="1">AND(Accueil!$E$5="Oui",$AA749,OR($AD749="",Accueil!$E$7="",NOT(ISNUMBER(Accueil!$E$7)),$AD749&gt;=Accueil!$E$7))</f>
        <v>0</v>
      </c>
      <c r="AC749" s="228" t="b">
        <f ca="1">AND(Accueil!$E$8="Oui",$AA749,OR($AD749="",Accueil!$E$10="",NOT(ISNUMBER(Accueil!$E$10)),$AD749&gt;=Accueil!$E$10))</f>
        <v>0</v>
      </c>
      <c r="AD749" s="229" t="str">
        <f>IF(NOT(_xlfn.ISFORMULA(B749)),IF(ISNUMBER(B749),B749,IF(NOT(_xlfn.ISFORMULA(D749)),IF(AND(ISNUMBER(D749),D749&lt;&gt;0),Accueil!$B$7,IF(NOT(_xlfn.ISFORMULA(G749)),IF(AND(ISNUMBER(G749),G749&lt;&gt;0),Accueil!$B$7,""),"")),IF(NOT(_xlfn.ISFORMULA(G749)),IF(AND(ISNUMBER(G749),G749&lt;&gt;0),Accueil!$B$7,""),""))),IF(NOT(_xlfn.ISFORMULA(D749)),IF(AND(ISNUMBER(D749),D749&lt;&gt;0),Accueil!$B$7,IF(NOT(_xlfn.ISFORMULA(G749)),IF(AND(ISNUMBER(G749),G749&lt;&gt;0),Accueil!$B$7,""),"")),IF(NOT(_xlfn.ISFORMULA(G749)),IF(AND(ISNUMBER(G749),G749&lt;&gt;0),Accueil!$B$7,""),"")))</f>
        <v/>
      </c>
      <c r="AE749" s="230">
        <f t="shared" ca="1" si="162"/>
        <v>0</v>
      </c>
      <c r="AF749" s="230">
        <f t="shared" ca="1" si="163"/>
        <v>0</v>
      </c>
      <c r="AG749" s="230">
        <f t="shared" ca="1" si="164"/>
        <v>0</v>
      </c>
      <c r="AH749" s="231">
        <f t="shared" ca="1" si="165"/>
        <v>0</v>
      </c>
      <c r="AI749" s="231">
        <f t="shared" ca="1" si="166"/>
        <v>0</v>
      </c>
      <c r="AJ749" s="231" t="str">
        <f t="shared" ca="1" si="167"/>
        <v/>
      </c>
    </row>
    <row r="750" spans="1:36" x14ac:dyDescent="0.25">
      <c r="A750" s="42"/>
      <c r="B750" s="232" t="str">
        <f>IF(NOT(_xlfn.ISFORMULA(D750)),IF(AND(ISNUMBER(D750),D750&lt;&gt;0),Accueil!$B$7,IF(NOT(_xlfn.ISFORMULA(G750)),IF(AND(ISNUMBER(G750),G750&lt;&gt;0),Accueil!$B$7,""),"")),IF(NOT(_xlfn.ISFORMULA(G750)),IF(AND(ISNUMBER(G750),G750&lt;&gt;0),Accueil!$B$7,""),""))</f>
        <v/>
      </c>
      <c r="C750" s="43"/>
      <c r="D750" s="223" t="str">
        <f t="shared" ca="1" si="154"/>
        <v/>
      </c>
      <c r="E750" s="223" t="str">
        <f t="shared" ca="1" si="155"/>
        <v/>
      </c>
      <c r="F750" s="223" t="str">
        <f t="shared" ca="1" si="156"/>
        <v/>
      </c>
      <c r="G750" s="224" t="str">
        <f t="shared" ca="1" si="157"/>
        <v/>
      </c>
      <c r="H750" s="225" t="str">
        <f t="shared" ca="1" si="158"/>
        <v/>
      </c>
      <c r="I750" s="226" t="str">
        <f t="shared" ca="1" si="159"/>
        <v/>
      </c>
      <c r="J750" s="227" t="str">
        <f t="shared" ca="1" si="160"/>
        <v/>
      </c>
      <c r="K750" s="301" t="s">
        <v>88</v>
      </c>
      <c r="L750" s="112"/>
      <c r="M750" s="35"/>
      <c r="N750" s="35"/>
      <c r="O750" s="35"/>
      <c r="P750" s="35"/>
      <c r="S750" s="35"/>
      <c r="T750" s="35"/>
      <c r="U750" s="35"/>
      <c r="V750" s="35"/>
      <c r="W750" s="35"/>
      <c r="X750" s="35"/>
      <c r="Y750" s="35"/>
      <c r="Z750" s="35"/>
      <c r="AA750" s="228" t="b">
        <f t="shared" ca="1" si="161"/>
        <v>1</v>
      </c>
      <c r="AB750" s="228" t="b">
        <f ca="1">AND(Accueil!$E$5="Oui",$AA750,OR($AD750="",Accueil!$E$7="",NOT(ISNUMBER(Accueil!$E$7)),$AD750&gt;=Accueil!$E$7))</f>
        <v>0</v>
      </c>
      <c r="AC750" s="228" t="b">
        <f ca="1">AND(Accueil!$E$8="Oui",$AA750,OR($AD750="",Accueil!$E$10="",NOT(ISNUMBER(Accueil!$E$10)),$AD750&gt;=Accueil!$E$10))</f>
        <v>0</v>
      </c>
      <c r="AD750" s="229" t="str">
        <f>IF(NOT(_xlfn.ISFORMULA(B750)),IF(ISNUMBER(B750),B750,IF(NOT(_xlfn.ISFORMULA(D750)),IF(AND(ISNUMBER(D750),D750&lt;&gt;0),Accueil!$B$7,IF(NOT(_xlfn.ISFORMULA(G750)),IF(AND(ISNUMBER(G750),G750&lt;&gt;0),Accueil!$B$7,""),"")),IF(NOT(_xlfn.ISFORMULA(G750)),IF(AND(ISNUMBER(G750),G750&lt;&gt;0),Accueil!$B$7,""),""))),IF(NOT(_xlfn.ISFORMULA(D750)),IF(AND(ISNUMBER(D750),D750&lt;&gt;0),Accueil!$B$7,IF(NOT(_xlfn.ISFORMULA(G750)),IF(AND(ISNUMBER(G750),G750&lt;&gt;0),Accueil!$B$7,""),"")),IF(NOT(_xlfn.ISFORMULA(G750)),IF(AND(ISNUMBER(G750),G750&lt;&gt;0),Accueil!$B$7,""),"")))</f>
        <v/>
      </c>
      <c r="AE750" s="230">
        <f t="shared" ca="1" si="162"/>
        <v>0</v>
      </c>
      <c r="AF750" s="230">
        <f t="shared" ca="1" si="163"/>
        <v>0</v>
      </c>
      <c r="AG750" s="230">
        <f t="shared" ca="1" si="164"/>
        <v>0</v>
      </c>
      <c r="AH750" s="231">
        <f t="shared" ca="1" si="165"/>
        <v>0</v>
      </c>
      <c r="AI750" s="231">
        <f t="shared" ca="1" si="166"/>
        <v>0</v>
      </c>
      <c r="AJ750" s="231" t="str">
        <f t="shared" ca="1" si="167"/>
        <v/>
      </c>
    </row>
    <row r="751" spans="1:36" x14ac:dyDescent="0.25">
      <c r="A751" s="42"/>
      <c r="B751" s="232" t="str">
        <f>IF(NOT(_xlfn.ISFORMULA(D751)),IF(AND(ISNUMBER(D751),D751&lt;&gt;0),Accueil!$B$7,IF(NOT(_xlfn.ISFORMULA(G751)),IF(AND(ISNUMBER(G751),G751&lt;&gt;0),Accueil!$B$7,""),"")),IF(NOT(_xlfn.ISFORMULA(G751)),IF(AND(ISNUMBER(G751),G751&lt;&gt;0),Accueil!$B$7,""),""))</f>
        <v/>
      </c>
      <c r="C751" s="43"/>
      <c r="D751" s="223" t="str">
        <f t="shared" ca="1" si="154"/>
        <v/>
      </c>
      <c r="E751" s="223" t="str">
        <f t="shared" ca="1" si="155"/>
        <v/>
      </c>
      <c r="F751" s="223" t="str">
        <f t="shared" ca="1" si="156"/>
        <v/>
      </c>
      <c r="G751" s="224" t="str">
        <f t="shared" ca="1" si="157"/>
        <v/>
      </c>
      <c r="H751" s="225" t="str">
        <f t="shared" ca="1" si="158"/>
        <v/>
      </c>
      <c r="I751" s="226" t="str">
        <f t="shared" ca="1" si="159"/>
        <v/>
      </c>
      <c r="J751" s="227" t="str">
        <f t="shared" ca="1" si="160"/>
        <v/>
      </c>
      <c r="K751" s="301" t="s">
        <v>88</v>
      </c>
      <c r="L751" s="112"/>
      <c r="M751" s="35"/>
      <c r="N751" s="35"/>
      <c r="O751" s="35"/>
      <c r="P751" s="35"/>
      <c r="S751" s="35"/>
      <c r="T751" s="35"/>
      <c r="U751" s="35"/>
      <c r="V751" s="35"/>
      <c r="W751" s="35"/>
      <c r="X751" s="35"/>
      <c r="Y751" s="35"/>
      <c r="Z751" s="35"/>
      <c r="AA751" s="228" t="b">
        <f t="shared" ca="1" si="161"/>
        <v>1</v>
      </c>
      <c r="AB751" s="228" t="b">
        <f ca="1">AND(Accueil!$E$5="Oui",$AA751,OR($AD751="",Accueil!$E$7="",NOT(ISNUMBER(Accueil!$E$7)),$AD751&gt;=Accueil!$E$7))</f>
        <v>0</v>
      </c>
      <c r="AC751" s="228" t="b">
        <f ca="1">AND(Accueil!$E$8="Oui",$AA751,OR($AD751="",Accueil!$E$10="",NOT(ISNUMBER(Accueil!$E$10)),$AD751&gt;=Accueil!$E$10))</f>
        <v>0</v>
      </c>
      <c r="AD751" s="229" t="str">
        <f>IF(NOT(_xlfn.ISFORMULA(B751)),IF(ISNUMBER(B751),B751,IF(NOT(_xlfn.ISFORMULA(D751)),IF(AND(ISNUMBER(D751),D751&lt;&gt;0),Accueil!$B$7,IF(NOT(_xlfn.ISFORMULA(G751)),IF(AND(ISNUMBER(G751),G751&lt;&gt;0),Accueil!$B$7,""),"")),IF(NOT(_xlfn.ISFORMULA(G751)),IF(AND(ISNUMBER(G751),G751&lt;&gt;0),Accueil!$B$7,""),""))),IF(NOT(_xlfn.ISFORMULA(D751)),IF(AND(ISNUMBER(D751),D751&lt;&gt;0),Accueil!$B$7,IF(NOT(_xlfn.ISFORMULA(G751)),IF(AND(ISNUMBER(G751),G751&lt;&gt;0),Accueil!$B$7,""),"")),IF(NOT(_xlfn.ISFORMULA(G751)),IF(AND(ISNUMBER(G751),G751&lt;&gt;0),Accueil!$B$7,""),"")))</f>
        <v/>
      </c>
      <c r="AE751" s="230">
        <f t="shared" ca="1" si="162"/>
        <v>0</v>
      </c>
      <c r="AF751" s="230">
        <f t="shared" ca="1" si="163"/>
        <v>0</v>
      </c>
      <c r="AG751" s="230">
        <f t="shared" ca="1" si="164"/>
        <v>0</v>
      </c>
      <c r="AH751" s="231">
        <f t="shared" ca="1" si="165"/>
        <v>0</v>
      </c>
      <c r="AI751" s="231">
        <f t="shared" ca="1" si="166"/>
        <v>0</v>
      </c>
      <c r="AJ751" s="231" t="str">
        <f t="shared" ca="1" si="167"/>
        <v/>
      </c>
    </row>
    <row r="752" spans="1:36" x14ac:dyDescent="0.25">
      <c r="A752" s="42"/>
      <c r="B752" s="232" t="str">
        <f>IF(NOT(_xlfn.ISFORMULA(D752)),IF(AND(ISNUMBER(D752),D752&lt;&gt;0),Accueil!$B$7,IF(NOT(_xlfn.ISFORMULA(G752)),IF(AND(ISNUMBER(G752),G752&lt;&gt;0),Accueil!$B$7,""),"")),IF(NOT(_xlfn.ISFORMULA(G752)),IF(AND(ISNUMBER(G752),G752&lt;&gt;0),Accueil!$B$7,""),""))</f>
        <v/>
      </c>
      <c r="C752" s="43"/>
      <c r="D752" s="223" t="str">
        <f t="shared" ca="1" si="154"/>
        <v/>
      </c>
      <c r="E752" s="223" t="str">
        <f t="shared" ca="1" si="155"/>
        <v/>
      </c>
      <c r="F752" s="223" t="str">
        <f t="shared" ca="1" si="156"/>
        <v/>
      </c>
      <c r="G752" s="224" t="str">
        <f t="shared" ca="1" si="157"/>
        <v/>
      </c>
      <c r="H752" s="225" t="str">
        <f t="shared" ca="1" si="158"/>
        <v/>
      </c>
      <c r="I752" s="226" t="str">
        <f t="shared" ca="1" si="159"/>
        <v/>
      </c>
      <c r="J752" s="227" t="str">
        <f t="shared" ca="1" si="160"/>
        <v/>
      </c>
      <c r="K752" s="301" t="s">
        <v>88</v>
      </c>
      <c r="L752" s="112"/>
      <c r="M752" s="35"/>
      <c r="N752" s="35"/>
      <c r="O752" s="35"/>
      <c r="P752" s="35"/>
      <c r="S752" s="35"/>
      <c r="T752" s="35"/>
      <c r="U752" s="35"/>
      <c r="V752" s="35"/>
      <c r="W752" s="35"/>
      <c r="X752" s="35"/>
      <c r="Y752" s="35"/>
      <c r="Z752" s="35"/>
      <c r="AA752" s="228" t="b">
        <f t="shared" ca="1" si="161"/>
        <v>1</v>
      </c>
      <c r="AB752" s="228" t="b">
        <f ca="1">AND(Accueil!$E$5="Oui",$AA752,OR($AD752="",Accueil!$E$7="",NOT(ISNUMBER(Accueil!$E$7)),$AD752&gt;=Accueil!$E$7))</f>
        <v>0</v>
      </c>
      <c r="AC752" s="228" t="b">
        <f ca="1">AND(Accueil!$E$8="Oui",$AA752,OR($AD752="",Accueil!$E$10="",NOT(ISNUMBER(Accueil!$E$10)),$AD752&gt;=Accueil!$E$10))</f>
        <v>0</v>
      </c>
      <c r="AD752" s="229" t="str">
        <f>IF(NOT(_xlfn.ISFORMULA(B752)),IF(ISNUMBER(B752),B752,IF(NOT(_xlfn.ISFORMULA(D752)),IF(AND(ISNUMBER(D752),D752&lt;&gt;0),Accueil!$B$7,IF(NOT(_xlfn.ISFORMULA(G752)),IF(AND(ISNUMBER(G752),G752&lt;&gt;0),Accueil!$B$7,""),"")),IF(NOT(_xlfn.ISFORMULA(G752)),IF(AND(ISNUMBER(G752),G752&lt;&gt;0),Accueil!$B$7,""),""))),IF(NOT(_xlfn.ISFORMULA(D752)),IF(AND(ISNUMBER(D752),D752&lt;&gt;0),Accueil!$B$7,IF(NOT(_xlfn.ISFORMULA(G752)),IF(AND(ISNUMBER(G752),G752&lt;&gt;0),Accueil!$B$7,""),"")),IF(NOT(_xlfn.ISFORMULA(G752)),IF(AND(ISNUMBER(G752),G752&lt;&gt;0),Accueil!$B$7,""),"")))</f>
        <v/>
      </c>
      <c r="AE752" s="230">
        <f t="shared" ca="1" si="162"/>
        <v>0</v>
      </c>
      <c r="AF752" s="230">
        <f t="shared" ca="1" si="163"/>
        <v>0</v>
      </c>
      <c r="AG752" s="230">
        <f t="shared" ca="1" si="164"/>
        <v>0</v>
      </c>
      <c r="AH752" s="231">
        <f t="shared" ca="1" si="165"/>
        <v>0</v>
      </c>
      <c r="AI752" s="231">
        <f t="shared" ca="1" si="166"/>
        <v>0</v>
      </c>
      <c r="AJ752" s="231" t="str">
        <f t="shared" ca="1" si="167"/>
        <v/>
      </c>
    </row>
    <row r="753" spans="1:36" x14ac:dyDescent="0.25">
      <c r="A753" s="42"/>
      <c r="B753" s="232" t="str">
        <f>IF(NOT(_xlfn.ISFORMULA(D753)),IF(AND(ISNUMBER(D753),D753&lt;&gt;0),Accueil!$B$7,IF(NOT(_xlfn.ISFORMULA(G753)),IF(AND(ISNUMBER(G753),G753&lt;&gt;0),Accueil!$B$7,""),"")),IF(NOT(_xlfn.ISFORMULA(G753)),IF(AND(ISNUMBER(G753),G753&lt;&gt;0),Accueil!$B$7,""),""))</f>
        <v/>
      </c>
      <c r="C753" s="43"/>
      <c r="D753" s="223" t="str">
        <f t="shared" ca="1" si="154"/>
        <v/>
      </c>
      <c r="E753" s="223" t="str">
        <f t="shared" ca="1" si="155"/>
        <v/>
      </c>
      <c r="F753" s="223" t="str">
        <f t="shared" ca="1" si="156"/>
        <v/>
      </c>
      <c r="G753" s="224" t="str">
        <f t="shared" ca="1" si="157"/>
        <v/>
      </c>
      <c r="H753" s="225" t="str">
        <f t="shared" ca="1" si="158"/>
        <v/>
      </c>
      <c r="I753" s="226" t="str">
        <f t="shared" ca="1" si="159"/>
        <v/>
      </c>
      <c r="J753" s="227" t="str">
        <f t="shared" ca="1" si="160"/>
        <v/>
      </c>
      <c r="K753" s="301" t="s">
        <v>88</v>
      </c>
      <c r="L753" s="112"/>
      <c r="M753" s="35"/>
      <c r="N753" s="35"/>
      <c r="O753" s="35"/>
      <c r="P753" s="35"/>
      <c r="S753" s="35"/>
      <c r="T753" s="35"/>
      <c r="U753" s="35"/>
      <c r="V753" s="35"/>
      <c r="W753" s="35"/>
      <c r="X753" s="35"/>
      <c r="Y753" s="35"/>
      <c r="Z753" s="35"/>
      <c r="AA753" s="228" t="b">
        <f t="shared" ca="1" si="161"/>
        <v>1</v>
      </c>
      <c r="AB753" s="228" t="b">
        <f ca="1">AND(Accueil!$E$5="Oui",$AA753,OR($AD753="",Accueil!$E$7="",NOT(ISNUMBER(Accueil!$E$7)),$AD753&gt;=Accueil!$E$7))</f>
        <v>0</v>
      </c>
      <c r="AC753" s="228" t="b">
        <f ca="1">AND(Accueil!$E$8="Oui",$AA753,OR($AD753="",Accueil!$E$10="",NOT(ISNUMBER(Accueil!$E$10)),$AD753&gt;=Accueil!$E$10))</f>
        <v>0</v>
      </c>
      <c r="AD753" s="229" t="str">
        <f>IF(NOT(_xlfn.ISFORMULA(B753)),IF(ISNUMBER(B753),B753,IF(NOT(_xlfn.ISFORMULA(D753)),IF(AND(ISNUMBER(D753),D753&lt;&gt;0),Accueil!$B$7,IF(NOT(_xlfn.ISFORMULA(G753)),IF(AND(ISNUMBER(G753),G753&lt;&gt;0),Accueil!$B$7,""),"")),IF(NOT(_xlfn.ISFORMULA(G753)),IF(AND(ISNUMBER(G753),G753&lt;&gt;0),Accueil!$B$7,""),""))),IF(NOT(_xlfn.ISFORMULA(D753)),IF(AND(ISNUMBER(D753),D753&lt;&gt;0),Accueil!$B$7,IF(NOT(_xlfn.ISFORMULA(G753)),IF(AND(ISNUMBER(G753),G753&lt;&gt;0),Accueil!$B$7,""),"")),IF(NOT(_xlfn.ISFORMULA(G753)),IF(AND(ISNUMBER(G753),G753&lt;&gt;0),Accueil!$B$7,""),"")))</f>
        <v/>
      </c>
      <c r="AE753" s="230">
        <f t="shared" ca="1" si="162"/>
        <v>0</v>
      </c>
      <c r="AF753" s="230">
        <f t="shared" ca="1" si="163"/>
        <v>0</v>
      </c>
      <c r="AG753" s="230">
        <f t="shared" ca="1" si="164"/>
        <v>0</v>
      </c>
      <c r="AH753" s="231">
        <f t="shared" ca="1" si="165"/>
        <v>0</v>
      </c>
      <c r="AI753" s="231">
        <f t="shared" ca="1" si="166"/>
        <v>0</v>
      </c>
      <c r="AJ753" s="231" t="str">
        <f t="shared" ca="1" si="167"/>
        <v/>
      </c>
    </row>
    <row r="754" spans="1:36" x14ac:dyDescent="0.25">
      <c r="A754" s="42"/>
      <c r="B754" s="232" t="str">
        <f>IF(NOT(_xlfn.ISFORMULA(D754)),IF(AND(ISNUMBER(D754),D754&lt;&gt;0),Accueil!$B$7,IF(NOT(_xlfn.ISFORMULA(G754)),IF(AND(ISNUMBER(G754),G754&lt;&gt;0),Accueil!$B$7,""),"")),IF(NOT(_xlfn.ISFORMULA(G754)),IF(AND(ISNUMBER(G754),G754&lt;&gt;0),Accueil!$B$7,""),""))</f>
        <v/>
      </c>
      <c r="C754" s="43"/>
      <c r="D754" s="223" t="str">
        <f t="shared" ca="1" si="154"/>
        <v/>
      </c>
      <c r="E754" s="223" t="str">
        <f t="shared" ca="1" si="155"/>
        <v/>
      </c>
      <c r="F754" s="223" t="str">
        <f t="shared" ca="1" si="156"/>
        <v/>
      </c>
      <c r="G754" s="224" t="str">
        <f t="shared" ca="1" si="157"/>
        <v/>
      </c>
      <c r="H754" s="225" t="str">
        <f t="shared" ca="1" si="158"/>
        <v/>
      </c>
      <c r="I754" s="226" t="str">
        <f t="shared" ca="1" si="159"/>
        <v/>
      </c>
      <c r="J754" s="227" t="str">
        <f t="shared" ca="1" si="160"/>
        <v/>
      </c>
      <c r="K754" s="301" t="s">
        <v>88</v>
      </c>
      <c r="L754" s="112"/>
      <c r="M754" s="35"/>
      <c r="N754" s="35"/>
      <c r="O754" s="35"/>
      <c r="P754" s="35"/>
      <c r="S754" s="35"/>
      <c r="T754" s="35"/>
      <c r="U754" s="35"/>
      <c r="V754" s="35"/>
      <c r="W754" s="35"/>
      <c r="X754" s="35"/>
      <c r="Y754" s="35"/>
      <c r="Z754" s="35"/>
      <c r="AA754" s="228" t="b">
        <f t="shared" ca="1" si="161"/>
        <v>1</v>
      </c>
      <c r="AB754" s="228" t="b">
        <f ca="1">AND(Accueil!$E$5="Oui",$AA754,OR($AD754="",Accueil!$E$7="",NOT(ISNUMBER(Accueil!$E$7)),$AD754&gt;=Accueil!$E$7))</f>
        <v>0</v>
      </c>
      <c r="AC754" s="228" t="b">
        <f ca="1">AND(Accueil!$E$8="Oui",$AA754,OR($AD754="",Accueil!$E$10="",NOT(ISNUMBER(Accueil!$E$10)),$AD754&gt;=Accueil!$E$10))</f>
        <v>0</v>
      </c>
      <c r="AD754" s="229" t="str">
        <f>IF(NOT(_xlfn.ISFORMULA(B754)),IF(ISNUMBER(B754),B754,IF(NOT(_xlfn.ISFORMULA(D754)),IF(AND(ISNUMBER(D754),D754&lt;&gt;0),Accueil!$B$7,IF(NOT(_xlfn.ISFORMULA(G754)),IF(AND(ISNUMBER(G754),G754&lt;&gt;0),Accueil!$B$7,""),"")),IF(NOT(_xlfn.ISFORMULA(G754)),IF(AND(ISNUMBER(G754),G754&lt;&gt;0),Accueil!$B$7,""),""))),IF(NOT(_xlfn.ISFORMULA(D754)),IF(AND(ISNUMBER(D754),D754&lt;&gt;0),Accueil!$B$7,IF(NOT(_xlfn.ISFORMULA(G754)),IF(AND(ISNUMBER(G754),G754&lt;&gt;0),Accueil!$B$7,""),"")),IF(NOT(_xlfn.ISFORMULA(G754)),IF(AND(ISNUMBER(G754),G754&lt;&gt;0),Accueil!$B$7,""),"")))</f>
        <v/>
      </c>
      <c r="AE754" s="230">
        <f t="shared" ca="1" si="162"/>
        <v>0</v>
      </c>
      <c r="AF754" s="230">
        <f t="shared" ca="1" si="163"/>
        <v>0</v>
      </c>
      <c r="AG754" s="230">
        <f t="shared" ca="1" si="164"/>
        <v>0</v>
      </c>
      <c r="AH754" s="231">
        <f t="shared" ca="1" si="165"/>
        <v>0</v>
      </c>
      <c r="AI754" s="231">
        <f t="shared" ca="1" si="166"/>
        <v>0</v>
      </c>
      <c r="AJ754" s="231" t="str">
        <f t="shared" ca="1" si="167"/>
        <v/>
      </c>
    </row>
    <row r="755" spans="1:36" x14ac:dyDescent="0.25">
      <c r="A755" s="42"/>
      <c r="B755" s="232" t="str">
        <f>IF(NOT(_xlfn.ISFORMULA(D755)),IF(AND(ISNUMBER(D755),D755&lt;&gt;0),Accueil!$B$7,IF(NOT(_xlfn.ISFORMULA(G755)),IF(AND(ISNUMBER(G755),G755&lt;&gt;0),Accueil!$B$7,""),"")),IF(NOT(_xlfn.ISFORMULA(G755)),IF(AND(ISNUMBER(G755),G755&lt;&gt;0),Accueil!$B$7,""),""))</f>
        <v/>
      </c>
      <c r="C755" s="43"/>
      <c r="D755" s="223" t="str">
        <f t="shared" ca="1" si="154"/>
        <v/>
      </c>
      <c r="E755" s="223" t="str">
        <f t="shared" ca="1" si="155"/>
        <v/>
      </c>
      <c r="F755" s="223" t="str">
        <f t="shared" ca="1" si="156"/>
        <v/>
      </c>
      <c r="G755" s="224" t="str">
        <f t="shared" ca="1" si="157"/>
        <v/>
      </c>
      <c r="H755" s="225" t="str">
        <f t="shared" ca="1" si="158"/>
        <v/>
      </c>
      <c r="I755" s="226" t="str">
        <f t="shared" ca="1" si="159"/>
        <v/>
      </c>
      <c r="J755" s="227" t="str">
        <f t="shared" ca="1" si="160"/>
        <v/>
      </c>
      <c r="K755" s="301" t="s">
        <v>88</v>
      </c>
      <c r="L755" s="112"/>
      <c r="M755" s="35"/>
      <c r="N755" s="35"/>
      <c r="O755" s="35"/>
      <c r="P755" s="35"/>
      <c r="S755" s="35"/>
      <c r="T755" s="35"/>
      <c r="U755" s="35"/>
      <c r="V755" s="35"/>
      <c r="W755" s="35"/>
      <c r="X755" s="35"/>
      <c r="Y755" s="35"/>
      <c r="Z755" s="35"/>
      <c r="AA755" s="228" t="b">
        <f t="shared" ca="1" si="161"/>
        <v>1</v>
      </c>
      <c r="AB755" s="228" t="b">
        <f ca="1">AND(Accueil!$E$5="Oui",$AA755,OR($AD755="",Accueil!$E$7="",NOT(ISNUMBER(Accueil!$E$7)),$AD755&gt;=Accueil!$E$7))</f>
        <v>0</v>
      </c>
      <c r="AC755" s="228" t="b">
        <f ca="1">AND(Accueil!$E$8="Oui",$AA755,OR($AD755="",Accueil!$E$10="",NOT(ISNUMBER(Accueil!$E$10)),$AD755&gt;=Accueil!$E$10))</f>
        <v>0</v>
      </c>
      <c r="AD755" s="229" t="str">
        <f>IF(NOT(_xlfn.ISFORMULA(B755)),IF(ISNUMBER(B755),B755,IF(NOT(_xlfn.ISFORMULA(D755)),IF(AND(ISNUMBER(D755),D755&lt;&gt;0),Accueil!$B$7,IF(NOT(_xlfn.ISFORMULA(G755)),IF(AND(ISNUMBER(G755),G755&lt;&gt;0),Accueil!$B$7,""),"")),IF(NOT(_xlfn.ISFORMULA(G755)),IF(AND(ISNUMBER(G755),G755&lt;&gt;0),Accueil!$B$7,""),""))),IF(NOT(_xlfn.ISFORMULA(D755)),IF(AND(ISNUMBER(D755),D755&lt;&gt;0),Accueil!$B$7,IF(NOT(_xlfn.ISFORMULA(G755)),IF(AND(ISNUMBER(G755),G755&lt;&gt;0),Accueil!$B$7,""),"")),IF(NOT(_xlfn.ISFORMULA(G755)),IF(AND(ISNUMBER(G755),G755&lt;&gt;0),Accueil!$B$7,""),"")))</f>
        <v/>
      </c>
      <c r="AE755" s="230">
        <f t="shared" ca="1" si="162"/>
        <v>0</v>
      </c>
      <c r="AF755" s="230">
        <f t="shared" ca="1" si="163"/>
        <v>0</v>
      </c>
      <c r="AG755" s="230">
        <f t="shared" ca="1" si="164"/>
        <v>0</v>
      </c>
      <c r="AH755" s="231">
        <f t="shared" ca="1" si="165"/>
        <v>0</v>
      </c>
      <c r="AI755" s="231">
        <f t="shared" ca="1" si="166"/>
        <v>0</v>
      </c>
      <c r="AJ755" s="231" t="str">
        <f t="shared" ca="1" si="167"/>
        <v/>
      </c>
    </row>
    <row r="756" spans="1:36" x14ac:dyDescent="0.25">
      <c r="A756" s="42"/>
      <c r="B756" s="232" t="str">
        <f>IF(NOT(_xlfn.ISFORMULA(D756)),IF(AND(ISNUMBER(D756),D756&lt;&gt;0),Accueil!$B$7,IF(NOT(_xlfn.ISFORMULA(G756)),IF(AND(ISNUMBER(G756),G756&lt;&gt;0),Accueil!$B$7,""),"")),IF(NOT(_xlfn.ISFORMULA(G756)),IF(AND(ISNUMBER(G756),G756&lt;&gt;0),Accueil!$B$7,""),""))</f>
        <v/>
      </c>
      <c r="C756" s="43"/>
      <c r="D756" s="223" t="str">
        <f t="shared" ca="1" si="154"/>
        <v/>
      </c>
      <c r="E756" s="223" t="str">
        <f t="shared" ca="1" si="155"/>
        <v/>
      </c>
      <c r="F756" s="223" t="str">
        <f t="shared" ca="1" si="156"/>
        <v/>
      </c>
      <c r="G756" s="224" t="str">
        <f t="shared" ca="1" si="157"/>
        <v/>
      </c>
      <c r="H756" s="225" t="str">
        <f t="shared" ca="1" si="158"/>
        <v/>
      </c>
      <c r="I756" s="226" t="str">
        <f t="shared" ca="1" si="159"/>
        <v/>
      </c>
      <c r="J756" s="227" t="str">
        <f t="shared" ca="1" si="160"/>
        <v/>
      </c>
      <c r="K756" s="301" t="s">
        <v>88</v>
      </c>
      <c r="L756" s="112"/>
      <c r="M756" s="35"/>
      <c r="N756" s="35"/>
      <c r="O756" s="35"/>
      <c r="P756" s="35"/>
      <c r="S756" s="35"/>
      <c r="T756" s="35"/>
      <c r="U756" s="35"/>
      <c r="V756" s="35"/>
      <c r="W756" s="35"/>
      <c r="X756" s="35"/>
      <c r="Y756" s="35"/>
      <c r="Z756" s="35"/>
      <c r="AA756" s="228" t="b">
        <f t="shared" ca="1" si="161"/>
        <v>1</v>
      </c>
      <c r="AB756" s="228" t="b">
        <f ca="1">AND(Accueil!$E$5="Oui",$AA756,OR($AD756="",Accueil!$E$7="",NOT(ISNUMBER(Accueil!$E$7)),$AD756&gt;=Accueil!$E$7))</f>
        <v>0</v>
      </c>
      <c r="AC756" s="228" t="b">
        <f ca="1">AND(Accueil!$E$8="Oui",$AA756,OR($AD756="",Accueil!$E$10="",NOT(ISNUMBER(Accueil!$E$10)),$AD756&gt;=Accueil!$E$10))</f>
        <v>0</v>
      </c>
      <c r="AD756" s="229" t="str">
        <f>IF(NOT(_xlfn.ISFORMULA(B756)),IF(ISNUMBER(B756),B756,IF(NOT(_xlfn.ISFORMULA(D756)),IF(AND(ISNUMBER(D756),D756&lt;&gt;0),Accueil!$B$7,IF(NOT(_xlfn.ISFORMULA(G756)),IF(AND(ISNUMBER(G756),G756&lt;&gt;0),Accueil!$B$7,""),"")),IF(NOT(_xlfn.ISFORMULA(G756)),IF(AND(ISNUMBER(G756),G756&lt;&gt;0),Accueil!$B$7,""),""))),IF(NOT(_xlfn.ISFORMULA(D756)),IF(AND(ISNUMBER(D756),D756&lt;&gt;0),Accueil!$B$7,IF(NOT(_xlfn.ISFORMULA(G756)),IF(AND(ISNUMBER(G756),G756&lt;&gt;0),Accueil!$B$7,""),"")),IF(NOT(_xlfn.ISFORMULA(G756)),IF(AND(ISNUMBER(G756),G756&lt;&gt;0),Accueil!$B$7,""),"")))</f>
        <v/>
      </c>
      <c r="AE756" s="230">
        <f t="shared" ca="1" si="162"/>
        <v>0</v>
      </c>
      <c r="AF756" s="230">
        <f t="shared" ca="1" si="163"/>
        <v>0</v>
      </c>
      <c r="AG756" s="230">
        <f t="shared" ca="1" si="164"/>
        <v>0</v>
      </c>
      <c r="AH756" s="231">
        <f t="shared" ca="1" si="165"/>
        <v>0</v>
      </c>
      <c r="AI756" s="231">
        <f t="shared" ca="1" si="166"/>
        <v>0</v>
      </c>
      <c r="AJ756" s="231" t="str">
        <f t="shared" ca="1" si="167"/>
        <v/>
      </c>
    </row>
    <row r="757" spans="1:36" x14ac:dyDescent="0.25">
      <c r="A757" s="42"/>
      <c r="B757" s="232" t="str">
        <f>IF(NOT(_xlfn.ISFORMULA(D757)),IF(AND(ISNUMBER(D757),D757&lt;&gt;0),Accueil!$B$7,IF(NOT(_xlfn.ISFORMULA(G757)),IF(AND(ISNUMBER(G757),G757&lt;&gt;0),Accueil!$B$7,""),"")),IF(NOT(_xlfn.ISFORMULA(G757)),IF(AND(ISNUMBER(G757),G757&lt;&gt;0),Accueil!$B$7,""),""))</f>
        <v/>
      </c>
      <c r="C757" s="43"/>
      <c r="D757" s="223" t="str">
        <f t="shared" ca="1" si="154"/>
        <v/>
      </c>
      <c r="E757" s="223" t="str">
        <f t="shared" ca="1" si="155"/>
        <v/>
      </c>
      <c r="F757" s="223" t="str">
        <f t="shared" ca="1" si="156"/>
        <v/>
      </c>
      <c r="G757" s="224" t="str">
        <f t="shared" ca="1" si="157"/>
        <v/>
      </c>
      <c r="H757" s="225" t="str">
        <f t="shared" ca="1" si="158"/>
        <v/>
      </c>
      <c r="I757" s="226" t="str">
        <f t="shared" ca="1" si="159"/>
        <v/>
      </c>
      <c r="J757" s="227" t="str">
        <f t="shared" ca="1" si="160"/>
        <v/>
      </c>
      <c r="K757" s="301" t="s">
        <v>88</v>
      </c>
      <c r="L757" s="112"/>
      <c r="M757" s="35"/>
      <c r="N757" s="35"/>
      <c r="O757" s="35"/>
      <c r="P757" s="35"/>
      <c r="S757" s="35"/>
      <c r="T757" s="35"/>
      <c r="U757" s="35"/>
      <c r="V757" s="35"/>
      <c r="W757" s="35"/>
      <c r="X757" s="35"/>
      <c r="Y757" s="35"/>
      <c r="Z757" s="35"/>
      <c r="AA757" s="228" t="b">
        <f t="shared" ca="1" si="161"/>
        <v>1</v>
      </c>
      <c r="AB757" s="228" t="b">
        <f ca="1">AND(Accueil!$E$5="Oui",$AA757,OR($AD757="",Accueil!$E$7="",NOT(ISNUMBER(Accueil!$E$7)),$AD757&gt;=Accueil!$E$7))</f>
        <v>0</v>
      </c>
      <c r="AC757" s="228" t="b">
        <f ca="1">AND(Accueil!$E$8="Oui",$AA757,OR($AD757="",Accueil!$E$10="",NOT(ISNUMBER(Accueil!$E$10)),$AD757&gt;=Accueil!$E$10))</f>
        <v>0</v>
      </c>
      <c r="AD757" s="229" t="str">
        <f>IF(NOT(_xlfn.ISFORMULA(B757)),IF(ISNUMBER(B757),B757,IF(NOT(_xlfn.ISFORMULA(D757)),IF(AND(ISNUMBER(D757),D757&lt;&gt;0),Accueil!$B$7,IF(NOT(_xlfn.ISFORMULA(G757)),IF(AND(ISNUMBER(G757),G757&lt;&gt;0),Accueil!$B$7,""),"")),IF(NOT(_xlfn.ISFORMULA(G757)),IF(AND(ISNUMBER(G757),G757&lt;&gt;0),Accueil!$B$7,""),""))),IF(NOT(_xlfn.ISFORMULA(D757)),IF(AND(ISNUMBER(D757),D757&lt;&gt;0),Accueil!$B$7,IF(NOT(_xlfn.ISFORMULA(G757)),IF(AND(ISNUMBER(G757),G757&lt;&gt;0),Accueil!$B$7,""),"")),IF(NOT(_xlfn.ISFORMULA(G757)),IF(AND(ISNUMBER(G757),G757&lt;&gt;0),Accueil!$B$7,""),"")))</f>
        <v/>
      </c>
      <c r="AE757" s="230">
        <f t="shared" ca="1" si="162"/>
        <v>0</v>
      </c>
      <c r="AF757" s="230">
        <f t="shared" ca="1" si="163"/>
        <v>0</v>
      </c>
      <c r="AG757" s="230">
        <f t="shared" ca="1" si="164"/>
        <v>0</v>
      </c>
      <c r="AH757" s="231">
        <f t="shared" ca="1" si="165"/>
        <v>0</v>
      </c>
      <c r="AI757" s="231">
        <f t="shared" ca="1" si="166"/>
        <v>0</v>
      </c>
      <c r="AJ757" s="231" t="str">
        <f t="shared" ca="1" si="167"/>
        <v/>
      </c>
    </row>
    <row r="758" spans="1:36" x14ac:dyDescent="0.25">
      <c r="A758" s="42"/>
      <c r="B758" s="232" t="str">
        <f>IF(NOT(_xlfn.ISFORMULA(D758)),IF(AND(ISNUMBER(D758),D758&lt;&gt;0),Accueil!$B$7,IF(NOT(_xlfn.ISFORMULA(G758)),IF(AND(ISNUMBER(G758),G758&lt;&gt;0),Accueil!$B$7,""),"")),IF(NOT(_xlfn.ISFORMULA(G758)),IF(AND(ISNUMBER(G758),G758&lt;&gt;0),Accueil!$B$7,""),""))</f>
        <v/>
      </c>
      <c r="C758" s="43"/>
      <c r="D758" s="223" t="str">
        <f t="shared" ca="1" si="154"/>
        <v/>
      </c>
      <c r="E758" s="223" t="str">
        <f t="shared" ca="1" si="155"/>
        <v/>
      </c>
      <c r="F758" s="223" t="str">
        <f t="shared" ca="1" si="156"/>
        <v/>
      </c>
      <c r="G758" s="224" t="str">
        <f t="shared" ca="1" si="157"/>
        <v/>
      </c>
      <c r="H758" s="225" t="str">
        <f t="shared" ca="1" si="158"/>
        <v/>
      </c>
      <c r="I758" s="226" t="str">
        <f t="shared" ca="1" si="159"/>
        <v/>
      </c>
      <c r="J758" s="227" t="str">
        <f t="shared" ca="1" si="160"/>
        <v/>
      </c>
      <c r="K758" s="301" t="s">
        <v>88</v>
      </c>
      <c r="L758" s="112"/>
      <c r="M758" s="35"/>
      <c r="N758" s="35"/>
      <c r="O758" s="35"/>
      <c r="P758" s="35"/>
      <c r="S758" s="35"/>
      <c r="T758" s="35"/>
      <c r="U758" s="35"/>
      <c r="V758" s="35"/>
      <c r="W758" s="35"/>
      <c r="X758" s="35"/>
      <c r="Y758" s="35"/>
      <c r="Z758" s="35"/>
      <c r="AA758" s="228" t="b">
        <f t="shared" ca="1" si="161"/>
        <v>1</v>
      </c>
      <c r="AB758" s="228" t="b">
        <f ca="1">AND(Accueil!$E$5="Oui",$AA758,OR($AD758="",Accueil!$E$7="",NOT(ISNUMBER(Accueil!$E$7)),$AD758&gt;=Accueil!$E$7))</f>
        <v>0</v>
      </c>
      <c r="AC758" s="228" t="b">
        <f ca="1">AND(Accueil!$E$8="Oui",$AA758,OR($AD758="",Accueil!$E$10="",NOT(ISNUMBER(Accueil!$E$10)),$AD758&gt;=Accueil!$E$10))</f>
        <v>0</v>
      </c>
      <c r="AD758" s="229" t="str">
        <f>IF(NOT(_xlfn.ISFORMULA(B758)),IF(ISNUMBER(B758),B758,IF(NOT(_xlfn.ISFORMULA(D758)),IF(AND(ISNUMBER(D758),D758&lt;&gt;0),Accueil!$B$7,IF(NOT(_xlfn.ISFORMULA(G758)),IF(AND(ISNUMBER(G758),G758&lt;&gt;0),Accueil!$B$7,""),"")),IF(NOT(_xlfn.ISFORMULA(G758)),IF(AND(ISNUMBER(G758),G758&lt;&gt;0),Accueil!$B$7,""),""))),IF(NOT(_xlfn.ISFORMULA(D758)),IF(AND(ISNUMBER(D758),D758&lt;&gt;0),Accueil!$B$7,IF(NOT(_xlfn.ISFORMULA(G758)),IF(AND(ISNUMBER(G758),G758&lt;&gt;0),Accueil!$B$7,""),"")),IF(NOT(_xlfn.ISFORMULA(G758)),IF(AND(ISNUMBER(G758),G758&lt;&gt;0),Accueil!$B$7,""),"")))</f>
        <v/>
      </c>
      <c r="AE758" s="230">
        <f t="shared" ca="1" si="162"/>
        <v>0</v>
      </c>
      <c r="AF758" s="230">
        <f t="shared" ca="1" si="163"/>
        <v>0</v>
      </c>
      <c r="AG758" s="230">
        <f t="shared" ca="1" si="164"/>
        <v>0</v>
      </c>
      <c r="AH758" s="231">
        <f t="shared" ca="1" si="165"/>
        <v>0</v>
      </c>
      <c r="AI758" s="231">
        <f t="shared" ca="1" si="166"/>
        <v>0</v>
      </c>
      <c r="AJ758" s="231" t="str">
        <f t="shared" ca="1" si="167"/>
        <v/>
      </c>
    </row>
    <row r="759" spans="1:36" x14ac:dyDescent="0.25">
      <c r="A759" s="42"/>
      <c r="B759" s="232" t="str">
        <f>IF(NOT(_xlfn.ISFORMULA(D759)),IF(AND(ISNUMBER(D759),D759&lt;&gt;0),Accueil!$B$7,IF(NOT(_xlfn.ISFORMULA(G759)),IF(AND(ISNUMBER(G759),G759&lt;&gt;0),Accueil!$B$7,""),"")),IF(NOT(_xlfn.ISFORMULA(G759)),IF(AND(ISNUMBER(G759),G759&lt;&gt;0),Accueil!$B$7,""),""))</f>
        <v/>
      </c>
      <c r="C759" s="43"/>
      <c r="D759" s="223" t="str">
        <f t="shared" ca="1" si="154"/>
        <v/>
      </c>
      <c r="E759" s="223" t="str">
        <f t="shared" ca="1" si="155"/>
        <v/>
      </c>
      <c r="F759" s="223" t="str">
        <f t="shared" ca="1" si="156"/>
        <v/>
      </c>
      <c r="G759" s="224" t="str">
        <f t="shared" ca="1" si="157"/>
        <v/>
      </c>
      <c r="H759" s="225" t="str">
        <f t="shared" ca="1" si="158"/>
        <v/>
      </c>
      <c r="I759" s="226" t="str">
        <f t="shared" ca="1" si="159"/>
        <v/>
      </c>
      <c r="J759" s="227" t="str">
        <f t="shared" ca="1" si="160"/>
        <v/>
      </c>
      <c r="K759" s="301" t="s">
        <v>88</v>
      </c>
      <c r="L759" s="112"/>
      <c r="M759" s="35"/>
      <c r="N759" s="35"/>
      <c r="O759" s="35"/>
      <c r="P759" s="35"/>
      <c r="S759" s="35"/>
      <c r="T759" s="35"/>
      <c r="U759" s="35"/>
      <c r="V759" s="35"/>
      <c r="W759" s="35"/>
      <c r="X759" s="35"/>
      <c r="Y759" s="35"/>
      <c r="Z759" s="35"/>
      <c r="AA759" s="228" t="b">
        <f t="shared" ca="1" si="161"/>
        <v>1</v>
      </c>
      <c r="AB759" s="228" t="b">
        <f ca="1">AND(Accueil!$E$5="Oui",$AA759,OR($AD759="",Accueil!$E$7="",NOT(ISNUMBER(Accueil!$E$7)),$AD759&gt;=Accueil!$E$7))</f>
        <v>0</v>
      </c>
      <c r="AC759" s="228" t="b">
        <f ca="1">AND(Accueil!$E$8="Oui",$AA759,OR($AD759="",Accueil!$E$10="",NOT(ISNUMBER(Accueil!$E$10)),$AD759&gt;=Accueil!$E$10))</f>
        <v>0</v>
      </c>
      <c r="AD759" s="229" t="str">
        <f>IF(NOT(_xlfn.ISFORMULA(B759)),IF(ISNUMBER(B759),B759,IF(NOT(_xlfn.ISFORMULA(D759)),IF(AND(ISNUMBER(D759),D759&lt;&gt;0),Accueil!$B$7,IF(NOT(_xlfn.ISFORMULA(G759)),IF(AND(ISNUMBER(G759),G759&lt;&gt;0),Accueil!$B$7,""),"")),IF(NOT(_xlfn.ISFORMULA(G759)),IF(AND(ISNUMBER(G759),G759&lt;&gt;0),Accueil!$B$7,""),""))),IF(NOT(_xlfn.ISFORMULA(D759)),IF(AND(ISNUMBER(D759),D759&lt;&gt;0),Accueil!$B$7,IF(NOT(_xlfn.ISFORMULA(G759)),IF(AND(ISNUMBER(G759),G759&lt;&gt;0),Accueil!$B$7,""),"")),IF(NOT(_xlfn.ISFORMULA(G759)),IF(AND(ISNUMBER(G759),G759&lt;&gt;0),Accueil!$B$7,""),"")))</f>
        <v/>
      </c>
      <c r="AE759" s="230">
        <f t="shared" ca="1" si="162"/>
        <v>0</v>
      </c>
      <c r="AF759" s="230">
        <f t="shared" ca="1" si="163"/>
        <v>0</v>
      </c>
      <c r="AG759" s="230">
        <f t="shared" ca="1" si="164"/>
        <v>0</v>
      </c>
      <c r="AH759" s="231">
        <f t="shared" ca="1" si="165"/>
        <v>0</v>
      </c>
      <c r="AI759" s="231">
        <f t="shared" ca="1" si="166"/>
        <v>0</v>
      </c>
      <c r="AJ759" s="231" t="str">
        <f t="shared" ca="1" si="167"/>
        <v/>
      </c>
    </row>
    <row r="760" spans="1:36" x14ac:dyDescent="0.25">
      <c r="A760" s="42"/>
      <c r="B760" s="232" t="str">
        <f>IF(NOT(_xlfn.ISFORMULA(D760)),IF(AND(ISNUMBER(D760),D760&lt;&gt;0),Accueil!$B$7,IF(NOT(_xlfn.ISFORMULA(G760)),IF(AND(ISNUMBER(G760),G760&lt;&gt;0),Accueil!$B$7,""),"")),IF(NOT(_xlfn.ISFORMULA(G760)),IF(AND(ISNUMBER(G760),G760&lt;&gt;0),Accueil!$B$7,""),""))</f>
        <v/>
      </c>
      <c r="C760" s="43"/>
      <c r="D760" s="223" t="str">
        <f t="shared" ca="1" si="154"/>
        <v/>
      </c>
      <c r="E760" s="223" t="str">
        <f t="shared" ca="1" si="155"/>
        <v/>
      </c>
      <c r="F760" s="223" t="str">
        <f t="shared" ca="1" si="156"/>
        <v/>
      </c>
      <c r="G760" s="224" t="str">
        <f t="shared" ca="1" si="157"/>
        <v/>
      </c>
      <c r="H760" s="225" t="str">
        <f t="shared" ca="1" si="158"/>
        <v/>
      </c>
      <c r="I760" s="226" t="str">
        <f t="shared" ca="1" si="159"/>
        <v/>
      </c>
      <c r="J760" s="227" t="str">
        <f t="shared" ca="1" si="160"/>
        <v/>
      </c>
      <c r="K760" s="301" t="s">
        <v>88</v>
      </c>
      <c r="L760" s="112"/>
      <c r="M760" s="35"/>
      <c r="N760" s="35"/>
      <c r="O760" s="35"/>
      <c r="P760" s="35"/>
      <c r="S760" s="35"/>
      <c r="T760" s="35"/>
      <c r="U760" s="35"/>
      <c r="V760" s="35"/>
      <c r="W760" s="35"/>
      <c r="X760" s="35"/>
      <c r="Y760" s="35"/>
      <c r="Z760" s="35"/>
      <c r="AA760" s="228" t="b">
        <f t="shared" ca="1" si="161"/>
        <v>1</v>
      </c>
      <c r="AB760" s="228" t="b">
        <f ca="1">AND(Accueil!$E$5="Oui",$AA760,OR($AD760="",Accueil!$E$7="",NOT(ISNUMBER(Accueil!$E$7)),$AD760&gt;=Accueil!$E$7))</f>
        <v>0</v>
      </c>
      <c r="AC760" s="228" t="b">
        <f ca="1">AND(Accueil!$E$8="Oui",$AA760,OR($AD760="",Accueil!$E$10="",NOT(ISNUMBER(Accueil!$E$10)),$AD760&gt;=Accueil!$E$10))</f>
        <v>0</v>
      </c>
      <c r="AD760" s="229" t="str">
        <f>IF(NOT(_xlfn.ISFORMULA(B760)),IF(ISNUMBER(B760),B760,IF(NOT(_xlfn.ISFORMULA(D760)),IF(AND(ISNUMBER(D760),D760&lt;&gt;0),Accueil!$B$7,IF(NOT(_xlfn.ISFORMULA(G760)),IF(AND(ISNUMBER(G760),G760&lt;&gt;0),Accueil!$B$7,""),"")),IF(NOT(_xlfn.ISFORMULA(G760)),IF(AND(ISNUMBER(G760),G760&lt;&gt;0),Accueil!$B$7,""),""))),IF(NOT(_xlfn.ISFORMULA(D760)),IF(AND(ISNUMBER(D760),D760&lt;&gt;0),Accueil!$B$7,IF(NOT(_xlfn.ISFORMULA(G760)),IF(AND(ISNUMBER(G760),G760&lt;&gt;0),Accueil!$B$7,""),"")),IF(NOT(_xlfn.ISFORMULA(G760)),IF(AND(ISNUMBER(G760),G760&lt;&gt;0),Accueil!$B$7,""),"")))</f>
        <v/>
      </c>
      <c r="AE760" s="230">
        <f t="shared" ca="1" si="162"/>
        <v>0</v>
      </c>
      <c r="AF760" s="230">
        <f t="shared" ca="1" si="163"/>
        <v>0</v>
      </c>
      <c r="AG760" s="230">
        <f t="shared" ca="1" si="164"/>
        <v>0</v>
      </c>
      <c r="AH760" s="231">
        <f t="shared" ca="1" si="165"/>
        <v>0</v>
      </c>
      <c r="AI760" s="231">
        <f t="shared" ca="1" si="166"/>
        <v>0</v>
      </c>
      <c r="AJ760" s="231" t="str">
        <f t="shared" ca="1" si="167"/>
        <v/>
      </c>
    </row>
    <row r="761" spans="1:36" x14ac:dyDescent="0.25">
      <c r="A761" s="42"/>
      <c r="B761" s="232" t="str">
        <f>IF(NOT(_xlfn.ISFORMULA(D761)),IF(AND(ISNUMBER(D761),D761&lt;&gt;0),Accueil!$B$7,IF(NOT(_xlfn.ISFORMULA(G761)),IF(AND(ISNUMBER(G761),G761&lt;&gt;0),Accueil!$B$7,""),"")),IF(NOT(_xlfn.ISFORMULA(G761)),IF(AND(ISNUMBER(G761),G761&lt;&gt;0),Accueil!$B$7,""),""))</f>
        <v/>
      </c>
      <c r="C761" s="43"/>
      <c r="D761" s="223" t="str">
        <f t="shared" ca="1" si="154"/>
        <v/>
      </c>
      <c r="E761" s="223" t="str">
        <f t="shared" ca="1" si="155"/>
        <v/>
      </c>
      <c r="F761" s="223" t="str">
        <f t="shared" ca="1" si="156"/>
        <v/>
      </c>
      <c r="G761" s="224" t="str">
        <f t="shared" ca="1" si="157"/>
        <v/>
      </c>
      <c r="H761" s="225" t="str">
        <f t="shared" ca="1" si="158"/>
        <v/>
      </c>
      <c r="I761" s="226" t="str">
        <f t="shared" ca="1" si="159"/>
        <v/>
      </c>
      <c r="J761" s="227" t="str">
        <f t="shared" ca="1" si="160"/>
        <v/>
      </c>
      <c r="K761" s="301" t="s">
        <v>88</v>
      </c>
      <c r="L761" s="112"/>
      <c r="M761" s="35"/>
      <c r="N761" s="35"/>
      <c r="O761" s="35"/>
      <c r="P761" s="35"/>
      <c r="S761" s="35"/>
      <c r="T761" s="35"/>
      <c r="U761" s="35"/>
      <c r="V761" s="35"/>
      <c r="W761" s="35"/>
      <c r="X761" s="35"/>
      <c r="Y761" s="35"/>
      <c r="Z761" s="35"/>
      <c r="AA761" s="228" t="b">
        <f t="shared" ca="1" si="161"/>
        <v>1</v>
      </c>
      <c r="AB761" s="228" t="b">
        <f ca="1">AND(Accueil!$E$5="Oui",$AA761,OR($AD761="",Accueil!$E$7="",NOT(ISNUMBER(Accueil!$E$7)),$AD761&gt;=Accueil!$E$7))</f>
        <v>0</v>
      </c>
      <c r="AC761" s="228" t="b">
        <f ca="1">AND(Accueil!$E$8="Oui",$AA761,OR($AD761="",Accueil!$E$10="",NOT(ISNUMBER(Accueil!$E$10)),$AD761&gt;=Accueil!$E$10))</f>
        <v>0</v>
      </c>
      <c r="AD761" s="229" t="str">
        <f>IF(NOT(_xlfn.ISFORMULA(B761)),IF(ISNUMBER(B761),B761,IF(NOT(_xlfn.ISFORMULA(D761)),IF(AND(ISNUMBER(D761),D761&lt;&gt;0),Accueil!$B$7,IF(NOT(_xlfn.ISFORMULA(G761)),IF(AND(ISNUMBER(G761),G761&lt;&gt;0),Accueil!$B$7,""),"")),IF(NOT(_xlfn.ISFORMULA(G761)),IF(AND(ISNUMBER(G761),G761&lt;&gt;0),Accueil!$B$7,""),""))),IF(NOT(_xlfn.ISFORMULA(D761)),IF(AND(ISNUMBER(D761),D761&lt;&gt;0),Accueil!$B$7,IF(NOT(_xlfn.ISFORMULA(G761)),IF(AND(ISNUMBER(G761),G761&lt;&gt;0),Accueil!$B$7,""),"")),IF(NOT(_xlfn.ISFORMULA(G761)),IF(AND(ISNUMBER(G761),G761&lt;&gt;0),Accueil!$B$7,""),"")))</f>
        <v/>
      </c>
      <c r="AE761" s="230">
        <f t="shared" ca="1" si="162"/>
        <v>0</v>
      </c>
      <c r="AF761" s="230">
        <f t="shared" ca="1" si="163"/>
        <v>0</v>
      </c>
      <c r="AG761" s="230">
        <f t="shared" ca="1" si="164"/>
        <v>0</v>
      </c>
      <c r="AH761" s="231">
        <f t="shared" ca="1" si="165"/>
        <v>0</v>
      </c>
      <c r="AI761" s="231">
        <f t="shared" ca="1" si="166"/>
        <v>0</v>
      </c>
      <c r="AJ761" s="231" t="str">
        <f t="shared" ca="1" si="167"/>
        <v/>
      </c>
    </row>
    <row r="762" spans="1:36" x14ac:dyDescent="0.25">
      <c r="A762" s="42"/>
      <c r="B762" s="232" t="str">
        <f>IF(NOT(_xlfn.ISFORMULA(D762)),IF(AND(ISNUMBER(D762),D762&lt;&gt;0),Accueil!$B$7,IF(NOT(_xlfn.ISFORMULA(G762)),IF(AND(ISNUMBER(G762),G762&lt;&gt;0),Accueil!$B$7,""),"")),IF(NOT(_xlfn.ISFORMULA(G762)),IF(AND(ISNUMBER(G762),G762&lt;&gt;0),Accueil!$B$7,""),""))</f>
        <v/>
      </c>
      <c r="C762" s="43"/>
      <c r="D762" s="223" t="str">
        <f t="shared" ca="1" si="154"/>
        <v/>
      </c>
      <c r="E762" s="223" t="str">
        <f t="shared" ca="1" si="155"/>
        <v/>
      </c>
      <c r="F762" s="223" t="str">
        <f t="shared" ca="1" si="156"/>
        <v/>
      </c>
      <c r="G762" s="224" t="str">
        <f t="shared" ca="1" si="157"/>
        <v/>
      </c>
      <c r="H762" s="225" t="str">
        <f t="shared" ca="1" si="158"/>
        <v/>
      </c>
      <c r="I762" s="226" t="str">
        <f t="shared" ca="1" si="159"/>
        <v/>
      </c>
      <c r="J762" s="227" t="str">
        <f t="shared" ca="1" si="160"/>
        <v/>
      </c>
      <c r="K762" s="301" t="s">
        <v>88</v>
      </c>
      <c r="L762" s="112"/>
      <c r="M762" s="35"/>
      <c r="N762" s="35"/>
      <c r="O762" s="35"/>
      <c r="P762" s="35"/>
      <c r="S762" s="35"/>
      <c r="T762" s="35"/>
      <c r="U762" s="35"/>
      <c r="V762" s="35"/>
      <c r="W762" s="35"/>
      <c r="X762" s="35"/>
      <c r="Y762" s="35"/>
      <c r="Z762" s="35"/>
      <c r="AA762" s="228" t="b">
        <f t="shared" ca="1" si="161"/>
        <v>1</v>
      </c>
      <c r="AB762" s="228" t="b">
        <f ca="1">AND(Accueil!$E$5="Oui",$AA762,OR($AD762="",Accueil!$E$7="",NOT(ISNUMBER(Accueil!$E$7)),$AD762&gt;=Accueil!$E$7))</f>
        <v>0</v>
      </c>
      <c r="AC762" s="228" t="b">
        <f ca="1">AND(Accueil!$E$8="Oui",$AA762,OR($AD762="",Accueil!$E$10="",NOT(ISNUMBER(Accueil!$E$10)),$AD762&gt;=Accueil!$E$10))</f>
        <v>0</v>
      </c>
      <c r="AD762" s="229" t="str">
        <f>IF(NOT(_xlfn.ISFORMULA(B762)),IF(ISNUMBER(B762),B762,IF(NOT(_xlfn.ISFORMULA(D762)),IF(AND(ISNUMBER(D762),D762&lt;&gt;0),Accueil!$B$7,IF(NOT(_xlfn.ISFORMULA(G762)),IF(AND(ISNUMBER(G762),G762&lt;&gt;0),Accueil!$B$7,""),"")),IF(NOT(_xlfn.ISFORMULA(G762)),IF(AND(ISNUMBER(G762),G762&lt;&gt;0),Accueil!$B$7,""),""))),IF(NOT(_xlfn.ISFORMULA(D762)),IF(AND(ISNUMBER(D762),D762&lt;&gt;0),Accueil!$B$7,IF(NOT(_xlfn.ISFORMULA(G762)),IF(AND(ISNUMBER(G762),G762&lt;&gt;0),Accueil!$B$7,""),"")),IF(NOT(_xlfn.ISFORMULA(G762)),IF(AND(ISNUMBER(G762),G762&lt;&gt;0),Accueil!$B$7,""),"")))</f>
        <v/>
      </c>
      <c r="AE762" s="230">
        <f t="shared" ca="1" si="162"/>
        <v>0</v>
      </c>
      <c r="AF762" s="230">
        <f t="shared" ca="1" si="163"/>
        <v>0</v>
      </c>
      <c r="AG762" s="230">
        <f t="shared" ca="1" si="164"/>
        <v>0</v>
      </c>
      <c r="AH762" s="231">
        <f t="shared" ca="1" si="165"/>
        <v>0</v>
      </c>
      <c r="AI762" s="231">
        <f t="shared" ca="1" si="166"/>
        <v>0</v>
      </c>
      <c r="AJ762" s="231" t="str">
        <f t="shared" ca="1" si="167"/>
        <v/>
      </c>
    </row>
    <row r="763" spans="1:36" x14ac:dyDescent="0.25">
      <c r="A763" s="42"/>
      <c r="B763" s="232" t="str">
        <f>IF(NOT(_xlfn.ISFORMULA(D763)),IF(AND(ISNUMBER(D763),D763&lt;&gt;0),Accueil!$B$7,IF(NOT(_xlfn.ISFORMULA(G763)),IF(AND(ISNUMBER(G763),G763&lt;&gt;0),Accueil!$B$7,""),"")),IF(NOT(_xlfn.ISFORMULA(G763)),IF(AND(ISNUMBER(G763),G763&lt;&gt;0),Accueil!$B$7,""),""))</f>
        <v/>
      </c>
      <c r="C763" s="43"/>
      <c r="D763" s="223" t="str">
        <f t="shared" ca="1" si="154"/>
        <v/>
      </c>
      <c r="E763" s="223" t="str">
        <f t="shared" ca="1" si="155"/>
        <v/>
      </c>
      <c r="F763" s="223" t="str">
        <f t="shared" ca="1" si="156"/>
        <v/>
      </c>
      <c r="G763" s="224" t="str">
        <f t="shared" ca="1" si="157"/>
        <v/>
      </c>
      <c r="H763" s="225" t="str">
        <f t="shared" ca="1" si="158"/>
        <v/>
      </c>
      <c r="I763" s="226" t="str">
        <f t="shared" ca="1" si="159"/>
        <v/>
      </c>
      <c r="J763" s="227" t="str">
        <f t="shared" ca="1" si="160"/>
        <v/>
      </c>
      <c r="K763" s="301" t="s">
        <v>88</v>
      </c>
      <c r="L763" s="112"/>
      <c r="M763" s="35"/>
      <c r="N763" s="35"/>
      <c r="O763" s="35"/>
      <c r="P763" s="35"/>
      <c r="S763" s="35"/>
      <c r="T763" s="35"/>
      <c r="U763" s="35"/>
      <c r="V763" s="35"/>
      <c r="W763" s="35"/>
      <c r="X763" s="35"/>
      <c r="Y763" s="35"/>
      <c r="Z763" s="35"/>
      <c r="AA763" s="228" t="b">
        <f t="shared" ca="1" si="161"/>
        <v>1</v>
      </c>
      <c r="AB763" s="228" t="b">
        <f ca="1">AND(Accueil!$E$5="Oui",$AA763,OR($AD763="",Accueil!$E$7="",NOT(ISNUMBER(Accueil!$E$7)),$AD763&gt;=Accueil!$E$7))</f>
        <v>0</v>
      </c>
      <c r="AC763" s="228" t="b">
        <f ca="1">AND(Accueil!$E$8="Oui",$AA763,OR($AD763="",Accueil!$E$10="",NOT(ISNUMBER(Accueil!$E$10)),$AD763&gt;=Accueil!$E$10))</f>
        <v>0</v>
      </c>
      <c r="AD763" s="229" t="str">
        <f>IF(NOT(_xlfn.ISFORMULA(B763)),IF(ISNUMBER(B763),B763,IF(NOT(_xlfn.ISFORMULA(D763)),IF(AND(ISNUMBER(D763),D763&lt;&gt;0),Accueil!$B$7,IF(NOT(_xlfn.ISFORMULA(G763)),IF(AND(ISNUMBER(G763),G763&lt;&gt;0),Accueil!$B$7,""),"")),IF(NOT(_xlfn.ISFORMULA(G763)),IF(AND(ISNUMBER(G763),G763&lt;&gt;0),Accueil!$B$7,""),""))),IF(NOT(_xlfn.ISFORMULA(D763)),IF(AND(ISNUMBER(D763),D763&lt;&gt;0),Accueil!$B$7,IF(NOT(_xlfn.ISFORMULA(G763)),IF(AND(ISNUMBER(G763),G763&lt;&gt;0),Accueil!$B$7,""),"")),IF(NOT(_xlfn.ISFORMULA(G763)),IF(AND(ISNUMBER(G763),G763&lt;&gt;0),Accueil!$B$7,""),"")))</f>
        <v/>
      </c>
      <c r="AE763" s="230">
        <f t="shared" ca="1" si="162"/>
        <v>0</v>
      </c>
      <c r="AF763" s="230">
        <f t="shared" ca="1" si="163"/>
        <v>0</v>
      </c>
      <c r="AG763" s="230">
        <f t="shared" ca="1" si="164"/>
        <v>0</v>
      </c>
      <c r="AH763" s="231">
        <f t="shared" ca="1" si="165"/>
        <v>0</v>
      </c>
      <c r="AI763" s="231">
        <f t="shared" ca="1" si="166"/>
        <v>0</v>
      </c>
      <c r="AJ763" s="231" t="str">
        <f t="shared" ca="1" si="167"/>
        <v/>
      </c>
    </row>
    <row r="764" spans="1:36" x14ac:dyDescent="0.25">
      <c r="A764" s="42"/>
      <c r="B764" s="232" t="str">
        <f>IF(NOT(_xlfn.ISFORMULA(D764)),IF(AND(ISNUMBER(D764),D764&lt;&gt;0),Accueil!$B$7,IF(NOT(_xlfn.ISFORMULA(G764)),IF(AND(ISNUMBER(G764),G764&lt;&gt;0),Accueil!$B$7,""),"")),IF(NOT(_xlfn.ISFORMULA(G764)),IF(AND(ISNUMBER(G764),G764&lt;&gt;0),Accueil!$B$7,""),""))</f>
        <v/>
      </c>
      <c r="C764" s="43"/>
      <c r="D764" s="223" t="str">
        <f t="shared" ca="1" si="154"/>
        <v/>
      </c>
      <c r="E764" s="223" t="str">
        <f t="shared" ca="1" si="155"/>
        <v/>
      </c>
      <c r="F764" s="223" t="str">
        <f t="shared" ca="1" si="156"/>
        <v/>
      </c>
      <c r="G764" s="224" t="str">
        <f t="shared" ca="1" si="157"/>
        <v/>
      </c>
      <c r="H764" s="225" t="str">
        <f t="shared" ca="1" si="158"/>
        <v/>
      </c>
      <c r="I764" s="226" t="str">
        <f t="shared" ca="1" si="159"/>
        <v/>
      </c>
      <c r="J764" s="227" t="str">
        <f t="shared" ca="1" si="160"/>
        <v/>
      </c>
      <c r="K764" s="301" t="s">
        <v>88</v>
      </c>
      <c r="L764" s="112"/>
      <c r="M764" s="35"/>
      <c r="N764" s="35"/>
      <c r="O764" s="35"/>
      <c r="P764" s="35"/>
      <c r="S764" s="35"/>
      <c r="T764" s="35"/>
      <c r="U764" s="35"/>
      <c r="V764" s="35"/>
      <c r="W764" s="35"/>
      <c r="X764" s="35"/>
      <c r="Y764" s="35"/>
      <c r="Z764" s="35"/>
      <c r="AA764" s="228" t="b">
        <f t="shared" ca="1" si="161"/>
        <v>1</v>
      </c>
      <c r="AB764" s="228" t="b">
        <f ca="1">AND(Accueil!$E$5="Oui",$AA764,OR($AD764="",Accueil!$E$7="",NOT(ISNUMBER(Accueil!$E$7)),$AD764&gt;=Accueil!$E$7))</f>
        <v>0</v>
      </c>
      <c r="AC764" s="228" t="b">
        <f ca="1">AND(Accueil!$E$8="Oui",$AA764,OR($AD764="",Accueil!$E$10="",NOT(ISNUMBER(Accueil!$E$10)),$AD764&gt;=Accueil!$E$10))</f>
        <v>0</v>
      </c>
      <c r="AD764" s="229" t="str">
        <f>IF(NOT(_xlfn.ISFORMULA(B764)),IF(ISNUMBER(B764),B764,IF(NOT(_xlfn.ISFORMULA(D764)),IF(AND(ISNUMBER(D764),D764&lt;&gt;0),Accueil!$B$7,IF(NOT(_xlfn.ISFORMULA(G764)),IF(AND(ISNUMBER(G764),G764&lt;&gt;0),Accueil!$B$7,""),"")),IF(NOT(_xlfn.ISFORMULA(G764)),IF(AND(ISNUMBER(G764),G764&lt;&gt;0),Accueil!$B$7,""),""))),IF(NOT(_xlfn.ISFORMULA(D764)),IF(AND(ISNUMBER(D764),D764&lt;&gt;0),Accueil!$B$7,IF(NOT(_xlfn.ISFORMULA(G764)),IF(AND(ISNUMBER(G764),G764&lt;&gt;0),Accueil!$B$7,""),"")),IF(NOT(_xlfn.ISFORMULA(G764)),IF(AND(ISNUMBER(G764),G764&lt;&gt;0),Accueil!$B$7,""),"")))</f>
        <v/>
      </c>
      <c r="AE764" s="230">
        <f t="shared" ca="1" si="162"/>
        <v>0</v>
      </c>
      <c r="AF764" s="230">
        <f t="shared" ca="1" si="163"/>
        <v>0</v>
      </c>
      <c r="AG764" s="230">
        <f t="shared" ca="1" si="164"/>
        <v>0</v>
      </c>
      <c r="AH764" s="231">
        <f t="shared" ca="1" si="165"/>
        <v>0</v>
      </c>
      <c r="AI764" s="231">
        <f t="shared" ca="1" si="166"/>
        <v>0</v>
      </c>
      <c r="AJ764" s="231" t="str">
        <f t="shared" ca="1" si="167"/>
        <v/>
      </c>
    </row>
    <row r="765" spans="1:36" x14ac:dyDescent="0.25">
      <c r="A765" s="42"/>
      <c r="B765" s="232" t="str">
        <f>IF(NOT(_xlfn.ISFORMULA(D765)),IF(AND(ISNUMBER(D765),D765&lt;&gt;0),Accueil!$B$7,IF(NOT(_xlfn.ISFORMULA(G765)),IF(AND(ISNUMBER(G765),G765&lt;&gt;0),Accueil!$B$7,""),"")),IF(NOT(_xlfn.ISFORMULA(G765)),IF(AND(ISNUMBER(G765),G765&lt;&gt;0),Accueil!$B$7,""),""))</f>
        <v/>
      </c>
      <c r="C765" s="43"/>
      <c r="D765" s="223" t="str">
        <f t="shared" ca="1" si="154"/>
        <v/>
      </c>
      <c r="E765" s="223" t="str">
        <f t="shared" ca="1" si="155"/>
        <v/>
      </c>
      <c r="F765" s="223" t="str">
        <f t="shared" ca="1" si="156"/>
        <v/>
      </c>
      <c r="G765" s="224" t="str">
        <f t="shared" ca="1" si="157"/>
        <v/>
      </c>
      <c r="H765" s="225" t="str">
        <f t="shared" ca="1" si="158"/>
        <v/>
      </c>
      <c r="I765" s="226" t="str">
        <f t="shared" ca="1" si="159"/>
        <v/>
      </c>
      <c r="J765" s="227" t="str">
        <f t="shared" ca="1" si="160"/>
        <v/>
      </c>
      <c r="K765" s="301" t="s">
        <v>88</v>
      </c>
      <c r="L765" s="112"/>
      <c r="M765" s="35"/>
      <c r="N765" s="35"/>
      <c r="O765" s="35"/>
      <c r="P765" s="35"/>
      <c r="S765" s="35"/>
      <c r="T765" s="35"/>
      <c r="U765" s="35"/>
      <c r="V765" s="35"/>
      <c r="W765" s="35"/>
      <c r="X765" s="35"/>
      <c r="Y765" s="35"/>
      <c r="Z765" s="35"/>
      <c r="AA765" s="228" t="b">
        <f t="shared" ca="1" si="161"/>
        <v>1</v>
      </c>
      <c r="AB765" s="228" t="b">
        <f ca="1">AND(Accueil!$E$5="Oui",$AA765,OR($AD765="",Accueil!$E$7="",NOT(ISNUMBER(Accueil!$E$7)),$AD765&gt;=Accueil!$E$7))</f>
        <v>0</v>
      </c>
      <c r="AC765" s="228" t="b">
        <f ca="1">AND(Accueil!$E$8="Oui",$AA765,OR($AD765="",Accueil!$E$10="",NOT(ISNUMBER(Accueil!$E$10)),$AD765&gt;=Accueil!$E$10))</f>
        <v>0</v>
      </c>
      <c r="AD765" s="229" t="str">
        <f>IF(NOT(_xlfn.ISFORMULA(B765)),IF(ISNUMBER(B765),B765,IF(NOT(_xlfn.ISFORMULA(D765)),IF(AND(ISNUMBER(D765),D765&lt;&gt;0),Accueil!$B$7,IF(NOT(_xlfn.ISFORMULA(G765)),IF(AND(ISNUMBER(G765),G765&lt;&gt;0),Accueil!$B$7,""),"")),IF(NOT(_xlfn.ISFORMULA(G765)),IF(AND(ISNUMBER(G765),G765&lt;&gt;0),Accueil!$B$7,""),""))),IF(NOT(_xlfn.ISFORMULA(D765)),IF(AND(ISNUMBER(D765),D765&lt;&gt;0),Accueil!$B$7,IF(NOT(_xlfn.ISFORMULA(G765)),IF(AND(ISNUMBER(G765),G765&lt;&gt;0),Accueil!$B$7,""),"")),IF(NOT(_xlfn.ISFORMULA(G765)),IF(AND(ISNUMBER(G765),G765&lt;&gt;0),Accueil!$B$7,""),"")))</f>
        <v/>
      </c>
      <c r="AE765" s="230">
        <f t="shared" ca="1" si="162"/>
        <v>0</v>
      </c>
      <c r="AF765" s="230">
        <f t="shared" ca="1" si="163"/>
        <v>0</v>
      </c>
      <c r="AG765" s="230">
        <f t="shared" ca="1" si="164"/>
        <v>0</v>
      </c>
      <c r="AH765" s="231">
        <f t="shared" ca="1" si="165"/>
        <v>0</v>
      </c>
      <c r="AI765" s="231">
        <f t="shared" ca="1" si="166"/>
        <v>0</v>
      </c>
      <c r="AJ765" s="231" t="str">
        <f t="shared" ca="1" si="167"/>
        <v/>
      </c>
    </row>
    <row r="766" spans="1:36" x14ac:dyDescent="0.25">
      <c r="A766" s="42"/>
      <c r="B766" s="232" t="str">
        <f>IF(NOT(_xlfn.ISFORMULA(D766)),IF(AND(ISNUMBER(D766),D766&lt;&gt;0),Accueil!$B$7,IF(NOT(_xlfn.ISFORMULA(G766)),IF(AND(ISNUMBER(G766),G766&lt;&gt;0),Accueil!$B$7,""),"")),IF(NOT(_xlfn.ISFORMULA(G766)),IF(AND(ISNUMBER(G766),G766&lt;&gt;0),Accueil!$B$7,""),""))</f>
        <v/>
      </c>
      <c r="C766" s="43"/>
      <c r="D766" s="223" t="str">
        <f t="shared" ca="1" si="154"/>
        <v/>
      </c>
      <c r="E766" s="223" t="str">
        <f t="shared" ca="1" si="155"/>
        <v/>
      </c>
      <c r="F766" s="223" t="str">
        <f t="shared" ca="1" si="156"/>
        <v/>
      </c>
      <c r="G766" s="224" t="str">
        <f t="shared" ca="1" si="157"/>
        <v/>
      </c>
      <c r="H766" s="225" t="str">
        <f t="shared" ca="1" si="158"/>
        <v/>
      </c>
      <c r="I766" s="226" t="str">
        <f t="shared" ca="1" si="159"/>
        <v/>
      </c>
      <c r="J766" s="227" t="str">
        <f t="shared" ca="1" si="160"/>
        <v/>
      </c>
      <c r="K766" s="301" t="s">
        <v>88</v>
      </c>
      <c r="L766" s="112"/>
      <c r="M766" s="35"/>
      <c r="N766" s="35"/>
      <c r="O766" s="35"/>
      <c r="P766" s="35"/>
      <c r="S766" s="35"/>
      <c r="T766" s="35"/>
      <c r="U766" s="35"/>
      <c r="V766" s="35"/>
      <c r="W766" s="35"/>
      <c r="X766" s="35"/>
      <c r="Y766" s="35"/>
      <c r="Z766" s="35"/>
      <c r="AA766" s="228" t="b">
        <f t="shared" ca="1" si="161"/>
        <v>1</v>
      </c>
      <c r="AB766" s="228" t="b">
        <f ca="1">AND(Accueil!$E$5="Oui",$AA766,OR($AD766="",Accueil!$E$7="",NOT(ISNUMBER(Accueil!$E$7)),$AD766&gt;=Accueil!$E$7))</f>
        <v>0</v>
      </c>
      <c r="AC766" s="228" t="b">
        <f ca="1">AND(Accueil!$E$8="Oui",$AA766,OR($AD766="",Accueil!$E$10="",NOT(ISNUMBER(Accueil!$E$10)),$AD766&gt;=Accueil!$E$10))</f>
        <v>0</v>
      </c>
      <c r="AD766" s="229" t="str">
        <f>IF(NOT(_xlfn.ISFORMULA(B766)),IF(ISNUMBER(B766),B766,IF(NOT(_xlfn.ISFORMULA(D766)),IF(AND(ISNUMBER(D766),D766&lt;&gt;0),Accueil!$B$7,IF(NOT(_xlfn.ISFORMULA(G766)),IF(AND(ISNUMBER(G766),G766&lt;&gt;0),Accueil!$B$7,""),"")),IF(NOT(_xlfn.ISFORMULA(G766)),IF(AND(ISNUMBER(G766),G766&lt;&gt;0),Accueil!$B$7,""),""))),IF(NOT(_xlfn.ISFORMULA(D766)),IF(AND(ISNUMBER(D766),D766&lt;&gt;0),Accueil!$B$7,IF(NOT(_xlfn.ISFORMULA(G766)),IF(AND(ISNUMBER(G766),G766&lt;&gt;0),Accueil!$B$7,""),"")),IF(NOT(_xlfn.ISFORMULA(G766)),IF(AND(ISNUMBER(G766),G766&lt;&gt;0),Accueil!$B$7,""),"")))</f>
        <v/>
      </c>
      <c r="AE766" s="230">
        <f t="shared" ca="1" si="162"/>
        <v>0</v>
      </c>
      <c r="AF766" s="230">
        <f t="shared" ca="1" si="163"/>
        <v>0</v>
      </c>
      <c r="AG766" s="230">
        <f t="shared" ca="1" si="164"/>
        <v>0</v>
      </c>
      <c r="AH766" s="231">
        <f t="shared" ca="1" si="165"/>
        <v>0</v>
      </c>
      <c r="AI766" s="231">
        <f t="shared" ca="1" si="166"/>
        <v>0</v>
      </c>
      <c r="AJ766" s="231" t="str">
        <f t="shared" ca="1" si="167"/>
        <v/>
      </c>
    </row>
    <row r="767" spans="1:36" x14ac:dyDescent="0.25">
      <c r="A767" s="42"/>
      <c r="B767" s="232" t="str">
        <f>IF(NOT(_xlfn.ISFORMULA(D767)),IF(AND(ISNUMBER(D767),D767&lt;&gt;0),Accueil!$B$7,IF(NOT(_xlfn.ISFORMULA(G767)),IF(AND(ISNUMBER(G767),G767&lt;&gt;0),Accueil!$B$7,""),"")),IF(NOT(_xlfn.ISFORMULA(G767)),IF(AND(ISNUMBER(G767),G767&lt;&gt;0),Accueil!$B$7,""),""))</f>
        <v/>
      </c>
      <c r="C767" s="43"/>
      <c r="D767" s="223" t="str">
        <f t="shared" ca="1" si="154"/>
        <v/>
      </c>
      <c r="E767" s="223" t="str">
        <f t="shared" ca="1" si="155"/>
        <v/>
      </c>
      <c r="F767" s="223" t="str">
        <f t="shared" ca="1" si="156"/>
        <v/>
      </c>
      <c r="G767" s="224" t="str">
        <f t="shared" ca="1" si="157"/>
        <v/>
      </c>
      <c r="H767" s="225" t="str">
        <f t="shared" ca="1" si="158"/>
        <v/>
      </c>
      <c r="I767" s="226" t="str">
        <f t="shared" ca="1" si="159"/>
        <v/>
      </c>
      <c r="J767" s="227" t="str">
        <f t="shared" ca="1" si="160"/>
        <v/>
      </c>
      <c r="K767" s="301" t="s">
        <v>88</v>
      </c>
      <c r="L767" s="112"/>
      <c r="M767" s="35"/>
      <c r="N767" s="35"/>
      <c r="O767" s="35"/>
      <c r="P767" s="35"/>
      <c r="S767" s="35"/>
      <c r="T767" s="35"/>
      <c r="U767" s="35"/>
      <c r="V767" s="35"/>
      <c r="W767" s="35"/>
      <c r="X767" s="35"/>
      <c r="Y767" s="35"/>
      <c r="Z767" s="35"/>
      <c r="AA767" s="228" t="b">
        <f t="shared" ca="1" si="161"/>
        <v>1</v>
      </c>
      <c r="AB767" s="228" t="b">
        <f ca="1">AND(Accueil!$E$5="Oui",$AA767,OR($AD767="",Accueil!$E$7="",NOT(ISNUMBER(Accueil!$E$7)),$AD767&gt;=Accueil!$E$7))</f>
        <v>0</v>
      </c>
      <c r="AC767" s="228" t="b">
        <f ca="1">AND(Accueil!$E$8="Oui",$AA767,OR($AD767="",Accueil!$E$10="",NOT(ISNUMBER(Accueil!$E$10)),$AD767&gt;=Accueil!$E$10))</f>
        <v>0</v>
      </c>
      <c r="AD767" s="229" t="str">
        <f>IF(NOT(_xlfn.ISFORMULA(B767)),IF(ISNUMBER(B767),B767,IF(NOT(_xlfn.ISFORMULA(D767)),IF(AND(ISNUMBER(D767),D767&lt;&gt;0),Accueil!$B$7,IF(NOT(_xlfn.ISFORMULA(G767)),IF(AND(ISNUMBER(G767),G767&lt;&gt;0),Accueil!$B$7,""),"")),IF(NOT(_xlfn.ISFORMULA(G767)),IF(AND(ISNUMBER(G767),G767&lt;&gt;0),Accueil!$B$7,""),""))),IF(NOT(_xlfn.ISFORMULA(D767)),IF(AND(ISNUMBER(D767),D767&lt;&gt;0),Accueil!$B$7,IF(NOT(_xlfn.ISFORMULA(G767)),IF(AND(ISNUMBER(G767),G767&lt;&gt;0),Accueil!$B$7,""),"")),IF(NOT(_xlfn.ISFORMULA(G767)),IF(AND(ISNUMBER(G767),G767&lt;&gt;0),Accueil!$B$7,""),"")))</f>
        <v/>
      </c>
      <c r="AE767" s="230">
        <f t="shared" ca="1" si="162"/>
        <v>0</v>
      </c>
      <c r="AF767" s="230">
        <f t="shared" ca="1" si="163"/>
        <v>0</v>
      </c>
      <c r="AG767" s="230">
        <f t="shared" ca="1" si="164"/>
        <v>0</v>
      </c>
      <c r="AH767" s="231">
        <f t="shared" ca="1" si="165"/>
        <v>0</v>
      </c>
      <c r="AI767" s="231">
        <f t="shared" ca="1" si="166"/>
        <v>0</v>
      </c>
      <c r="AJ767" s="231" t="str">
        <f t="shared" ca="1" si="167"/>
        <v/>
      </c>
    </row>
    <row r="768" spans="1:36" x14ac:dyDescent="0.25">
      <c r="A768" s="42"/>
      <c r="B768" s="232" t="str">
        <f>IF(NOT(_xlfn.ISFORMULA(D768)),IF(AND(ISNUMBER(D768),D768&lt;&gt;0),Accueil!$B$7,IF(NOT(_xlfn.ISFORMULA(G768)),IF(AND(ISNUMBER(G768),G768&lt;&gt;0),Accueil!$B$7,""),"")),IF(NOT(_xlfn.ISFORMULA(G768)),IF(AND(ISNUMBER(G768),G768&lt;&gt;0),Accueil!$B$7,""),""))</f>
        <v/>
      </c>
      <c r="C768" s="43"/>
      <c r="D768" s="223" t="str">
        <f t="shared" ca="1" si="154"/>
        <v/>
      </c>
      <c r="E768" s="223" t="str">
        <f t="shared" ca="1" si="155"/>
        <v/>
      </c>
      <c r="F768" s="223" t="str">
        <f t="shared" ca="1" si="156"/>
        <v/>
      </c>
      <c r="G768" s="224" t="str">
        <f t="shared" ca="1" si="157"/>
        <v/>
      </c>
      <c r="H768" s="225" t="str">
        <f t="shared" ca="1" si="158"/>
        <v/>
      </c>
      <c r="I768" s="226" t="str">
        <f t="shared" ca="1" si="159"/>
        <v/>
      </c>
      <c r="J768" s="227" t="str">
        <f t="shared" ca="1" si="160"/>
        <v/>
      </c>
      <c r="K768" s="301" t="s">
        <v>88</v>
      </c>
      <c r="L768" s="112"/>
      <c r="M768" s="35"/>
      <c r="N768" s="35"/>
      <c r="O768" s="35"/>
      <c r="P768" s="35"/>
      <c r="S768" s="35"/>
      <c r="T768" s="35"/>
      <c r="U768" s="35"/>
      <c r="V768" s="35"/>
      <c r="W768" s="35"/>
      <c r="X768" s="35"/>
      <c r="Y768" s="35"/>
      <c r="Z768" s="35"/>
      <c r="AA768" s="228" t="b">
        <f t="shared" ca="1" si="161"/>
        <v>1</v>
      </c>
      <c r="AB768" s="228" t="b">
        <f ca="1">AND(Accueil!$E$5="Oui",$AA768,OR($AD768="",Accueil!$E$7="",NOT(ISNUMBER(Accueil!$E$7)),$AD768&gt;=Accueil!$E$7))</f>
        <v>0</v>
      </c>
      <c r="AC768" s="228" t="b">
        <f ca="1">AND(Accueil!$E$8="Oui",$AA768,OR($AD768="",Accueil!$E$10="",NOT(ISNUMBER(Accueil!$E$10)),$AD768&gt;=Accueil!$E$10))</f>
        <v>0</v>
      </c>
      <c r="AD768" s="229" t="str">
        <f>IF(NOT(_xlfn.ISFORMULA(B768)),IF(ISNUMBER(B768),B768,IF(NOT(_xlfn.ISFORMULA(D768)),IF(AND(ISNUMBER(D768),D768&lt;&gt;0),Accueil!$B$7,IF(NOT(_xlfn.ISFORMULA(G768)),IF(AND(ISNUMBER(G768),G768&lt;&gt;0),Accueil!$B$7,""),"")),IF(NOT(_xlfn.ISFORMULA(G768)),IF(AND(ISNUMBER(G768),G768&lt;&gt;0),Accueil!$B$7,""),""))),IF(NOT(_xlfn.ISFORMULA(D768)),IF(AND(ISNUMBER(D768),D768&lt;&gt;0),Accueil!$B$7,IF(NOT(_xlfn.ISFORMULA(G768)),IF(AND(ISNUMBER(G768),G768&lt;&gt;0),Accueil!$B$7,""),"")),IF(NOT(_xlfn.ISFORMULA(G768)),IF(AND(ISNUMBER(G768),G768&lt;&gt;0),Accueil!$B$7,""),"")))</f>
        <v/>
      </c>
      <c r="AE768" s="230">
        <f t="shared" ca="1" si="162"/>
        <v>0</v>
      </c>
      <c r="AF768" s="230">
        <f t="shared" ca="1" si="163"/>
        <v>0</v>
      </c>
      <c r="AG768" s="230">
        <f t="shared" ca="1" si="164"/>
        <v>0</v>
      </c>
      <c r="AH768" s="231">
        <f t="shared" ca="1" si="165"/>
        <v>0</v>
      </c>
      <c r="AI768" s="231">
        <f t="shared" ca="1" si="166"/>
        <v>0</v>
      </c>
      <c r="AJ768" s="231" t="str">
        <f t="shared" ca="1" si="167"/>
        <v/>
      </c>
    </row>
    <row r="769" spans="1:36" x14ac:dyDescent="0.25">
      <c r="A769" s="42"/>
      <c r="B769" s="232" t="str">
        <f>IF(NOT(_xlfn.ISFORMULA(D769)),IF(AND(ISNUMBER(D769),D769&lt;&gt;0),Accueil!$B$7,IF(NOT(_xlfn.ISFORMULA(G769)),IF(AND(ISNUMBER(G769),G769&lt;&gt;0),Accueil!$B$7,""),"")),IF(NOT(_xlfn.ISFORMULA(G769)),IF(AND(ISNUMBER(G769),G769&lt;&gt;0),Accueil!$B$7,""),""))</f>
        <v/>
      </c>
      <c r="C769" s="43"/>
      <c r="D769" s="223" t="str">
        <f t="shared" ca="1" si="154"/>
        <v/>
      </c>
      <c r="E769" s="223" t="str">
        <f t="shared" ca="1" si="155"/>
        <v/>
      </c>
      <c r="F769" s="223" t="str">
        <f t="shared" ca="1" si="156"/>
        <v/>
      </c>
      <c r="G769" s="224" t="str">
        <f t="shared" ca="1" si="157"/>
        <v/>
      </c>
      <c r="H769" s="225" t="str">
        <f t="shared" ca="1" si="158"/>
        <v/>
      </c>
      <c r="I769" s="226" t="str">
        <f t="shared" ca="1" si="159"/>
        <v/>
      </c>
      <c r="J769" s="227" t="str">
        <f t="shared" ca="1" si="160"/>
        <v/>
      </c>
      <c r="K769" s="301" t="s">
        <v>88</v>
      </c>
      <c r="L769" s="112"/>
      <c r="M769" s="35"/>
      <c r="N769" s="35"/>
      <c r="O769" s="35"/>
      <c r="P769" s="35"/>
      <c r="S769" s="35"/>
      <c r="T769" s="35"/>
      <c r="U769" s="35"/>
      <c r="V769" s="35"/>
      <c r="W769" s="35"/>
      <c r="X769" s="35"/>
      <c r="Y769" s="35"/>
      <c r="Z769" s="35"/>
      <c r="AA769" s="228" t="b">
        <f t="shared" ca="1" si="161"/>
        <v>1</v>
      </c>
      <c r="AB769" s="228" t="b">
        <f ca="1">AND(Accueil!$E$5="Oui",$AA769,OR($AD769="",Accueil!$E$7="",NOT(ISNUMBER(Accueil!$E$7)),$AD769&gt;=Accueil!$E$7))</f>
        <v>0</v>
      </c>
      <c r="AC769" s="228" t="b">
        <f ca="1">AND(Accueil!$E$8="Oui",$AA769,OR($AD769="",Accueil!$E$10="",NOT(ISNUMBER(Accueil!$E$10)),$AD769&gt;=Accueil!$E$10))</f>
        <v>0</v>
      </c>
      <c r="AD769" s="229" t="str">
        <f>IF(NOT(_xlfn.ISFORMULA(B769)),IF(ISNUMBER(B769),B769,IF(NOT(_xlfn.ISFORMULA(D769)),IF(AND(ISNUMBER(D769),D769&lt;&gt;0),Accueil!$B$7,IF(NOT(_xlfn.ISFORMULA(G769)),IF(AND(ISNUMBER(G769),G769&lt;&gt;0),Accueil!$B$7,""),"")),IF(NOT(_xlfn.ISFORMULA(G769)),IF(AND(ISNUMBER(G769),G769&lt;&gt;0),Accueil!$B$7,""),""))),IF(NOT(_xlfn.ISFORMULA(D769)),IF(AND(ISNUMBER(D769),D769&lt;&gt;0),Accueil!$B$7,IF(NOT(_xlfn.ISFORMULA(G769)),IF(AND(ISNUMBER(G769),G769&lt;&gt;0),Accueil!$B$7,""),"")),IF(NOT(_xlfn.ISFORMULA(G769)),IF(AND(ISNUMBER(G769),G769&lt;&gt;0),Accueil!$B$7,""),"")))</f>
        <v/>
      </c>
      <c r="AE769" s="230">
        <f t="shared" ca="1" si="162"/>
        <v>0</v>
      </c>
      <c r="AF769" s="230">
        <f t="shared" ca="1" si="163"/>
        <v>0</v>
      </c>
      <c r="AG769" s="230">
        <f t="shared" ca="1" si="164"/>
        <v>0</v>
      </c>
      <c r="AH769" s="231">
        <f t="shared" ca="1" si="165"/>
        <v>0</v>
      </c>
      <c r="AI769" s="231">
        <f t="shared" ca="1" si="166"/>
        <v>0</v>
      </c>
      <c r="AJ769" s="231" t="str">
        <f t="shared" ca="1" si="167"/>
        <v/>
      </c>
    </row>
    <row r="770" spans="1:36" x14ac:dyDescent="0.25">
      <c r="A770" s="42"/>
      <c r="B770" s="232" t="str">
        <f>IF(NOT(_xlfn.ISFORMULA(D770)),IF(AND(ISNUMBER(D770),D770&lt;&gt;0),Accueil!$B$7,IF(NOT(_xlfn.ISFORMULA(G770)),IF(AND(ISNUMBER(G770),G770&lt;&gt;0),Accueil!$B$7,""),"")),IF(NOT(_xlfn.ISFORMULA(G770)),IF(AND(ISNUMBER(G770),G770&lt;&gt;0),Accueil!$B$7,""),""))</f>
        <v/>
      </c>
      <c r="C770" s="43"/>
      <c r="D770" s="223" t="str">
        <f t="shared" ca="1" si="154"/>
        <v/>
      </c>
      <c r="E770" s="223" t="str">
        <f t="shared" ca="1" si="155"/>
        <v/>
      </c>
      <c r="F770" s="223" t="str">
        <f t="shared" ca="1" si="156"/>
        <v/>
      </c>
      <c r="G770" s="224" t="str">
        <f t="shared" ca="1" si="157"/>
        <v/>
      </c>
      <c r="H770" s="225" t="str">
        <f t="shared" ca="1" si="158"/>
        <v/>
      </c>
      <c r="I770" s="226" t="str">
        <f t="shared" ca="1" si="159"/>
        <v/>
      </c>
      <c r="J770" s="227" t="str">
        <f t="shared" ca="1" si="160"/>
        <v/>
      </c>
      <c r="K770" s="301" t="s">
        <v>88</v>
      </c>
      <c r="L770" s="112"/>
      <c r="M770" s="35"/>
      <c r="N770" s="35"/>
      <c r="O770" s="35"/>
      <c r="P770" s="35"/>
      <c r="S770" s="35"/>
      <c r="T770" s="35"/>
      <c r="U770" s="35"/>
      <c r="V770" s="35"/>
      <c r="W770" s="35"/>
      <c r="X770" s="35"/>
      <c r="Y770" s="35"/>
      <c r="Z770" s="35"/>
      <c r="AA770" s="228" t="b">
        <f t="shared" ca="1" si="161"/>
        <v>1</v>
      </c>
      <c r="AB770" s="228" t="b">
        <f ca="1">AND(Accueil!$E$5="Oui",$AA770,OR($AD770="",Accueil!$E$7="",NOT(ISNUMBER(Accueil!$E$7)),$AD770&gt;=Accueil!$E$7))</f>
        <v>0</v>
      </c>
      <c r="AC770" s="228" t="b">
        <f ca="1">AND(Accueil!$E$8="Oui",$AA770,OR($AD770="",Accueil!$E$10="",NOT(ISNUMBER(Accueil!$E$10)),$AD770&gt;=Accueil!$E$10))</f>
        <v>0</v>
      </c>
      <c r="AD770" s="229" t="str">
        <f>IF(NOT(_xlfn.ISFORMULA(B770)),IF(ISNUMBER(B770),B770,IF(NOT(_xlfn.ISFORMULA(D770)),IF(AND(ISNUMBER(D770),D770&lt;&gt;0),Accueil!$B$7,IF(NOT(_xlfn.ISFORMULA(G770)),IF(AND(ISNUMBER(G770),G770&lt;&gt;0),Accueil!$B$7,""),"")),IF(NOT(_xlfn.ISFORMULA(G770)),IF(AND(ISNUMBER(G770),G770&lt;&gt;0),Accueil!$B$7,""),""))),IF(NOT(_xlfn.ISFORMULA(D770)),IF(AND(ISNUMBER(D770),D770&lt;&gt;0),Accueil!$B$7,IF(NOT(_xlfn.ISFORMULA(G770)),IF(AND(ISNUMBER(G770),G770&lt;&gt;0),Accueil!$B$7,""),"")),IF(NOT(_xlfn.ISFORMULA(G770)),IF(AND(ISNUMBER(G770),G770&lt;&gt;0),Accueil!$B$7,""),"")))</f>
        <v/>
      </c>
      <c r="AE770" s="230">
        <f t="shared" ca="1" si="162"/>
        <v>0</v>
      </c>
      <c r="AF770" s="230">
        <f t="shared" ca="1" si="163"/>
        <v>0</v>
      </c>
      <c r="AG770" s="230">
        <f t="shared" ca="1" si="164"/>
        <v>0</v>
      </c>
      <c r="AH770" s="231">
        <f t="shared" ca="1" si="165"/>
        <v>0</v>
      </c>
      <c r="AI770" s="231">
        <f t="shared" ca="1" si="166"/>
        <v>0</v>
      </c>
      <c r="AJ770" s="231" t="str">
        <f t="shared" ca="1" si="167"/>
        <v/>
      </c>
    </row>
    <row r="771" spans="1:36" x14ac:dyDescent="0.25">
      <c r="A771" s="42"/>
      <c r="B771" s="232" t="str">
        <f>IF(NOT(_xlfn.ISFORMULA(D771)),IF(AND(ISNUMBER(D771),D771&lt;&gt;0),Accueil!$B$7,IF(NOT(_xlfn.ISFORMULA(G771)),IF(AND(ISNUMBER(G771),G771&lt;&gt;0),Accueil!$B$7,""),"")),IF(NOT(_xlfn.ISFORMULA(G771)),IF(AND(ISNUMBER(G771),G771&lt;&gt;0),Accueil!$B$7,""),""))</f>
        <v/>
      </c>
      <c r="C771" s="43"/>
      <c r="D771" s="223" t="str">
        <f t="shared" ca="1" si="154"/>
        <v/>
      </c>
      <c r="E771" s="223" t="str">
        <f t="shared" ca="1" si="155"/>
        <v/>
      </c>
      <c r="F771" s="223" t="str">
        <f t="shared" ca="1" si="156"/>
        <v/>
      </c>
      <c r="G771" s="224" t="str">
        <f t="shared" ca="1" si="157"/>
        <v/>
      </c>
      <c r="H771" s="225" t="str">
        <f t="shared" ca="1" si="158"/>
        <v/>
      </c>
      <c r="I771" s="226" t="str">
        <f t="shared" ca="1" si="159"/>
        <v/>
      </c>
      <c r="J771" s="227" t="str">
        <f t="shared" ca="1" si="160"/>
        <v/>
      </c>
      <c r="K771" s="301" t="s">
        <v>88</v>
      </c>
      <c r="L771" s="112"/>
      <c r="M771" s="35"/>
      <c r="N771" s="35"/>
      <c r="O771" s="35"/>
      <c r="P771" s="35"/>
      <c r="S771" s="35"/>
      <c r="T771" s="35"/>
      <c r="U771" s="35"/>
      <c r="V771" s="35"/>
      <c r="W771" s="35"/>
      <c r="X771" s="35"/>
      <c r="Y771" s="35"/>
      <c r="Z771" s="35"/>
      <c r="AA771" s="228" t="b">
        <f t="shared" ca="1" si="161"/>
        <v>1</v>
      </c>
      <c r="AB771" s="228" t="b">
        <f ca="1">AND(Accueil!$E$5="Oui",$AA771,OR($AD771="",Accueil!$E$7="",NOT(ISNUMBER(Accueil!$E$7)),$AD771&gt;=Accueil!$E$7))</f>
        <v>0</v>
      </c>
      <c r="AC771" s="228" t="b">
        <f ca="1">AND(Accueil!$E$8="Oui",$AA771,OR($AD771="",Accueil!$E$10="",NOT(ISNUMBER(Accueil!$E$10)),$AD771&gt;=Accueil!$E$10))</f>
        <v>0</v>
      </c>
      <c r="AD771" s="229" t="str">
        <f>IF(NOT(_xlfn.ISFORMULA(B771)),IF(ISNUMBER(B771),B771,IF(NOT(_xlfn.ISFORMULA(D771)),IF(AND(ISNUMBER(D771),D771&lt;&gt;0),Accueil!$B$7,IF(NOT(_xlfn.ISFORMULA(G771)),IF(AND(ISNUMBER(G771),G771&lt;&gt;0),Accueil!$B$7,""),"")),IF(NOT(_xlfn.ISFORMULA(G771)),IF(AND(ISNUMBER(G771),G771&lt;&gt;0),Accueil!$B$7,""),""))),IF(NOT(_xlfn.ISFORMULA(D771)),IF(AND(ISNUMBER(D771),D771&lt;&gt;0),Accueil!$B$7,IF(NOT(_xlfn.ISFORMULA(G771)),IF(AND(ISNUMBER(G771),G771&lt;&gt;0),Accueil!$B$7,""),"")),IF(NOT(_xlfn.ISFORMULA(G771)),IF(AND(ISNUMBER(G771),G771&lt;&gt;0),Accueil!$B$7,""),"")))</f>
        <v/>
      </c>
      <c r="AE771" s="230">
        <f t="shared" ca="1" si="162"/>
        <v>0</v>
      </c>
      <c r="AF771" s="230">
        <f t="shared" ca="1" si="163"/>
        <v>0</v>
      </c>
      <c r="AG771" s="230">
        <f t="shared" ca="1" si="164"/>
        <v>0</v>
      </c>
      <c r="AH771" s="231">
        <f t="shared" ca="1" si="165"/>
        <v>0</v>
      </c>
      <c r="AI771" s="231">
        <f t="shared" ca="1" si="166"/>
        <v>0</v>
      </c>
      <c r="AJ771" s="231" t="str">
        <f t="shared" ca="1" si="167"/>
        <v/>
      </c>
    </row>
    <row r="772" spans="1:36" x14ac:dyDescent="0.25">
      <c r="A772" s="42"/>
      <c r="B772" s="232" t="str">
        <f>IF(NOT(_xlfn.ISFORMULA(D772)),IF(AND(ISNUMBER(D772),D772&lt;&gt;0),Accueil!$B$7,IF(NOT(_xlfn.ISFORMULA(G772)),IF(AND(ISNUMBER(G772),G772&lt;&gt;0),Accueil!$B$7,""),"")),IF(NOT(_xlfn.ISFORMULA(G772)),IF(AND(ISNUMBER(G772),G772&lt;&gt;0),Accueil!$B$7,""),""))</f>
        <v/>
      </c>
      <c r="C772" s="43"/>
      <c r="D772" s="223" t="str">
        <f t="shared" ca="1" si="154"/>
        <v/>
      </c>
      <c r="E772" s="223" t="str">
        <f t="shared" ca="1" si="155"/>
        <v/>
      </c>
      <c r="F772" s="223" t="str">
        <f t="shared" ca="1" si="156"/>
        <v/>
      </c>
      <c r="G772" s="224" t="str">
        <f t="shared" ca="1" si="157"/>
        <v/>
      </c>
      <c r="H772" s="225" t="str">
        <f t="shared" ca="1" si="158"/>
        <v/>
      </c>
      <c r="I772" s="226" t="str">
        <f t="shared" ca="1" si="159"/>
        <v/>
      </c>
      <c r="J772" s="227" t="str">
        <f t="shared" ca="1" si="160"/>
        <v/>
      </c>
      <c r="K772" s="301" t="s">
        <v>88</v>
      </c>
      <c r="L772" s="112"/>
      <c r="M772" s="35"/>
      <c r="N772" s="35"/>
      <c r="O772" s="35"/>
      <c r="P772" s="35"/>
      <c r="S772" s="35"/>
      <c r="T772" s="35"/>
      <c r="U772" s="35"/>
      <c r="V772" s="35"/>
      <c r="W772" s="35"/>
      <c r="X772" s="35"/>
      <c r="Y772" s="35"/>
      <c r="Z772" s="35"/>
      <c r="AA772" s="228" t="b">
        <f t="shared" ca="1" si="161"/>
        <v>1</v>
      </c>
      <c r="AB772" s="228" t="b">
        <f ca="1">AND(Accueil!$E$5="Oui",$AA772,OR($AD772="",Accueil!$E$7="",NOT(ISNUMBER(Accueil!$E$7)),$AD772&gt;=Accueil!$E$7))</f>
        <v>0</v>
      </c>
      <c r="AC772" s="228" t="b">
        <f ca="1">AND(Accueil!$E$8="Oui",$AA772,OR($AD772="",Accueil!$E$10="",NOT(ISNUMBER(Accueil!$E$10)),$AD772&gt;=Accueil!$E$10))</f>
        <v>0</v>
      </c>
      <c r="AD772" s="229" t="str">
        <f>IF(NOT(_xlfn.ISFORMULA(B772)),IF(ISNUMBER(B772),B772,IF(NOT(_xlfn.ISFORMULA(D772)),IF(AND(ISNUMBER(D772),D772&lt;&gt;0),Accueil!$B$7,IF(NOT(_xlfn.ISFORMULA(G772)),IF(AND(ISNUMBER(G772),G772&lt;&gt;0),Accueil!$B$7,""),"")),IF(NOT(_xlfn.ISFORMULA(G772)),IF(AND(ISNUMBER(G772),G772&lt;&gt;0),Accueil!$B$7,""),""))),IF(NOT(_xlfn.ISFORMULA(D772)),IF(AND(ISNUMBER(D772),D772&lt;&gt;0),Accueil!$B$7,IF(NOT(_xlfn.ISFORMULA(G772)),IF(AND(ISNUMBER(G772),G772&lt;&gt;0),Accueil!$B$7,""),"")),IF(NOT(_xlfn.ISFORMULA(G772)),IF(AND(ISNUMBER(G772),G772&lt;&gt;0),Accueil!$B$7,""),"")))</f>
        <v/>
      </c>
      <c r="AE772" s="230">
        <f t="shared" ca="1" si="162"/>
        <v>0</v>
      </c>
      <c r="AF772" s="230">
        <f t="shared" ca="1" si="163"/>
        <v>0</v>
      </c>
      <c r="AG772" s="230">
        <f t="shared" ca="1" si="164"/>
        <v>0</v>
      </c>
      <c r="AH772" s="231">
        <f t="shared" ca="1" si="165"/>
        <v>0</v>
      </c>
      <c r="AI772" s="231">
        <f t="shared" ca="1" si="166"/>
        <v>0</v>
      </c>
      <c r="AJ772" s="231" t="str">
        <f t="shared" ca="1" si="167"/>
        <v/>
      </c>
    </row>
    <row r="773" spans="1:36" x14ac:dyDescent="0.25">
      <c r="A773" s="42"/>
      <c r="B773" s="232" t="str">
        <f>IF(NOT(_xlfn.ISFORMULA(D773)),IF(AND(ISNUMBER(D773),D773&lt;&gt;0),Accueil!$B$7,IF(NOT(_xlfn.ISFORMULA(G773)),IF(AND(ISNUMBER(G773),G773&lt;&gt;0),Accueil!$B$7,""),"")),IF(NOT(_xlfn.ISFORMULA(G773)),IF(AND(ISNUMBER(G773),G773&lt;&gt;0),Accueil!$B$7,""),""))</f>
        <v/>
      </c>
      <c r="C773" s="43"/>
      <c r="D773" s="223" t="str">
        <f t="shared" ref="D773:D836" ca="1" si="168">IF(AND(NOT(_xlfn.ISFORMULA(G773)),G773&lt;&gt;"",G773&lt;&gt;0),ROUND(G773-IF($AB773,IF(ISNUMBER(E773),ROUND(E773,2),0),0)-IF($AC773,IF(ISNUMBER(F773),ROUND(F773,2),0),0),2),"")</f>
        <v/>
      </c>
      <c r="E773" s="223" t="str">
        <f t="shared" ref="E773:E836" ca="1" si="169">IF(NOT($AB773),"",IF(AND(NOT(_xlfn.ISFORMULA(G773)),G773&lt;&gt;"",G773&lt;&gt;0),IF(AND($AC773,NOT(_xlfn.ISFORMULA(F773)),ISNUMBER(F773)),ROUND((G773-F773)/(1+0.05)*0.05,2),ROUND(G773/(1+IF($AB773,0.05,0)+IF($AC773,0.09975,0))*0.05,2)),IF(OR(D773="",D773=0),"",ROUND(D773*0.05,2))))</f>
        <v/>
      </c>
      <c r="F773" s="223" t="str">
        <f t="shared" ref="F773:F836" ca="1" si="170">IF(NOT($AC773),"",IF(AND(NOT(_xlfn.ISFORMULA(G773)),G773&lt;&gt;"",G773&lt;&gt;0),IF(AND($AB773,NOT(_xlfn.ISFORMULA(E773)),ISNUMBER(E773)),ROUND((G773-E773)/(1+0.09975)*0.09975,2),ROUND(G773/(1+IF($AB773,0.05,0)+IF($AC773,0.09975,0))*0.09975,2)),IF(OR(D773="",D773=0),"",ROUND(D773*0.09975,2))))</f>
        <v/>
      </c>
      <c r="G773" s="224" t="str">
        <f t="shared" ref="G773:G836" ca="1" si="171">IF(OR(D773="",D773=0),"",ROUND(D773+IF($AB773,IF(ISNUMBER(E773),ROUND(E773,2),0),0)+IF($AC773,IF(ISNUMBER(F773),ROUND(F773,2),0),0),2))</f>
        <v/>
      </c>
      <c r="H773" s="225" t="str">
        <f t="shared" ref="H773:H836" ca="1" si="172">IF(OR(D773="",D773=0),"","$ CAD - Dollar Canadien")</f>
        <v/>
      </c>
      <c r="I773" s="226" t="str">
        <f t="shared" ref="I773:I836" ca="1" si="173">IF(OR(D773="",D773=0),"",IFERROR(VLOOKUP(H773,$Q$5:$R$26,2,FALSE),1))</f>
        <v/>
      </c>
      <c r="J773" s="227" t="str">
        <f t="shared" ref="J773:J836" ca="1" si="174">IF(OR($AJ773="",$AJ773=0),"",ROUND($AJ773*I773,2))</f>
        <v/>
      </c>
      <c r="K773" s="301" t="s">
        <v>88</v>
      </c>
      <c r="L773" s="112"/>
      <c r="M773" s="35"/>
      <c r="N773" s="35"/>
      <c r="O773" s="35"/>
      <c r="P773" s="35"/>
      <c r="S773" s="35"/>
      <c r="T773" s="35"/>
      <c r="U773" s="35"/>
      <c r="V773" s="35"/>
      <c r="W773" s="35"/>
      <c r="X773" s="35"/>
      <c r="Y773" s="35"/>
      <c r="Z773" s="35"/>
      <c r="AA773" s="228" t="b">
        <f t="shared" ref="AA773:AA836" ca="1" si="175">OR(H773="",H773="$ CAD - Dollar Canadien")</f>
        <v>1</v>
      </c>
      <c r="AB773" s="228" t="b">
        <f ca="1">AND(Accueil!$E$5="Oui",$AA773,OR($AD773="",Accueil!$E$7="",NOT(ISNUMBER(Accueil!$E$7)),$AD773&gt;=Accueil!$E$7))</f>
        <v>0</v>
      </c>
      <c r="AC773" s="228" t="b">
        <f ca="1">AND(Accueil!$E$8="Oui",$AA773,OR($AD773="",Accueil!$E$10="",NOT(ISNUMBER(Accueil!$E$10)),$AD773&gt;=Accueil!$E$10))</f>
        <v>0</v>
      </c>
      <c r="AD773" s="229" t="str">
        <f>IF(NOT(_xlfn.ISFORMULA(B773)),IF(ISNUMBER(B773),B773,IF(NOT(_xlfn.ISFORMULA(D773)),IF(AND(ISNUMBER(D773),D773&lt;&gt;0),Accueil!$B$7,IF(NOT(_xlfn.ISFORMULA(G773)),IF(AND(ISNUMBER(G773),G773&lt;&gt;0),Accueil!$B$7,""),"")),IF(NOT(_xlfn.ISFORMULA(G773)),IF(AND(ISNUMBER(G773),G773&lt;&gt;0),Accueil!$B$7,""),""))),IF(NOT(_xlfn.ISFORMULA(D773)),IF(AND(ISNUMBER(D773),D773&lt;&gt;0),Accueil!$B$7,IF(NOT(_xlfn.ISFORMULA(G773)),IF(AND(ISNUMBER(G773),G773&lt;&gt;0),Accueil!$B$7,""),"")),IF(NOT(_xlfn.ISFORMULA(G773)),IF(AND(ISNUMBER(G773),G773&lt;&gt;0),Accueil!$B$7,""),"")))</f>
        <v/>
      </c>
      <c r="AE773" s="230">
        <f t="shared" ref="AE773:AE836" ca="1" si="176">IF((IF(ISNUMBER($AH773),ABS($AH773),0)+IF(ISNUMBER($AI773),ABS($AI773),0))&gt;0,IF(ISNUMBER($AJ773),$AJ773,0),0)</f>
        <v>0</v>
      </c>
      <c r="AF773" s="230">
        <f t="shared" ref="AF773:AF836" ca="1" si="177">IF(IF(ISNUMBER($AH773),ABS($AH773),0)&gt;0,IF(ISNUMBER($AJ773),$AJ773,0)+IF(ISNUMBER($AH773),$AH773,0),0)</f>
        <v>0</v>
      </c>
      <c r="AG773" s="230">
        <f t="shared" ref="AG773:AG836" ca="1" si="178">IF(IF(ISNUMBER($AI773),ABS($AI773),0)&gt;0,IF(ISNUMBER($AJ773),$AJ773,0)+IF(ISNUMBER($AI773),$AI773,0),0)</f>
        <v>0</v>
      </c>
      <c r="AH773" s="231">
        <f t="shared" ref="AH773:AH836" ca="1" si="179">IF($AB773,IF(ISNUMBER(E773),ROUND(E773,2),0),0)</f>
        <v>0</v>
      </c>
      <c r="AI773" s="231">
        <f t="shared" ref="AI773:AI836" ca="1" si="180">IF($AC773,IF(ISNUMBER(F773),ROUND(F773,2),0),0)</f>
        <v>0</v>
      </c>
      <c r="AJ773" s="231" t="str">
        <f t="shared" ref="AJ773:AJ836" ca="1" si="181">IF(AND(NOT(_xlfn.ISFORMULA(G773)),G773&lt;&gt;"",G773&lt;&gt;0),ROUND(G773-$AH773-$AI773,2),IF(OR(D773="",D773=0),"",D773))</f>
        <v/>
      </c>
    </row>
    <row r="774" spans="1:36" x14ac:dyDescent="0.25">
      <c r="A774" s="42"/>
      <c r="B774" s="232" t="str">
        <f>IF(NOT(_xlfn.ISFORMULA(D774)),IF(AND(ISNUMBER(D774),D774&lt;&gt;0),Accueil!$B$7,IF(NOT(_xlfn.ISFORMULA(G774)),IF(AND(ISNUMBER(G774),G774&lt;&gt;0),Accueil!$B$7,""),"")),IF(NOT(_xlfn.ISFORMULA(G774)),IF(AND(ISNUMBER(G774),G774&lt;&gt;0),Accueil!$B$7,""),""))</f>
        <v/>
      </c>
      <c r="C774" s="43"/>
      <c r="D774" s="223" t="str">
        <f t="shared" ca="1" si="168"/>
        <v/>
      </c>
      <c r="E774" s="223" t="str">
        <f t="shared" ca="1" si="169"/>
        <v/>
      </c>
      <c r="F774" s="223" t="str">
        <f t="shared" ca="1" si="170"/>
        <v/>
      </c>
      <c r="G774" s="224" t="str">
        <f t="shared" ca="1" si="171"/>
        <v/>
      </c>
      <c r="H774" s="225" t="str">
        <f t="shared" ca="1" si="172"/>
        <v/>
      </c>
      <c r="I774" s="226" t="str">
        <f t="shared" ca="1" si="173"/>
        <v/>
      </c>
      <c r="J774" s="227" t="str">
        <f t="shared" ca="1" si="174"/>
        <v/>
      </c>
      <c r="K774" s="301" t="s">
        <v>88</v>
      </c>
      <c r="L774" s="112"/>
      <c r="M774" s="35"/>
      <c r="N774" s="35"/>
      <c r="O774" s="35"/>
      <c r="P774" s="35"/>
      <c r="S774" s="35"/>
      <c r="T774" s="35"/>
      <c r="U774" s="35"/>
      <c r="V774" s="35"/>
      <c r="W774" s="35"/>
      <c r="X774" s="35"/>
      <c r="Y774" s="35"/>
      <c r="Z774" s="35"/>
      <c r="AA774" s="228" t="b">
        <f t="shared" ca="1" si="175"/>
        <v>1</v>
      </c>
      <c r="AB774" s="228" t="b">
        <f ca="1">AND(Accueil!$E$5="Oui",$AA774,OR($AD774="",Accueil!$E$7="",NOT(ISNUMBER(Accueil!$E$7)),$AD774&gt;=Accueil!$E$7))</f>
        <v>0</v>
      </c>
      <c r="AC774" s="228" t="b">
        <f ca="1">AND(Accueil!$E$8="Oui",$AA774,OR($AD774="",Accueil!$E$10="",NOT(ISNUMBER(Accueil!$E$10)),$AD774&gt;=Accueil!$E$10))</f>
        <v>0</v>
      </c>
      <c r="AD774" s="229" t="str">
        <f>IF(NOT(_xlfn.ISFORMULA(B774)),IF(ISNUMBER(B774),B774,IF(NOT(_xlfn.ISFORMULA(D774)),IF(AND(ISNUMBER(D774),D774&lt;&gt;0),Accueil!$B$7,IF(NOT(_xlfn.ISFORMULA(G774)),IF(AND(ISNUMBER(G774),G774&lt;&gt;0),Accueil!$B$7,""),"")),IF(NOT(_xlfn.ISFORMULA(G774)),IF(AND(ISNUMBER(G774),G774&lt;&gt;0),Accueil!$B$7,""),""))),IF(NOT(_xlfn.ISFORMULA(D774)),IF(AND(ISNUMBER(D774),D774&lt;&gt;0),Accueil!$B$7,IF(NOT(_xlfn.ISFORMULA(G774)),IF(AND(ISNUMBER(G774),G774&lt;&gt;0),Accueil!$B$7,""),"")),IF(NOT(_xlfn.ISFORMULA(G774)),IF(AND(ISNUMBER(G774),G774&lt;&gt;0),Accueil!$B$7,""),"")))</f>
        <v/>
      </c>
      <c r="AE774" s="230">
        <f t="shared" ca="1" si="176"/>
        <v>0</v>
      </c>
      <c r="AF774" s="230">
        <f t="shared" ca="1" si="177"/>
        <v>0</v>
      </c>
      <c r="AG774" s="230">
        <f t="shared" ca="1" si="178"/>
        <v>0</v>
      </c>
      <c r="AH774" s="231">
        <f t="shared" ca="1" si="179"/>
        <v>0</v>
      </c>
      <c r="AI774" s="231">
        <f t="shared" ca="1" si="180"/>
        <v>0</v>
      </c>
      <c r="AJ774" s="231" t="str">
        <f t="shared" ca="1" si="181"/>
        <v/>
      </c>
    </row>
    <row r="775" spans="1:36" x14ac:dyDescent="0.25">
      <c r="A775" s="42"/>
      <c r="B775" s="232" t="str">
        <f>IF(NOT(_xlfn.ISFORMULA(D775)),IF(AND(ISNUMBER(D775),D775&lt;&gt;0),Accueil!$B$7,IF(NOT(_xlfn.ISFORMULA(G775)),IF(AND(ISNUMBER(G775),G775&lt;&gt;0),Accueil!$B$7,""),"")),IF(NOT(_xlfn.ISFORMULA(G775)),IF(AND(ISNUMBER(G775),G775&lt;&gt;0),Accueil!$B$7,""),""))</f>
        <v/>
      </c>
      <c r="C775" s="43"/>
      <c r="D775" s="223" t="str">
        <f t="shared" ca="1" si="168"/>
        <v/>
      </c>
      <c r="E775" s="223" t="str">
        <f t="shared" ca="1" si="169"/>
        <v/>
      </c>
      <c r="F775" s="223" t="str">
        <f t="shared" ca="1" si="170"/>
        <v/>
      </c>
      <c r="G775" s="224" t="str">
        <f t="shared" ca="1" si="171"/>
        <v/>
      </c>
      <c r="H775" s="225" t="str">
        <f t="shared" ca="1" si="172"/>
        <v/>
      </c>
      <c r="I775" s="226" t="str">
        <f t="shared" ca="1" si="173"/>
        <v/>
      </c>
      <c r="J775" s="227" t="str">
        <f t="shared" ca="1" si="174"/>
        <v/>
      </c>
      <c r="K775" s="301" t="s">
        <v>88</v>
      </c>
      <c r="L775" s="112"/>
      <c r="M775" s="35"/>
      <c r="N775" s="35"/>
      <c r="O775" s="35"/>
      <c r="P775" s="35"/>
      <c r="S775" s="35"/>
      <c r="T775" s="35"/>
      <c r="U775" s="35"/>
      <c r="V775" s="35"/>
      <c r="W775" s="35"/>
      <c r="X775" s="35"/>
      <c r="Y775" s="35"/>
      <c r="Z775" s="35"/>
      <c r="AA775" s="228" t="b">
        <f t="shared" ca="1" si="175"/>
        <v>1</v>
      </c>
      <c r="AB775" s="228" t="b">
        <f ca="1">AND(Accueil!$E$5="Oui",$AA775,OR($AD775="",Accueil!$E$7="",NOT(ISNUMBER(Accueil!$E$7)),$AD775&gt;=Accueil!$E$7))</f>
        <v>0</v>
      </c>
      <c r="AC775" s="228" t="b">
        <f ca="1">AND(Accueil!$E$8="Oui",$AA775,OR($AD775="",Accueil!$E$10="",NOT(ISNUMBER(Accueil!$E$10)),$AD775&gt;=Accueil!$E$10))</f>
        <v>0</v>
      </c>
      <c r="AD775" s="229" t="str">
        <f>IF(NOT(_xlfn.ISFORMULA(B775)),IF(ISNUMBER(B775),B775,IF(NOT(_xlfn.ISFORMULA(D775)),IF(AND(ISNUMBER(D775),D775&lt;&gt;0),Accueil!$B$7,IF(NOT(_xlfn.ISFORMULA(G775)),IF(AND(ISNUMBER(G775),G775&lt;&gt;0),Accueil!$B$7,""),"")),IF(NOT(_xlfn.ISFORMULA(G775)),IF(AND(ISNUMBER(G775),G775&lt;&gt;0),Accueil!$B$7,""),""))),IF(NOT(_xlfn.ISFORMULA(D775)),IF(AND(ISNUMBER(D775),D775&lt;&gt;0),Accueil!$B$7,IF(NOT(_xlfn.ISFORMULA(G775)),IF(AND(ISNUMBER(G775),G775&lt;&gt;0),Accueil!$B$7,""),"")),IF(NOT(_xlfn.ISFORMULA(G775)),IF(AND(ISNUMBER(G775),G775&lt;&gt;0),Accueil!$B$7,""),"")))</f>
        <v/>
      </c>
      <c r="AE775" s="230">
        <f t="shared" ca="1" si="176"/>
        <v>0</v>
      </c>
      <c r="AF775" s="230">
        <f t="shared" ca="1" si="177"/>
        <v>0</v>
      </c>
      <c r="AG775" s="230">
        <f t="shared" ca="1" si="178"/>
        <v>0</v>
      </c>
      <c r="AH775" s="231">
        <f t="shared" ca="1" si="179"/>
        <v>0</v>
      </c>
      <c r="AI775" s="231">
        <f t="shared" ca="1" si="180"/>
        <v>0</v>
      </c>
      <c r="AJ775" s="231" t="str">
        <f t="shared" ca="1" si="181"/>
        <v/>
      </c>
    </row>
    <row r="776" spans="1:36" x14ac:dyDescent="0.25">
      <c r="A776" s="42"/>
      <c r="B776" s="232" t="str">
        <f>IF(NOT(_xlfn.ISFORMULA(D776)),IF(AND(ISNUMBER(D776),D776&lt;&gt;0),Accueil!$B$7,IF(NOT(_xlfn.ISFORMULA(G776)),IF(AND(ISNUMBER(G776),G776&lt;&gt;0),Accueil!$B$7,""),"")),IF(NOT(_xlfn.ISFORMULA(G776)),IF(AND(ISNUMBER(G776),G776&lt;&gt;0),Accueil!$B$7,""),""))</f>
        <v/>
      </c>
      <c r="C776" s="43"/>
      <c r="D776" s="223" t="str">
        <f t="shared" ca="1" si="168"/>
        <v/>
      </c>
      <c r="E776" s="223" t="str">
        <f t="shared" ca="1" si="169"/>
        <v/>
      </c>
      <c r="F776" s="223" t="str">
        <f t="shared" ca="1" si="170"/>
        <v/>
      </c>
      <c r="G776" s="224" t="str">
        <f t="shared" ca="1" si="171"/>
        <v/>
      </c>
      <c r="H776" s="225" t="str">
        <f t="shared" ca="1" si="172"/>
        <v/>
      </c>
      <c r="I776" s="226" t="str">
        <f t="shared" ca="1" si="173"/>
        <v/>
      </c>
      <c r="J776" s="227" t="str">
        <f t="shared" ca="1" si="174"/>
        <v/>
      </c>
      <c r="K776" s="301" t="s">
        <v>88</v>
      </c>
      <c r="L776" s="112"/>
      <c r="M776" s="35"/>
      <c r="N776" s="35"/>
      <c r="O776" s="35"/>
      <c r="P776" s="35"/>
      <c r="S776" s="35"/>
      <c r="T776" s="35"/>
      <c r="U776" s="35"/>
      <c r="V776" s="35"/>
      <c r="W776" s="35"/>
      <c r="X776" s="35"/>
      <c r="Y776" s="35"/>
      <c r="Z776" s="35"/>
      <c r="AA776" s="228" t="b">
        <f t="shared" ca="1" si="175"/>
        <v>1</v>
      </c>
      <c r="AB776" s="228" t="b">
        <f ca="1">AND(Accueil!$E$5="Oui",$AA776,OR($AD776="",Accueil!$E$7="",NOT(ISNUMBER(Accueil!$E$7)),$AD776&gt;=Accueil!$E$7))</f>
        <v>0</v>
      </c>
      <c r="AC776" s="228" t="b">
        <f ca="1">AND(Accueil!$E$8="Oui",$AA776,OR($AD776="",Accueil!$E$10="",NOT(ISNUMBER(Accueil!$E$10)),$AD776&gt;=Accueil!$E$10))</f>
        <v>0</v>
      </c>
      <c r="AD776" s="229" t="str">
        <f>IF(NOT(_xlfn.ISFORMULA(B776)),IF(ISNUMBER(B776),B776,IF(NOT(_xlfn.ISFORMULA(D776)),IF(AND(ISNUMBER(D776),D776&lt;&gt;0),Accueil!$B$7,IF(NOT(_xlfn.ISFORMULA(G776)),IF(AND(ISNUMBER(G776),G776&lt;&gt;0),Accueil!$B$7,""),"")),IF(NOT(_xlfn.ISFORMULA(G776)),IF(AND(ISNUMBER(G776),G776&lt;&gt;0),Accueil!$B$7,""),""))),IF(NOT(_xlfn.ISFORMULA(D776)),IF(AND(ISNUMBER(D776),D776&lt;&gt;0),Accueil!$B$7,IF(NOT(_xlfn.ISFORMULA(G776)),IF(AND(ISNUMBER(G776),G776&lt;&gt;0),Accueil!$B$7,""),"")),IF(NOT(_xlfn.ISFORMULA(G776)),IF(AND(ISNUMBER(G776),G776&lt;&gt;0),Accueil!$B$7,""),"")))</f>
        <v/>
      </c>
      <c r="AE776" s="230">
        <f t="shared" ca="1" si="176"/>
        <v>0</v>
      </c>
      <c r="AF776" s="230">
        <f t="shared" ca="1" si="177"/>
        <v>0</v>
      </c>
      <c r="AG776" s="230">
        <f t="shared" ca="1" si="178"/>
        <v>0</v>
      </c>
      <c r="AH776" s="231">
        <f t="shared" ca="1" si="179"/>
        <v>0</v>
      </c>
      <c r="AI776" s="231">
        <f t="shared" ca="1" si="180"/>
        <v>0</v>
      </c>
      <c r="AJ776" s="231" t="str">
        <f t="shared" ca="1" si="181"/>
        <v/>
      </c>
    </row>
    <row r="777" spans="1:36" x14ac:dyDescent="0.25">
      <c r="A777" s="42"/>
      <c r="B777" s="232" t="str">
        <f>IF(NOT(_xlfn.ISFORMULA(D777)),IF(AND(ISNUMBER(D777),D777&lt;&gt;0),Accueil!$B$7,IF(NOT(_xlfn.ISFORMULA(G777)),IF(AND(ISNUMBER(G777),G777&lt;&gt;0),Accueil!$B$7,""),"")),IF(NOT(_xlfn.ISFORMULA(G777)),IF(AND(ISNUMBER(G777),G777&lt;&gt;0),Accueil!$B$7,""),""))</f>
        <v/>
      </c>
      <c r="C777" s="43"/>
      <c r="D777" s="223" t="str">
        <f t="shared" ca="1" si="168"/>
        <v/>
      </c>
      <c r="E777" s="223" t="str">
        <f t="shared" ca="1" si="169"/>
        <v/>
      </c>
      <c r="F777" s="223" t="str">
        <f t="shared" ca="1" si="170"/>
        <v/>
      </c>
      <c r="G777" s="224" t="str">
        <f t="shared" ca="1" si="171"/>
        <v/>
      </c>
      <c r="H777" s="225" t="str">
        <f t="shared" ca="1" si="172"/>
        <v/>
      </c>
      <c r="I777" s="226" t="str">
        <f t="shared" ca="1" si="173"/>
        <v/>
      </c>
      <c r="J777" s="227" t="str">
        <f t="shared" ca="1" si="174"/>
        <v/>
      </c>
      <c r="K777" s="301" t="s">
        <v>88</v>
      </c>
      <c r="L777" s="112"/>
      <c r="M777" s="35"/>
      <c r="N777" s="35"/>
      <c r="O777" s="35"/>
      <c r="P777" s="35"/>
      <c r="S777" s="35"/>
      <c r="T777" s="35"/>
      <c r="U777" s="35"/>
      <c r="V777" s="35"/>
      <c r="W777" s="35"/>
      <c r="X777" s="35"/>
      <c r="Y777" s="35"/>
      <c r="Z777" s="35"/>
      <c r="AA777" s="228" t="b">
        <f t="shared" ca="1" si="175"/>
        <v>1</v>
      </c>
      <c r="AB777" s="228" t="b">
        <f ca="1">AND(Accueil!$E$5="Oui",$AA777,OR($AD777="",Accueil!$E$7="",NOT(ISNUMBER(Accueil!$E$7)),$AD777&gt;=Accueil!$E$7))</f>
        <v>0</v>
      </c>
      <c r="AC777" s="228" t="b">
        <f ca="1">AND(Accueil!$E$8="Oui",$AA777,OR($AD777="",Accueil!$E$10="",NOT(ISNUMBER(Accueil!$E$10)),$AD777&gt;=Accueil!$E$10))</f>
        <v>0</v>
      </c>
      <c r="AD777" s="229" t="str">
        <f>IF(NOT(_xlfn.ISFORMULA(B777)),IF(ISNUMBER(B777),B777,IF(NOT(_xlfn.ISFORMULA(D777)),IF(AND(ISNUMBER(D777),D777&lt;&gt;0),Accueil!$B$7,IF(NOT(_xlfn.ISFORMULA(G777)),IF(AND(ISNUMBER(G777),G777&lt;&gt;0),Accueil!$B$7,""),"")),IF(NOT(_xlfn.ISFORMULA(G777)),IF(AND(ISNUMBER(G777),G777&lt;&gt;0),Accueil!$B$7,""),""))),IF(NOT(_xlfn.ISFORMULA(D777)),IF(AND(ISNUMBER(D777),D777&lt;&gt;0),Accueil!$B$7,IF(NOT(_xlfn.ISFORMULA(G777)),IF(AND(ISNUMBER(G777),G777&lt;&gt;0),Accueil!$B$7,""),"")),IF(NOT(_xlfn.ISFORMULA(G777)),IF(AND(ISNUMBER(G777),G777&lt;&gt;0),Accueil!$B$7,""),"")))</f>
        <v/>
      </c>
      <c r="AE777" s="230">
        <f t="shared" ca="1" si="176"/>
        <v>0</v>
      </c>
      <c r="AF777" s="230">
        <f t="shared" ca="1" si="177"/>
        <v>0</v>
      </c>
      <c r="AG777" s="230">
        <f t="shared" ca="1" si="178"/>
        <v>0</v>
      </c>
      <c r="AH777" s="231">
        <f t="shared" ca="1" si="179"/>
        <v>0</v>
      </c>
      <c r="AI777" s="231">
        <f t="shared" ca="1" si="180"/>
        <v>0</v>
      </c>
      <c r="AJ777" s="231" t="str">
        <f t="shared" ca="1" si="181"/>
        <v/>
      </c>
    </row>
    <row r="778" spans="1:36" x14ac:dyDescent="0.25">
      <c r="A778" s="42"/>
      <c r="B778" s="232" t="str">
        <f>IF(NOT(_xlfn.ISFORMULA(D778)),IF(AND(ISNUMBER(D778),D778&lt;&gt;0),Accueil!$B$7,IF(NOT(_xlfn.ISFORMULA(G778)),IF(AND(ISNUMBER(G778),G778&lt;&gt;0),Accueil!$B$7,""),"")),IF(NOT(_xlfn.ISFORMULA(G778)),IF(AND(ISNUMBER(G778),G778&lt;&gt;0),Accueil!$B$7,""),""))</f>
        <v/>
      </c>
      <c r="C778" s="43"/>
      <c r="D778" s="223" t="str">
        <f t="shared" ca="1" si="168"/>
        <v/>
      </c>
      <c r="E778" s="223" t="str">
        <f t="shared" ca="1" si="169"/>
        <v/>
      </c>
      <c r="F778" s="223" t="str">
        <f t="shared" ca="1" si="170"/>
        <v/>
      </c>
      <c r="G778" s="224" t="str">
        <f t="shared" ca="1" si="171"/>
        <v/>
      </c>
      <c r="H778" s="225" t="str">
        <f t="shared" ca="1" si="172"/>
        <v/>
      </c>
      <c r="I778" s="226" t="str">
        <f t="shared" ca="1" si="173"/>
        <v/>
      </c>
      <c r="J778" s="227" t="str">
        <f t="shared" ca="1" si="174"/>
        <v/>
      </c>
      <c r="K778" s="301" t="s">
        <v>88</v>
      </c>
      <c r="L778" s="112"/>
      <c r="M778" s="35"/>
      <c r="N778" s="35"/>
      <c r="O778" s="35"/>
      <c r="P778" s="35"/>
      <c r="S778" s="35"/>
      <c r="T778" s="35"/>
      <c r="U778" s="35"/>
      <c r="V778" s="35"/>
      <c r="W778" s="35"/>
      <c r="X778" s="35"/>
      <c r="Y778" s="35"/>
      <c r="Z778" s="35"/>
      <c r="AA778" s="228" t="b">
        <f t="shared" ca="1" si="175"/>
        <v>1</v>
      </c>
      <c r="AB778" s="228" t="b">
        <f ca="1">AND(Accueil!$E$5="Oui",$AA778,OR($AD778="",Accueil!$E$7="",NOT(ISNUMBER(Accueil!$E$7)),$AD778&gt;=Accueil!$E$7))</f>
        <v>0</v>
      </c>
      <c r="AC778" s="228" t="b">
        <f ca="1">AND(Accueil!$E$8="Oui",$AA778,OR($AD778="",Accueil!$E$10="",NOT(ISNUMBER(Accueil!$E$10)),$AD778&gt;=Accueil!$E$10))</f>
        <v>0</v>
      </c>
      <c r="AD778" s="229" t="str">
        <f>IF(NOT(_xlfn.ISFORMULA(B778)),IF(ISNUMBER(B778),B778,IF(NOT(_xlfn.ISFORMULA(D778)),IF(AND(ISNUMBER(D778),D778&lt;&gt;0),Accueil!$B$7,IF(NOT(_xlfn.ISFORMULA(G778)),IF(AND(ISNUMBER(G778),G778&lt;&gt;0),Accueil!$B$7,""),"")),IF(NOT(_xlfn.ISFORMULA(G778)),IF(AND(ISNUMBER(G778),G778&lt;&gt;0),Accueil!$B$7,""),""))),IF(NOT(_xlfn.ISFORMULA(D778)),IF(AND(ISNUMBER(D778),D778&lt;&gt;0),Accueil!$B$7,IF(NOT(_xlfn.ISFORMULA(G778)),IF(AND(ISNUMBER(G778),G778&lt;&gt;0),Accueil!$B$7,""),"")),IF(NOT(_xlfn.ISFORMULA(G778)),IF(AND(ISNUMBER(G778),G778&lt;&gt;0),Accueil!$B$7,""),"")))</f>
        <v/>
      </c>
      <c r="AE778" s="230">
        <f t="shared" ca="1" si="176"/>
        <v>0</v>
      </c>
      <c r="AF778" s="230">
        <f t="shared" ca="1" si="177"/>
        <v>0</v>
      </c>
      <c r="AG778" s="230">
        <f t="shared" ca="1" si="178"/>
        <v>0</v>
      </c>
      <c r="AH778" s="231">
        <f t="shared" ca="1" si="179"/>
        <v>0</v>
      </c>
      <c r="AI778" s="231">
        <f t="shared" ca="1" si="180"/>
        <v>0</v>
      </c>
      <c r="AJ778" s="231" t="str">
        <f t="shared" ca="1" si="181"/>
        <v/>
      </c>
    </row>
    <row r="779" spans="1:36" x14ac:dyDescent="0.25">
      <c r="A779" s="42"/>
      <c r="B779" s="232" t="str">
        <f>IF(NOT(_xlfn.ISFORMULA(D779)),IF(AND(ISNUMBER(D779),D779&lt;&gt;0),Accueil!$B$7,IF(NOT(_xlfn.ISFORMULA(G779)),IF(AND(ISNUMBER(G779),G779&lt;&gt;0),Accueil!$B$7,""),"")),IF(NOT(_xlfn.ISFORMULA(G779)),IF(AND(ISNUMBER(G779),G779&lt;&gt;0),Accueil!$B$7,""),""))</f>
        <v/>
      </c>
      <c r="C779" s="43"/>
      <c r="D779" s="223" t="str">
        <f t="shared" ca="1" si="168"/>
        <v/>
      </c>
      <c r="E779" s="223" t="str">
        <f t="shared" ca="1" si="169"/>
        <v/>
      </c>
      <c r="F779" s="223" t="str">
        <f t="shared" ca="1" si="170"/>
        <v/>
      </c>
      <c r="G779" s="224" t="str">
        <f t="shared" ca="1" si="171"/>
        <v/>
      </c>
      <c r="H779" s="225" t="str">
        <f t="shared" ca="1" si="172"/>
        <v/>
      </c>
      <c r="I779" s="226" t="str">
        <f t="shared" ca="1" si="173"/>
        <v/>
      </c>
      <c r="J779" s="227" t="str">
        <f t="shared" ca="1" si="174"/>
        <v/>
      </c>
      <c r="K779" s="301" t="s">
        <v>88</v>
      </c>
      <c r="L779" s="112"/>
      <c r="M779" s="35"/>
      <c r="N779" s="35"/>
      <c r="O779" s="35"/>
      <c r="P779" s="35"/>
      <c r="S779" s="35"/>
      <c r="T779" s="35"/>
      <c r="U779" s="35"/>
      <c r="V779" s="35"/>
      <c r="W779" s="35"/>
      <c r="X779" s="35"/>
      <c r="Y779" s="35"/>
      <c r="Z779" s="35"/>
      <c r="AA779" s="228" t="b">
        <f t="shared" ca="1" si="175"/>
        <v>1</v>
      </c>
      <c r="AB779" s="228" t="b">
        <f ca="1">AND(Accueil!$E$5="Oui",$AA779,OR($AD779="",Accueil!$E$7="",NOT(ISNUMBER(Accueil!$E$7)),$AD779&gt;=Accueil!$E$7))</f>
        <v>0</v>
      </c>
      <c r="AC779" s="228" t="b">
        <f ca="1">AND(Accueil!$E$8="Oui",$AA779,OR($AD779="",Accueil!$E$10="",NOT(ISNUMBER(Accueil!$E$10)),$AD779&gt;=Accueil!$E$10))</f>
        <v>0</v>
      </c>
      <c r="AD779" s="229" t="str">
        <f>IF(NOT(_xlfn.ISFORMULA(B779)),IF(ISNUMBER(B779),B779,IF(NOT(_xlfn.ISFORMULA(D779)),IF(AND(ISNUMBER(D779),D779&lt;&gt;0),Accueil!$B$7,IF(NOT(_xlfn.ISFORMULA(G779)),IF(AND(ISNUMBER(G779),G779&lt;&gt;0),Accueil!$B$7,""),"")),IF(NOT(_xlfn.ISFORMULA(G779)),IF(AND(ISNUMBER(G779),G779&lt;&gt;0),Accueil!$B$7,""),""))),IF(NOT(_xlfn.ISFORMULA(D779)),IF(AND(ISNUMBER(D779),D779&lt;&gt;0),Accueil!$B$7,IF(NOT(_xlfn.ISFORMULA(G779)),IF(AND(ISNUMBER(G779),G779&lt;&gt;0),Accueil!$B$7,""),"")),IF(NOT(_xlfn.ISFORMULA(G779)),IF(AND(ISNUMBER(G779),G779&lt;&gt;0),Accueil!$B$7,""),"")))</f>
        <v/>
      </c>
      <c r="AE779" s="230">
        <f t="shared" ca="1" si="176"/>
        <v>0</v>
      </c>
      <c r="AF779" s="230">
        <f t="shared" ca="1" si="177"/>
        <v>0</v>
      </c>
      <c r="AG779" s="230">
        <f t="shared" ca="1" si="178"/>
        <v>0</v>
      </c>
      <c r="AH779" s="231">
        <f t="shared" ca="1" si="179"/>
        <v>0</v>
      </c>
      <c r="AI779" s="231">
        <f t="shared" ca="1" si="180"/>
        <v>0</v>
      </c>
      <c r="AJ779" s="231" t="str">
        <f t="shared" ca="1" si="181"/>
        <v/>
      </c>
    </row>
    <row r="780" spans="1:36" x14ac:dyDescent="0.25">
      <c r="A780" s="42"/>
      <c r="B780" s="232" t="str">
        <f>IF(NOT(_xlfn.ISFORMULA(D780)),IF(AND(ISNUMBER(D780),D780&lt;&gt;0),Accueil!$B$7,IF(NOT(_xlfn.ISFORMULA(G780)),IF(AND(ISNUMBER(G780),G780&lt;&gt;0),Accueil!$B$7,""),"")),IF(NOT(_xlfn.ISFORMULA(G780)),IF(AND(ISNUMBER(G780),G780&lt;&gt;0),Accueil!$B$7,""),""))</f>
        <v/>
      </c>
      <c r="C780" s="43"/>
      <c r="D780" s="223" t="str">
        <f t="shared" ca="1" si="168"/>
        <v/>
      </c>
      <c r="E780" s="223" t="str">
        <f t="shared" ca="1" si="169"/>
        <v/>
      </c>
      <c r="F780" s="223" t="str">
        <f t="shared" ca="1" si="170"/>
        <v/>
      </c>
      <c r="G780" s="224" t="str">
        <f t="shared" ca="1" si="171"/>
        <v/>
      </c>
      <c r="H780" s="225" t="str">
        <f t="shared" ca="1" si="172"/>
        <v/>
      </c>
      <c r="I780" s="226" t="str">
        <f t="shared" ca="1" si="173"/>
        <v/>
      </c>
      <c r="J780" s="227" t="str">
        <f t="shared" ca="1" si="174"/>
        <v/>
      </c>
      <c r="K780" s="301" t="s">
        <v>88</v>
      </c>
      <c r="L780" s="112"/>
      <c r="M780" s="35"/>
      <c r="N780" s="35"/>
      <c r="O780" s="35"/>
      <c r="P780" s="35"/>
      <c r="S780" s="35"/>
      <c r="T780" s="35"/>
      <c r="U780" s="35"/>
      <c r="V780" s="35"/>
      <c r="W780" s="35"/>
      <c r="X780" s="35"/>
      <c r="Y780" s="35"/>
      <c r="Z780" s="35"/>
      <c r="AA780" s="228" t="b">
        <f t="shared" ca="1" si="175"/>
        <v>1</v>
      </c>
      <c r="AB780" s="228" t="b">
        <f ca="1">AND(Accueil!$E$5="Oui",$AA780,OR($AD780="",Accueil!$E$7="",NOT(ISNUMBER(Accueil!$E$7)),$AD780&gt;=Accueil!$E$7))</f>
        <v>0</v>
      </c>
      <c r="AC780" s="228" t="b">
        <f ca="1">AND(Accueil!$E$8="Oui",$AA780,OR($AD780="",Accueil!$E$10="",NOT(ISNUMBER(Accueil!$E$10)),$AD780&gt;=Accueil!$E$10))</f>
        <v>0</v>
      </c>
      <c r="AD780" s="229" t="str">
        <f>IF(NOT(_xlfn.ISFORMULA(B780)),IF(ISNUMBER(B780),B780,IF(NOT(_xlfn.ISFORMULA(D780)),IF(AND(ISNUMBER(D780),D780&lt;&gt;0),Accueil!$B$7,IF(NOT(_xlfn.ISFORMULA(G780)),IF(AND(ISNUMBER(G780),G780&lt;&gt;0),Accueil!$B$7,""),"")),IF(NOT(_xlfn.ISFORMULA(G780)),IF(AND(ISNUMBER(G780),G780&lt;&gt;0),Accueil!$B$7,""),""))),IF(NOT(_xlfn.ISFORMULA(D780)),IF(AND(ISNUMBER(D780),D780&lt;&gt;0),Accueil!$B$7,IF(NOT(_xlfn.ISFORMULA(G780)),IF(AND(ISNUMBER(G780),G780&lt;&gt;0),Accueil!$B$7,""),"")),IF(NOT(_xlfn.ISFORMULA(G780)),IF(AND(ISNUMBER(G780),G780&lt;&gt;0),Accueil!$B$7,""),"")))</f>
        <v/>
      </c>
      <c r="AE780" s="230">
        <f t="shared" ca="1" si="176"/>
        <v>0</v>
      </c>
      <c r="AF780" s="230">
        <f t="shared" ca="1" si="177"/>
        <v>0</v>
      </c>
      <c r="AG780" s="230">
        <f t="shared" ca="1" si="178"/>
        <v>0</v>
      </c>
      <c r="AH780" s="231">
        <f t="shared" ca="1" si="179"/>
        <v>0</v>
      </c>
      <c r="AI780" s="231">
        <f t="shared" ca="1" si="180"/>
        <v>0</v>
      </c>
      <c r="AJ780" s="231" t="str">
        <f t="shared" ca="1" si="181"/>
        <v/>
      </c>
    </row>
    <row r="781" spans="1:36" x14ac:dyDescent="0.25">
      <c r="A781" s="42"/>
      <c r="B781" s="232" t="str">
        <f>IF(NOT(_xlfn.ISFORMULA(D781)),IF(AND(ISNUMBER(D781),D781&lt;&gt;0),Accueil!$B$7,IF(NOT(_xlfn.ISFORMULA(G781)),IF(AND(ISNUMBER(G781),G781&lt;&gt;0),Accueil!$B$7,""),"")),IF(NOT(_xlfn.ISFORMULA(G781)),IF(AND(ISNUMBER(G781),G781&lt;&gt;0),Accueil!$B$7,""),""))</f>
        <v/>
      </c>
      <c r="C781" s="43"/>
      <c r="D781" s="223" t="str">
        <f t="shared" ca="1" si="168"/>
        <v/>
      </c>
      <c r="E781" s="223" t="str">
        <f t="shared" ca="1" si="169"/>
        <v/>
      </c>
      <c r="F781" s="223" t="str">
        <f t="shared" ca="1" si="170"/>
        <v/>
      </c>
      <c r="G781" s="224" t="str">
        <f t="shared" ca="1" si="171"/>
        <v/>
      </c>
      <c r="H781" s="225" t="str">
        <f t="shared" ca="1" si="172"/>
        <v/>
      </c>
      <c r="I781" s="226" t="str">
        <f t="shared" ca="1" si="173"/>
        <v/>
      </c>
      <c r="J781" s="227" t="str">
        <f t="shared" ca="1" si="174"/>
        <v/>
      </c>
      <c r="K781" s="301" t="s">
        <v>88</v>
      </c>
      <c r="L781" s="112"/>
      <c r="M781" s="35"/>
      <c r="N781" s="35"/>
      <c r="O781" s="35"/>
      <c r="P781" s="35"/>
      <c r="S781" s="35"/>
      <c r="T781" s="35"/>
      <c r="U781" s="35"/>
      <c r="V781" s="35"/>
      <c r="W781" s="35"/>
      <c r="X781" s="35"/>
      <c r="Y781" s="35"/>
      <c r="Z781" s="35"/>
      <c r="AA781" s="228" t="b">
        <f t="shared" ca="1" si="175"/>
        <v>1</v>
      </c>
      <c r="AB781" s="228" t="b">
        <f ca="1">AND(Accueil!$E$5="Oui",$AA781,OR($AD781="",Accueil!$E$7="",NOT(ISNUMBER(Accueil!$E$7)),$AD781&gt;=Accueil!$E$7))</f>
        <v>0</v>
      </c>
      <c r="AC781" s="228" t="b">
        <f ca="1">AND(Accueil!$E$8="Oui",$AA781,OR($AD781="",Accueil!$E$10="",NOT(ISNUMBER(Accueil!$E$10)),$AD781&gt;=Accueil!$E$10))</f>
        <v>0</v>
      </c>
      <c r="AD781" s="229" t="str">
        <f>IF(NOT(_xlfn.ISFORMULA(B781)),IF(ISNUMBER(B781),B781,IF(NOT(_xlfn.ISFORMULA(D781)),IF(AND(ISNUMBER(D781),D781&lt;&gt;0),Accueil!$B$7,IF(NOT(_xlfn.ISFORMULA(G781)),IF(AND(ISNUMBER(G781),G781&lt;&gt;0),Accueil!$B$7,""),"")),IF(NOT(_xlfn.ISFORMULA(G781)),IF(AND(ISNUMBER(G781),G781&lt;&gt;0),Accueil!$B$7,""),""))),IF(NOT(_xlfn.ISFORMULA(D781)),IF(AND(ISNUMBER(D781),D781&lt;&gt;0),Accueil!$B$7,IF(NOT(_xlfn.ISFORMULA(G781)),IF(AND(ISNUMBER(G781),G781&lt;&gt;0),Accueil!$B$7,""),"")),IF(NOT(_xlfn.ISFORMULA(G781)),IF(AND(ISNUMBER(G781),G781&lt;&gt;0),Accueil!$B$7,""),"")))</f>
        <v/>
      </c>
      <c r="AE781" s="230">
        <f t="shared" ca="1" si="176"/>
        <v>0</v>
      </c>
      <c r="AF781" s="230">
        <f t="shared" ca="1" si="177"/>
        <v>0</v>
      </c>
      <c r="AG781" s="230">
        <f t="shared" ca="1" si="178"/>
        <v>0</v>
      </c>
      <c r="AH781" s="231">
        <f t="shared" ca="1" si="179"/>
        <v>0</v>
      </c>
      <c r="AI781" s="231">
        <f t="shared" ca="1" si="180"/>
        <v>0</v>
      </c>
      <c r="AJ781" s="231" t="str">
        <f t="shared" ca="1" si="181"/>
        <v/>
      </c>
    </row>
    <row r="782" spans="1:36" x14ac:dyDescent="0.25">
      <c r="A782" s="42"/>
      <c r="B782" s="232" t="str">
        <f>IF(NOT(_xlfn.ISFORMULA(D782)),IF(AND(ISNUMBER(D782),D782&lt;&gt;0),Accueil!$B$7,IF(NOT(_xlfn.ISFORMULA(G782)),IF(AND(ISNUMBER(G782),G782&lt;&gt;0),Accueil!$B$7,""),"")),IF(NOT(_xlfn.ISFORMULA(G782)),IF(AND(ISNUMBER(G782),G782&lt;&gt;0),Accueil!$B$7,""),""))</f>
        <v/>
      </c>
      <c r="C782" s="43"/>
      <c r="D782" s="223" t="str">
        <f t="shared" ca="1" si="168"/>
        <v/>
      </c>
      <c r="E782" s="223" t="str">
        <f t="shared" ca="1" si="169"/>
        <v/>
      </c>
      <c r="F782" s="223" t="str">
        <f t="shared" ca="1" si="170"/>
        <v/>
      </c>
      <c r="G782" s="224" t="str">
        <f t="shared" ca="1" si="171"/>
        <v/>
      </c>
      <c r="H782" s="225" t="str">
        <f t="shared" ca="1" si="172"/>
        <v/>
      </c>
      <c r="I782" s="226" t="str">
        <f t="shared" ca="1" si="173"/>
        <v/>
      </c>
      <c r="J782" s="227" t="str">
        <f t="shared" ca="1" si="174"/>
        <v/>
      </c>
      <c r="K782" s="301" t="s">
        <v>88</v>
      </c>
      <c r="L782" s="112"/>
      <c r="M782" s="35"/>
      <c r="N782" s="35"/>
      <c r="O782" s="35"/>
      <c r="P782" s="35"/>
      <c r="S782" s="35"/>
      <c r="T782" s="35"/>
      <c r="U782" s="35"/>
      <c r="V782" s="35"/>
      <c r="W782" s="35"/>
      <c r="X782" s="35"/>
      <c r="Y782" s="35"/>
      <c r="Z782" s="35"/>
      <c r="AA782" s="228" t="b">
        <f t="shared" ca="1" si="175"/>
        <v>1</v>
      </c>
      <c r="AB782" s="228" t="b">
        <f ca="1">AND(Accueil!$E$5="Oui",$AA782,OR($AD782="",Accueil!$E$7="",NOT(ISNUMBER(Accueil!$E$7)),$AD782&gt;=Accueil!$E$7))</f>
        <v>0</v>
      </c>
      <c r="AC782" s="228" t="b">
        <f ca="1">AND(Accueil!$E$8="Oui",$AA782,OR($AD782="",Accueil!$E$10="",NOT(ISNUMBER(Accueil!$E$10)),$AD782&gt;=Accueil!$E$10))</f>
        <v>0</v>
      </c>
      <c r="AD782" s="229" t="str">
        <f>IF(NOT(_xlfn.ISFORMULA(B782)),IF(ISNUMBER(B782),B782,IF(NOT(_xlfn.ISFORMULA(D782)),IF(AND(ISNUMBER(D782),D782&lt;&gt;0),Accueil!$B$7,IF(NOT(_xlfn.ISFORMULA(G782)),IF(AND(ISNUMBER(G782),G782&lt;&gt;0),Accueil!$B$7,""),"")),IF(NOT(_xlfn.ISFORMULA(G782)),IF(AND(ISNUMBER(G782),G782&lt;&gt;0),Accueil!$B$7,""),""))),IF(NOT(_xlfn.ISFORMULA(D782)),IF(AND(ISNUMBER(D782),D782&lt;&gt;0),Accueil!$B$7,IF(NOT(_xlfn.ISFORMULA(G782)),IF(AND(ISNUMBER(G782),G782&lt;&gt;0),Accueil!$B$7,""),"")),IF(NOT(_xlfn.ISFORMULA(G782)),IF(AND(ISNUMBER(G782),G782&lt;&gt;0),Accueil!$B$7,""),"")))</f>
        <v/>
      </c>
      <c r="AE782" s="230">
        <f t="shared" ca="1" si="176"/>
        <v>0</v>
      </c>
      <c r="AF782" s="230">
        <f t="shared" ca="1" si="177"/>
        <v>0</v>
      </c>
      <c r="AG782" s="230">
        <f t="shared" ca="1" si="178"/>
        <v>0</v>
      </c>
      <c r="AH782" s="231">
        <f t="shared" ca="1" si="179"/>
        <v>0</v>
      </c>
      <c r="AI782" s="231">
        <f t="shared" ca="1" si="180"/>
        <v>0</v>
      </c>
      <c r="AJ782" s="231" t="str">
        <f t="shared" ca="1" si="181"/>
        <v/>
      </c>
    </row>
    <row r="783" spans="1:36" x14ac:dyDescent="0.25">
      <c r="A783" s="42"/>
      <c r="B783" s="232" t="str">
        <f>IF(NOT(_xlfn.ISFORMULA(D783)),IF(AND(ISNUMBER(D783),D783&lt;&gt;0),Accueil!$B$7,IF(NOT(_xlfn.ISFORMULA(G783)),IF(AND(ISNUMBER(G783),G783&lt;&gt;0),Accueil!$B$7,""),"")),IF(NOT(_xlfn.ISFORMULA(G783)),IF(AND(ISNUMBER(G783),G783&lt;&gt;0),Accueil!$B$7,""),""))</f>
        <v/>
      </c>
      <c r="C783" s="43"/>
      <c r="D783" s="223" t="str">
        <f t="shared" ca="1" si="168"/>
        <v/>
      </c>
      <c r="E783" s="223" t="str">
        <f t="shared" ca="1" si="169"/>
        <v/>
      </c>
      <c r="F783" s="223" t="str">
        <f t="shared" ca="1" si="170"/>
        <v/>
      </c>
      <c r="G783" s="224" t="str">
        <f t="shared" ca="1" si="171"/>
        <v/>
      </c>
      <c r="H783" s="225" t="str">
        <f t="shared" ca="1" si="172"/>
        <v/>
      </c>
      <c r="I783" s="226" t="str">
        <f t="shared" ca="1" si="173"/>
        <v/>
      </c>
      <c r="J783" s="227" t="str">
        <f t="shared" ca="1" si="174"/>
        <v/>
      </c>
      <c r="K783" s="301" t="s">
        <v>88</v>
      </c>
      <c r="L783" s="112"/>
      <c r="M783" s="35"/>
      <c r="N783" s="35"/>
      <c r="O783" s="35"/>
      <c r="P783" s="35"/>
      <c r="S783" s="35"/>
      <c r="T783" s="35"/>
      <c r="U783" s="35"/>
      <c r="V783" s="35"/>
      <c r="W783" s="35"/>
      <c r="X783" s="35"/>
      <c r="Y783" s="35"/>
      <c r="Z783" s="35"/>
      <c r="AA783" s="228" t="b">
        <f t="shared" ca="1" si="175"/>
        <v>1</v>
      </c>
      <c r="AB783" s="228" t="b">
        <f ca="1">AND(Accueil!$E$5="Oui",$AA783,OR($AD783="",Accueil!$E$7="",NOT(ISNUMBER(Accueil!$E$7)),$AD783&gt;=Accueil!$E$7))</f>
        <v>0</v>
      </c>
      <c r="AC783" s="228" t="b">
        <f ca="1">AND(Accueil!$E$8="Oui",$AA783,OR($AD783="",Accueil!$E$10="",NOT(ISNUMBER(Accueil!$E$10)),$AD783&gt;=Accueil!$E$10))</f>
        <v>0</v>
      </c>
      <c r="AD783" s="229" t="str">
        <f>IF(NOT(_xlfn.ISFORMULA(B783)),IF(ISNUMBER(B783),B783,IF(NOT(_xlfn.ISFORMULA(D783)),IF(AND(ISNUMBER(D783),D783&lt;&gt;0),Accueil!$B$7,IF(NOT(_xlfn.ISFORMULA(G783)),IF(AND(ISNUMBER(G783),G783&lt;&gt;0),Accueil!$B$7,""),"")),IF(NOT(_xlfn.ISFORMULA(G783)),IF(AND(ISNUMBER(G783),G783&lt;&gt;0),Accueil!$B$7,""),""))),IF(NOT(_xlfn.ISFORMULA(D783)),IF(AND(ISNUMBER(D783),D783&lt;&gt;0),Accueil!$B$7,IF(NOT(_xlfn.ISFORMULA(G783)),IF(AND(ISNUMBER(G783),G783&lt;&gt;0),Accueil!$B$7,""),"")),IF(NOT(_xlfn.ISFORMULA(G783)),IF(AND(ISNUMBER(G783),G783&lt;&gt;0),Accueil!$B$7,""),"")))</f>
        <v/>
      </c>
      <c r="AE783" s="230">
        <f t="shared" ca="1" si="176"/>
        <v>0</v>
      </c>
      <c r="AF783" s="230">
        <f t="shared" ca="1" si="177"/>
        <v>0</v>
      </c>
      <c r="AG783" s="230">
        <f t="shared" ca="1" si="178"/>
        <v>0</v>
      </c>
      <c r="AH783" s="231">
        <f t="shared" ca="1" si="179"/>
        <v>0</v>
      </c>
      <c r="AI783" s="231">
        <f t="shared" ca="1" si="180"/>
        <v>0</v>
      </c>
      <c r="AJ783" s="231" t="str">
        <f t="shared" ca="1" si="181"/>
        <v/>
      </c>
    </row>
    <row r="784" spans="1:36" x14ac:dyDescent="0.25">
      <c r="A784" s="42"/>
      <c r="B784" s="232" t="str">
        <f>IF(NOT(_xlfn.ISFORMULA(D784)),IF(AND(ISNUMBER(D784),D784&lt;&gt;0),Accueil!$B$7,IF(NOT(_xlfn.ISFORMULA(G784)),IF(AND(ISNUMBER(G784),G784&lt;&gt;0),Accueil!$B$7,""),"")),IF(NOT(_xlfn.ISFORMULA(G784)),IF(AND(ISNUMBER(G784),G784&lt;&gt;0),Accueil!$B$7,""),""))</f>
        <v/>
      </c>
      <c r="C784" s="43"/>
      <c r="D784" s="223" t="str">
        <f t="shared" ca="1" si="168"/>
        <v/>
      </c>
      <c r="E784" s="223" t="str">
        <f t="shared" ca="1" si="169"/>
        <v/>
      </c>
      <c r="F784" s="223" t="str">
        <f t="shared" ca="1" si="170"/>
        <v/>
      </c>
      <c r="G784" s="224" t="str">
        <f t="shared" ca="1" si="171"/>
        <v/>
      </c>
      <c r="H784" s="225" t="str">
        <f t="shared" ca="1" si="172"/>
        <v/>
      </c>
      <c r="I784" s="226" t="str">
        <f t="shared" ca="1" si="173"/>
        <v/>
      </c>
      <c r="J784" s="227" t="str">
        <f t="shared" ca="1" si="174"/>
        <v/>
      </c>
      <c r="K784" s="301" t="s">
        <v>88</v>
      </c>
      <c r="L784" s="112"/>
      <c r="M784" s="35"/>
      <c r="N784" s="35"/>
      <c r="O784" s="35"/>
      <c r="P784" s="35"/>
      <c r="S784" s="35"/>
      <c r="T784" s="35"/>
      <c r="U784" s="35"/>
      <c r="V784" s="35"/>
      <c r="W784" s="35"/>
      <c r="X784" s="35"/>
      <c r="Y784" s="35"/>
      <c r="Z784" s="35"/>
      <c r="AA784" s="228" t="b">
        <f t="shared" ca="1" si="175"/>
        <v>1</v>
      </c>
      <c r="AB784" s="228" t="b">
        <f ca="1">AND(Accueil!$E$5="Oui",$AA784,OR($AD784="",Accueil!$E$7="",NOT(ISNUMBER(Accueil!$E$7)),$AD784&gt;=Accueil!$E$7))</f>
        <v>0</v>
      </c>
      <c r="AC784" s="228" t="b">
        <f ca="1">AND(Accueil!$E$8="Oui",$AA784,OR($AD784="",Accueil!$E$10="",NOT(ISNUMBER(Accueil!$E$10)),$AD784&gt;=Accueil!$E$10))</f>
        <v>0</v>
      </c>
      <c r="AD784" s="229" t="str">
        <f>IF(NOT(_xlfn.ISFORMULA(B784)),IF(ISNUMBER(B784),B784,IF(NOT(_xlfn.ISFORMULA(D784)),IF(AND(ISNUMBER(D784),D784&lt;&gt;0),Accueil!$B$7,IF(NOT(_xlfn.ISFORMULA(G784)),IF(AND(ISNUMBER(G784),G784&lt;&gt;0),Accueil!$B$7,""),"")),IF(NOT(_xlfn.ISFORMULA(G784)),IF(AND(ISNUMBER(G784),G784&lt;&gt;0),Accueil!$B$7,""),""))),IF(NOT(_xlfn.ISFORMULA(D784)),IF(AND(ISNUMBER(D784),D784&lt;&gt;0),Accueil!$B$7,IF(NOT(_xlfn.ISFORMULA(G784)),IF(AND(ISNUMBER(G784),G784&lt;&gt;0),Accueil!$B$7,""),"")),IF(NOT(_xlfn.ISFORMULA(G784)),IF(AND(ISNUMBER(G784),G784&lt;&gt;0),Accueil!$B$7,""),"")))</f>
        <v/>
      </c>
      <c r="AE784" s="230">
        <f t="shared" ca="1" si="176"/>
        <v>0</v>
      </c>
      <c r="AF784" s="230">
        <f t="shared" ca="1" si="177"/>
        <v>0</v>
      </c>
      <c r="AG784" s="230">
        <f t="shared" ca="1" si="178"/>
        <v>0</v>
      </c>
      <c r="AH784" s="231">
        <f t="shared" ca="1" si="179"/>
        <v>0</v>
      </c>
      <c r="AI784" s="231">
        <f t="shared" ca="1" si="180"/>
        <v>0</v>
      </c>
      <c r="AJ784" s="231" t="str">
        <f t="shared" ca="1" si="181"/>
        <v/>
      </c>
    </row>
    <row r="785" spans="1:36" x14ac:dyDescent="0.25">
      <c r="A785" s="42"/>
      <c r="B785" s="232" t="str">
        <f>IF(NOT(_xlfn.ISFORMULA(D785)),IF(AND(ISNUMBER(D785),D785&lt;&gt;0),Accueil!$B$7,IF(NOT(_xlfn.ISFORMULA(G785)),IF(AND(ISNUMBER(G785),G785&lt;&gt;0),Accueil!$B$7,""),"")),IF(NOT(_xlfn.ISFORMULA(G785)),IF(AND(ISNUMBER(G785),G785&lt;&gt;0),Accueil!$B$7,""),""))</f>
        <v/>
      </c>
      <c r="C785" s="43"/>
      <c r="D785" s="223" t="str">
        <f t="shared" ca="1" si="168"/>
        <v/>
      </c>
      <c r="E785" s="223" t="str">
        <f t="shared" ca="1" si="169"/>
        <v/>
      </c>
      <c r="F785" s="223" t="str">
        <f t="shared" ca="1" si="170"/>
        <v/>
      </c>
      <c r="G785" s="224" t="str">
        <f t="shared" ca="1" si="171"/>
        <v/>
      </c>
      <c r="H785" s="225" t="str">
        <f t="shared" ca="1" si="172"/>
        <v/>
      </c>
      <c r="I785" s="226" t="str">
        <f t="shared" ca="1" si="173"/>
        <v/>
      </c>
      <c r="J785" s="227" t="str">
        <f t="shared" ca="1" si="174"/>
        <v/>
      </c>
      <c r="K785" s="301" t="s">
        <v>88</v>
      </c>
      <c r="L785" s="112"/>
      <c r="M785" s="35"/>
      <c r="N785" s="35"/>
      <c r="O785" s="35"/>
      <c r="P785" s="35"/>
      <c r="S785" s="35"/>
      <c r="T785" s="35"/>
      <c r="U785" s="35"/>
      <c r="V785" s="35"/>
      <c r="W785" s="35"/>
      <c r="X785" s="35"/>
      <c r="Y785" s="35"/>
      <c r="Z785" s="35"/>
      <c r="AA785" s="228" t="b">
        <f t="shared" ca="1" si="175"/>
        <v>1</v>
      </c>
      <c r="AB785" s="228" t="b">
        <f ca="1">AND(Accueil!$E$5="Oui",$AA785,OR($AD785="",Accueil!$E$7="",NOT(ISNUMBER(Accueil!$E$7)),$AD785&gt;=Accueil!$E$7))</f>
        <v>0</v>
      </c>
      <c r="AC785" s="228" t="b">
        <f ca="1">AND(Accueil!$E$8="Oui",$AA785,OR($AD785="",Accueil!$E$10="",NOT(ISNUMBER(Accueil!$E$10)),$AD785&gt;=Accueil!$E$10))</f>
        <v>0</v>
      </c>
      <c r="AD785" s="229" t="str">
        <f>IF(NOT(_xlfn.ISFORMULA(B785)),IF(ISNUMBER(B785),B785,IF(NOT(_xlfn.ISFORMULA(D785)),IF(AND(ISNUMBER(D785),D785&lt;&gt;0),Accueil!$B$7,IF(NOT(_xlfn.ISFORMULA(G785)),IF(AND(ISNUMBER(G785),G785&lt;&gt;0),Accueil!$B$7,""),"")),IF(NOT(_xlfn.ISFORMULA(G785)),IF(AND(ISNUMBER(G785),G785&lt;&gt;0),Accueil!$B$7,""),""))),IF(NOT(_xlfn.ISFORMULA(D785)),IF(AND(ISNUMBER(D785),D785&lt;&gt;0),Accueil!$B$7,IF(NOT(_xlfn.ISFORMULA(G785)),IF(AND(ISNUMBER(G785),G785&lt;&gt;0),Accueil!$B$7,""),"")),IF(NOT(_xlfn.ISFORMULA(G785)),IF(AND(ISNUMBER(G785),G785&lt;&gt;0),Accueil!$B$7,""),"")))</f>
        <v/>
      </c>
      <c r="AE785" s="230">
        <f t="shared" ca="1" si="176"/>
        <v>0</v>
      </c>
      <c r="AF785" s="230">
        <f t="shared" ca="1" si="177"/>
        <v>0</v>
      </c>
      <c r="AG785" s="230">
        <f t="shared" ca="1" si="178"/>
        <v>0</v>
      </c>
      <c r="AH785" s="231">
        <f t="shared" ca="1" si="179"/>
        <v>0</v>
      </c>
      <c r="AI785" s="231">
        <f t="shared" ca="1" si="180"/>
        <v>0</v>
      </c>
      <c r="AJ785" s="231" t="str">
        <f t="shared" ca="1" si="181"/>
        <v/>
      </c>
    </row>
    <row r="786" spans="1:36" x14ac:dyDescent="0.25">
      <c r="A786" s="42"/>
      <c r="B786" s="232" t="str">
        <f>IF(NOT(_xlfn.ISFORMULA(D786)),IF(AND(ISNUMBER(D786),D786&lt;&gt;0),Accueil!$B$7,IF(NOT(_xlfn.ISFORMULA(G786)),IF(AND(ISNUMBER(G786),G786&lt;&gt;0),Accueil!$B$7,""),"")),IF(NOT(_xlfn.ISFORMULA(G786)),IF(AND(ISNUMBER(G786),G786&lt;&gt;0),Accueil!$B$7,""),""))</f>
        <v/>
      </c>
      <c r="C786" s="43"/>
      <c r="D786" s="223" t="str">
        <f t="shared" ca="1" si="168"/>
        <v/>
      </c>
      <c r="E786" s="223" t="str">
        <f t="shared" ca="1" si="169"/>
        <v/>
      </c>
      <c r="F786" s="223" t="str">
        <f t="shared" ca="1" si="170"/>
        <v/>
      </c>
      <c r="G786" s="224" t="str">
        <f t="shared" ca="1" si="171"/>
        <v/>
      </c>
      <c r="H786" s="225" t="str">
        <f t="shared" ca="1" si="172"/>
        <v/>
      </c>
      <c r="I786" s="226" t="str">
        <f t="shared" ca="1" si="173"/>
        <v/>
      </c>
      <c r="J786" s="227" t="str">
        <f t="shared" ca="1" si="174"/>
        <v/>
      </c>
      <c r="K786" s="301" t="s">
        <v>88</v>
      </c>
      <c r="L786" s="112"/>
      <c r="M786" s="35"/>
      <c r="N786" s="35"/>
      <c r="O786" s="35"/>
      <c r="P786" s="35"/>
      <c r="S786" s="35"/>
      <c r="T786" s="35"/>
      <c r="U786" s="35"/>
      <c r="V786" s="35"/>
      <c r="W786" s="35"/>
      <c r="X786" s="35"/>
      <c r="Y786" s="35"/>
      <c r="Z786" s="35"/>
      <c r="AA786" s="228" t="b">
        <f t="shared" ca="1" si="175"/>
        <v>1</v>
      </c>
      <c r="AB786" s="228" t="b">
        <f ca="1">AND(Accueil!$E$5="Oui",$AA786,OR($AD786="",Accueil!$E$7="",NOT(ISNUMBER(Accueil!$E$7)),$AD786&gt;=Accueil!$E$7))</f>
        <v>0</v>
      </c>
      <c r="AC786" s="228" t="b">
        <f ca="1">AND(Accueil!$E$8="Oui",$AA786,OR($AD786="",Accueil!$E$10="",NOT(ISNUMBER(Accueil!$E$10)),$AD786&gt;=Accueil!$E$10))</f>
        <v>0</v>
      </c>
      <c r="AD786" s="229" t="str">
        <f>IF(NOT(_xlfn.ISFORMULA(B786)),IF(ISNUMBER(B786),B786,IF(NOT(_xlfn.ISFORMULA(D786)),IF(AND(ISNUMBER(D786),D786&lt;&gt;0),Accueil!$B$7,IF(NOT(_xlfn.ISFORMULA(G786)),IF(AND(ISNUMBER(G786),G786&lt;&gt;0),Accueil!$B$7,""),"")),IF(NOT(_xlfn.ISFORMULA(G786)),IF(AND(ISNUMBER(G786),G786&lt;&gt;0),Accueil!$B$7,""),""))),IF(NOT(_xlfn.ISFORMULA(D786)),IF(AND(ISNUMBER(D786),D786&lt;&gt;0),Accueil!$B$7,IF(NOT(_xlfn.ISFORMULA(G786)),IF(AND(ISNUMBER(G786),G786&lt;&gt;0),Accueil!$B$7,""),"")),IF(NOT(_xlfn.ISFORMULA(G786)),IF(AND(ISNUMBER(G786),G786&lt;&gt;0),Accueil!$B$7,""),"")))</f>
        <v/>
      </c>
      <c r="AE786" s="230">
        <f t="shared" ca="1" si="176"/>
        <v>0</v>
      </c>
      <c r="AF786" s="230">
        <f t="shared" ca="1" si="177"/>
        <v>0</v>
      </c>
      <c r="AG786" s="230">
        <f t="shared" ca="1" si="178"/>
        <v>0</v>
      </c>
      <c r="AH786" s="231">
        <f t="shared" ca="1" si="179"/>
        <v>0</v>
      </c>
      <c r="AI786" s="231">
        <f t="shared" ca="1" si="180"/>
        <v>0</v>
      </c>
      <c r="AJ786" s="231" t="str">
        <f t="shared" ca="1" si="181"/>
        <v/>
      </c>
    </row>
    <row r="787" spans="1:36" x14ac:dyDescent="0.25">
      <c r="A787" s="42"/>
      <c r="B787" s="232" t="str">
        <f>IF(NOT(_xlfn.ISFORMULA(D787)),IF(AND(ISNUMBER(D787),D787&lt;&gt;0),Accueil!$B$7,IF(NOT(_xlfn.ISFORMULA(G787)),IF(AND(ISNUMBER(G787),G787&lt;&gt;0),Accueil!$B$7,""),"")),IF(NOT(_xlfn.ISFORMULA(G787)),IF(AND(ISNUMBER(G787),G787&lt;&gt;0),Accueil!$B$7,""),""))</f>
        <v/>
      </c>
      <c r="C787" s="43"/>
      <c r="D787" s="223" t="str">
        <f t="shared" ca="1" si="168"/>
        <v/>
      </c>
      <c r="E787" s="223" t="str">
        <f t="shared" ca="1" si="169"/>
        <v/>
      </c>
      <c r="F787" s="223" t="str">
        <f t="shared" ca="1" si="170"/>
        <v/>
      </c>
      <c r="G787" s="224" t="str">
        <f t="shared" ca="1" si="171"/>
        <v/>
      </c>
      <c r="H787" s="225" t="str">
        <f t="shared" ca="1" si="172"/>
        <v/>
      </c>
      <c r="I787" s="226" t="str">
        <f t="shared" ca="1" si="173"/>
        <v/>
      </c>
      <c r="J787" s="227" t="str">
        <f t="shared" ca="1" si="174"/>
        <v/>
      </c>
      <c r="K787" s="301" t="s">
        <v>88</v>
      </c>
      <c r="L787" s="112"/>
      <c r="M787" s="35"/>
      <c r="N787" s="35"/>
      <c r="O787" s="35"/>
      <c r="P787" s="35"/>
      <c r="S787" s="35"/>
      <c r="T787" s="35"/>
      <c r="U787" s="35"/>
      <c r="V787" s="35"/>
      <c r="W787" s="35"/>
      <c r="X787" s="35"/>
      <c r="Y787" s="35"/>
      <c r="Z787" s="35"/>
      <c r="AA787" s="228" t="b">
        <f t="shared" ca="1" si="175"/>
        <v>1</v>
      </c>
      <c r="AB787" s="228" t="b">
        <f ca="1">AND(Accueil!$E$5="Oui",$AA787,OR($AD787="",Accueil!$E$7="",NOT(ISNUMBER(Accueil!$E$7)),$AD787&gt;=Accueil!$E$7))</f>
        <v>0</v>
      </c>
      <c r="AC787" s="228" t="b">
        <f ca="1">AND(Accueil!$E$8="Oui",$AA787,OR($AD787="",Accueil!$E$10="",NOT(ISNUMBER(Accueil!$E$10)),$AD787&gt;=Accueil!$E$10))</f>
        <v>0</v>
      </c>
      <c r="AD787" s="229" t="str">
        <f>IF(NOT(_xlfn.ISFORMULA(B787)),IF(ISNUMBER(B787),B787,IF(NOT(_xlfn.ISFORMULA(D787)),IF(AND(ISNUMBER(D787),D787&lt;&gt;0),Accueil!$B$7,IF(NOT(_xlfn.ISFORMULA(G787)),IF(AND(ISNUMBER(G787),G787&lt;&gt;0),Accueil!$B$7,""),"")),IF(NOT(_xlfn.ISFORMULA(G787)),IF(AND(ISNUMBER(G787),G787&lt;&gt;0),Accueil!$B$7,""),""))),IF(NOT(_xlfn.ISFORMULA(D787)),IF(AND(ISNUMBER(D787),D787&lt;&gt;0),Accueil!$B$7,IF(NOT(_xlfn.ISFORMULA(G787)),IF(AND(ISNUMBER(G787),G787&lt;&gt;0),Accueil!$B$7,""),"")),IF(NOT(_xlfn.ISFORMULA(G787)),IF(AND(ISNUMBER(G787),G787&lt;&gt;0),Accueil!$B$7,""),"")))</f>
        <v/>
      </c>
      <c r="AE787" s="230">
        <f t="shared" ca="1" si="176"/>
        <v>0</v>
      </c>
      <c r="AF787" s="230">
        <f t="shared" ca="1" si="177"/>
        <v>0</v>
      </c>
      <c r="AG787" s="230">
        <f t="shared" ca="1" si="178"/>
        <v>0</v>
      </c>
      <c r="AH787" s="231">
        <f t="shared" ca="1" si="179"/>
        <v>0</v>
      </c>
      <c r="AI787" s="231">
        <f t="shared" ca="1" si="180"/>
        <v>0</v>
      </c>
      <c r="AJ787" s="231" t="str">
        <f t="shared" ca="1" si="181"/>
        <v/>
      </c>
    </row>
    <row r="788" spans="1:36" x14ac:dyDescent="0.25">
      <c r="A788" s="42"/>
      <c r="B788" s="232" t="str">
        <f>IF(NOT(_xlfn.ISFORMULA(D788)),IF(AND(ISNUMBER(D788),D788&lt;&gt;0),Accueil!$B$7,IF(NOT(_xlfn.ISFORMULA(G788)),IF(AND(ISNUMBER(G788),G788&lt;&gt;0),Accueil!$B$7,""),"")),IF(NOT(_xlfn.ISFORMULA(G788)),IF(AND(ISNUMBER(G788),G788&lt;&gt;0),Accueil!$B$7,""),""))</f>
        <v/>
      </c>
      <c r="C788" s="43"/>
      <c r="D788" s="223" t="str">
        <f t="shared" ca="1" si="168"/>
        <v/>
      </c>
      <c r="E788" s="223" t="str">
        <f t="shared" ca="1" si="169"/>
        <v/>
      </c>
      <c r="F788" s="223" t="str">
        <f t="shared" ca="1" si="170"/>
        <v/>
      </c>
      <c r="G788" s="224" t="str">
        <f t="shared" ca="1" si="171"/>
        <v/>
      </c>
      <c r="H788" s="225" t="str">
        <f t="shared" ca="1" si="172"/>
        <v/>
      </c>
      <c r="I788" s="226" t="str">
        <f t="shared" ca="1" si="173"/>
        <v/>
      </c>
      <c r="J788" s="227" t="str">
        <f t="shared" ca="1" si="174"/>
        <v/>
      </c>
      <c r="K788" s="301" t="s">
        <v>88</v>
      </c>
      <c r="L788" s="112"/>
      <c r="M788" s="35"/>
      <c r="N788" s="35"/>
      <c r="O788" s="35"/>
      <c r="P788" s="35"/>
      <c r="S788" s="35"/>
      <c r="T788" s="35"/>
      <c r="U788" s="35"/>
      <c r="V788" s="35"/>
      <c r="W788" s="35"/>
      <c r="X788" s="35"/>
      <c r="Y788" s="35"/>
      <c r="Z788" s="35"/>
      <c r="AA788" s="228" t="b">
        <f t="shared" ca="1" si="175"/>
        <v>1</v>
      </c>
      <c r="AB788" s="228" t="b">
        <f ca="1">AND(Accueil!$E$5="Oui",$AA788,OR($AD788="",Accueil!$E$7="",NOT(ISNUMBER(Accueil!$E$7)),$AD788&gt;=Accueil!$E$7))</f>
        <v>0</v>
      </c>
      <c r="AC788" s="228" t="b">
        <f ca="1">AND(Accueil!$E$8="Oui",$AA788,OR($AD788="",Accueil!$E$10="",NOT(ISNUMBER(Accueil!$E$10)),$AD788&gt;=Accueil!$E$10))</f>
        <v>0</v>
      </c>
      <c r="AD788" s="229" t="str">
        <f>IF(NOT(_xlfn.ISFORMULA(B788)),IF(ISNUMBER(B788),B788,IF(NOT(_xlfn.ISFORMULA(D788)),IF(AND(ISNUMBER(D788),D788&lt;&gt;0),Accueil!$B$7,IF(NOT(_xlfn.ISFORMULA(G788)),IF(AND(ISNUMBER(G788),G788&lt;&gt;0),Accueil!$B$7,""),"")),IF(NOT(_xlfn.ISFORMULA(G788)),IF(AND(ISNUMBER(G788),G788&lt;&gt;0),Accueil!$B$7,""),""))),IF(NOT(_xlfn.ISFORMULA(D788)),IF(AND(ISNUMBER(D788),D788&lt;&gt;0),Accueil!$B$7,IF(NOT(_xlfn.ISFORMULA(G788)),IF(AND(ISNUMBER(G788),G788&lt;&gt;0),Accueil!$B$7,""),"")),IF(NOT(_xlfn.ISFORMULA(G788)),IF(AND(ISNUMBER(G788),G788&lt;&gt;0),Accueil!$B$7,""),"")))</f>
        <v/>
      </c>
      <c r="AE788" s="230">
        <f t="shared" ca="1" si="176"/>
        <v>0</v>
      </c>
      <c r="AF788" s="230">
        <f t="shared" ca="1" si="177"/>
        <v>0</v>
      </c>
      <c r="AG788" s="230">
        <f t="shared" ca="1" si="178"/>
        <v>0</v>
      </c>
      <c r="AH788" s="231">
        <f t="shared" ca="1" si="179"/>
        <v>0</v>
      </c>
      <c r="AI788" s="231">
        <f t="shared" ca="1" si="180"/>
        <v>0</v>
      </c>
      <c r="AJ788" s="231" t="str">
        <f t="shared" ca="1" si="181"/>
        <v/>
      </c>
    </row>
    <row r="789" spans="1:36" x14ac:dyDescent="0.25">
      <c r="A789" s="42"/>
      <c r="B789" s="232" t="str">
        <f>IF(NOT(_xlfn.ISFORMULA(D789)),IF(AND(ISNUMBER(D789),D789&lt;&gt;0),Accueil!$B$7,IF(NOT(_xlfn.ISFORMULA(G789)),IF(AND(ISNUMBER(G789),G789&lt;&gt;0),Accueil!$B$7,""),"")),IF(NOT(_xlfn.ISFORMULA(G789)),IF(AND(ISNUMBER(G789),G789&lt;&gt;0),Accueil!$B$7,""),""))</f>
        <v/>
      </c>
      <c r="C789" s="43"/>
      <c r="D789" s="223" t="str">
        <f t="shared" ca="1" si="168"/>
        <v/>
      </c>
      <c r="E789" s="223" t="str">
        <f t="shared" ca="1" si="169"/>
        <v/>
      </c>
      <c r="F789" s="223" t="str">
        <f t="shared" ca="1" si="170"/>
        <v/>
      </c>
      <c r="G789" s="224" t="str">
        <f t="shared" ca="1" si="171"/>
        <v/>
      </c>
      <c r="H789" s="225" t="str">
        <f t="shared" ca="1" si="172"/>
        <v/>
      </c>
      <c r="I789" s="226" t="str">
        <f t="shared" ca="1" si="173"/>
        <v/>
      </c>
      <c r="J789" s="227" t="str">
        <f t="shared" ca="1" si="174"/>
        <v/>
      </c>
      <c r="K789" s="301" t="s">
        <v>88</v>
      </c>
      <c r="L789" s="112"/>
      <c r="M789" s="35"/>
      <c r="N789" s="35"/>
      <c r="O789" s="35"/>
      <c r="P789" s="35"/>
      <c r="S789" s="35"/>
      <c r="T789" s="35"/>
      <c r="U789" s="35"/>
      <c r="V789" s="35"/>
      <c r="W789" s="35"/>
      <c r="X789" s="35"/>
      <c r="Y789" s="35"/>
      <c r="Z789" s="35"/>
      <c r="AA789" s="228" t="b">
        <f t="shared" ca="1" si="175"/>
        <v>1</v>
      </c>
      <c r="AB789" s="228" t="b">
        <f ca="1">AND(Accueil!$E$5="Oui",$AA789,OR($AD789="",Accueil!$E$7="",NOT(ISNUMBER(Accueil!$E$7)),$AD789&gt;=Accueil!$E$7))</f>
        <v>0</v>
      </c>
      <c r="AC789" s="228" t="b">
        <f ca="1">AND(Accueil!$E$8="Oui",$AA789,OR($AD789="",Accueil!$E$10="",NOT(ISNUMBER(Accueil!$E$10)),$AD789&gt;=Accueil!$E$10))</f>
        <v>0</v>
      </c>
      <c r="AD789" s="229" t="str">
        <f>IF(NOT(_xlfn.ISFORMULA(B789)),IF(ISNUMBER(B789),B789,IF(NOT(_xlfn.ISFORMULA(D789)),IF(AND(ISNUMBER(D789),D789&lt;&gt;0),Accueil!$B$7,IF(NOT(_xlfn.ISFORMULA(G789)),IF(AND(ISNUMBER(G789),G789&lt;&gt;0),Accueil!$B$7,""),"")),IF(NOT(_xlfn.ISFORMULA(G789)),IF(AND(ISNUMBER(G789),G789&lt;&gt;0),Accueil!$B$7,""),""))),IF(NOT(_xlfn.ISFORMULA(D789)),IF(AND(ISNUMBER(D789),D789&lt;&gt;0),Accueil!$B$7,IF(NOT(_xlfn.ISFORMULA(G789)),IF(AND(ISNUMBER(G789),G789&lt;&gt;0),Accueil!$B$7,""),"")),IF(NOT(_xlfn.ISFORMULA(G789)),IF(AND(ISNUMBER(G789),G789&lt;&gt;0),Accueil!$B$7,""),"")))</f>
        <v/>
      </c>
      <c r="AE789" s="230">
        <f t="shared" ca="1" si="176"/>
        <v>0</v>
      </c>
      <c r="AF789" s="230">
        <f t="shared" ca="1" si="177"/>
        <v>0</v>
      </c>
      <c r="AG789" s="230">
        <f t="shared" ca="1" si="178"/>
        <v>0</v>
      </c>
      <c r="AH789" s="231">
        <f t="shared" ca="1" si="179"/>
        <v>0</v>
      </c>
      <c r="AI789" s="231">
        <f t="shared" ca="1" si="180"/>
        <v>0</v>
      </c>
      <c r="AJ789" s="231" t="str">
        <f t="shared" ca="1" si="181"/>
        <v/>
      </c>
    </row>
    <row r="790" spans="1:36" x14ac:dyDescent="0.25">
      <c r="A790" s="42"/>
      <c r="B790" s="232" t="str">
        <f>IF(NOT(_xlfn.ISFORMULA(D790)),IF(AND(ISNUMBER(D790),D790&lt;&gt;0),Accueil!$B$7,IF(NOT(_xlfn.ISFORMULA(G790)),IF(AND(ISNUMBER(G790),G790&lt;&gt;0),Accueil!$B$7,""),"")),IF(NOT(_xlfn.ISFORMULA(G790)),IF(AND(ISNUMBER(G790),G790&lt;&gt;0),Accueil!$B$7,""),""))</f>
        <v/>
      </c>
      <c r="C790" s="43"/>
      <c r="D790" s="223" t="str">
        <f t="shared" ca="1" si="168"/>
        <v/>
      </c>
      <c r="E790" s="223" t="str">
        <f t="shared" ca="1" si="169"/>
        <v/>
      </c>
      <c r="F790" s="223" t="str">
        <f t="shared" ca="1" si="170"/>
        <v/>
      </c>
      <c r="G790" s="224" t="str">
        <f t="shared" ca="1" si="171"/>
        <v/>
      </c>
      <c r="H790" s="225" t="str">
        <f t="shared" ca="1" si="172"/>
        <v/>
      </c>
      <c r="I790" s="226" t="str">
        <f t="shared" ca="1" si="173"/>
        <v/>
      </c>
      <c r="J790" s="227" t="str">
        <f t="shared" ca="1" si="174"/>
        <v/>
      </c>
      <c r="K790" s="301" t="s">
        <v>88</v>
      </c>
      <c r="L790" s="112"/>
      <c r="M790" s="35"/>
      <c r="N790" s="35"/>
      <c r="O790" s="35"/>
      <c r="P790" s="35"/>
      <c r="S790" s="35"/>
      <c r="T790" s="35"/>
      <c r="U790" s="35"/>
      <c r="V790" s="35"/>
      <c r="W790" s="35"/>
      <c r="X790" s="35"/>
      <c r="Y790" s="35"/>
      <c r="Z790" s="35"/>
      <c r="AA790" s="228" t="b">
        <f t="shared" ca="1" si="175"/>
        <v>1</v>
      </c>
      <c r="AB790" s="228" t="b">
        <f ca="1">AND(Accueil!$E$5="Oui",$AA790,OR($AD790="",Accueil!$E$7="",NOT(ISNUMBER(Accueil!$E$7)),$AD790&gt;=Accueil!$E$7))</f>
        <v>0</v>
      </c>
      <c r="AC790" s="228" t="b">
        <f ca="1">AND(Accueil!$E$8="Oui",$AA790,OR($AD790="",Accueil!$E$10="",NOT(ISNUMBER(Accueil!$E$10)),$AD790&gt;=Accueil!$E$10))</f>
        <v>0</v>
      </c>
      <c r="AD790" s="229" t="str">
        <f>IF(NOT(_xlfn.ISFORMULA(B790)),IF(ISNUMBER(B790),B790,IF(NOT(_xlfn.ISFORMULA(D790)),IF(AND(ISNUMBER(D790),D790&lt;&gt;0),Accueil!$B$7,IF(NOT(_xlfn.ISFORMULA(G790)),IF(AND(ISNUMBER(G790),G790&lt;&gt;0),Accueil!$B$7,""),"")),IF(NOT(_xlfn.ISFORMULA(G790)),IF(AND(ISNUMBER(G790),G790&lt;&gt;0),Accueil!$B$7,""),""))),IF(NOT(_xlfn.ISFORMULA(D790)),IF(AND(ISNUMBER(D790),D790&lt;&gt;0),Accueil!$B$7,IF(NOT(_xlfn.ISFORMULA(G790)),IF(AND(ISNUMBER(G790),G790&lt;&gt;0),Accueil!$B$7,""),"")),IF(NOT(_xlfn.ISFORMULA(G790)),IF(AND(ISNUMBER(G790),G790&lt;&gt;0),Accueil!$B$7,""),"")))</f>
        <v/>
      </c>
      <c r="AE790" s="230">
        <f t="shared" ca="1" si="176"/>
        <v>0</v>
      </c>
      <c r="AF790" s="230">
        <f t="shared" ca="1" si="177"/>
        <v>0</v>
      </c>
      <c r="AG790" s="230">
        <f t="shared" ca="1" si="178"/>
        <v>0</v>
      </c>
      <c r="AH790" s="231">
        <f t="shared" ca="1" si="179"/>
        <v>0</v>
      </c>
      <c r="AI790" s="231">
        <f t="shared" ca="1" si="180"/>
        <v>0</v>
      </c>
      <c r="AJ790" s="231" t="str">
        <f t="shared" ca="1" si="181"/>
        <v/>
      </c>
    </row>
    <row r="791" spans="1:36" x14ac:dyDescent="0.25">
      <c r="A791" s="42"/>
      <c r="B791" s="232" t="str">
        <f>IF(NOT(_xlfn.ISFORMULA(D791)),IF(AND(ISNUMBER(D791),D791&lt;&gt;0),Accueil!$B$7,IF(NOT(_xlfn.ISFORMULA(G791)),IF(AND(ISNUMBER(G791),G791&lt;&gt;0),Accueil!$B$7,""),"")),IF(NOT(_xlfn.ISFORMULA(G791)),IF(AND(ISNUMBER(G791),G791&lt;&gt;0),Accueil!$B$7,""),""))</f>
        <v/>
      </c>
      <c r="C791" s="43"/>
      <c r="D791" s="223" t="str">
        <f t="shared" ca="1" si="168"/>
        <v/>
      </c>
      <c r="E791" s="223" t="str">
        <f t="shared" ca="1" si="169"/>
        <v/>
      </c>
      <c r="F791" s="223" t="str">
        <f t="shared" ca="1" si="170"/>
        <v/>
      </c>
      <c r="G791" s="224" t="str">
        <f t="shared" ca="1" si="171"/>
        <v/>
      </c>
      <c r="H791" s="225" t="str">
        <f t="shared" ca="1" si="172"/>
        <v/>
      </c>
      <c r="I791" s="226" t="str">
        <f t="shared" ca="1" si="173"/>
        <v/>
      </c>
      <c r="J791" s="227" t="str">
        <f t="shared" ca="1" si="174"/>
        <v/>
      </c>
      <c r="K791" s="301" t="s">
        <v>88</v>
      </c>
      <c r="L791" s="112"/>
      <c r="M791" s="35"/>
      <c r="N791" s="35"/>
      <c r="O791" s="35"/>
      <c r="P791" s="35"/>
      <c r="S791" s="35"/>
      <c r="T791" s="35"/>
      <c r="U791" s="35"/>
      <c r="V791" s="35"/>
      <c r="W791" s="35"/>
      <c r="X791" s="35"/>
      <c r="Y791" s="35"/>
      <c r="Z791" s="35"/>
      <c r="AA791" s="228" t="b">
        <f t="shared" ca="1" si="175"/>
        <v>1</v>
      </c>
      <c r="AB791" s="228" t="b">
        <f ca="1">AND(Accueil!$E$5="Oui",$AA791,OR($AD791="",Accueil!$E$7="",NOT(ISNUMBER(Accueil!$E$7)),$AD791&gt;=Accueil!$E$7))</f>
        <v>0</v>
      </c>
      <c r="AC791" s="228" t="b">
        <f ca="1">AND(Accueil!$E$8="Oui",$AA791,OR($AD791="",Accueil!$E$10="",NOT(ISNUMBER(Accueil!$E$10)),$AD791&gt;=Accueil!$E$10))</f>
        <v>0</v>
      </c>
      <c r="AD791" s="229" t="str">
        <f>IF(NOT(_xlfn.ISFORMULA(B791)),IF(ISNUMBER(B791),B791,IF(NOT(_xlfn.ISFORMULA(D791)),IF(AND(ISNUMBER(D791),D791&lt;&gt;0),Accueil!$B$7,IF(NOT(_xlfn.ISFORMULA(G791)),IF(AND(ISNUMBER(G791),G791&lt;&gt;0),Accueil!$B$7,""),"")),IF(NOT(_xlfn.ISFORMULA(G791)),IF(AND(ISNUMBER(G791),G791&lt;&gt;0),Accueil!$B$7,""),""))),IF(NOT(_xlfn.ISFORMULA(D791)),IF(AND(ISNUMBER(D791),D791&lt;&gt;0),Accueil!$B$7,IF(NOT(_xlfn.ISFORMULA(G791)),IF(AND(ISNUMBER(G791),G791&lt;&gt;0),Accueil!$B$7,""),"")),IF(NOT(_xlfn.ISFORMULA(G791)),IF(AND(ISNUMBER(G791),G791&lt;&gt;0),Accueil!$B$7,""),"")))</f>
        <v/>
      </c>
      <c r="AE791" s="230">
        <f t="shared" ca="1" si="176"/>
        <v>0</v>
      </c>
      <c r="AF791" s="230">
        <f t="shared" ca="1" si="177"/>
        <v>0</v>
      </c>
      <c r="AG791" s="230">
        <f t="shared" ca="1" si="178"/>
        <v>0</v>
      </c>
      <c r="AH791" s="231">
        <f t="shared" ca="1" si="179"/>
        <v>0</v>
      </c>
      <c r="AI791" s="231">
        <f t="shared" ca="1" si="180"/>
        <v>0</v>
      </c>
      <c r="AJ791" s="231" t="str">
        <f t="shared" ca="1" si="181"/>
        <v/>
      </c>
    </row>
    <row r="792" spans="1:36" x14ac:dyDescent="0.25">
      <c r="A792" s="42"/>
      <c r="B792" s="232" t="str">
        <f>IF(NOT(_xlfn.ISFORMULA(D792)),IF(AND(ISNUMBER(D792),D792&lt;&gt;0),Accueil!$B$7,IF(NOT(_xlfn.ISFORMULA(G792)),IF(AND(ISNUMBER(G792),G792&lt;&gt;0),Accueil!$B$7,""),"")),IF(NOT(_xlfn.ISFORMULA(G792)),IF(AND(ISNUMBER(G792),G792&lt;&gt;0),Accueil!$B$7,""),""))</f>
        <v/>
      </c>
      <c r="C792" s="43"/>
      <c r="D792" s="223" t="str">
        <f t="shared" ca="1" si="168"/>
        <v/>
      </c>
      <c r="E792" s="223" t="str">
        <f t="shared" ca="1" si="169"/>
        <v/>
      </c>
      <c r="F792" s="223" t="str">
        <f t="shared" ca="1" si="170"/>
        <v/>
      </c>
      <c r="G792" s="224" t="str">
        <f t="shared" ca="1" si="171"/>
        <v/>
      </c>
      <c r="H792" s="225" t="str">
        <f t="shared" ca="1" si="172"/>
        <v/>
      </c>
      <c r="I792" s="226" t="str">
        <f t="shared" ca="1" si="173"/>
        <v/>
      </c>
      <c r="J792" s="227" t="str">
        <f t="shared" ca="1" si="174"/>
        <v/>
      </c>
      <c r="K792" s="301" t="s">
        <v>88</v>
      </c>
      <c r="L792" s="112"/>
      <c r="M792" s="35"/>
      <c r="N792" s="35"/>
      <c r="O792" s="35"/>
      <c r="P792" s="35"/>
      <c r="S792" s="35"/>
      <c r="T792" s="35"/>
      <c r="U792" s="35"/>
      <c r="V792" s="35"/>
      <c r="W792" s="35"/>
      <c r="X792" s="35"/>
      <c r="Y792" s="35"/>
      <c r="Z792" s="35"/>
      <c r="AA792" s="228" t="b">
        <f t="shared" ca="1" si="175"/>
        <v>1</v>
      </c>
      <c r="AB792" s="228" t="b">
        <f ca="1">AND(Accueil!$E$5="Oui",$AA792,OR($AD792="",Accueil!$E$7="",NOT(ISNUMBER(Accueil!$E$7)),$AD792&gt;=Accueil!$E$7))</f>
        <v>0</v>
      </c>
      <c r="AC792" s="228" t="b">
        <f ca="1">AND(Accueil!$E$8="Oui",$AA792,OR($AD792="",Accueil!$E$10="",NOT(ISNUMBER(Accueil!$E$10)),$AD792&gt;=Accueil!$E$10))</f>
        <v>0</v>
      </c>
      <c r="AD792" s="229" t="str">
        <f>IF(NOT(_xlfn.ISFORMULA(B792)),IF(ISNUMBER(B792),B792,IF(NOT(_xlfn.ISFORMULA(D792)),IF(AND(ISNUMBER(D792),D792&lt;&gt;0),Accueil!$B$7,IF(NOT(_xlfn.ISFORMULA(G792)),IF(AND(ISNUMBER(G792),G792&lt;&gt;0),Accueil!$B$7,""),"")),IF(NOT(_xlfn.ISFORMULA(G792)),IF(AND(ISNUMBER(G792),G792&lt;&gt;0),Accueil!$B$7,""),""))),IF(NOT(_xlfn.ISFORMULA(D792)),IF(AND(ISNUMBER(D792),D792&lt;&gt;0),Accueil!$B$7,IF(NOT(_xlfn.ISFORMULA(G792)),IF(AND(ISNUMBER(G792),G792&lt;&gt;0),Accueil!$B$7,""),"")),IF(NOT(_xlfn.ISFORMULA(G792)),IF(AND(ISNUMBER(G792),G792&lt;&gt;0),Accueil!$B$7,""),"")))</f>
        <v/>
      </c>
      <c r="AE792" s="230">
        <f t="shared" ca="1" si="176"/>
        <v>0</v>
      </c>
      <c r="AF792" s="230">
        <f t="shared" ca="1" si="177"/>
        <v>0</v>
      </c>
      <c r="AG792" s="230">
        <f t="shared" ca="1" si="178"/>
        <v>0</v>
      </c>
      <c r="AH792" s="231">
        <f t="shared" ca="1" si="179"/>
        <v>0</v>
      </c>
      <c r="AI792" s="231">
        <f t="shared" ca="1" si="180"/>
        <v>0</v>
      </c>
      <c r="AJ792" s="231" t="str">
        <f t="shared" ca="1" si="181"/>
        <v/>
      </c>
    </row>
    <row r="793" spans="1:36" x14ac:dyDescent="0.25">
      <c r="A793" s="42"/>
      <c r="B793" s="232" t="str">
        <f>IF(NOT(_xlfn.ISFORMULA(D793)),IF(AND(ISNUMBER(D793),D793&lt;&gt;0),Accueil!$B$7,IF(NOT(_xlfn.ISFORMULA(G793)),IF(AND(ISNUMBER(G793),G793&lt;&gt;0),Accueil!$B$7,""),"")),IF(NOT(_xlfn.ISFORMULA(G793)),IF(AND(ISNUMBER(G793),G793&lt;&gt;0),Accueil!$B$7,""),""))</f>
        <v/>
      </c>
      <c r="C793" s="43"/>
      <c r="D793" s="223" t="str">
        <f t="shared" ca="1" si="168"/>
        <v/>
      </c>
      <c r="E793" s="223" t="str">
        <f t="shared" ca="1" si="169"/>
        <v/>
      </c>
      <c r="F793" s="223" t="str">
        <f t="shared" ca="1" si="170"/>
        <v/>
      </c>
      <c r="G793" s="224" t="str">
        <f t="shared" ca="1" si="171"/>
        <v/>
      </c>
      <c r="H793" s="225" t="str">
        <f t="shared" ca="1" si="172"/>
        <v/>
      </c>
      <c r="I793" s="226" t="str">
        <f t="shared" ca="1" si="173"/>
        <v/>
      </c>
      <c r="J793" s="227" t="str">
        <f t="shared" ca="1" si="174"/>
        <v/>
      </c>
      <c r="K793" s="301" t="s">
        <v>88</v>
      </c>
      <c r="L793" s="112"/>
      <c r="M793" s="35"/>
      <c r="N793" s="35"/>
      <c r="O793" s="35"/>
      <c r="P793" s="35"/>
      <c r="S793" s="35"/>
      <c r="T793" s="35"/>
      <c r="U793" s="35"/>
      <c r="V793" s="35"/>
      <c r="W793" s="35"/>
      <c r="X793" s="35"/>
      <c r="Y793" s="35"/>
      <c r="Z793" s="35"/>
      <c r="AA793" s="228" t="b">
        <f t="shared" ca="1" si="175"/>
        <v>1</v>
      </c>
      <c r="AB793" s="228" t="b">
        <f ca="1">AND(Accueil!$E$5="Oui",$AA793,OR($AD793="",Accueil!$E$7="",NOT(ISNUMBER(Accueil!$E$7)),$AD793&gt;=Accueil!$E$7))</f>
        <v>0</v>
      </c>
      <c r="AC793" s="228" t="b">
        <f ca="1">AND(Accueil!$E$8="Oui",$AA793,OR($AD793="",Accueil!$E$10="",NOT(ISNUMBER(Accueil!$E$10)),$AD793&gt;=Accueil!$E$10))</f>
        <v>0</v>
      </c>
      <c r="AD793" s="229" t="str">
        <f>IF(NOT(_xlfn.ISFORMULA(B793)),IF(ISNUMBER(B793),B793,IF(NOT(_xlfn.ISFORMULA(D793)),IF(AND(ISNUMBER(D793),D793&lt;&gt;0),Accueil!$B$7,IF(NOT(_xlfn.ISFORMULA(G793)),IF(AND(ISNUMBER(G793),G793&lt;&gt;0),Accueil!$B$7,""),"")),IF(NOT(_xlfn.ISFORMULA(G793)),IF(AND(ISNUMBER(G793),G793&lt;&gt;0),Accueil!$B$7,""),""))),IF(NOT(_xlfn.ISFORMULA(D793)),IF(AND(ISNUMBER(D793),D793&lt;&gt;0),Accueil!$B$7,IF(NOT(_xlfn.ISFORMULA(G793)),IF(AND(ISNUMBER(G793),G793&lt;&gt;0),Accueil!$B$7,""),"")),IF(NOT(_xlfn.ISFORMULA(G793)),IF(AND(ISNUMBER(G793),G793&lt;&gt;0),Accueil!$B$7,""),"")))</f>
        <v/>
      </c>
      <c r="AE793" s="230">
        <f t="shared" ca="1" si="176"/>
        <v>0</v>
      </c>
      <c r="AF793" s="230">
        <f t="shared" ca="1" si="177"/>
        <v>0</v>
      </c>
      <c r="AG793" s="230">
        <f t="shared" ca="1" si="178"/>
        <v>0</v>
      </c>
      <c r="AH793" s="231">
        <f t="shared" ca="1" si="179"/>
        <v>0</v>
      </c>
      <c r="AI793" s="231">
        <f t="shared" ca="1" si="180"/>
        <v>0</v>
      </c>
      <c r="AJ793" s="231" t="str">
        <f t="shared" ca="1" si="181"/>
        <v/>
      </c>
    </row>
    <row r="794" spans="1:36" x14ac:dyDescent="0.25">
      <c r="A794" s="42"/>
      <c r="B794" s="232" t="str">
        <f>IF(NOT(_xlfn.ISFORMULA(D794)),IF(AND(ISNUMBER(D794),D794&lt;&gt;0),Accueil!$B$7,IF(NOT(_xlfn.ISFORMULA(G794)),IF(AND(ISNUMBER(G794),G794&lt;&gt;0),Accueil!$B$7,""),"")),IF(NOT(_xlfn.ISFORMULA(G794)),IF(AND(ISNUMBER(G794),G794&lt;&gt;0),Accueil!$B$7,""),""))</f>
        <v/>
      </c>
      <c r="C794" s="43"/>
      <c r="D794" s="223" t="str">
        <f t="shared" ca="1" si="168"/>
        <v/>
      </c>
      <c r="E794" s="223" t="str">
        <f t="shared" ca="1" si="169"/>
        <v/>
      </c>
      <c r="F794" s="223" t="str">
        <f t="shared" ca="1" si="170"/>
        <v/>
      </c>
      <c r="G794" s="224" t="str">
        <f t="shared" ca="1" si="171"/>
        <v/>
      </c>
      <c r="H794" s="225" t="str">
        <f t="shared" ca="1" si="172"/>
        <v/>
      </c>
      <c r="I794" s="226" t="str">
        <f t="shared" ca="1" si="173"/>
        <v/>
      </c>
      <c r="J794" s="227" t="str">
        <f t="shared" ca="1" si="174"/>
        <v/>
      </c>
      <c r="K794" s="301" t="s">
        <v>88</v>
      </c>
      <c r="L794" s="112"/>
      <c r="M794" s="35"/>
      <c r="N794" s="35"/>
      <c r="O794" s="35"/>
      <c r="P794" s="35"/>
      <c r="S794" s="35"/>
      <c r="T794" s="35"/>
      <c r="U794" s="35"/>
      <c r="V794" s="35"/>
      <c r="W794" s="35"/>
      <c r="X794" s="35"/>
      <c r="Y794" s="35"/>
      <c r="Z794" s="35"/>
      <c r="AA794" s="228" t="b">
        <f t="shared" ca="1" si="175"/>
        <v>1</v>
      </c>
      <c r="AB794" s="228" t="b">
        <f ca="1">AND(Accueil!$E$5="Oui",$AA794,OR($AD794="",Accueil!$E$7="",NOT(ISNUMBER(Accueil!$E$7)),$AD794&gt;=Accueil!$E$7))</f>
        <v>0</v>
      </c>
      <c r="AC794" s="228" t="b">
        <f ca="1">AND(Accueil!$E$8="Oui",$AA794,OR($AD794="",Accueil!$E$10="",NOT(ISNUMBER(Accueil!$E$10)),$AD794&gt;=Accueil!$E$10))</f>
        <v>0</v>
      </c>
      <c r="AD794" s="229" t="str">
        <f>IF(NOT(_xlfn.ISFORMULA(B794)),IF(ISNUMBER(B794),B794,IF(NOT(_xlfn.ISFORMULA(D794)),IF(AND(ISNUMBER(D794),D794&lt;&gt;0),Accueil!$B$7,IF(NOT(_xlfn.ISFORMULA(G794)),IF(AND(ISNUMBER(G794),G794&lt;&gt;0),Accueil!$B$7,""),"")),IF(NOT(_xlfn.ISFORMULA(G794)),IF(AND(ISNUMBER(G794),G794&lt;&gt;0),Accueil!$B$7,""),""))),IF(NOT(_xlfn.ISFORMULA(D794)),IF(AND(ISNUMBER(D794),D794&lt;&gt;0),Accueil!$B$7,IF(NOT(_xlfn.ISFORMULA(G794)),IF(AND(ISNUMBER(G794),G794&lt;&gt;0),Accueil!$B$7,""),"")),IF(NOT(_xlfn.ISFORMULA(G794)),IF(AND(ISNUMBER(G794),G794&lt;&gt;0),Accueil!$B$7,""),"")))</f>
        <v/>
      </c>
      <c r="AE794" s="230">
        <f t="shared" ca="1" si="176"/>
        <v>0</v>
      </c>
      <c r="AF794" s="230">
        <f t="shared" ca="1" si="177"/>
        <v>0</v>
      </c>
      <c r="AG794" s="230">
        <f t="shared" ca="1" si="178"/>
        <v>0</v>
      </c>
      <c r="AH794" s="231">
        <f t="shared" ca="1" si="179"/>
        <v>0</v>
      </c>
      <c r="AI794" s="231">
        <f t="shared" ca="1" si="180"/>
        <v>0</v>
      </c>
      <c r="AJ794" s="231" t="str">
        <f t="shared" ca="1" si="181"/>
        <v/>
      </c>
    </row>
    <row r="795" spans="1:36" x14ac:dyDescent="0.25">
      <c r="A795" s="42"/>
      <c r="B795" s="232" t="str">
        <f>IF(NOT(_xlfn.ISFORMULA(D795)),IF(AND(ISNUMBER(D795),D795&lt;&gt;0),Accueil!$B$7,IF(NOT(_xlfn.ISFORMULA(G795)),IF(AND(ISNUMBER(G795),G795&lt;&gt;0),Accueil!$B$7,""),"")),IF(NOT(_xlfn.ISFORMULA(G795)),IF(AND(ISNUMBER(G795),G795&lt;&gt;0),Accueil!$B$7,""),""))</f>
        <v/>
      </c>
      <c r="C795" s="43"/>
      <c r="D795" s="223" t="str">
        <f t="shared" ca="1" si="168"/>
        <v/>
      </c>
      <c r="E795" s="223" t="str">
        <f t="shared" ca="1" si="169"/>
        <v/>
      </c>
      <c r="F795" s="223" t="str">
        <f t="shared" ca="1" si="170"/>
        <v/>
      </c>
      <c r="G795" s="224" t="str">
        <f t="shared" ca="1" si="171"/>
        <v/>
      </c>
      <c r="H795" s="225" t="str">
        <f t="shared" ca="1" si="172"/>
        <v/>
      </c>
      <c r="I795" s="226" t="str">
        <f t="shared" ca="1" si="173"/>
        <v/>
      </c>
      <c r="J795" s="227" t="str">
        <f t="shared" ca="1" si="174"/>
        <v/>
      </c>
      <c r="K795" s="301" t="s">
        <v>88</v>
      </c>
      <c r="L795" s="112"/>
      <c r="M795" s="35"/>
      <c r="N795" s="35"/>
      <c r="O795" s="35"/>
      <c r="P795" s="35"/>
      <c r="S795" s="35"/>
      <c r="T795" s="35"/>
      <c r="U795" s="35"/>
      <c r="V795" s="35"/>
      <c r="W795" s="35"/>
      <c r="X795" s="35"/>
      <c r="Y795" s="35"/>
      <c r="Z795" s="35"/>
      <c r="AA795" s="228" t="b">
        <f t="shared" ca="1" si="175"/>
        <v>1</v>
      </c>
      <c r="AB795" s="228" t="b">
        <f ca="1">AND(Accueil!$E$5="Oui",$AA795,OR($AD795="",Accueil!$E$7="",NOT(ISNUMBER(Accueil!$E$7)),$AD795&gt;=Accueil!$E$7))</f>
        <v>0</v>
      </c>
      <c r="AC795" s="228" t="b">
        <f ca="1">AND(Accueil!$E$8="Oui",$AA795,OR($AD795="",Accueil!$E$10="",NOT(ISNUMBER(Accueil!$E$10)),$AD795&gt;=Accueil!$E$10))</f>
        <v>0</v>
      </c>
      <c r="AD795" s="229" t="str">
        <f>IF(NOT(_xlfn.ISFORMULA(B795)),IF(ISNUMBER(B795),B795,IF(NOT(_xlfn.ISFORMULA(D795)),IF(AND(ISNUMBER(D795),D795&lt;&gt;0),Accueil!$B$7,IF(NOT(_xlfn.ISFORMULA(G795)),IF(AND(ISNUMBER(G795),G795&lt;&gt;0),Accueil!$B$7,""),"")),IF(NOT(_xlfn.ISFORMULA(G795)),IF(AND(ISNUMBER(G795),G795&lt;&gt;0),Accueil!$B$7,""),""))),IF(NOT(_xlfn.ISFORMULA(D795)),IF(AND(ISNUMBER(D795),D795&lt;&gt;0),Accueil!$B$7,IF(NOT(_xlfn.ISFORMULA(G795)),IF(AND(ISNUMBER(G795),G795&lt;&gt;0),Accueil!$B$7,""),"")),IF(NOT(_xlfn.ISFORMULA(G795)),IF(AND(ISNUMBER(G795),G795&lt;&gt;0),Accueil!$B$7,""),"")))</f>
        <v/>
      </c>
      <c r="AE795" s="230">
        <f t="shared" ca="1" si="176"/>
        <v>0</v>
      </c>
      <c r="AF795" s="230">
        <f t="shared" ca="1" si="177"/>
        <v>0</v>
      </c>
      <c r="AG795" s="230">
        <f t="shared" ca="1" si="178"/>
        <v>0</v>
      </c>
      <c r="AH795" s="231">
        <f t="shared" ca="1" si="179"/>
        <v>0</v>
      </c>
      <c r="AI795" s="231">
        <f t="shared" ca="1" si="180"/>
        <v>0</v>
      </c>
      <c r="AJ795" s="231" t="str">
        <f t="shared" ca="1" si="181"/>
        <v/>
      </c>
    </row>
    <row r="796" spans="1:36" x14ac:dyDescent="0.25">
      <c r="A796" s="42"/>
      <c r="B796" s="232" t="str">
        <f>IF(NOT(_xlfn.ISFORMULA(D796)),IF(AND(ISNUMBER(D796),D796&lt;&gt;0),Accueil!$B$7,IF(NOT(_xlfn.ISFORMULA(G796)),IF(AND(ISNUMBER(G796),G796&lt;&gt;0),Accueil!$B$7,""),"")),IF(NOT(_xlfn.ISFORMULA(G796)),IF(AND(ISNUMBER(G796),G796&lt;&gt;0),Accueil!$B$7,""),""))</f>
        <v/>
      </c>
      <c r="C796" s="43"/>
      <c r="D796" s="223" t="str">
        <f t="shared" ca="1" si="168"/>
        <v/>
      </c>
      <c r="E796" s="223" t="str">
        <f t="shared" ca="1" si="169"/>
        <v/>
      </c>
      <c r="F796" s="223" t="str">
        <f t="shared" ca="1" si="170"/>
        <v/>
      </c>
      <c r="G796" s="224" t="str">
        <f t="shared" ca="1" si="171"/>
        <v/>
      </c>
      <c r="H796" s="225" t="str">
        <f t="shared" ca="1" si="172"/>
        <v/>
      </c>
      <c r="I796" s="226" t="str">
        <f t="shared" ca="1" si="173"/>
        <v/>
      </c>
      <c r="J796" s="227" t="str">
        <f t="shared" ca="1" si="174"/>
        <v/>
      </c>
      <c r="K796" s="301" t="s">
        <v>88</v>
      </c>
      <c r="L796" s="112"/>
      <c r="M796" s="35"/>
      <c r="N796" s="35"/>
      <c r="O796" s="35"/>
      <c r="P796" s="35"/>
      <c r="S796" s="35"/>
      <c r="T796" s="35"/>
      <c r="U796" s="35"/>
      <c r="V796" s="35"/>
      <c r="W796" s="35"/>
      <c r="X796" s="35"/>
      <c r="Y796" s="35"/>
      <c r="Z796" s="35"/>
      <c r="AA796" s="228" t="b">
        <f t="shared" ca="1" si="175"/>
        <v>1</v>
      </c>
      <c r="AB796" s="228" t="b">
        <f ca="1">AND(Accueil!$E$5="Oui",$AA796,OR($AD796="",Accueil!$E$7="",NOT(ISNUMBER(Accueil!$E$7)),$AD796&gt;=Accueil!$E$7))</f>
        <v>0</v>
      </c>
      <c r="AC796" s="228" t="b">
        <f ca="1">AND(Accueil!$E$8="Oui",$AA796,OR($AD796="",Accueil!$E$10="",NOT(ISNUMBER(Accueil!$E$10)),$AD796&gt;=Accueil!$E$10))</f>
        <v>0</v>
      </c>
      <c r="AD796" s="229" t="str">
        <f>IF(NOT(_xlfn.ISFORMULA(B796)),IF(ISNUMBER(B796),B796,IF(NOT(_xlfn.ISFORMULA(D796)),IF(AND(ISNUMBER(D796),D796&lt;&gt;0),Accueil!$B$7,IF(NOT(_xlfn.ISFORMULA(G796)),IF(AND(ISNUMBER(G796),G796&lt;&gt;0),Accueil!$B$7,""),"")),IF(NOT(_xlfn.ISFORMULA(G796)),IF(AND(ISNUMBER(G796),G796&lt;&gt;0),Accueil!$B$7,""),""))),IF(NOT(_xlfn.ISFORMULA(D796)),IF(AND(ISNUMBER(D796),D796&lt;&gt;0),Accueil!$B$7,IF(NOT(_xlfn.ISFORMULA(G796)),IF(AND(ISNUMBER(G796),G796&lt;&gt;0),Accueil!$B$7,""),"")),IF(NOT(_xlfn.ISFORMULA(G796)),IF(AND(ISNUMBER(G796),G796&lt;&gt;0),Accueil!$B$7,""),"")))</f>
        <v/>
      </c>
      <c r="AE796" s="230">
        <f t="shared" ca="1" si="176"/>
        <v>0</v>
      </c>
      <c r="AF796" s="230">
        <f t="shared" ca="1" si="177"/>
        <v>0</v>
      </c>
      <c r="AG796" s="230">
        <f t="shared" ca="1" si="178"/>
        <v>0</v>
      </c>
      <c r="AH796" s="231">
        <f t="shared" ca="1" si="179"/>
        <v>0</v>
      </c>
      <c r="AI796" s="231">
        <f t="shared" ca="1" si="180"/>
        <v>0</v>
      </c>
      <c r="AJ796" s="231" t="str">
        <f t="shared" ca="1" si="181"/>
        <v/>
      </c>
    </row>
    <row r="797" spans="1:36" x14ac:dyDescent="0.25">
      <c r="A797" s="42"/>
      <c r="B797" s="232" t="str">
        <f>IF(NOT(_xlfn.ISFORMULA(D797)),IF(AND(ISNUMBER(D797),D797&lt;&gt;0),Accueil!$B$7,IF(NOT(_xlfn.ISFORMULA(G797)),IF(AND(ISNUMBER(G797),G797&lt;&gt;0),Accueil!$B$7,""),"")),IF(NOT(_xlfn.ISFORMULA(G797)),IF(AND(ISNUMBER(G797),G797&lt;&gt;0),Accueil!$B$7,""),""))</f>
        <v/>
      </c>
      <c r="C797" s="43"/>
      <c r="D797" s="223" t="str">
        <f t="shared" ca="1" si="168"/>
        <v/>
      </c>
      <c r="E797" s="223" t="str">
        <f t="shared" ca="1" si="169"/>
        <v/>
      </c>
      <c r="F797" s="223" t="str">
        <f t="shared" ca="1" si="170"/>
        <v/>
      </c>
      <c r="G797" s="224" t="str">
        <f t="shared" ca="1" si="171"/>
        <v/>
      </c>
      <c r="H797" s="225" t="str">
        <f t="shared" ca="1" si="172"/>
        <v/>
      </c>
      <c r="I797" s="226" t="str">
        <f t="shared" ca="1" si="173"/>
        <v/>
      </c>
      <c r="J797" s="227" t="str">
        <f t="shared" ca="1" si="174"/>
        <v/>
      </c>
      <c r="K797" s="301" t="s">
        <v>88</v>
      </c>
      <c r="L797" s="112"/>
      <c r="M797" s="35"/>
      <c r="N797" s="35"/>
      <c r="O797" s="35"/>
      <c r="P797" s="35"/>
      <c r="S797" s="35"/>
      <c r="T797" s="35"/>
      <c r="U797" s="35"/>
      <c r="V797" s="35"/>
      <c r="W797" s="35"/>
      <c r="X797" s="35"/>
      <c r="Y797" s="35"/>
      <c r="Z797" s="35"/>
      <c r="AA797" s="228" t="b">
        <f t="shared" ca="1" si="175"/>
        <v>1</v>
      </c>
      <c r="AB797" s="228" t="b">
        <f ca="1">AND(Accueil!$E$5="Oui",$AA797,OR($AD797="",Accueil!$E$7="",NOT(ISNUMBER(Accueil!$E$7)),$AD797&gt;=Accueil!$E$7))</f>
        <v>0</v>
      </c>
      <c r="AC797" s="228" t="b">
        <f ca="1">AND(Accueil!$E$8="Oui",$AA797,OR($AD797="",Accueil!$E$10="",NOT(ISNUMBER(Accueil!$E$10)),$AD797&gt;=Accueil!$E$10))</f>
        <v>0</v>
      </c>
      <c r="AD797" s="229" t="str">
        <f>IF(NOT(_xlfn.ISFORMULA(B797)),IF(ISNUMBER(B797),B797,IF(NOT(_xlfn.ISFORMULA(D797)),IF(AND(ISNUMBER(D797),D797&lt;&gt;0),Accueil!$B$7,IF(NOT(_xlfn.ISFORMULA(G797)),IF(AND(ISNUMBER(G797),G797&lt;&gt;0),Accueil!$B$7,""),"")),IF(NOT(_xlfn.ISFORMULA(G797)),IF(AND(ISNUMBER(G797),G797&lt;&gt;0),Accueil!$B$7,""),""))),IF(NOT(_xlfn.ISFORMULA(D797)),IF(AND(ISNUMBER(D797),D797&lt;&gt;0),Accueil!$B$7,IF(NOT(_xlfn.ISFORMULA(G797)),IF(AND(ISNUMBER(G797),G797&lt;&gt;0),Accueil!$B$7,""),"")),IF(NOT(_xlfn.ISFORMULA(G797)),IF(AND(ISNUMBER(G797),G797&lt;&gt;0),Accueil!$B$7,""),"")))</f>
        <v/>
      </c>
      <c r="AE797" s="230">
        <f t="shared" ca="1" si="176"/>
        <v>0</v>
      </c>
      <c r="AF797" s="230">
        <f t="shared" ca="1" si="177"/>
        <v>0</v>
      </c>
      <c r="AG797" s="230">
        <f t="shared" ca="1" si="178"/>
        <v>0</v>
      </c>
      <c r="AH797" s="231">
        <f t="shared" ca="1" si="179"/>
        <v>0</v>
      </c>
      <c r="AI797" s="231">
        <f t="shared" ca="1" si="180"/>
        <v>0</v>
      </c>
      <c r="AJ797" s="231" t="str">
        <f t="shared" ca="1" si="181"/>
        <v/>
      </c>
    </row>
    <row r="798" spans="1:36" x14ac:dyDescent="0.25">
      <c r="A798" s="42"/>
      <c r="B798" s="232" t="str">
        <f>IF(NOT(_xlfn.ISFORMULA(D798)),IF(AND(ISNUMBER(D798),D798&lt;&gt;0),Accueil!$B$7,IF(NOT(_xlfn.ISFORMULA(G798)),IF(AND(ISNUMBER(G798),G798&lt;&gt;0),Accueil!$B$7,""),"")),IF(NOT(_xlfn.ISFORMULA(G798)),IF(AND(ISNUMBER(G798),G798&lt;&gt;0),Accueil!$B$7,""),""))</f>
        <v/>
      </c>
      <c r="C798" s="43"/>
      <c r="D798" s="223" t="str">
        <f t="shared" ca="1" si="168"/>
        <v/>
      </c>
      <c r="E798" s="223" t="str">
        <f t="shared" ca="1" si="169"/>
        <v/>
      </c>
      <c r="F798" s="223" t="str">
        <f t="shared" ca="1" si="170"/>
        <v/>
      </c>
      <c r="G798" s="224" t="str">
        <f t="shared" ca="1" si="171"/>
        <v/>
      </c>
      <c r="H798" s="225" t="str">
        <f t="shared" ca="1" si="172"/>
        <v/>
      </c>
      <c r="I798" s="226" t="str">
        <f t="shared" ca="1" si="173"/>
        <v/>
      </c>
      <c r="J798" s="227" t="str">
        <f t="shared" ca="1" si="174"/>
        <v/>
      </c>
      <c r="K798" s="301" t="s">
        <v>88</v>
      </c>
      <c r="L798" s="112"/>
      <c r="M798" s="35"/>
      <c r="N798" s="35"/>
      <c r="O798" s="35"/>
      <c r="P798" s="35"/>
      <c r="S798" s="35"/>
      <c r="T798" s="35"/>
      <c r="U798" s="35"/>
      <c r="V798" s="35"/>
      <c r="W798" s="35"/>
      <c r="X798" s="35"/>
      <c r="Y798" s="35"/>
      <c r="Z798" s="35"/>
      <c r="AA798" s="228" t="b">
        <f t="shared" ca="1" si="175"/>
        <v>1</v>
      </c>
      <c r="AB798" s="228" t="b">
        <f ca="1">AND(Accueil!$E$5="Oui",$AA798,OR($AD798="",Accueil!$E$7="",NOT(ISNUMBER(Accueil!$E$7)),$AD798&gt;=Accueil!$E$7))</f>
        <v>0</v>
      </c>
      <c r="AC798" s="228" t="b">
        <f ca="1">AND(Accueil!$E$8="Oui",$AA798,OR($AD798="",Accueil!$E$10="",NOT(ISNUMBER(Accueil!$E$10)),$AD798&gt;=Accueil!$E$10))</f>
        <v>0</v>
      </c>
      <c r="AD798" s="229" t="str">
        <f>IF(NOT(_xlfn.ISFORMULA(B798)),IF(ISNUMBER(B798),B798,IF(NOT(_xlfn.ISFORMULA(D798)),IF(AND(ISNUMBER(D798),D798&lt;&gt;0),Accueil!$B$7,IF(NOT(_xlfn.ISFORMULA(G798)),IF(AND(ISNUMBER(G798),G798&lt;&gt;0),Accueil!$B$7,""),"")),IF(NOT(_xlfn.ISFORMULA(G798)),IF(AND(ISNUMBER(G798),G798&lt;&gt;0),Accueil!$B$7,""),""))),IF(NOT(_xlfn.ISFORMULA(D798)),IF(AND(ISNUMBER(D798),D798&lt;&gt;0),Accueil!$B$7,IF(NOT(_xlfn.ISFORMULA(G798)),IF(AND(ISNUMBER(G798),G798&lt;&gt;0),Accueil!$B$7,""),"")),IF(NOT(_xlfn.ISFORMULA(G798)),IF(AND(ISNUMBER(G798),G798&lt;&gt;0),Accueil!$B$7,""),"")))</f>
        <v/>
      </c>
      <c r="AE798" s="230">
        <f t="shared" ca="1" si="176"/>
        <v>0</v>
      </c>
      <c r="AF798" s="230">
        <f t="shared" ca="1" si="177"/>
        <v>0</v>
      </c>
      <c r="AG798" s="230">
        <f t="shared" ca="1" si="178"/>
        <v>0</v>
      </c>
      <c r="AH798" s="231">
        <f t="shared" ca="1" si="179"/>
        <v>0</v>
      </c>
      <c r="AI798" s="231">
        <f t="shared" ca="1" si="180"/>
        <v>0</v>
      </c>
      <c r="AJ798" s="231" t="str">
        <f t="shared" ca="1" si="181"/>
        <v/>
      </c>
    </row>
    <row r="799" spans="1:36" x14ac:dyDescent="0.25">
      <c r="A799" s="42"/>
      <c r="B799" s="232" t="str">
        <f>IF(NOT(_xlfn.ISFORMULA(D799)),IF(AND(ISNUMBER(D799),D799&lt;&gt;0),Accueil!$B$7,IF(NOT(_xlfn.ISFORMULA(G799)),IF(AND(ISNUMBER(G799),G799&lt;&gt;0),Accueil!$B$7,""),"")),IF(NOT(_xlfn.ISFORMULA(G799)),IF(AND(ISNUMBER(G799),G799&lt;&gt;0),Accueil!$B$7,""),""))</f>
        <v/>
      </c>
      <c r="C799" s="43"/>
      <c r="D799" s="223" t="str">
        <f t="shared" ca="1" si="168"/>
        <v/>
      </c>
      <c r="E799" s="223" t="str">
        <f t="shared" ca="1" si="169"/>
        <v/>
      </c>
      <c r="F799" s="223" t="str">
        <f t="shared" ca="1" si="170"/>
        <v/>
      </c>
      <c r="G799" s="224" t="str">
        <f t="shared" ca="1" si="171"/>
        <v/>
      </c>
      <c r="H799" s="225" t="str">
        <f t="shared" ca="1" si="172"/>
        <v/>
      </c>
      <c r="I799" s="226" t="str">
        <f t="shared" ca="1" si="173"/>
        <v/>
      </c>
      <c r="J799" s="227" t="str">
        <f t="shared" ca="1" si="174"/>
        <v/>
      </c>
      <c r="K799" s="301" t="s">
        <v>88</v>
      </c>
      <c r="L799" s="112"/>
      <c r="M799" s="35"/>
      <c r="N799" s="35"/>
      <c r="O799" s="35"/>
      <c r="P799" s="35"/>
      <c r="S799" s="35"/>
      <c r="T799" s="35"/>
      <c r="U799" s="35"/>
      <c r="V799" s="35"/>
      <c r="W799" s="35"/>
      <c r="X799" s="35"/>
      <c r="Y799" s="35"/>
      <c r="Z799" s="35"/>
      <c r="AA799" s="228" t="b">
        <f t="shared" ca="1" si="175"/>
        <v>1</v>
      </c>
      <c r="AB799" s="228" t="b">
        <f ca="1">AND(Accueil!$E$5="Oui",$AA799,OR($AD799="",Accueil!$E$7="",NOT(ISNUMBER(Accueil!$E$7)),$AD799&gt;=Accueil!$E$7))</f>
        <v>0</v>
      </c>
      <c r="AC799" s="228" t="b">
        <f ca="1">AND(Accueil!$E$8="Oui",$AA799,OR($AD799="",Accueil!$E$10="",NOT(ISNUMBER(Accueil!$E$10)),$AD799&gt;=Accueil!$E$10))</f>
        <v>0</v>
      </c>
      <c r="AD799" s="229" t="str">
        <f>IF(NOT(_xlfn.ISFORMULA(B799)),IF(ISNUMBER(B799),B799,IF(NOT(_xlfn.ISFORMULA(D799)),IF(AND(ISNUMBER(D799),D799&lt;&gt;0),Accueil!$B$7,IF(NOT(_xlfn.ISFORMULA(G799)),IF(AND(ISNUMBER(G799),G799&lt;&gt;0),Accueil!$B$7,""),"")),IF(NOT(_xlfn.ISFORMULA(G799)),IF(AND(ISNUMBER(G799),G799&lt;&gt;0),Accueil!$B$7,""),""))),IF(NOT(_xlfn.ISFORMULA(D799)),IF(AND(ISNUMBER(D799),D799&lt;&gt;0),Accueil!$B$7,IF(NOT(_xlfn.ISFORMULA(G799)),IF(AND(ISNUMBER(G799),G799&lt;&gt;0),Accueil!$B$7,""),"")),IF(NOT(_xlfn.ISFORMULA(G799)),IF(AND(ISNUMBER(G799),G799&lt;&gt;0),Accueil!$B$7,""),"")))</f>
        <v/>
      </c>
      <c r="AE799" s="230">
        <f t="shared" ca="1" si="176"/>
        <v>0</v>
      </c>
      <c r="AF799" s="230">
        <f t="shared" ca="1" si="177"/>
        <v>0</v>
      </c>
      <c r="AG799" s="230">
        <f t="shared" ca="1" si="178"/>
        <v>0</v>
      </c>
      <c r="AH799" s="231">
        <f t="shared" ca="1" si="179"/>
        <v>0</v>
      </c>
      <c r="AI799" s="231">
        <f t="shared" ca="1" si="180"/>
        <v>0</v>
      </c>
      <c r="AJ799" s="231" t="str">
        <f t="shared" ca="1" si="181"/>
        <v/>
      </c>
    </row>
    <row r="800" spans="1:36" x14ac:dyDescent="0.25">
      <c r="A800" s="42"/>
      <c r="B800" s="232" t="str">
        <f>IF(NOT(_xlfn.ISFORMULA(D800)),IF(AND(ISNUMBER(D800),D800&lt;&gt;0),Accueil!$B$7,IF(NOT(_xlfn.ISFORMULA(G800)),IF(AND(ISNUMBER(G800),G800&lt;&gt;0),Accueil!$B$7,""),"")),IF(NOT(_xlfn.ISFORMULA(G800)),IF(AND(ISNUMBER(G800),G800&lt;&gt;0),Accueil!$B$7,""),""))</f>
        <v/>
      </c>
      <c r="C800" s="43"/>
      <c r="D800" s="223" t="str">
        <f t="shared" ca="1" si="168"/>
        <v/>
      </c>
      <c r="E800" s="223" t="str">
        <f t="shared" ca="1" si="169"/>
        <v/>
      </c>
      <c r="F800" s="223" t="str">
        <f t="shared" ca="1" si="170"/>
        <v/>
      </c>
      <c r="G800" s="224" t="str">
        <f t="shared" ca="1" si="171"/>
        <v/>
      </c>
      <c r="H800" s="225" t="str">
        <f t="shared" ca="1" si="172"/>
        <v/>
      </c>
      <c r="I800" s="226" t="str">
        <f t="shared" ca="1" si="173"/>
        <v/>
      </c>
      <c r="J800" s="227" t="str">
        <f t="shared" ca="1" si="174"/>
        <v/>
      </c>
      <c r="K800" s="301" t="s">
        <v>88</v>
      </c>
      <c r="L800" s="112"/>
      <c r="M800" s="35"/>
      <c r="N800" s="35"/>
      <c r="O800" s="35"/>
      <c r="P800" s="35"/>
      <c r="S800" s="35"/>
      <c r="T800" s="35"/>
      <c r="U800" s="35"/>
      <c r="V800" s="35"/>
      <c r="W800" s="35"/>
      <c r="X800" s="35"/>
      <c r="Y800" s="35"/>
      <c r="Z800" s="35"/>
      <c r="AA800" s="228" t="b">
        <f t="shared" ca="1" si="175"/>
        <v>1</v>
      </c>
      <c r="AB800" s="228" t="b">
        <f ca="1">AND(Accueil!$E$5="Oui",$AA800,OR($AD800="",Accueil!$E$7="",NOT(ISNUMBER(Accueil!$E$7)),$AD800&gt;=Accueil!$E$7))</f>
        <v>0</v>
      </c>
      <c r="AC800" s="228" t="b">
        <f ca="1">AND(Accueil!$E$8="Oui",$AA800,OR($AD800="",Accueil!$E$10="",NOT(ISNUMBER(Accueil!$E$10)),$AD800&gt;=Accueil!$E$10))</f>
        <v>0</v>
      </c>
      <c r="AD800" s="229" t="str">
        <f>IF(NOT(_xlfn.ISFORMULA(B800)),IF(ISNUMBER(B800),B800,IF(NOT(_xlfn.ISFORMULA(D800)),IF(AND(ISNUMBER(D800),D800&lt;&gt;0),Accueil!$B$7,IF(NOT(_xlfn.ISFORMULA(G800)),IF(AND(ISNUMBER(G800),G800&lt;&gt;0),Accueil!$B$7,""),"")),IF(NOT(_xlfn.ISFORMULA(G800)),IF(AND(ISNUMBER(G800),G800&lt;&gt;0),Accueil!$B$7,""),""))),IF(NOT(_xlfn.ISFORMULA(D800)),IF(AND(ISNUMBER(D800),D800&lt;&gt;0),Accueil!$B$7,IF(NOT(_xlfn.ISFORMULA(G800)),IF(AND(ISNUMBER(G800),G800&lt;&gt;0),Accueil!$B$7,""),"")),IF(NOT(_xlfn.ISFORMULA(G800)),IF(AND(ISNUMBER(G800),G800&lt;&gt;0),Accueil!$B$7,""),"")))</f>
        <v/>
      </c>
      <c r="AE800" s="230">
        <f t="shared" ca="1" si="176"/>
        <v>0</v>
      </c>
      <c r="AF800" s="230">
        <f t="shared" ca="1" si="177"/>
        <v>0</v>
      </c>
      <c r="AG800" s="230">
        <f t="shared" ca="1" si="178"/>
        <v>0</v>
      </c>
      <c r="AH800" s="231">
        <f t="shared" ca="1" si="179"/>
        <v>0</v>
      </c>
      <c r="AI800" s="231">
        <f t="shared" ca="1" si="180"/>
        <v>0</v>
      </c>
      <c r="AJ800" s="231" t="str">
        <f t="shared" ca="1" si="181"/>
        <v/>
      </c>
    </row>
    <row r="801" spans="1:36" x14ac:dyDescent="0.25">
      <c r="A801" s="42"/>
      <c r="B801" s="232" t="str">
        <f>IF(NOT(_xlfn.ISFORMULA(D801)),IF(AND(ISNUMBER(D801),D801&lt;&gt;0),Accueil!$B$7,IF(NOT(_xlfn.ISFORMULA(G801)),IF(AND(ISNUMBER(G801),G801&lt;&gt;0),Accueil!$B$7,""),"")),IF(NOT(_xlfn.ISFORMULA(G801)),IF(AND(ISNUMBER(G801),G801&lt;&gt;0),Accueil!$B$7,""),""))</f>
        <v/>
      </c>
      <c r="C801" s="43"/>
      <c r="D801" s="223" t="str">
        <f t="shared" ca="1" si="168"/>
        <v/>
      </c>
      <c r="E801" s="223" t="str">
        <f t="shared" ca="1" si="169"/>
        <v/>
      </c>
      <c r="F801" s="223" t="str">
        <f t="shared" ca="1" si="170"/>
        <v/>
      </c>
      <c r="G801" s="224" t="str">
        <f t="shared" ca="1" si="171"/>
        <v/>
      </c>
      <c r="H801" s="225" t="str">
        <f t="shared" ca="1" si="172"/>
        <v/>
      </c>
      <c r="I801" s="226" t="str">
        <f t="shared" ca="1" si="173"/>
        <v/>
      </c>
      <c r="J801" s="227" t="str">
        <f t="shared" ca="1" si="174"/>
        <v/>
      </c>
      <c r="K801" s="301" t="s">
        <v>88</v>
      </c>
      <c r="L801" s="112"/>
      <c r="M801" s="35"/>
      <c r="N801" s="35"/>
      <c r="O801" s="35"/>
      <c r="P801" s="35"/>
      <c r="S801" s="35"/>
      <c r="T801" s="35"/>
      <c r="U801" s="35"/>
      <c r="V801" s="35"/>
      <c r="W801" s="35"/>
      <c r="X801" s="35"/>
      <c r="Y801" s="35"/>
      <c r="Z801" s="35"/>
      <c r="AA801" s="228" t="b">
        <f t="shared" ca="1" si="175"/>
        <v>1</v>
      </c>
      <c r="AB801" s="228" t="b">
        <f ca="1">AND(Accueil!$E$5="Oui",$AA801,OR($AD801="",Accueil!$E$7="",NOT(ISNUMBER(Accueil!$E$7)),$AD801&gt;=Accueil!$E$7))</f>
        <v>0</v>
      </c>
      <c r="AC801" s="228" t="b">
        <f ca="1">AND(Accueil!$E$8="Oui",$AA801,OR($AD801="",Accueil!$E$10="",NOT(ISNUMBER(Accueil!$E$10)),$AD801&gt;=Accueil!$E$10))</f>
        <v>0</v>
      </c>
      <c r="AD801" s="229" t="str">
        <f>IF(NOT(_xlfn.ISFORMULA(B801)),IF(ISNUMBER(B801),B801,IF(NOT(_xlfn.ISFORMULA(D801)),IF(AND(ISNUMBER(D801),D801&lt;&gt;0),Accueil!$B$7,IF(NOT(_xlfn.ISFORMULA(G801)),IF(AND(ISNUMBER(G801),G801&lt;&gt;0),Accueil!$B$7,""),"")),IF(NOT(_xlfn.ISFORMULA(G801)),IF(AND(ISNUMBER(G801),G801&lt;&gt;0),Accueil!$B$7,""),""))),IF(NOT(_xlfn.ISFORMULA(D801)),IF(AND(ISNUMBER(D801),D801&lt;&gt;0),Accueil!$B$7,IF(NOT(_xlfn.ISFORMULA(G801)),IF(AND(ISNUMBER(G801),G801&lt;&gt;0),Accueil!$B$7,""),"")),IF(NOT(_xlfn.ISFORMULA(G801)),IF(AND(ISNUMBER(G801),G801&lt;&gt;0),Accueil!$B$7,""),"")))</f>
        <v/>
      </c>
      <c r="AE801" s="230">
        <f t="shared" ca="1" si="176"/>
        <v>0</v>
      </c>
      <c r="AF801" s="230">
        <f t="shared" ca="1" si="177"/>
        <v>0</v>
      </c>
      <c r="AG801" s="230">
        <f t="shared" ca="1" si="178"/>
        <v>0</v>
      </c>
      <c r="AH801" s="231">
        <f t="shared" ca="1" si="179"/>
        <v>0</v>
      </c>
      <c r="AI801" s="231">
        <f t="shared" ca="1" si="180"/>
        <v>0</v>
      </c>
      <c r="AJ801" s="231" t="str">
        <f t="shared" ca="1" si="181"/>
        <v/>
      </c>
    </row>
    <row r="802" spans="1:36" x14ac:dyDescent="0.25">
      <c r="A802" s="42"/>
      <c r="B802" s="232" t="str">
        <f>IF(NOT(_xlfn.ISFORMULA(D802)),IF(AND(ISNUMBER(D802),D802&lt;&gt;0),Accueil!$B$7,IF(NOT(_xlfn.ISFORMULA(G802)),IF(AND(ISNUMBER(G802),G802&lt;&gt;0),Accueil!$B$7,""),"")),IF(NOT(_xlfn.ISFORMULA(G802)),IF(AND(ISNUMBER(G802),G802&lt;&gt;0),Accueil!$B$7,""),""))</f>
        <v/>
      </c>
      <c r="C802" s="43"/>
      <c r="D802" s="223" t="str">
        <f t="shared" ca="1" si="168"/>
        <v/>
      </c>
      <c r="E802" s="223" t="str">
        <f t="shared" ca="1" si="169"/>
        <v/>
      </c>
      <c r="F802" s="223" t="str">
        <f t="shared" ca="1" si="170"/>
        <v/>
      </c>
      <c r="G802" s="224" t="str">
        <f t="shared" ca="1" si="171"/>
        <v/>
      </c>
      <c r="H802" s="225" t="str">
        <f t="shared" ca="1" si="172"/>
        <v/>
      </c>
      <c r="I802" s="226" t="str">
        <f t="shared" ca="1" si="173"/>
        <v/>
      </c>
      <c r="J802" s="227" t="str">
        <f t="shared" ca="1" si="174"/>
        <v/>
      </c>
      <c r="K802" s="301" t="s">
        <v>88</v>
      </c>
      <c r="L802" s="112"/>
      <c r="M802" s="35"/>
      <c r="N802" s="35"/>
      <c r="O802" s="35"/>
      <c r="P802" s="35"/>
      <c r="S802" s="35"/>
      <c r="T802" s="35"/>
      <c r="U802" s="35"/>
      <c r="V802" s="35"/>
      <c r="W802" s="35"/>
      <c r="X802" s="35"/>
      <c r="Y802" s="35"/>
      <c r="Z802" s="35"/>
      <c r="AA802" s="228" t="b">
        <f t="shared" ca="1" si="175"/>
        <v>1</v>
      </c>
      <c r="AB802" s="228" t="b">
        <f ca="1">AND(Accueil!$E$5="Oui",$AA802,OR($AD802="",Accueil!$E$7="",NOT(ISNUMBER(Accueil!$E$7)),$AD802&gt;=Accueil!$E$7))</f>
        <v>0</v>
      </c>
      <c r="AC802" s="228" t="b">
        <f ca="1">AND(Accueil!$E$8="Oui",$AA802,OR($AD802="",Accueil!$E$10="",NOT(ISNUMBER(Accueil!$E$10)),$AD802&gt;=Accueil!$E$10))</f>
        <v>0</v>
      </c>
      <c r="AD802" s="229" t="str">
        <f>IF(NOT(_xlfn.ISFORMULA(B802)),IF(ISNUMBER(B802),B802,IF(NOT(_xlfn.ISFORMULA(D802)),IF(AND(ISNUMBER(D802),D802&lt;&gt;0),Accueil!$B$7,IF(NOT(_xlfn.ISFORMULA(G802)),IF(AND(ISNUMBER(G802),G802&lt;&gt;0),Accueil!$B$7,""),"")),IF(NOT(_xlfn.ISFORMULA(G802)),IF(AND(ISNUMBER(G802),G802&lt;&gt;0),Accueil!$B$7,""),""))),IF(NOT(_xlfn.ISFORMULA(D802)),IF(AND(ISNUMBER(D802),D802&lt;&gt;0),Accueil!$B$7,IF(NOT(_xlfn.ISFORMULA(G802)),IF(AND(ISNUMBER(G802),G802&lt;&gt;0),Accueil!$B$7,""),"")),IF(NOT(_xlfn.ISFORMULA(G802)),IF(AND(ISNUMBER(G802),G802&lt;&gt;0),Accueil!$B$7,""),"")))</f>
        <v/>
      </c>
      <c r="AE802" s="230">
        <f t="shared" ca="1" si="176"/>
        <v>0</v>
      </c>
      <c r="AF802" s="230">
        <f t="shared" ca="1" si="177"/>
        <v>0</v>
      </c>
      <c r="AG802" s="230">
        <f t="shared" ca="1" si="178"/>
        <v>0</v>
      </c>
      <c r="AH802" s="231">
        <f t="shared" ca="1" si="179"/>
        <v>0</v>
      </c>
      <c r="AI802" s="231">
        <f t="shared" ca="1" si="180"/>
        <v>0</v>
      </c>
      <c r="AJ802" s="231" t="str">
        <f t="shared" ca="1" si="181"/>
        <v/>
      </c>
    </row>
    <row r="803" spans="1:36" x14ac:dyDescent="0.25">
      <c r="A803" s="42"/>
      <c r="B803" s="232" t="str">
        <f>IF(NOT(_xlfn.ISFORMULA(D803)),IF(AND(ISNUMBER(D803),D803&lt;&gt;0),Accueil!$B$7,IF(NOT(_xlfn.ISFORMULA(G803)),IF(AND(ISNUMBER(G803),G803&lt;&gt;0),Accueil!$B$7,""),"")),IF(NOT(_xlfn.ISFORMULA(G803)),IF(AND(ISNUMBER(G803),G803&lt;&gt;0),Accueil!$B$7,""),""))</f>
        <v/>
      </c>
      <c r="C803" s="43"/>
      <c r="D803" s="223" t="str">
        <f t="shared" ca="1" si="168"/>
        <v/>
      </c>
      <c r="E803" s="223" t="str">
        <f t="shared" ca="1" si="169"/>
        <v/>
      </c>
      <c r="F803" s="223" t="str">
        <f t="shared" ca="1" si="170"/>
        <v/>
      </c>
      <c r="G803" s="224" t="str">
        <f t="shared" ca="1" si="171"/>
        <v/>
      </c>
      <c r="H803" s="225" t="str">
        <f t="shared" ca="1" si="172"/>
        <v/>
      </c>
      <c r="I803" s="226" t="str">
        <f t="shared" ca="1" si="173"/>
        <v/>
      </c>
      <c r="J803" s="227" t="str">
        <f t="shared" ca="1" si="174"/>
        <v/>
      </c>
      <c r="K803" s="301" t="s">
        <v>88</v>
      </c>
      <c r="L803" s="112"/>
      <c r="M803" s="35"/>
      <c r="N803" s="35"/>
      <c r="O803" s="35"/>
      <c r="P803" s="35"/>
      <c r="S803" s="35"/>
      <c r="T803" s="35"/>
      <c r="U803" s="35"/>
      <c r="V803" s="35"/>
      <c r="W803" s="35"/>
      <c r="X803" s="35"/>
      <c r="Y803" s="35"/>
      <c r="Z803" s="35"/>
      <c r="AA803" s="228" t="b">
        <f t="shared" ca="1" si="175"/>
        <v>1</v>
      </c>
      <c r="AB803" s="228" t="b">
        <f ca="1">AND(Accueil!$E$5="Oui",$AA803,OR($AD803="",Accueil!$E$7="",NOT(ISNUMBER(Accueil!$E$7)),$AD803&gt;=Accueil!$E$7))</f>
        <v>0</v>
      </c>
      <c r="AC803" s="228" t="b">
        <f ca="1">AND(Accueil!$E$8="Oui",$AA803,OR($AD803="",Accueil!$E$10="",NOT(ISNUMBER(Accueil!$E$10)),$AD803&gt;=Accueil!$E$10))</f>
        <v>0</v>
      </c>
      <c r="AD803" s="229" t="str">
        <f>IF(NOT(_xlfn.ISFORMULA(B803)),IF(ISNUMBER(B803),B803,IF(NOT(_xlfn.ISFORMULA(D803)),IF(AND(ISNUMBER(D803),D803&lt;&gt;0),Accueil!$B$7,IF(NOT(_xlfn.ISFORMULA(G803)),IF(AND(ISNUMBER(G803),G803&lt;&gt;0),Accueil!$B$7,""),"")),IF(NOT(_xlfn.ISFORMULA(G803)),IF(AND(ISNUMBER(G803),G803&lt;&gt;0),Accueil!$B$7,""),""))),IF(NOT(_xlfn.ISFORMULA(D803)),IF(AND(ISNUMBER(D803),D803&lt;&gt;0),Accueil!$B$7,IF(NOT(_xlfn.ISFORMULA(G803)),IF(AND(ISNUMBER(G803),G803&lt;&gt;0),Accueil!$B$7,""),"")),IF(NOT(_xlfn.ISFORMULA(G803)),IF(AND(ISNUMBER(G803),G803&lt;&gt;0),Accueil!$B$7,""),"")))</f>
        <v/>
      </c>
      <c r="AE803" s="230">
        <f t="shared" ca="1" si="176"/>
        <v>0</v>
      </c>
      <c r="AF803" s="230">
        <f t="shared" ca="1" si="177"/>
        <v>0</v>
      </c>
      <c r="AG803" s="230">
        <f t="shared" ca="1" si="178"/>
        <v>0</v>
      </c>
      <c r="AH803" s="231">
        <f t="shared" ca="1" si="179"/>
        <v>0</v>
      </c>
      <c r="AI803" s="231">
        <f t="shared" ca="1" si="180"/>
        <v>0</v>
      </c>
      <c r="AJ803" s="231" t="str">
        <f t="shared" ca="1" si="181"/>
        <v/>
      </c>
    </row>
    <row r="804" spans="1:36" x14ac:dyDescent="0.25">
      <c r="A804" s="42"/>
      <c r="B804" s="232" t="str">
        <f>IF(NOT(_xlfn.ISFORMULA(D804)),IF(AND(ISNUMBER(D804),D804&lt;&gt;0),Accueil!$B$7,IF(NOT(_xlfn.ISFORMULA(G804)),IF(AND(ISNUMBER(G804),G804&lt;&gt;0),Accueil!$B$7,""),"")),IF(NOT(_xlfn.ISFORMULA(G804)),IF(AND(ISNUMBER(G804),G804&lt;&gt;0),Accueil!$B$7,""),""))</f>
        <v/>
      </c>
      <c r="C804" s="43"/>
      <c r="D804" s="223" t="str">
        <f t="shared" ca="1" si="168"/>
        <v/>
      </c>
      <c r="E804" s="223" t="str">
        <f t="shared" ca="1" si="169"/>
        <v/>
      </c>
      <c r="F804" s="223" t="str">
        <f t="shared" ca="1" si="170"/>
        <v/>
      </c>
      <c r="G804" s="224" t="str">
        <f t="shared" ca="1" si="171"/>
        <v/>
      </c>
      <c r="H804" s="225" t="str">
        <f t="shared" ca="1" si="172"/>
        <v/>
      </c>
      <c r="I804" s="226" t="str">
        <f t="shared" ca="1" si="173"/>
        <v/>
      </c>
      <c r="J804" s="227" t="str">
        <f t="shared" ca="1" si="174"/>
        <v/>
      </c>
      <c r="K804" s="301" t="s">
        <v>88</v>
      </c>
      <c r="L804" s="112"/>
      <c r="M804" s="35"/>
      <c r="N804" s="35"/>
      <c r="O804" s="35"/>
      <c r="P804" s="35"/>
      <c r="S804" s="35"/>
      <c r="T804" s="35"/>
      <c r="U804" s="35"/>
      <c r="V804" s="35"/>
      <c r="W804" s="35"/>
      <c r="X804" s="35"/>
      <c r="Y804" s="35"/>
      <c r="Z804" s="35"/>
      <c r="AA804" s="228" t="b">
        <f t="shared" ca="1" si="175"/>
        <v>1</v>
      </c>
      <c r="AB804" s="228" t="b">
        <f ca="1">AND(Accueil!$E$5="Oui",$AA804,OR($AD804="",Accueil!$E$7="",NOT(ISNUMBER(Accueil!$E$7)),$AD804&gt;=Accueil!$E$7))</f>
        <v>0</v>
      </c>
      <c r="AC804" s="228" t="b">
        <f ca="1">AND(Accueil!$E$8="Oui",$AA804,OR($AD804="",Accueil!$E$10="",NOT(ISNUMBER(Accueil!$E$10)),$AD804&gt;=Accueil!$E$10))</f>
        <v>0</v>
      </c>
      <c r="AD804" s="229" t="str">
        <f>IF(NOT(_xlfn.ISFORMULA(B804)),IF(ISNUMBER(B804),B804,IF(NOT(_xlfn.ISFORMULA(D804)),IF(AND(ISNUMBER(D804),D804&lt;&gt;0),Accueil!$B$7,IF(NOT(_xlfn.ISFORMULA(G804)),IF(AND(ISNUMBER(G804),G804&lt;&gt;0),Accueil!$B$7,""),"")),IF(NOT(_xlfn.ISFORMULA(G804)),IF(AND(ISNUMBER(G804),G804&lt;&gt;0),Accueil!$B$7,""),""))),IF(NOT(_xlfn.ISFORMULA(D804)),IF(AND(ISNUMBER(D804),D804&lt;&gt;0),Accueil!$B$7,IF(NOT(_xlfn.ISFORMULA(G804)),IF(AND(ISNUMBER(G804),G804&lt;&gt;0),Accueil!$B$7,""),"")),IF(NOT(_xlfn.ISFORMULA(G804)),IF(AND(ISNUMBER(G804),G804&lt;&gt;0),Accueil!$B$7,""),"")))</f>
        <v/>
      </c>
      <c r="AE804" s="230">
        <f t="shared" ca="1" si="176"/>
        <v>0</v>
      </c>
      <c r="AF804" s="230">
        <f t="shared" ca="1" si="177"/>
        <v>0</v>
      </c>
      <c r="AG804" s="230">
        <f t="shared" ca="1" si="178"/>
        <v>0</v>
      </c>
      <c r="AH804" s="231">
        <f t="shared" ca="1" si="179"/>
        <v>0</v>
      </c>
      <c r="AI804" s="231">
        <f t="shared" ca="1" si="180"/>
        <v>0</v>
      </c>
      <c r="AJ804" s="231" t="str">
        <f t="shared" ca="1" si="181"/>
        <v/>
      </c>
    </row>
    <row r="805" spans="1:36" x14ac:dyDescent="0.25">
      <c r="A805" s="42"/>
      <c r="B805" s="232" t="str">
        <f>IF(NOT(_xlfn.ISFORMULA(D805)),IF(AND(ISNUMBER(D805),D805&lt;&gt;0),Accueil!$B$7,IF(NOT(_xlfn.ISFORMULA(G805)),IF(AND(ISNUMBER(G805),G805&lt;&gt;0),Accueil!$B$7,""),"")),IF(NOT(_xlfn.ISFORMULA(G805)),IF(AND(ISNUMBER(G805),G805&lt;&gt;0),Accueil!$B$7,""),""))</f>
        <v/>
      </c>
      <c r="C805" s="43"/>
      <c r="D805" s="223" t="str">
        <f t="shared" ca="1" si="168"/>
        <v/>
      </c>
      <c r="E805" s="223" t="str">
        <f t="shared" ca="1" si="169"/>
        <v/>
      </c>
      <c r="F805" s="223" t="str">
        <f t="shared" ca="1" si="170"/>
        <v/>
      </c>
      <c r="G805" s="224" t="str">
        <f t="shared" ca="1" si="171"/>
        <v/>
      </c>
      <c r="H805" s="225" t="str">
        <f t="shared" ca="1" si="172"/>
        <v/>
      </c>
      <c r="I805" s="226" t="str">
        <f t="shared" ca="1" si="173"/>
        <v/>
      </c>
      <c r="J805" s="227" t="str">
        <f t="shared" ca="1" si="174"/>
        <v/>
      </c>
      <c r="K805" s="301" t="s">
        <v>88</v>
      </c>
      <c r="L805" s="112"/>
      <c r="M805" s="35"/>
      <c r="N805" s="35"/>
      <c r="O805" s="35"/>
      <c r="P805" s="35"/>
      <c r="S805" s="35"/>
      <c r="T805" s="35"/>
      <c r="U805" s="35"/>
      <c r="V805" s="35"/>
      <c r="W805" s="35"/>
      <c r="X805" s="35"/>
      <c r="Y805" s="35"/>
      <c r="Z805" s="35"/>
      <c r="AA805" s="228" t="b">
        <f t="shared" ca="1" si="175"/>
        <v>1</v>
      </c>
      <c r="AB805" s="228" t="b">
        <f ca="1">AND(Accueil!$E$5="Oui",$AA805,OR($AD805="",Accueil!$E$7="",NOT(ISNUMBER(Accueil!$E$7)),$AD805&gt;=Accueil!$E$7))</f>
        <v>0</v>
      </c>
      <c r="AC805" s="228" t="b">
        <f ca="1">AND(Accueil!$E$8="Oui",$AA805,OR($AD805="",Accueil!$E$10="",NOT(ISNUMBER(Accueil!$E$10)),$AD805&gt;=Accueil!$E$10))</f>
        <v>0</v>
      </c>
      <c r="AD805" s="229" t="str">
        <f>IF(NOT(_xlfn.ISFORMULA(B805)),IF(ISNUMBER(B805),B805,IF(NOT(_xlfn.ISFORMULA(D805)),IF(AND(ISNUMBER(D805),D805&lt;&gt;0),Accueil!$B$7,IF(NOT(_xlfn.ISFORMULA(G805)),IF(AND(ISNUMBER(G805),G805&lt;&gt;0),Accueil!$B$7,""),"")),IF(NOT(_xlfn.ISFORMULA(G805)),IF(AND(ISNUMBER(G805),G805&lt;&gt;0),Accueil!$B$7,""),""))),IF(NOT(_xlfn.ISFORMULA(D805)),IF(AND(ISNUMBER(D805),D805&lt;&gt;0),Accueil!$B$7,IF(NOT(_xlfn.ISFORMULA(G805)),IF(AND(ISNUMBER(G805),G805&lt;&gt;0),Accueil!$B$7,""),"")),IF(NOT(_xlfn.ISFORMULA(G805)),IF(AND(ISNUMBER(G805),G805&lt;&gt;0),Accueil!$B$7,""),"")))</f>
        <v/>
      </c>
      <c r="AE805" s="230">
        <f t="shared" ca="1" si="176"/>
        <v>0</v>
      </c>
      <c r="AF805" s="230">
        <f t="shared" ca="1" si="177"/>
        <v>0</v>
      </c>
      <c r="AG805" s="230">
        <f t="shared" ca="1" si="178"/>
        <v>0</v>
      </c>
      <c r="AH805" s="231">
        <f t="shared" ca="1" si="179"/>
        <v>0</v>
      </c>
      <c r="AI805" s="231">
        <f t="shared" ca="1" si="180"/>
        <v>0</v>
      </c>
      <c r="AJ805" s="231" t="str">
        <f t="shared" ca="1" si="181"/>
        <v/>
      </c>
    </row>
    <row r="806" spans="1:36" x14ac:dyDescent="0.25">
      <c r="A806" s="42"/>
      <c r="B806" s="232" t="str">
        <f>IF(NOT(_xlfn.ISFORMULA(D806)),IF(AND(ISNUMBER(D806),D806&lt;&gt;0),Accueil!$B$7,IF(NOT(_xlfn.ISFORMULA(G806)),IF(AND(ISNUMBER(G806),G806&lt;&gt;0),Accueil!$B$7,""),"")),IF(NOT(_xlfn.ISFORMULA(G806)),IF(AND(ISNUMBER(G806),G806&lt;&gt;0),Accueil!$B$7,""),""))</f>
        <v/>
      </c>
      <c r="C806" s="43"/>
      <c r="D806" s="223" t="str">
        <f t="shared" ca="1" si="168"/>
        <v/>
      </c>
      <c r="E806" s="223" t="str">
        <f t="shared" ca="1" si="169"/>
        <v/>
      </c>
      <c r="F806" s="223" t="str">
        <f t="shared" ca="1" si="170"/>
        <v/>
      </c>
      <c r="G806" s="224" t="str">
        <f t="shared" ca="1" si="171"/>
        <v/>
      </c>
      <c r="H806" s="225" t="str">
        <f t="shared" ca="1" si="172"/>
        <v/>
      </c>
      <c r="I806" s="226" t="str">
        <f t="shared" ca="1" si="173"/>
        <v/>
      </c>
      <c r="J806" s="227" t="str">
        <f t="shared" ca="1" si="174"/>
        <v/>
      </c>
      <c r="K806" s="301" t="s">
        <v>88</v>
      </c>
      <c r="L806" s="112"/>
      <c r="M806" s="35"/>
      <c r="N806" s="35"/>
      <c r="O806" s="35"/>
      <c r="P806" s="35"/>
      <c r="S806" s="35"/>
      <c r="T806" s="35"/>
      <c r="U806" s="35"/>
      <c r="V806" s="35"/>
      <c r="W806" s="35"/>
      <c r="X806" s="35"/>
      <c r="Y806" s="35"/>
      <c r="Z806" s="35"/>
      <c r="AA806" s="228" t="b">
        <f t="shared" ca="1" si="175"/>
        <v>1</v>
      </c>
      <c r="AB806" s="228" t="b">
        <f ca="1">AND(Accueil!$E$5="Oui",$AA806,OR($AD806="",Accueil!$E$7="",NOT(ISNUMBER(Accueil!$E$7)),$AD806&gt;=Accueil!$E$7))</f>
        <v>0</v>
      </c>
      <c r="AC806" s="228" t="b">
        <f ca="1">AND(Accueil!$E$8="Oui",$AA806,OR($AD806="",Accueil!$E$10="",NOT(ISNUMBER(Accueil!$E$10)),$AD806&gt;=Accueil!$E$10))</f>
        <v>0</v>
      </c>
      <c r="AD806" s="229" t="str">
        <f>IF(NOT(_xlfn.ISFORMULA(B806)),IF(ISNUMBER(B806),B806,IF(NOT(_xlfn.ISFORMULA(D806)),IF(AND(ISNUMBER(D806),D806&lt;&gt;0),Accueil!$B$7,IF(NOT(_xlfn.ISFORMULA(G806)),IF(AND(ISNUMBER(G806),G806&lt;&gt;0),Accueil!$B$7,""),"")),IF(NOT(_xlfn.ISFORMULA(G806)),IF(AND(ISNUMBER(G806),G806&lt;&gt;0),Accueil!$B$7,""),""))),IF(NOT(_xlfn.ISFORMULA(D806)),IF(AND(ISNUMBER(D806),D806&lt;&gt;0),Accueil!$B$7,IF(NOT(_xlfn.ISFORMULA(G806)),IF(AND(ISNUMBER(G806),G806&lt;&gt;0),Accueil!$B$7,""),"")),IF(NOT(_xlfn.ISFORMULA(G806)),IF(AND(ISNUMBER(G806),G806&lt;&gt;0),Accueil!$B$7,""),"")))</f>
        <v/>
      </c>
      <c r="AE806" s="230">
        <f t="shared" ca="1" si="176"/>
        <v>0</v>
      </c>
      <c r="AF806" s="230">
        <f t="shared" ca="1" si="177"/>
        <v>0</v>
      </c>
      <c r="AG806" s="230">
        <f t="shared" ca="1" si="178"/>
        <v>0</v>
      </c>
      <c r="AH806" s="231">
        <f t="shared" ca="1" si="179"/>
        <v>0</v>
      </c>
      <c r="AI806" s="231">
        <f t="shared" ca="1" si="180"/>
        <v>0</v>
      </c>
      <c r="AJ806" s="231" t="str">
        <f t="shared" ca="1" si="181"/>
        <v/>
      </c>
    </row>
    <row r="807" spans="1:36" x14ac:dyDescent="0.25">
      <c r="A807" s="42"/>
      <c r="B807" s="232" t="str">
        <f>IF(NOT(_xlfn.ISFORMULA(D807)),IF(AND(ISNUMBER(D807),D807&lt;&gt;0),Accueil!$B$7,IF(NOT(_xlfn.ISFORMULA(G807)),IF(AND(ISNUMBER(G807),G807&lt;&gt;0),Accueil!$B$7,""),"")),IF(NOT(_xlfn.ISFORMULA(G807)),IF(AND(ISNUMBER(G807),G807&lt;&gt;0),Accueil!$B$7,""),""))</f>
        <v/>
      </c>
      <c r="C807" s="43"/>
      <c r="D807" s="223" t="str">
        <f t="shared" ca="1" si="168"/>
        <v/>
      </c>
      <c r="E807" s="223" t="str">
        <f t="shared" ca="1" si="169"/>
        <v/>
      </c>
      <c r="F807" s="223" t="str">
        <f t="shared" ca="1" si="170"/>
        <v/>
      </c>
      <c r="G807" s="224" t="str">
        <f t="shared" ca="1" si="171"/>
        <v/>
      </c>
      <c r="H807" s="225" t="str">
        <f t="shared" ca="1" si="172"/>
        <v/>
      </c>
      <c r="I807" s="226" t="str">
        <f t="shared" ca="1" si="173"/>
        <v/>
      </c>
      <c r="J807" s="227" t="str">
        <f t="shared" ca="1" si="174"/>
        <v/>
      </c>
      <c r="K807" s="301" t="s">
        <v>88</v>
      </c>
      <c r="L807" s="112"/>
      <c r="M807" s="35"/>
      <c r="N807" s="35"/>
      <c r="O807" s="35"/>
      <c r="P807" s="35"/>
      <c r="S807" s="35"/>
      <c r="T807" s="35"/>
      <c r="U807" s="35"/>
      <c r="V807" s="35"/>
      <c r="W807" s="35"/>
      <c r="X807" s="35"/>
      <c r="Y807" s="35"/>
      <c r="Z807" s="35"/>
      <c r="AA807" s="228" t="b">
        <f t="shared" ca="1" si="175"/>
        <v>1</v>
      </c>
      <c r="AB807" s="228" t="b">
        <f ca="1">AND(Accueil!$E$5="Oui",$AA807,OR($AD807="",Accueil!$E$7="",NOT(ISNUMBER(Accueil!$E$7)),$AD807&gt;=Accueil!$E$7))</f>
        <v>0</v>
      </c>
      <c r="AC807" s="228" t="b">
        <f ca="1">AND(Accueil!$E$8="Oui",$AA807,OR($AD807="",Accueil!$E$10="",NOT(ISNUMBER(Accueil!$E$10)),$AD807&gt;=Accueil!$E$10))</f>
        <v>0</v>
      </c>
      <c r="AD807" s="229" t="str">
        <f>IF(NOT(_xlfn.ISFORMULA(B807)),IF(ISNUMBER(B807),B807,IF(NOT(_xlfn.ISFORMULA(D807)),IF(AND(ISNUMBER(D807),D807&lt;&gt;0),Accueil!$B$7,IF(NOT(_xlfn.ISFORMULA(G807)),IF(AND(ISNUMBER(G807),G807&lt;&gt;0),Accueil!$B$7,""),"")),IF(NOT(_xlfn.ISFORMULA(G807)),IF(AND(ISNUMBER(G807),G807&lt;&gt;0),Accueil!$B$7,""),""))),IF(NOT(_xlfn.ISFORMULA(D807)),IF(AND(ISNUMBER(D807),D807&lt;&gt;0),Accueil!$B$7,IF(NOT(_xlfn.ISFORMULA(G807)),IF(AND(ISNUMBER(G807),G807&lt;&gt;0),Accueil!$B$7,""),"")),IF(NOT(_xlfn.ISFORMULA(G807)),IF(AND(ISNUMBER(G807),G807&lt;&gt;0),Accueil!$B$7,""),"")))</f>
        <v/>
      </c>
      <c r="AE807" s="230">
        <f t="shared" ca="1" si="176"/>
        <v>0</v>
      </c>
      <c r="AF807" s="230">
        <f t="shared" ca="1" si="177"/>
        <v>0</v>
      </c>
      <c r="AG807" s="230">
        <f t="shared" ca="1" si="178"/>
        <v>0</v>
      </c>
      <c r="AH807" s="231">
        <f t="shared" ca="1" si="179"/>
        <v>0</v>
      </c>
      <c r="AI807" s="231">
        <f t="shared" ca="1" si="180"/>
        <v>0</v>
      </c>
      <c r="AJ807" s="231" t="str">
        <f t="shared" ca="1" si="181"/>
        <v/>
      </c>
    </row>
    <row r="808" spans="1:36" x14ac:dyDescent="0.25">
      <c r="A808" s="42"/>
      <c r="B808" s="232" t="str">
        <f>IF(NOT(_xlfn.ISFORMULA(D808)),IF(AND(ISNUMBER(D808),D808&lt;&gt;0),Accueil!$B$7,IF(NOT(_xlfn.ISFORMULA(G808)),IF(AND(ISNUMBER(G808),G808&lt;&gt;0),Accueil!$B$7,""),"")),IF(NOT(_xlfn.ISFORMULA(G808)),IF(AND(ISNUMBER(G808),G808&lt;&gt;0),Accueil!$B$7,""),""))</f>
        <v/>
      </c>
      <c r="C808" s="43"/>
      <c r="D808" s="223" t="str">
        <f t="shared" ca="1" si="168"/>
        <v/>
      </c>
      <c r="E808" s="223" t="str">
        <f t="shared" ca="1" si="169"/>
        <v/>
      </c>
      <c r="F808" s="223" t="str">
        <f t="shared" ca="1" si="170"/>
        <v/>
      </c>
      <c r="G808" s="224" t="str">
        <f t="shared" ca="1" si="171"/>
        <v/>
      </c>
      <c r="H808" s="225" t="str">
        <f t="shared" ca="1" si="172"/>
        <v/>
      </c>
      <c r="I808" s="226" t="str">
        <f t="shared" ca="1" si="173"/>
        <v/>
      </c>
      <c r="J808" s="227" t="str">
        <f t="shared" ca="1" si="174"/>
        <v/>
      </c>
      <c r="K808" s="301" t="s">
        <v>88</v>
      </c>
      <c r="L808" s="112"/>
      <c r="M808" s="35"/>
      <c r="N808" s="35"/>
      <c r="O808" s="35"/>
      <c r="P808" s="35"/>
      <c r="S808" s="35"/>
      <c r="T808" s="35"/>
      <c r="U808" s="35"/>
      <c r="V808" s="35"/>
      <c r="W808" s="35"/>
      <c r="X808" s="35"/>
      <c r="Y808" s="35"/>
      <c r="Z808" s="35"/>
      <c r="AA808" s="228" t="b">
        <f t="shared" ca="1" si="175"/>
        <v>1</v>
      </c>
      <c r="AB808" s="228" t="b">
        <f ca="1">AND(Accueil!$E$5="Oui",$AA808,OR($AD808="",Accueil!$E$7="",NOT(ISNUMBER(Accueil!$E$7)),$AD808&gt;=Accueil!$E$7))</f>
        <v>0</v>
      </c>
      <c r="AC808" s="228" t="b">
        <f ca="1">AND(Accueil!$E$8="Oui",$AA808,OR($AD808="",Accueil!$E$10="",NOT(ISNUMBER(Accueil!$E$10)),$AD808&gt;=Accueil!$E$10))</f>
        <v>0</v>
      </c>
      <c r="AD808" s="229" t="str">
        <f>IF(NOT(_xlfn.ISFORMULA(B808)),IF(ISNUMBER(B808),B808,IF(NOT(_xlfn.ISFORMULA(D808)),IF(AND(ISNUMBER(D808),D808&lt;&gt;0),Accueil!$B$7,IF(NOT(_xlfn.ISFORMULA(G808)),IF(AND(ISNUMBER(G808),G808&lt;&gt;0),Accueil!$B$7,""),"")),IF(NOT(_xlfn.ISFORMULA(G808)),IF(AND(ISNUMBER(G808),G808&lt;&gt;0),Accueil!$B$7,""),""))),IF(NOT(_xlfn.ISFORMULA(D808)),IF(AND(ISNUMBER(D808),D808&lt;&gt;0),Accueil!$B$7,IF(NOT(_xlfn.ISFORMULA(G808)),IF(AND(ISNUMBER(G808),G808&lt;&gt;0),Accueil!$B$7,""),"")),IF(NOT(_xlfn.ISFORMULA(G808)),IF(AND(ISNUMBER(G808),G808&lt;&gt;0),Accueil!$B$7,""),"")))</f>
        <v/>
      </c>
      <c r="AE808" s="230">
        <f t="shared" ca="1" si="176"/>
        <v>0</v>
      </c>
      <c r="AF808" s="230">
        <f t="shared" ca="1" si="177"/>
        <v>0</v>
      </c>
      <c r="AG808" s="230">
        <f t="shared" ca="1" si="178"/>
        <v>0</v>
      </c>
      <c r="AH808" s="231">
        <f t="shared" ca="1" si="179"/>
        <v>0</v>
      </c>
      <c r="AI808" s="231">
        <f t="shared" ca="1" si="180"/>
        <v>0</v>
      </c>
      <c r="AJ808" s="231" t="str">
        <f t="shared" ca="1" si="181"/>
        <v/>
      </c>
    </row>
    <row r="809" spans="1:36" x14ac:dyDescent="0.25">
      <c r="A809" s="42"/>
      <c r="B809" s="232" t="str">
        <f>IF(NOT(_xlfn.ISFORMULA(D809)),IF(AND(ISNUMBER(D809),D809&lt;&gt;0),Accueil!$B$7,IF(NOT(_xlfn.ISFORMULA(G809)),IF(AND(ISNUMBER(G809),G809&lt;&gt;0),Accueil!$B$7,""),"")),IF(NOT(_xlfn.ISFORMULA(G809)),IF(AND(ISNUMBER(G809),G809&lt;&gt;0),Accueil!$B$7,""),""))</f>
        <v/>
      </c>
      <c r="C809" s="43"/>
      <c r="D809" s="223" t="str">
        <f t="shared" ca="1" si="168"/>
        <v/>
      </c>
      <c r="E809" s="223" t="str">
        <f t="shared" ca="1" si="169"/>
        <v/>
      </c>
      <c r="F809" s="223" t="str">
        <f t="shared" ca="1" si="170"/>
        <v/>
      </c>
      <c r="G809" s="224" t="str">
        <f t="shared" ca="1" si="171"/>
        <v/>
      </c>
      <c r="H809" s="225" t="str">
        <f t="shared" ca="1" si="172"/>
        <v/>
      </c>
      <c r="I809" s="226" t="str">
        <f t="shared" ca="1" si="173"/>
        <v/>
      </c>
      <c r="J809" s="227" t="str">
        <f t="shared" ca="1" si="174"/>
        <v/>
      </c>
      <c r="K809" s="301" t="s">
        <v>88</v>
      </c>
      <c r="L809" s="112"/>
      <c r="M809" s="35"/>
      <c r="N809" s="35"/>
      <c r="O809" s="35"/>
      <c r="P809" s="35"/>
      <c r="S809" s="35"/>
      <c r="T809" s="35"/>
      <c r="U809" s="35"/>
      <c r="V809" s="35"/>
      <c r="W809" s="35"/>
      <c r="X809" s="35"/>
      <c r="Y809" s="35"/>
      <c r="Z809" s="35"/>
      <c r="AA809" s="228" t="b">
        <f t="shared" ca="1" si="175"/>
        <v>1</v>
      </c>
      <c r="AB809" s="228" t="b">
        <f ca="1">AND(Accueil!$E$5="Oui",$AA809,OR($AD809="",Accueil!$E$7="",NOT(ISNUMBER(Accueil!$E$7)),$AD809&gt;=Accueil!$E$7))</f>
        <v>0</v>
      </c>
      <c r="AC809" s="228" t="b">
        <f ca="1">AND(Accueil!$E$8="Oui",$AA809,OR($AD809="",Accueil!$E$10="",NOT(ISNUMBER(Accueil!$E$10)),$AD809&gt;=Accueil!$E$10))</f>
        <v>0</v>
      </c>
      <c r="AD809" s="229" t="str">
        <f>IF(NOT(_xlfn.ISFORMULA(B809)),IF(ISNUMBER(B809),B809,IF(NOT(_xlfn.ISFORMULA(D809)),IF(AND(ISNUMBER(D809),D809&lt;&gt;0),Accueil!$B$7,IF(NOT(_xlfn.ISFORMULA(G809)),IF(AND(ISNUMBER(G809),G809&lt;&gt;0),Accueil!$B$7,""),"")),IF(NOT(_xlfn.ISFORMULA(G809)),IF(AND(ISNUMBER(G809),G809&lt;&gt;0),Accueil!$B$7,""),""))),IF(NOT(_xlfn.ISFORMULA(D809)),IF(AND(ISNUMBER(D809),D809&lt;&gt;0),Accueil!$B$7,IF(NOT(_xlfn.ISFORMULA(G809)),IF(AND(ISNUMBER(G809),G809&lt;&gt;0),Accueil!$B$7,""),"")),IF(NOT(_xlfn.ISFORMULA(G809)),IF(AND(ISNUMBER(G809),G809&lt;&gt;0),Accueil!$B$7,""),"")))</f>
        <v/>
      </c>
      <c r="AE809" s="230">
        <f t="shared" ca="1" si="176"/>
        <v>0</v>
      </c>
      <c r="AF809" s="230">
        <f t="shared" ca="1" si="177"/>
        <v>0</v>
      </c>
      <c r="AG809" s="230">
        <f t="shared" ca="1" si="178"/>
        <v>0</v>
      </c>
      <c r="AH809" s="231">
        <f t="shared" ca="1" si="179"/>
        <v>0</v>
      </c>
      <c r="AI809" s="231">
        <f t="shared" ca="1" si="180"/>
        <v>0</v>
      </c>
      <c r="AJ809" s="231" t="str">
        <f t="shared" ca="1" si="181"/>
        <v/>
      </c>
    </row>
    <row r="810" spans="1:36" x14ac:dyDescent="0.25">
      <c r="A810" s="42"/>
      <c r="B810" s="232" t="str">
        <f>IF(NOT(_xlfn.ISFORMULA(D810)),IF(AND(ISNUMBER(D810),D810&lt;&gt;0),Accueil!$B$7,IF(NOT(_xlfn.ISFORMULA(G810)),IF(AND(ISNUMBER(G810),G810&lt;&gt;0),Accueil!$B$7,""),"")),IF(NOT(_xlfn.ISFORMULA(G810)),IF(AND(ISNUMBER(G810),G810&lt;&gt;0),Accueil!$B$7,""),""))</f>
        <v/>
      </c>
      <c r="C810" s="43"/>
      <c r="D810" s="223" t="str">
        <f t="shared" ca="1" si="168"/>
        <v/>
      </c>
      <c r="E810" s="223" t="str">
        <f t="shared" ca="1" si="169"/>
        <v/>
      </c>
      <c r="F810" s="223" t="str">
        <f t="shared" ca="1" si="170"/>
        <v/>
      </c>
      <c r="G810" s="224" t="str">
        <f t="shared" ca="1" si="171"/>
        <v/>
      </c>
      <c r="H810" s="225" t="str">
        <f t="shared" ca="1" si="172"/>
        <v/>
      </c>
      <c r="I810" s="226" t="str">
        <f t="shared" ca="1" si="173"/>
        <v/>
      </c>
      <c r="J810" s="227" t="str">
        <f t="shared" ca="1" si="174"/>
        <v/>
      </c>
      <c r="K810" s="301" t="s">
        <v>88</v>
      </c>
      <c r="L810" s="112"/>
      <c r="M810" s="35"/>
      <c r="N810" s="35"/>
      <c r="O810" s="35"/>
      <c r="P810" s="35"/>
      <c r="S810" s="35"/>
      <c r="T810" s="35"/>
      <c r="U810" s="35"/>
      <c r="V810" s="35"/>
      <c r="W810" s="35"/>
      <c r="X810" s="35"/>
      <c r="Y810" s="35"/>
      <c r="Z810" s="35"/>
      <c r="AA810" s="228" t="b">
        <f t="shared" ca="1" si="175"/>
        <v>1</v>
      </c>
      <c r="AB810" s="228" t="b">
        <f ca="1">AND(Accueil!$E$5="Oui",$AA810,OR($AD810="",Accueil!$E$7="",NOT(ISNUMBER(Accueil!$E$7)),$AD810&gt;=Accueil!$E$7))</f>
        <v>0</v>
      </c>
      <c r="AC810" s="228" t="b">
        <f ca="1">AND(Accueil!$E$8="Oui",$AA810,OR($AD810="",Accueil!$E$10="",NOT(ISNUMBER(Accueil!$E$10)),$AD810&gt;=Accueil!$E$10))</f>
        <v>0</v>
      </c>
      <c r="AD810" s="229" t="str">
        <f>IF(NOT(_xlfn.ISFORMULA(B810)),IF(ISNUMBER(B810),B810,IF(NOT(_xlfn.ISFORMULA(D810)),IF(AND(ISNUMBER(D810),D810&lt;&gt;0),Accueil!$B$7,IF(NOT(_xlfn.ISFORMULA(G810)),IF(AND(ISNUMBER(G810),G810&lt;&gt;0),Accueil!$B$7,""),"")),IF(NOT(_xlfn.ISFORMULA(G810)),IF(AND(ISNUMBER(G810),G810&lt;&gt;0),Accueil!$B$7,""),""))),IF(NOT(_xlfn.ISFORMULA(D810)),IF(AND(ISNUMBER(D810),D810&lt;&gt;0),Accueil!$B$7,IF(NOT(_xlfn.ISFORMULA(G810)),IF(AND(ISNUMBER(G810),G810&lt;&gt;0),Accueil!$B$7,""),"")),IF(NOT(_xlfn.ISFORMULA(G810)),IF(AND(ISNUMBER(G810),G810&lt;&gt;0),Accueil!$B$7,""),"")))</f>
        <v/>
      </c>
      <c r="AE810" s="230">
        <f t="shared" ca="1" si="176"/>
        <v>0</v>
      </c>
      <c r="AF810" s="230">
        <f t="shared" ca="1" si="177"/>
        <v>0</v>
      </c>
      <c r="AG810" s="230">
        <f t="shared" ca="1" si="178"/>
        <v>0</v>
      </c>
      <c r="AH810" s="231">
        <f t="shared" ca="1" si="179"/>
        <v>0</v>
      </c>
      <c r="AI810" s="231">
        <f t="shared" ca="1" si="180"/>
        <v>0</v>
      </c>
      <c r="AJ810" s="231" t="str">
        <f t="shared" ca="1" si="181"/>
        <v/>
      </c>
    </row>
    <row r="811" spans="1:36" x14ac:dyDescent="0.25">
      <c r="A811" s="42"/>
      <c r="B811" s="232" t="str">
        <f>IF(NOT(_xlfn.ISFORMULA(D811)),IF(AND(ISNUMBER(D811),D811&lt;&gt;0),Accueil!$B$7,IF(NOT(_xlfn.ISFORMULA(G811)),IF(AND(ISNUMBER(G811),G811&lt;&gt;0),Accueil!$B$7,""),"")),IF(NOT(_xlfn.ISFORMULA(G811)),IF(AND(ISNUMBER(G811),G811&lt;&gt;0),Accueil!$B$7,""),""))</f>
        <v/>
      </c>
      <c r="C811" s="43"/>
      <c r="D811" s="223" t="str">
        <f t="shared" ca="1" si="168"/>
        <v/>
      </c>
      <c r="E811" s="223" t="str">
        <f t="shared" ca="1" si="169"/>
        <v/>
      </c>
      <c r="F811" s="223" t="str">
        <f t="shared" ca="1" si="170"/>
        <v/>
      </c>
      <c r="G811" s="224" t="str">
        <f t="shared" ca="1" si="171"/>
        <v/>
      </c>
      <c r="H811" s="225" t="str">
        <f t="shared" ca="1" si="172"/>
        <v/>
      </c>
      <c r="I811" s="226" t="str">
        <f t="shared" ca="1" si="173"/>
        <v/>
      </c>
      <c r="J811" s="227" t="str">
        <f t="shared" ca="1" si="174"/>
        <v/>
      </c>
      <c r="K811" s="301" t="s">
        <v>88</v>
      </c>
      <c r="L811" s="112"/>
      <c r="M811" s="35"/>
      <c r="N811" s="35"/>
      <c r="O811" s="35"/>
      <c r="P811" s="35"/>
      <c r="S811" s="35"/>
      <c r="T811" s="35"/>
      <c r="U811" s="35"/>
      <c r="V811" s="35"/>
      <c r="W811" s="35"/>
      <c r="X811" s="35"/>
      <c r="Y811" s="35"/>
      <c r="Z811" s="35"/>
      <c r="AA811" s="228" t="b">
        <f t="shared" ca="1" si="175"/>
        <v>1</v>
      </c>
      <c r="AB811" s="228" t="b">
        <f ca="1">AND(Accueil!$E$5="Oui",$AA811,OR($AD811="",Accueil!$E$7="",NOT(ISNUMBER(Accueil!$E$7)),$AD811&gt;=Accueil!$E$7))</f>
        <v>0</v>
      </c>
      <c r="AC811" s="228" t="b">
        <f ca="1">AND(Accueil!$E$8="Oui",$AA811,OR($AD811="",Accueil!$E$10="",NOT(ISNUMBER(Accueil!$E$10)),$AD811&gt;=Accueil!$E$10))</f>
        <v>0</v>
      </c>
      <c r="AD811" s="229" t="str">
        <f>IF(NOT(_xlfn.ISFORMULA(B811)),IF(ISNUMBER(B811),B811,IF(NOT(_xlfn.ISFORMULA(D811)),IF(AND(ISNUMBER(D811),D811&lt;&gt;0),Accueil!$B$7,IF(NOT(_xlfn.ISFORMULA(G811)),IF(AND(ISNUMBER(G811),G811&lt;&gt;0),Accueil!$B$7,""),"")),IF(NOT(_xlfn.ISFORMULA(G811)),IF(AND(ISNUMBER(G811),G811&lt;&gt;0),Accueil!$B$7,""),""))),IF(NOT(_xlfn.ISFORMULA(D811)),IF(AND(ISNUMBER(D811),D811&lt;&gt;0),Accueil!$B$7,IF(NOT(_xlfn.ISFORMULA(G811)),IF(AND(ISNUMBER(G811),G811&lt;&gt;0),Accueil!$B$7,""),"")),IF(NOT(_xlfn.ISFORMULA(G811)),IF(AND(ISNUMBER(G811),G811&lt;&gt;0),Accueil!$B$7,""),"")))</f>
        <v/>
      </c>
      <c r="AE811" s="230">
        <f t="shared" ca="1" si="176"/>
        <v>0</v>
      </c>
      <c r="AF811" s="230">
        <f t="shared" ca="1" si="177"/>
        <v>0</v>
      </c>
      <c r="AG811" s="230">
        <f t="shared" ca="1" si="178"/>
        <v>0</v>
      </c>
      <c r="AH811" s="231">
        <f t="shared" ca="1" si="179"/>
        <v>0</v>
      </c>
      <c r="AI811" s="231">
        <f t="shared" ca="1" si="180"/>
        <v>0</v>
      </c>
      <c r="AJ811" s="231" t="str">
        <f t="shared" ca="1" si="181"/>
        <v/>
      </c>
    </row>
    <row r="812" spans="1:36" x14ac:dyDescent="0.25">
      <c r="A812" s="42"/>
      <c r="B812" s="232" t="str">
        <f>IF(NOT(_xlfn.ISFORMULA(D812)),IF(AND(ISNUMBER(D812),D812&lt;&gt;0),Accueil!$B$7,IF(NOT(_xlfn.ISFORMULA(G812)),IF(AND(ISNUMBER(G812),G812&lt;&gt;0),Accueil!$B$7,""),"")),IF(NOT(_xlfn.ISFORMULA(G812)),IF(AND(ISNUMBER(G812),G812&lt;&gt;0),Accueil!$B$7,""),""))</f>
        <v/>
      </c>
      <c r="C812" s="43"/>
      <c r="D812" s="223" t="str">
        <f t="shared" ca="1" si="168"/>
        <v/>
      </c>
      <c r="E812" s="223" t="str">
        <f t="shared" ca="1" si="169"/>
        <v/>
      </c>
      <c r="F812" s="223" t="str">
        <f t="shared" ca="1" si="170"/>
        <v/>
      </c>
      <c r="G812" s="224" t="str">
        <f t="shared" ca="1" si="171"/>
        <v/>
      </c>
      <c r="H812" s="225" t="str">
        <f t="shared" ca="1" si="172"/>
        <v/>
      </c>
      <c r="I812" s="226" t="str">
        <f t="shared" ca="1" si="173"/>
        <v/>
      </c>
      <c r="J812" s="227" t="str">
        <f t="shared" ca="1" si="174"/>
        <v/>
      </c>
      <c r="K812" s="301" t="s">
        <v>88</v>
      </c>
      <c r="L812" s="112"/>
      <c r="M812" s="35"/>
      <c r="N812" s="35"/>
      <c r="O812" s="35"/>
      <c r="P812" s="35"/>
      <c r="S812" s="35"/>
      <c r="T812" s="35"/>
      <c r="U812" s="35"/>
      <c r="V812" s="35"/>
      <c r="W812" s="35"/>
      <c r="X812" s="35"/>
      <c r="Y812" s="35"/>
      <c r="Z812" s="35"/>
      <c r="AA812" s="228" t="b">
        <f t="shared" ca="1" si="175"/>
        <v>1</v>
      </c>
      <c r="AB812" s="228" t="b">
        <f ca="1">AND(Accueil!$E$5="Oui",$AA812,OR($AD812="",Accueil!$E$7="",NOT(ISNUMBER(Accueil!$E$7)),$AD812&gt;=Accueil!$E$7))</f>
        <v>0</v>
      </c>
      <c r="AC812" s="228" t="b">
        <f ca="1">AND(Accueil!$E$8="Oui",$AA812,OR($AD812="",Accueil!$E$10="",NOT(ISNUMBER(Accueil!$E$10)),$AD812&gt;=Accueil!$E$10))</f>
        <v>0</v>
      </c>
      <c r="AD812" s="229" t="str">
        <f>IF(NOT(_xlfn.ISFORMULA(B812)),IF(ISNUMBER(B812),B812,IF(NOT(_xlfn.ISFORMULA(D812)),IF(AND(ISNUMBER(D812),D812&lt;&gt;0),Accueil!$B$7,IF(NOT(_xlfn.ISFORMULA(G812)),IF(AND(ISNUMBER(G812),G812&lt;&gt;0),Accueil!$B$7,""),"")),IF(NOT(_xlfn.ISFORMULA(G812)),IF(AND(ISNUMBER(G812),G812&lt;&gt;0),Accueil!$B$7,""),""))),IF(NOT(_xlfn.ISFORMULA(D812)),IF(AND(ISNUMBER(D812),D812&lt;&gt;0),Accueil!$B$7,IF(NOT(_xlfn.ISFORMULA(G812)),IF(AND(ISNUMBER(G812),G812&lt;&gt;0),Accueil!$B$7,""),"")),IF(NOT(_xlfn.ISFORMULA(G812)),IF(AND(ISNUMBER(G812),G812&lt;&gt;0),Accueil!$B$7,""),"")))</f>
        <v/>
      </c>
      <c r="AE812" s="230">
        <f t="shared" ca="1" si="176"/>
        <v>0</v>
      </c>
      <c r="AF812" s="230">
        <f t="shared" ca="1" si="177"/>
        <v>0</v>
      </c>
      <c r="AG812" s="230">
        <f t="shared" ca="1" si="178"/>
        <v>0</v>
      </c>
      <c r="AH812" s="231">
        <f t="shared" ca="1" si="179"/>
        <v>0</v>
      </c>
      <c r="AI812" s="231">
        <f t="shared" ca="1" si="180"/>
        <v>0</v>
      </c>
      <c r="AJ812" s="231" t="str">
        <f t="shared" ca="1" si="181"/>
        <v/>
      </c>
    </row>
    <row r="813" spans="1:36" x14ac:dyDescent="0.25">
      <c r="A813" s="42"/>
      <c r="B813" s="232" t="str">
        <f>IF(NOT(_xlfn.ISFORMULA(D813)),IF(AND(ISNUMBER(D813),D813&lt;&gt;0),Accueil!$B$7,IF(NOT(_xlfn.ISFORMULA(G813)),IF(AND(ISNUMBER(G813),G813&lt;&gt;0),Accueil!$B$7,""),"")),IF(NOT(_xlfn.ISFORMULA(G813)),IF(AND(ISNUMBER(G813),G813&lt;&gt;0),Accueil!$B$7,""),""))</f>
        <v/>
      </c>
      <c r="C813" s="43"/>
      <c r="D813" s="223" t="str">
        <f t="shared" ca="1" si="168"/>
        <v/>
      </c>
      <c r="E813" s="223" t="str">
        <f t="shared" ca="1" si="169"/>
        <v/>
      </c>
      <c r="F813" s="223" t="str">
        <f t="shared" ca="1" si="170"/>
        <v/>
      </c>
      <c r="G813" s="224" t="str">
        <f t="shared" ca="1" si="171"/>
        <v/>
      </c>
      <c r="H813" s="225" t="str">
        <f t="shared" ca="1" si="172"/>
        <v/>
      </c>
      <c r="I813" s="226" t="str">
        <f t="shared" ca="1" si="173"/>
        <v/>
      </c>
      <c r="J813" s="227" t="str">
        <f t="shared" ca="1" si="174"/>
        <v/>
      </c>
      <c r="K813" s="301" t="s">
        <v>88</v>
      </c>
      <c r="L813" s="112"/>
      <c r="M813" s="35"/>
      <c r="N813" s="35"/>
      <c r="O813" s="35"/>
      <c r="P813" s="35"/>
      <c r="S813" s="35"/>
      <c r="T813" s="35"/>
      <c r="U813" s="35"/>
      <c r="V813" s="35"/>
      <c r="W813" s="35"/>
      <c r="X813" s="35"/>
      <c r="Y813" s="35"/>
      <c r="Z813" s="35"/>
      <c r="AA813" s="228" t="b">
        <f t="shared" ca="1" si="175"/>
        <v>1</v>
      </c>
      <c r="AB813" s="228" t="b">
        <f ca="1">AND(Accueil!$E$5="Oui",$AA813,OR($AD813="",Accueil!$E$7="",NOT(ISNUMBER(Accueil!$E$7)),$AD813&gt;=Accueil!$E$7))</f>
        <v>0</v>
      </c>
      <c r="AC813" s="228" t="b">
        <f ca="1">AND(Accueil!$E$8="Oui",$AA813,OR($AD813="",Accueil!$E$10="",NOT(ISNUMBER(Accueil!$E$10)),$AD813&gt;=Accueil!$E$10))</f>
        <v>0</v>
      </c>
      <c r="AD813" s="229" t="str">
        <f>IF(NOT(_xlfn.ISFORMULA(B813)),IF(ISNUMBER(B813),B813,IF(NOT(_xlfn.ISFORMULA(D813)),IF(AND(ISNUMBER(D813),D813&lt;&gt;0),Accueil!$B$7,IF(NOT(_xlfn.ISFORMULA(G813)),IF(AND(ISNUMBER(G813),G813&lt;&gt;0),Accueil!$B$7,""),"")),IF(NOT(_xlfn.ISFORMULA(G813)),IF(AND(ISNUMBER(G813),G813&lt;&gt;0),Accueil!$B$7,""),""))),IF(NOT(_xlfn.ISFORMULA(D813)),IF(AND(ISNUMBER(D813),D813&lt;&gt;0),Accueil!$B$7,IF(NOT(_xlfn.ISFORMULA(G813)),IF(AND(ISNUMBER(G813),G813&lt;&gt;0),Accueil!$B$7,""),"")),IF(NOT(_xlfn.ISFORMULA(G813)),IF(AND(ISNUMBER(G813),G813&lt;&gt;0),Accueil!$B$7,""),"")))</f>
        <v/>
      </c>
      <c r="AE813" s="230">
        <f t="shared" ca="1" si="176"/>
        <v>0</v>
      </c>
      <c r="AF813" s="230">
        <f t="shared" ca="1" si="177"/>
        <v>0</v>
      </c>
      <c r="AG813" s="230">
        <f t="shared" ca="1" si="178"/>
        <v>0</v>
      </c>
      <c r="AH813" s="231">
        <f t="shared" ca="1" si="179"/>
        <v>0</v>
      </c>
      <c r="AI813" s="231">
        <f t="shared" ca="1" si="180"/>
        <v>0</v>
      </c>
      <c r="AJ813" s="231" t="str">
        <f t="shared" ca="1" si="181"/>
        <v/>
      </c>
    </row>
    <row r="814" spans="1:36" x14ac:dyDescent="0.25">
      <c r="A814" s="42"/>
      <c r="B814" s="232" t="str">
        <f>IF(NOT(_xlfn.ISFORMULA(D814)),IF(AND(ISNUMBER(D814),D814&lt;&gt;0),Accueil!$B$7,IF(NOT(_xlfn.ISFORMULA(G814)),IF(AND(ISNUMBER(G814),G814&lt;&gt;0),Accueil!$B$7,""),"")),IF(NOT(_xlfn.ISFORMULA(G814)),IF(AND(ISNUMBER(G814),G814&lt;&gt;0),Accueil!$B$7,""),""))</f>
        <v/>
      </c>
      <c r="C814" s="43"/>
      <c r="D814" s="223" t="str">
        <f t="shared" ca="1" si="168"/>
        <v/>
      </c>
      <c r="E814" s="223" t="str">
        <f t="shared" ca="1" si="169"/>
        <v/>
      </c>
      <c r="F814" s="223" t="str">
        <f t="shared" ca="1" si="170"/>
        <v/>
      </c>
      <c r="G814" s="224" t="str">
        <f t="shared" ca="1" si="171"/>
        <v/>
      </c>
      <c r="H814" s="225" t="str">
        <f t="shared" ca="1" si="172"/>
        <v/>
      </c>
      <c r="I814" s="226" t="str">
        <f t="shared" ca="1" si="173"/>
        <v/>
      </c>
      <c r="J814" s="227" t="str">
        <f t="shared" ca="1" si="174"/>
        <v/>
      </c>
      <c r="K814" s="301" t="s">
        <v>88</v>
      </c>
      <c r="L814" s="112"/>
      <c r="M814" s="35"/>
      <c r="N814" s="35"/>
      <c r="O814" s="35"/>
      <c r="P814" s="35"/>
      <c r="S814" s="35"/>
      <c r="T814" s="35"/>
      <c r="U814" s="35"/>
      <c r="V814" s="35"/>
      <c r="W814" s="35"/>
      <c r="X814" s="35"/>
      <c r="Y814" s="35"/>
      <c r="Z814" s="35"/>
      <c r="AA814" s="228" t="b">
        <f t="shared" ca="1" si="175"/>
        <v>1</v>
      </c>
      <c r="AB814" s="228" t="b">
        <f ca="1">AND(Accueil!$E$5="Oui",$AA814,OR($AD814="",Accueil!$E$7="",NOT(ISNUMBER(Accueil!$E$7)),$AD814&gt;=Accueil!$E$7))</f>
        <v>0</v>
      </c>
      <c r="AC814" s="228" t="b">
        <f ca="1">AND(Accueil!$E$8="Oui",$AA814,OR($AD814="",Accueil!$E$10="",NOT(ISNUMBER(Accueil!$E$10)),$AD814&gt;=Accueil!$E$10))</f>
        <v>0</v>
      </c>
      <c r="AD814" s="229" t="str">
        <f>IF(NOT(_xlfn.ISFORMULA(B814)),IF(ISNUMBER(B814),B814,IF(NOT(_xlfn.ISFORMULA(D814)),IF(AND(ISNUMBER(D814),D814&lt;&gt;0),Accueil!$B$7,IF(NOT(_xlfn.ISFORMULA(G814)),IF(AND(ISNUMBER(G814),G814&lt;&gt;0),Accueil!$B$7,""),"")),IF(NOT(_xlfn.ISFORMULA(G814)),IF(AND(ISNUMBER(G814),G814&lt;&gt;0),Accueil!$B$7,""),""))),IF(NOT(_xlfn.ISFORMULA(D814)),IF(AND(ISNUMBER(D814),D814&lt;&gt;0),Accueil!$B$7,IF(NOT(_xlfn.ISFORMULA(G814)),IF(AND(ISNUMBER(G814),G814&lt;&gt;0),Accueil!$B$7,""),"")),IF(NOT(_xlfn.ISFORMULA(G814)),IF(AND(ISNUMBER(G814),G814&lt;&gt;0),Accueil!$B$7,""),"")))</f>
        <v/>
      </c>
      <c r="AE814" s="230">
        <f t="shared" ca="1" si="176"/>
        <v>0</v>
      </c>
      <c r="AF814" s="230">
        <f t="shared" ca="1" si="177"/>
        <v>0</v>
      </c>
      <c r="AG814" s="230">
        <f t="shared" ca="1" si="178"/>
        <v>0</v>
      </c>
      <c r="AH814" s="231">
        <f t="shared" ca="1" si="179"/>
        <v>0</v>
      </c>
      <c r="AI814" s="231">
        <f t="shared" ca="1" si="180"/>
        <v>0</v>
      </c>
      <c r="AJ814" s="231" t="str">
        <f t="shared" ca="1" si="181"/>
        <v/>
      </c>
    </row>
    <row r="815" spans="1:36" x14ac:dyDescent="0.25">
      <c r="A815" s="42"/>
      <c r="B815" s="232" t="str">
        <f>IF(NOT(_xlfn.ISFORMULA(D815)),IF(AND(ISNUMBER(D815),D815&lt;&gt;0),Accueil!$B$7,IF(NOT(_xlfn.ISFORMULA(G815)),IF(AND(ISNUMBER(G815),G815&lt;&gt;0),Accueil!$B$7,""),"")),IF(NOT(_xlfn.ISFORMULA(G815)),IF(AND(ISNUMBER(G815),G815&lt;&gt;0),Accueil!$B$7,""),""))</f>
        <v/>
      </c>
      <c r="C815" s="43"/>
      <c r="D815" s="223" t="str">
        <f t="shared" ca="1" si="168"/>
        <v/>
      </c>
      <c r="E815" s="223" t="str">
        <f t="shared" ca="1" si="169"/>
        <v/>
      </c>
      <c r="F815" s="223" t="str">
        <f t="shared" ca="1" si="170"/>
        <v/>
      </c>
      <c r="G815" s="224" t="str">
        <f t="shared" ca="1" si="171"/>
        <v/>
      </c>
      <c r="H815" s="225" t="str">
        <f t="shared" ca="1" si="172"/>
        <v/>
      </c>
      <c r="I815" s="226" t="str">
        <f t="shared" ca="1" si="173"/>
        <v/>
      </c>
      <c r="J815" s="227" t="str">
        <f t="shared" ca="1" si="174"/>
        <v/>
      </c>
      <c r="K815" s="301" t="s">
        <v>88</v>
      </c>
      <c r="L815" s="112"/>
      <c r="M815" s="35"/>
      <c r="N815" s="35"/>
      <c r="O815" s="35"/>
      <c r="P815" s="35"/>
      <c r="S815" s="35"/>
      <c r="T815" s="35"/>
      <c r="U815" s="35"/>
      <c r="V815" s="35"/>
      <c r="W815" s="35"/>
      <c r="X815" s="35"/>
      <c r="Y815" s="35"/>
      <c r="Z815" s="35"/>
      <c r="AA815" s="228" t="b">
        <f t="shared" ca="1" si="175"/>
        <v>1</v>
      </c>
      <c r="AB815" s="228" t="b">
        <f ca="1">AND(Accueil!$E$5="Oui",$AA815,OR($AD815="",Accueil!$E$7="",NOT(ISNUMBER(Accueil!$E$7)),$AD815&gt;=Accueil!$E$7))</f>
        <v>0</v>
      </c>
      <c r="AC815" s="228" t="b">
        <f ca="1">AND(Accueil!$E$8="Oui",$AA815,OR($AD815="",Accueil!$E$10="",NOT(ISNUMBER(Accueil!$E$10)),$AD815&gt;=Accueil!$E$10))</f>
        <v>0</v>
      </c>
      <c r="AD815" s="229" t="str">
        <f>IF(NOT(_xlfn.ISFORMULA(B815)),IF(ISNUMBER(B815),B815,IF(NOT(_xlfn.ISFORMULA(D815)),IF(AND(ISNUMBER(D815),D815&lt;&gt;0),Accueil!$B$7,IF(NOT(_xlfn.ISFORMULA(G815)),IF(AND(ISNUMBER(G815),G815&lt;&gt;0),Accueil!$B$7,""),"")),IF(NOT(_xlfn.ISFORMULA(G815)),IF(AND(ISNUMBER(G815),G815&lt;&gt;0),Accueil!$B$7,""),""))),IF(NOT(_xlfn.ISFORMULA(D815)),IF(AND(ISNUMBER(D815),D815&lt;&gt;0),Accueil!$B$7,IF(NOT(_xlfn.ISFORMULA(G815)),IF(AND(ISNUMBER(G815),G815&lt;&gt;0),Accueil!$B$7,""),"")),IF(NOT(_xlfn.ISFORMULA(G815)),IF(AND(ISNUMBER(G815),G815&lt;&gt;0),Accueil!$B$7,""),"")))</f>
        <v/>
      </c>
      <c r="AE815" s="230">
        <f t="shared" ca="1" si="176"/>
        <v>0</v>
      </c>
      <c r="AF815" s="230">
        <f t="shared" ca="1" si="177"/>
        <v>0</v>
      </c>
      <c r="AG815" s="230">
        <f t="shared" ca="1" si="178"/>
        <v>0</v>
      </c>
      <c r="AH815" s="231">
        <f t="shared" ca="1" si="179"/>
        <v>0</v>
      </c>
      <c r="AI815" s="231">
        <f t="shared" ca="1" si="180"/>
        <v>0</v>
      </c>
      <c r="AJ815" s="231" t="str">
        <f t="shared" ca="1" si="181"/>
        <v/>
      </c>
    </row>
    <row r="816" spans="1:36" x14ac:dyDescent="0.25">
      <c r="A816" s="42"/>
      <c r="B816" s="232" t="str">
        <f>IF(NOT(_xlfn.ISFORMULA(D816)),IF(AND(ISNUMBER(D816),D816&lt;&gt;0),Accueil!$B$7,IF(NOT(_xlfn.ISFORMULA(G816)),IF(AND(ISNUMBER(G816),G816&lt;&gt;0),Accueil!$B$7,""),"")),IF(NOT(_xlfn.ISFORMULA(G816)),IF(AND(ISNUMBER(G816),G816&lt;&gt;0),Accueil!$B$7,""),""))</f>
        <v/>
      </c>
      <c r="C816" s="43"/>
      <c r="D816" s="223" t="str">
        <f t="shared" ca="1" si="168"/>
        <v/>
      </c>
      <c r="E816" s="223" t="str">
        <f t="shared" ca="1" si="169"/>
        <v/>
      </c>
      <c r="F816" s="223" t="str">
        <f t="shared" ca="1" si="170"/>
        <v/>
      </c>
      <c r="G816" s="224" t="str">
        <f t="shared" ca="1" si="171"/>
        <v/>
      </c>
      <c r="H816" s="225" t="str">
        <f t="shared" ca="1" si="172"/>
        <v/>
      </c>
      <c r="I816" s="226" t="str">
        <f t="shared" ca="1" si="173"/>
        <v/>
      </c>
      <c r="J816" s="227" t="str">
        <f t="shared" ca="1" si="174"/>
        <v/>
      </c>
      <c r="K816" s="301" t="s">
        <v>88</v>
      </c>
      <c r="L816" s="112"/>
      <c r="M816" s="35"/>
      <c r="N816" s="35"/>
      <c r="O816" s="35"/>
      <c r="P816" s="35"/>
      <c r="S816" s="35"/>
      <c r="T816" s="35"/>
      <c r="U816" s="35"/>
      <c r="V816" s="35"/>
      <c r="W816" s="35"/>
      <c r="X816" s="35"/>
      <c r="Y816" s="35"/>
      <c r="Z816" s="35"/>
      <c r="AA816" s="228" t="b">
        <f t="shared" ca="1" si="175"/>
        <v>1</v>
      </c>
      <c r="AB816" s="228" t="b">
        <f ca="1">AND(Accueil!$E$5="Oui",$AA816,OR($AD816="",Accueil!$E$7="",NOT(ISNUMBER(Accueil!$E$7)),$AD816&gt;=Accueil!$E$7))</f>
        <v>0</v>
      </c>
      <c r="AC816" s="228" t="b">
        <f ca="1">AND(Accueil!$E$8="Oui",$AA816,OR($AD816="",Accueil!$E$10="",NOT(ISNUMBER(Accueil!$E$10)),$AD816&gt;=Accueil!$E$10))</f>
        <v>0</v>
      </c>
      <c r="AD816" s="229" t="str">
        <f>IF(NOT(_xlfn.ISFORMULA(B816)),IF(ISNUMBER(B816),B816,IF(NOT(_xlfn.ISFORMULA(D816)),IF(AND(ISNUMBER(D816),D816&lt;&gt;0),Accueil!$B$7,IF(NOT(_xlfn.ISFORMULA(G816)),IF(AND(ISNUMBER(G816),G816&lt;&gt;0),Accueil!$B$7,""),"")),IF(NOT(_xlfn.ISFORMULA(G816)),IF(AND(ISNUMBER(G816),G816&lt;&gt;0),Accueil!$B$7,""),""))),IF(NOT(_xlfn.ISFORMULA(D816)),IF(AND(ISNUMBER(D816),D816&lt;&gt;0),Accueil!$B$7,IF(NOT(_xlfn.ISFORMULA(G816)),IF(AND(ISNUMBER(G816),G816&lt;&gt;0),Accueil!$B$7,""),"")),IF(NOT(_xlfn.ISFORMULA(G816)),IF(AND(ISNUMBER(G816),G816&lt;&gt;0),Accueil!$B$7,""),"")))</f>
        <v/>
      </c>
      <c r="AE816" s="230">
        <f t="shared" ca="1" si="176"/>
        <v>0</v>
      </c>
      <c r="AF816" s="230">
        <f t="shared" ca="1" si="177"/>
        <v>0</v>
      </c>
      <c r="AG816" s="230">
        <f t="shared" ca="1" si="178"/>
        <v>0</v>
      </c>
      <c r="AH816" s="231">
        <f t="shared" ca="1" si="179"/>
        <v>0</v>
      </c>
      <c r="AI816" s="231">
        <f t="shared" ca="1" si="180"/>
        <v>0</v>
      </c>
      <c r="AJ816" s="231" t="str">
        <f t="shared" ca="1" si="181"/>
        <v/>
      </c>
    </row>
    <row r="817" spans="1:36" x14ac:dyDescent="0.25">
      <c r="A817" s="42"/>
      <c r="B817" s="232" t="str">
        <f>IF(NOT(_xlfn.ISFORMULA(D817)),IF(AND(ISNUMBER(D817),D817&lt;&gt;0),Accueil!$B$7,IF(NOT(_xlfn.ISFORMULA(G817)),IF(AND(ISNUMBER(G817),G817&lt;&gt;0),Accueil!$B$7,""),"")),IF(NOT(_xlfn.ISFORMULA(G817)),IF(AND(ISNUMBER(G817),G817&lt;&gt;0),Accueil!$B$7,""),""))</f>
        <v/>
      </c>
      <c r="C817" s="43"/>
      <c r="D817" s="223" t="str">
        <f t="shared" ca="1" si="168"/>
        <v/>
      </c>
      <c r="E817" s="223" t="str">
        <f t="shared" ca="1" si="169"/>
        <v/>
      </c>
      <c r="F817" s="223" t="str">
        <f t="shared" ca="1" si="170"/>
        <v/>
      </c>
      <c r="G817" s="224" t="str">
        <f t="shared" ca="1" si="171"/>
        <v/>
      </c>
      <c r="H817" s="225" t="str">
        <f t="shared" ca="1" si="172"/>
        <v/>
      </c>
      <c r="I817" s="226" t="str">
        <f t="shared" ca="1" si="173"/>
        <v/>
      </c>
      <c r="J817" s="227" t="str">
        <f t="shared" ca="1" si="174"/>
        <v/>
      </c>
      <c r="K817" s="301" t="s">
        <v>88</v>
      </c>
      <c r="L817" s="112"/>
      <c r="M817" s="35"/>
      <c r="N817" s="35"/>
      <c r="O817" s="35"/>
      <c r="P817" s="35"/>
      <c r="S817" s="35"/>
      <c r="T817" s="35"/>
      <c r="U817" s="35"/>
      <c r="V817" s="35"/>
      <c r="W817" s="35"/>
      <c r="X817" s="35"/>
      <c r="Y817" s="35"/>
      <c r="Z817" s="35"/>
      <c r="AA817" s="228" t="b">
        <f t="shared" ca="1" si="175"/>
        <v>1</v>
      </c>
      <c r="AB817" s="228" t="b">
        <f ca="1">AND(Accueil!$E$5="Oui",$AA817,OR($AD817="",Accueil!$E$7="",NOT(ISNUMBER(Accueil!$E$7)),$AD817&gt;=Accueil!$E$7))</f>
        <v>0</v>
      </c>
      <c r="AC817" s="228" t="b">
        <f ca="1">AND(Accueil!$E$8="Oui",$AA817,OR($AD817="",Accueil!$E$10="",NOT(ISNUMBER(Accueil!$E$10)),$AD817&gt;=Accueil!$E$10))</f>
        <v>0</v>
      </c>
      <c r="AD817" s="229" t="str">
        <f>IF(NOT(_xlfn.ISFORMULA(B817)),IF(ISNUMBER(B817),B817,IF(NOT(_xlfn.ISFORMULA(D817)),IF(AND(ISNUMBER(D817),D817&lt;&gt;0),Accueil!$B$7,IF(NOT(_xlfn.ISFORMULA(G817)),IF(AND(ISNUMBER(G817),G817&lt;&gt;0),Accueil!$B$7,""),"")),IF(NOT(_xlfn.ISFORMULA(G817)),IF(AND(ISNUMBER(G817),G817&lt;&gt;0),Accueil!$B$7,""),""))),IF(NOT(_xlfn.ISFORMULA(D817)),IF(AND(ISNUMBER(D817),D817&lt;&gt;0),Accueil!$B$7,IF(NOT(_xlfn.ISFORMULA(G817)),IF(AND(ISNUMBER(G817),G817&lt;&gt;0),Accueil!$B$7,""),"")),IF(NOT(_xlfn.ISFORMULA(G817)),IF(AND(ISNUMBER(G817),G817&lt;&gt;0),Accueil!$B$7,""),"")))</f>
        <v/>
      </c>
      <c r="AE817" s="230">
        <f t="shared" ca="1" si="176"/>
        <v>0</v>
      </c>
      <c r="AF817" s="230">
        <f t="shared" ca="1" si="177"/>
        <v>0</v>
      </c>
      <c r="AG817" s="230">
        <f t="shared" ca="1" si="178"/>
        <v>0</v>
      </c>
      <c r="AH817" s="231">
        <f t="shared" ca="1" si="179"/>
        <v>0</v>
      </c>
      <c r="AI817" s="231">
        <f t="shared" ca="1" si="180"/>
        <v>0</v>
      </c>
      <c r="AJ817" s="231" t="str">
        <f t="shared" ca="1" si="181"/>
        <v/>
      </c>
    </row>
    <row r="818" spans="1:36" x14ac:dyDescent="0.25">
      <c r="A818" s="42"/>
      <c r="B818" s="232" t="str">
        <f>IF(NOT(_xlfn.ISFORMULA(D818)),IF(AND(ISNUMBER(D818),D818&lt;&gt;0),Accueil!$B$7,IF(NOT(_xlfn.ISFORMULA(G818)),IF(AND(ISNUMBER(G818),G818&lt;&gt;0),Accueil!$B$7,""),"")),IF(NOT(_xlfn.ISFORMULA(G818)),IF(AND(ISNUMBER(G818),G818&lt;&gt;0),Accueil!$B$7,""),""))</f>
        <v/>
      </c>
      <c r="C818" s="43"/>
      <c r="D818" s="223" t="str">
        <f t="shared" ca="1" si="168"/>
        <v/>
      </c>
      <c r="E818" s="223" t="str">
        <f t="shared" ca="1" si="169"/>
        <v/>
      </c>
      <c r="F818" s="223" t="str">
        <f t="shared" ca="1" si="170"/>
        <v/>
      </c>
      <c r="G818" s="224" t="str">
        <f t="shared" ca="1" si="171"/>
        <v/>
      </c>
      <c r="H818" s="225" t="str">
        <f t="shared" ca="1" si="172"/>
        <v/>
      </c>
      <c r="I818" s="226" t="str">
        <f t="shared" ca="1" si="173"/>
        <v/>
      </c>
      <c r="J818" s="227" t="str">
        <f t="shared" ca="1" si="174"/>
        <v/>
      </c>
      <c r="K818" s="301" t="s">
        <v>88</v>
      </c>
      <c r="L818" s="112"/>
      <c r="M818" s="35"/>
      <c r="N818" s="35"/>
      <c r="O818" s="35"/>
      <c r="P818" s="35"/>
      <c r="S818" s="35"/>
      <c r="T818" s="35"/>
      <c r="U818" s="35"/>
      <c r="V818" s="35"/>
      <c r="W818" s="35"/>
      <c r="X818" s="35"/>
      <c r="Y818" s="35"/>
      <c r="Z818" s="35"/>
      <c r="AA818" s="228" t="b">
        <f t="shared" ca="1" si="175"/>
        <v>1</v>
      </c>
      <c r="AB818" s="228" t="b">
        <f ca="1">AND(Accueil!$E$5="Oui",$AA818,OR($AD818="",Accueil!$E$7="",NOT(ISNUMBER(Accueil!$E$7)),$AD818&gt;=Accueil!$E$7))</f>
        <v>0</v>
      </c>
      <c r="AC818" s="228" t="b">
        <f ca="1">AND(Accueil!$E$8="Oui",$AA818,OR($AD818="",Accueil!$E$10="",NOT(ISNUMBER(Accueil!$E$10)),$AD818&gt;=Accueil!$E$10))</f>
        <v>0</v>
      </c>
      <c r="AD818" s="229" t="str">
        <f>IF(NOT(_xlfn.ISFORMULA(B818)),IF(ISNUMBER(B818),B818,IF(NOT(_xlfn.ISFORMULA(D818)),IF(AND(ISNUMBER(D818),D818&lt;&gt;0),Accueil!$B$7,IF(NOT(_xlfn.ISFORMULA(G818)),IF(AND(ISNUMBER(G818),G818&lt;&gt;0),Accueil!$B$7,""),"")),IF(NOT(_xlfn.ISFORMULA(G818)),IF(AND(ISNUMBER(G818),G818&lt;&gt;0),Accueil!$B$7,""),""))),IF(NOT(_xlfn.ISFORMULA(D818)),IF(AND(ISNUMBER(D818),D818&lt;&gt;0),Accueil!$B$7,IF(NOT(_xlfn.ISFORMULA(G818)),IF(AND(ISNUMBER(G818),G818&lt;&gt;0),Accueil!$B$7,""),"")),IF(NOT(_xlfn.ISFORMULA(G818)),IF(AND(ISNUMBER(G818),G818&lt;&gt;0),Accueil!$B$7,""),"")))</f>
        <v/>
      </c>
      <c r="AE818" s="230">
        <f t="shared" ca="1" si="176"/>
        <v>0</v>
      </c>
      <c r="AF818" s="230">
        <f t="shared" ca="1" si="177"/>
        <v>0</v>
      </c>
      <c r="AG818" s="230">
        <f t="shared" ca="1" si="178"/>
        <v>0</v>
      </c>
      <c r="AH818" s="231">
        <f t="shared" ca="1" si="179"/>
        <v>0</v>
      </c>
      <c r="AI818" s="231">
        <f t="shared" ca="1" si="180"/>
        <v>0</v>
      </c>
      <c r="AJ818" s="231" t="str">
        <f t="shared" ca="1" si="181"/>
        <v/>
      </c>
    </row>
    <row r="819" spans="1:36" x14ac:dyDescent="0.25">
      <c r="A819" s="42"/>
      <c r="B819" s="232" t="str">
        <f>IF(NOT(_xlfn.ISFORMULA(D819)),IF(AND(ISNUMBER(D819),D819&lt;&gt;0),Accueil!$B$7,IF(NOT(_xlfn.ISFORMULA(G819)),IF(AND(ISNUMBER(G819),G819&lt;&gt;0),Accueil!$B$7,""),"")),IF(NOT(_xlfn.ISFORMULA(G819)),IF(AND(ISNUMBER(G819),G819&lt;&gt;0),Accueil!$B$7,""),""))</f>
        <v/>
      </c>
      <c r="C819" s="43"/>
      <c r="D819" s="223" t="str">
        <f t="shared" ca="1" si="168"/>
        <v/>
      </c>
      <c r="E819" s="223" t="str">
        <f t="shared" ca="1" si="169"/>
        <v/>
      </c>
      <c r="F819" s="223" t="str">
        <f t="shared" ca="1" si="170"/>
        <v/>
      </c>
      <c r="G819" s="224" t="str">
        <f t="shared" ca="1" si="171"/>
        <v/>
      </c>
      <c r="H819" s="225" t="str">
        <f t="shared" ca="1" si="172"/>
        <v/>
      </c>
      <c r="I819" s="226" t="str">
        <f t="shared" ca="1" si="173"/>
        <v/>
      </c>
      <c r="J819" s="227" t="str">
        <f t="shared" ca="1" si="174"/>
        <v/>
      </c>
      <c r="K819" s="301" t="s">
        <v>88</v>
      </c>
      <c r="L819" s="112"/>
      <c r="M819" s="35"/>
      <c r="N819" s="35"/>
      <c r="O819" s="35"/>
      <c r="P819" s="35"/>
      <c r="S819" s="35"/>
      <c r="T819" s="35"/>
      <c r="U819" s="35"/>
      <c r="V819" s="35"/>
      <c r="W819" s="35"/>
      <c r="X819" s="35"/>
      <c r="Y819" s="35"/>
      <c r="Z819" s="35"/>
      <c r="AA819" s="228" t="b">
        <f t="shared" ca="1" si="175"/>
        <v>1</v>
      </c>
      <c r="AB819" s="228" t="b">
        <f ca="1">AND(Accueil!$E$5="Oui",$AA819,OR($AD819="",Accueil!$E$7="",NOT(ISNUMBER(Accueil!$E$7)),$AD819&gt;=Accueil!$E$7))</f>
        <v>0</v>
      </c>
      <c r="AC819" s="228" t="b">
        <f ca="1">AND(Accueil!$E$8="Oui",$AA819,OR($AD819="",Accueil!$E$10="",NOT(ISNUMBER(Accueil!$E$10)),$AD819&gt;=Accueil!$E$10))</f>
        <v>0</v>
      </c>
      <c r="AD819" s="229" t="str">
        <f>IF(NOT(_xlfn.ISFORMULA(B819)),IF(ISNUMBER(B819),B819,IF(NOT(_xlfn.ISFORMULA(D819)),IF(AND(ISNUMBER(D819),D819&lt;&gt;0),Accueil!$B$7,IF(NOT(_xlfn.ISFORMULA(G819)),IF(AND(ISNUMBER(G819),G819&lt;&gt;0),Accueil!$B$7,""),"")),IF(NOT(_xlfn.ISFORMULA(G819)),IF(AND(ISNUMBER(G819),G819&lt;&gt;0),Accueil!$B$7,""),""))),IF(NOT(_xlfn.ISFORMULA(D819)),IF(AND(ISNUMBER(D819),D819&lt;&gt;0),Accueil!$B$7,IF(NOT(_xlfn.ISFORMULA(G819)),IF(AND(ISNUMBER(G819),G819&lt;&gt;0),Accueil!$B$7,""),"")),IF(NOT(_xlfn.ISFORMULA(G819)),IF(AND(ISNUMBER(G819),G819&lt;&gt;0),Accueil!$B$7,""),"")))</f>
        <v/>
      </c>
      <c r="AE819" s="230">
        <f t="shared" ca="1" si="176"/>
        <v>0</v>
      </c>
      <c r="AF819" s="230">
        <f t="shared" ca="1" si="177"/>
        <v>0</v>
      </c>
      <c r="AG819" s="230">
        <f t="shared" ca="1" si="178"/>
        <v>0</v>
      </c>
      <c r="AH819" s="231">
        <f t="shared" ca="1" si="179"/>
        <v>0</v>
      </c>
      <c r="AI819" s="231">
        <f t="shared" ca="1" si="180"/>
        <v>0</v>
      </c>
      <c r="AJ819" s="231" t="str">
        <f t="shared" ca="1" si="181"/>
        <v/>
      </c>
    </row>
    <row r="820" spans="1:36" x14ac:dyDescent="0.25">
      <c r="A820" s="42"/>
      <c r="B820" s="232" t="str">
        <f>IF(NOT(_xlfn.ISFORMULA(D820)),IF(AND(ISNUMBER(D820),D820&lt;&gt;0),Accueil!$B$7,IF(NOT(_xlfn.ISFORMULA(G820)),IF(AND(ISNUMBER(G820),G820&lt;&gt;0),Accueil!$B$7,""),"")),IF(NOT(_xlfn.ISFORMULA(G820)),IF(AND(ISNUMBER(G820),G820&lt;&gt;0),Accueil!$B$7,""),""))</f>
        <v/>
      </c>
      <c r="C820" s="43"/>
      <c r="D820" s="223" t="str">
        <f t="shared" ca="1" si="168"/>
        <v/>
      </c>
      <c r="E820" s="223" t="str">
        <f t="shared" ca="1" si="169"/>
        <v/>
      </c>
      <c r="F820" s="223" t="str">
        <f t="shared" ca="1" si="170"/>
        <v/>
      </c>
      <c r="G820" s="224" t="str">
        <f t="shared" ca="1" si="171"/>
        <v/>
      </c>
      <c r="H820" s="225" t="str">
        <f t="shared" ca="1" si="172"/>
        <v/>
      </c>
      <c r="I820" s="226" t="str">
        <f t="shared" ca="1" si="173"/>
        <v/>
      </c>
      <c r="J820" s="227" t="str">
        <f t="shared" ca="1" si="174"/>
        <v/>
      </c>
      <c r="K820" s="301" t="s">
        <v>88</v>
      </c>
      <c r="L820" s="112"/>
      <c r="M820" s="35"/>
      <c r="N820" s="35"/>
      <c r="O820" s="35"/>
      <c r="P820" s="35"/>
      <c r="S820" s="35"/>
      <c r="T820" s="35"/>
      <c r="U820" s="35"/>
      <c r="V820" s="35"/>
      <c r="W820" s="35"/>
      <c r="X820" s="35"/>
      <c r="Y820" s="35"/>
      <c r="Z820" s="35"/>
      <c r="AA820" s="228" t="b">
        <f t="shared" ca="1" si="175"/>
        <v>1</v>
      </c>
      <c r="AB820" s="228" t="b">
        <f ca="1">AND(Accueil!$E$5="Oui",$AA820,OR($AD820="",Accueil!$E$7="",NOT(ISNUMBER(Accueil!$E$7)),$AD820&gt;=Accueil!$E$7))</f>
        <v>0</v>
      </c>
      <c r="AC820" s="228" t="b">
        <f ca="1">AND(Accueil!$E$8="Oui",$AA820,OR($AD820="",Accueil!$E$10="",NOT(ISNUMBER(Accueil!$E$10)),$AD820&gt;=Accueil!$E$10))</f>
        <v>0</v>
      </c>
      <c r="AD820" s="229" t="str">
        <f>IF(NOT(_xlfn.ISFORMULA(B820)),IF(ISNUMBER(B820),B820,IF(NOT(_xlfn.ISFORMULA(D820)),IF(AND(ISNUMBER(D820),D820&lt;&gt;0),Accueil!$B$7,IF(NOT(_xlfn.ISFORMULA(G820)),IF(AND(ISNUMBER(G820),G820&lt;&gt;0),Accueil!$B$7,""),"")),IF(NOT(_xlfn.ISFORMULA(G820)),IF(AND(ISNUMBER(G820),G820&lt;&gt;0),Accueil!$B$7,""),""))),IF(NOT(_xlfn.ISFORMULA(D820)),IF(AND(ISNUMBER(D820),D820&lt;&gt;0),Accueil!$B$7,IF(NOT(_xlfn.ISFORMULA(G820)),IF(AND(ISNUMBER(G820),G820&lt;&gt;0),Accueil!$B$7,""),"")),IF(NOT(_xlfn.ISFORMULA(G820)),IF(AND(ISNUMBER(G820),G820&lt;&gt;0),Accueil!$B$7,""),"")))</f>
        <v/>
      </c>
      <c r="AE820" s="230">
        <f t="shared" ca="1" si="176"/>
        <v>0</v>
      </c>
      <c r="AF820" s="230">
        <f t="shared" ca="1" si="177"/>
        <v>0</v>
      </c>
      <c r="AG820" s="230">
        <f t="shared" ca="1" si="178"/>
        <v>0</v>
      </c>
      <c r="AH820" s="231">
        <f t="shared" ca="1" si="179"/>
        <v>0</v>
      </c>
      <c r="AI820" s="231">
        <f t="shared" ca="1" si="180"/>
        <v>0</v>
      </c>
      <c r="AJ820" s="231" t="str">
        <f t="shared" ca="1" si="181"/>
        <v/>
      </c>
    </row>
    <row r="821" spans="1:36" x14ac:dyDescent="0.25">
      <c r="A821" s="42"/>
      <c r="B821" s="232" t="str">
        <f>IF(NOT(_xlfn.ISFORMULA(D821)),IF(AND(ISNUMBER(D821),D821&lt;&gt;0),Accueil!$B$7,IF(NOT(_xlfn.ISFORMULA(G821)),IF(AND(ISNUMBER(G821),G821&lt;&gt;0),Accueil!$B$7,""),"")),IF(NOT(_xlfn.ISFORMULA(G821)),IF(AND(ISNUMBER(G821),G821&lt;&gt;0),Accueil!$B$7,""),""))</f>
        <v/>
      </c>
      <c r="C821" s="43"/>
      <c r="D821" s="223" t="str">
        <f t="shared" ca="1" si="168"/>
        <v/>
      </c>
      <c r="E821" s="223" t="str">
        <f t="shared" ca="1" si="169"/>
        <v/>
      </c>
      <c r="F821" s="223" t="str">
        <f t="shared" ca="1" si="170"/>
        <v/>
      </c>
      <c r="G821" s="224" t="str">
        <f t="shared" ca="1" si="171"/>
        <v/>
      </c>
      <c r="H821" s="225" t="str">
        <f t="shared" ca="1" si="172"/>
        <v/>
      </c>
      <c r="I821" s="226" t="str">
        <f t="shared" ca="1" si="173"/>
        <v/>
      </c>
      <c r="J821" s="227" t="str">
        <f t="shared" ca="1" si="174"/>
        <v/>
      </c>
      <c r="K821" s="301" t="s">
        <v>88</v>
      </c>
      <c r="L821" s="112"/>
      <c r="M821" s="35"/>
      <c r="N821" s="35"/>
      <c r="O821" s="35"/>
      <c r="P821" s="35"/>
      <c r="S821" s="35"/>
      <c r="T821" s="35"/>
      <c r="U821" s="35"/>
      <c r="V821" s="35"/>
      <c r="W821" s="35"/>
      <c r="X821" s="35"/>
      <c r="Y821" s="35"/>
      <c r="Z821" s="35"/>
      <c r="AA821" s="228" t="b">
        <f t="shared" ca="1" si="175"/>
        <v>1</v>
      </c>
      <c r="AB821" s="228" t="b">
        <f ca="1">AND(Accueil!$E$5="Oui",$AA821,OR($AD821="",Accueil!$E$7="",NOT(ISNUMBER(Accueil!$E$7)),$AD821&gt;=Accueil!$E$7))</f>
        <v>0</v>
      </c>
      <c r="AC821" s="228" t="b">
        <f ca="1">AND(Accueil!$E$8="Oui",$AA821,OR($AD821="",Accueil!$E$10="",NOT(ISNUMBER(Accueil!$E$10)),$AD821&gt;=Accueil!$E$10))</f>
        <v>0</v>
      </c>
      <c r="AD821" s="229" t="str">
        <f>IF(NOT(_xlfn.ISFORMULA(B821)),IF(ISNUMBER(B821),B821,IF(NOT(_xlfn.ISFORMULA(D821)),IF(AND(ISNUMBER(D821),D821&lt;&gt;0),Accueil!$B$7,IF(NOT(_xlfn.ISFORMULA(G821)),IF(AND(ISNUMBER(G821),G821&lt;&gt;0),Accueil!$B$7,""),"")),IF(NOT(_xlfn.ISFORMULA(G821)),IF(AND(ISNUMBER(G821),G821&lt;&gt;0),Accueil!$B$7,""),""))),IF(NOT(_xlfn.ISFORMULA(D821)),IF(AND(ISNUMBER(D821),D821&lt;&gt;0),Accueil!$B$7,IF(NOT(_xlfn.ISFORMULA(G821)),IF(AND(ISNUMBER(G821),G821&lt;&gt;0),Accueil!$B$7,""),"")),IF(NOT(_xlfn.ISFORMULA(G821)),IF(AND(ISNUMBER(G821),G821&lt;&gt;0),Accueil!$B$7,""),"")))</f>
        <v/>
      </c>
      <c r="AE821" s="230">
        <f t="shared" ca="1" si="176"/>
        <v>0</v>
      </c>
      <c r="AF821" s="230">
        <f t="shared" ca="1" si="177"/>
        <v>0</v>
      </c>
      <c r="AG821" s="230">
        <f t="shared" ca="1" si="178"/>
        <v>0</v>
      </c>
      <c r="AH821" s="231">
        <f t="shared" ca="1" si="179"/>
        <v>0</v>
      </c>
      <c r="AI821" s="231">
        <f t="shared" ca="1" si="180"/>
        <v>0</v>
      </c>
      <c r="AJ821" s="231" t="str">
        <f t="shared" ca="1" si="181"/>
        <v/>
      </c>
    </row>
    <row r="822" spans="1:36" x14ac:dyDescent="0.25">
      <c r="A822" s="42"/>
      <c r="B822" s="232" t="str">
        <f>IF(NOT(_xlfn.ISFORMULA(D822)),IF(AND(ISNUMBER(D822),D822&lt;&gt;0),Accueil!$B$7,IF(NOT(_xlfn.ISFORMULA(G822)),IF(AND(ISNUMBER(G822),G822&lt;&gt;0),Accueil!$B$7,""),"")),IF(NOT(_xlfn.ISFORMULA(G822)),IF(AND(ISNUMBER(G822),G822&lt;&gt;0),Accueil!$B$7,""),""))</f>
        <v/>
      </c>
      <c r="C822" s="43"/>
      <c r="D822" s="223" t="str">
        <f t="shared" ca="1" si="168"/>
        <v/>
      </c>
      <c r="E822" s="223" t="str">
        <f t="shared" ca="1" si="169"/>
        <v/>
      </c>
      <c r="F822" s="223" t="str">
        <f t="shared" ca="1" si="170"/>
        <v/>
      </c>
      <c r="G822" s="224" t="str">
        <f t="shared" ca="1" si="171"/>
        <v/>
      </c>
      <c r="H822" s="225" t="str">
        <f t="shared" ca="1" si="172"/>
        <v/>
      </c>
      <c r="I822" s="226" t="str">
        <f t="shared" ca="1" si="173"/>
        <v/>
      </c>
      <c r="J822" s="227" t="str">
        <f t="shared" ca="1" si="174"/>
        <v/>
      </c>
      <c r="K822" s="301" t="s">
        <v>88</v>
      </c>
      <c r="L822" s="112"/>
      <c r="M822" s="35"/>
      <c r="N822" s="35"/>
      <c r="O822" s="35"/>
      <c r="P822" s="35"/>
      <c r="S822" s="35"/>
      <c r="T822" s="35"/>
      <c r="U822" s="35"/>
      <c r="V822" s="35"/>
      <c r="W822" s="35"/>
      <c r="X822" s="35"/>
      <c r="Y822" s="35"/>
      <c r="Z822" s="35"/>
      <c r="AA822" s="228" t="b">
        <f t="shared" ca="1" si="175"/>
        <v>1</v>
      </c>
      <c r="AB822" s="228" t="b">
        <f ca="1">AND(Accueil!$E$5="Oui",$AA822,OR($AD822="",Accueil!$E$7="",NOT(ISNUMBER(Accueil!$E$7)),$AD822&gt;=Accueil!$E$7))</f>
        <v>0</v>
      </c>
      <c r="AC822" s="228" t="b">
        <f ca="1">AND(Accueil!$E$8="Oui",$AA822,OR($AD822="",Accueil!$E$10="",NOT(ISNUMBER(Accueil!$E$10)),$AD822&gt;=Accueil!$E$10))</f>
        <v>0</v>
      </c>
      <c r="AD822" s="229" t="str">
        <f>IF(NOT(_xlfn.ISFORMULA(B822)),IF(ISNUMBER(B822),B822,IF(NOT(_xlfn.ISFORMULA(D822)),IF(AND(ISNUMBER(D822),D822&lt;&gt;0),Accueil!$B$7,IF(NOT(_xlfn.ISFORMULA(G822)),IF(AND(ISNUMBER(G822),G822&lt;&gt;0),Accueil!$B$7,""),"")),IF(NOT(_xlfn.ISFORMULA(G822)),IF(AND(ISNUMBER(G822),G822&lt;&gt;0),Accueil!$B$7,""),""))),IF(NOT(_xlfn.ISFORMULA(D822)),IF(AND(ISNUMBER(D822),D822&lt;&gt;0),Accueil!$B$7,IF(NOT(_xlfn.ISFORMULA(G822)),IF(AND(ISNUMBER(G822),G822&lt;&gt;0),Accueil!$B$7,""),"")),IF(NOT(_xlfn.ISFORMULA(G822)),IF(AND(ISNUMBER(G822),G822&lt;&gt;0),Accueil!$B$7,""),"")))</f>
        <v/>
      </c>
      <c r="AE822" s="230">
        <f t="shared" ca="1" si="176"/>
        <v>0</v>
      </c>
      <c r="AF822" s="230">
        <f t="shared" ca="1" si="177"/>
        <v>0</v>
      </c>
      <c r="AG822" s="230">
        <f t="shared" ca="1" si="178"/>
        <v>0</v>
      </c>
      <c r="AH822" s="231">
        <f t="shared" ca="1" si="179"/>
        <v>0</v>
      </c>
      <c r="AI822" s="231">
        <f t="shared" ca="1" si="180"/>
        <v>0</v>
      </c>
      <c r="AJ822" s="231" t="str">
        <f t="shared" ca="1" si="181"/>
        <v/>
      </c>
    </row>
    <row r="823" spans="1:36" x14ac:dyDescent="0.25">
      <c r="A823" s="42"/>
      <c r="B823" s="232" t="str">
        <f>IF(NOT(_xlfn.ISFORMULA(D823)),IF(AND(ISNUMBER(D823),D823&lt;&gt;0),Accueil!$B$7,IF(NOT(_xlfn.ISFORMULA(G823)),IF(AND(ISNUMBER(G823),G823&lt;&gt;0),Accueil!$B$7,""),"")),IF(NOT(_xlfn.ISFORMULA(G823)),IF(AND(ISNUMBER(G823),G823&lt;&gt;0),Accueil!$B$7,""),""))</f>
        <v/>
      </c>
      <c r="C823" s="43"/>
      <c r="D823" s="223" t="str">
        <f t="shared" ca="1" si="168"/>
        <v/>
      </c>
      <c r="E823" s="223" t="str">
        <f t="shared" ca="1" si="169"/>
        <v/>
      </c>
      <c r="F823" s="223" t="str">
        <f t="shared" ca="1" si="170"/>
        <v/>
      </c>
      <c r="G823" s="224" t="str">
        <f t="shared" ca="1" si="171"/>
        <v/>
      </c>
      <c r="H823" s="225" t="str">
        <f t="shared" ca="1" si="172"/>
        <v/>
      </c>
      <c r="I823" s="226" t="str">
        <f t="shared" ca="1" si="173"/>
        <v/>
      </c>
      <c r="J823" s="227" t="str">
        <f t="shared" ca="1" si="174"/>
        <v/>
      </c>
      <c r="K823" s="301" t="s">
        <v>88</v>
      </c>
      <c r="L823" s="112"/>
      <c r="M823" s="35"/>
      <c r="N823" s="35"/>
      <c r="O823" s="35"/>
      <c r="P823" s="35"/>
      <c r="S823" s="35"/>
      <c r="T823" s="35"/>
      <c r="U823" s="35"/>
      <c r="V823" s="35"/>
      <c r="W823" s="35"/>
      <c r="X823" s="35"/>
      <c r="Y823" s="35"/>
      <c r="Z823" s="35"/>
      <c r="AA823" s="228" t="b">
        <f t="shared" ca="1" si="175"/>
        <v>1</v>
      </c>
      <c r="AB823" s="228" t="b">
        <f ca="1">AND(Accueil!$E$5="Oui",$AA823,OR($AD823="",Accueil!$E$7="",NOT(ISNUMBER(Accueil!$E$7)),$AD823&gt;=Accueil!$E$7))</f>
        <v>0</v>
      </c>
      <c r="AC823" s="228" t="b">
        <f ca="1">AND(Accueil!$E$8="Oui",$AA823,OR($AD823="",Accueil!$E$10="",NOT(ISNUMBER(Accueil!$E$10)),$AD823&gt;=Accueil!$E$10))</f>
        <v>0</v>
      </c>
      <c r="AD823" s="229" t="str">
        <f>IF(NOT(_xlfn.ISFORMULA(B823)),IF(ISNUMBER(B823),B823,IF(NOT(_xlfn.ISFORMULA(D823)),IF(AND(ISNUMBER(D823),D823&lt;&gt;0),Accueil!$B$7,IF(NOT(_xlfn.ISFORMULA(G823)),IF(AND(ISNUMBER(G823),G823&lt;&gt;0),Accueil!$B$7,""),"")),IF(NOT(_xlfn.ISFORMULA(G823)),IF(AND(ISNUMBER(G823),G823&lt;&gt;0),Accueil!$B$7,""),""))),IF(NOT(_xlfn.ISFORMULA(D823)),IF(AND(ISNUMBER(D823),D823&lt;&gt;0),Accueil!$B$7,IF(NOT(_xlfn.ISFORMULA(G823)),IF(AND(ISNUMBER(G823),G823&lt;&gt;0),Accueil!$B$7,""),"")),IF(NOT(_xlfn.ISFORMULA(G823)),IF(AND(ISNUMBER(G823),G823&lt;&gt;0),Accueil!$B$7,""),"")))</f>
        <v/>
      </c>
      <c r="AE823" s="230">
        <f t="shared" ca="1" si="176"/>
        <v>0</v>
      </c>
      <c r="AF823" s="230">
        <f t="shared" ca="1" si="177"/>
        <v>0</v>
      </c>
      <c r="AG823" s="230">
        <f t="shared" ca="1" si="178"/>
        <v>0</v>
      </c>
      <c r="AH823" s="231">
        <f t="shared" ca="1" si="179"/>
        <v>0</v>
      </c>
      <c r="AI823" s="231">
        <f t="shared" ca="1" si="180"/>
        <v>0</v>
      </c>
      <c r="AJ823" s="231" t="str">
        <f t="shared" ca="1" si="181"/>
        <v/>
      </c>
    </row>
    <row r="824" spans="1:36" x14ac:dyDescent="0.25">
      <c r="A824" s="42"/>
      <c r="B824" s="232" t="str">
        <f>IF(NOT(_xlfn.ISFORMULA(D824)),IF(AND(ISNUMBER(D824),D824&lt;&gt;0),Accueil!$B$7,IF(NOT(_xlfn.ISFORMULA(G824)),IF(AND(ISNUMBER(G824),G824&lt;&gt;0),Accueil!$B$7,""),"")),IF(NOT(_xlfn.ISFORMULA(G824)),IF(AND(ISNUMBER(G824),G824&lt;&gt;0),Accueil!$B$7,""),""))</f>
        <v/>
      </c>
      <c r="C824" s="43"/>
      <c r="D824" s="223" t="str">
        <f t="shared" ca="1" si="168"/>
        <v/>
      </c>
      <c r="E824" s="223" t="str">
        <f t="shared" ca="1" si="169"/>
        <v/>
      </c>
      <c r="F824" s="223" t="str">
        <f t="shared" ca="1" si="170"/>
        <v/>
      </c>
      <c r="G824" s="224" t="str">
        <f t="shared" ca="1" si="171"/>
        <v/>
      </c>
      <c r="H824" s="225" t="str">
        <f t="shared" ca="1" si="172"/>
        <v/>
      </c>
      <c r="I824" s="226" t="str">
        <f t="shared" ca="1" si="173"/>
        <v/>
      </c>
      <c r="J824" s="227" t="str">
        <f t="shared" ca="1" si="174"/>
        <v/>
      </c>
      <c r="K824" s="301" t="s">
        <v>88</v>
      </c>
      <c r="L824" s="112"/>
      <c r="M824" s="35"/>
      <c r="N824" s="35"/>
      <c r="O824" s="35"/>
      <c r="P824" s="35"/>
      <c r="S824" s="35"/>
      <c r="T824" s="35"/>
      <c r="U824" s="35"/>
      <c r="V824" s="35"/>
      <c r="W824" s="35"/>
      <c r="X824" s="35"/>
      <c r="Y824" s="35"/>
      <c r="Z824" s="35"/>
      <c r="AA824" s="228" t="b">
        <f t="shared" ca="1" si="175"/>
        <v>1</v>
      </c>
      <c r="AB824" s="228" t="b">
        <f ca="1">AND(Accueil!$E$5="Oui",$AA824,OR($AD824="",Accueil!$E$7="",NOT(ISNUMBER(Accueil!$E$7)),$AD824&gt;=Accueil!$E$7))</f>
        <v>0</v>
      </c>
      <c r="AC824" s="228" t="b">
        <f ca="1">AND(Accueil!$E$8="Oui",$AA824,OR($AD824="",Accueil!$E$10="",NOT(ISNUMBER(Accueil!$E$10)),$AD824&gt;=Accueil!$E$10))</f>
        <v>0</v>
      </c>
      <c r="AD824" s="229" t="str">
        <f>IF(NOT(_xlfn.ISFORMULA(B824)),IF(ISNUMBER(B824),B824,IF(NOT(_xlfn.ISFORMULA(D824)),IF(AND(ISNUMBER(D824),D824&lt;&gt;0),Accueil!$B$7,IF(NOT(_xlfn.ISFORMULA(G824)),IF(AND(ISNUMBER(G824),G824&lt;&gt;0),Accueil!$B$7,""),"")),IF(NOT(_xlfn.ISFORMULA(G824)),IF(AND(ISNUMBER(G824),G824&lt;&gt;0),Accueil!$B$7,""),""))),IF(NOT(_xlfn.ISFORMULA(D824)),IF(AND(ISNUMBER(D824),D824&lt;&gt;0),Accueil!$B$7,IF(NOT(_xlfn.ISFORMULA(G824)),IF(AND(ISNUMBER(G824),G824&lt;&gt;0),Accueil!$B$7,""),"")),IF(NOT(_xlfn.ISFORMULA(G824)),IF(AND(ISNUMBER(G824),G824&lt;&gt;0),Accueil!$B$7,""),"")))</f>
        <v/>
      </c>
      <c r="AE824" s="230">
        <f t="shared" ca="1" si="176"/>
        <v>0</v>
      </c>
      <c r="AF824" s="230">
        <f t="shared" ca="1" si="177"/>
        <v>0</v>
      </c>
      <c r="AG824" s="230">
        <f t="shared" ca="1" si="178"/>
        <v>0</v>
      </c>
      <c r="AH824" s="231">
        <f t="shared" ca="1" si="179"/>
        <v>0</v>
      </c>
      <c r="AI824" s="231">
        <f t="shared" ca="1" si="180"/>
        <v>0</v>
      </c>
      <c r="AJ824" s="231" t="str">
        <f t="shared" ca="1" si="181"/>
        <v/>
      </c>
    </row>
    <row r="825" spans="1:36" x14ac:dyDescent="0.25">
      <c r="A825" s="42"/>
      <c r="B825" s="232" t="str">
        <f>IF(NOT(_xlfn.ISFORMULA(D825)),IF(AND(ISNUMBER(D825),D825&lt;&gt;0),Accueil!$B$7,IF(NOT(_xlfn.ISFORMULA(G825)),IF(AND(ISNUMBER(G825),G825&lt;&gt;0),Accueil!$B$7,""),"")),IF(NOT(_xlfn.ISFORMULA(G825)),IF(AND(ISNUMBER(G825),G825&lt;&gt;0),Accueil!$B$7,""),""))</f>
        <v/>
      </c>
      <c r="C825" s="43"/>
      <c r="D825" s="223" t="str">
        <f t="shared" ca="1" si="168"/>
        <v/>
      </c>
      <c r="E825" s="223" t="str">
        <f t="shared" ca="1" si="169"/>
        <v/>
      </c>
      <c r="F825" s="223" t="str">
        <f t="shared" ca="1" si="170"/>
        <v/>
      </c>
      <c r="G825" s="224" t="str">
        <f t="shared" ca="1" si="171"/>
        <v/>
      </c>
      <c r="H825" s="225" t="str">
        <f t="shared" ca="1" si="172"/>
        <v/>
      </c>
      <c r="I825" s="226" t="str">
        <f t="shared" ca="1" si="173"/>
        <v/>
      </c>
      <c r="J825" s="227" t="str">
        <f t="shared" ca="1" si="174"/>
        <v/>
      </c>
      <c r="K825" s="301" t="s">
        <v>88</v>
      </c>
      <c r="L825" s="112"/>
      <c r="M825" s="35"/>
      <c r="N825" s="35"/>
      <c r="O825" s="35"/>
      <c r="P825" s="35"/>
      <c r="S825" s="35"/>
      <c r="T825" s="35"/>
      <c r="U825" s="35"/>
      <c r="V825" s="35"/>
      <c r="W825" s="35"/>
      <c r="X825" s="35"/>
      <c r="Y825" s="35"/>
      <c r="Z825" s="35"/>
      <c r="AA825" s="228" t="b">
        <f t="shared" ca="1" si="175"/>
        <v>1</v>
      </c>
      <c r="AB825" s="228" t="b">
        <f ca="1">AND(Accueil!$E$5="Oui",$AA825,OR($AD825="",Accueil!$E$7="",NOT(ISNUMBER(Accueil!$E$7)),$AD825&gt;=Accueil!$E$7))</f>
        <v>0</v>
      </c>
      <c r="AC825" s="228" t="b">
        <f ca="1">AND(Accueil!$E$8="Oui",$AA825,OR($AD825="",Accueil!$E$10="",NOT(ISNUMBER(Accueil!$E$10)),$AD825&gt;=Accueil!$E$10))</f>
        <v>0</v>
      </c>
      <c r="AD825" s="229" t="str">
        <f>IF(NOT(_xlfn.ISFORMULA(B825)),IF(ISNUMBER(B825),B825,IF(NOT(_xlfn.ISFORMULA(D825)),IF(AND(ISNUMBER(D825),D825&lt;&gt;0),Accueil!$B$7,IF(NOT(_xlfn.ISFORMULA(G825)),IF(AND(ISNUMBER(G825),G825&lt;&gt;0),Accueil!$B$7,""),"")),IF(NOT(_xlfn.ISFORMULA(G825)),IF(AND(ISNUMBER(G825),G825&lt;&gt;0),Accueil!$B$7,""),""))),IF(NOT(_xlfn.ISFORMULA(D825)),IF(AND(ISNUMBER(D825),D825&lt;&gt;0),Accueil!$B$7,IF(NOT(_xlfn.ISFORMULA(G825)),IF(AND(ISNUMBER(G825),G825&lt;&gt;0),Accueil!$B$7,""),"")),IF(NOT(_xlfn.ISFORMULA(G825)),IF(AND(ISNUMBER(G825),G825&lt;&gt;0),Accueil!$B$7,""),"")))</f>
        <v/>
      </c>
      <c r="AE825" s="230">
        <f t="shared" ca="1" si="176"/>
        <v>0</v>
      </c>
      <c r="AF825" s="230">
        <f t="shared" ca="1" si="177"/>
        <v>0</v>
      </c>
      <c r="AG825" s="230">
        <f t="shared" ca="1" si="178"/>
        <v>0</v>
      </c>
      <c r="AH825" s="231">
        <f t="shared" ca="1" si="179"/>
        <v>0</v>
      </c>
      <c r="AI825" s="231">
        <f t="shared" ca="1" si="180"/>
        <v>0</v>
      </c>
      <c r="AJ825" s="231" t="str">
        <f t="shared" ca="1" si="181"/>
        <v/>
      </c>
    </row>
    <row r="826" spans="1:36" x14ac:dyDescent="0.25">
      <c r="A826" s="42"/>
      <c r="B826" s="232" t="str">
        <f>IF(NOT(_xlfn.ISFORMULA(D826)),IF(AND(ISNUMBER(D826),D826&lt;&gt;0),Accueil!$B$7,IF(NOT(_xlfn.ISFORMULA(G826)),IF(AND(ISNUMBER(G826),G826&lt;&gt;0),Accueil!$B$7,""),"")),IF(NOT(_xlfn.ISFORMULA(G826)),IF(AND(ISNUMBER(G826),G826&lt;&gt;0),Accueil!$B$7,""),""))</f>
        <v/>
      </c>
      <c r="C826" s="43"/>
      <c r="D826" s="223" t="str">
        <f t="shared" ca="1" si="168"/>
        <v/>
      </c>
      <c r="E826" s="223" t="str">
        <f t="shared" ca="1" si="169"/>
        <v/>
      </c>
      <c r="F826" s="223" t="str">
        <f t="shared" ca="1" si="170"/>
        <v/>
      </c>
      <c r="G826" s="224" t="str">
        <f t="shared" ca="1" si="171"/>
        <v/>
      </c>
      <c r="H826" s="225" t="str">
        <f t="shared" ca="1" si="172"/>
        <v/>
      </c>
      <c r="I826" s="226" t="str">
        <f t="shared" ca="1" si="173"/>
        <v/>
      </c>
      <c r="J826" s="227" t="str">
        <f t="shared" ca="1" si="174"/>
        <v/>
      </c>
      <c r="K826" s="301" t="s">
        <v>88</v>
      </c>
      <c r="L826" s="112"/>
      <c r="M826" s="35"/>
      <c r="N826" s="35"/>
      <c r="O826" s="35"/>
      <c r="P826" s="35"/>
      <c r="S826" s="35"/>
      <c r="T826" s="35"/>
      <c r="U826" s="35"/>
      <c r="V826" s="35"/>
      <c r="W826" s="35"/>
      <c r="X826" s="35"/>
      <c r="Y826" s="35"/>
      <c r="Z826" s="35"/>
      <c r="AA826" s="228" t="b">
        <f t="shared" ca="1" si="175"/>
        <v>1</v>
      </c>
      <c r="AB826" s="228" t="b">
        <f ca="1">AND(Accueil!$E$5="Oui",$AA826,OR($AD826="",Accueil!$E$7="",NOT(ISNUMBER(Accueil!$E$7)),$AD826&gt;=Accueil!$E$7))</f>
        <v>0</v>
      </c>
      <c r="AC826" s="228" t="b">
        <f ca="1">AND(Accueil!$E$8="Oui",$AA826,OR($AD826="",Accueil!$E$10="",NOT(ISNUMBER(Accueil!$E$10)),$AD826&gt;=Accueil!$E$10))</f>
        <v>0</v>
      </c>
      <c r="AD826" s="229" t="str">
        <f>IF(NOT(_xlfn.ISFORMULA(B826)),IF(ISNUMBER(B826),B826,IF(NOT(_xlfn.ISFORMULA(D826)),IF(AND(ISNUMBER(D826),D826&lt;&gt;0),Accueil!$B$7,IF(NOT(_xlfn.ISFORMULA(G826)),IF(AND(ISNUMBER(G826),G826&lt;&gt;0),Accueil!$B$7,""),"")),IF(NOT(_xlfn.ISFORMULA(G826)),IF(AND(ISNUMBER(G826),G826&lt;&gt;0),Accueil!$B$7,""),""))),IF(NOT(_xlfn.ISFORMULA(D826)),IF(AND(ISNUMBER(D826),D826&lt;&gt;0),Accueil!$B$7,IF(NOT(_xlfn.ISFORMULA(G826)),IF(AND(ISNUMBER(G826),G826&lt;&gt;0),Accueil!$B$7,""),"")),IF(NOT(_xlfn.ISFORMULA(G826)),IF(AND(ISNUMBER(G826),G826&lt;&gt;0),Accueil!$B$7,""),"")))</f>
        <v/>
      </c>
      <c r="AE826" s="230">
        <f t="shared" ca="1" si="176"/>
        <v>0</v>
      </c>
      <c r="AF826" s="230">
        <f t="shared" ca="1" si="177"/>
        <v>0</v>
      </c>
      <c r="AG826" s="230">
        <f t="shared" ca="1" si="178"/>
        <v>0</v>
      </c>
      <c r="AH826" s="231">
        <f t="shared" ca="1" si="179"/>
        <v>0</v>
      </c>
      <c r="AI826" s="231">
        <f t="shared" ca="1" si="180"/>
        <v>0</v>
      </c>
      <c r="AJ826" s="231" t="str">
        <f t="shared" ca="1" si="181"/>
        <v/>
      </c>
    </row>
    <row r="827" spans="1:36" x14ac:dyDescent="0.25">
      <c r="A827" s="42"/>
      <c r="B827" s="232" t="str">
        <f>IF(NOT(_xlfn.ISFORMULA(D827)),IF(AND(ISNUMBER(D827),D827&lt;&gt;0),Accueil!$B$7,IF(NOT(_xlfn.ISFORMULA(G827)),IF(AND(ISNUMBER(G827),G827&lt;&gt;0),Accueil!$B$7,""),"")),IF(NOT(_xlfn.ISFORMULA(G827)),IF(AND(ISNUMBER(G827),G827&lt;&gt;0),Accueil!$B$7,""),""))</f>
        <v/>
      </c>
      <c r="C827" s="43"/>
      <c r="D827" s="223" t="str">
        <f t="shared" ca="1" si="168"/>
        <v/>
      </c>
      <c r="E827" s="223" t="str">
        <f t="shared" ca="1" si="169"/>
        <v/>
      </c>
      <c r="F827" s="223" t="str">
        <f t="shared" ca="1" si="170"/>
        <v/>
      </c>
      <c r="G827" s="224" t="str">
        <f t="shared" ca="1" si="171"/>
        <v/>
      </c>
      <c r="H827" s="225" t="str">
        <f t="shared" ca="1" si="172"/>
        <v/>
      </c>
      <c r="I827" s="226" t="str">
        <f t="shared" ca="1" si="173"/>
        <v/>
      </c>
      <c r="J827" s="227" t="str">
        <f t="shared" ca="1" si="174"/>
        <v/>
      </c>
      <c r="K827" s="301" t="s">
        <v>88</v>
      </c>
      <c r="L827" s="112"/>
      <c r="M827" s="35"/>
      <c r="N827" s="35"/>
      <c r="O827" s="35"/>
      <c r="P827" s="35"/>
      <c r="S827" s="35"/>
      <c r="T827" s="35"/>
      <c r="U827" s="35"/>
      <c r="V827" s="35"/>
      <c r="W827" s="35"/>
      <c r="X827" s="35"/>
      <c r="Y827" s="35"/>
      <c r="Z827" s="35"/>
      <c r="AA827" s="228" t="b">
        <f t="shared" ca="1" si="175"/>
        <v>1</v>
      </c>
      <c r="AB827" s="228" t="b">
        <f ca="1">AND(Accueil!$E$5="Oui",$AA827,OR($AD827="",Accueil!$E$7="",NOT(ISNUMBER(Accueil!$E$7)),$AD827&gt;=Accueil!$E$7))</f>
        <v>0</v>
      </c>
      <c r="AC827" s="228" t="b">
        <f ca="1">AND(Accueil!$E$8="Oui",$AA827,OR($AD827="",Accueil!$E$10="",NOT(ISNUMBER(Accueil!$E$10)),$AD827&gt;=Accueil!$E$10))</f>
        <v>0</v>
      </c>
      <c r="AD827" s="229" t="str">
        <f>IF(NOT(_xlfn.ISFORMULA(B827)),IF(ISNUMBER(B827),B827,IF(NOT(_xlfn.ISFORMULA(D827)),IF(AND(ISNUMBER(D827),D827&lt;&gt;0),Accueil!$B$7,IF(NOT(_xlfn.ISFORMULA(G827)),IF(AND(ISNUMBER(G827),G827&lt;&gt;0),Accueil!$B$7,""),"")),IF(NOT(_xlfn.ISFORMULA(G827)),IF(AND(ISNUMBER(G827),G827&lt;&gt;0),Accueil!$B$7,""),""))),IF(NOT(_xlfn.ISFORMULA(D827)),IF(AND(ISNUMBER(D827),D827&lt;&gt;0),Accueil!$B$7,IF(NOT(_xlfn.ISFORMULA(G827)),IF(AND(ISNUMBER(G827),G827&lt;&gt;0),Accueil!$B$7,""),"")),IF(NOT(_xlfn.ISFORMULA(G827)),IF(AND(ISNUMBER(G827),G827&lt;&gt;0),Accueil!$B$7,""),"")))</f>
        <v/>
      </c>
      <c r="AE827" s="230">
        <f t="shared" ca="1" si="176"/>
        <v>0</v>
      </c>
      <c r="AF827" s="230">
        <f t="shared" ca="1" si="177"/>
        <v>0</v>
      </c>
      <c r="AG827" s="230">
        <f t="shared" ca="1" si="178"/>
        <v>0</v>
      </c>
      <c r="AH827" s="231">
        <f t="shared" ca="1" si="179"/>
        <v>0</v>
      </c>
      <c r="AI827" s="231">
        <f t="shared" ca="1" si="180"/>
        <v>0</v>
      </c>
      <c r="AJ827" s="231" t="str">
        <f t="shared" ca="1" si="181"/>
        <v/>
      </c>
    </row>
    <row r="828" spans="1:36" x14ac:dyDescent="0.25">
      <c r="A828" s="42"/>
      <c r="B828" s="232" t="str">
        <f>IF(NOT(_xlfn.ISFORMULA(D828)),IF(AND(ISNUMBER(D828),D828&lt;&gt;0),Accueil!$B$7,IF(NOT(_xlfn.ISFORMULA(G828)),IF(AND(ISNUMBER(G828),G828&lt;&gt;0),Accueil!$B$7,""),"")),IF(NOT(_xlfn.ISFORMULA(G828)),IF(AND(ISNUMBER(G828),G828&lt;&gt;0),Accueil!$B$7,""),""))</f>
        <v/>
      </c>
      <c r="C828" s="43"/>
      <c r="D828" s="223" t="str">
        <f t="shared" ca="1" si="168"/>
        <v/>
      </c>
      <c r="E828" s="223" t="str">
        <f t="shared" ca="1" si="169"/>
        <v/>
      </c>
      <c r="F828" s="223" t="str">
        <f t="shared" ca="1" si="170"/>
        <v/>
      </c>
      <c r="G828" s="224" t="str">
        <f t="shared" ca="1" si="171"/>
        <v/>
      </c>
      <c r="H828" s="225" t="str">
        <f t="shared" ca="1" si="172"/>
        <v/>
      </c>
      <c r="I828" s="226" t="str">
        <f t="shared" ca="1" si="173"/>
        <v/>
      </c>
      <c r="J828" s="227" t="str">
        <f t="shared" ca="1" si="174"/>
        <v/>
      </c>
      <c r="K828" s="301" t="s">
        <v>88</v>
      </c>
      <c r="L828" s="112"/>
      <c r="M828" s="35"/>
      <c r="N828" s="35"/>
      <c r="O828" s="35"/>
      <c r="P828" s="35"/>
      <c r="S828" s="35"/>
      <c r="T828" s="35"/>
      <c r="U828" s="35"/>
      <c r="V828" s="35"/>
      <c r="W828" s="35"/>
      <c r="X828" s="35"/>
      <c r="Y828" s="35"/>
      <c r="Z828" s="35"/>
      <c r="AA828" s="228" t="b">
        <f t="shared" ca="1" si="175"/>
        <v>1</v>
      </c>
      <c r="AB828" s="228" t="b">
        <f ca="1">AND(Accueil!$E$5="Oui",$AA828,OR($AD828="",Accueil!$E$7="",NOT(ISNUMBER(Accueil!$E$7)),$AD828&gt;=Accueil!$E$7))</f>
        <v>0</v>
      </c>
      <c r="AC828" s="228" t="b">
        <f ca="1">AND(Accueil!$E$8="Oui",$AA828,OR($AD828="",Accueil!$E$10="",NOT(ISNUMBER(Accueil!$E$10)),$AD828&gt;=Accueil!$E$10))</f>
        <v>0</v>
      </c>
      <c r="AD828" s="229" t="str">
        <f>IF(NOT(_xlfn.ISFORMULA(B828)),IF(ISNUMBER(B828),B828,IF(NOT(_xlfn.ISFORMULA(D828)),IF(AND(ISNUMBER(D828),D828&lt;&gt;0),Accueil!$B$7,IF(NOT(_xlfn.ISFORMULA(G828)),IF(AND(ISNUMBER(G828),G828&lt;&gt;0),Accueil!$B$7,""),"")),IF(NOT(_xlfn.ISFORMULA(G828)),IF(AND(ISNUMBER(G828),G828&lt;&gt;0),Accueil!$B$7,""),""))),IF(NOT(_xlfn.ISFORMULA(D828)),IF(AND(ISNUMBER(D828),D828&lt;&gt;0),Accueil!$B$7,IF(NOT(_xlfn.ISFORMULA(G828)),IF(AND(ISNUMBER(G828),G828&lt;&gt;0),Accueil!$B$7,""),"")),IF(NOT(_xlfn.ISFORMULA(G828)),IF(AND(ISNUMBER(G828),G828&lt;&gt;0),Accueil!$B$7,""),"")))</f>
        <v/>
      </c>
      <c r="AE828" s="230">
        <f t="shared" ca="1" si="176"/>
        <v>0</v>
      </c>
      <c r="AF828" s="230">
        <f t="shared" ca="1" si="177"/>
        <v>0</v>
      </c>
      <c r="AG828" s="230">
        <f t="shared" ca="1" si="178"/>
        <v>0</v>
      </c>
      <c r="AH828" s="231">
        <f t="shared" ca="1" si="179"/>
        <v>0</v>
      </c>
      <c r="AI828" s="231">
        <f t="shared" ca="1" si="180"/>
        <v>0</v>
      </c>
      <c r="AJ828" s="231" t="str">
        <f t="shared" ca="1" si="181"/>
        <v/>
      </c>
    </row>
    <row r="829" spans="1:36" x14ac:dyDescent="0.25">
      <c r="A829" s="42"/>
      <c r="B829" s="232" t="str">
        <f>IF(NOT(_xlfn.ISFORMULA(D829)),IF(AND(ISNUMBER(D829),D829&lt;&gt;0),Accueil!$B$7,IF(NOT(_xlfn.ISFORMULA(G829)),IF(AND(ISNUMBER(G829),G829&lt;&gt;0),Accueil!$B$7,""),"")),IF(NOT(_xlfn.ISFORMULA(G829)),IF(AND(ISNUMBER(G829),G829&lt;&gt;0),Accueil!$B$7,""),""))</f>
        <v/>
      </c>
      <c r="C829" s="43"/>
      <c r="D829" s="223" t="str">
        <f t="shared" ca="1" si="168"/>
        <v/>
      </c>
      <c r="E829" s="223" t="str">
        <f t="shared" ca="1" si="169"/>
        <v/>
      </c>
      <c r="F829" s="223" t="str">
        <f t="shared" ca="1" si="170"/>
        <v/>
      </c>
      <c r="G829" s="224" t="str">
        <f t="shared" ca="1" si="171"/>
        <v/>
      </c>
      <c r="H829" s="225" t="str">
        <f t="shared" ca="1" si="172"/>
        <v/>
      </c>
      <c r="I829" s="226" t="str">
        <f t="shared" ca="1" si="173"/>
        <v/>
      </c>
      <c r="J829" s="227" t="str">
        <f t="shared" ca="1" si="174"/>
        <v/>
      </c>
      <c r="K829" s="301" t="s">
        <v>88</v>
      </c>
      <c r="L829" s="112"/>
      <c r="M829" s="35"/>
      <c r="N829" s="35"/>
      <c r="O829" s="35"/>
      <c r="P829" s="35"/>
      <c r="S829" s="35"/>
      <c r="T829" s="35"/>
      <c r="U829" s="35"/>
      <c r="V829" s="35"/>
      <c r="W829" s="35"/>
      <c r="X829" s="35"/>
      <c r="Y829" s="35"/>
      <c r="Z829" s="35"/>
      <c r="AA829" s="228" t="b">
        <f t="shared" ca="1" si="175"/>
        <v>1</v>
      </c>
      <c r="AB829" s="228" t="b">
        <f ca="1">AND(Accueil!$E$5="Oui",$AA829,OR($AD829="",Accueil!$E$7="",NOT(ISNUMBER(Accueil!$E$7)),$AD829&gt;=Accueil!$E$7))</f>
        <v>0</v>
      </c>
      <c r="AC829" s="228" t="b">
        <f ca="1">AND(Accueil!$E$8="Oui",$AA829,OR($AD829="",Accueil!$E$10="",NOT(ISNUMBER(Accueil!$E$10)),$AD829&gt;=Accueil!$E$10))</f>
        <v>0</v>
      </c>
      <c r="AD829" s="229" t="str">
        <f>IF(NOT(_xlfn.ISFORMULA(B829)),IF(ISNUMBER(B829),B829,IF(NOT(_xlfn.ISFORMULA(D829)),IF(AND(ISNUMBER(D829),D829&lt;&gt;0),Accueil!$B$7,IF(NOT(_xlfn.ISFORMULA(G829)),IF(AND(ISNUMBER(G829),G829&lt;&gt;0),Accueil!$B$7,""),"")),IF(NOT(_xlfn.ISFORMULA(G829)),IF(AND(ISNUMBER(G829),G829&lt;&gt;0),Accueil!$B$7,""),""))),IF(NOT(_xlfn.ISFORMULA(D829)),IF(AND(ISNUMBER(D829),D829&lt;&gt;0),Accueil!$B$7,IF(NOT(_xlfn.ISFORMULA(G829)),IF(AND(ISNUMBER(G829),G829&lt;&gt;0),Accueil!$B$7,""),"")),IF(NOT(_xlfn.ISFORMULA(G829)),IF(AND(ISNUMBER(G829),G829&lt;&gt;0),Accueil!$B$7,""),"")))</f>
        <v/>
      </c>
      <c r="AE829" s="230">
        <f t="shared" ca="1" si="176"/>
        <v>0</v>
      </c>
      <c r="AF829" s="230">
        <f t="shared" ca="1" si="177"/>
        <v>0</v>
      </c>
      <c r="AG829" s="230">
        <f t="shared" ca="1" si="178"/>
        <v>0</v>
      </c>
      <c r="AH829" s="231">
        <f t="shared" ca="1" si="179"/>
        <v>0</v>
      </c>
      <c r="AI829" s="231">
        <f t="shared" ca="1" si="180"/>
        <v>0</v>
      </c>
      <c r="AJ829" s="231" t="str">
        <f t="shared" ca="1" si="181"/>
        <v/>
      </c>
    </row>
    <row r="830" spans="1:36" x14ac:dyDescent="0.25">
      <c r="A830" s="42"/>
      <c r="B830" s="232" t="str">
        <f>IF(NOT(_xlfn.ISFORMULA(D830)),IF(AND(ISNUMBER(D830),D830&lt;&gt;0),Accueil!$B$7,IF(NOT(_xlfn.ISFORMULA(G830)),IF(AND(ISNUMBER(G830),G830&lt;&gt;0),Accueil!$B$7,""),"")),IF(NOT(_xlfn.ISFORMULA(G830)),IF(AND(ISNUMBER(G830),G830&lt;&gt;0),Accueil!$B$7,""),""))</f>
        <v/>
      </c>
      <c r="C830" s="43"/>
      <c r="D830" s="223" t="str">
        <f t="shared" ca="1" si="168"/>
        <v/>
      </c>
      <c r="E830" s="223" t="str">
        <f t="shared" ca="1" si="169"/>
        <v/>
      </c>
      <c r="F830" s="223" t="str">
        <f t="shared" ca="1" si="170"/>
        <v/>
      </c>
      <c r="G830" s="224" t="str">
        <f t="shared" ca="1" si="171"/>
        <v/>
      </c>
      <c r="H830" s="225" t="str">
        <f t="shared" ca="1" si="172"/>
        <v/>
      </c>
      <c r="I830" s="226" t="str">
        <f t="shared" ca="1" si="173"/>
        <v/>
      </c>
      <c r="J830" s="227" t="str">
        <f t="shared" ca="1" si="174"/>
        <v/>
      </c>
      <c r="K830" s="301" t="s">
        <v>88</v>
      </c>
      <c r="L830" s="112"/>
      <c r="M830" s="35"/>
      <c r="N830" s="35"/>
      <c r="O830" s="35"/>
      <c r="P830" s="35"/>
      <c r="S830" s="35"/>
      <c r="T830" s="35"/>
      <c r="U830" s="35"/>
      <c r="V830" s="35"/>
      <c r="W830" s="35"/>
      <c r="X830" s="35"/>
      <c r="Y830" s="35"/>
      <c r="Z830" s="35"/>
      <c r="AA830" s="228" t="b">
        <f t="shared" ca="1" si="175"/>
        <v>1</v>
      </c>
      <c r="AB830" s="228" t="b">
        <f ca="1">AND(Accueil!$E$5="Oui",$AA830,OR($AD830="",Accueil!$E$7="",NOT(ISNUMBER(Accueil!$E$7)),$AD830&gt;=Accueil!$E$7))</f>
        <v>0</v>
      </c>
      <c r="AC830" s="228" t="b">
        <f ca="1">AND(Accueil!$E$8="Oui",$AA830,OR($AD830="",Accueil!$E$10="",NOT(ISNUMBER(Accueil!$E$10)),$AD830&gt;=Accueil!$E$10))</f>
        <v>0</v>
      </c>
      <c r="AD830" s="229" t="str">
        <f>IF(NOT(_xlfn.ISFORMULA(B830)),IF(ISNUMBER(B830),B830,IF(NOT(_xlfn.ISFORMULA(D830)),IF(AND(ISNUMBER(D830),D830&lt;&gt;0),Accueil!$B$7,IF(NOT(_xlfn.ISFORMULA(G830)),IF(AND(ISNUMBER(G830),G830&lt;&gt;0),Accueil!$B$7,""),"")),IF(NOT(_xlfn.ISFORMULA(G830)),IF(AND(ISNUMBER(G830),G830&lt;&gt;0),Accueil!$B$7,""),""))),IF(NOT(_xlfn.ISFORMULA(D830)),IF(AND(ISNUMBER(D830),D830&lt;&gt;0),Accueil!$B$7,IF(NOT(_xlfn.ISFORMULA(G830)),IF(AND(ISNUMBER(G830),G830&lt;&gt;0),Accueil!$B$7,""),"")),IF(NOT(_xlfn.ISFORMULA(G830)),IF(AND(ISNUMBER(G830),G830&lt;&gt;0),Accueil!$B$7,""),"")))</f>
        <v/>
      </c>
      <c r="AE830" s="230">
        <f t="shared" ca="1" si="176"/>
        <v>0</v>
      </c>
      <c r="AF830" s="230">
        <f t="shared" ca="1" si="177"/>
        <v>0</v>
      </c>
      <c r="AG830" s="230">
        <f t="shared" ca="1" si="178"/>
        <v>0</v>
      </c>
      <c r="AH830" s="231">
        <f t="shared" ca="1" si="179"/>
        <v>0</v>
      </c>
      <c r="AI830" s="231">
        <f t="shared" ca="1" si="180"/>
        <v>0</v>
      </c>
      <c r="AJ830" s="231" t="str">
        <f t="shared" ca="1" si="181"/>
        <v/>
      </c>
    </row>
    <row r="831" spans="1:36" x14ac:dyDescent="0.25">
      <c r="A831" s="42"/>
      <c r="B831" s="232" t="str">
        <f>IF(NOT(_xlfn.ISFORMULA(D831)),IF(AND(ISNUMBER(D831),D831&lt;&gt;0),Accueil!$B$7,IF(NOT(_xlfn.ISFORMULA(G831)),IF(AND(ISNUMBER(G831),G831&lt;&gt;0),Accueil!$B$7,""),"")),IF(NOT(_xlfn.ISFORMULA(G831)),IF(AND(ISNUMBER(G831),G831&lt;&gt;0),Accueil!$B$7,""),""))</f>
        <v/>
      </c>
      <c r="C831" s="43"/>
      <c r="D831" s="223" t="str">
        <f t="shared" ca="1" si="168"/>
        <v/>
      </c>
      <c r="E831" s="223" t="str">
        <f t="shared" ca="1" si="169"/>
        <v/>
      </c>
      <c r="F831" s="223" t="str">
        <f t="shared" ca="1" si="170"/>
        <v/>
      </c>
      <c r="G831" s="224" t="str">
        <f t="shared" ca="1" si="171"/>
        <v/>
      </c>
      <c r="H831" s="225" t="str">
        <f t="shared" ca="1" si="172"/>
        <v/>
      </c>
      <c r="I831" s="226" t="str">
        <f t="shared" ca="1" si="173"/>
        <v/>
      </c>
      <c r="J831" s="227" t="str">
        <f t="shared" ca="1" si="174"/>
        <v/>
      </c>
      <c r="K831" s="301" t="s">
        <v>88</v>
      </c>
      <c r="L831" s="112"/>
      <c r="M831" s="35"/>
      <c r="N831" s="35"/>
      <c r="O831" s="35"/>
      <c r="P831" s="35"/>
      <c r="S831" s="35"/>
      <c r="T831" s="35"/>
      <c r="U831" s="35"/>
      <c r="V831" s="35"/>
      <c r="W831" s="35"/>
      <c r="X831" s="35"/>
      <c r="Y831" s="35"/>
      <c r="Z831" s="35"/>
      <c r="AA831" s="228" t="b">
        <f t="shared" ca="1" si="175"/>
        <v>1</v>
      </c>
      <c r="AB831" s="228" t="b">
        <f ca="1">AND(Accueil!$E$5="Oui",$AA831,OR($AD831="",Accueil!$E$7="",NOT(ISNUMBER(Accueil!$E$7)),$AD831&gt;=Accueil!$E$7))</f>
        <v>0</v>
      </c>
      <c r="AC831" s="228" t="b">
        <f ca="1">AND(Accueil!$E$8="Oui",$AA831,OR($AD831="",Accueil!$E$10="",NOT(ISNUMBER(Accueil!$E$10)),$AD831&gt;=Accueil!$E$10))</f>
        <v>0</v>
      </c>
      <c r="AD831" s="229" t="str">
        <f>IF(NOT(_xlfn.ISFORMULA(B831)),IF(ISNUMBER(B831),B831,IF(NOT(_xlfn.ISFORMULA(D831)),IF(AND(ISNUMBER(D831),D831&lt;&gt;0),Accueil!$B$7,IF(NOT(_xlfn.ISFORMULA(G831)),IF(AND(ISNUMBER(G831),G831&lt;&gt;0),Accueil!$B$7,""),"")),IF(NOT(_xlfn.ISFORMULA(G831)),IF(AND(ISNUMBER(G831),G831&lt;&gt;0),Accueil!$B$7,""),""))),IF(NOT(_xlfn.ISFORMULA(D831)),IF(AND(ISNUMBER(D831),D831&lt;&gt;0),Accueil!$B$7,IF(NOT(_xlfn.ISFORMULA(G831)),IF(AND(ISNUMBER(G831),G831&lt;&gt;0),Accueil!$B$7,""),"")),IF(NOT(_xlfn.ISFORMULA(G831)),IF(AND(ISNUMBER(G831),G831&lt;&gt;0),Accueil!$B$7,""),"")))</f>
        <v/>
      </c>
      <c r="AE831" s="230">
        <f t="shared" ca="1" si="176"/>
        <v>0</v>
      </c>
      <c r="AF831" s="230">
        <f t="shared" ca="1" si="177"/>
        <v>0</v>
      </c>
      <c r="AG831" s="230">
        <f t="shared" ca="1" si="178"/>
        <v>0</v>
      </c>
      <c r="AH831" s="231">
        <f t="shared" ca="1" si="179"/>
        <v>0</v>
      </c>
      <c r="AI831" s="231">
        <f t="shared" ca="1" si="180"/>
        <v>0</v>
      </c>
      <c r="AJ831" s="231" t="str">
        <f t="shared" ca="1" si="181"/>
        <v/>
      </c>
    </row>
    <row r="832" spans="1:36" x14ac:dyDescent="0.25">
      <c r="A832" s="42"/>
      <c r="B832" s="232" t="str">
        <f>IF(NOT(_xlfn.ISFORMULA(D832)),IF(AND(ISNUMBER(D832),D832&lt;&gt;0),Accueil!$B$7,IF(NOT(_xlfn.ISFORMULA(G832)),IF(AND(ISNUMBER(G832),G832&lt;&gt;0),Accueil!$B$7,""),"")),IF(NOT(_xlfn.ISFORMULA(G832)),IF(AND(ISNUMBER(G832),G832&lt;&gt;0),Accueil!$B$7,""),""))</f>
        <v/>
      </c>
      <c r="C832" s="43"/>
      <c r="D832" s="223" t="str">
        <f t="shared" ca="1" si="168"/>
        <v/>
      </c>
      <c r="E832" s="223" t="str">
        <f t="shared" ca="1" si="169"/>
        <v/>
      </c>
      <c r="F832" s="223" t="str">
        <f t="shared" ca="1" si="170"/>
        <v/>
      </c>
      <c r="G832" s="224" t="str">
        <f t="shared" ca="1" si="171"/>
        <v/>
      </c>
      <c r="H832" s="225" t="str">
        <f t="shared" ca="1" si="172"/>
        <v/>
      </c>
      <c r="I832" s="226" t="str">
        <f t="shared" ca="1" si="173"/>
        <v/>
      </c>
      <c r="J832" s="227" t="str">
        <f t="shared" ca="1" si="174"/>
        <v/>
      </c>
      <c r="K832" s="301" t="s">
        <v>88</v>
      </c>
      <c r="L832" s="112"/>
      <c r="M832" s="35"/>
      <c r="N832" s="35"/>
      <c r="O832" s="35"/>
      <c r="P832" s="35"/>
      <c r="S832" s="35"/>
      <c r="T832" s="35"/>
      <c r="U832" s="35"/>
      <c r="V832" s="35"/>
      <c r="W832" s="35"/>
      <c r="X832" s="35"/>
      <c r="Y832" s="35"/>
      <c r="Z832" s="35"/>
      <c r="AA832" s="228" t="b">
        <f t="shared" ca="1" si="175"/>
        <v>1</v>
      </c>
      <c r="AB832" s="228" t="b">
        <f ca="1">AND(Accueil!$E$5="Oui",$AA832,OR($AD832="",Accueil!$E$7="",NOT(ISNUMBER(Accueil!$E$7)),$AD832&gt;=Accueil!$E$7))</f>
        <v>0</v>
      </c>
      <c r="AC832" s="228" t="b">
        <f ca="1">AND(Accueil!$E$8="Oui",$AA832,OR($AD832="",Accueil!$E$10="",NOT(ISNUMBER(Accueil!$E$10)),$AD832&gt;=Accueil!$E$10))</f>
        <v>0</v>
      </c>
      <c r="AD832" s="229" t="str">
        <f>IF(NOT(_xlfn.ISFORMULA(B832)),IF(ISNUMBER(B832),B832,IF(NOT(_xlfn.ISFORMULA(D832)),IF(AND(ISNUMBER(D832),D832&lt;&gt;0),Accueil!$B$7,IF(NOT(_xlfn.ISFORMULA(G832)),IF(AND(ISNUMBER(G832),G832&lt;&gt;0),Accueil!$B$7,""),"")),IF(NOT(_xlfn.ISFORMULA(G832)),IF(AND(ISNUMBER(G832),G832&lt;&gt;0),Accueil!$B$7,""),""))),IF(NOT(_xlfn.ISFORMULA(D832)),IF(AND(ISNUMBER(D832),D832&lt;&gt;0),Accueil!$B$7,IF(NOT(_xlfn.ISFORMULA(G832)),IF(AND(ISNUMBER(G832),G832&lt;&gt;0),Accueil!$B$7,""),"")),IF(NOT(_xlfn.ISFORMULA(G832)),IF(AND(ISNUMBER(G832),G832&lt;&gt;0),Accueil!$B$7,""),"")))</f>
        <v/>
      </c>
      <c r="AE832" s="230">
        <f t="shared" ca="1" si="176"/>
        <v>0</v>
      </c>
      <c r="AF832" s="230">
        <f t="shared" ca="1" si="177"/>
        <v>0</v>
      </c>
      <c r="AG832" s="230">
        <f t="shared" ca="1" si="178"/>
        <v>0</v>
      </c>
      <c r="AH832" s="231">
        <f t="shared" ca="1" si="179"/>
        <v>0</v>
      </c>
      <c r="AI832" s="231">
        <f t="shared" ca="1" si="180"/>
        <v>0</v>
      </c>
      <c r="AJ832" s="231" t="str">
        <f t="shared" ca="1" si="181"/>
        <v/>
      </c>
    </row>
    <row r="833" spans="1:36" x14ac:dyDescent="0.25">
      <c r="A833" s="42"/>
      <c r="B833" s="232" t="str">
        <f>IF(NOT(_xlfn.ISFORMULA(D833)),IF(AND(ISNUMBER(D833),D833&lt;&gt;0),Accueil!$B$7,IF(NOT(_xlfn.ISFORMULA(G833)),IF(AND(ISNUMBER(G833),G833&lt;&gt;0),Accueil!$B$7,""),"")),IF(NOT(_xlfn.ISFORMULA(G833)),IF(AND(ISNUMBER(G833),G833&lt;&gt;0),Accueil!$B$7,""),""))</f>
        <v/>
      </c>
      <c r="C833" s="43"/>
      <c r="D833" s="223" t="str">
        <f t="shared" ca="1" si="168"/>
        <v/>
      </c>
      <c r="E833" s="223" t="str">
        <f t="shared" ca="1" si="169"/>
        <v/>
      </c>
      <c r="F833" s="223" t="str">
        <f t="shared" ca="1" si="170"/>
        <v/>
      </c>
      <c r="G833" s="224" t="str">
        <f t="shared" ca="1" si="171"/>
        <v/>
      </c>
      <c r="H833" s="225" t="str">
        <f t="shared" ca="1" si="172"/>
        <v/>
      </c>
      <c r="I833" s="226" t="str">
        <f t="shared" ca="1" si="173"/>
        <v/>
      </c>
      <c r="J833" s="227" t="str">
        <f t="shared" ca="1" si="174"/>
        <v/>
      </c>
      <c r="K833" s="301" t="s">
        <v>88</v>
      </c>
      <c r="L833" s="112"/>
      <c r="M833" s="35"/>
      <c r="N833" s="35"/>
      <c r="O833" s="35"/>
      <c r="P833" s="35"/>
      <c r="S833" s="35"/>
      <c r="T833" s="35"/>
      <c r="U833" s="35"/>
      <c r="V833" s="35"/>
      <c r="W833" s="35"/>
      <c r="X833" s="35"/>
      <c r="Y833" s="35"/>
      <c r="Z833" s="35"/>
      <c r="AA833" s="228" t="b">
        <f t="shared" ca="1" si="175"/>
        <v>1</v>
      </c>
      <c r="AB833" s="228" t="b">
        <f ca="1">AND(Accueil!$E$5="Oui",$AA833,OR($AD833="",Accueil!$E$7="",NOT(ISNUMBER(Accueil!$E$7)),$AD833&gt;=Accueil!$E$7))</f>
        <v>0</v>
      </c>
      <c r="AC833" s="228" t="b">
        <f ca="1">AND(Accueil!$E$8="Oui",$AA833,OR($AD833="",Accueil!$E$10="",NOT(ISNUMBER(Accueil!$E$10)),$AD833&gt;=Accueil!$E$10))</f>
        <v>0</v>
      </c>
      <c r="AD833" s="229" t="str">
        <f>IF(NOT(_xlfn.ISFORMULA(B833)),IF(ISNUMBER(B833),B833,IF(NOT(_xlfn.ISFORMULA(D833)),IF(AND(ISNUMBER(D833),D833&lt;&gt;0),Accueil!$B$7,IF(NOT(_xlfn.ISFORMULA(G833)),IF(AND(ISNUMBER(G833),G833&lt;&gt;0),Accueil!$B$7,""),"")),IF(NOT(_xlfn.ISFORMULA(G833)),IF(AND(ISNUMBER(G833),G833&lt;&gt;0),Accueil!$B$7,""),""))),IF(NOT(_xlfn.ISFORMULA(D833)),IF(AND(ISNUMBER(D833),D833&lt;&gt;0),Accueil!$B$7,IF(NOT(_xlfn.ISFORMULA(G833)),IF(AND(ISNUMBER(G833),G833&lt;&gt;0),Accueil!$B$7,""),"")),IF(NOT(_xlfn.ISFORMULA(G833)),IF(AND(ISNUMBER(G833),G833&lt;&gt;0),Accueil!$B$7,""),"")))</f>
        <v/>
      </c>
      <c r="AE833" s="230">
        <f t="shared" ca="1" si="176"/>
        <v>0</v>
      </c>
      <c r="AF833" s="230">
        <f t="shared" ca="1" si="177"/>
        <v>0</v>
      </c>
      <c r="AG833" s="230">
        <f t="shared" ca="1" si="178"/>
        <v>0</v>
      </c>
      <c r="AH833" s="231">
        <f t="shared" ca="1" si="179"/>
        <v>0</v>
      </c>
      <c r="AI833" s="231">
        <f t="shared" ca="1" si="180"/>
        <v>0</v>
      </c>
      <c r="AJ833" s="231" t="str">
        <f t="shared" ca="1" si="181"/>
        <v/>
      </c>
    </row>
    <row r="834" spans="1:36" x14ac:dyDescent="0.25">
      <c r="A834" s="42"/>
      <c r="B834" s="232" t="str">
        <f>IF(NOT(_xlfn.ISFORMULA(D834)),IF(AND(ISNUMBER(D834),D834&lt;&gt;0),Accueil!$B$7,IF(NOT(_xlfn.ISFORMULA(G834)),IF(AND(ISNUMBER(G834),G834&lt;&gt;0),Accueil!$B$7,""),"")),IF(NOT(_xlfn.ISFORMULA(G834)),IF(AND(ISNUMBER(G834),G834&lt;&gt;0),Accueil!$B$7,""),""))</f>
        <v/>
      </c>
      <c r="C834" s="43"/>
      <c r="D834" s="223" t="str">
        <f t="shared" ca="1" si="168"/>
        <v/>
      </c>
      <c r="E834" s="223" t="str">
        <f t="shared" ca="1" si="169"/>
        <v/>
      </c>
      <c r="F834" s="223" t="str">
        <f t="shared" ca="1" si="170"/>
        <v/>
      </c>
      <c r="G834" s="224" t="str">
        <f t="shared" ca="1" si="171"/>
        <v/>
      </c>
      <c r="H834" s="225" t="str">
        <f t="shared" ca="1" si="172"/>
        <v/>
      </c>
      <c r="I834" s="226" t="str">
        <f t="shared" ca="1" si="173"/>
        <v/>
      </c>
      <c r="J834" s="227" t="str">
        <f t="shared" ca="1" si="174"/>
        <v/>
      </c>
      <c r="K834" s="301" t="s">
        <v>88</v>
      </c>
      <c r="L834" s="112"/>
      <c r="M834" s="35"/>
      <c r="N834" s="35"/>
      <c r="O834" s="35"/>
      <c r="P834" s="35"/>
      <c r="S834" s="35"/>
      <c r="T834" s="35"/>
      <c r="U834" s="35"/>
      <c r="V834" s="35"/>
      <c r="W834" s="35"/>
      <c r="X834" s="35"/>
      <c r="Y834" s="35"/>
      <c r="Z834" s="35"/>
      <c r="AA834" s="228" t="b">
        <f t="shared" ca="1" si="175"/>
        <v>1</v>
      </c>
      <c r="AB834" s="228" t="b">
        <f ca="1">AND(Accueil!$E$5="Oui",$AA834,OR($AD834="",Accueil!$E$7="",NOT(ISNUMBER(Accueil!$E$7)),$AD834&gt;=Accueil!$E$7))</f>
        <v>0</v>
      </c>
      <c r="AC834" s="228" t="b">
        <f ca="1">AND(Accueil!$E$8="Oui",$AA834,OR($AD834="",Accueil!$E$10="",NOT(ISNUMBER(Accueil!$E$10)),$AD834&gt;=Accueil!$E$10))</f>
        <v>0</v>
      </c>
      <c r="AD834" s="229" t="str">
        <f>IF(NOT(_xlfn.ISFORMULA(B834)),IF(ISNUMBER(B834),B834,IF(NOT(_xlfn.ISFORMULA(D834)),IF(AND(ISNUMBER(D834),D834&lt;&gt;0),Accueil!$B$7,IF(NOT(_xlfn.ISFORMULA(G834)),IF(AND(ISNUMBER(G834),G834&lt;&gt;0),Accueil!$B$7,""),"")),IF(NOT(_xlfn.ISFORMULA(G834)),IF(AND(ISNUMBER(G834),G834&lt;&gt;0),Accueil!$B$7,""),""))),IF(NOT(_xlfn.ISFORMULA(D834)),IF(AND(ISNUMBER(D834),D834&lt;&gt;0),Accueil!$B$7,IF(NOT(_xlfn.ISFORMULA(G834)),IF(AND(ISNUMBER(G834),G834&lt;&gt;0),Accueil!$B$7,""),"")),IF(NOT(_xlfn.ISFORMULA(G834)),IF(AND(ISNUMBER(G834),G834&lt;&gt;0),Accueil!$B$7,""),"")))</f>
        <v/>
      </c>
      <c r="AE834" s="230">
        <f t="shared" ca="1" si="176"/>
        <v>0</v>
      </c>
      <c r="AF834" s="230">
        <f t="shared" ca="1" si="177"/>
        <v>0</v>
      </c>
      <c r="AG834" s="230">
        <f t="shared" ca="1" si="178"/>
        <v>0</v>
      </c>
      <c r="AH834" s="231">
        <f t="shared" ca="1" si="179"/>
        <v>0</v>
      </c>
      <c r="AI834" s="231">
        <f t="shared" ca="1" si="180"/>
        <v>0</v>
      </c>
      <c r="AJ834" s="231" t="str">
        <f t="shared" ca="1" si="181"/>
        <v/>
      </c>
    </row>
    <row r="835" spans="1:36" x14ac:dyDescent="0.25">
      <c r="A835" s="42"/>
      <c r="B835" s="232" t="str">
        <f>IF(NOT(_xlfn.ISFORMULA(D835)),IF(AND(ISNUMBER(D835),D835&lt;&gt;0),Accueil!$B$7,IF(NOT(_xlfn.ISFORMULA(G835)),IF(AND(ISNUMBER(G835),G835&lt;&gt;0),Accueil!$B$7,""),"")),IF(NOT(_xlfn.ISFORMULA(G835)),IF(AND(ISNUMBER(G835),G835&lt;&gt;0),Accueil!$B$7,""),""))</f>
        <v/>
      </c>
      <c r="C835" s="43"/>
      <c r="D835" s="223" t="str">
        <f t="shared" ca="1" si="168"/>
        <v/>
      </c>
      <c r="E835" s="223" t="str">
        <f t="shared" ca="1" si="169"/>
        <v/>
      </c>
      <c r="F835" s="223" t="str">
        <f t="shared" ca="1" si="170"/>
        <v/>
      </c>
      <c r="G835" s="224" t="str">
        <f t="shared" ca="1" si="171"/>
        <v/>
      </c>
      <c r="H835" s="225" t="str">
        <f t="shared" ca="1" si="172"/>
        <v/>
      </c>
      <c r="I835" s="226" t="str">
        <f t="shared" ca="1" si="173"/>
        <v/>
      </c>
      <c r="J835" s="227" t="str">
        <f t="shared" ca="1" si="174"/>
        <v/>
      </c>
      <c r="K835" s="301" t="s">
        <v>88</v>
      </c>
      <c r="L835" s="112"/>
      <c r="M835" s="35"/>
      <c r="N835" s="35"/>
      <c r="O835" s="35"/>
      <c r="P835" s="35"/>
      <c r="S835" s="35"/>
      <c r="T835" s="35"/>
      <c r="U835" s="35"/>
      <c r="V835" s="35"/>
      <c r="W835" s="35"/>
      <c r="X835" s="35"/>
      <c r="Y835" s="35"/>
      <c r="Z835" s="35"/>
      <c r="AA835" s="228" t="b">
        <f t="shared" ca="1" si="175"/>
        <v>1</v>
      </c>
      <c r="AB835" s="228" t="b">
        <f ca="1">AND(Accueil!$E$5="Oui",$AA835,OR($AD835="",Accueil!$E$7="",NOT(ISNUMBER(Accueil!$E$7)),$AD835&gt;=Accueil!$E$7))</f>
        <v>0</v>
      </c>
      <c r="AC835" s="228" t="b">
        <f ca="1">AND(Accueil!$E$8="Oui",$AA835,OR($AD835="",Accueil!$E$10="",NOT(ISNUMBER(Accueil!$E$10)),$AD835&gt;=Accueil!$E$10))</f>
        <v>0</v>
      </c>
      <c r="AD835" s="229" t="str">
        <f>IF(NOT(_xlfn.ISFORMULA(B835)),IF(ISNUMBER(B835),B835,IF(NOT(_xlfn.ISFORMULA(D835)),IF(AND(ISNUMBER(D835),D835&lt;&gt;0),Accueil!$B$7,IF(NOT(_xlfn.ISFORMULA(G835)),IF(AND(ISNUMBER(G835),G835&lt;&gt;0),Accueil!$B$7,""),"")),IF(NOT(_xlfn.ISFORMULA(G835)),IF(AND(ISNUMBER(G835),G835&lt;&gt;0),Accueil!$B$7,""),""))),IF(NOT(_xlfn.ISFORMULA(D835)),IF(AND(ISNUMBER(D835),D835&lt;&gt;0),Accueil!$B$7,IF(NOT(_xlfn.ISFORMULA(G835)),IF(AND(ISNUMBER(G835),G835&lt;&gt;0),Accueil!$B$7,""),"")),IF(NOT(_xlfn.ISFORMULA(G835)),IF(AND(ISNUMBER(G835),G835&lt;&gt;0),Accueil!$B$7,""),"")))</f>
        <v/>
      </c>
      <c r="AE835" s="230">
        <f t="shared" ca="1" si="176"/>
        <v>0</v>
      </c>
      <c r="AF835" s="230">
        <f t="shared" ca="1" si="177"/>
        <v>0</v>
      </c>
      <c r="AG835" s="230">
        <f t="shared" ca="1" si="178"/>
        <v>0</v>
      </c>
      <c r="AH835" s="231">
        <f t="shared" ca="1" si="179"/>
        <v>0</v>
      </c>
      <c r="AI835" s="231">
        <f t="shared" ca="1" si="180"/>
        <v>0</v>
      </c>
      <c r="AJ835" s="231" t="str">
        <f t="shared" ca="1" si="181"/>
        <v/>
      </c>
    </row>
    <row r="836" spans="1:36" x14ac:dyDescent="0.25">
      <c r="A836" s="42"/>
      <c r="B836" s="232" t="str">
        <f>IF(NOT(_xlfn.ISFORMULA(D836)),IF(AND(ISNUMBER(D836),D836&lt;&gt;0),Accueil!$B$7,IF(NOT(_xlfn.ISFORMULA(G836)),IF(AND(ISNUMBER(G836),G836&lt;&gt;0),Accueil!$B$7,""),"")),IF(NOT(_xlfn.ISFORMULA(G836)),IF(AND(ISNUMBER(G836),G836&lt;&gt;0),Accueil!$B$7,""),""))</f>
        <v/>
      </c>
      <c r="C836" s="43"/>
      <c r="D836" s="223" t="str">
        <f t="shared" ca="1" si="168"/>
        <v/>
      </c>
      <c r="E836" s="223" t="str">
        <f t="shared" ca="1" si="169"/>
        <v/>
      </c>
      <c r="F836" s="223" t="str">
        <f t="shared" ca="1" si="170"/>
        <v/>
      </c>
      <c r="G836" s="224" t="str">
        <f t="shared" ca="1" si="171"/>
        <v/>
      </c>
      <c r="H836" s="225" t="str">
        <f t="shared" ca="1" si="172"/>
        <v/>
      </c>
      <c r="I836" s="226" t="str">
        <f t="shared" ca="1" si="173"/>
        <v/>
      </c>
      <c r="J836" s="227" t="str">
        <f t="shared" ca="1" si="174"/>
        <v/>
      </c>
      <c r="K836" s="301" t="s">
        <v>88</v>
      </c>
      <c r="L836" s="112"/>
      <c r="M836" s="35"/>
      <c r="N836" s="35"/>
      <c r="O836" s="35"/>
      <c r="P836" s="35"/>
      <c r="S836" s="35"/>
      <c r="T836" s="35"/>
      <c r="U836" s="35"/>
      <c r="V836" s="35"/>
      <c r="W836" s="35"/>
      <c r="X836" s="35"/>
      <c r="Y836" s="35"/>
      <c r="Z836" s="35"/>
      <c r="AA836" s="228" t="b">
        <f t="shared" ca="1" si="175"/>
        <v>1</v>
      </c>
      <c r="AB836" s="228" t="b">
        <f ca="1">AND(Accueil!$E$5="Oui",$AA836,OR($AD836="",Accueil!$E$7="",NOT(ISNUMBER(Accueil!$E$7)),$AD836&gt;=Accueil!$E$7))</f>
        <v>0</v>
      </c>
      <c r="AC836" s="228" t="b">
        <f ca="1">AND(Accueil!$E$8="Oui",$AA836,OR($AD836="",Accueil!$E$10="",NOT(ISNUMBER(Accueil!$E$10)),$AD836&gt;=Accueil!$E$10))</f>
        <v>0</v>
      </c>
      <c r="AD836" s="229" t="str">
        <f>IF(NOT(_xlfn.ISFORMULA(B836)),IF(ISNUMBER(B836),B836,IF(NOT(_xlfn.ISFORMULA(D836)),IF(AND(ISNUMBER(D836),D836&lt;&gt;0),Accueil!$B$7,IF(NOT(_xlfn.ISFORMULA(G836)),IF(AND(ISNUMBER(G836),G836&lt;&gt;0),Accueil!$B$7,""),"")),IF(NOT(_xlfn.ISFORMULA(G836)),IF(AND(ISNUMBER(G836),G836&lt;&gt;0),Accueil!$B$7,""),""))),IF(NOT(_xlfn.ISFORMULA(D836)),IF(AND(ISNUMBER(D836),D836&lt;&gt;0),Accueil!$B$7,IF(NOT(_xlfn.ISFORMULA(G836)),IF(AND(ISNUMBER(G836),G836&lt;&gt;0),Accueil!$B$7,""),"")),IF(NOT(_xlfn.ISFORMULA(G836)),IF(AND(ISNUMBER(G836),G836&lt;&gt;0),Accueil!$B$7,""),"")))</f>
        <v/>
      </c>
      <c r="AE836" s="230">
        <f t="shared" ca="1" si="176"/>
        <v>0</v>
      </c>
      <c r="AF836" s="230">
        <f t="shared" ca="1" si="177"/>
        <v>0</v>
      </c>
      <c r="AG836" s="230">
        <f t="shared" ca="1" si="178"/>
        <v>0</v>
      </c>
      <c r="AH836" s="231">
        <f t="shared" ca="1" si="179"/>
        <v>0</v>
      </c>
      <c r="AI836" s="231">
        <f t="shared" ca="1" si="180"/>
        <v>0</v>
      </c>
      <c r="AJ836" s="231" t="str">
        <f t="shared" ca="1" si="181"/>
        <v/>
      </c>
    </row>
    <row r="837" spans="1:36" x14ac:dyDescent="0.25">
      <c r="A837" s="42"/>
      <c r="B837" s="232" t="str">
        <f>IF(NOT(_xlfn.ISFORMULA(D837)),IF(AND(ISNUMBER(D837),D837&lt;&gt;0),Accueil!$B$7,IF(NOT(_xlfn.ISFORMULA(G837)),IF(AND(ISNUMBER(G837),G837&lt;&gt;0),Accueil!$B$7,""),"")),IF(NOT(_xlfn.ISFORMULA(G837)),IF(AND(ISNUMBER(G837),G837&lt;&gt;0),Accueil!$B$7,""),""))</f>
        <v/>
      </c>
      <c r="C837" s="43"/>
      <c r="D837" s="223" t="str">
        <f t="shared" ref="D837:D900" ca="1" si="182">IF(AND(NOT(_xlfn.ISFORMULA(G837)),G837&lt;&gt;"",G837&lt;&gt;0),ROUND(G837-IF($AB837,IF(ISNUMBER(E837),ROUND(E837,2),0),0)-IF($AC837,IF(ISNUMBER(F837),ROUND(F837,2),0),0),2),"")</f>
        <v/>
      </c>
      <c r="E837" s="223" t="str">
        <f t="shared" ref="E837:E900" ca="1" si="183">IF(NOT($AB837),"",IF(AND(NOT(_xlfn.ISFORMULA(G837)),G837&lt;&gt;"",G837&lt;&gt;0),IF(AND($AC837,NOT(_xlfn.ISFORMULA(F837)),ISNUMBER(F837)),ROUND((G837-F837)/(1+0.05)*0.05,2),ROUND(G837/(1+IF($AB837,0.05,0)+IF($AC837,0.09975,0))*0.05,2)),IF(OR(D837="",D837=0),"",ROUND(D837*0.05,2))))</f>
        <v/>
      </c>
      <c r="F837" s="223" t="str">
        <f t="shared" ref="F837:F900" ca="1" si="184">IF(NOT($AC837),"",IF(AND(NOT(_xlfn.ISFORMULA(G837)),G837&lt;&gt;"",G837&lt;&gt;0),IF(AND($AB837,NOT(_xlfn.ISFORMULA(E837)),ISNUMBER(E837)),ROUND((G837-E837)/(1+0.09975)*0.09975,2),ROUND(G837/(1+IF($AB837,0.05,0)+IF($AC837,0.09975,0))*0.09975,2)),IF(OR(D837="",D837=0),"",ROUND(D837*0.09975,2))))</f>
        <v/>
      </c>
      <c r="G837" s="224" t="str">
        <f t="shared" ref="G837:G900" ca="1" si="185">IF(OR(D837="",D837=0),"",ROUND(D837+IF($AB837,IF(ISNUMBER(E837),ROUND(E837,2),0),0)+IF($AC837,IF(ISNUMBER(F837),ROUND(F837,2),0),0),2))</f>
        <v/>
      </c>
      <c r="H837" s="225" t="str">
        <f t="shared" ref="H837:H900" ca="1" si="186">IF(OR(D837="",D837=0),"","$ CAD - Dollar Canadien")</f>
        <v/>
      </c>
      <c r="I837" s="226" t="str">
        <f t="shared" ref="I837:I900" ca="1" si="187">IF(OR(D837="",D837=0),"",IFERROR(VLOOKUP(H837,$Q$5:$R$26,2,FALSE),1))</f>
        <v/>
      </c>
      <c r="J837" s="227" t="str">
        <f t="shared" ref="J837:J900" ca="1" si="188">IF(OR($AJ837="",$AJ837=0),"",ROUND($AJ837*I837,2))</f>
        <v/>
      </c>
      <c r="K837" s="301" t="s">
        <v>88</v>
      </c>
      <c r="L837" s="112"/>
      <c r="M837" s="35"/>
      <c r="N837" s="35"/>
      <c r="O837" s="35"/>
      <c r="P837" s="35"/>
      <c r="S837" s="35"/>
      <c r="T837" s="35"/>
      <c r="U837" s="35"/>
      <c r="V837" s="35"/>
      <c r="W837" s="35"/>
      <c r="X837" s="35"/>
      <c r="Y837" s="35"/>
      <c r="Z837" s="35"/>
      <c r="AA837" s="228" t="b">
        <f t="shared" ref="AA837:AA900" ca="1" si="189">OR(H837="",H837="$ CAD - Dollar Canadien")</f>
        <v>1</v>
      </c>
      <c r="AB837" s="228" t="b">
        <f ca="1">AND(Accueil!$E$5="Oui",$AA837,OR($AD837="",Accueil!$E$7="",NOT(ISNUMBER(Accueil!$E$7)),$AD837&gt;=Accueil!$E$7))</f>
        <v>0</v>
      </c>
      <c r="AC837" s="228" t="b">
        <f ca="1">AND(Accueil!$E$8="Oui",$AA837,OR($AD837="",Accueil!$E$10="",NOT(ISNUMBER(Accueil!$E$10)),$AD837&gt;=Accueil!$E$10))</f>
        <v>0</v>
      </c>
      <c r="AD837" s="229" t="str">
        <f>IF(NOT(_xlfn.ISFORMULA(B837)),IF(ISNUMBER(B837),B837,IF(NOT(_xlfn.ISFORMULA(D837)),IF(AND(ISNUMBER(D837),D837&lt;&gt;0),Accueil!$B$7,IF(NOT(_xlfn.ISFORMULA(G837)),IF(AND(ISNUMBER(G837),G837&lt;&gt;0),Accueil!$B$7,""),"")),IF(NOT(_xlfn.ISFORMULA(G837)),IF(AND(ISNUMBER(G837),G837&lt;&gt;0),Accueil!$B$7,""),""))),IF(NOT(_xlfn.ISFORMULA(D837)),IF(AND(ISNUMBER(D837),D837&lt;&gt;0),Accueil!$B$7,IF(NOT(_xlfn.ISFORMULA(G837)),IF(AND(ISNUMBER(G837),G837&lt;&gt;0),Accueil!$B$7,""),"")),IF(NOT(_xlfn.ISFORMULA(G837)),IF(AND(ISNUMBER(G837),G837&lt;&gt;0),Accueil!$B$7,""),"")))</f>
        <v/>
      </c>
      <c r="AE837" s="230">
        <f t="shared" ref="AE837:AE900" ca="1" si="190">IF((IF(ISNUMBER($AH837),ABS($AH837),0)+IF(ISNUMBER($AI837),ABS($AI837),0))&gt;0,IF(ISNUMBER($AJ837),$AJ837,0),0)</f>
        <v>0</v>
      </c>
      <c r="AF837" s="230">
        <f t="shared" ref="AF837:AF900" ca="1" si="191">IF(IF(ISNUMBER($AH837),ABS($AH837),0)&gt;0,IF(ISNUMBER($AJ837),$AJ837,0)+IF(ISNUMBER($AH837),$AH837,0),0)</f>
        <v>0</v>
      </c>
      <c r="AG837" s="230">
        <f t="shared" ref="AG837:AG900" ca="1" si="192">IF(IF(ISNUMBER($AI837),ABS($AI837),0)&gt;0,IF(ISNUMBER($AJ837),$AJ837,0)+IF(ISNUMBER($AI837),$AI837,0),0)</f>
        <v>0</v>
      </c>
      <c r="AH837" s="231">
        <f t="shared" ref="AH837:AH900" ca="1" si="193">IF($AB837,IF(ISNUMBER(E837),ROUND(E837,2),0),0)</f>
        <v>0</v>
      </c>
      <c r="AI837" s="231">
        <f t="shared" ref="AI837:AI900" ca="1" si="194">IF($AC837,IF(ISNUMBER(F837),ROUND(F837,2),0),0)</f>
        <v>0</v>
      </c>
      <c r="AJ837" s="231" t="str">
        <f t="shared" ref="AJ837:AJ900" ca="1" si="195">IF(AND(NOT(_xlfn.ISFORMULA(G837)),G837&lt;&gt;"",G837&lt;&gt;0),ROUND(G837-$AH837-$AI837,2),IF(OR(D837="",D837=0),"",D837))</f>
        <v/>
      </c>
    </row>
    <row r="838" spans="1:36" x14ac:dyDescent="0.25">
      <c r="A838" s="42"/>
      <c r="B838" s="232" t="str">
        <f>IF(NOT(_xlfn.ISFORMULA(D838)),IF(AND(ISNUMBER(D838),D838&lt;&gt;0),Accueil!$B$7,IF(NOT(_xlfn.ISFORMULA(G838)),IF(AND(ISNUMBER(G838),G838&lt;&gt;0),Accueil!$B$7,""),"")),IF(NOT(_xlfn.ISFORMULA(G838)),IF(AND(ISNUMBER(G838),G838&lt;&gt;0),Accueil!$B$7,""),""))</f>
        <v/>
      </c>
      <c r="C838" s="43"/>
      <c r="D838" s="223" t="str">
        <f t="shared" ca="1" si="182"/>
        <v/>
      </c>
      <c r="E838" s="223" t="str">
        <f t="shared" ca="1" si="183"/>
        <v/>
      </c>
      <c r="F838" s="223" t="str">
        <f t="shared" ca="1" si="184"/>
        <v/>
      </c>
      <c r="G838" s="224" t="str">
        <f t="shared" ca="1" si="185"/>
        <v/>
      </c>
      <c r="H838" s="225" t="str">
        <f t="shared" ca="1" si="186"/>
        <v/>
      </c>
      <c r="I838" s="226" t="str">
        <f t="shared" ca="1" si="187"/>
        <v/>
      </c>
      <c r="J838" s="227" t="str">
        <f t="shared" ca="1" si="188"/>
        <v/>
      </c>
      <c r="K838" s="301" t="s">
        <v>88</v>
      </c>
      <c r="L838" s="112"/>
      <c r="M838" s="35"/>
      <c r="N838" s="35"/>
      <c r="O838" s="35"/>
      <c r="P838" s="35"/>
      <c r="S838" s="35"/>
      <c r="T838" s="35"/>
      <c r="U838" s="35"/>
      <c r="V838" s="35"/>
      <c r="W838" s="35"/>
      <c r="X838" s="35"/>
      <c r="Y838" s="35"/>
      <c r="Z838" s="35"/>
      <c r="AA838" s="228" t="b">
        <f t="shared" ca="1" si="189"/>
        <v>1</v>
      </c>
      <c r="AB838" s="228" t="b">
        <f ca="1">AND(Accueil!$E$5="Oui",$AA838,OR($AD838="",Accueil!$E$7="",NOT(ISNUMBER(Accueil!$E$7)),$AD838&gt;=Accueil!$E$7))</f>
        <v>0</v>
      </c>
      <c r="AC838" s="228" t="b">
        <f ca="1">AND(Accueil!$E$8="Oui",$AA838,OR($AD838="",Accueil!$E$10="",NOT(ISNUMBER(Accueil!$E$10)),$AD838&gt;=Accueil!$E$10))</f>
        <v>0</v>
      </c>
      <c r="AD838" s="229" t="str">
        <f>IF(NOT(_xlfn.ISFORMULA(B838)),IF(ISNUMBER(B838),B838,IF(NOT(_xlfn.ISFORMULA(D838)),IF(AND(ISNUMBER(D838),D838&lt;&gt;0),Accueil!$B$7,IF(NOT(_xlfn.ISFORMULA(G838)),IF(AND(ISNUMBER(G838),G838&lt;&gt;0),Accueil!$B$7,""),"")),IF(NOT(_xlfn.ISFORMULA(G838)),IF(AND(ISNUMBER(G838),G838&lt;&gt;0),Accueil!$B$7,""),""))),IF(NOT(_xlfn.ISFORMULA(D838)),IF(AND(ISNUMBER(D838),D838&lt;&gt;0),Accueil!$B$7,IF(NOT(_xlfn.ISFORMULA(G838)),IF(AND(ISNUMBER(G838),G838&lt;&gt;0),Accueil!$B$7,""),"")),IF(NOT(_xlfn.ISFORMULA(G838)),IF(AND(ISNUMBER(G838),G838&lt;&gt;0),Accueil!$B$7,""),"")))</f>
        <v/>
      </c>
      <c r="AE838" s="230">
        <f t="shared" ca="1" si="190"/>
        <v>0</v>
      </c>
      <c r="AF838" s="230">
        <f t="shared" ca="1" si="191"/>
        <v>0</v>
      </c>
      <c r="AG838" s="230">
        <f t="shared" ca="1" si="192"/>
        <v>0</v>
      </c>
      <c r="AH838" s="231">
        <f t="shared" ca="1" si="193"/>
        <v>0</v>
      </c>
      <c r="AI838" s="231">
        <f t="shared" ca="1" si="194"/>
        <v>0</v>
      </c>
      <c r="AJ838" s="231" t="str">
        <f t="shared" ca="1" si="195"/>
        <v/>
      </c>
    </row>
    <row r="839" spans="1:36" x14ac:dyDescent="0.25">
      <c r="A839" s="42"/>
      <c r="B839" s="232" t="str">
        <f>IF(NOT(_xlfn.ISFORMULA(D839)),IF(AND(ISNUMBER(D839),D839&lt;&gt;0),Accueil!$B$7,IF(NOT(_xlfn.ISFORMULA(G839)),IF(AND(ISNUMBER(G839),G839&lt;&gt;0),Accueil!$B$7,""),"")),IF(NOT(_xlfn.ISFORMULA(G839)),IF(AND(ISNUMBER(G839),G839&lt;&gt;0),Accueil!$B$7,""),""))</f>
        <v/>
      </c>
      <c r="C839" s="43"/>
      <c r="D839" s="223" t="str">
        <f t="shared" ca="1" si="182"/>
        <v/>
      </c>
      <c r="E839" s="223" t="str">
        <f t="shared" ca="1" si="183"/>
        <v/>
      </c>
      <c r="F839" s="223" t="str">
        <f t="shared" ca="1" si="184"/>
        <v/>
      </c>
      <c r="G839" s="224" t="str">
        <f t="shared" ca="1" si="185"/>
        <v/>
      </c>
      <c r="H839" s="225" t="str">
        <f t="shared" ca="1" si="186"/>
        <v/>
      </c>
      <c r="I839" s="226" t="str">
        <f t="shared" ca="1" si="187"/>
        <v/>
      </c>
      <c r="J839" s="227" t="str">
        <f t="shared" ca="1" si="188"/>
        <v/>
      </c>
      <c r="K839" s="301" t="s">
        <v>88</v>
      </c>
      <c r="L839" s="112"/>
      <c r="M839" s="35"/>
      <c r="N839" s="35"/>
      <c r="O839" s="35"/>
      <c r="P839" s="35"/>
      <c r="S839" s="35"/>
      <c r="T839" s="35"/>
      <c r="U839" s="35"/>
      <c r="V839" s="35"/>
      <c r="W839" s="35"/>
      <c r="X839" s="35"/>
      <c r="Y839" s="35"/>
      <c r="Z839" s="35"/>
      <c r="AA839" s="228" t="b">
        <f t="shared" ca="1" si="189"/>
        <v>1</v>
      </c>
      <c r="AB839" s="228" t="b">
        <f ca="1">AND(Accueil!$E$5="Oui",$AA839,OR($AD839="",Accueil!$E$7="",NOT(ISNUMBER(Accueil!$E$7)),$AD839&gt;=Accueil!$E$7))</f>
        <v>0</v>
      </c>
      <c r="AC839" s="228" t="b">
        <f ca="1">AND(Accueil!$E$8="Oui",$AA839,OR($AD839="",Accueil!$E$10="",NOT(ISNUMBER(Accueil!$E$10)),$AD839&gt;=Accueil!$E$10))</f>
        <v>0</v>
      </c>
      <c r="AD839" s="229" t="str">
        <f>IF(NOT(_xlfn.ISFORMULA(B839)),IF(ISNUMBER(B839),B839,IF(NOT(_xlfn.ISFORMULA(D839)),IF(AND(ISNUMBER(D839),D839&lt;&gt;0),Accueil!$B$7,IF(NOT(_xlfn.ISFORMULA(G839)),IF(AND(ISNUMBER(G839),G839&lt;&gt;0),Accueil!$B$7,""),"")),IF(NOT(_xlfn.ISFORMULA(G839)),IF(AND(ISNUMBER(G839),G839&lt;&gt;0),Accueil!$B$7,""),""))),IF(NOT(_xlfn.ISFORMULA(D839)),IF(AND(ISNUMBER(D839),D839&lt;&gt;0),Accueil!$B$7,IF(NOT(_xlfn.ISFORMULA(G839)),IF(AND(ISNUMBER(G839),G839&lt;&gt;0),Accueil!$B$7,""),"")),IF(NOT(_xlfn.ISFORMULA(G839)),IF(AND(ISNUMBER(G839),G839&lt;&gt;0),Accueil!$B$7,""),"")))</f>
        <v/>
      </c>
      <c r="AE839" s="230">
        <f t="shared" ca="1" si="190"/>
        <v>0</v>
      </c>
      <c r="AF839" s="230">
        <f t="shared" ca="1" si="191"/>
        <v>0</v>
      </c>
      <c r="AG839" s="230">
        <f t="shared" ca="1" si="192"/>
        <v>0</v>
      </c>
      <c r="AH839" s="231">
        <f t="shared" ca="1" si="193"/>
        <v>0</v>
      </c>
      <c r="AI839" s="231">
        <f t="shared" ca="1" si="194"/>
        <v>0</v>
      </c>
      <c r="AJ839" s="231" t="str">
        <f t="shared" ca="1" si="195"/>
        <v/>
      </c>
    </row>
    <row r="840" spans="1:36" x14ac:dyDescent="0.25">
      <c r="A840" s="42"/>
      <c r="B840" s="232" t="str">
        <f>IF(NOT(_xlfn.ISFORMULA(D840)),IF(AND(ISNUMBER(D840),D840&lt;&gt;0),Accueil!$B$7,IF(NOT(_xlfn.ISFORMULA(G840)),IF(AND(ISNUMBER(G840),G840&lt;&gt;0),Accueil!$B$7,""),"")),IF(NOT(_xlfn.ISFORMULA(G840)),IF(AND(ISNUMBER(G840),G840&lt;&gt;0),Accueil!$B$7,""),""))</f>
        <v/>
      </c>
      <c r="C840" s="43"/>
      <c r="D840" s="223" t="str">
        <f t="shared" ca="1" si="182"/>
        <v/>
      </c>
      <c r="E840" s="223" t="str">
        <f t="shared" ca="1" si="183"/>
        <v/>
      </c>
      <c r="F840" s="223" t="str">
        <f t="shared" ca="1" si="184"/>
        <v/>
      </c>
      <c r="G840" s="224" t="str">
        <f t="shared" ca="1" si="185"/>
        <v/>
      </c>
      <c r="H840" s="225" t="str">
        <f t="shared" ca="1" si="186"/>
        <v/>
      </c>
      <c r="I840" s="226" t="str">
        <f t="shared" ca="1" si="187"/>
        <v/>
      </c>
      <c r="J840" s="227" t="str">
        <f t="shared" ca="1" si="188"/>
        <v/>
      </c>
      <c r="K840" s="301" t="s">
        <v>88</v>
      </c>
      <c r="L840" s="112"/>
      <c r="M840" s="35"/>
      <c r="N840" s="35"/>
      <c r="O840" s="35"/>
      <c r="P840" s="35"/>
      <c r="S840" s="35"/>
      <c r="T840" s="35"/>
      <c r="U840" s="35"/>
      <c r="V840" s="35"/>
      <c r="W840" s="35"/>
      <c r="X840" s="35"/>
      <c r="Y840" s="35"/>
      <c r="Z840" s="35"/>
      <c r="AA840" s="228" t="b">
        <f t="shared" ca="1" si="189"/>
        <v>1</v>
      </c>
      <c r="AB840" s="228" t="b">
        <f ca="1">AND(Accueil!$E$5="Oui",$AA840,OR($AD840="",Accueil!$E$7="",NOT(ISNUMBER(Accueil!$E$7)),$AD840&gt;=Accueil!$E$7))</f>
        <v>0</v>
      </c>
      <c r="AC840" s="228" t="b">
        <f ca="1">AND(Accueil!$E$8="Oui",$AA840,OR($AD840="",Accueil!$E$10="",NOT(ISNUMBER(Accueil!$E$10)),$AD840&gt;=Accueil!$E$10))</f>
        <v>0</v>
      </c>
      <c r="AD840" s="229" t="str">
        <f>IF(NOT(_xlfn.ISFORMULA(B840)),IF(ISNUMBER(B840),B840,IF(NOT(_xlfn.ISFORMULA(D840)),IF(AND(ISNUMBER(D840),D840&lt;&gt;0),Accueil!$B$7,IF(NOT(_xlfn.ISFORMULA(G840)),IF(AND(ISNUMBER(G840),G840&lt;&gt;0),Accueil!$B$7,""),"")),IF(NOT(_xlfn.ISFORMULA(G840)),IF(AND(ISNUMBER(G840),G840&lt;&gt;0),Accueil!$B$7,""),""))),IF(NOT(_xlfn.ISFORMULA(D840)),IF(AND(ISNUMBER(D840),D840&lt;&gt;0),Accueil!$B$7,IF(NOT(_xlfn.ISFORMULA(G840)),IF(AND(ISNUMBER(G840),G840&lt;&gt;0),Accueil!$B$7,""),"")),IF(NOT(_xlfn.ISFORMULA(G840)),IF(AND(ISNUMBER(G840),G840&lt;&gt;0),Accueil!$B$7,""),"")))</f>
        <v/>
      </c>
      <c r="AE840" s="230">
        <f t="shared" ca="1" si="190"/>
        <v>0</v>
      </c>
      <c r="AF840" s="230">
        <f t="shared" ca="1" si="191"/>
        <v>0</v>
      </c>
      <c r="AG840" s="230">
        <f t="shared" ca="1" si="192"/>
        <v>0</v>
      </c>
      <c r="AH840" s="231">
        <f t="shared" ca="1" si="193"/>
        <v>0</v>
      </c>
      <c r="AI840" s="231">
        <f t="shared" ca="1" si="194"/>
        <v>0</v>
      </c>
      <c r="AJ840" s="231" t="str">
        <f t="shared" ca="1" si="195"/>
        <v/>
      </c>
    </row>
    <row r="841" spans="1:36" x14ac:dyDescent="0.25">
      <c r="A841" s="42"/>
      <c r="B841" s="232" t="str">
        <f>IF(NOT(_xlfn.ISFORMULA(D841)),IF(AND(ISNUMBER(D841),D841&lt;&gt;0),Accueil!$B$7,IF(NOT(_xlfn.ISFORMULA(G841)),IF(AND(ISNUMBER(G841),G841&lt;&gt;0),Accueil!$B$7,""),"")),IF(NOT(_xlfn.ISFORMULA(G841)),IF(AND(ISNUMBER(G841),G841&lt;&gt;0),Accueil!$B$7,""),""))</f>
        <v/>
      </c>
      <c r="C841" s="43"/>
      <c r="D841" s="223" t="str">
        <f t="shared" ca="1" si="182"/>
        <v/>
      </c>
      <c r="E841" s="223" t="str">
        <f t="shared" ca="1" si="183"/>
        <v/>
      </c>
      <c r="F841" s="223" t="str">
        <f t="shared" ca="1" si="184"/>
        <v/>
      </c>
      <c r="G841" s="224" t="str">
        <f t="shared" ca="1" si="185"/>
        <v/>
      </c>
      <c r="H841" s="225" t="str">
        <f t="shared" ca="1" si="186"/>
        <v/>
      </c>
      <c r="I841" s="226" t="str">
        <f t="shared" ca="1" si="187"/>
        <v/>
      </c>
      <c r="J841" s="227" t="str">
        <f t="shared" ca="1" si="188"/>
        <v/>
      </c>
      <c r="K841" s="301" t="s">
        <v>88</v>
      </c>
      <c r="L841" s="112"/>
      <c r="M841" s="35"/>
      <c r="N841" s="35"/>
      <c r="O841" s="35"/>
      <c r="P841" s="35"/>
      <c r="S841" s="35"/>
      <c r="T841" s="35"/>
      <c r="U841" s="35"/>
      <c r="V841" s="35"/>
      <c r="W841" s="35"/>
      <c r="X841" s="35"/>
      <c r="Y841" s="35"/>
      <c r="Z841" s="35"/>
      <c r="AA841" s="228" t="b">
        <f t="shared" ca="1" si="189"/>
        <v>1</v>
      </c>
      <c r="AB841" s="228" t="b">
        <f ca="1">AND(Accueil!$E$5="Oui",$AA841,OR($AD841="",Accueil!$E$7="",NOT(ISNUMBER(Accueil!$E$7)),$AD841&gt;=Accueil!$E$7))</f>
        <v>0</v>
      </c>
      <c r="AC841" s="228" t="b">
        <f ca="1">AND(Accueil!$E$8="Oui",$AA841,OR($AD841="",Accueil!$E$10="",NOT(ISNUMBER(Accueil!$E$10)),$AD841&gt;=Accueil!$E$10))</f>
        <v>0</v>
      </c>
      <c r="AD841" s="229" t="str">
        <f>IF(NOT(_xlfn.ISFORMULA(B841)),IF(ISNUMBER(B841),B841,IF(NOT(_xlfn.ISFORMULA(D841)),IF(AND(ISNUMBER(D841),D841&lt;&gt;0),Accueil!$B$7,IF(NOT(_xlfn.ISFORMULA(G841)),IF(AND(ISNUMBER(G841),G841&lt;&gt;0),Accueil!$B$7,""),"")),IF(NOT(_xlfn.ISFORMULA(G841)),IF(AND(ISNUMBER(G841),G841&lt;&gt;0),Accueil!$B$7,""),""))),IF(NOT(_xlfn.ISFORMULA(D841)),IF(AND(ISNUMBER(D841),D841&lt;&gt;0),Accueil!$B$7,IF(NOT(_xlfn.ISFORMULA(G841)),IF(AND(ISNUMBER(G841),G841&lt;&gt;0),Accueil!$B$7,""),"")),IF(NOT(_xlfn.ISFORMULA(G841)),IF(AND(ISNUMBER(G841),G841&lt;&gt;0),Accueil!$B$7,""),"")))</f>
        <v/>
      </c>
      <c r="AE841" s="230">
        <f t="shared" ca="1" si="190"/>
        <v>0</v>
      </c>
      <c r="AF841" s="230">
        <f t="shared" ca="1" si="191"/>
        <v>0</v>
      </c>
      <c r="AG841" s="230">
        <f t="shared" ca="1" si="192"/>
        <v>0</v>
      </c>
      <c r="AH841" s="231">
        <f t="shared" ca="1" si="193"/>
        <v>0</v>
      </c>
      <c r="AI841" s="231">
        <f t="shared" ca="1" si="194"/>
        <v>0</v>
      </c>
      <c r="AJ841" s="231" t="str">
        <f t="shared" ca="1" si="195"/>
        <v/>
      </c>
    </row>
    <row r="842" spans="1:36" x14ac:dyDescent="0.25">
      <c r="A842" s="42"/>
      <c r="B842" s="232" t="str">
        <f>IF(NOT(_xlfn.ISFORMULA(D842)),IF(AND(ISNUMBER(D842),D842&lt;&gt;0),Accueil!$B$7,IF(NOT(_xlfn.ISFORMULA(G842)),IF(AND(ISNUMBER(G842),G842&lt;&gt;0),Accueil!$B$7,""),"")),IF(NOT(_xlfn.ISFORMULA(G842)),IF(AND(ISNUMBER(G842),G842&lt;&gt;0),Accueil!$B$7,""),""))</f>
        <v/>
      </c>
      <c r="C842" s="43"/>
      <c r="D842" s="223" t="str">
        <f t="shared" ca="1" si="182"/>
        <v/>
      </c>
      <c r="E842" s="223" t="str">
        <f t="shared" ca="1" si="183"/>
        <v/>
      </c>
      <c r="F842" s="223" t="str">
        <f t="shared" ca="1" si="184"/>
        <v/>
      </c>
      <c r="G842" s="224" t="str">
        <f t="shared" ca="1" si="185"/>
        <v/>
      </c>
      <c r="H842" s="225" t="str">
        <f t="shared" ca="1" si="186"/>
        <v/>
      </c>
      <c r="I842" s="226" t="str">
        <f t="shared" ca="1" si="187"/>
        <v/>
      </c>
      <c r="J842" s="227" t="str">
        <f t="shared" ca="1" si="188"/>
        <v/>
      </c>
      <c r="K842" s="301" t="s">
        <v>88</v>
      </c>
      <c r="L842" s="112"/>
      <c r="M842" s="35"/>
      <c r="N842" s="35"/>
      <c r="O842" s="35"/>
      <c r="P842" s="35"/>
      <c r="S842" s="35"/>
      <c r="T842" s="35"/>
      <c r="U842" s="35"/>
      <c r="V842" s="35"/>
      <c r="W842" s="35"/>
      <c r="X842" s="35"/>
      <c r="Y842" s="35"/>
      <c r="Z842" s="35"/>
      <c r="AA842" s="228" t="b">
        <f t="shared" ca="1" si="189"/>
        <v>1</v>
      </c>
      <c r="AB842" s="228" t="b">
        <f ca="1">AND(Accueil!$E$5="Oui",$AA842,OR($AD842="",Accueil!$E$7="",NOT(ISNUMBER(Accueil!$E$7)),$AD842&gt;=Accueil!$E$7))</f>
        <v>0</v>
      </c>
      <c r="AC842" s="228" t="b">
        <f ca="1">AND(Accueil!$E$8="Oui",$AA842,OR($AD842="",Accueil!$E$10="",NOT(ISNUMBER(Accueil!$E$10)),$AD842&gt;=Accueil!$E$10))</f>
        <v>0</v>
      </c>
      <c r="AD842" s="229" t="str">
        <f>IF(NOT(_xlfn.ISFORMULA(B842)),IF(ISNUMBER(B842),B842,IF(NOT(_xlfn.ISFORMULA(D842)),IF(AND(ISNUMBER(D842),D842&lt;&gt;0),Accueil!$B$7,IF(NOT(_xlfn.ISFORMULA(G842)),IF(AND(ISNUMBER(G842),G842&lt;&gt;0),Accueil!$B$7,""),"")),IF(NOT(_xlfn.ISFORMULA(G842)),IF(AND(ISNUMBER(G842),G842&lt;&gt;0),Accueil!$B$7,""),""))),IF(NOT(_xlfn.ISFORMULA(D842)),IF(AND(ISNUMBER(D842),D842&lt;&gt;0),Accueil!$B$7,IF(NOT(_xlfn.ISFORMULA(G842)),IF(AND(ISNUMBER(G842),G842&lt;&gt;0),Accueil!$B$7,""),"")),IF(NOT(_xlfn.ISFORMULA(G842)),IF(AND(ISNUMBER(G842),G842&lt;&gt;0),Accueil!$B$7,""),"")))</f>
        <v/>
      </c>
      <c r="AE842" s="230">
        <f t="shared" ca="1" si="190"/>
        <v>0</v>
      </c>
      <c r="AF842" s="230">
        <f t="shared" ca="1" si="191"/>
        <v>0</v>
      </c>
      <c r="AG842" s="230">
        <f t="shared" ca="1" si="192"/>
        <v>0</v>
      </c>
      <c r="AH842" s="231">
        <f t="shared" ca="1" si="193"/>
        <v>0</v>
      </c>
      <c r="AI842" s="231">
        <f t="shared" ca="1" si="194"/>
        <v>0</v>
      </c>
      <c r="AJ842" s="231" t="str">
        <f t="shared" ca="1" si="195"/>
        <v/>
      </c>
    </row>
    <row r="843" spans="1:36" x14ac:dyDescent="0.25">
      <c r="A843" s="42"/>
      <c r="B843" s="232" t="str">
        <f>IF(NOT(_xlfn.ISFORMULA(D843)),IF(AND(ISNUMBER(D843),D843&lt;&gt;0),Accueil!$B$7,IF(NOT(_xlfn.ISFORMULA(G843)),IF(AND(ISNUMBER(G843),G843&lt;&gt;0),Accueil!$B$7,""),"")),IF(NOT(_xlfn.ISFORMULA(G843)),IF(AND(ISNUMBER(G843),G843&lt;&gt;0),Accueil!$B$7,""),""))</f>
        <v/>
      </c>
      <c r="C843" s="43"/>
      <c r="D843" s="223" t="str">
        <f t="shared" ca="1" si="182"/>
        <v/>
      </c>
      <c r="E843" s="223" t="str">
        <f t="shared" ca="1" si="183"/>
        <v/>
      </c>
      <c r="F843" s="223" t="str">
        <f t="shared" ca="1" si="184"/>
        <v/>
      </c>
      <c r="G843" s="224" t="str">
        <f t="shared" ca="1" si="185"/>
        <v/>
      </c>
      <c r="H843" s="225" t="str">
        <f t="shared" ca="1" si="186"/>
        <v/>
      </c>
      <c r="I843" s="226" t="str">
        <f t="shared" ca="1" si="187"/>
        <v/>
      </c>
      <c r="J843" s="227" t="str">
        <f t="shared" ca="1" si="188"/>
        <v/>
      </c>
      <c r="K843" s="301" t="s">
        <v>88</v>
      </c>
      <c r="L843" s="112"/>
      <c r="M843" s="35"/>
      <c r="N843" s="35"/>
      <c r="O843" s="35"/>
      <c r="P843" s="35"/>
      <c r="S843" s="35"/>
      <c r="T843" s="35"/>
      <c r="U843" s="35"/>
      <c r="V843" s="35"/>
      <c r="W843" s="35"/>
      <c r="X843" s="35"/>
      <c r="Y843" s="35"/>
      <c r="Z843" s="35"/>
      <c r="AA843" s="228" t="b">
        <f t="shared" ca="1" si="189"/>
        <v>1</v>
      </c>
      <c r="AB843" s="228" t="b">
        <f ca="1">AND(Accueil!$E$5="Oui",$AA843,OR($AD843="",Accueil!$E$7="",NOT(ISNUMBER(Accueil!$E$7)),$AD843&gt;=Accueil!$E$7))</f>
        <v>0</v>
      </c>
      <c r="AC843" s="228" t="b">
        <f ca="1">AND(Accueil!$E$8="Oui",$AA843,OR($AD843="",Accueil!$E$10="",NOT(ISNUMBER(Accueil!$E$10)),$AD843&gt;=Accueil!$E$10))</f>
        <v>0</v>
      </c>
      <c r="AD843" s="229" t="str">
        <f>IF(NOT(_xlfn.ISFORMULA(B843)),IF(ISNUMBER(B843),B843,IF(NOT(_xlfn.ISFORMULA(D843)),IF(AND(ISNUMBER(D843),D843&lt;&gt;0),Accueil!$B$7,IF(NOT(_xlfn.ISFORMULA(G843)),IF(AND(ISNUMBER(G843),G843&lt;&gt;0),Accueil!$B$7,""),"")),IF(NOT(_xlfn.ISFORMULA(G843)),IF(AND(ISNUMBER(G843),G843&lt;&gt;0),Accueil!$B$7,""),""))),IF(NOT(_xlfn.ISFORMULA(D843)),IF(AND(ISNUMBER(D843),D843&lt;&gt;0),Accueil!$B$7,IF(NOT(_xlfn.ISFORMULA(G843)),IF(AND(ISNUMBER(G843),G843&lt;&gt;0),Accueil!$B$7,""),"")),IF(NOT(_xlfn.ISFORMULA(G843)),IF(AND(ISNUMBER(G843),G843&lt;&gt;0),Accueil!$B$7,""),"")))</f>
        <v/>
      </c>
      <c r="AE843" s="230">
        <f t="shared" ca="1" si="190"/>
        <v>0</v>
      </c>
      <c r="AF843" s="230">
        <f t="shared" ca="1" si="191"/>
        <v>0</v>
      </c>
      <c r="AG843" s="230">
        <f t="shared" ca="1" si="192"/>
        <v>0</v>
      </c>
      <c r="AH843" s="231">
        <f t="shared" ca="1" si="193"/>
        <v>0</v>
      </c>
      <c r="AI843" s="231">
        <f t="shared" ca="1" si="194"/>
        <v>0</v>
      </c>
      <c r="AJ843" s="231" t="str">
        <f t="shared" ca="1" si="195"/>
        <v/>
      </c>
    </row>
    <row r="844" spans="1:36" x14ac:dyDescent="0.25">
      <c r="A844" s="42"/>
      <c r="B844" s="232" t="str">
        <f>IF(NOT(_xlfn.ISFORMULA(D844)),IF(AND(ISNUMBER(D844),D844&lt;&gt;0),Accueil!$B$7,IF(NOT(_xlfn.ISFORMULA(G844)),IF(AND(ISNUMBER(G844),G844&lt;&gt;0),Accueil!$B$7,""),"")),IF(NOT(_xlfn.ISFORMULA(G844)),IF(AND(ISNUMBER(G844),G844&lt;&gt;0),Accueil!$B$7,""),""))</f>
        <v/>
      </c>
      <c r="C844" s="43"/>
      <c r="D844" s="223" t="str">
        <f t="shared" ca="1" si="182"/>
        <v/>
      </c>
      <c r="E844" s="223" t="str">
        <f t="shared" ca="1" si="183"/>
        <v/>
      </c>
      <c r="F844" s="223" t="str">
        <f t="shared" ca="1" si="184"/>
        <v/>
      </c>
      <c r="G844" s="224" t="str">
        <f t="shared" ca="1" si="185"/>
        <v/>
      </c>
      <c r="H844" s="225" t="str">
        <f t="shared" ca="1" si="186"/>
        <v/>
      </c>
      <c r="I844" s="226" t="str">
        <f t="shared" ca="1" si="187"/>
        <v/>
      </c>
      <c r="J844" s="227" t="str">
        <f t="shared" ca="1" si="188"/>
        <v/>
      </c>
      <c r="K844" s="301" t="s">
        <v>88</v>
      </c>
      <c r="L844" s="112"/>
      <c r="M844" s="35"/>
      <c r="N844" s="35"/>
      <c r="O844" s="35"/>
      <c r="P844" s="35"/>
      <c r="S844" s="35"/>
      <c r="T844" s="35"/>
      <c r="U844" s="35"/>
      <c r="V844" s="35"/>
      <c r="W844" s="35"/>
      <c r="X844" s="35"/>
      <c r="Y844" s="35"/>
      <c r="Z844" s="35"/>
      <c r="AA844" s="228" t="b">
        <f t="shared" ca="1" si="189"/>
        <v>1</v>
      </c>
      <c r="AB844" s="228" t="b">
        <f ca="1">AND(Accueil!$E$5="Oui",$AA844,OR($AD844="",Accueil!$E$7="",NOT(ISNUMBER(Accueil!$E$7)),$AD844&gt;=Accueil!$E$7))</f>
        <v>0</v>
      </c>
      <c r="AC844" s="228" t="b">
        <f ca="1">AND(Accueil!$E$8="Oui",$AA844,OR($AD844="",Accueil!$E$10="",NOT(ISNUMBER(Accueil!$E$10)),$AD844&gt;=Accueil!$E$10))</f>
        <v>0</v>
      </c>
      <c r="AD844" s="229" t="str">
        <f>IF(NOT(_xlfn.ISFORMULA(B844)),IF(ISNUMBER(B844),B844,IF(NOT(_xlfn.ISFORMULA(D844)),IF(AND(ISNUMBER(D844),D844&lt;&gt;0),Accueil!$B$7,IF(NOT(_xlfn.ISFORMULA(G844)),IF(AND(ISNUMBER(G844),G844&lt;&gt;0),Accueil!$B$7,""),"")),IF(NOT(_xlfn.ISFORMULA(G844)),IF(AND(ISNUMBER(G844),G844&lt;&gt;0),Accueil!$B$7,""),""))),IF(NOT(_xlfn.ISFORMULA(D844)),IF(AND(ISNUMBER(D844),D844&lt;&gt;0),Accueil!$B$7,IF(NOT(_xlfn.ISFORMULA(G844)),IF(AND(ISNUMBER(G844),G844&lt;&gt;0),Accueil!$B$7,""),"")),IF(NOT(_xlfn.ISFORMULA(G844)),IF(AND(ISNUMBER(G844),G844&lt;&gt;0),Accueil!$B$7,""),"")))</f>
        <v/>
      </c>
      <c r="AE844" s="230">
        <f t="shared" ca="1" si="190"/>
        <v>0</v>
      </c>
      <c r="AF844" s="230">
        <f t="shared" ca="1" si="191"/>
        <v>0</v>
      </c>
      <c r="AG844" s="230">
        <f t="shared" ca="1" si="192"/>
        <v>0</v>
      </c>
      <c r="AH844" s="231">
        <f t="shared" ca="1" si="193"/>
        <v>0</v>
      </c>
      <c r="AI844" s="231">
        <f t="shared" ca="1" si="194"/>
        <v>0</v>
      </c>
      <c r="AJ844" s="231" t="str">
        <f t="shared" ca="1" si="195"/>
        <v/>
      </c>
    </row>
    <row r="845" spans="1:36" x14ac:dyDescent="0.25">
      <c r="A845" s="42"/>
      <c r="B845" s="232" t="str">
        <f>IF(NOT(_xlfn.ISFORMULA(D845)),IF(AND(ISNUMBER(D845),D845&lt;&gt;0),Accueil!$B$7,IF(NOT(_xlfn.ISFORMULA(G845)),IF(AND(ISNUMBER(G845),G845&lt;&gt;0),Accueil!$B$7,""),"")),IF(NOT(_xlfn.ISFORMULA(G845)),IF(AND(ISNUMBER(G845),G845&lt;&gt;0),Accueil!$B$7,""),""))</f>
        <v/>
      </c>
      <c r="C845" s="43"/>
      <c r="D845" s="223" t="str">
        <f t="shared" ca="1" si="182"/>
        <v/>
      </c>
      <c r="E845" s="223" t="str">
        <f t="shared" ca="1" si="183"/>
        <v/>
      </c>
      <c r="F845" s="223" t="str">
        <f t="shared" ca="1" si="184"/>
        <v/>
      </c>
      <c r="G845" s="224" t="str">
        <f t="shared" ca="1" si="185"/>
        <v/>
      </c>
      <c r="H845" s="225" t="str">
        <f t="shared" ca="1" si="186"/>
        <v/>
      </c>
      <c r="I845" s="226" t="str">
        <f t="shared" ca="1" si="187"/>
        <v/>
      </c>
      <c r="J845" s="227" t="str">
        <f t="shared" ca="1" si="188"/>
        <v/>
      </c>
      <c r="K845" s="301" t="s">
        <v>88</v>
      </c>
      <c r="L845" s="112"/>
      <c r="M845" s="35"/>
      <c r="N845" s="35"/>
      <c r="O845" s="35"/>
      <c r="P845" s="35"/>
      <c r="S845" s="35"/>
      <c r="T845" s="35"/>
      <c r="U845" s="35"/>
      <c r="V845" s="35"/>
      <c r="W845" s="35"/>
      <c r="X845" s="35"/>
      <c r="Y845" s="35"/>
      <c r="Z845" s="35"/>
      <c r="AA845" s="228" t="b">
        <f t="shared" ca="1" si="189"/>
        <v>1</v>
      </c>
      <c r="AB845" s="228" t="b">
        <f ca="1">AND(Accueil!$E$5="Oui",$AA845,OR($AD845="",Accueil!$E$7="",NOT(ISNUMBER(Accueil!$E$7)),$AD845&gt;=Accueil!$E$7))</f>
        <v>0</v>
      </c>
      <c r="AC845" s="228" t="b">
        <f ca="1">AND(Accueil!$E$8="Oui",$AA845,OR($AD845="",Accueil!$E$10="",NOT(ISNUMBER(Accueil!$E$10)),$AD845&gt;=Accueil!$E$10))</f>
        <v>0</v>
      </c>
      <c r="AD845" s="229" t="str">
        <f>IF(NOT(_xlfn.ISFORMULA(B845)),IF(ISNUMBER(B845),B845,IF(NOT(_xlfn.ISFORMULA(D845)),IF(AND(ISNUMBER(D845),D845&lt;&gt;0),Accueil!$B$7,IF(NOT(_xlfn.ISFORMULA(G845)),IF(AND(ISNUMBER(G845),G845&lt;&gt;0),Accueil!$B$7,""),"")),IF(NOT(_xlfn.ISFORMULA(G845)),IF(AND(ISNUMBER(G845),G845&lt;&gt;0),Accueil!$B$7,""),""))),IF(NOT(_xlfn.ISFORMULA(D845)),IF(AND(ISNUMBER(D845),D845&lt;&gt;0),Accueil!$B$7,IF(NOT(_xlfn.ISFORMULA(G845)),IF(AND(ISNUMBER(G845),G845&lt;&gt;0),Accueil!$B$7,""),"")),IF(NOT(_xlfn.ISFORMULA(G845)),IF(AND(ISNUMBER(G845),G845&lt;&gt;0),Accueil!$B$7,""),"")))</f>
        <v/>
      </c>
      <c r="AE845" s="230">
        <f t="shared" ca="1" si="190"/>
        <v>0</v>
      </c>
      <c r="AF845" s="230">
        <f t="shared" ca="1" si="191"/>
        <v>0</v>
      </c>
      <c r="AG845" s="230">
        <f t="shared" ca="1" si="192"/>
        <v>0</v>
      </c>
      <c r="AH845" s="231">
        <f t="shared" ca="1" si="193"/>
        <v>0</v>
      </c>
      <c r="AI845" s="231">
        <f t="shared" ca="1" si="194"/>
        <v>0</v>
      </c>
      <c r="AJ845" s="231" t="str">
        <f t="shared" ca="1" si="195"/>
        <v/>
      </c>
    </row>
    <row r="846" spans="1:36" x14ac:dyDescent="0.25">
      <c r="A846" s="42"/>
      <c r="B846" s="232" t="str">
        <f>IF(NOT(_xlfn.ISFORMULA(D846)),IF(AND(ISNUMBER(D846),D846&lt;&gt;0),Accueil!$B$7,IF(NOT(_xlfn.ISFORMULA(G846)),IF(AND(ISNUMBER(G846),G846&lt;&gt;0),Accueil!$B$7,""),"")),IF(NOT(_xlfn.ISFORMULA(G846)),IF(AND(ISNUMBER(G846),G846&lt;&gt;0),Accueil!$B$7,""),""))</f>
        <v/>
      </c>
      <c r="C846" s="43"/>
      <c r="D846" s="223" t="str">
        <f t="shared" ca="1" si="182"/>
        <v/>
      </c>
      <c r="E846" s="223" t="str">
        <f t="shared" ca="1" si="183"/>
        <v/>
      </c>
      <c r="F846" s="223" t="str">
        <f t="shared" ca="1" si="184"/>
        <v/>
      </c>
      <c r="G846" s="224" t="str">
        <f t="shared" ca="1" si="185"/>
        <v/>
      </c>
      <c r="H846" s="225" t="str">
        <f t="shared" ca="1" si="186"/>
        <v/>
      </c>
      <c r="I846" s="226" t="str">
        <f t="shared" ca="1" si="187"/>
        <v/>
      </c>
      <c r="J846" s="227" t="str">
        <f t="shared" ca="1" si="188"/>
        <v/>
      </c>
      <c r="K846" s="301" t="s">
        <v>88</v>
      </c>
      <c r="L846" s="112"/>
      <c r="M846" s="35"/>
      <c r="N846" s="35"/>
      <c r="O846" s="35"/>
      <c r="P846" s="35"/>
      <c r="S846" s="35"/>
      <c r="T846" s="35"/>
      <c r="U846" s="35"/>
      <c r="V846" s="35"/>
      <c r="W846" s="35"/>
      <c r="X846" s="35"/>
      <c r="Y846" s="35"/>
      <c r="Z846" s="35"/>
      <c r="AA846" s="228" t="b">
        <f t="shared" ca="1" si="189"/>
        <v>1</v>
      </c>
      <c r="AB846" s="228" t="b">
        <f ca="1">AND(Accueil!$E$5="Oui",$AA846,OR($AD846="",Accueil!$E$7="",NOT(ISNUMBER(Accueil!$E$7)),$AD846&gt;=Accueil!$E$7))</f>
        <v>0</v>
      </c>
      <c r="AC846" s="228" t="b">
        <f ca="1">AND(Accueil!$E$8="Oui",$AA846,OR($AD846="",Accueil!$E$10="",NOT(ISNUMBER(Accueil!$E$10)),$AD846&gt;=Accueil!$E$10))</f>
        <v>0</v>
      </c>
      <c r="AD846" s="229" t="str">
        <f>IF(NOT(_xlfn.ISFORMULA(B846)),IF(ISNUMBER(B846),B846,IF(NOT(_xlfn.ISFORMULA(D846)),IF(AND(ISNUMBER(D846),D846&lt;&gt;0),Accueil!$B$7,IF(NOT(_xlfn.ISFORMULA(G846)),IF(AND(ISNUMBER(G846),G846&lt;&gt;0),Accueil!$B$7,""),"")),IF(NOT(_xlfn.ISFORMULA(G846)),IF(AND(ISNUMBER(G846),G846&lt;&gt;0),Accueil!$B$7,""),""))),IF(NOT(_xlfn.ISFORMULA(D846)),IF(AND(ISNUMBER(D846),D846&lt;&gt;0),Accueil!$B$7,IF(NOT(_xlfn.ISFORMULA(G846)),IF(AND(ISNUMBER(G846),G846&lt;&gt;0),Accueil!$B$7,""),"")),IF(NOT(_xlfn.ISFORMULA(G846)),IF(AND(ISNUMBER(G846),G846&lt;&gt;0),Accueil!$B$7,""),"")))</f>
        <v/>
      </c>
      <c r="AE846" s="230">
        <f t="shared" ca="1" si="190"/>
        <v>0</v>
      </c>
      <c r="AF846" s="230">
        <f t="shared" ca="1" si="191"/>
        <v>0</v>
      </c>
      <c r="AG846" s="230">
        <f t="shared" ca="1" si="192"/>
        <v>0</v>
      </c>
      <c r="AH846" s="231">
        <f t="shared" ca="1" si="193"/>
        <v>0</v>
      </c>
      <c r="AI846" s="231">
        <f t="shared" ca="1" si="194"/>
        <v>0</v>
      </c>
      <c r="AJ846" s="231" t="str">
        <f t="shared" ca="1" si="195"/>
        <v/>
      </c>
    </row>
    <row r="847" spans="1:36" x14ac:dyDescent="0.25">
      <c r="A847" s="42"/>
      <c r="B847" s="232" t="str">
        <f>IF(NOT(_xlfn.ISFORMULA(D847)),IF(AND(ISNUMBER(D847),D847&lt;&gt;0),Accueil!$B$7,IF(NOT(_xlfn.ISFORMULA(G847)),IF(AND(ISNUMBER(G847),G847&lt;&gt;0),Accueil!$B$7,""),"")),IF(NOT(_xlfn.ISFORMULA(G847)),IF(AND(ISNUMBER(G847),G847&lt;&gt;0),Accueil!$B$7,""),""))</f>
        <v/>
      </c>
      <c r="C847" s="43"/>
      <c r="D847" s="223" t="str">
        <f t="shared" ca="1" si="182"/>
        <v/>
      </c>
      <c r="E847" s="223" t="str">
        <f t="shared" ca="1" si="183"/>
        <v/>
      </c>
      <c r="F847" s="223" t="str">
        <f t="shared" ca="1" si="184"/>
        <v/>
      </c>
      <c r="G847" s="224" t="str">
        <f t="shared" ca="1" si="185"/>
        <v/>
      </c>
      <c r="H847" s="225" t="str">
        <f t="shared" ca="1" si="186"/>
        <v/>
      </c>
      <c r="I847" s="226" t="str">
        <f t="shared" ca="1" si="187"/>
        <v/>
      </c>
      <c r="J847" s="227" t="str">
        <f t="shared" ca="1" si="188"/>
        <v/>
      </c>
      <c r="K847" s="301" t="s">
        <v>88</v>
      </c>
      <c r="L847" s="112"/>
      <c r="M847" s="35"/>
      <c r="N847" s="35"/>
      <c r="O847" s="35"/>
      <c r="P847" s="35"/>
      <c r="S847" s="35"/>
      <c r="T847" s="35"/>
      <c r="U847" s="35"/>
      <c r="V847" s="35"/>
      <c r="W847" s="35"/>
      <c r="X847" s="35"/>
      <c r="Y847" s="35"/>
      <c r="Z847" s="35"/>
      <c r="AA847" s="228" t="b">
        <f t="shared" ca="1" si="189"/>
        <v>1</v>
      </c>
      <c r="AB847" s="228" t="b">
        <f ca="1">AND(Accueil!$E$5="Oui",$AA847,OR($AD847="",Accueil!$E$7="",NOT(ISNUMBER(Accueil!$E$7)),$AD847&gt;=Accueil!$E$7))</f>
        <v>0</v>
      </c>
      <c r="AC847" s="228" t="b">
        <f ca="1">AND(Accueil!$E$8="Oui",$AA847,OR($AD847="",Accueil!$E$10="",NOT(ISNUMBER(Accueil!$E$10)),$AD847&gt;=Accueil!$E$10))</f>
        <v>0</v>
      </c>
      <c r="AD847" s="229" t="str">
        <f>IF(NOT(_xlfn.ISFORMULA(B847)),IF(ISNUMBER(B847),B847,IF(NOT(_xlfn.ISFORMULA(D847)),IF(AND(ISNUMBER(D847),D847&lt;&gt;0),Accueil!$B$7,IF(NOT(_xlfn.ISFORMULA(G847)),IF(AND(ISNUMBER(G847),G847&lt;&gt;0),Accueil!$B$7,""),"")),IF(NOT(_xlfn.ISFORMULA(G847)),IF(AND(ISNUMBER(G847),G847&lt;&gt;0),Accueil!$B$7,""),""))),IF(NOT(_xlfn.ISFORMULA(D847)),IF(AND(ISNUMBER(D847),D847&lt;&gt;0),Accueil!$B$7,IF(NOT(_xlfn.ISFORMULA(G847)),IF(AND(ISNUMBER(G847),G847&lt;&gt;0),Accueil!$B$7,""),"")),IF(NOT(_xlfn.ISFORMULA(G847)),IF(AND(ISNUMBER(G847),G847&lt;&gt;0),Accueil!$B$7,""),"")))</f>
        <v/>
      </c>
      <c r="AE847" s="230">
        <f t="shared" ca="1" si="190"/>
        <v>0</v>
      </c>
      <c r="AF847" s="230">
        <f t="shared" ca="1" si="191"/>
        <v>0</v>
      </c>
      <c r="AG847" s="230">
        <f t="shared" ca="1" si="192"/>
        <v>0</v>
      </c>
      <c r="AH847" s="231">
        <f t="shared" ca="1" si="193"/>
        <v>0</v>
      </c>
      <c r="AI847" s="231">
        <f t="shared" ca="1" si="194"/>
        <v>0</v>
      </c>
      <c r="AJ847" s="231" t="str">
        <f t="shared" ca="1" si="195"/>
        <v/>
      </c>
    </row>
    <row r="848" spans="1:36" x14ac:dyDescent="0.25">
      <c r="A848" s="42"/>
      <c r="B848" s="232" t="str">
        <f>IF(NOT(_xlfn.ISFORMULA(D848)),IF(AND(ISNUMBER(D848),D848&lt;&gt;0),Accueil!$B$7,IF(NOT(_xlfn.ISFORMULA(G848)),IF(AND(ISNUMBER(G848),G848&lt;&gt;0),Accueil!$B$7,""),"")),IF(NOT(_xlfn.ISFORMULA(G848)),IF(AND(ISNUMBER(G848),G848&lt;&gt;0),Accueil!$B$7,""),""))</f>
        <v/>
      </c>
      <c r="C848" s="43"/>
      <c r="D848" s="223" t="str">
        <f t="shared" ca="1" si="182"/>
        <v/>
      </c>
      <c r="E848" s="223" t="str">
        <f t="shared" ca="1" si="183"/>
        <v/>
      </c>
      <c r="F848" s="223" t="str">
        <f t="shared" ca="1" si="184"/>
        <v/>
      </c>
      <c r="G848" s="224" t="str">
        <f t="shared" ca="1" si="185"/>
        <v/>
      </c>
      <c r="H848" s="225" t="str">
        <f t="shared" ca="1" si="186"/>
        <v/>
      </c>
      <c r="I848" s="226" t="str">
        <f t="shared" ca="1" si="187"/>
        <v/>
      </c>
      <c r="J848" s="227" t="str">
        <f t="shared" ca="1" si="188"/>
        <v/>
      </c>
      <c r="K848" s="301" t="s">
        <v>88</v>
      </c>
      <c r="L848" s="112"/>
      <c r="M848" s="35"/>
      <c r="N848" s="35"/>
      <c r="O848" s="35"/>
      <c r="P848" s="35"/>
      <c r="S848" s="35"/>
      <c r="T848" s="35"/>
      <c r="U848" s="35"/>
      <c r="V848" s="35"/>
      <c r="W848" s="35"/>
      <c r="X848" s="35"/>
      <c r="Y848" s="35"/>
      <c r="Z848" s="35"/>
      <c r="AA848" s="228" t="b">
        <f t="shared" ca="1" si="189"/>
        <v>1</v>
      </c>
      <c r="AB848" s="228" t="b">
        <f ca="1">AND(Accueil!$E$5="Oui",$AA848,OR($AD848="",Accueil!$E$7="",NOT(ISNUMBER(Accueil!$E$7)),$AD848&gt;=Accueil!$E$7))</f>
        <v>0</v>
      </c>
      <c r="AC848" s="228" t="b">
        <f ca="1">AND(Accueil!$E$8="Oui",$AA848,OR($AD848="",Accueil!$E$10="",NOT(ISNUMBER(Accueil!$E$10)),$AD848&gt;=Accueil!$E$10))</f>
        <v>0</v>
      </c>
      <c r="AD848" s="229" t="str">
        <f>IF(NOT(_xlfn.ISFORMULA(B848)),IF(ISNUMBER(B848),B848,IF(NOT(_xlfn.ISFORMULA(D848)),IF(AND(ISNUMBER(D848),D848&lt;&gt;0),Accueil!$B$7,IF(NOT(_xlfn.ISFORMULA(G848)),IF(AND(ISNUMBER(G848),G848&lt;&gt;0),Accueil!$B$7,""),"")),IF(NOT(_xlfn.ISFORMULA(G848)),IF(AND(ISNUMBER(G848),G848&lt;&gt;0),Accueil!$B$7,""),""))),IF(NOT(_xlfn.ISFORMULA(D848)),IF(AND(ISNUMBER(D848),D848&lt;&gt;0),Accueil!$B$7,IF(NOT(_xlfn.ISFORMULA(G848)),IF(AND(ISNUMBER(G848),G848&lt;&gt;0),Accueil!$B$7,""),"")),IF(NOT(_xlfn.ISFORMULA(G848)),IF(AND(ISNUMBER(G848),G848&lt;&gt;0),Accueil!$B$7,""),"")))</f>
        <v/>
      </c>
      <c r="AE848" s="230">
        <f t="shared" ca="1" si="190"/>
        <v>0</v>
      </c>
      <c r="AF848" s="230">
        <f t="shared" ca="1" si="191"/>
        <v>0</v>
      </c>
      <c r="AG848" s="230">
        <f t="shared" ca="1" si="192"/>
        <v>0</v>
      </c>
      <c r="AH848" s="231">
        <f t="shared" ca="1" si="193"/>
        <v>0</v>
      </c>
      <c r="AI848" s="231">
        <f t="shared" ca="1" si="194"/>
        <v>0</v>
      </c>
      <c r="AJ848" s="231" t="str">
        <f t="shared" ca="1" si="195"/>
        <v/>
      </c>
    </row>
    <row r="849" spans="1:36" x14ac:dyDescent="0.25">
      <c r="A849" s="42"/>
      <c r="B849" s="232" t="str">
        <f>IF(NOT(_xlfn.ISFORMULA(D849)),IF(AND(ISNUMBER(D849),D849&lt;&gt;0),Accueil!$B$7,IF(NOT(_xlfn.ISFORMULA(G849)),IF(AND(ISNUMBER(G849),G849&lt;&gt;0),Accueil!$B$7,""),"")),IF(NOT(_xlfn.ISFORMULA(G849)),IF(AND(ISNUMBER(G849),G849&lt;&gt;0),Accueil!$B$7,""),""))</f>
        <v/>
      </c>
      <c r="C849" s="43"/>
      <c r="D849" s="223" t="str">
        <f t="shared" ca="1" si="182"/>
        <v/>
      </c>
      <c r="E849" s="223" t="str">
        <f t="shared" ca="1" si="183"/>
        <v/>
      </c>
      <c r="F849" s="223" t="str">
        <f t="shared" ca="1" si="184"/>
        <v/>
      </c>
      <c r="G849" s="224" t="str">
        <f t="shared" ca="1" si="185"/>
        <v/>
      </c>
      <c r="H849" s="225" t="str">
        <f t="shared" ca="1" si="186"/>
        <v/>
      </c>
      <c r="I849" s="226" t="str">
        <f t="shared" ca="1" si="187"/>
        <v/>
      </c>
      <c r="J849" s="227" t="str">
        <f t="shared" ca="1" si="188"/>
        <v/>
      </c>
      <c r="K849" s="301" t="s">
        <v>88</v>
      </c>
      <c r="L849" s="112"/>
      <c r="M849" s="35"/>
      <c r="N849" s="35"/>
      <c r="O849" s="35"/>
      <c r="P849" s="35"/>
      <c r="S849" s="35"/>
      <c r="T849" s="35"/>
      <c r="U849" s="35"/>
      <c r="V849" s="35"/>
      <c r="W849" s="35"/>
      <c r="X849" s="35"/>
      <c r="Y849" s="35"/>
      <c r="Z849" s="35"/>
      <c r="AA849" s="228" t="b">
        <f t="shared" ca="1" si="189"/>
        <v>1</v>
      </c>
      <c r="AB849" s="228" t="b">
        <f ca="1">AND(Accueil!$E$5="Oui",$AA849,OR($AD849="",Accueil!$E$7="",NOT(ISNUMBER(Accueil!$E$7)),$AD849&gt;=Accueil!$E$7))</f>
        <v>0</v>
      </c>
      <c r="AC849" s="228" t="b">
        <f ca="1">AND(Accueil!$E$8="Oui",$AA849,OR($AD849="",Accueil!$E$10="",NOT(ISNUMBER(Accueil!$E$10)),$AD849&gt;=Accueil!$E$10))</f>
        <v>0</v>
      </c>
      <c r="AD849" s="229" t="str">
        <f>IF(NOT(_xlfn.ISFORMULA(B849)),IF(ISNUMBER(B849),B849,IF(NOT(_xlfn.ISFORMULA(D849)),IF(AND(ISNUMBER(D849),D849&lt;&gt;0),Accueil!$B$7,IF(NOT(_xlfn.ISFORMULA(G849)),IF(AND(ISNUMBER(G849),G849&lt;&gt;0),Accueil!$B$7,""),"")),IF(NOT(_xlfn.ISFORMULA(G849)),IF(AND(ISNUMBER(G849),G849&lt;&gt;0),Accueil!$B$7,""),""))),IF(NOT(_xlfn.ISFORMULA(D849)),IF(AND(ISNUMBER(D849),D849&lt;&gt;0),Accueil!$B$7,IF(NOT(_xlfn.ISFORMULA(G849)),IF(AND(ISNUMBER(G849),G849&lt;&gt;0),Accueil!$B$7,""),"")),IF(NOT(_xlfn.ISFORMULA(G849)),IF(AND(ISNUMBER(G849),G849&lt;&gt;0),Accueil!$B$7,""),"")))</f>
        <v/>
      </c>
      <c r="AE849" s="230">
        <f t="shared" ca="1" si="190"/>
        <v>0</v>
      </c>
      <c r="AF849" s="230">
        <f t="shared" ca="1" si="191"/>
        <v>0</v>
      </c>
      <c r="AG849" s="230">
        <f t="shared" ca="1" si="192"/>
        <v>0</v>
      </c>
      <c r="AH849" s="231">
        <f t="shared" ca="1" si="193"/>
        <v>0</v>
      </c>
      <c r="AI849" s="231">
        <f t="shared" ca="1" si="194"/>
        <v>0</v>
      </c>
      <c r="AJ849" s="231" t="str">
        <f t="shared" ca="1" si="195"/>
        <v/>
      </c>
    </row>
    <row r="850" spans="1:36" x14ac:dyDescent="0.25">
      <c r="A850" s="42"/>
      <c r="B850" s="232" t="str">
        <f>IF(NOT(_xlfn.ISFORMULA(D850)),IF(AND(ISNUMBER(D850),D850&lt;&gt;0),Accueil!$B$7,IF(NOT(_xlfn.ISFORMULA(G850)),IF(AND(ISNUMBER(G850),G850&lt;&gt;0),Accueil!$B$7,""),"")),IF(NOT(_xlfn.ISFORMULA(G850)),IF(AND(ISNUMBER(G850),G850&lt;&gt;0),Accueil!$B$7,""),""))</f>
        <v/>
      </c>
      <c r="C850" s="43"/>
      <c r="D850" s="223" t="str">
        <f t="shared" ca="1" si="182"/>
        <v/>
      </c>
      <c r="E850" s="223" t="str">
        <f t="shared" ca="1" si="183"/>
        <v/>
      </c>
      <c r="F850" s="223" t="str">
        <f t="shared" ca="1" si="184"/>
        <v/>
      </c>
      <c r="G850" s="224" t="str">
        <f t="shared" ca="1" si="185"/>
        <v/>
      </c>
      <c r="H850" s="225" t="str">
        <f t="shared" ca="1" si="186"/>
        <v/>
      </c>
      <c r="I850" s="226" t="str">
        <f t="shared" ca="1" si="187"/>
        <v/>
      </c>
      <c r="J850" s="227" t="str">
        <f t="shared" ca="1" si="188"/>
        <v/>
      </c>
      <c r="K850" s="301" t="s">
        <v>88</v>
      </c>
      <c r="L850" s="112"/>
      <c r="M850" s="35"/>
      <c r="N850" s="35"/>
      <c r="O850" s="35"/>
      <c r="P850" s="35"/>
      <c r="S850" s="35"/>
      <c r="T850" s="35"/>
      <c r="U850" s="35"/>
      <c r="V850" s="35"/>
      <c r="W850" s="35"/>
      <c r="X850" s="35"/>
      <c r="Y850" s="35"/>
      <c r="Z850" s="35"/>
      <c r="AA850" s="228" t="b">
        <f t="shared" ca="1" si="189"/>
        <v>1</v>
      </c>
      <c r="AB850" s="228" t="b">
        <f ca="1">AND(Accueil!$E$5="Oui",$AA850,OR($AD850="",Accueil!$E$7="",NOT(ISNUMBER(Accueil!$E$7)),$AD850&gt;=Accueil!$E$7))</f>
        <v>0</v>
      </c>
      <c r="AC850" s="228" t="b">
        <f ca="1">AND(Accueil!$E$8="Oui",$AA850,OR($AD850="",Accueil!$E$10="",NOT(ISNUMBER(Accueil!$E$10)),$AD850&gt;=Accueil!$E$10))</f>
        <v>0</v>
      </c>
      <c r="AD850" s="229" t="str">
        <f>IF(NOT(_xlfn.ISFORMULA(B850)),IF(ISNUMBER(B850),B850,IF(NOT(_xlfn.ISFORMULA(D850)),IF(AND(ISNUMBER(D850),D850&lt;&gt;0),Accueil!$B$7,IF(NOT(_xlfn.ISFORMULA(G850)),IF(AND(ISNUMBER(G850),G850&lt;&gt;0),Accueil!$B$7,""),"")),IF(NOT(_xlfn.ISFORMULA(G850)),IF(AND(ISNUMBER(G850),G850&lt;&gt;0),Accueil!$B$7,""),""))),IF(NOT(_xlfn.ISFORMULA(D850)),IF(AND(ISNUMBER(D850),D850&lt;&gt;0),Accueil!$B$7,IF(NOT(_xlfn.ISFORMULA(G850)),IF(AND(ISNUMBER(G850),G850&lt;&gt;0),Accueil!$B$7,""),"")),IF(NOT(_xlfn.ISFORMULA(G850)),IF(AND(ISNUMBER(G850),G850&lt;&gt;0),Accueil!$B$7,""),"")))</f>
        <v/>
      </c>
      <c r="AE850" s="230">
        <f t="shared" ca="1" si="190"/>
        <v>0</v>
      </c>
      <c r="AF850" s="230">
        <f t="shared" ca="1" si="191"/>
        <v>0</v>
      </c>
      <c r="AG850" s="230">
        <f t="shared" ca="1" si="192"/>
        <v>0</v>
      </c>
      <c r="AH850" s="231">
        <f t="shared" ca="1" si="193"/>
        <v>0</v>
      </c>
      <c r="AI850" s="231">
        <f t="shared" ca="1" si="194"/>
        <v>0</v>
      </c>
      <c r="AJ850" s="231" t="str">
        <f t="shared" ca="1" si="195"/>
        <v/>
      </c>
    </row>
    <row r="851" spans="1:36" x14ac:dyDescent="0.25">
      <c r="A851" s="42"/>
      <c r="B851" s="232" t="str">
        <f>IF(NOT(_xlfn.ISFORMULA(D851)),IF(AND(ISNUMBER(D851),D851&lt;&gt;0),Accueil!$B$7,IF(NOT(_xlfn.ISFORMULA(G851)),IF(AND(ISNUMBER(G851),G851&lt;&gt;0),Accueil!$B$7,""),"")),IF(NOT(_xlfn.ISFORMULA(G851)),IF(AND(ISNUMBER(G851),G851&lt;&gt;0),Accueil!$B$7,""),""))</f>
        <v/>
      </c>
      <c r="C851" s="43"/>
      <c r="D851" s="223" t="str">
        <f t="shared" ca="1" si="182"/>
        <v/>
      </c>
      <c r="E851" s="223" t="str">
        <f t="shared" ca="1" si="183"/>
        <v/>
      </c>
      <c r="F851" s="223" t="str">
        <f t="shared" ca="1" si="184"/>
        <v/>
      </c>
      <c r="G851" s="224" t="str">
        <f t="shared" ca="1" si="185"/>
        <v/>
      </c>
      <c r="H851" s="225" t="str">
        <f t="shared" ca="1" si="186"/>
        <v/>
      </c>
      <c r="I851" s="226" t="str">
        <f t="shared" ca="1" si="187"/>
        <v/>
      </c>
      <c r="J851" s="227" t="str">
        <f t="shared" ca="1" si="188"/>
        <v/>
      </c>
      <c r="K851" s="301" t="s">
        <v>88</v>
      </c>
      <c r="L851" s="112"/>
      <c r="M851" s="35"/>
      <c r="N851" s="35"/>
      <c r="O851" s="35"/>
      <c r="P851" s="35"/>
      <c r="S851" s="35"/>
      <c r="T851" s="35"/>
      <c r="U851" s="35"/>
      <c r="V851" s="35"/>
      <c r="W851" s="35"/>
      <c r="X851" s="35"/>
      <c r="Y851" s="35"/>
      <c r="Z851" s="35"/>
      <c r="AA851" s="228" t="b">
        <f t="shared" ca="1" si="189"/>
        <v>1</v>
      </c>
      <c r="AB851" s="228" t="b">
        <f ca="1">AND(Accueil!$E$5="Oui",$AA851,OR($AD851="",Accueil!$E$7="",NOT(ISNUMBER(Accueil!$E$7)),$AD851&gt;=Accueil!$E$7))</f>
        <v>0</v>
      </c>
      <c r="AC851" s="228" t="b">
        <f ca="1">AND(Accueil!$E$8="Oui",$AA851,OR($AD851="",Accueil!$E$10="",NOT(ISNUMBER(Accueil!$E$10)),$AD851&gt;=Accueil!$E$10))</f>
        <v>0</v>
      </c>
      <c r="AD851" s="229" t="str">
        <f>IF(NOT(_xlfn.ISFORMULA(B851)),IF(ISNUMBER(B851),B851,IF(NOT(_xlfn.ISFORMULA(D851)),IF(AND(ISNUMBER(D851),D851&lt;&gt;0),Accueil!$B$7,IF(NOT(_xlfn.ISFORMULA(G851)),IF(AND(ISNUMBER(G851),G851&lt;&gt;0),Accueil!$B$7,""),"")),IF(NOT(_xlfn.ISFORMULA(G851)),IF(AND(ISNUMBER(G851),G851&lt;&gt;0),Accueil!$B$7,""),""))),IF(NOT(_xlfn.ISFORMULA(D851)),IF(AND(ISNUMBER(D851),D851&lt;&gt;0),Accueil!$B$7,IF(NOT(_xlfn.ISFORMULA(G851)),IF(AND(ISNUMBER(G851),G851&lt;&gt;0),Accueil!$B$7,""),"")),IF(NOT(_xlfn.ISFORMULA(G851)),IF(AND(ISNUMBER(G851),G851&lt;&gt;0),Accueil!$B$7,""),"")))</f>
        <v/>
      </c>
      <c r="AE851" s="230">
        <f t="shared" ca="1" si="190"/>
        <v>0</v>
      </c>
      <c r="AF851" s="230">
        <f t="shared" ca="1" si="191"/>
        <v>0</v>
      </c>
      <c r="AG851" s="230">
        <f t="shared" ca="1" si="192"/>
        <v>0</v>
      </c>
      <c r="AH851" s="231">
        <f t="shared" ca="1" si="193"/>
        <v>0</v>
      </c>
      <c r="AI851" s="231">
        <f t="shared" ca="1" si="194"/>
        <v>0</v>
      </c>
      <c r="AJ851" s="231" t="str">
        <f t="shared" ca="1" si="195"/>
        <v/>
      </c>
    </row>
    <row r="852" spans="1:36" x14ac:dyDescent="0.25">
      <c r="A852" s="42"/>
      <c r="B852" s="232" t="str">
        <f>IF(NOT(_xlfn.ISFORMULA(D852)),IF(AND(ISNUMBER(D852),D852&lt;&gt;0),Accueil!$B$7,IF(NOT(_xlfn.ISFORMULA(G852)),IF(AND(ISNUMBER(G852),G852&lt;&gt;0),Accueil!$B$7,""),"")),IF(NOT(_xlfn.ISFORMULA(G852)),IF(AND(ISNUMBER(G852),G852&lt;&gt;0),Accueil!$B$7,""),""))</f>
        <v/>
      </c>
      <c r="C852" s="43"/>
      <c r="D852" s="223" t="str">
        <f t="shared" ca="1" si="182"/>
        <v/>
      </c>
      <c r="E852" s="223" t="str">
        <f t="shared" ca="1" si="183"/>
        <v/>
      </c>
      <c r="F852" s="223" t="str">
        <f t="shared" ca="1" si="184"/>
        <v/>
      </c>
      <c r="G852" s="224" t="str">
        <f t="shared" ca="1" si="185"/>
        <v/>
      </c>
      <c r="H852" s="225" t="str">
        <f t="shared" ca="1" si="186"/>
        <v/>
      </c>
      <c r="I852" s="226" t="str">
        <f t="shared" ca="1" si="187"/>
        <v/>
      </c>
      <c r="J852" s="227" t="str">
        <f t="shared" ca="1" si="188"/>
        <v/>
      </c>
      <c r="K852" s="301" t="s">
        <v>88</v>
      </c>
      <c r="L852" s="112"/>
      <c r="M852" s="35"/>
      <c r="N852" s="35"/>
      <c r="O852" s="35"/>
      <c r="P852" s="35"/>
      <c r="S852" s="35"/>
      <c r="T852" s="35"/>
      <c r="U852" s="35"/>
      <c r="V852" s="35"/>
      <c r="W852" s="35"/>
      <c r="X852" s="35"/>
      <c r="Y852" s="35"/>
      <c r="Z852" s="35"/>
      <c r="AA852" s="228" t="b">
        <f t="shared" ca="1" si="189"/>
        <v>1</v>
      </c>
      <c r="AB852" s="228" t="b">
        <f ca="1">AND(Accueil!$E$5="Oui",$AA852,OR($AD852="",Accueil!$E$7="",NOT(ISNUMBER(Accueil!$E$7)),$AD852&gt;=Accueil!$E$7))</f>
        <v>0</v>
      </c>
      <c r="AC852" s="228" t="b">
        <f ca="1">AND(Accueil!$E$8="Oui",$AA852,OR($AD852="",Accueil!$E$10="",NOT(ISNUMBER(Accueil!$E$10)),$AD852&gt;=Accueil!$E$10))</f>
        <v>0</v>
      </c>
      <c r="AD852" s="229" t="str">
        <f>IF(NOT(_xlfn.ISFORMULA(B852)),IF(ISNUMBER(B852),B852,IF(NOT(_xlfn.ISFORMULA(D852)),IF(AND(ISNUMBER(D852),D852&lt;&gt;0),Accueil!$B$7,IF(NOT(_xlfn.ISFORMULA(G852)),IF(AND(ISNUMBER(G852),G852&lt;&gt;0),Accueil!$B$7,""),"")),IF(NOT(_xlfn.ISFORMULA(G852)),IF(AND(ISNUMBER(G852),G852&lt;&gt;0),Accueil!$B$7,""),""))),IF(NOT(_xlfn.ISFORMULA(D852)),IF(AND(ISNUMBER(D852),D852&lt;&gt;0),Accueil!$B$7,IF(NOT(_xlfn.ISFORMULA(G852)),IF(AND(ISNUMBER(G852),G852&lt;&gt;0),Accueil!$B$7,""),"")),IF(NOT(_xlfn.ISFORMULA(G852)),IF(AND(ISNUMBER(G852),G852&lt;&gt;0),Accueil!$B$7,""),"")))</f>
        <v/>
      </c>
      <c r="AE852" s="230">
        <f t="shared" ca="1" si="190"/>
        <v>0</v>
      </c>
      <c r="AF852" s="230">
        <f t="shared" ca="1" si="191"/>
        <v>0</v>
      </c>
      <c r="AG852" s="230">
        <f t="shared" ca="1" si="192"/>
        <v>0</v>
      </c>
      <c r="AH852" s="231">
        <f t="shared" ca="1" si="193"/>
        <v>0</v>
      </c>
      <c r="AI852" s="231">
        <f t="shared" ca="1" si="194"/>
        <v>0</v>
      </c>
      <c r="AJ852" s="231" t="str">
        <f t="shared" ca="1" si="195"/>
        <v/>
      </c>
    </row>
    <row r="853" spans="1:36" x14ac:dyDescent="0.25">
      <c r="A853" s="42"/>
      <c r="B853" s="232" t="str">
        <f>IF(NOT(_xlfn.ISFORMULA(D853)),IF(AND(ISNUMBER(D853),D853&lt;&gt;0),Accueil!$B$7,IF(NOT(_xlfn.ISFORMULA(G853)),IF(AND(ISNUMBER(G853),G853&lt;&gt;0),Accueil!$B$7,""),"")),IF(NOT(_xlfn.ISFORMULA(G853)),IF(AND(ISNUMBER(G853),G853&lt;&gt;0),Accueil!$B$7,""),""))</f>
        <v/>
      </c>
      <c r="C853" s="43"/>
      <c r="D853" s="223" t="str">
        <f t="shared" ca="1" si="182"/>
        <v/>
      </c>
      <c r="E853" s="223" t="str">
        <f t="shared" ca="1" si="183"/>
        <v/>
      </c>
      <c r="F853" s="223" t="str">
        <f t="shared" ca="1" si="184"/>
        <v/>
      </c>
      <c r="G853" s="224" t="str">
        <f t="shared" ca="1" si="185"/>
        <v/>
      </c>
      <c r="H853" s="225" t="str">
        <f t="shared" ca="1" si="186"/>
        <v/>
      </c>
      <c r="I853" s="226" t="str">
        <f t="shared" ca="1" si="187"/>
        <v/>
      </c>
      <c r="J853" s="227" t="str">
        <f t="shared" ca="1" si="188"/>
        <v/>
      </c>
      <c r="K853" s="301" t="s">
        <v>88</v>
      </c>
      <c r="L853" s="112"/>
      <c r="M853" s="35"/>
      <c r="N853" s="35"/>
      <c r="O853" s="35"/>
      <c r="P853" s="35"/>
      <c r="S853" s="35"/>
      <c r="T853" s="35"/>
      <c r="U853" s="35"/>
      <c r="V853" s="35"/>
      <c r="W853" s="35"/>
      <c r="X853" s="35"/>
      <c r="Y853" s="35"/>
      <c r="Z853" s="35"/>
      <c r="AA853" s="228" t="b">
        <f t="shared" ca="1" si="189"/>
        <v>1</v>
      </c>
      <c r="AB853" s="228" t="b">
        <f ca="1">AND(Accueil!$E$5="Oui",$AA853,OR($AD853="",Accueil!$E$7="",NOT(ISNUMBER(Accueil!$E$7)),$AD853&gt;=Accueil!$E$7))</f>
        <v>0</v>
      </c>
      <c r="AC853" s="228" t="b">
        <f ca="1">AND(Accueil!$E$8="Oui",$AA853,OR($AD853="",Accueil!$E$10="",NOT(ISNUMBER(Accueil!$E$10)),$AD853&gt;=Accueil!$E$10))</f>
        <v>0</v>
      </c>
      <c r="AD853" s="229" t="str">
        <f>IF(NOT(_xlfn.ISFORMULA(B853)),IF(ISNUMBER(B853),B853,IF(NOT(_xlfn.ISFORMULA(D853)),IF(AND(ISNUMBER(D853),D853&lt;&gt;0),Accueil!$B$7,IF(NOT(_xlfn.ISFORMULA(G853)),IF(AND(ISNUMBER(G853),G853&lt;&gt;0),Accueil!$B$7,""),"")),IF(NOT(_xlfn.ISFORMULA(G853)),IF(AND(ISNUMBER(G853),G853&lt;&gt;0),Accueil!$B$7,""),""))),IF(NOT(_xlfn.ISFORMULA(D853)),IF(AND(ISNUMBER(D853),D853&lt;&gt;0),Accueil!$B$7,IF(NOT(_xlfn.ISFORMULA(G853)),IF(AND(ISNUMBER(G853),G853&lt;&gt;0),Accueil!$B$7,""),"")),IF(NOT(_xlfn.ISFORMULA(G853)),IF(AND(ISNUMBER(G853),G853&lt;&gt;0),Accueil!$B$7,""),"")))</f>
        <v/>
      </c>
      <c r="AE853" s="230">
        <f t="shared" ca="1" si="190"/>
        <v>0</v>
      </c>
      <c r="AF853" s="230">
        <f t="shared" ca="1" si="191"/>
        <v>0</v>
      </c>
      <c r="AG853" s="230">
        <f t="shared" ca="1" si="192"/>
        <v>0</v>
      </c>
      <c r="AH853" s="231">
        <f t="shared" ca="1" si="193"/>
        <v>0</v>
      </c>
      <c r="AI853" s="231">
        <f t="shared" ca="1" si="194"/>
        <v>0</v>
      </c>
      <c r="AJ853" s="231" t="str">
        <f t="shared" ca="1" si="195"/>
        <v/>
      </c>
    </row>
    <row r="854" spans="1:36" x14ac:dyDescent="0.25">
      <c r="A854" s="42"/>
      <c r="B854" s="232" t="str">
        <f>IF(NOT(_xlfn.ISFORMULA(D854)),IF(AND(ISNUMBER(D854),D854&lt;&gt;0),Accueil!$B$7,IF(NOT(_xlfn.ISFORMULA(G854)),IF(AND(ISNUMBER(G854),G854&lt;&gt;0),Accueil!$B$7,""),"")),IF(NOT(_xlfn.ISFORMULA(G854)),IF(AND(ISNUMBER(G854),G854&lt;&gt;0),Accueil!$B$7,""),""))</f>
        <v/>
      </c>
      <c r="C854" s="43"/>
      <c r="D854" s="223" t="str">
        <f t="shared" ca="1" si="182"/>
        <v/>
      </c>
      <c r="E854" s="223" t="str">
        <f t="shared" ca="1" si="183"/>
        <v/>
      </c>
      <c r="F854" s="223" t="str">
        <f t="shared" ca="1" si="184"/>
        <v/>
      </c>
      <c r="G854" s="224" t="str">
        <f t="shared" ca="1" si="185"/>
        <v/>
      </c>
      <c r="H854" s="225" t="str">
        <f t="shared" ca="1" si="186"/>
        <v/>
      </c>
      <c r="I854" s="226" t="str">
        <f t="shared" ca="1" si="187"/>
        <v/>
      </c>
      <c r="J854" s="227" t="str">
        <f t="shared" ca="1" si="188"/>
        <v/>
      </c>
      <c r="K854" s="301" t="s">
        <v>88</v>
      </c>
      <c r="L854" s="112"/>
      <c r="M854" s="35"/>
      <c r="N854" s="35"/>
      <c r="O854" s="35"/>
      <c r="P854" s="35"/>
      <c r="S854" s="35"/>
      <c r="T854" s="35"/>
      <c r="U854" s="35"/>
      <c r="V854" s="35"/>
      <c r="W854" s="35"/>
      <c r="X854" s="35"/>
      <c r="Y854" s="35"/>
      <c r="Z854" s="35"/>
      <c r="AA854" s="228" t="b">
        <f t="shared" ca="1" si="189"/>
        <v>1</v>
      </c>
      <c r="AB854" s="228" t="b">
        <f ca="1">AND(Accueil!$E$5="Oui",$AA854,OR($AD854="",Accueil!$E$7="",NOT(ISNUMBER(Accueil!$E$7)),$AD854&gt;=Accueil!$E$7))</f>
        <v>0</v>
      </c>
      <c r="AC854" s="228" t="b">
        <f ca="1">AND(Accueil!$E$8="Oui",$AA854,OR($AD854="",Accueil!$E$10="",NOT(ISNUMBER(Accueil!$E$10)),$AD854&gt;=Accueil!$E$10))</f>
        <v>0</v>
      </c>
      <c r="AD854" s="229" t="str">
        <f>IF(NOT(_xlfn.ISFORMULA(B854)),IF(ISNUMBER(B854),B854,IF(NOT(_xlfn.ISFORMULA(D854)),IF(AND(ISNUMBER(D854),D854&lt;&gt;0),Accueil!$B$7,IF(NOT(_xlfn.ISFORMULA(G854)),IF(AND(ISNUMBER(G854),G854&lt;&gt;0),Accueil!$B$7,""),"")),IF(NOT(_xlfn.ISFORMULA(G854)),IF(AND(ISNUMBER(G854),G854&lt;&gt;0),Accueil!$B$7,""),""))),IF(NOT(_xlfn.ISFORMULA(D854)),IF(AND(ISNUMBER(D854),D854&lt;&gt;0),Accueil!$B$7,IF(NOT(_xlfn.ISFORMULA(G854)),IF(AND(ISNUMBER(G854),G854&lt;&gt;0),Accueil!$B$7,""),"")),IF(NOT(_xlfn.ISFORMULA(G854)),IF(AND(ISNUMBER(G854),G854&lt;&gt;0),Accueil!$B$7,""),"")))</f>
        <v/>
      </c>
      <c r="AE854" s="230">
        <f t="shared" ca="1" si="190"/>
        <v>0</v>
      </c>
      <c r="AF854" s="230">
        <f t="shared" ca="1" si="191"/>
        <v>0</v>
      </c>
      <c r="AG854" s="230">
        <f t="shared" ca="1" si="192"/>
        <v>0</v>
      </c>
      <c r="AH854" s="231">
        <f t="shared" ca="1" si="193"/>
        <v>0</v>
      </c>
      <c r="AI854" s="231">
        <f t="shared" ca="1" si="194"/>
        <v>0</v>
      </c>
      <c r="AJ854" s="231" t="str">
        <f t="shared" ca="1" si="195"/>
        <v/>
      </c>
    </row>
    <row r="855" spans="1:36" x14ac:dyDescent="0.25">
      <c r="A855" s="42"/>
      <c r="B855" s="232" t="str">
        <f>IF(NOT(_xlfn.ISFORMULA(D855)),IF(AND(ISNUMBER(D855),D855&lt;&gt;0),Accueil!$B$7,IF(NOT(_xlfn.ISFORMULA(G855)),IF(AND(ISNUMBER(G855),G855&lt;&gt;0),Accueil!$B$7,""),"")),IF(NOT(_xlfn.ISFORMULA(G855)),IF(AND(ISNUMBER(G855),G855&lt;&gt;0),Accueil!$B$7,""),""))</f>
        <v/>
      </c>
      <c r="C855" s="43"/>
      <c r="D855" s="223" t="str">
        <f t="shared" ca="1" si="182"/>
        <v/>
      </c>
      <c r="E855" s="223" t="str">
        <f t="shared" ca="1" si="183"/>
        <v/>
      </c>
      <c r="F855" s="223" t="str">
        <f t="shared" ca="1" si="184"/>
        <v/>
      </c>
      <c r="G855" s="224" t="str">
        <f t="shared" ca="1" si="185"/>
        <v/>
      </c>
      <c r="H855" s="225" t="str">
        <f t="shared" ca="1" si="186"/>
        <v/>
      </c>
      <c r="I855" s="226" t="str">
        <f t="shared" ca="1" si="187"/>
        <v/>
      </c>
      <c r="J855" s="227" t="str">
        <f t="shared" ca="1" si="188"/>
        <v/>
      </c>
      <c r="K855" s="301" t="s">
        <v>88</v>
      </c>
      <c r="L855" s="112"/>
      <c r="M855" s="35"/>
      <c r="N855" s="35"/>
      <c r="O855" s="35"/>
      <c r="P855" s="35"/>
      <c r="S855" s="35"/>
      <c r="T855" s="35"/>
      <c r="U855" s="35"/>
      <c r="V855" s="35"/>
      <c r="W855" s="35"/>
      <c r="X855" s="35"/>
      <c r="Y855" s="35"/>
      <c r="Z855" s="35"/>
      <c r="AA855" s="228" t="b">
        <f t="shared" ca="1" si="189"/>
        <v>1</v>
      </c>
      <c r="AB855" s="228" t="b">
        <f ca="1">AND(Accueil!$E$5="Oui",$AA855,OR($AD855="",Accueil!$E$7="",NOT(ISNUMBER(Accueil!$E$7)),$AD855&gt;=Accueil!$E$7))</f>
        <v>0</v>
      </c>
      <c r="AC855" s="228" t="b">
        <f ca="1">AND(Accueil!$E$8="Oui",$AA855,OR($AD855="",Accueil!$E$10="",NOT(ISNUMBER(Accueil!$E$10)),$AD855&gt;=Accueil!$E$10))</f>
        <v>0</v>
      </c>
      <c r="AD855" s="229" t="str">
        <f>IF(NOT(_xlfn.ISFORMULA(B855)),IF(ISNUMBER(B855),B855,IF(NOT(_xlfn.ISFORMULA(D855)),IF(AND(ISNUMBER(D855),D855&lt;&gt;0),Accueil!$B$7,IF(NOT(_xlfn.ISFORMULA(G855)),IF(AND(ISNUMBER(G855),G855&lt;&gt;0),Accueil!$B$7,""),"")),IF(NOT(_xlfn.ISFORMULA(G855)),IF(AND(ISNUMBER(G855),G855&lt;&gt;0),Accueil!$B$7,""),""))),IF(NOT(_xlfn.ISFORMULA(D855)),IF(AND(ISNUMBER(D855),D855&lt;&gt;0),Accueil!$B$7,IF(NOT(_xlfn.ISFORMULA(G855)),IF(AND(ISNUMBER(G855),G855&lt;&gt;0),Accueil!$B$7,""),"")),IF(NOT(_xlfn.ISFORMULA(G855)),IF(AND(ISNUMBER(G855),G855&lt;&gt;0),Accueil!$B$7,""),"")))</f>
        <v/>
      </c>
      <c r="AE855" s="230">
        <f t="shared" ca="1" si="190"/>
        <v>0</v>
      </c>
      <c r="AF855" s="230">
        <f t="shared" ca="1" si="191"/>
        <v>0</v>
      </c>
      <c r="AG855" s="230">
        <f t="shared" ca="1" si="192"/>
        <v>0</v>
      </c>
      <c r="AH855" s="231">
        <f t="shared" ca="1" si="193"/>
        <v>0</v>
      </c>
      <c r="AI855" s="231">
        <f t="shared" ca="1" si="194"/>
        <v>0</v>
      </c>
      <c r="AJ855" s="231" t="str">
        <f t="shared" ca="1" si="195"/>
        <v/>
      </c>
    </row>
    <row r="856" spans="1:36" x14ac:dyDescent="0.25">
      <c r="A856" s="42"/>
      <c r="B856" s="232" t="str">
        <f>IF(NOT(_xlfn.ISFORMULA(D856)),IF(AND(ISNUMBER(D856),D856&lt;&gt;0),Accueil!$B$7,IF(NOT(_xlfn.ISFORMULA(G856)),IF(AND(ISNUMBER(G856),G856&lt;&gt;0),Accueil!$B$7,""),"")),IF(NOT(_xlfn.ISFORMULA(G856)),IF(AND(ISNUMBER(G856),G856&lt;&gt;0),Accueil!$B$7,""),""))</f>
        <v/>
      </c>
      <c r="C856" s="43"/>
      <c r="D856" s="223" t="str">
        <f t="shared" ca="1" si="182"/>
        <v/>
      </c>
      <c r="E856" s="223" t="str">
        <f t="shared" ca="1" si="183"/>
        <v/>
      </c>
      <c r="F856" s="223" t="str">
        <f t="shared" ca="1" si="184"/>
        <v/>
      </c>
      <c r="G856" s="224" t="str">
        <f t="shared" ca="1" si="185"/>
        <v/>
      </c>
      <c r="H856" s="225" t="str">
        <f t="shared" ca="1" si="186"/>
        <v/>
      </c>
      <c r="I856" s="226" t="str">
        <f t="shared" ca="1" si="187"/>
        <v/>
      </c>
      <c r="J856" s="227" t="str">
        <f t="shared" ca="1" si="188"/>
        <v/>
      </c>
      <c r="K856" s="301" t="s">
        <v>88</v>
      </c>
      <c r="L856" s="112"/>
      <c r="M856" s="35"/>
      <c r="N856" s="35"/>
      <c r="O856" s="35"/>
      <c r="P856" s="35"/>
      <c r="S856" s="35"/>
      <c r="T856" s="35"/>
      <c r="U856" s="35"/>
      <c r="V856" s="35"/>
      <c r="W856" s="35"/>
      <c r="X856" s="35"/>
      <c r="Y856" s="35"/>
      <c r="Z856" s="35"/>
      <c r="AA856" s="228" t="b">
        <f t="shared" ca="1" si="189"/>
        <v>1</v>
      </c>
      <c r="AB856" s="228" t="b">
        <f ca="1">AND(Accueil!$E$5="Oui",$AA856,OR($AD856="",Accueil!$E$7="",NOT(ISNUMBER(Accueil!$E$7)),$AD856&gt;=Accueil!$E$7))</f>
        <v>0</v>
      </c>
      <c r="AC856" s="228" t="b">
        <f ca="1">AND(Accueil!$E$8="Oui",$AA856,OR($AD856="",Accueil!$E$10="",NOT(ISNUMBER(Accueil!$E$10)),$AD856&gt;=Accueil!$E$10))</f>
        <v>0</v>
      </c>
      <c r="AD856" s="229" t="str">
        <f>IF(NOT(_xlfn.ISFORMULA(B856)),IF(ISNUMBER(B856),B856,IF(NOT(_xlfn.ISFORMULA(D856)),IF(AND(ISNUMBER(D856),D856&lt;&gt;0),Accueil!$B$7,IF(NOT(_xlfn.ISFORMULA(G856)),IF(AND(ISNUMBER(G856),G856&lt;&gt;0),Accueil!$B$7,""),"")),IF(NOT(_xlfn.ISFORMULA(G856)),IF(AND(ISNUMBER(G856),G856&lt;&gt;0),Accueil!$B$7,""),""))),IF(NOT(_xlfn.ISFORMULA(D856)),IF(AND(ISNUMBER(D856),D856&lt;&gt;0),Accueil!$B$7,IF(NOT(_xlfn.ISFORMULA(G856)),IF(AND(ISNUMBER(G856),G856&lt;&gt;0),Accueil!$B$7,""),"")),IF(NOT(_xlfn.ISFORMULA(G856)),IF(AND(ISNUMBER(G856),G856&lt;&gt;0),Accueil!$B$7,""),"")))</f>
        <v/>
      </c>
      <c r="AE856" s="230">
        <f t="shared" ca="1" si="190"/>
        <v>0</v>
      </c>
      <c r="AF856" s="230">
        <f t="shared" ca="1" si="191"/>
        <v>0</v>
      </c>
      <c r="AG856" s="230">
        <f t="shared" ca="1" si="192"/>
        <v>0</v>
      </c>
      <c r="AH856" s="231">
        <f t="shared" ca="1" si="193"/>
        <v>0</v>
      </c>
      <c r="AI856" s="231">
        <f t="shared" ca="1" si="194"/>
        <v>0</v>
      </c>
      <c r="AJ856" s="231" t="str">
        <f t="shared" ca="1" si="195"/>
        <v/>
      </c>
    </row>
    <row r="857" spans="1:36" x14ac:dyDescent="0.25">
      <c r="A857" s="42"/>
      <c r="B857" s="232" t="str">
        <f>IF(NOT(_xlfn.ISFORMULA(D857)),IF(AND(ISNUMBER(D857),D857&lt;&gt;0),Accueil!$B$7,IF(NOT(_xlfn.ISFORMULA(G857)),IF(AND(ISNUMBER(G857),G857&lt;&gt;0),Accueil!$B$7,""),"")),IF(NOT(_xlfn.ISFORMULA(G857)),IF(AND(ISNUMBER(G857),G857&lt;&gt;0),Accueil!$B$7,""),""))</f>
        <v/>
      </c>
      <c r="C857" s="43"/>
      <c r="D857" s="223" t="str">
        <f t="shared" ca="1" si="182"/>
        <v/>
      </c>
      <c r="E857" s="223" t="str">
        <f t="shared" ca="1" si="183"/>
        <v/>
      </c>
      <c r="F857" s="223" t="str">
        <f t="shared" ca="1" si="184"/>
        <v/>
      </c>
      <c r="G857" s="224" t="str">
        <f t="shared" ca="1" si="185"/>
        <v/>
      </c>
      <c r="H857" s="225" t="str">
        <f t="shared" ca="1" si="186"/>
        <v/>
      </c>
      <c r="I857" s="226" t="str">
        <f t="shared" ca="1" si="187"/>
        <v/>
      </c>
      <c r="J857" s="227" t="str">
        <f t="shared" ca="1" si="188"/>
        <v/>
      </c>
      <c r="K857" s="301" t="s">
        <v>88</v>
      </c>
      <c r="L857" s="112"/>
      <c r="M857" s="35"/>
      <c r="N857" s="35"/>
      <c r="O857" s="35"/>
      <c r="P857" s="35"/>
      <c r="S857" s="35"/>
      <c r="T857" s="35"/>
      <c r="U857" s="35"/>
      <c r="V857" s="35"/>
      <c r="W857" s="35"/>
      <c r="X857" s="35"/>
      <c r="Y857" s="35"/>
      <c r="Z857" s="35"/>
      <c r="AA857" s="228" t="b">
        <f t="shared" ca="1" si="189"/>
        <v>1</v>
      </c>
      <c r="AB857" s="228" t="b">
        <f ca="1">AND(Accueil!$E$5="Oui",$AA857,OR($AD857="",Accueil!$E$7="",NOT(ISNUMBER(Accueil!$E$7)),$AD857&gt;=Accueil!$E$7))</f>
        <v>0</v>
      </c>
      <c r="AC857" s="228" t="b">
        <f ca="1">AND(Accueil!$E$8="Oui",$AA857,OR($AD857="",Accueil!$E$10="",NOT(ISNUMBER(Accueil!$E$10)),$AD857&gt;=Accueil!$E$10))</f>
        <v>0</v>
      </c>
      <c r="AD857" s="229" t="str">
        <f>IF(NOT(_xlfn.ISFORMULA(B857)),IF(ISNUMBER(B857),B857,IF(NOT(_xlfn.ISFORMULA(D857)),IF(AND(ISNUMBER(D857),D857&lt;&gt;0),Accueil!$B$7,IF(NOT(_xlfn.ISFORMULA(G857)),IF(AND(ISNUMBER(G857),G857&lt;&gt;0),Accueil!$B$7,""),"")),IF(NOT(_xlfn.ISFORMULA(G857)),IF(AND(ISNUMBER(G857),G857&lt;&gt;0),Accueil!$B$7,""),""))),IF(NOT(_xlfn.ISFORMULA(D857)),IF(AND(ISNUMBER(D857),D857&lt;&gt;0),Accueil!$B$7,IF(NOT(_xlfn.ISFORMULA(G857)),IF(AND(ISNUMBER(G857),G857&lt;&gt;0),Accueil!$B$7,""),"")),IF(NOT(_xlfn.ISFORMULA(G857)),IF(AND(ISNUMBER(G857),G857&lt;&gt;0),Accueil!$B$7,""),"")))</f>
        <v/>
      </c>
      <c r="AE857" s="230">
        <f t="shared" ca="1" si="190"/>
        <v>0</v>
      </c>
      <c r="AF857" s="230">
        <f t="shared" ca="1" si="191"/>
        <v>0</v>
      </c>
      <c r="AG857" s="230">
        <f t="shared" ca="1" si="192"/>
        <v>0</v>
      </c>
      <c r="AH857" s="231">
        <f t="shared" ca="1" si="193"/>
        <v>0</v>
      </c>
      <c r="AI857" s="231">
        <f t="shared" ca="1" si="194"/>
        <v>0</v>
      </c>
      <c r="AJ857" s="231" t="str">
        <f t="shared" ca="1" si="195"/>
        <v/>
      </c>
    </row>
    <row r="858" spans="1:36" x14ac:dyDescent="0.25">
      <c r="A858" s="42"/>
      <c r="B858" s="232" t="str">
        <f>IF(NOT(_xlfn.ISFORMULA(D858)),IF(AND(ISNUMBER(D858),D858&lt;&gt;0),Accueil!$B$7,IF(NOT(_xlfn.ISFORMULA(G858)),IF(AND(ISNUMBER(G858),G858&lt;&gt;0),Accueil!$B$7,""),"")),IF(NOT(_xlfn.ISFORMULA(G858)),IF(AND(ISNUMBER(G858),G858&lt;&gt;0),Accueil!$B$7,""),""))</f>
        <v/>
      </c>
      <c r="C858" s="43"/>
      <c r="D858" s="223" t="str">
        <f t="shared" ca="1" si="182"/>
        <v/>
      </c>
      <c r="E858" s="223" t="str">
        <f t="shared" ca="1" si="183"/>
        <v/>
      </c>
      <c r="F858" s="223" t="str">
        <f t="shared" ca="1" si="184"/>
        <v/>
      </c>
      <c r="G858" s="224" t="str">
        <f t="shared" ca="1" si="185"/>
        <v/>
      </c>
      <c r="H858" s="225" t="str">
        <f t="shared" ca="1" si="186"/>
        <v/>
      </c>
      <c r="I858" s="226" t="str">
        <f t="shared" ca="1" si="187"/>
        <v/>
      </c>
      <c r="J858" s="227" t="str">
        <f t="shared" ca="1" si="188"/>
        <v/>
      </c>
      <c r="K858" s="301" t="s">
        <v>88</v>
      </c>
      <c r="L858" s="112"/>
      <c r="M858" s="35"/>
      <c r="N858" s="35"/>
      <c r="O858" s="35"/>
      <c r="P858" s="35"/>
      <c r="S858" s="35"/>
      <c r="T858" s="35"/>
      <c r="U858" s="35"/>
      <c r="V858" s="35"/>
      <c r="W858" s="35"/>
      <c r="X858" s="35"/>
      <c r="Y858" s="35"/>
      <c r="Z858" s="35"/>
      <c r="AA858" s="228" t="b">
        <f t="shared" ca="1" si="189"/>
        <v>1</v>
      </c>
      <c r="AB858" s="228" t="b">
        <f ca="1">AND(Accueil!$E$5="Oui",$AA858,OR($AD858="",Accueil!$E$7="",NOT(ISNUMBER(Accueil!$E$7)),$AD858&gt;=Accueil!$E$7))</f>
        <v>0</v>
      </c>
      <c r="AC858" s="228" t="b">
        <f ca="1">AND(Accueil!$E$8="Oui",$AA858,OR($AD858="",Accueil!$E$10="",NOT(ISNUMBER(Accueil!$E$10)),$AD858&gt;=Accueil!$E$10))</f>
        <v>0</v>
      </c>
      <c r="AD858" s="229" t="str">
        <f>IF(NOT(_xlfn.ISFORMULA(B858)),IF(ISNUMBER(B858),B858,IF(NOT(_xlfn.ISFORMULA(D858)),IF(AND(ISNUMBER(D858),D858&lt;&gt;0),Accueil!$B$7,IF(NOT(_xlfn.ISFORMULA(G858)),IF(AND(ISNUMBER(G858),G858&lt;&gt;0),Accueil!$B$7,""),"")),IF(NOT(_xlfn.ISFORMULA(G858)),IF(AND(ISNUMBER(G858),G858&lt;&gt;0),Accueil!$B$7,""),""))),IF(NOT(_xlfn.ISFORMULA(D858)),IF(AND(ISNUMBER(D858),D858&lt;&gt;0),Accueil!$B$7,IF(NOT(_xlfn.ISFORMULA(G858)),IF(AND(ISNUMBER(G858),G858&lt;&gt;0),Accueil!$B$7,""),"")),IF(NOT(_xlfn.ISFORMULA(G858)),IF(AND(ISNUMBER(G858),G858&lt;&gt;0),Accueil!$B$7,""),"")))</f>
        <v/>
      </c>
      <c r="AE858" s="230">
        <f t="shared" ca="1" si="190"/>
        <v>0</v>
      </c>
      <c r="AF858" s="230">
        <f t="shared" ca="1" si="191"/>
        <v>0</v>
      </c>
      <c r="AG858" s="230">
        <f t="shared" ca="1" si="192"/>
        <v>0</v>
      </c>
      <c r="AH858" s="231">
        <f t="shared" ca="1" si="193"/>
        <v>0</v>
      </c>
      <c r="AI858" s="231">
        <f t="shared" ca="1" si="194"/>
        <v>0</v>
      </c>
      <c r="AJ858" s="231" t="str">
        <f t="shared" ca="1" si="195"/>
        <v/>
      </c>
    </row>
    <row r="859" spans="1:36" x14ac:dyDescent="0.25">
      <c r="A859" s="42"/>
      <c r="B859" s="232" t="str">
        <f>IF(NOT(_xlfn.ISFORMULA(D859)),IF(AND(ISNUMBER(D859),D859&lt;&gt;0),Accueil!$B$7,IF(NOT(_xlfn.ISFORMULA(G859)),IF(AND(ISNUMBER(G859),G859&lt;&gt;0),Accueil!$B$7,""),"")),IF(NOT(_xlfn.ISFORMULA(G859)),IF(AND(ISNUMBER(G859),G859&lt;&gt;0),Accueil!$B$7,""),""))</f>
        <v/>
      </c>
      <c r="C859" s="43"/>
      <c r="D859" s="223" t="str">
        <f t="shared" ca="1" si="182"/>
        <v/>
      </c>
      <c r="E859" s="223" t="str">
        <f t="shared" ca="1" si="183"/>
        <v/>
      </c>
      <c r="F859" s="223" t="str">
        <f t="shared" ca="1" si="184"/>
        <v/>
      </c>
      <c r="G859" s="224" t="str">
        <f t="shared" ca="1" si="185"/>
        <v/>
      </c>
      <c r="H859" s="225" t="str">
        <f t="shared" ca="1" si="186"/>
        <v/>
      </c>
      <c r="I859" s="226" t="str">
        <f t="shared" ca="1" si="187"/>
        <v/>
      </c>
      <c r="J859" s="227" t="str">
        <f t="shared" ca="1" si="188"/>
        <v/>
      </c>
      <c r="K859" s="301" t="s">
        <v>88</v>
      </c>
      <c r="L859" s="112"/>
      <c r="M859" s="35"/>
      <c r="N859" s="35"/>
      <c r="O859" s="35"/>
      <c r="P859" s="35"/>
      <c r="S859" s="35"/>
      <c r="T859" s="35"/>
      <c r="U859" s="35"/>
      <c r="V859" s="35"/>
      <c r="W859" s="35"/>
      <c r="X859" s="35"/>
      <c r="Y859" s="35"/>
      <c r="Z859" s="35"/>
      <c r="AA859" s="228" t="b">
        <f t="shared" ca="1" si="189"/>
        <v>1</v>
      </c>
      <c r="AB859" s="228" t="b">
        <f ca="1">AND(Accueil!$E$5="Oui",$AA859,OR($AD859="",Accueil!$E$7="",NOT(ISNUMBER(Accueil!$E$7)),$AD859&gt;=Accueil!$E$7))</f>
        <v>0</v>
      </c>
      <c r="AC859" s="228" t="b">
        <f ca="1">AND(Accueil!$E$8="Oui",$AA859,OR($AD859="",Accueil!$E$10="",NOT(ISNUMBER(Accueil!$E$10)),$AD859&gt;=Accueil!$E$10))</f>
        <v>0</v>
      </c>
      <c r="AD859" s="229" t="str">
        <f>IF(NOT(_xlfn.ISFORMULA(B859)),IF(ISNUMBER(B859),B859,IF(NOT(_xlfn.ISFORMULA(D859)),IF(AND(ISNUMBER(D859),D859&lt;&gt;0),Accueil!$B$7,IF(NOT(_xlfn.ISFORMULA(G859)),IF(AND(ISNUMBER(G859),G859&lt;&gt;0),Accueil!$B$7,""),"")),IF(NOT(_xlfn.ISFORMULA(G859)),IF(AND(ISNUMBER(G859),G859&lt;&gt;0),Accueil!$B$7,""),""))),IF(NOT(_xlfn.ISFORMULA(D859)),IF(AND(ISNUMBER(D859),D859&lt;&gt;0),Accueil!$B$7,IF(NOT(_xlfn.ISFORMULA(G859)),IF(AND(ISNUMBER(G859),G859&lt;&gt;0),Accueil!$B$7,""),"")),IF(NOT(_xlfn.ISFORMULA(G859)),IF(AND(ISNUMBER(G859),G859&lt;&gt;0),Accueil!$B$7,""),"")))</f>
        <v/>
      </c>
      <c r="AE859" s="230">
        <f t="shared" ca="1" si="190"/>
        <v>0</v>
      </c>
      <c r="AF859" s="230">
        <f t="shared" ca="1" si="191"/>
        <v>0</v>
      </c>
      <c r="AG859" s="230">
        <f t="shared" ca="1" si="192"/>
        <v>0</v>
      </c>
      <c r="AH859" s="231">
        <f t="shared" ca="1" si="193"/>
        <v>0</v>
      </c>
      <c r="AI859" s="231">
        <f t="shared" ca="1" si="194"/>
        <v>0</v>
      </c>
      <c r="AJ859" s="231" t="str">
        <f t="shared" ca="1" si="195"/>
        <v/>
      </c>
    </row>
    <row r="860" spans="1:36" x14ac:dyDescent="0.25">
      <c r="A860" s="42"/>
      <c r="B860" s="232" t="str">
        <f>IF(NOT(_xlfn.ISFORMULA(D860)),IF(AND(ISNUMBER(D860),D860&lt;&gt;0),Accueil!$B$7,IF(NOT(_xlfn.ISFORMULA(G860)),IF(AND(ISNUMBER(G860),G860&lt;&gt;0),Accueil!$B$7,""),"")),IF(NOT(_xlfn.ISFORMULA(G860)),IF(AND(ISNUMBER(G860),G860&lt;&gt;0),Accueil!$B$7,""),""))</f>
        <v/>
      </c>
      <c r="C860" s="43"/>
      <c r="D860" s="223" t="str">
        <f t="shared" ca="1" si="182"/>
        <v/>
      </c>
      <c r="E860" s="223" t="str">
        <f t="shared" ca="1" si="183"/>
        <v/>
      </c>
      <c r="F860" s="223" t="str">
        <f t="shared" ca="1" si="184"/>
        <v/>
      </c>
      <c r="G860" s="224" t="str">
        <f t="shared" ca="1" si="185"/>
        <v/>
      </c>
      <c r="H860" s="225" t="str">
        <f t="shared" ca="1" si="186"/>
        <v/>
      </c>
      <c r="I860" s="226" t="str">
        <f t="shared" ca="1" si="187"/>
        <v/>
      </c>
      <c r="J860" s="227" t="str">
        <f t="shared" ca="1" si="188"/>
        <v/>
      </c>
      <c r="K860" s="301" t="s">
        <v>88</v>
      </c>
      <c r="L860" s="112"/>
      <c r="M860" s="35"/>
      <c r="N860" s="35"/>
      <c r="O860" s="35"/>
      <c r="P860" s="35"/>
      <c r="S860" s="35"/>
      <c r="T860" s="35"/>
      <c r="U860" s="35"/>
      <c r="V860" s="35"/>
      <c r="W860" s="35"/>
      <c r="X860" s="35"/>
      <c r="Y860" s="35"/>
      <c r="Z860" s="35"/>
      <c r="AA860" s="228" t="b">
        <f t="shared" ca="1" si="189"/>
        <v>1</v>
      </c>
      <c r="AB860" s="228" t="b">
        <f ca="1">AND(Accueil!$E$5="Oui",$AA860,OR($AD860="",Accueil!$E$7="",NOT(ISNUMBER(Accueil!$E$7)),$AD860&gt;=Accueil!$E$7))</f>
        <v>0</v>
      </c>
      <c r="AC860" s="228" t="b">
        <f ca="1">AND(Accueil!$E$8="Oui",$AA860,OR($AD860="",Accueil!$E$10="",NOT(ISNUMBER(Accueil!$E$10)),$AD860&gt;=Accueil!$E$10))</f>
        <v>0</v>
      </c>
      <c r="AD860" s="229" t="str">
        <f>IF(NOT(_xlfn.ISFORMULA(B860)),IF(ISNUMBER(B860),B860,IF(NOT(_xlfn.ISFORMULA(D860)),IF(AND(ISNUMBER(D860),D860&lt;&gt;0),Accueil!$B$7,IF(NOT(_xlfn.ISFORMULA(G860)),IF(AND(ISNUMBER(G860),G860&lt;&gt;0),Accueil!$B$7,""),"")),IF(NOT(_xlfn.ISFORMULA(G860)),IF(AND(ISNUMBER(G860),G860&lt;&gt;0),Accueil!$B$7,""),""))),IF(NOT(_xlfn.ISFORMULA(D860)),IF(AND(ISNUMBER(D860),D860&lt;&gt;0),Accueil!$B$7,IF(NOT(_xlfn.ISFORMULA(G860)),IF(AND(ISNUMBER(G860),G860&lt;&gt;0),Accueil!$B$7,""),"")),IF(NOT(_xlfn.ISFORMULA(G860)),IF(AND(ISNUMBER(G860),G860&lt;&gt;0),Accueil!$B$7,""),"")))</f>
        <v/>
      </c>
      <c r="AE860" s="230">
        <f t="shared" ca="1" si="190"/>
        <v>0</v>
      </c>
      <c r="AF860" s="230">
        <f t="shared" ca="1" si="191"/>
        <v>0</v>
      </c>
      <c r="AG860" s="230">
        <f t="shared" ca="1" si="192"/>
        <v>0</v>
      </c>
      <c r="AH860" s="231">
        <f t="shared" ca="1" si="193"/>
        <v>0</v>
      </c>
      <c r="AI860" s="231">
        <f t="shared" ca="1" si="194"/>
        <v>0</v>
      </c>
      <c r="AJ860" s="231" t="str">
        <f t="shared" ca="1" si="195"/>
        <v/>
      </c>
    </row>
    <row r="861" spans="1:36" x14ac:dyDescent="0.25">
      <c r="A861" s="42"/>
      <c r="B861" s="232" t="str">
        <f>IF(NOT(_xlfn.ISFORMULA(D861)),IF(AND(ISNUMBER(D861),D861&lt;&gt;0),Accueil!$B$7,IF(NOT(_xlfn.ISFORMULA(G861)),IF(AND(ISNUMBER(G861),G861&lt;&gt;0),Accueil!$B$7,""),"")),IF(NOT(_xlfn.ISFORMULA(G861)),IF(AND(ISNUMBER(G861),G861&lt;&gt;0),Accueil!$B$7,""),""))</f>
        <v/>
      </c>
      <c r="C861" s="43"/>
      <c r="D861" s="223" t="str">
        <f t="shared" ca="1" si="182"/>
        <v/>
      </c>
      <c r="E861" s="223" t="str">
        <f t="shared" ca="1" si="183"/>
        <v/>
      </c>
      <c r="F861" s="223" t="str">
        <f t="shared" ca="1" si="184"/>
        <v/>
      </c>
      <c r="G861" s="224" t="str">
        <f t="shared" ca="1" si="185"/>
        <v/>
      </c>
      <c r="H861" s="225" t="str">
        <f t="shared" ca="1" si="186"/>
        <v/>
      </c>
      <c r="I861" s="226" t="str">
        <f t="shared" ca="1" si="187"/>
        <v/>
      </c>
      <c r="J861" s="227" t="str">
        <f t="shared" ca="1" si="188"/>
        <v/>
      </c>
      <c r="K861" s="301" t="s">
        <v>88</v>
      </c>
      <c r="L861" s="112"/>
      <c r="M861" s="35"/>
      <c r="N861" s="35"/>
      <c r="O861" s="35"/>
      <c r="P861" s="35"/>
      <c r="S861" s="35"/>
      <c r="T861" s="35"/>
      <c r="U861" s="35"/>
      <c r="V861" s="35"/>
      <c r="W861" s="35"/>
      <c r="X861" s="35"/>
      <c r="Y861" s="35"/>
      <c r="Z861" s="35"/>
      <c r="AA861" s="228" t="b">
        <f t="shared" ca="1" si="189"/>
        <v>1</v>
      </c>
      <c r="AB861" s="228" t="b">
        <f ca="1">AND(Accueil!$E$5="Oui",$AA861,OR($AD861="",Accueil!$E$7="",NOT(ISNUMBER(Accueil!$E$7)),$AD861&gt;=Accueil!$E$7))</f>
        <v>0</v>
      </c>
      <c r="AC861" s="228" t="b">
        <f ca="1">AND(Accueil!$E$8="Oui",$AA861,OR($AD861="",Accueil!$E$10="",NOT(ISNUMBER(Accueil!$E$10)),$AD861&gt;=Accueil!$E$10))</f>
        <v>0</v>
      </c>
      <c r="AD861" s="229" t="str">
        <f>IF(NOT(_xlfn.ISFORMULA(B861)),IF(ISNUMBER(B861),B861,IF(NOT(_xlfn.ISFORMULA(D861)),IF(AND(ISNUMBER(D861),D861&lt;&gt;0),Accueil!$B$7,IF(NOT(_xlfn.ISFORMULA(G861)),IF(AND(ISNUMBER(G861),G861&lt;&gt;0),Accueil!$B$7,""),"")),IF(NOT(_xlfn.ISFORMULA(G861)),IF(AND(ISNUMBER(G861),G861&lt;&gt;0),Accueil!$B$7,""),""))),IF(NOT(_xlfn.ISFORMULA(D861)),IF(AND(ISNUMBER(D861),D861&lt;&gt;0),Accueil!$B$7,IF(NOT(_xlfn.ISFORMULA(G861)),IF(AND(ISNUMBER(G861),G861&lt;&gt;0),Accueil!$B$7,""),"")),IF(NOT(_xlfn.ISFORMULA(G861)),IF(AND(ISNUMBER(G861),G861&lt;&gt;0),Accueil!$B$7,""),"")))</f>
        <v/>
      </c>
      <c r="AE861" s="230">
        <f t="shared" ca="1" si="190"/>
        <v>0</v>
      </c>
      <c r="AF861" s="230">
        <f t="shared" ca="1" si="191"/>
        <v>0</v>
      </c>
      <c r="AG861" s="230">
        <f t="shared" ca="1" si="192"/>
        <v>0</v>
      </c>
      <c r="AH861" s="231">
        <f t="shared" ca="1" si="193"/>
        <v>0</v>
      </c>
      <c r="AI861" s="231">
        <f t="shared" ca="1" si="194"/>
        <v>0</v>
      </c>
      <c r="AJ861" s="231" t="str">
        <f t="shared" ca="1" si="195"/>
        <v/>
      </c>
    </row>
    <row r="862" spans="1:36" x14ac:dyDescent="0.25">
      <c r="A862" s="42"/>
      <c r="B862" s="232" t="str">
        <f>IF(NOT(_xlfn.ISFORMULA(D862)),IF(AND(ISNUMBER(D862),D862&lt;&gt;0),Accueil!$B$7,IF(NOT(_xlfn.ISFORMULA(G862)),IF(AND(ISNUMBER(G862),G862&lt;&gt;0),Accueil!$B$7,""),"")),IF(NOT(_xlfn.ISFORMULA(G862)),IF(AND(ISNUMBER(G862),G862&lt;&gt;0),Accueil!$B$7,""),""))</f>
        <v/>
      </c>
      <c r="C862" s="43"/>
      <c r="D862" s="223" t="str">
        <f t="shared" ca="1" si="182"/>
        <v/>
      </c>
      <c r="E862" s="223" t="str">
        <f t="shared" ca="1" si="183"/>
        <v/>
      </c>
      <c r="F862" s="223" t="str">
        <f t="shared" ca="1" si="184"/>
        <v/>
      </c>
      <c r="G862" s="224" t="str">
        <f t="shared" ca="1" si="185"/>
        <v/>
      </c>
      <c r="H862" s="225" t="str">
        <f t="shared" ca="1" si="186"/>
        <v/>
      </c>
      <c r="I862" s="226" t="str">
        <f t="shared" ca="1" si="187"/>
        <v/>
      </c>
      <c r="J862" s="227" t="str">
        <f t="shared" ca="1" si="188"/>
        <v/>
      </c>
      <c r="K862" s="301" t="s">
        <v>88</v>
      </c>
      <c r="L862" s="112"/>
      <c r="M862" s="35"/>
      <c r="N862" s="35"/>
      <c r="O862" s="35"/>
      <c r="P862" s="35"/>
      <c r="S862" s="35"/>
      <c r="T862" s="35"/>
      <c r="U862" s="35"/>
      <c r="V862" s="35"/>
      <c r="W862" s="35"/>
      <c r="X862" s="35"/>
      <c r="Y862" s="35"/>
      <c r="Z862" s="35"/>
      <c r="AA862" s="228" t="b">
        <f t="shared" ca="1" si="189"/>
        <v>1</v>
      </c>
      <c r="AB862" s="228" t="b">
        <f ca="1">AND(Accueil!$E$5="Oui",$AA862,OR($AD862="",Accueil!$E$7="",NOT(ISNUMBER(Accueil!$E$7)),$AD862&gt;=Accueil!$E$7))</f>
        <v>0</v>
      </c>
      <c r="AC862" s="228" t="b">
        <f ca="1">AND(Accueil!$E$8="Oui",$AA862,OR($AD862="",Accueil!$E$10="",NOT(ISNUMBER(Accueil!$E$10)),$AD862&gt;=Accueil!$E$10))</f>
        <v>0</v>
      </c>
      <c r="AD862" s="229" t="str">
        <f>IF(NOT(_xlfn.ISFORMULA(B862)),IF(ISNUMBER(B862),B862,IF(NOT(_xlfn.ISFORMULA(D862)),IF(AND(ISNUMBER(D862),D862&lt;&gt;0),Accueil!$B$7,IF(NOT(_xlfn.ISFORMULA(G862)),IF(AND(ISNUMBER(G862),G862&lt;&gt;0),Accueil!$B$7,""),"")),IF(NOT(_xlfn.ISFORMULA(G862)),IF(AND(ISNUMBER(G862),G862&lt;&gt;0),Accueil!$B$7,""),""))),IF(NOT(_xlfn.ISFORMULA(D862)),IF(AND(ISNUMBER(D862),D862&lt;&gt;0),Accueil!$B$7,IF(NOT(_xlfn.ISFORMULA(G862)),IF(AND(ISNUMBER(G862),G862&lt;&gt;0),Accueil!$B$7,""),"")),IF(NOT(_xlfn.ISFORMULA(G862)),IF(AND(ISNUMBER(G862),G862&lt;&gt;0),Accueil!$B$7,""),"")))</f>
        <v/>
      </c>
      <c r="AE862" s="230">
        <f t="shared" ca="1" si="190"/>
        <v>0</v>
      </c>
      <c r="AF862" s="230">
        <f t="shared" ca="1" si="191"/>
        <v>0</v>
      </c>
      <c r="AG862" s="230">
        <f t="shared" ca="1" si="192"/>
        <v>0</v>
      </c>
      <c r="AH862" s="231">
        <f t="shared" ca="1" si="193"/>
        <v>0</v>
      </c>
      <c r="AI862" s="231">
        <f t="shared" ca="1" si="194"/>
        <v>0</v>
      </c>
      <c r="AJ862" s="231" t="str">
        <f t="shared" ca="1" si="195"/>
        <v/>
      </c>
    </row>
    <row r="863" spans="1:36" x14ac:dyDescent="0.25">
      <c r="A863" s="42"/>
      <c r="B863" s="232" t="str">
        <f>IF(NOT(_xlfn.ISFORMULA(D863)),IF(AND(ISNUMBER(D863),D863&lt;&gt;0),Accueil!$B$7,IF(NOT(_xlfn.ISFORMULA(G863)),IF(AND(ISNUMBER(G863),G863&lt;&gt;0),Accueil!$B$7,""),"")),IF(NOT(_xlfn.ISFORMULA(G863)),IF(AND(ISNUMBER(G863),G863&lt;&gt;0),Accueil!$B$7,""),""))</f>
        <v/>
      </c>
      <c r="C863" s="43"/>
      <c r="D863" s="223" t="str">
        <f t="shared" ca="1" si="182"/>
        <v/>
      </c>
      <c r="E863" s="223" t="str">
        <f t="shared" ca="1" si="183"/>
        <v/>
      </c>
      <c r="F863" s="223" t="str">
        <f t="shared" ca="1" si="184"/>
        <v/>
      </c>
      <c r="G863" s="224" t="str">
        <f t="shared" ca="1" si="185"/>
        <v/>
      </c>
      <c r="H863" s="225" t="str">
        <f t="shared" ca="1" si="186"/>
        <v/>
      </c>
      <c r="I863" s="226" t="str">
        <f t="shared" ca="1" si="187"/>
        <v/>
      </c>
      <c r="J863" s="227" t="str">
        <f t="shared" ca="1" si="188"/>
        <v/>
      </c>
      <c r="K863" s="301" t="s">
        <v>88</v>
      </c>
      <c r="L863" s="112"/>
      <c r="M863" s="35"/>
      <c r="N863" s="35"/>
      <c r="O863" s="35"/>
      <c r="P863" s="35"/>
      <c r="S863" s="35"/>
      <c r="T863" s="35"/>
      <c r="U863" s="35"/>
      <c r="V863" s="35"/>
      <c r="W863" s="35"/>
      <c r="X863" s="35"/>
      <c r="Y863" s="35"/>
      <c r="Z863" s="35"/>
      <c r="AA863" s="228" t="b">
        <f t="shared" ca="1" si="189"/>
        <v>1</v>
      </c>
      <c r="AB863" s="228" t="b">
        <f ca="1">AND(Accueil!$E$5="Oui",$AA863,OR($AD863="",Accueil!$E$7="",NOT(ISNUMBER(Accueil!$E$7)),$AD863&gt;=Accueil!$E$7))</f>
        <v>0</v>
      </c>
      <c r="AC863" s="228" t="b">
        <f ca="1">AND(Accueil!$E$8="Oui",$AA863,OR($AD863="",Accueil!$E$10="",NOT(ISNUMBER(Accueil!$E$10)),$AD863&gt;=Accueil!$E$10))</f>
        <v>0</v>
      </c>
      <c r="AD863" s="229" t="str">
        <f>IF(NOT(_xlfn.ISFORMULA(B863)),IF(ISNUMBER(B863),B863,IF(NOT(_xlfn.ISFORMULA(D863)),IF(AND(ISNUMBER(D863),D863&lt;&gt;0),Accueil!$B$7,IF(NOT(_xlfn.ISFORMULA(G863)),IF(AND(ISNUMBER(G863),G863&lt;&gt;0),Accueil!$B$7,""),"")),IF(NOT(_xlfn.ISFORMULA(G863)),IF(AND(ISNUMBER(G863),G863&lt;&gt;0),Accueil!$B$7,""),""))),IF(NOT(_xlfn.ISFORMULA(D863)),IF(AND(ISNUMBER(D863),D863&lt;&gt;0),Accueil!$B$7,IF(NOT(_xlfn.ISFORMULA(G863)),IF(AND(ISNUMBER(G863),G863&lt;&gt;0),Accueil!$B$7,""),"")),IF(NOT(_xlfn.ISFORMULA(G863)),IF(AND(ISNUMBER(G863),G863&lt;&gt;0),Accueil!$B$7,""),"")))</f>
        <v/>
      </c>
      <c r="AE863" s="230">
        <f t="shared" ca="1" si="190"/>
        <v>0</v>
      </c>
      <c r="AF863" s="230">
        <f t="shared" ca="1" si="191"/>
        <v>0</v>
      </c>
      <c r="AG863" s="230">
        <f t="shared" ca="1" si="192"/>
        <v>0</v>
      </c>
      <c r="AH863" s="231">
        <f t="shared" ca="1" si="193"/>
        <v>0</v>
      </c>
      <c r="AI863" s="231">
        <f t="shared" ca="1" si="194"/>
        <v>0</v>
      </c>
      <c r="AJ863" s="231" t="str">
        <f t="shared" ca="1" si="195"/>
        <v/>
      </c>
    </row>
    <row r="864" spans="1:36" x14ac:dyDescent="0.25">
      <c r="A864" s="42"/>
      <c r="B864" s="232" t="str">
        <f>IF(NOT(_xlfn.ISFORMULA(D864)),IF(AND(ISNUMBER(D864),D864&lt;&gt;0),Accueil!$B$7,IF(NOT(_xlfn.ISFORMULA(G864)),IF(AND(ISNUMBER(G864),G864&lt;&gt;0),Accueil!$B$7,""),"")),IF(NOT(_xlfn.ISFORMULA(G864)),IF(AND(ISNUMBER(G864),G864&lt;&gt;0),Accueil!$B$7,""),""))</f>
        <v/>
      </c>
      <c r="C864" s="43"/>
      <c r="D864" s="223" t="str">
        <f t="shared" ca="1" si="182"/>
        <v/>
      </c>
      <c r="E864" s="223" t="str">
        <f t="shared" ca="1" si="183"/>
        <v/>
      </c>
      <c r="F864" s="223" t="str">
        <f t="shared" ca="1" si="184"/>
        <v/>
      </c>
      <c r="G864" s="224" t="str">
        <f t="shared" ca="1" si="185"/>
        <v/>
      </c>
      <c r="H864" s="225" t="str">
        <f t="shared" ca="1" si="186"/>
        <v/>
      </c>
      <c r="I864" s="226" t="str">
        <f t="shared" ca="1" si="187"/>
        <v/>
      </c>
      <c r="J864" s="227" t="str">
        <f t="shared" ca="1" si="188"/>
        <v/>
      </c>
      <c r="K864" s="301" t="s">
        <v>88</v>
      </c>
      <c r="L864" s="112"/>
      <c r="M864" s="35"/>
      <c r="N864" s="35"/>
      <c r="O864" s="35"/>
      <c r="P864" s="35"/>
      <c r="S864" s="35"/>
      <c r="T864" s="35"/>
      <c r="U864" s="35"/>
      <c r="V864" s="35"/>
      <c r="W864" s="35"/>
      <c r="X864" s="35"/>
      <c r="Y864" s="35"/>
      <c r="Z864" s="35"/>
      <c r="AA864" s="228" t="b">
        <f t="shared" ca="1" si="189"/>
        <v>1</v>
      </c>
      <c r="AB864" s="228" t="b">
        <f ca="1">AND(Accueil!$E$5="Oui",$AA864,OR($AD864="",Accueil!$E$7="",NOT(ISNUMBER(Accueil!$E$7)),$AD864&gt;=Accueil!$E$7))</f>
        <v>0</v>
      </c>
      <c r="AC864" s="228" t="b">
        <f ca="1">AND(Accueil!$E$8="Oui",$AA864,OR($AD864="",Accueil!$E$10="",NOT(ISNUMBER(Accueil!$E$10)),$AD864&gt;=Accueil!$E$10))</f>
        <v>0</v>
      </c>
      <c r="AD864" s="229" t="str">
        <f>IF(NOT(_xlfn.ISFORMULA(B864)),IF(ISNUMBER(B864),B864,IF(NOT(_xlfn.ISFORMULA(D864)),IF(AND(ISNUMBER(D864),D864&lt;&gt;0),Accueil!$B$7,IF(NOT(_xlfn.ISFORMULA(G864)),IF(AND(ISNUMBER(G864),G864&lt;&gt;0),Accueil!$B$7,""),"")),IF(NOT(_xlfn.ISFORMULA(G864)),IF(AND(ISNUMBER(G864),G864&lt;&gt;0),Accueil!$B$7,""),""))),IF(NOT(_xlfn.ISFORMULA(D864)),IF(AND(ISNUMBER(D864),D864&lt;&gt;0),Accueil!$B$7,IF(NOT(_xlfn.ISFORMULA(G864)),IF(AND(ISNUMBER(G864),G864&lt;&gt;0),Accueil!$B$7,""),"")),IF(NOT(_xlfn.ISFORMULA(G864)),IF(AND(ISNUMBER(G864),G864&lt;&gt;0),Accueil!$B$7,""),"")))</f>
        <v/>
      </c>
      <c r="AE864" s="230">
        <f t="shared" ca="1" si="190"/>
        <v>0</v>
      </c>
      <c r="AF864" s="230">
        <f t="shared" ca="1" si="191"/>
        <v>0</v>
      </c>
      <c r="AG864" s="230">
        <f t="shared" ca="1" si="192"/>
        <v>0</v>
      </c>
      <c r="AH864" s="231">
        <f t="shared" ca="1" si="193"/>
        <v>0</v>
      </c>
      <c r="AI864" s="231">
        <f t="shared" ca="1" si="194"/>
        <v>0</v>
      </c>
      <c r="AJ864" s="231" t="str">
        <f t="shared" ca="1" si="195"/>
        <v/>
      </c>
    </row>
    <row r="865" spans="1:36" x14ac:dyDescent="0.25">
      <c r="A865" s="42"/>
      <c r="B865" s="232" t="str">
        <f>IF(NOT(_xlfn.ISFORMULA(D865)),IF(AND(ISNUMBER(D865),D865&lt;&gt;0),Accueil!$B$7,IF(NOT(_xlfn.ISFORMULA(G865)),IF(AND(ISNUMBER(G865),G865&lt;&gt;0),Accueil!$B$7,""),"")),IF(NOT(_xlfn.ISFORMULA(G865)),IF(AND(ISNUMBER(G865),G865&lt;&gt;0),Accueil!$B$7,""),""))</f>
        <v/>
      </c>
      <c r="C865" s="43"/>
      <c r="D865" s="223" t="str">
        <f t="shared" ca="1" si="182"/>
        <v/>
      </c>
      <c r="E865" s="223" t="str">
        <f t="shared" ca="1" si="183"/>
        <v/>
      </c>
      <c r="F865" s="223" t="str">
        <f t="shared" ca="1" si="184"/>
        <v/>
      </c>
      <c r="G865" s="224" t="str">
        <f t="shared" ca="1" si="185"/>
        <v/>
      </c>
      <c r="H865" s="225" t="str">
        <f t="shared" ca="1" si="186"/>
        <v/>
      </c>
      <c r="I865" s="226" t="str">
        <f t="shared" ca="1" si="187"/>
        <v/>
      </c>
      <c r="J865" s="227" t="str">
        <f t="shared" ca="1" si="188"/>
        <v/>
      </c>
      <c r="K865" s="301" t="s">
        <v>88</v>
      </c>
      <c r="L865" s="112"/>
      <c r="M865" s="35"/>
      <c r="N865" s="35"/>
      <c r="O865" s="35"/>
      <c r="P865" s="35"/>
      <c r="S865" s="35"/>
      <c r="T865" s="35"/>
      <c r="U865" s="35"/>
      <c r="V865" s="35"/>
      <c r="W865" s="35"/>
      <c r="X865" s="35"/>
      <c r="Y865" s="35"/>
      <c r="Z865" s="35"/>
      <c r="AA865" s="228" t="b">
        <f t="shared" ca="1" si="189"/>
        <v>1</v>
      </c>
      <c r="AB865" s="228" t="b">
        <f ca="1">AND(Accueil!$E$5="Oui",$AA865,OR($AD865="",Accueil!$E$7="",NOT(ISNUMBER(Accueil!$E$7)),$AD865&gt;=Accueil!$E$7))</f>
        <v>0</v>
      </c>
      <c r="AC865" s="228" t="b">
        <f ca="1">AND(Accueil!$E$8="Oui",$AA865,OR($AD865="",Accueil!$E$10="",NOT(ISNUMBER(Accueil!$E$10)),$AD865&gt;=Accueil!$E$10))</f>
        <v>0</v>
      </c>
      <c r="AD865" s="229" t="str">
        <f>IF(NOT(_xlfn.ISFORMULA(B865)),IF(ISNUMBER(B865),B865,IF(NOT(_xlfn.ISFORMULA(D865)),IF(AND(ISNUMBER(D865),D865&lt;&gt;0),Accueil!$B$7,IF(NOT(_xlfn.ISFORMULA(G865)),IF(AND(ISNUMBER(G865),G865&lt;&gt;0),Accueil!$B$7,""),"")),IF(NOT(_xlfn.ISFORMULA(G865)),IF(AND(ISNUMBER(G865),G865&lt;&gt;0),Accueil!$B$7,""),""))),IF(NOT(_xlfn.ISFORMULA(D865)),IF(AND(ISNUMBER(D865),D865&lt;&gt;0),Accueil!$B$7,IF(NOT(_xlfn.ISFORMULA(G865)),IF(AND(ISNUMBER(G865),G865&lt;&gt;0),Accueil!$B$7,""),"")),IF(NOT(_xlfn.ISFORMULA(G865)),IF(AND(ISNUMBER(G865),G865&lt;&gt;0),Accueil!$B$7,""),"")))</f>
        <v/>
      </c>
      <c r="AE865" s="230">
        <f t="shared" ca="1" si="190"/>
        <v>0</v>
      </c>
      <c r="AF865" s="230">
        <f t="shared" ca="1" si="191"/>
        <v>0</v>
      </c>
      <c r="AG865" s="230">
        <f t="shared" ca="1" si="192"/>
        <v>0</v>
      </c>
      <c r="AH865" s="231">
        <f t="shared" ca="1" si="193"/>
        <v>0</v>
      </c>
      <c r="AI865" s="231">
        <f t="shared" ca="1" si="194"/>
        <v>0</v>
      </c>
      <c r="AJ865" s="231" t="str">
        <f t="shared" ca="1" si="195"/>
        <v/>
      </c>
    </row>
    <row r="866" spans="1:36" x14ac:dyDescent="0.25">
      <c r="A866" s="42"/>
      <c r="B866" s="232" t="str">
        <f>IF(NOT(_xlfn.ISFORMULA(D866)),IF(AND(ISNUMBER(D866),D866&lt;&gt;0),Accueil!$B$7,IF(NOT(_xlfn.ISFORMULA(G866)),IF(AND(ISNUMBER(G866),G866&lt;&gt;0),Accueil!$B$7,""),"")),IF(NOT(_xlfn.ISFORMULA(G866)),IF(AND(ISNUMBER(G866),G866&lt;&gt;0),Accueil!$B$7,""),""))</f>
        <v/>
      </c>
      <c r="C866" s="43"/>
      <c r="D866" s="223" t="str">
        <f t="shared" ca="1" si="182"/>
        <v/>
      </c>
      <c r="E866" s="223" t="str">
        <f t="shared" ca="1" si="183"/>
        <v/>
      </c>
      <c r="F866" s="223" t="str">
        <f t="shared" ca="1" si="184"/>
        <v/>
      </c>
      <c r="G866" s="224" t="str">
        <f t="shared" ca="1" si="185"/>
        <v/>
      </c>
      <c r="H866" s="225" t="str">
        <f t="shared" ca="1" si="186"/>
        <v/>
      </c>
      <c r="I866" s="226" t="str">
        <f t="shared" ca="1" si="187"/>
        <v/>
      </c>
      <c r="J866" s="227" t="str">
        <f t="shared" ca="1" si="188"/>
        <v/>
      </c>
      <c r="K866" s="301" t="s">
        <v>88</v>
      </c>
      <c r="L866" s="112"/>
      <c r="M866" s="35"/>
      <c r="N866" s="35"/>
      <c r="O866" s="35"/>
      <c r="P866" s="35"/>
      <c r="S866" s="35"/>
      <c r="T866" s="35"/>
      <c r="U866" s="35"/>
      <c r="V866" s="35"/>
      <c r="W866" s="35"/>
      <c r="X866" s="35"/>
      <c r="Y866" s="35"/>
      <c r="Z866" s="35"/>
      <c r="AA866" s="228" t="b">
        <f t="shared" ca="1" si="189"/>
        <v>1</v>
      </c>
      <c r="AB866" s="228" t="b">
        <f ca="1">AND(Accueil!$E$5="Oui",$AA866,OR($AD866="",Accueil!$E$7="",NOT(ISNUMBER(Accueil!$E$7)),$AD866&gt;=Accueil!$E$7))</f>
        <v>0</v>
      </c>
      <c r="AC866" s="228" t="b">
        <f ca="1">AND(Accueil!$E$8="Oui",$AA866,OR($AD866="",Accueil!$E$10="",NOT(ISNUMBER(Accueil!$E$10)),$AD866&gt;=Accueil!$E$10))</f>
        <v>0</v>
      </c>
      <c r="AD866" s="229" t="str">
        <f>IF(NOT(_xlfn.ISFORMULA(B866)),IF(ISNUMBER(B866),B866,IF(NOT(_xlfn.ISFORMULA(D866)),IF(AND(ISNUMBER(D866),D866&lt;&gt;0),Accueil!$B$7,IF(NOT(_xlfn.ISFORMULA(G866)),IF(AND(ISNUMBER(G866),G866&lt;&gt;0),Accueil!$B$7,""),"")),IF(NOT(_xlfn.ISFORMULA(G866)),IF(AND(ISNUMBER(G866),G866&lt;&gt;0),Accueil!$B$7,""),""))),IF(NOT(_xlfn.ISFORMULA(D866)),IF(AND(ISNUMBER(D866),D866&lt;&gt;0),Accueil!$B$7,IF(NOT(_xlfn.ISFORMULA(G866)),IF(AND(ISNUMBER(G866),G866&lt;&gt;0),Accueil!$B$7,""),"")),IF(NOT(_xlfn.ISFORMULA(G866)),IF(AND(ISNUMBER(G866),G866&lt;&gt;0),Accueil!$B$7,""),"")))</f>
        <v/>
      </c>
      <c r="AE866" s="230">
        <f t="shared" ca="1" si="190"/>
        <v>0</v>
      </c>
      <c r="AF866" s="230">
        <f t="shared" ca="1" si="191"/>
        <v>0</v>
      </c>
      <c r="AG866" s="230">
        <f t="shared" ca="1" si="192"/>
        <v>0</v>
      </c>
      <c r="AH866" s="231">
        <f t="shared" ca="1" si="193"/>
        <v>0</v>
      </c>
      <c r="AI866" s="231">
        <f t="shared" ca="1" si="194"/>
        <v>0</v>
      </c>
      <c r="AJ866" s="231" t="str">
        <f t="shared" ca="1" si="195"/>
        <v/>
      </c>
    </row>
    <row r="867" spans="1:36" x14ac:dyDescent="0.25">
      <c r="A867" s="42"/>
      <c r="B867" s="232" t="str">
        <f>IF(NOT(_xlfn.ISFORMULA(D867)),IF(AND(ISNUMBER(D867),D867&lt;&gt;0),Accueil!$B$7,IF(NOT(_xlfn.ISFORMULA(G867)),IF(AND(ISNUMBER(G867),G867&lt;&gt;0),Accueil!$B$7,""),"")),IF(NOT(_xlfn.ISFORMULA(G867)),IF(AND(ISNUMBER(G867),G867&lt;&gt;0),Accueil!$B$7,""),""))</f>
        <v/>
      </c>
      <c r="C867" s="43"/>
      <c r="D867" s="223" t="str">
        <f t="shared" ca="1" si="182"/>
        <v/>
      </c>
      <c r="E867" s="223" t="str">
        <f t="shared" ca="1" si="183"/>
        <v/>
      </c>
      <c r="F867" s="223" t="str">
        <f t="shared" ca="1" si="184"/>
        <v/>
      </c>
      <c r="G867" s="224" t="str">
        <f t="shared" ca="1" si="185"/>
        <v/>
      </c>
      <c r="H867" s="225" t="str">
        <f t="shared" ca="1" si="186"/>
        <v/>
      </c>
      <c r="I867" s="226" t="str">
        <f t="shared" ca="1" si="187"/>
        <v/>
      </c>
      <c r="J867" s="227" t="str">
        <f t="shared" ca="1" si="188"/>
        <v/>
      </c>
      <c r="K867" s="301" t="s">
        <v>88</v>
      </c>
      <c r="L867" s="112"/>
      <c r="M867" s="35"/>
      <c r="N867" s="35"/>
      <c r="O867" s="35"/>
      <c r="P867" s="35"/>
      <c r="S867" s="35"/>
      <c r="T867" s="35"/>
      <c r="U867" s="35"/>
      <c r="V867" s="35"/>
      <c r="W867" s="35"/>
      <c r="X867" s="35"/>
      <c r="Y867" s="35"/>
      <c r="Z867" s="35"/>
      <c r="AA867" s="228" t="b">
        <f t="shared" ca="1" si="189"/>
        <v>1</v>
      </c>
      <c r="AB867" s="228" t="b">
        <f ca="1">AND(Accueil!$E$5="Oui",$AA867,OR($AD867="",Accueil!$E$7="",NOT(ISNUMBER(Accueil!$E$7)),$AD867&gt;=Accueil!$E$7))</f>
        <v>0</v>
      </c>
      <c r="AC867" s="228" t="b">
        <f ca="1">AND(Accueil!$E$8="Oui",$AA867,OR($AD867="",Accueil!$E$10="",NOT(ISNUMBER(Accueil!$E$10)),$AD867&gt;=Accueil!$E$10))</f>
        <v>0</v>
      </c>
      <c r="AD867" s="229" t="str">
        <f>IF(NOT(_xlfn.ISFORMULA(B867)),IF(ISNUMBER(B867),B867,IF(NOT(_xlfn.ISFORMULA(D867)),IF(AND(ISNUMBER(D867),D867&lt;&gt;0),Accueil!$B$7,IF(NOT(_xlfn.ISFORMULA(G867)),IF(AND(ISNUMBER(G867),G867&lt;&gt;0),Accueil!$B$7,""),"")),IF(NOT(_xlfn.ISFORMULA(G867)),IF(AND(ISNUMBER(G867),G867&lt;&gt;0),Accueil!$B$7,""),""))),IF(NOT(_xlfn.ISFORMULA(D867)),IF(AND(ISNUMBER(D867),D867&lt;&gt;0),Accueil!$B$7,IF(NOT(_xlfn.ISFORMULA(G867)),IF(AND(ISNUMBER(G867),G867&lt;&gt;0),Accueil!$B$7,""),"")),IF(NOT(_xlfn.ISFORMULA(G867)),IF(AND(ISNUMBER(G867),G867&lt;&gt;0),Accueil!$B$7,""),"")))</f>
        <v/>
      </c>
      <c r="AE867" s="230">
        <f t="shared" ca="1" si="190"/>
        <v>0</v>
      </c>
      <c r="AF867" s="230">
        <f t="shared" ca="1" si="191"/>
        <v>0</v>
      </c>
      <c r="AG867" s="230">
        <f t="shared" ca="1" si="192"/>
        <v>0</v>
      </c>
      <c r="AH867" s="231">
        <f t="shared" ca="1" si="193"/>
        <v>0</v>
      </c>
      <c r="AI867" s="231">
        <f t="shared" ca="1" si="194"/>
        <v>0</v>
      </c>
      <c r="AJ867" s="231" t="str">
        <f t="shared" ca="1" si="195"/>
        <v/>
      </c>
    </row>
    <row r="868" spans="1:36" x14ac:dyDescent="0.25">
      <c r="A868" s="42"/>
      <c r="B868" s="232" t="str">
        <f>IF(NOT(_xlfn.ISFORMULA(D868)),IF(AND(ISNUMBER(D868),D868&lt;&gt;0),Accueil!$B$7,IF(NOT(_xlfn.ISFORMULA(G868)),IF(AND(ISNUMBER(G868),G868&lt;&gt;0),Accueil!$B$7,""),"")),IF(NOT(_xlfn.ISFORMULA(G868)),IF(AND(ISNUMBER(G868),G868&lt;&gt;0),Accueil!$B$7,""),""))</f>
        <v/>
      </c>
      <c r="C868" s="43"/>
      <c r="D868" s="223" t="str">
        <f t="shared" ca="1" si="182"/>
        <v/>
      </c>
      <c r="E868" s="223" t="str">
        <f t="shared" ca="1" si="183"/>
        <v/>
      </c>
      <c r="F868" s="223" t="str">
        <f t="shared" ca="1" si="184"/>
        <v/>
      </c>
      <c r="G868" s="224" t="str">
        <f t="shared" ca="1" si="185"/>
        <v/>
      </c>
      <c r="H868" s="225" t="str">
        <f t="shared" ca="1" si="186"/>
        <v/>
      </c>
      <c r="I868" s="226" t="str">
        <f t="shared" ca="1" si="187"/>
        <v/>
      </c>
      <c r="J868" s="227" t="str">
        <f t="shared" ca="1" si="188"/>
        <v/>
      </c>
      <c r="K868" s="301" t="s">
        <v>88</v>
      </c>
      <c r="L868" s="112"/>
      <c r="M868" s="35"/>
      <c r="N868" s="35"/>
      <c r="O868" s="35"/>
      <c r="P868" s="35"/>
      <c r="S868" s="35"/>
      <c r="T868" s="35"/>
      <c r="U868" s="35"/>
      <c r="V868" s="35"/>
      <c r="W868" s="35"/>
      <c r="X868" s="35"/>
      <c r="Y868" s="35"/>
      <c r="Z868" s="35"/>
      <c r="AA868" s="228" t="b">
        <f t="shared" ca="1" si="189"/>
        <v>1</v>
      </c>
      <c r="AB868" s="228" t="b">
        <f ca="1">AND(Accueil!$E$5="Oui",$AA868,OR($AD868="",Accueil!$E$7="",NOT(ISNUMBER(Accueil!$E$7)),$AD868&gt;=Accueil!$E$7))</f>
        <v>0</v>
      </c>
      <c r="AC868" s="228" t="b">
        <f ca="1">AND(Accueil!$E$8="Oui",$AA868,OR($AD868="",Accueil!$E$10="",NOT(ISNUMBER(Accueil!$E$10)),$AD868&gt;=Accueil!$E$10))</f>
        <v>0</v>
      </c>
      <c r="AD868" s="229" t="str">
        <f>IF(NOT(_xlfn.ISFORMULA(B868)),IF(ISNUMBER(B868),B868,IF(NOT(_xlfn.ISFORMULA(D868)),IF(AND(ISNUMBER(D868),D868&lt;&gt;0),Accueil!$B$7,IF(NOT(_xlfn.ISFORMULA(G868)),IF(AND(ISNUMBER(G868),G868&lt;&gt;0),Accueil!$B$7,""),"")),IF(NOT(_xlfn.ISFORMULA(G868)),IF(AND(ISNUMBER(G868),G868&lt;&gt;0),Accueil!$B$7,""),""))),IF(NOT(_xlfn.ISFORMULA(D868)),IF(AND(ISNUMBER(D868),D868&lt;&gt;0),Accueil!$B$7,IF(NOT(_xlfn.ISFORMULA(G868)),IF(AND(ISNUMBER(G868),G868&lt;&gt;0),Accueil!$B$7,""),"")),IF(NOT(_xlfn.ISFORMULA(G868)),IF(AND(ISNUMBER(G868),G868&lt;&gt;0),Accueil!$B$7,""),"")))</f>
        <v/>
      </c>
      <c r="AE868" s="230">
        <f t="shared" ca="1" si="190"/>
        <v>0</v>
      </c>
      <c r="AF868" s="230">
        <f t="shared" ca="1" si="191"/>
        <v>0</v>
      </c>
      <c r="AG868" s="230">
        <f t="shared" ca="1" si="192"/>
        <v>0</v>
      </c>
      <c r="AH868" s="231">
        <f t="shared" ca="1" si="193"/>
        <v>0</v>
      </c>
      <c r="AI868" s="231">
        <f t="shared" ca="1" si="194"/>
        <v>0</v>
      </c>
      <c r="AJ868" s="231" t="str">
        <f t="shared" ca="1" si="195"/>
        <v/>
      </c>
    </row>
    <row r="869" spans="1:36" x14ac:dyDescent="0.25">
      <c r="A869" s="42"/>
      <c r="B869" s="232" t="str">
        <f>IF(NOT(_xlfn.ISFORMULA(D869)),IF(AND(ISNUMBER(D869),D869&lt;&gt;0),Accueil!$B$7,IF(NOT(_xlfn.ISFORMULA(G869)),IF(AND(ISNUMBER(G869),G869&lt;&gt;0),Accueil!$B$7,""),"")),IF(NOT(_xlfn.ISFORMULA(G869)),IF(AND(ISNUMBER(G869),G869&lt;&gt;0),Accueil!$B$7,""),""))</f>
        <v/>
      </c>
      <c r="C869" s="43"/>
      <c r="D869" s="223" t="str">
        <f t="shared" ca="1" si="182"/>
        <v/>
      </c>
      <c r="E869" s="223" t="str">
        <f t="shared" ca="1" si="183"/>
        <v/>
      </c>
      <c r="F869" s="223" t="str">
        <f t="shared" ca="1" si="184"/>
        <v/>
      </c>
      <c r="G869" s="224" t="str">
        <f t="shared" ca="1" si="185"/>
        <v/>
      </c>
      <c r="H869" s="225" t="str">
        <f t="shared" ca="1" si="186"/>
        <v/>
      </c>
      <c r="I869" s="226" t="str">
        <f t="shared" ca="1" si="187"/>
        <v/>
      </c>
      <c r="J869" s="227" t="str">
        <f t="shared" ca="1" si="188"/>
        <v/>
      </c>
      <c r="K869" s="301" t="s">
        <v>88</v>
      </c>
      <c r="L869" s="112"/>
      <c r="M869" s="35"/>
      <c r="N869" s="35"/>
      <c r="O869" s="35"/>
      <c r="P869" s="35"/>
      <c r="S869" s="35"/>
      <c r="T869" s="35"/>
      <c r="U869" s="35"/>
      <c r="V869" s="35"/>
      <c r="W869" s="35"/>
      <c r="X869" s="35"/>
      <c r="Y869" s="35"/>
      <c r="Z869" s="35"/>
      <c r="AA869" s="228" t="b">
        <f t="shared" ca="1" si="189"/>
        <v>1</v>
      </c>
      <c r="AB869" s="228" t="b">
        <f ca="1">AND(Accueil!$E$5="Oui",$AA869,OR($AD869="",Accueil!$E$7="",NOT(ISNUMBER(Accueil!$E$7)),$AD869&gt;=Accueil!$E$7))</f>
        <v>0</v>
      </c>
      <c r="AC869" s="228" t="b">
        <f ca="1">AND(Accueil!$E$8="Oui",$AA869,OR($AD869="",Accueil!$E$10="",NOT(ISNUMBER(Accueil!$E$10)),$AD869&gt;=Accueil!$E$10))</f>
        <v>0</v>
      </c>
      <c r="AD869" s="229" t="str">
        <f>IF(NOT(_xlfn.ISFORMULA(B869)),IF(ISNUMBER(B869),B869,IF(NOT(_xlfn.ISFORMULA(D869)),IF(AND(ISNUMBER(D869),D869&lt;&gt;0),Accueil!$B$7,IF(NOT(_xlfn.ISFORMULA(G869)),IF(AND(ISNUMBER(G869),G869&lt;&gt;0),Accueil!$B$7,""),"")),IF(NOT(_xlfn.ISFORMULA(G869)),IF(AND(ISNUMBER(G869),G869&lt;&gt;0),Accueil!$B$7,""),""))),IF(NOT(_xlfn.ISFORMULA(D869)),IF(AND(ISNUMBER(D869),D869&lt;&gt;0),Accueil!$B$7,IF(NOT(_xlfn.ISFORMULA(G869)),IF(AND(ISNUMBER(G869),G869&lt;&gt;0),Accueil!$B$7,""),"")),IF(NOT(_xlfn.ISFORMULA(G869)),IF(AND(ISNUMBER(G869),G869&lt;&gt;0),Accueil!$B$7,""),"")))</f>
        <v/>
      </c>
      <c r="AE869" s="230">
        <f t="shared" ca="1" si="190"/>
        <v>0</v>
      </c>
      <c r="AF869" s="230">
        <f t="shared" ca="1" si="191"/>
        <v>0</v>
      </c>
      <c r="AG869" s="230">
        <f t="shared" ca="1" si="192"/>
        <v>0</v>
      </c>
      <c r="AH869" s="231">
        <f t="shared" ca="1" si="193"/>
        <v>0</v>
      </c>
      <c r="AI869" s="231">
        <f t="shared" ca="1" si="194"/>
        <v>0</v>
      </c>
      <c r="AJ869" s="231" t="str">
        <f t="shared" ca="1" si="195"/>
        <v/>
      </c>
    </row>
    <row r="870" spans="1:36" x14ac:dyDescent="0.25">
      <c r="A870" s="42"/>
      <c r="B870" s="232" t="str">
        <f>IF(NOT(_xlfn.ISFORMULA(D870)),IF(AND(ISNUMBER(D870),D870&lt;&gt;0),Accueil!$B$7,IF(NOT(_xlfn.ISFORMULA(G870)),IF(AND(ISNUMBER(G870),G870&lt;&gt;0),Accueil!$B$7,""),"")),IF(NOT(_xlfn.ISFORMULA(G870)),IF(AND(ISNUMBER(G870),G870&lt;&gt;0),Accueil!$B$7,""),""))</f>
        <v/>
      </c>
      <c r="C870" s="43"/>
      <c r="D870" s="223" t="str">
        <f t="shared" ca="1" si="182"/>
        <v/>
      </c>
      <c r="E870" s="223" t="str">
        <f t="shared" ca="1" si="183"/>
        <v/>
      </c>
      <c r="F870" s="223" t="str">
        <f t="shared" ca="1" si="184"/>
        <v/>
      </c>
      <c r="G870" s="224" t="str">
        <f t="shared" ca="1" si="185"/>
        <v/>
      </c>
      <c r="H870" s="225" t="str">
        <f t="shared" ca="1" si="186"/>
        <v/>
      </c>
      <c r="I870" s="226" t="str">
        <f t="shared" ca="1" si="187"/>
        <v/>
      </c>
      <c r="J870" s="227" t="str">
        <f t="shared" ca="1" si="188"/>
        <v/>
      </c>
      <c r="K870" s="301" t="s">
        <v>88</v>
      </c>
      <c r="L870" s="112"/>
      <c r="M870" s="35"/>
      <c r="N870" s="35"/>
      <c r="O870" s="35"/>
      <c r="P870" s="35"/>
      <c r="S870" s="35"/>
      <c r="T870" s="35"/>
      <c r="U870" s="35"/>
      <c r="V870" s="35"/>
      <c r="W870" s="35"/>
      <c r="X870" s="35"/>
      <c r="Y870" s="35"/>
      <c r="Z870" s="35"/>
      <c r="AA870" s="228" t="b">
        <f t="shared" ca="1" si="189"/>
        <v>1</v>
      </c>
      <c r="AB870" s="228" t="b">
        <f ca="1">AND(Accueil!$E$5="Oui",$AA870,OR($AD870="",Accueil!$E$7="",NOT(ISNUMBER(Accueil!$E$7)),$AD870&gt;=Accueil!$E$7))</f>
        <v>0</v>
      </c>
      <c r="AC870" s="228" t="b">
        <f ca="1">AND(Accueil!$E$8="Oui",$AA870,OR($AD870="",Accueil!$E$10="",NOT(ISNUMBER(Accueil!$E$10)),$AD870&gt;=Accueil!$E$10))</f>
        <v>0</v>
      </c>
      <c r="AD870" s="229" t="str">
        <f>IF(NOT(_xlfn.ISFORMULA(B870)),IF(ISNUMBER(B870),B870,IF(NOT(_xlfn.ISFORMULA(D870)),IF(AND(ISNUMBER(D870),D870&lt;&gt;0),Accueil!$B$7,IF(NOT(_xlfn.ISFORMULA(G870)),IF(AND(ISNUMBER(G870),G870&lt;&gt;0),Accueil!$B$7,""),"")),IF(NOT(_xlfn.ISFORMULA(G870)),IF(AND(ISNUMBER(G870),G870&lt;&gt;0),Accueil!$B$7,""),""))),IF(NOT(_xlfn.ISFORMULA(D870)),IF(AND(ISNUMBER(D870),D870&lt;&gt;0),Accueil!$B$7,IF(NOT(_xlfn.ISFORMULA(G870)),IF(AND(ISNUMBER(G870),G870&lt;&gt;0),Accueil!$B$7,""),"")),IF(NOT(_xlfn.ISFORMULA(G870)),IF(AND(ISNUMBER(G870),G870&lt;&gt;0),Accueil!$B$7,""),"")))</f>
        <v/>
      </c>
      <c r="AE870" s="230">
        <f t="shared" ca="1" si="190"/>
        <v>0</v>
      </c>
      <c r="AF870" s="230">
        <f t="shared" ca="1" si="191"/>
        <v>0</v>
      </c>
      <c r="AG870" s="230">
        <f t="shared" ca="1" si="192"/>
        <v>0</v>
      </c>
      <c r="AH870" s="231">
        <f t="shared" ca="1" si="193"/>
        <v>0</v>
      </c>
      <c r="AI870" s="231">
        <f t="shared" ca="1" si="194"/>
        <v>0</v>
      </c>
      <c r="AJ870" s="231" t="str">
        <f t="shared" ca="1" si="195"/>
        <v/>
      </c>
    </row>
    <row r="871" spans="1:36" x14ac:dyDescent="0.25">
      <c r="A871" s="42"/>
      <c r="B871" s="232" t="str">
        <f>IF(NOT(_xlfn.ISFORMULA(D871)),IF(AND(ISNUMBER(D871),D871&lt;&gt;0),Accueil!$B$7,IF(NOT(_xlfn.ISFORMULA(G871)),IF(AND(ISNUMBER(G871),G871&lt;&gt;0),Accueil!$B$7,""),"")),IF(NOT(_xlfn.ISFORMULA(G871)),IF(AND(ISNUMBER(G871),G871&lt;&gt;0),Accueil!$B$7,""),""))</f>
        <v/>
      </c>
      <c r="C871" s="43"/>
      <c r="D871" s="223" t="str">
        <f t="shared" ca="1" si="182"/>
        <v/>
      </c>
      <c r="E871" s="223" t="str">
        <f t="shared" ca="1" si="183"/>
        <v/>
      </c>
      <c r="F871" s="223" t="str">
        <f t="shared" ca="1" si="184"/>
        <v/>
      </c>
      <c r="G871" s="224" t="str">
        <f t="shared" ca="1" si="185"/>
        <v/>
      </c>
      <c r="H871" s="225" t="str">
        <f t="shared" ca="1" si="186"/>
        <v/>
      </c>
      <c r="I871" s="226" t="str">
        <f t="shared" ca="1" si="187"/>
        <v/>
      </c>
      <c r="J871" s="227" t="str">
        <f t="shared" ca="1" si="188"/>
        <v/>
      </c>
      <c r="K871" s="301" t="s">
        <v>88</v>
      </c>
      <c r="L871" s="112"/>
      <c r="M871" s="35"/>
      <c r="N871" s="35"/>
      <c r="O871" s="35"/>
      <c r="P871" s="35"/>
      <c r="S871" s="35"/>
      <c r="T871" s="35"/>
      <c r="U871" s="35"/>
      <c r="V871" s="35"/>
      <c r="W871" s="35"/>
      <c r="X871" s="35"/>
      <c r="Y871" s="35"/>
      <c r="Z871" s="35"/>
      <c r="AA871" s="228" t="b">
        <f t="shared" ca="1" si="189"/>
        <v>1</v>
      </c>
      <c r="AB871" s="228" t="b">
        <f ca="1">AND(Accueil!$E$5="Oui",$AA871,OR($AD871="",Accueil!$E$7="",NOT(ISNUMBER(Accueil!$E$7)),$AD871&gt;=Accueil!$E$7))</f>
        <v>0</v>
      </c>
      <c r="AC871" s="228" t="b">
        <f ca="1">AND(Accueil!$E$8="Oui",$AA871,OR($AD871="",Accueil!$E$10="",NOT(ISNUMBER(Accueil!$E$10)),$AD871&gt;=Accueil!$E$10))</f>
        <v>0</v>
      </c>
      <c r="AD871" s="229" t="str">
        <f>IF(NOT(_xlfn.ISFORMULA(B871)),IF(ISNUMBER(B871),B871,IF(NOT(_xlfn.ISFORMULA(D871)),IF(AND(ISNUMBER(D871),D871&lt;&gt;0),Accueil!$B$7,IF(NOT(_xlfn.ISFORMULA(G871)),IF(AND(ISNUMBER(G871),G871&lt;&gt;0),Accueil!$B$7,""),"")),IF(NOT(_xlfn.ISFORMULA(G871)),IF(AND(ISNUMBER(G871),G871&lt;&gt;0),Accueil!$B$7,""),""))),IF(NOT(_xlfn.ISFORMULA(D871)),IF(AND(ISNUMBER(D871),D871&lt;&gt;0),Accueil!$B$7,IF(NOT(_xlfn.ISFORMULA(G871)),IF(AND(ISNUMBER(G871),G871&lt;&gt;0),Accueil!$B$7,""),"")),IF(NOT(_xlfn.ISFORMULA(G871)),IF(AND(ISNUMBER(G871),G871&lt;&gt;0),Accueil!$B$7,""),"")))</f>
        <v/>
      </c>
      <c r="AE871" s="230">
        <f t="shared" ca="1" si="190"/>
        <v>0</v>
      </c>
      <c r="AF871" s="230">
        <f t="shared" ca="1" si="191"/>
        <v>0</v>
      </c>
      <c r="AG871" s="230">
        <f t="shared" ca="1" si="192"/>
        <v>0</v>
      </c>
      <c r="AH871" s="231">
        <f t="shared" ca="1" si="193"/>
        <v>0</v>
      </c>
      <c r="AI871" s="231">
        <f t="shared" ca="1" si="194"/>
        <v>0</v>
      </c>
      <c r="AJ871" s="231" t="str">
        <f t="shared" ca="1" si="195"/>
        <v/>
      </c>
    </row>
    <row r="872" spans="1:36" x14ac:dyDescent="0.25">
      <c r="A872" s="42"/>
      <c r="B872" s="232" t="str">
        <f>IF(NOT(_xlfn.ISFORMULA(D872)),IF(AND(ISNUMBER(D872),D872&lt;&gt;0),Accueil!$B$7,IF(NOT(_xlfn.ISFORMULA(G872)),IF(AND(ISNUMBER(G872),G872&lt;&gt;0),Accueil!$B$7,""),"")),IF(NOT(_xlfn.ISFORMULA(G872)),IF(AND(ISNUMBER(G872),G872&lt;&gt;0),Accueil!$B$7,""),""))</f>
        <v/>
      </c>
      <c r="C872" s="43"/>
      <c r="D872" s="223" t="str">
        <f t="shared" ca="1" si="182"/>
        <v/>
      </c>
      <c r="E872" s="223" t="str">
        <f t="shared" ca="1" si="183"/>
        <v/>
      </c>
      <c r="F872" s="223" t="str">
        <f t="shared" ca="1" si="184"/>
        <v/>
      </c>
      <c r="G872" s="224" t="str">
        <f t="shared" ca="1" si="185"/>
        <v/>
      </c>
      <c r="H872" s="225" t="str">
        <f t="shared" ca="1" si="186"/>
        <v/>
      </c>
      <c r="I872" s="226" t="str">
        <f t="shared" ca="1" si="187"/>
        <v/>
      </c>
      <c r="J872" s="227" t="str">
        <f t="shared" ca="1" si="188"/>
        <v/>
      </c>
      <c r="K872" s="301" t="s">
        <v>88</v>
      </c>
      <c r="L872" s="112"/>
      <c r="M872" s="35"/>
      <c r="N872" s="35"/>
      <c r="O872" s="35"/>
      <c r="P872" s="35"/>
      <c r="S872" s="35"/>
      <c r="T872" s="35"/>
      <c r="U872" s="35"/>
      <c r="V872" s="35"/>
      <c r="W872" s="35"/>
      <c r="X872" s="35"/>
      <c r="Y872" s="35"/>
      <c r="Z872" s="35"/>
      <c r="AA872" s="228" t="b">
        <f t="shared" ca="1" si="189"/>
        <v>1</v>
      </c>
      <c r="AB872" s="228" t="b">
        <f ca="1">AND(Accueil!$E$5="Oui",$AA872,OR($AD872="",Accueil!$E$7="",NOT(ISNUMBER(Accueil!$E$7)),$AD872&gt;=Accueil!$E$7))</f>
        <v>0</v>
      </c>
      <c r="AC872" s="228" t="b">
        <f ca="1">AND(Accueil!$E$8="Oui",$AA872,OR($AD872="",Accueil!$E$10="",NOT(ISNUMBER(Accueil!$E$10)),$AD872&gt;=Accueil!$E$10))</f>
        <v>0</v>
      </c>
      <c r="AD872" s="229" t="str">
        <f>IF(NOT(_xlfn.ISFORMULA(B872)),IF(ISNUMBER(B872),B872,IF(NOT(_xlfn.ISFORMULA(D872)),IF(AND(ISNUMBER(D872),D872&lt;&gt;0),Accueil!$B$7,IF(NOT(_xlfn.ISFORMULA(G872)),IF(AND(ISNUMBER(G872),G872&lt;&gt;0),Accueil!$B$7,""),"")),IF(NOT(_xlfn.ISFORMULA(G872)),IF(AND(ISNUMBER(G872),G872&lt;&gt;0),Accueil!$B$7,""),""))),IF(NOT(_xlfn.ISFORMULA(D872)),IF(AND(ISNUMBER(D872),D872&lt;&gt;0),Accueil!$B$7,IF(NOT(_xlfn.ISFORMULA(G872)),IF(AND(ISNUMBER(G872),G872&lt;&gt;0),Accueil!$B$7,""),"")),IF(NOT(_xlfn.ISFORMULA(G872)),IF(AND(ISNUMBER(G872),G872&lt;&gt;0),Accueil!$B$7,""),"")))</f>
        <v/>
      </c>
      <c r="AE872" s="230">
        <f t="shared" ca="1" si="190"/>
        <v>0</v>
      </c>
      <c r="AF872" s="230">
        <f t="shared" ca="1" si="191"/>
        <v>0</v>
      </c>
      <c r="AG872" s="230">
        <f t="shared" ca="1" si="192"/>
        <v>0</v>
      </c>
      <c r="AH872" s="231">
        <f t="shared" ca="1" si="193"/>
        <v>0</v>
      </c>
      <c r="AI872" s="231">
        <f t="shared" ca="1" si="194"/>
        <v>0</v>
      </c>
      <c r="AJ872" s="231" t="str">
        <f t="shared" ca="1" si="195"/>
        <v/>
      </c>
    </row>
    <row r="873" spans="1:36" x14ac:dyDescent="0.25">
      <c r="A873" s="42"/>
      <c r="B873" s="232" t="str">
        <f>IF(NOT(_xlfn.ISFORMULA(D873)),IF(AND(ISNUMBER(D873),D873&lt;&gt;0),Accueil!$B$7,IF(NOT(_xlfn.ISFORMULA(G873)),IF(AND(ISNUMBER(G873),G873&lt;&gt;0),Accueil!$B$7,""),"")),IF(NOT(_xlfn.ISFORMULA(G873)),IF(AND(ISNUMBER(G873),G873&lt;&gt;0),Accueil!$B$7,""),""))</f>
        <v/>
      </c>
      <c r="C873" s="43"/>
      <c r="D873" s="223" t="str">
        <f t="shared" ca="1" si="182"/>
        <v/>
      </c>
      <c r="E873" s="223" t="str">
        <f t="shared" ca="1" si="183"/>
        <v/>
      </c>
      <c r="F873" s="223" t="str">
        <f t="shared" ca="1" si="184"/>
        <v/>
      </c>
      <c r="G873" s="224" t="str">
        <f t="shared" ca="1" si="185"/>
        <v/>
      </c>
      <c r="H873" s="225" t="str">
        <f t="shared" ca="1" si="186"/>
        <v/>
      </c>
      <c r="I873" s="226" t="str">
        <f t="shared" ca="1" si="187"/>
        <v/>
      </c>
      <c r="J873" s="227" t="str">
        <f t="shared" ca="1" si="188"/>
        <v/>
      </c>
      <c r="K873" s="301" t="s">
        <v>88</v>
      </c>
      <c r="L873" s="112"/>
      <c r="M873" s="35"/>
      <c r="N873" s="35"/>
      <c r="O873" s="35"/>
      <c r="P873" s="35"/>
      <c r="S873" s="35"/>
      <c r="T873" s="35"/>
      <c r="U873" s="35"/>
      <c r="V873" s="35"/>
      <c r="W873" s="35"/>
      <c r="X873" s="35"/>
      <c r="Y873" s="35"/>
      <c r="Z873" s="35"/>
      <c r="AA873" s="228" t="b">
        <f t="shared" ca="1" si="189"/>
        <v>1</v>
      </c>
      <c r="AB873" s="228" t="b">
        <f ca="1">AND(Accueil!$E$5="Oui",$AA873,OR($AD873="",Accueil!$E$7="",NOT(ISNUMBER(Accueil!$E$7)),$AD873&gt;=Accueil!$E$7))</f>
        <v>0</v>
      </c>
      <c r="AC873" s="228" t="b">
        <f ca="1">AND(Accueil!$E$8="Oui",$AA873,OR($AD873="",Accueil!$E$10="",NOT(ISNUMBER(Accueil!$E$10)),$AD873&gt;=Accueil!$E$10))</f>
        <v>0</v>
      </c>
      <c r="AD873" s="229" t="str">
        <f>IF(NOT(_xlfn.ISFORMULA(B873)),IF(ISNUMBER(B873),B873,IF(NOT(_xlfn.ISFORMULA(D873)),IF(AND(ISNUMBER(D873),D873&lt;&gt;0),Accueil!$B$7,IF(NOT(_xlfn.ISFORMULA(G873)),IF(AND(ISNUMBER(G873),G873&lt;&gt;0),Accueil!$B$7,""),"")),IF(NOT(_xlfn.ISFORMULA(G873)),IF(AND(ISNUMBER(G873),G873&lt;&gt;0),Accueil!$B$7,""),""))),IF(NOT(_xlfn.ISFORMULA(D873)),IF(AND(ISNUMBER(D873),D873&lt;&gt;0),Accueil!$B$7,IF(NOT(_xlfn.ISFORMULA(G873)),IF(AND(ISNUMBER(G873),G873&lt;&gt;0),Accueil!$B$7,""),"")),IF(NOT(_xlfn.ISFORMULA(G873)),IF(AND(ISNUMBER(G873),G873&lt;&gt;0),Accueil!$B$7,""),"")))</f>
        <v/>
      </c>
      <c r="AE873" s="230">
        <f t="shared" ca="1" si="190"/>
        <v>0</v>
      </c>
      <c r="AF873" s="230">
        <f t="shared" ca="1" si="191"/>
        <v>0</v>
      </c>
      <c r="AG873" s="230">
        <f t="shared" ca="1" si="192"/>
        <v>0</v>
      </c>
      <c r="AH873" s="231">
        <f t="shared" ca="1" si="193"/>
        <v>0</v>
      </c>
      <c r="AI873" s="231">
        <f t="shared" ca="1" si="194"/>
        <v>0</v>
      </c>
      <c r="AJ873" s="231" t="str">
        <f t="shared" ca="1" si="195"/>
        <v/>
      </c>
    </row>
    <row r="874" spans="1:36" x14ac:dyDescent="0.25">
      <c r="A874" s="42"/>
      <c r="B874" s="232" t="str">
        <f>IF(NOT(_xlfn.ISFORMULA(D874)),IF(AND(ISNUMBER(D874),D874&lt;&gt;0),Accueil!$B$7,IF(NOT(_xlfn.ISFORMULA(G874)),IF(AND(ISNUMBER(G874),G874&lt;&gt;0),Accueil!$B$7,""),"")),IF(NOT(_xlfn.ISFORMULA(G874)),IF(AND(ISNUMBER(G874),G874&lt;&gt;0),Accueil!$B$7,""),""))</f>
        <v/>
      </c>
      <c r="C874" s="43"/>
      <c r="D874" s="223" t="str">
        <f t="shared" ca="1" si="182"/>
        <v/>
      </c>
      <c r="E874" s="223" t="str">
        <f t="shared" ca="1" si="183"/>
        <v/>
      </c>
      <c r="F874" s="223" t="str">
        <f t="shared" ca="1" si="184"/>
        <v/>
      </c>
      <c r="G874" s="224" t="str">
        <f t="shared" ca="1" si="185"/>
        <v/>
      </c>
      <c r="H874" s="225" t="str">
        <f t="shared" ca="1" si="186"/>
        <v/>
      </c>
      <c r="I874" s="226" t="str">
        <f t="shared" ca="1" si="187"/>
        <v/>
      </c>
      <c r="J874" s="227" t="str">
        <f t="shared" ca="1" si="188"/>
        <v/>
      </c>
      <c r="K874" s="301" t="s">
        <v>88</v>
      </c>
      <c r="L874" s="112"/>
      <c r="M874" s="35"/>
      <c r="N874" s="35"/>
      <c r="O874" s="35"/>
      <c r="P874" s="35"/>
      <c r="S874" s="35"/>
      <c r="T874" s="35"/>
      <c r="U874" s="35"/>
      <c r="V874" s="35"/>
      <c r="W874" s="35"/>
      <c r="X874" s="35"/>
      <c r="Y874" s="35"/>
      <c r="Z874" s="35"/>
      <c r="AA874" s="228" t="b">
        <f t="shared" ca="1" si="189"/>
        <v>1</v>
      </c>
      <c r="AB874" s="228" t="b">
        <f ca="1">AND(Accueil!$E$5="Oui",$AA874,OR($AD874="",Accueil!$E$7="",NOT(ISNUMBER(Accueil!$E$7)),$AD874&gt;=Accueil!$E$7))</f>
        <v>0</v>
      </c>
      <c r="AC874" s="228" t="b">
        <f ca="1">AND(Accueil!$E$8="Oui",$AA874,OR($AD874="",Accueil!$E$10="",NOT(ISNUMBER(Accueil!$E$10)),$AD874&gt;=Accueil!$E$10))</f>
        <v>0</v>
      </c>
      <c r="AD874" s="229" t="str">
        <f>IF(NOT(_xlfn.ISFORMULA(B874)),IF(ISNUMBER(B874),B874,IF(NOT(_xlfn.ISFORMULA(D874)),IF(AND(ISNUMBER(D874),D874&lt;&gt;0),Accueil!$B$7,IF(NOT(_xlfn.ISFORMULA(G874)),IF(AND(ISNUMBER(G874),G874&lt;&gt;0),Accueil!$B$7,""),"")),IF(NOT(_xlfn.ISFORMULA(G874)),IF(AND(ISNUMBER(G874),G874&lt;&gt;0),Accueil!$B$7,""),""))),IF(NOT(_xlfn.ISFORMULA(D874)),IF(AND(ISNUMBER(D874),D874&lt;&gt;0),Accueil!$B$7,IF(NOT(_xlfn.ISFORMULA(G874)),IF(AND(ISNUMBER(G874),G874&lt;&gt;0),Accueil!$B$7,""),"")),IF(NOT(_xlfn.ISFORMULA(G874)),IF(AND(ISNUMBER(G874),G874&lt;&gt;0),Accueil!$B$7,""),"")))</f>
        <v/>
      </c>
      <c r="AE874" s="230">
        <f t="shared" ca="1" si="190"/>
        <v>0</v>
      </c>
      <c r="AF874" s="230">
        <f t="shared" ca="1" si="191"/>
        <v>0</v>
      </c>
      <c r="AG874" s="230">
        <f t="shared" ca="1" si="192"/>
        <v>0</v>
      </c>
      <c r="AH874" s="231">
        <f t="shared" ca="1" si="193"/>
        <v>0</v>
      </c>
      <c r="AI874" s="231">
        <f t="shared" ca="1" si="194"/>
        <v>0</v>
      </c>
      <c r="AJ874" s="231" t="str">
        <f t="shared" ca="1" si="195"/>
        <v/>
      </c>
    </row>
    <row r="875" spans="1:36" x14ac:dyDescent="0.25">
      <c r="A875" s="42"/>
      <c r="B875" s="232" t="str">
        <f>IF(NOT(_xlfn.ISFORMULA(D875)),IF(AND(ISNUMBER(D875),D875&lt;&gt;0),Accueil!$B$7,IF(NOT(_xlfn.ISFORMULA(G875)),IF(AND(ISNUMBER(G875),G875&lt;&gt;0),Accueil!$B$7,""),"")),IF(NOT(_xlfn.ISFORMULA(G875)),IF(AND(ISNUMBER(G875),G875&lt;&gt;0),Accueil!$B$7,""),""))</f>
        <v/>
      </c>
      <c r="C875" s="43"/>
      <c r="D875" s="223" t="str">
        <f t="shared" ca="1" si="182"/>
        <v/>
      </c>
      <c r="E875" s="223" t="str">
        <f t="shared" ca="1" si="183"/>
        <v/>
      </c>
      <c r="F875" s="223" t="str">
        <f t="shared" ca="1" si="184"/>
        <v/>
      </c>
      <c r="G875" s="224" t="str">
        <f t="shared" ca="1" si="185"/>
        <v/>
      </c>
      <c r="H875" s="225" t="str">
        <f t="shared" ca="1" si="186"/>
        <v/>
      </c>
      <c r="I875" s="226" t="str">
        <f t="shared" ca="1" si="187"/>
        <v/>
      </c>
      <c r="J875" s="227" t="str">
        <f t="shared" ca="1" si="188"/>
        <v/>
      </c>
      <c r="K875" s="301" t="s">
        <v>88</v>
      </c>
      <c r="L875" s="112"/>
      <c r="M875" s="35"/>
      <c r="N875" s="35"/>
      <c r="O875" s="35"/>
      <c r="P875" s="35"/>
      <c r="S875" s="35"/>
      <c r="T875" s="35"/>
      <c r="U875" s="35"/>
      <c r="V875" s="35"/>
      <c r="W875" s="35"/>
      <c r="X875" s="35"/>
      <c r="Y875" s="35"/>
      <c r="Z875" s="35"/>
      <c r="AA875" s="228" t="b">
        <f t="shared" ca="1" si="189"/>
        <v>1</v>
      </c>
      <c r="AB875" s="228" t="b">
        <f ca="1">AND(Accueil!$E$5="Oui",$AA875,OR($AD875="",Accueil!$E$7="",NOT(ISNUMBER(Accueil!$E$7)),$AD875&gt;=Accueil!$E$7))</f>
        <v>0</v>
      </c>
      <c r="AC875" s="228" t="b">
        <f ca="1">AND(Accueil!$E$8="Oui",$AA875,OR($AD875="",Accueil!$E$10="",NOT(ISNUMBER(Accueil!$E$10)),$AD875&gt;=Accueil!$E$10))</f>
        <v>0</v>
      </c>
      <c r="AD875" s="229" t="str">
        <f>IF(NOT(_xlfn.ISFORMULA(B875)),IF(ISNUMBER(B875),B875,IF(NOT(_xlfn.ISFORMULA(D875)),IF(AND(ISNUMBER(D875),D875&lt;&gt;0),Accueil!$B$7,IF(NOT(_xlfn.ISFORMULA(G875)),IF(AND(ISNUMBER(G875),G875&lt;&gt;0),Accueil!$B$7,""),"")),IF(NOT(_xlfn.ISFORMULA(G875)),IF(AND(ISNUMBER(G875),G875&lt;&gt;0),Accueil!$B$7,""),""))),IF(NOT(_xlfn.ISFORMULA(D875)),IF(AND(ISNUMBER(D875),D875&lt;&gt;0),Accueil!$B$7,IF(NOT(_xlfn.ISFORMULA(G875)),IF(AND(ISNUMBER(G875),G875&lt;&gt;0),Accueil!$B$7,""),"")),IF(NOT(_xlfn.ISFORMULA(G875)),IF(AND(ISNUMBER(G875),G875&lt;&gt;0),Accueil!$B$7,""),"")))</f>
        <v/>
      </c>
      <c r="AE875" s="230">
        <f t="shared" ca="1" si="190"/>
        <v>0</v>
      </c>
      <c r="AF875" s="230">
        <f t="shared" ca="1" si="191"/>
        <v>0</v>
      </c>
      <c r="AG875" s="230">
        <f t="shared" ca="1" si="192"/>
        <v>0</v>
      </c>
      <c r="AH875" s="231">
        <f t="shared" ca="1" si="193"/>
        <v>0</v>
      </c>
      <c r="AI875" s="231">
        <f t="shared" ca="1" si="194"/>
        <v>0</v>
      </c>
      <c r="AJ875" s="231" t="str">
        <f t="shared" ca="1" si="195"/>
        <v/>
      </c>
    </row>
    <row r="876" spans="1:36" x14ac:dyDescent="0.25">
      <c r="A876" s="42"/>
      <c r="B876" s="232" t="str">
        <f>IF(NOT(_xlfn.ISFORMULA(D876)),IF(AND(ISNUMBER(D876),D876&lt;&gt;0),Accueil!$B$7,IF(NOT(_xlfn.ISFORMULA(G876)),IF(AND(ISNUMBER(G876),G876&lt;&gt;0),Accueil!$B$7,""),"")),IF(NOT(_xlfn.ISFORMULA(G876)),IF(AND(ISNUMBER(G876),G876&lt;&gt;0),Accueil!$B$7,""),""))</f>
        <v/>
      </c>
      <c r="C876" s="43"/>
      <c r="D876" s="223" t="str">
        <f t="shared" ca="1" si="182"/>
        <v/>
      </c>
      <c r="E876" s="223" t="str">
        <f t="shared" ca="1" si="183"/>
        <v/>
      </c>
      <c r="F876" s="223" t="str">
        <f t="shared" ca="1" si="184"/>
        <v/>
      </c>
      <c r="G876" s="224" t="str">
        <f t="shared" ca="1" si="185"/>
        <v/>
      </c>
      <c r="H876" s="225" t="str">
        <f t="shared" ca="1" si="186"/>
        <v/>
      </c>
      <c r="I876" s="226" t="str">
        <f t="shared" ca="1" si="187"/>
        <v/>
      </c>
      <c r="J876" s="227" t="str">
        <f t="shared" ca="1" si="188"/>
        <v/>
      </c>
      <c r="K876" s="301" t="s">
        <v>88</v>
      </c>
      <c r="L876" s="112"/>
      <c r="M876" s="35"/>
      <c r="N876" s="35"/>
      <c r="O876" s="35"/>
      <c r="P876" s="35"/>
      <c r="S876" s="35"/>
      <c r="T876" s="35"/>
      <c r="U876" s="35"/>
      <c r="V876" s="35"/>
      <c r="W876" s="35"/>
      <c r="X876" s="35"/>
      <c r="Y876" s="35"/>
      <c r="Z876" s="35"/>
      <c r="AA876" s="228" t="b">
        <f t="shared" ca="1" si="189"/>
        <v>1</v>
      </c>
      <c r="AB876" s="228" t="b">
        <f ca="1">AND(Accueil!$E$5="Oui",$AA876,OR($AD876="",Accueil!$E$7="",NOT(ISNUMBER(Accueil!$E$7)),$AD876&gt;=Accueil!$E$7))</f>
        <v>0</v>
      </c>
      <c r="AC876" s="228" t="b">
        <f ca="1">AND(Accueil!$E$8="Oui",$AA876,OR($AD876="",Accueil!$E$10="",NOT(ISNUMBER(Accueil!$E$10)),$AD876&gt;=Accueil!$E$10))</f>
        <v>0</v>
      </c>
      <c r="AD876" s="229" t="str">
        <f>IF(NOT(_xlfn.ISFORMULA(B876)),IF(ISNUMBER(B876),B876,IF(NOT(_xlfn.ISFORMULA(D876)),IF(AND(ISNUMBER(D876),D876&lt;&gt;0),Accueil!$B$7,IF(NOT(_xlfn.ISFORMULA(G876)),IF(AND(ISNUMBER(G876),G876&lt;&gt;0),Accueil!$B$7,""),"")),IF(NOT(_xlfn.ISFORMULA(G876)),IF(AND(ISNUMBER(G876),G876&lt;&gt;0),Accueil!$B$7,""),""))),IF(NOT(_xlfn.ISFORMULA(D876)),IF(AND(ISNUMBER(D876),D876&lt;&gt;0),Accueil!$B$7,IF(NOT(_xlfn.ISFORMULA(G876)),IF(AND(ISNUMBER(G876),G876&lt;&gt;0),Accueil!$B$7,""),"")),IF(NOT(_xlfn.ISFORMULA(G876)),IF(AND(ISNUMBER(G876),G876&lt;&gt;0),Accueil!$B$7,""),"")))</f>
        <v/>
      </c>
      <c r="AE876" s="230">
        <f t="shared" ca="1" si="190"/>
        <v>0</v>
      </c>
      <c r="AF876" s="230">
        <f t="shared" ca="1" si="191"/>
        <v>0</v>
      </c>
      <c r="AG876" s="230">
        <f t="shared" ca="1" si="192"/>
        <v>0</v>
      </c>
      <c r="AH876" s="231">
        <f t="shared" ca="1" si="193"/>
        <v>0</v>
      </c>
      <c r="AI876" s="231">
        <f t="shared" ca="1" si="194"/>
        <v>0</v>
      </c>
      <c r="AJ876" s="231" t="str">
        <f t="shared" ca="1" si="195"/>
        <v/>
      </c>
    </row>
    <row r="877" spans="1:36" x14ac:dyDescent="0.25">
      <c r="A877" s="42"/>
      <c r="B877" s="232" t="str">
        <f>IF(NOT(_xlfn.ISFORMULA(D877)),IF(AND(ISNUMBER(D877),D877&lt;&gt;0),Accueil!$B$7,IF(NOT(_xlfn.ISFORMULA(G877)),IF(AND(ISNUMBER(G877),G877&lt;&gt;0),Accueil!$B$7,""),"")),IF(NOT(_xlfn.ISFORMULA(G877)),IF(AND(ISNUMBER(G877),G877&lt;&gt;0),Accueil!$B$7,""),""))</f>
        <v/>
      </c>
      <c r="C877" s="43"/>
      <c r="D877" s="223" t="str">
        <f t="shared" ca="1" si="182"/>
        <v/>
      </c>
      <c r="E877" s="223" t="str">
        <f t="shared" ca="1" si="183"/>
        <v/>
      </c>
      <c r="F877" s="223" t="str">
        <f t="shared" ca="1" si="184"/>
        <v/>
      </c>
      <c r="G877" s="224" t="str">
        <f t="shared" ca="1" si="185"/>
        <v/>
      </c>
      <c r="H877" s="225" t="str">
        <f t="shared" ca="1" si="186"/>
        <v/>
      </c>
      <c r="I877" s="226" t="str">
        <f t="shared" ca="1" si="187"/>
        <v/>
      </c>
      <c r="J877" s="227" t="str">
        <f t="shared" ca="1" si="188"/>
        <v/>
      </c>
      <c r="K877" s="301" t="s">
        <v>88</v>
      </c>
      <c r="L877" s="112"/>
      <c r="M877" s="35"/>
      <c r="N877" s="35"/>
      <c r="O877" s="35"/>
      <c r="P877" s="35"/>
      <c r="S877" s="35"/>
      <c r="T877" s="35"/>
      <c r="U877" s="35"/>
      <c r="V877" s="35"/>
      <c r="W877" s="35"/>
      <c r="X877" s="35"/>
      <c r="Y877" s="35"/>
      <c r="Z877" s="35"/>
      <c r="AA877" s="228" t="b">
        <f t="shared" ca="1" si="189"/>
        <v>1</v>
      </c>
      <c r="AB877" s="228" t="b">
        <f ca="1">AND(Accueil!$E$5="Oui",$AA877,OR($AD877="",Accueil!$E$7="",NOT(ISNUMBER(Accueil!$E$7)),$AD877&gt;=Accueil!$E$7))</f>
        <v>0</v>
      </c>
      <c r="AC877" s="228" t="b">
        <f ca="1">AND(Accueil!$E$8="Oui",$AA877,OR($AD877="",Accueil!$E$10="",NOT(ISNUMBER(Accueil!$E$10)),$AD877&gt;=Accueil!$E$10))</f>
        <v>0</v>
      </c>
      <c r="AD877" s="229" t="str">
        <f>IF(NOT(_xlfn.ISFORMULA(B877)),IF(ISNUMBER(B877),B877,IF(NOT(_xlfn.ISFORMULA(D877)),IF(AND(ISNUMBER(D877),D877&lt;&gt;0),Accueil!$B$7,IF(NOT(_xlfn.ISFORMULA(G877)),IF(AND(ISNUMBER(G877),G877&lt;&gt;0),Accueil!$B$7,""),"")),IF(NOT(_xlfn.ISFORMULA(G877)),IF(AND(ISNUMBER(G877),G877&lt;&gt;0),Accueil!$B$7,""),""))),IF(NOT(_xlfn.ISFORMULA(D877)),IF(AND(ISNUMBER(D877),D877&lt;&gt;0),Accueil!$B$7,IF(NOT(_xlfn.ISFORMULA(G877)),IF(AND(ISNUMBER(G877),G877&lt;&gt;0),Accueil!$B$7,""),"")),IF(NOT(_xlfn.ISFORMULA(G877)),IF(AND(ISNUMBER(G877),G877&lt;&gt;0),Accueil!$B$7,""),"")))</f>
        <v/>
      </c>
      <c r="AE877" s="230">
        <f t="shared" ca="1" si="190"/>
        <v>0</v>
      </c>
      <c r="AF877" s="230">
        <f t="shared" ca="1" si="191"/>
        <v>0</v>
      </c>
      <c r="AG877" s="230">
        <f t="shared" ca="1" si="192"/>
        <v>0</v>
      </c>
      <c r="AH877" s="231">
        <f t="shared" ca="1" si="193"/>
        <v>0</v>
      </c>
      <c r="AI877" s="231">
        <f t="shared" ca="1" si="194"/>
        <v>0</v>
      </c>
      <c r="AJ877" s="231" t="str">
        <f t="shared" ca="1" si="195"/>
        <v/>
      </c>
    </row>
    <row r="878" spans="1:36" x14ac:dyDescent="0.25">
      <c r="A878" s="42"/>
      <c r="B878" s="232" t="str">
        <f>IF(NOT(_xlfn.ISFORMULA(D878)),IF(AND(ISNUMBER(D878),D878&lt;&gt;0),Accueil!$B$7,IF(NOT(_xlfn.ISFORMULA(G878)),IF(AND(ISNUMBER(G878),G878&lt;&gt;0),Accueil!$B$7,""),"")),IF(NOT(_xlfn.ISFORMULA(G878)),IF(AND(ISNUMBER(G878),G878&lt;&gt;0),Accueil!$B$7,""),""))</f>
        <v/>
      </c>
      <c r="C878" s="43"/>
      <c r="D878" s="223" t="str">
        <f t="shared" ca="1" si="182"/>
        <v/>
      </c>
      <c r="E878" s="223" t="str">
        <f t="shared" ca="1" si="183"/>
        <v/>
      </c>
      <c r="F878" s="223" t="str">
        <f t="shared" ca="1" si="184"/>
        <v/>
      </c>
      <c r="G878" s="224" t="str">
        <f t="shared" ca="1" si="185"/>
        <v/>
      </c>
      <c r="H878" s="225" t="str">
        <f t="shared" ca="1" si="186"/>
        <v/>
      </c>
      <c r="I878" s="226" t="str">
        <f t="shared" ca="1" si="187"/>
        <v/>
      </c>
      <c r="J878" s="227" t="str">
        <f t="shared" ca="1" si="188"/>
        <v/>
      </c>
      <c r="K878" s="301" t="s">
        <v>88</v>
      </c>
      <c r="L878" s="112"/>
      <c r="M878" s="35"/>
      <c r="N878" s="35"/>
      <c r="O878" s="35"/>
      <c r="P878" s="35"/>
      <c r="S878" s="35"/>
      <c r="T878" s="35"/>
      <c r="U878" s="35"/>
      <c r="V878" s="35"/>
      <c r="W878" s="35"/>
      <c r="X878" s="35"/>
      <c r="Y878" s="35"/>
      <c r="Z878" s="35"/>
      <c r="AA878" s="228" t="b">
        <f t="shared" ca="1" si="189"/>
        <v>1</v>
      </c>
      <c r="AB878" s="228" t="b">
        <f ca="1">AND(Accueil!$E$5="Oui",$AA878,OR($AD878="",Accueil!$E$7="",NOT(ISNUMBER(Accueil!$E$7)),$AD878&gt;=Accueil!$E$7))</f>
        <v>0</v>
      </c>
      <c r="AC878" s="228" t="b">
        <f ca="1">AND(Accueil!$E$8="Oui",$AA878,OR($AD878="",Accueil!$E$10="",NOT(ISNUMBER(Accueil!$E$10)),$AD878&gt;=Accueil!$E$10))</f>
        <v>0</v>
      </c>
      <c r="AD878" s="229" t="str">
        <f>IF(NOT(_xlfn.ISFORMULA(B878)),IF(ISNUMBER(B878),B878,IF(NOT(_xlfn.ISFORMULA(D878)),IF(AND(ISNUMBER(D878),D878&lt;&gt;0),Accueil!$B$7,IF(NOT(_xlfn.ISFORMULA(G878)),IF(AND(ISNUMBER(G878),G878&lt;&gt;0),Accueil!$B$7,""),"")),IF(NOT(_xlfn.ISFORMULA(G878)),IF(AND(ISNUMBER(G878),G878&lt;&gt;0),Accueil!$B$7,""),""))),IF(NOT(_xlfn.ISFORMULA(D878)),IF(AND(ISNUMBER(D878),D878&lt;&gt;0),Accueil!$B$7,IF(NOT(_xlfn.ISFORMULA(G878)),IF(AND(ISNUMBER(G878),G878&lt;&gt;0),Accueil!$B$7,""),"")),IF(NOT(_xlfn.ISFORMULA(G878)),IF(AND(ISNUMBER(G878),G878&lt;&gt;0),Accueil!$B$7,""),"")))</f>
        <v/>
      </c>
      <c r="AE878" s="230">
        <f t="shared" ca="1" si="190"/>
        <v>0</v>
      </c>
      <c r="AF878" s="230">
        <f t="shared" ca="1" si="191"/>
        <v>0</v>
      </c>
      <c r="AG878" s="230">
        <f t="shared" ca="1" si="192"/>
        <v>0</v>
      </c>
      <c r="AH878" s="231">
        <f t="shared" ca="1" si="193"/>
        <v>0</v>
      </c>
      <c r="AI878" s="231">
        <f t="shared" ca="1" si="194"/>
        <v>0</v>
      </c>
      <c r="AJ878" s="231" t="str">
        <f t="shared" ca="1" si="195"/>
        <v/>
      </c>
    </row>
    <row r="879" spans="1:36" x14ac:dyDescent="0.25">
      <c r="A879" s="42"/>
      <c r="B879" s="232" t="str">
        <f>IF(NOT(_xlfn.ISFORMULA(D879)),IF(AND(ISNUMBER(D879),D879&lt;&gt;0),Accueil!$B$7,IF(NOT(_xlfn.ISFORMULA(G879)),IF(AND(ISNUMBER(G879),G879&lt;&gt;0),Accueil!$B$7,""),"")),IF(NOT(_xlfn.ISFORMULA(G879)),IF(AND(ISNUMBER(G879),G879&lt;&gt;0),Accueil!$B$7,""),""))</f>
        <v/>
      </c>
      <c r="C879" s="43"/>
      <c r="D879" s="223" t="str">
        <f t="shared" ca="1" si="182"/>
        <v/>
      </c>
      <c r="E879" s="223" t="str">
        <f t="shared" ca="1" si="183"/>
        <v/>
      </c>
      <c r="F879" s="223" t="str">
        <f t="shared" ca="1" si="184"/>
        <v/>
      </c>
      <c r="G879" s="224" t="str">
        <f t="shared" ca="1" si="185"/>
        <v/>
      </c>
      <c r="H879" s="225" t="str">
        <f t="shared" ca="1" si="186"/>
        <v/>
      </c>
      <c r="I879" s="226" t="str">
        <f t="shared" ca="1" si="187"/>
        <v/>
      </c>
      <c r="J879" s="227" t="str">
        <f t="shared" ca="1" si="188"/>
        <v/>
      </c>
      <c r="K879" s="301" t="s">
        <v>88</v>
      </c>
      <c r="L879" s="112"/>
      <c r="M879" s="35"/>
      <c r="N879" s="35"/>
      <c r="O879" s="35"/>
      <c r="P879" s="35"/>
      <c r="S879" s="35"/>
      <c r="T879" s="35"/>
      <c r="U879" s="35"/>
      <c r="V879" s="35"/>
      <c r="W879" s="35"/>
      <c r="X879" s="35"/>
      <c r="Y879" s="35"/>
      <c r="Z879" s="35"/>
      <c r="AA879" s="228" t="b">
        <f t="shared" ca="1" si="189"/>
        <v>1</v>
      </c>
      <c r="AB879" s="228" t="b">
        <f ca="1">AND(Accueil!$E$5="Oui",$AA879,OR($AD879="",Accueil!$E$7="",NOT(ISNUMBER(Accueil!$E$7)),$AD879&gt;=Accueil!$E$7))</f>
        <v>0</v>
      </c>
      <c r="AC879" s="228" t="b">
        <f ca="1">AND(Accueil!$E$8="Oui",$AA879,OR($AD879="",Accueil!$E$10="",NOT(ISNUMBER(Accueil!$E$10)),$AD879&gt;=Accueil!$E$10))</f>
        <v>0</v>
      </c>
      <c r="AD879" s="229" t="str">
        <f>IF(NOT(_xlfn.ISFORMULA(B879)),IF(ISNUMBER(B879),B879,IF(NOT(_xlfn.ISFORMULA(D879)),IF(AND(ISNUMBER(D879),D879&lt;&gt;0),Accueil!$B$7,IF(NOT(_xlfn.ISFORMULA(G879)),IF(AND(ISNUMBER(G879),G879&lt;&gt;0),Accueil!$B$7,""),"")),IF(NOT(_xlfn.ISFORMULA(G879)),IF(AND(ISNUMBER(G879),G879&lt;&gt;0),Accueil!$B$7,""),""))),IF(NOT(_xlfn.ISFORMULA(D879)),IF(AND(ISNUMBER(D879),D879&lt;&gt;0),Accueil!$B$7,IF(NOT(_xlfn.ISFORMULA(G879)),IF(AND(ISNUMBER(G879),G879&lt;&gt;0),Accueil!$B$7,""),"")),IF(NOT(_xlfn.ISFORMULA(G879)),IF(AND(ISNUMBER(G879),G879&lt;&gt;0),Accueil!$B$7,""),"")))</f>
        <v/>
      </c>
      <c r="AE879" s="230">
        <f t="shared" ca="1" si="190"/>
        <v>0</v>
      </c>
      <c r="AF879" s="230">
        <f t="shared" ca="1" si="191"/>
        <v>0</v>
      </c>
      <c r="AG879" s="230">
        <f t="shared" ca="1" si="192"/>
        <v>0</v>
      </c>
      <c r="AH879" s="231">
        <f t="shared" ca="1" si="193"/>
        <v>0</v>
      </c>
      <c r="AI879" s="231">
        <f t="shared" ca="1" si="194"/>
        <v>0</v>
      </c>
      <c r="AJ879" s="231" t="str">
        <f t="shared" ca="1" si="195"/>
        <v/>
      </c>
    </row>
    <row r="880" spans="1:36" x14ac:dyDescent="0.25">
      <c r="A880" s="42"/>
      <c r="B880" s="232" t="str">
        <f>IF(NOT(_xlfn.ISFORMULA(D880)),IF(AND(ISNUMBER(D880),D880&lt;&gt;0),Accueil!$B$7,IF(NOT(_xlfn.ISFORMULA(G880)),IF(AND(ISNUMBER(G880),G880&lt;&gt;0),Accueil!$B$7,""),"")),IF(NOT(_xlfn.ISFORMULA(G880)),IF(AND(ISNUMBER(G880),G880&lt;&gt;0),Accueil!$B$7,""),""))</f>
        <v/>
      </c>
      <c r="C880" s="43"/>
      <c r="D880" s="223" t="str">
        <f t="shared" ca="1" si="182"/>
        <v/>
      </c>
      <c r="E880" s="223" t="str">
        <f t="shared" ca="1" si="183"/>
        <v/>
      </c>
      <c r="F880" s="223" t="str">
        <f t="shared" ca="1" si="184"/>
        <v/>
      </c>
      <c r="G880" s="224" t="str">
        <f t="shared" ca="1" si="185"/>
        <v/>
      </c>
      <c r="H880" s="225" t="str">
        <f t="shared" ca="1" si="186"/>
        <v/>
      </c>
      <c r="I880" s="226" t="str">
        <f t="shared" ca="1" si="187"/>
        <v/>
      </c>
      <c r="J880" s="227" t="str">
        <f t="shared" ca="1" si="188"/>
        <v/>
      </c>
      <c r="K880" s="301" t="s">
        <v>88</v>
      </c>
      <c r="L880" s="112"/>
      <c r="M880" s="35"/>
      <c r="N880" s="35"/>
      <c r="O880" s="35"/>
      <c r="P880" s="35"/>
      <c r="S880" s="35"/>
      <c r="T880" s="35"/>
      <c r="U880" s="35"/>
      <c r="V880" s="35"/>
      <c r="W880" s="35"/>
      <c r="X880" s="35"/>
      <c r="Y880" s="35"/>
      <c r="Z880" s="35"/>
      <c r="AA880" s="228" t="b">
        <f t="shared" ca="1" si="189"/>
        <v>1</v>
      </c>
      <c r="AB880" s="228" t="b">
        <f ca="1">AND(Accueil!$E$5="Oui",$AA880,OR($AD880="",Accueil!$E$7="",NOT(ISNUMBER(Accueil!$E$7)),$AD880&gt;=Accueil!$E$7))</f>
        <v>0</v>
      </c>
      <c r="AC880" s="228" t="b">
        <f ca="1">AND(Accueil!$E$8="Oui",$AA880,OR($AD880="",Accueil!$E$10="",NOT(ISNUMBER(Accueil!$E$10)),$AD880&gt;=Accueil!$E$10))</f>
        <v>0</v>
      </c>
      <c r="AD880" s="229" t="str">
        <f>IF(NOT(_xlfn.ISFORMULA(B880)),IF(ISNUMBER(B880),B880,IF(NOT(_xlfn.ISFORMULA(D880)),IF(AND(ISNUMBER(D880),D880&lt;&gt;0),Accueil!$B$7,IF(NOT(_xlfn.ISFORMULA(G880)),IF(AND(ISNUMBER(G880),G880&lt;&gt;0),Accueil!$B$7,""),"")),IF(NOT(_xlfn.ISFORMULA(G880)),IF(AND(ISNUMBER(G880),G880&lt;&gt;0),Accueil!$B$7,""),""))),IF(NOT(_xlfn.ISFORMULA(D880)),IF(AND(ISNUMBER(D880),D880&lt;&gt;0),Accueil!$B$7,IF(NOT(_xlfn.ISFORMULA(G880)),IF(AND(ISNUMBER(G880),G880&lt;&gt;0),Accueil!$B$7,""),"")),IF(NOT(_xlfn.ISFORMULA(G880)),IF(AND(ISNUMBER(G880),G880&lt;&gt;0),Accueil!$B$7,""),"")))</f>
        <v/>
      </c>
      <c r="AE880" s="230">
        <f t="shared" ca="1" si="190"/>
        <v>0</v>
      </c>
      <c r="AF880" s="230">
        <f t="shared" ca="1" si="191"/>
        <v>0</v>
      </c>
      <c r="AG880" s="230">
        <f t="shared" ca="1" si="192"/>
        <v>0</v>
      </c>
      <c r="AH880" s="231">
        <f t="shared" ca="1" si="193"/>
        <v>0</v>
      </c>
      <c r="AI880" s="231">
        <f t="shared" ca="1" si="194"/>
        <v>0</v>
      </c>
      <c r="AJ880" s="231" t="str">
        <f t="shared" ca="1" si="195"/>
        <v/>
      </c>
    </row>
    <row r="881" spans="1:36" x14ac:dyDescent="0.25">
      <c r="A881" s="42"/>
      <c r="B881" s="232" t="str">
        <f>IF(NOT(_xlfn.ISFORMULA(D881)),IF(AND(ISNUMBER(D881),D881&lt;&gt;0),Accueil!$B$7,IF(NOT(_xlfn.ISFORMULA(G881)),IF(AND(ISNUMBER(G881),G881&lt;&gt;0),Accueil!$B$7,""),"")),IF(NOT(_xlfn.ISFORMULA(G881)),IF(AND(ISNUMBER(G881),G881&lt;&gt;0),Accueil!$B$7,""),""))</f>
        <v/>
      </c>
      <c r="C881" s="43"/>
      <c r="D881" s="223" t="str">
        <f t="shared" ca="1" si="182"/>
        <v/>
      </c>
      <c r="E881" s="223" t="str">
        <f t="shared" ca="1" si="183"/>
        <v/>
      </c>
      <c r="F881" s="223" t="str">
        <f t="shared" ca="1" si="184"/>
        <v/>
      </c>
      <c r="G881" s="224" t="str">
        <f t="shared" ca="1" si="185"/>
        <v/>
      </c>
      <c r="H881" s="225" t="str">
        <f t="shared" ca="1" si="186"/>
        <v/>
      </c>
      <c r="I881" s="226" t="str">
        <f t="shared" ca="1" si="187"/>
        <v/>
      </c>
      <c r="J881" s="227" t="str">
        <f t="shared" ca="1" si="188"/>
        <v/>
      </c>
      <c r="K881" s="301" t="s">
        <v>88</v>
      </c>
      <c r="L881" s="112"/>
      <c r="M881" s="35"/>
      <c r="N881" s="35"/>
      <c r="O881" s="35"/>
      <c r="P881" s="35"/>
      <c r="S881" s="35"/>
      <c r="T881" s="35"/>
      <c r="U881" s="35"/>
      <c r="V881" s="35"/>
      <c r="W881" s="35"/>
      <c r="X881" s="35"/>
      <c r="Y881" s="35"/>
      <c r="Z881" s="35"/>
      <c r="AA881" s="228" t="b">
        <f t="shared" ca="1" si="189"/>
        <v>1</v>
      </c>
      <c r="AB881" s="228" t="b">
        <f ca="1">AND(Accueil!$E$5="Oui",$AA881,OR($AD881="",Accueil!$E$7="",NOT(ISNUMBER(Accueil!$E$7)),$AD881&gt;=Accueil!$E$7))</f>
        <v>0</v>
      </c>
      <c r="AC881" s="228" t="b">
        <f ca="1">AND(Accueil!$E$8="Oui",$AA881,OR($AD881="",Accueil!$E$10="",NOT(ISNUMBER(Accueil!$E$10)),$AD881&gt;=Accueil!$E$10))</f>
        <v>0</v>
      </c>
      <c r="AD881" s="229" t="str">
        <f>IF(NOT(_xlfn.ISFORMULA(B881)),IF(ISNUMBER(B881),B881,IF(NOT(_xlfn.ISFORMULA(D881)),IF(AND(ISNUMBER(D881),D881&lt;&gt;0),Accueil!$B$7,IF(NOT(_xlfn.ISFORMULA(G881)),IF(AND(ISNUMBER(G881),G881&lt;&gt;0),Accueil!$B$7,""),"")),IF(NOT(_xlfn.ISFORMULA(G881)),IF(AND(ISNUMBER(G881),G881&lt;&gt;0),Accueil!$B$7,""),""))),IF(NOT(_xlfn.ISFORMULA(D881)),IF(AND(ISNUMBER(D881),D881&lt;&gt;0),Accueil!$B$7,IF(NOT(_xlfn.ISFORMULA(G881)),IF(AND(ISNUMBER(G881),G881&lt;&gt;0),Accueil!$B$7,""),"")),IF(NOT(_xlfn.ISFORMULA(G881)),IF(AND(ISNUMBER(G881),G881&lt;&gt;0),Accueil!$B$7,""),"")))</f>
        <v/>
      </c>
      <c r="AE881" s="230">
        <f t="shared" ca="1" si="190"/>
        <v>0</v>
      </c>
      <c r="AF881" s="230">
        <f t="shared" ca="1" si="191"/>
        <v>0</v>
      </c>
      <c r="AG881" s="230">
        <f t="shared" ca="1" si="192"/>
        <v>0</v>
      </c>
      <c r="AH881" s="231">
        <f t="shared" ca="1" si="193"/>
        <v>0</v>
      </c>
      <c r="AI881" s="231">
        <f t="shared" ca="1" si="194"/>
        <v>0</v>
      </c>
      <c r="AJ881" s="231" t="str">
        <f t="shared" ca="1" si="195"/>
        <v/>
      </c>
    </row>
    <row r="882" spans="1:36" x14ac:dyDescent="0.25">
      <c r="A882" s="42"/>
      <c r="B882" s="232" t="str">
        <f>IF(NOT(_xlfn.ISFORMULA(D882)),IF(AND(ISNUMBER(D882),D882&lt;&gt;0),Accueil!$B$7,IF(NOT(_xlfn.ISFORMULA(G882)),IF(AND(ISNUMBER(G882),G882&lt;&gt;0),Accueil!$B$7,""),"")),IF(NOT(_xlfn.ISFORMULA(G882)),IF(AND(ISNUMBER(G882),G882&lt;&gt;0),Accueil!$B$7,""),""))</f>
        <v/>
      </c>
      <c r="C882" s="43"/>
      <c r="D882" s="223" t="str">
        <f t="shared" ca="1" si="182"/>
        <v/>
      </c>
      <c r="E882" s="223" t="str">
        <f t="shared" ca="1" si="183"/>
        <v/>
      </c>
      <c r="F882" s="223" t="str">
        <f t="shared" ca="1" si="184"/>
        <v/>
      </c>
      <c r="G882" s="224" t="str">
        <f t="shared" ca="1" si="185"/>
        <v/>
      </c>
      <c r="H882" s="225" t="str">
        <f t="shared" ca="1" si="186"/>
        <v/>
      </c>
      <c r="I882" s="226" t="str">
        <f t="shared" ca="1" si="187"/>
        <v/>
      </c>
      <c r="J882" s="227" t="str">
        <f t="shared" ca="1" si="188"/>
        <v/>
      </c>
      <c r="K882" s="301" t="s">
        <v>88</v>
      </c>
      <c r="L882" s="112"/>
      <c r="M882" s="35"/>
      <c r="N882" s="35"/>
      <c r="O882" s="35"/>
      <c r="P882" s="35"/>
      <c r="S882" s="35"/>
      <c r="T882" s="35"/>
      <c r="U882" s="35"/>
      <c r="V882" s="35"/>
      <c r="W882" s="35"/>
      <c r="X882" s="35"/>
      <c r="Y882" s="35"/>
      <c r="Z882" s="35"/>
      <c r="AA882" s="228" t="b">
        <f t="shared" ca="1" si="189"/>
        <v>1</v>
      </c>
      <c r="AB882" s="228" t="b">
        <f ca="1">AND(Accueil!$E$5="Oui",$AA882,OR($AD882="",Accueil!$E$7="",NOT(ISNUMBER(Accueil!$E$7)),$AD882&gt;=Accueil!$E$7))</f>
        <v>0</v>
      </c>
      <c r="AC882" s="228" t="b">
        <f ca="1">AND(Accueil!$E$8="Oui",$AA882,OR($AD882="",Accueil!$E$10="",NOT(ISNUMBER(Accueil!$E$10)),$AD882&gt;=Accueil!$E$10))</f>
        <v>0</v>
      </c>
      <c r="AD882" s="229" t="str">
        <f>IF(NOT(_xlfn.ISFORMULA(B882)),IF(ISNUMBER(B882),B882,IF(NOT(_xlfn.ISFORMULA(D882)),IF(AND(ISNUMBER(D882),D882&lt;&gt;0),Accueil!$B$7,IF(NOT(_xlfn.ISFORMULA(G882)),IF(AND(ISNUMBER(G882),G882&lt;&gt;0),Accueil!$B$7,""),"")),IF(NOT(_xlfn.ISFORMULA(G882)),IF(AND(ISNUMBER(G882),G882&lt;&gt;0),Accueil!$B$7,""),""))),IF(NOT(_xlfn.ISFORMULA(D882)),IF(AND(ISNUMBER(D882),D882&lt;&gt;0),Accueil!$B$7,IF(NOT(_xlfn.ISFORMULA(G882)),IF(AND(ISNUMBER(G882),G882&lt;&gt;0),Accueil!$B$7,""),"")),IF(NOT(_xlfn.ISFORMULA(G882)),IF(AND(ISNUMBER(G882),G882&lt;&gt;0),Accueil!$B$7,""),"")))</f>
        <v/>
      </c>
      <c r="AE882" s="230">
        <f t="shared" ca="1" si="190"/>
        <v>0</v>
      </c>
      <c r="AF882" s="230">
        <f t="shared" ca="1" si="191"/>
        <v>0</v>
      </c>
      <c r="AG882" s="230">
        <f t="shared" ca="1" si="192"/>
        <v>0</v>
      </c>
      <c r="AH882" s="231">
        <f t="shared" ca="1" si="193"/>
        <v>0</v>
      </c>
      <c r="AI882" s="231">
        <f t="shared" ca="1" si="194"/>
        <v>0</v>
      </c>
      <c r="AJ882" s="231" t="str">
        <f t="shared" ca="1" si="195"/>
        <v/>
      </c>
    </row>
    <row r="883" spans="1:36" x14ac:dyDescent="0.25">
      <c r="A883" s="42"/>
      <c r="B883" s="232" t="str">
        <f>IF(NOT(_xlfn.ISFORMULA(D883)),IF(AND(ISNUMBER(D883),D883&lt;&gt;0),Accueil!$B$7,IF(NOT(_xlfn.ISFORMULA(G883)),IF(AND(ISNUMBER(G883),G883&lt;&gt;0),Accueil!$B$7,""),"")),IF(NOT(_xlfn.ISFORMULA(G883)),IF(AND(ISNUMBER(G883),G883&lt;&gt;0),Accueil!$B$7,""),""))</f>
        <v/>
      </c>
      <c r="C883" s="43"/>
      <c r="D883" s="223" t="str">
        <f t="shared" ca="1" si="182"/>
        <v/>
      </c>
      <c r="E883" s="223" t="str">
        <f t="shared" ca="1" si="183"/>
        <v/>
      </c>
      <c r="F883" s="223" t="str">
        <f t="shared" ca="1" si="184"/>
        <v/>
      </c>
      <c r="G883" s="224" t="str">
        <f t="shared" ca="1" si="185"/>
        <v/>
      </c>
      <c r="H883" s="225" t="str">
        <f t="shared" ca="1" si="186"/>
        <v/>
      </c>
      <c r="I883" s="226" t="str">
        <f t="shared" ca="1" si="187"/>
        <v/>
      </c>
      <c r="J883" s="227" t="str">
        <f t="shared" ca="1" si="188"/>
        <v/>
      </c>
      <c r="K883" s="301" t="s">
        <v>88</v>
      </c>
      <c r="L883" s="112"/>
      <c r="M883" s="35"/>
      <c r="N883" s="35"/>
      <c r="O883" s="35"/>
      <c r="P883" s="35"/>
      <c r="S883" s="35"/>
      <c r="T883" s="35"/>
      <c r="U883" s="35"/>
      <c r="V883" s="35"/>
      <c r="W883" s="35"/>
      <c r="X883" s="35"/>
      <c r="Y883" s="35"/>
      <c r="Z883" s="35"/>
      <c r="AA883" s="228" t="b">
        <f t="shared" ca="1" si="189"/>
        <v>1</v>
      </c>
      <c r="AB883" s="228" t="b">
        <f ca="1">AND(Accueil!$E$5="Oui",$AA883,OR($AD883="",Accueil!$E$7="",NOT(ISNUMBER(Accueil!$E$7)),$AD883&gt;=Accueil!$E$7))</f>
        <v>0</v>
      </c>
      <c r="AC883" s="228" t="b">
        <f ca="1">AND(Accueil!$E$8="Oui",$AA883,OR($AD883="",Accueil!$E$10="",NOT(ISNUMBER(Accueil!$E$10)),$AD883&gt;=Accueil!$E$10))</f>
        <v>0</v>
      </c>
      <c r="AD883" s="229" t="str">
        <f>IF(NOT(_xlfn.ISFORMULA(B883)),IF(ISNUMBER(B883),B883,IF(NOT(_xlfn.ISFORMULA(D883)),IF(AND(ISNUMBER(D883),D883&lt;&gt;0),Accueil!$B$7,IF(NOT(_xlfn.ISFORMULA(G883)),IF(AND(ISNUMBER(G883),G883&lt;&gt;0),Accueil!$B$7,""),"")),IF(NOT(_xlfn.ISFORMULA(G883)),IF(AND(ISNUMBER(G883),G883&lt;&gt;0),Accueil!$B$7,""),""))),IF(NOT(_xlfn.ISFORMULA(D883)),IF(AND(ISNUMBER(D883),D883&lt;&gt;0),Accueil!$B$7,IF(NOT(_xlfn.ISFORMULA(G883)),IF(AND(ISNUMBER(G883),G883&lt;&gt;0),Accueil!$B$7,""),"")),IF(NOT(_xlfn.ISFORMULA(G883)),IF(AND(ISNUMBER(G883),G883&lt;&gt;0),Accueil!$B$7,""),"")))</f>
        <v/>
      </c>
      <c r="AE883" s="230">
        <f t="shared" ca="1" si="190"/>
        <v>0</v>
      </c>
      <c r="AF883" s="230">
        <f t="shared" ca="1" si="191"/>
        <v>0</v>
      </c>
      <c r="AG883" s="230">
        <f t="shared" ca="1" si="192"/>
        <v>0</v>
      </c>
      <c r="AH883" s="231">
        <f t="shared" ca="1" si="193"/>
        <v>0</v>
      </c>
      <c r="AI883" s="231">
        <f t="shared" ca="1" si="194"/>
        <v>0</v>
      </c>
      <c r="AJ883" s="231" t="str">
        <f t="shared" ca="1" si="195"/>
        <v/>
      </c>
    </row>
    <row r="884" spans="1:36" x14ac:dyDescent="0.25">
      <c r="A884" s="42"/>
      <c r="B884" s="232" t="str">
        <f>IF(NOT(_xlfn.ISFORMULA(D884)),IF(AND(ISNUMBER(D884),D884&lt;&gt;0),Accueil!$B$7,IF(NOT(_xlfn.ISFORMULA(G884)),IF(AND(ISNUMBER(G884),G884&lt;&gt;0),Accueil!$B$7,""),"")),IF(NOT(_xlfn.ISFORMULA(G884)),IF(AND(ISNUMBER(G884),G884&lt;&gt;0),Accueil!$B$7,""),""))</f>
        <v/>
      </c>
      <c r="C884" s="43"/>
      <c r="D884" s="223" t="str">
        <f t="shared" ca="1" si="182"/>
        <v/>
      </c>
      <c r="E884" s="223" t="str">
        <f t="shared" ca="1" si="183"/>
        <v/>
      </c>
      <c r="F884" s="223" t="str">
        <f t="shared" ca="1" si="184"/>
        <v/>
      </c>
      <c r="G884" s="224" t="str">
        <f t="shared" ca="1" si="185"/>
        <v/>
      </c>
      <c r="H884" s="225" t="str">
        <f t="shared" ca="1" si="186"/>
        <v/>
      </c>
      <c r="I884" s="226" t="str">
        <f t="shared" ca="1" si="187"/>
        <v/>
      </c>
      <c r="J884" s="227" t="str">
        <f t="shared" ca="1" si="188"/>
        <v/>
      </c>
      <c r="K884" s="301" t="s">
        <v>88</v>
      </c>
      <c r="L884" s="112"/>
      <c r="M884" s="35"/>
      <c r="N884" s="35"/>
      <c r="O884" s="35"/>
      <c r="P884" s="35"/>
      <c r="S884" s="35"/>
      <c r="T884" s="35"/>
      <c r="U884" s="35"/>
      <c r="V884" s="35"/>
      <c r="W884" s="35"/>
      <c r="X884" s="35"/>
      <c r="Y884" s="35"/>
      <c r="Z884" s="35"/>
      <c r="AA884" s="228" t="b">
        <f t="shared" ca="1" si="189"/>
        <v>1</v>
      </c>
      <c r="AB884" s="228" t="b">
        <f ca="1">AND(Accueil!$E$5="Oui",$AA884,OR($AD884="",Accueil!$E$7="",NOT(ISNUMBER(Accueil!$E$7)),$AD884&gt;=Accueil!$E$7))</f>
        <v>0</v>
      </c>
      <c r="AC884" s="228" t="b">
        <f ca="1">AND(Accueil!$E$8="Oui",$AA884,OR($AD884="",Accueil!$E$10="",NOT(ISNUMBER(Accueil!$E$10)),$AD884&gt;=Accueil!$E$10))</f>
        <v>0</v>
      </c>
      <c r="AD884" s="229" t="str">
        <f>IF(NOT(_xlfn.ISFORMULA(B884)),IF(ISNUMBER(B884),B884,IF(NOT(_xlfn.ISFORMULA(D884)),IF(AND(ISNUMBER(D884),D884&lt;&gt;0),Accueil!$B$7,IF(NOT(_xlfn.ISFORMULA(G884)),IF(AND(ISNUMBER(G884),G884&lt;&gt;0),Accueil!$B$7,""),"")),IF(NOT(_xlfn.ISFORMULA(G884)),IF(AND(ISNUMBER(G884),G884&lt;&gt;0),Accueil!$B$7,""),""))),IF(NOT(_xlfn.ISFORMULA(D884)),IF(AND(ISNUMBER(D884),D884&lt;&gt;0),Accueil!$B$7,IF(NOT(_xlfn.ISFORMULA(G884)),IF(AND(ISNUMBER(G884),G884&lt;&gt;0),Accueil!$B$7,""),"")),IF(NOT(_xlfn.ISFORMULA(G884)),IF(AND(ISNUMBER(G884),G884&lt;&gt;0),Accueil!$B$7,""),"")))</f>
        <v/>
      </c>
      <c r="AE884" s="230">
        <f t="shared" ca="1" si="190"/>
        <v>0</v>
      </c>
      <c r="AF884" s="230">
        <f t="shared" ca="1" si="191"/>
        <v>0</v>
      </c>
      <c r="AG884" s="230">
        <f t="shared" ca="1" si="192"/>
        <v>0</v>
      </c>
      <c r="AH884" s="231">
        <f t="shared" ca="1" si="193"/>
        <v>0</v>
      </c>
      <c r="AI884" s="231">
        <f t="shared" ca="1" si="194"/>
        <v>0</v>
      </c>
      <c r="AJ884" s="231" t="str">
        <f t="shared" ca="1" si="195"/>
        <v/>
      </c>
    </row>
    <row r="885" spans="1:36" x14ac:dyDescent="0.25">
      <c r="A885" s="42"/>
      <c r="B885" s="232" t="str">
        <f>IF(NOT(_xlfn.ISFORMULA(D885)),IF(AND(ISNUMBER(D885),D885&lt;&gt;0),Accueil!$B$7,IF(NOT(_xlfn.ISFORMULA(G885)),IF(AND(ISNUMBER(G885),G885&lt;&gt;0),Accueil!$B$7,""),"")),IF(NOT(_xlfn.ISFORMULA(G885)),IF(AND(ISNUMBER(G885),G885&lt;&gt;0),Accueil!$B$7,""),""))</f>
        <v/>
      </c>
      <c r="C885" s="43"/>
      <c r="D885" s="223" t="str">
        <f t="shared" ca="1" si="182"/>
        <v/>
      </c>
      <c r="E885" s="223" t="str">
        <f t="shared" ca="1" si="183"/>
        <v/>
      </c>
      <c r="F885" s="223" t="str">
        <f t="shared" ca="1" si="184"/>
        <v/>
      </c>
      <c r="G885" s="224" t="str">
        <f t="shared" ca="1" si="185"/>
        <v/>
      </c>
      <c r="H885" s="225" t="str">
        <f t="shared" ca="1" si="186"/>
        <v/>
      </c>
      <c r="I885" s="226" t="str">
        <f t="shared" ca="1" si="187"/>
        <v/>
      </c>
      <c r="J885" s="227" t="str">
        <f t="shared" ca="1" si="188"/>
        <v/>
      </c>
      <c r="K885" s="301" t="s">
        <v>88</v>
      </c>
      <c r="L885" s="112"/>
      <c r="M885" s="35"/>
      <c r="N885" s="35"/>
      <c r="O885" s="35"/>
      <c r="P885" s="35"/>
      <c r="S885" s="35"/>
      <c r="T885" s="35"/>
      <c r="U885" s="35"/>
      <c r="V885" s="35"/>
      <c r="W885" s="35"/>
      <c r="X885" s="35"/>
      <c r="Y885" s="35"/>
      <c r="Z885" s="35"/>
      <c r="AA885" s="228" t="b">
        <f t="shared" ca="1" si="189"/>
        <v>1</v>
      </c>
      <c r="AB885" s="228" t="b">
        <f ca="1">AND(Accueil!$E$5="Oui",$AA885,OR($AD885="",Accueil!$E$7="",NOT(ISNUMBER(Accueil!$E$7)),$AD885&gt;=Accueil!$E$7))</f>
        <v>0</v>
      </c>
      <c r="AC885" s="228" t="b">
        <f ca="1">AND(Accueil!$E$8="Oui",$AA885,OR($AD885="",Accueil!$E$10="",NOT(ISNUMBER(Accueil!$E$10)),$AD885&gt;=Accueil!$E$10))</f>
        <v>0</v>
      </c>
      <c r="AD885" s="229" t="str">
        <f>IF(NOT(_xlfn.ISFORMULA(B885)),IF(ISNUMBER(B885),B885,IF(NOT(_xlfn.ISFORMULA(D885)),IF(AND(ISNUMBER(D885),D885&lt;&gt;0),Accueil!$B$7,IF(NOT(_xlfn.ISFORMULA(G885)),IF(AND(ISNUMBER(G885),G885&lt;&gt;0),Accueil!$B$7,""),"")),IF(NOT(_xlfn.ISFORMULA(G885)),IF(AND(ISNUMBER(G885),G885&lt;&gt;0),Accueil!$B$7,""),""))),IF(NOT(_xlfn.ISFORMULA(D885)),IF(AND(ISNUMBER(D885),D885&lt;&gt;0),Accueil!$B$7,IF(NOT(_xlfn.ISFORMULA(G885)),IF(AND(ISNUMBER(G885),G885&lt;&gt;0),Accueil!$B$7,""),"")),IF(NOT(_xlfn.ISFORMULA(G885)),IF(AND(ISNUMBER(G885),G885&lt;&gt;0),Accueil!$B$7,""),"")))</f>
        <v/>
      </c>
      <c r="AE885" s="230">
        <f t="shared" ca="1" si="190"/>
        <v>0</v>
      </c>
      <c r="AF885" s="230">
        <f t="shared" ca="1" si="191"/>
        <v>0</v>
      </c>
      <c r="AG885" s="230">
        <f t="shared" ca="1" si="192"/>
        <v>0</v>
      </c>
      <c r="AH885" s="231">
        <f t="shared" ca="1" si="193"/>
        <v>0</v>
      </c>
      <c r="AI885" s="231">
        <f t="shared" ca="1" si="194"/>
        <v>0</v>
      </c>
      <c r="AJ885" s="231" t="str">
        <f t="shared" ca="1" si="195"/>
        <v/>
      </c>
    </row>
    <row r="886" spans="1:36" x14ac:dyDescent="0.25">
      <c r="A886" s="42"/>
      <c r="B886" s="232" t="str">
        <f>IF(NOT(_xlfn.ISFORMULA(D886)),IF(AND(ISNUMBER(D886),D886&lt;&gt;0),Accueil!$B$7,IF(NOT(_xlfn.ISFORMULA(G886)),IF(AND(ISNUMBER(G886),G886&lt;&gt;0),Accueil!$B$7,""),"")),IF(NOT(_xlfn.ISFORMULA(G886)),IF(AND(ISNUMBER(G886),G886&lt;&gt;0),Accueil!$B$7,""),""))</f>
        <v/>
      </c>
      <c r="C886" s="43"/>
      <c r="D886" s="223" t="str">
        <f t="shared" ca="1" si="182"/>
        <v/>
      </c>
      <c r="E886" s="223" t="str">
        <f t="shared" ca="1" si="183"/>
        <v/>
      </c>
      <c r="F886" s="223" t="str">
        <f t="shared" ca="1" si="184"/>
        <v/>
      </c>
      <c r="G886" s="224" t="str">
        <f t="shared" ca="1" si="185"/>
        <v/>
      </c>
      <c r="H886" s="225" t="str">
        <f t="shared" ca="1" si="186"/>
        <v/>
      </c>
      <c r="I886" s="226" t="str">
        <f t="shared" ca="1" si="187"/>
        <v/>
      </c>
      <c r="J886" s="227" t="str">
        <f t="shared" ca="1" si="188"/>
        <v/>
      </c>
      <c r="K886" s="301" t="s">
        <v>88</v>
      </c>
      <c r="L886" s="112"/>
      <c r="M886" s="35"/>
      <c r="N886" s="35"/>
      <c r="O886" s="35"/>
      <c r="P886" s="35"/>
      <c r="S886" s="35"/>
      <c r="T886" s="35"/>
      <c r="U886" s="35"/>
      <c r="V886" s="35"/>
      <c r="W886" s="35"/>
      <c r="X886" s="35"/>
      <c r="Y886" s="35"/>
      <c r="Z886" s="35"/>
      <c r="AA886" s="228" t="b">
        <f t="shared" ca="1" si="189"/>
        <v>1</v>
      </c>
      <c r="AB886" s="228" t="b">
        <f ca="1">AND(Accueil!$E$5="Oui",$AA886,OR($AD886="",Accueil!$E$7="",NOT(ISNUMBER(Accueil!$E$7)),$AD886&gt;=Accueil!$E$7))</f>
        <v>0</v>
      </c>
      <c r="AC886" s="228" t="b">
        <f ca="1">AND(Accueil!$E$8="Oui",$AA886,OR($AD886="",Accueil!$E$10="",NOT(ISNUMBER(Accueil!$E$10)),$AD886&gt;=Accueil!$E$10))</f>
        <v>0</v>
      </c>
      <c r="AD886" s="229" t="str">
        <f>IF(NOT(_xlfn.ISFORMULA(B886)),IF(ISNUMBER(B886),B886,IF(NOT(_xlfn.ISFORMULA(D886)),IF(AND(ISNUMBER(D886),D886&lt;&gt;0),Accueil!$B$7,IF(NOT(_xlfn.ISFORMULA(G886)),IF(AND(ISNUMBER(G886),G886&lt;&gt;0),Accueil!$B$7,""),"")),IF(NOT(_xlfn.ISFORMULA(G886)),IF(AND(ISNUMBER(G886),G886&lt;&gt;0),Accueil!$B$7,""),""))),IF(NOT(_xlfn.ISFORMULA(D886)),IF(AND(ISNUMBER(D886),D886&lt;&gt;0),Accueil!$B$7,IF(NOT(_xlfn.ISFORMULA(G886)),IF(AND(ISNUMBER(G886),G886&lt;&gt;0),Accueil!$B$7,""),"")),IF(NOT(_xlfn.ISFORMULA(G886)),IF(AND(ISNUMBER(G886),G886&lt;&gt;0),Accueil!$B$7,""),"")))</f>
        <v/>
      </c>
      <c r="AE886" s="230">
        <f t="shared" ca="1" si="190"/>
        <v>0</v>
      </c>
      <c r="AF886" s="230">
        <f t="shared" ca="1" si="191"/>
        <v>0</v>
      </c>
      <c r="AG886" s="230">
        <f t="shared" ca="1" si="192"/>
        <v>0</v>
      </c>
      <c r="AH886" s="231">
        <f t="shared" ca="1" si="193"/>
        <v>0</v>
      </c>
      <c r="AI886" s="231">
        <f t="shared" ca="1" si="194"/>
        <v>0</v>
      </c>
      <c r="AJ886" s="231" t="str">
        <f t="shared" ca="1" si="195"/>
        <v/>
      </c>
    </row>
    <row r="887" spans="1:36" x14ac:dyDescent="0.25">
      <c r="A887" s="42"/>
      <c r="B887" s="232" t="str">
        <f>IF(NOT(_xlfn.ISFORMULA(D887)),IF(AND(ISNUMBER(D887),D887&lt;&gt;0),Accueil!$B$7,IF(NOT(_xlfn.ISFORMULA(G887)),IF(AND(ISNUMBER(G887),G887&lt;&gt;0),Accueil!$B$7,""),"")),IF(NOT(_xlfn.ISFORMULA(G887)),IF(AND(ISNUMBER(G887),G887&lt;&gt;0),Accueil!$B$7,""),""))</f>
        <v/>
      </c>
      <c r="C887" s="43"/>
      <c r="D887" s="223" t="str">
        <f t="shared" ca="1" si="182"/>
        <v/>
      </c>
      <c r="E887" s="223" t="str">
        <f t="shared" ca="1" si="183"/>
        <v/>
      </c>
      <c r="F887" s="223" t="str">
        <f t="shared" ca="1" si="184"/>
        <v/>
      </c>
      <c r="G887" s="224" t="str">
        <f t="shared" ca="1" si="185"/>
        <v/>
      </c>
      <c r="H887" s="225" t="str">
        <f t="shared" ca="1" si="186"/>
        <v/>
      </c>
      <c r="I887" s="226" t="str">
        <f t="shared" ca="1" si="187"/>
        <v/>
      </c>
      <c r="J887" s="227" t="str">
        <f t="shared" ca="1" si="188"/>
        <v/>
      </c>
      <c r="K887" s="301" t="s">
        <v>88</v>
      </c>
      <c r="L887" s="112"/>
      <c r="M887" s="35"/>
      <c r="N887" s="35"/>
      <c r="O887" s="35"/>
      <c r="P887" s="35"/>
      <c r="S887" s="35"/>
      <c r="T887" s="35"/>
      <c r="U887" s="35"/>
      <c r="V887" s="35"/>
      <c r="W887" s="35"/>
      <c r="X887" s="35"/>
      <c r="Y887" s="35"/>
      <c r="Z887" s="35"/>
      <c r="AA887" s="228" t="b">
        <f t="shared" ca="1" si="189"/>
        <v>1</v>
      </c>
      <c r="AB887" s="228" t="b">
        <f ca="1">AND(Accueil!$E$5="Oui",$AA887,OR($AD887="",Accueil!$E$7="",NOT(ISNUMBER(Accueil!$E$7)),$AD887&gt;=Accueil!$E$7))</f>
        <v>0</v>
      </c>
      <c r="AC887" s="228" t="b">
        <f ca="1">AND(Accueil!$E$8="Oui",$AA887,OR($AD887="",Accueil!$E$10="",NOT(ISNUMBER(Accueil!$E$10)),$AD887&gt;=Accueil!$E$10))</f>
        <v>0</v>
      </c>
      <c r="AD887" s="229" t="str">
        <f>IF(NOT(_xlfn.ISFORMULA(B887)),IF(ISNUMBER(B887),B887,IF(NOT(_xlfn.ISFORMULA(D887)),IF(AND(ISNUMBER(D887),D887&lt;&gt;0),Accueil!$B$7,IF(NOT(_xlfn.ISFORMULA(G887)),IF(AND(ISNUMBER(G887),G887&lt;&gt;0),Accueil!$B$7,""),"")),IF(NOT(_xlfn.ISFORMULA(G887)),IF(AND(ISNUMBER(G887),G887&lt;&gt;0),Accueil!$B$7,""),""))),IF(NOT(_xlfn.ISFORMULA(D887)),IF(AND(ISNUMBER(D887),D887&lt;&gt;0),Accueil!$B$7,IF(NOT(_xlfn.ISFORMULA(G887)),IF(AND(ISNUMBER(G887),G887&lt;&gt;0),Accueil!$B$7,""),"")),IF(NOT(_xlfn.ISFORMULA(G887)),IF(AND(ISNUMBER(G887),G887&lt;&gt;0),Accueil!$B$7,""),"")))</f>
        <v/>
      </c>
      <c r="AE887" s="230">
        <f t="shared" ca="1" si="190"/>
        <v>0</v>
      </c>
      <c r="AF887" s="230">
        <f t="shared" ca="1" si="191"/>
        <v>0</v>
      </c>
      <c r="AG887" s="230">
        <f t="shared" ca="1" si="192"/>
        <v>0</v>
      </c>
      <c r="AH887" s="231">
        <f t="shared" ca="1" si="193"/>
        <v>0</v>
      </c>
      <c r="AI887" s="231">
        <f t="shared" ca="1" si="194"/>
        <v>0</v>
      </c>
      <c r="AJ887" s="231" t="str">
        <f t="shared" ca="1" si="195"/>
        <v/>
      </c>
    </row>
    <row r="888" spans="1:36" x14ac:dyDescent="0.25">
      <c r="A888" s="42"/>
      <c r="B888" s="232" t="str">
        <f>IF(NOT(_xlfn.ISFORMULA(D888)),IF(AND(ISNUMBER(D888),D888&lt;&gt;0),Accueil!$B$7,IF(NOT(_xlfn.ISFORMULA(G888)),IF(AND(ISNUMBER(G888),G888&lt;&gt;0),Accueil!$B$7,""),"")),IF(NOT(_xlfn.ISFORMULA(G888)),IF(AND(ISNUMBER(G888),G888&lt;&gt;0),Accueil!$B$7,""),""))</f>
        <v/>
      </c>
      <c r="C888" s="43"/>
      <c r="D888" s="223" t="str">
        <f t="shared" ca="1" si="182"/>
        <v/>
      </c>
      <c r="E888" s="223" t="str">
        <f t="shared" ca="1" si="183"/>
        <v/>
      </c>
      <c r="F888" s="223" t="str">
        <f t="shared" ca="1" si="184"/>
        <v/>
      </c>
      <c r="G888" s="224" t="str">
        <f t="shared" ca="1" si="185"/>
        <v/>
      </c>
      <c r="H888" s="225" t="str">
        <f t="shared" ca="1" si="186"/>
        <v/>
      </c>
      <c r="I888" s="226" t="str">
        <f t="shared" ca="1" si="187"/>
        <v/>
      </c>
      <c r="J888" s="227" t="str">
        <f t="shared" ca="1" si="188"/>
        <v/>
      </c>
      <c r="K888" s="301" t="s">
        <v>88</v>
      </c>
      <c r="L888" s="112"/>
      <c r="M888" s="35"/>
      <c r="N888" s="35"/>
      <c r="O888" s="35"/>
      <c r="P888" s="35"/>
      <c r="S888" s="35"/>
      <c r="T888" s="35"/>
      <c r="U888" s="35"/>
      <c r="V888" s="35"/>
      <c r="W888" s="35"/>
      <c r="X888" s="35"/>
      <c r="Y888" s="35"/>
      <c r="Z888" s="35"/>
      <c r="AA888" s="228" t="b">
        <f t="shared" ca="1" si="189"/>
        <v>1</v>
      </c>
      <c r="AB888" s="228" t="b">
        <f ca="1">AND(Accueil!$E$5="Oui",$AA888,OR($AD888="",Accueil!$E$7="",NOT(ISNUMBER(Accueil!$E$7)),$AD888&gt;=Accueil!$E$7))</f>
        <v>0</v>
      </c>
      <c r="AC888" s="228" t="b">
        <f ca="1">AND(Accueil!$E$8="Oui",$AA888,OR($AD888="",Accueil!$E$10="",NOT(ISNUMBER(Accueil!$E$10)),$AD888&gt;=Accueil!$E$10))</f>
        <v>0</v>
      </c>
      <c r="AD888" s="229" t="str">
        <f>IF(NOT(_xlfn.ISFORMULA(B888)),IF(ISNUMBER(B888),B888,IF(NOT(_xlfn.ISFORMULA(D888)),IF(AND(ISNUMBER(D888),D888&lt;&gt;0),Accueil!$B$7,IF(NOT(_xlfn.ISFORMULA(G888)),IF(AND(ISNUMBER(G888),G888&lt;&gt;0),Accueil!$B$7,""),"")),IF(NOT(_xlfn.ISFORMULA(G888)),IF(AND(ISNUMBER(G888),G888&lt;&gt;0),Accueil!$B$7,""),""))),IF(NOT(_xlfn.ISFORMULA(D888)),IF(AND(ISNUMBER(D888),D888&lt;&gt;0),Accueil!$B$7,IF(NOT(_xlfn.ISFORMULA(G888)),IF(AND(ISNUMBER(G888),G888&lt;&gt;0),Accueil!$B$7,""),"")),IF(NOT(_xlfn.ISFORMULA(G888)),IF(AND(ISNUMBER(G888),G888&lt;&gt;0),Accueil!$B$7,""),"")))</f>
        <v/>
      </c>
      <c r="AE888" s="230">
        <f t="shared" ca="1" si="190"/>
        <v>0</v>
      </c>
      <c r="AF888" s="230">
        <f t="shared" ca="1" si="191"/>
        <v>0</v>
      </c>
      <c r="AG888" s="230">
        <f t="shared" ca="1" si="192"/>
        <v>0</v>
      </c>
      <c r="AH888" s="231">
        <f t="shared" ca="1" si="193"/>
        <v>0</v>
      </c>
      <c r="AI888" s="231">
        <f t="shared" ca="1" si="194"/>
        <v>0</v>
      </c>
      <c r="AJ888" s="231" t="str">
        <f t="shared" ca="1" si="195"/>
        <v/>
      </c>
    </row>
    <row r="889" spans="1:36" x14ac:dyDescent="0.25">
      <c r="A889" s="42"/>
      <c r="B889" s="232" t="str">
        <f>IF(NOT(_xlfn.ISFORMULA(D889)),IF(AND(ISNUMBER(D889),D889&lt;&gt;0),Accueil!$B$7,IF(NOT(_xlfn.ISFORMULA(G889)),IF(AND(ISNUMBER(G889),G889&lt;&gt;0),Accueil!$B$7,""),"")),IF(NOT(_xlfn.ISFORMULA(G889)),IF(AND(ISNUMBER(G889),G889&lt;&gt;0),Accueil!$B$7,""),""))</f>
        <v/>
      </c>
      <c r="C889" s="43"/>
      <c r="D889" s="223" t="str">
        <f t="shared" ca="1" si="182"/>
        <v/>
      </c>
      <c r="E889" s="223" t="str">
        <f t="shared" ca="1" si="183"/>
        <v/>
      </c>
      <c r="F889" s="223" t="str">
        <f t="shared" ca="1" si="184"/>
        <v/>
      </c>
      <c r="G889" s="224" t="str">
        <f t="shared" ca="1" si="185"/>
        <v/>
      </c>
      <c r="H889" s="225" t="str">
        <f t="shared" ca="1" si="186"/>
        <v/>
      </c>
      <c r="I889" s="226" t="str">
        <f t="shared" ca="1" si="187"/>
        <v/>
      </c>
      <c r="J889" s="227" t="str">
        <f t="shared" ca="1" si="188"/>
        <v/>
      </c>
      <c r="K889" s="301" t="s">
        <v>88</v>
      </c>
      <c r="L889" s="112"/>
      <c r="M889" s="35"/>
      <c r="N889" s="35"/>
      <c r="O889" s="35"/>
      <c r="P889" s="35"/>
      <c r="S889" s="35"/>
      <c r="T889" s="35"/>
      <c r="U889" s="35"/>
      <c r="V889" s="35"/>
      <c r="W889" s="35"/>
      <c r="X889" s="35"/>
      <c r="Y889" s="35"/>
      <c r="Z889" s="35"/>
      <c r="AA889" s="228" t="b">
        <f t="shared" ca="1" si="189"/>
        <v>1</v>
      </c>
      <c r="AB889" s="228" t="b">
        <f ca="1">AND(Accueil!$E$5="Oui",$AA889,OR($AD889="",Accueil!$E$7="",NOT(ISNUMBER(Accueil!$E$7)),$AD889&gt;=Accueil!$E$7))</f>
        <v>0</v>
      </c>
      <c r="AC889" s="228" t="b">
        <f ca="1">AND(Accueil!$E$8="Oui",$AA889,OR($AD889="",Accueil!$E$10="",NOT(ISNUMBER(Accueil!$E$10)),$AD889&gt;=Accueil!$E$10))</f>
        <v>0</v>
      </c>
      <c r="AD889" s="229" t="str">
        <f>IF(NOT(_xlfn.ISFORMULA(B889)),IF(ISNUMBER(B889),B889,IF(NOT(_xlfn.ISFORMULA(D889)),IF(AND(ISNUMBER(D889),D889&lt;&gt;0),Accueil!$B$7,IF(NOT(_xlfn.ISFORMULA(G889)),IF(AND(ISNUMBER(G889),G889&lt;&gt;0),Accueil!$B$7,""),"")),IF(NOT(_xlfn.ISFORMULA(G889)),IF(AND(ISNUMBER(G889),G889&lt;&gt;0),Accueil!$B$7,""),""))),IF(NOT(_xlfn.ISFORMULA(D889)),IF(AND(ISNUMBER(D889),D889&lt;&gt;0),Accueil!$B$7,IF(NOT(_xlfn.ISFORMULA(G889)),IF(AND(ISNUMBER(G889),G889&lt;&gt;0),Accueil!$B$7,""),"")),IF(NOT(_xlfn.ISFORMULA(G889)),IF(AND(ISNUMBER(G889),G889&lt;&gt;0),Accueil!$B$7,""),"")))</f>
        <v/>
      </c>
      <c r="AE889" s="230">
        <f t="shared" ca="1" si="190"/>
        <v>0</v>
      </c>
      <c r="AF889" s="230">
        <f t="shared" ca="1" si="191"/>
        <v>0</v>
      </c>
      <c r="AG889" s="230">
        <f t="shared" ca="1" si="192"/>
        <v>0</v>
      </c>
      <c r="AH889" s="231">
        <f t="shared" ca="1" si="193"/>
        <v>0</v>
      </c>
      <c r="AI889" s="231">
        <f t="shared" ca="1" si="194"/>
        <v>0</v>
      </c>
      <c r="AJ889" s="231" t="str">
        <f t="shared" ca="1" si="195"/>
        <v/>
      </c>
    </row>
    <row r="890" spans="1:36" x14ac:dyDescent="0.25">
      <c r="A890" s="42"/>
      <c r="B890" s="232" t="str">
        <f>IF(NOT(_xlfn.ISFORMULA(D890)),IF(AND(ISNUMBER(D890),D890&lt;&gt;0),Accueil!$B$7,IF(NOT(_xlfn.ISFORMULA(G890)),IF(AND(ISNUMBER(G890),G890&lt;&gt;0),Accueil!$B$7,""),"")),IF(NOT(_xlfn.ISFORMULA(G890)),IF(AND(ISNUMBER(G890),G890&lt;&gt;0),Accueil!$B$7,""),""))</f>
        <v/>
      </c>
      <c r="C890" s="43"/>
      <c r="D890" s="223" t="str">
        <f t="shared" ca="1" si="182"/>
        <v/>
      </c>
      <c r="E890" s="223" t="str">
        <f t="shared" ca="1" si="183"/>
        <v/>
      </c>
      <c r="F890" s="223" t="str">
        <f t="shared" ca="1" si="184"/>
        <v/>
      </c>
      <c r="G890" s="224" t="str">
        <f t="shared" ca="1" si="185"/>
        <v/>
      </c>
      <c r="H890" s="225" t="str">
        <f t="shared" ca="1" si="186"/>
        <v/>
      </c>
      <c r="I890" s="226" t="str">
        <f t="shared" ca="1" si="187"/>
        <v/>
      </c>
      <c r="J890" s="227" t="str">
        <f t="shared" ca="1" si="188"/>
        <v/>
      </c>
      <c r="K890" s="301" t="s">
        <v>88</v>
      </c>
      <c r="L890" s="112"/>
      <c r="M890" s="35"/>
      <c r="N890" s="35"/>
      <c r="O890" s="35"/>
      <c r="P890" s="35"/>
      <c r="S890" s="35"/>
      <c r="T890" s="35"/>
      <c r="U890" s="35"/>
      <c r="V890" s="35"/>
      <c r="W890" s="35"/>
      <c r="X890" s="35"/>
      <c r="Y890" s="35"/>
      <c r="Z890" s="35"/>
      <c r="AA890" s="228" t="b">
        <f t="shared" ca="1" si="189"/>
        <v>1</v>
      </c>
      <c r="AB890" s="228" t="b">
        <f ca="1">AND(Accueil!$E$5="Oui",$AA890,OR($AD890="",Accueil!$E$7="",NOT(ISNUMBER(Accueil!$E$7)),$AD890&gt;=Accueil!$E$7))</f>
        <v>0</v>
      </c>
      <c r="AC890" s="228" t="b">
        <f ca="1">AND(Accueil!$E$8="Oui",$AA890,OR($AD890="",Accueil!$E$10="",NOT(ISNUMBER(Accueil!$E$10)),$AD890&gt;=Accueil!$E$10))</f>
        <v>0</v>
      </c>
      <c r="AD890" s="229" t="str">
        <f>IF(NOT(_xlfn.ISFORMULA(B890)),IF(ISNUMBER(B890),B890,IF(NOT(_xlfn.ISFORMULA(D890)),IF(AND(ISNUMBER(D890),D890&lt;&gt;0),Accueil!$B$7,IF(NOT(_xlfn.ISFORMULA(G890)),IF(AND(ISNUMBER(G890),G890&lt;&gt;0),Accueil!$B$7,""),"")),IF(NOT(_xlfn.ISFORMULA(G890)),IF(AND(ISNUMBER(G890),G890&lt;&gt;0),Accueil!$B$7,""),""))),IF(NOT(_xlfn.ISFORMULA(D890)),IF(AND(ISNUMBER(D890),D890&lt;&gt;0),Accueil!$B$7,IF(NOT(_xlfn.ISFORMULA(G890)),IF(AND(ISNUMBER(G890),G890&lt;&gt;0),Accueil!$B$7,""),"")),IF(NOT(_xlfn.ISFORMULA(G890)),IF(AND(ISNUMBER(G890),G890&lt;&gt;0),Accueil!$B$7,""),"")))</f>
        <v/>
      </c>
      <c r="AE890" s="230">
        <f t="shared" ca="1" si="190"/>
        <v>0</v>
      </c>
      <c r="AF890" s="230">
        <f t="shared" ca="1" si="191"/>
        <v>0</v>
      </c>
      <c r="AG890" s="230">
        <f t="shared" ca="1" si="192"/>
        <v>0</v>
      </c>
      <c r="AH890" s="231">
        <f t="shared" ca="1" si="193"/>
        <v>0</v>
      </c>
      <c r="AI890" s="231">
        <f t="shared" ca="1" si="194"/>
        <v>0</v>
      </c>
      <c r="AJ890" s="231" t="str">
        <f t="shared" ca="1" si="195"/>
        <v/>
      </c>
    </row>
    <row r="891" spans="1:36" x14ac:dyDescent="0.25">
      <c r="A891" s="42"/>
      <c r="B891" s="232" t="str">
        <f>IF(NOT(_xlfn.ISFORMULA(D891)),IF(AND(ISNUMBER(D891),D891&lt;&gt;0),Accueil!$B$7,IF(NOT(_xlfn.ISFORMULA(G891)),IF(AND(ISNUMBER(G891),G891&lt;&gt;0),Accueil!$B$7,""),"")),IF(NOT(_xlfn.ISFORMULA(G891)),IF(AND(ISNUMBER(G891),G891&lt;&gt;0),Accueil!$B$7,""),""))</f>
        <v/>
      </c>
      <c r="C891" s="43"/>
      <c r="D891" s="223" t="str">
        <f t="shared" ca="1" si="182"/>
        <v/>
      </c>
      <c r="E891" s="223" t="str">
        <f t="shared" ca="1" si="183"/>
        <v/>
      </c>
      <c r="F891" s="223" t="str">
        <f t="shared" ca="1" si="184"/>
        <v/>
      </c>
      <c r="G891" s="224" t="str">
        <f t="shared" ca="1" si="185"/>
        <v/>
      </c>
      <c r="H891" s="225" t="str">
        <f t="shared" ca="1" si="186"/>
        <v/>
      </c>
      <c r="I891" s="226" t="str">
        <f t="shared" ca="1" si="187"/>
        <v/>
      </c>
      <c r="J891" s="227" t="str">
        <f t="shared" ca="1" si="188"/>
        <v/>
      </c>
      <c r="K891" s="301" t="s">
        <v>88</v>
      </c>
      <c r="L891" s="112"/>
      <c r="M891" s="35"/>
      <c r="N891" s="35"/>
      <c r="O891" s="35"/>
      <c r="P891" s="35"/>
      <c r="S891" s="35"/>
      <c r="T891" s="35"/>
      <c r="U891" s="35"/>
      <c r="V891" s="35"/>
      <c r="W891" s="35"/>
      <c r="X891" s="35"/>
      <c r="Y891" s="35"/>
      <c r="Z891" s="35"/>
      <c r="AA891" s="228" t="b">
        <f t="shared" ca="1" si="189"/>
        <v>1</v>
      </c>
      <c r="AB891" s="228" t="b">
        <f ca="1">AND(Accueil!$E$5="Oui",$AA891,OR($AD891="",Accueil!$E$7="",NOT(ISNUMBER(Accueil!$E$7)),$AD891&gt;=Accueil!$E$7))</f>
        <v>0</v>
      </c>
      <c r="AC891" s="228" t="b">
        <f ca="1">AND(Accueil!$E$8="Oui",$AA891,OR($AD891="",Accueil!$E$10="",NOT(ISNUMBER(Accueil!$E$10)),$AD891&gt;=Accueil!$E$10))</f>
        <v>0</v>
      </c>
      <c r="AD891" s="229" t="str">
        <f>IF(NOT(_xlfn.ISFORMULA(B891)),IF(ISNUMBER(B891),B891,IF(NOT(_xlfn.ISFORMULA(D891)),IF(AND(ISNUMBER(D891),D891&lt;&gt;0),Accueil!$B$7,IF(NOT(_xlfn.ISFORMULA(G891)),IF(AND(ISNUMBER(G891),G891&lt;&gt;0),Accueil!$B$7,""),"")),IF(NOT(_xlfn.ISFORMULA(G891)),IF(AND(ISNUMBER(G891),G891&lt;&gt;0),Accueil!$B$7,""),""))),IF(NOT(_xlfn.ISFORMULA(D891)),IF(AND(ISNUMBER(D891),D891&lt;&gt;0),Accueil!$B$7,IF(NOT(_xlfn.ISFORMULA(G891)),IF(AND(ISNUMBER(G891),G891&lt;&gt;0),Accueil!$B$7,""),"")),IF(NOT(_xlfn.ISFORMULA(G891)),IF(AND(ISNUMBER(G891),G891&lt;&gt;0),Accueil!$B$7,""),"")))</f>
        <v/>
      </c>
      <c r="AE891" s="230">
        <f t="shared" ca="1" si="190"/>
        <v>0</v>
      </c>
      <c r="AF891" s="230">
        <f t="shared" ca="1" si="191"/>
        <v>0</v>
      </c>
      <c r="AG891" s="230">
        <f t="shared" ca="1" si="192"/>
        <v>0</v>
      </c>
      <c r="AH891" s="231">
        <f t="shared" ca="1" si="193"/>
        <v>0</v>
      </c>
      <c r="AI891" s="231">
        <f t="shared" ca="1" si="194"/>
        <v>0</v>
      </c>
      <c r="AJ891" s="231" t="str">
        <f t="shared" ca="1" si="195"/>
        <v/>
      </c>
    </row>
    <row r="892" spans="1:36" x14ac:dyDescent="0.25">
      <c r="A892" s="42"/>
      <c r="B892" s="232" t="str">
        <f>IF(NOT(_xlfn.ISFORMULA(D892)),IF(AND(ISNUMBER(D892),D892&lt;&gt;0),Accueil!$B$7,IF(NOT(_xlfn.ISFORMULA(G892)),IF(AND(ISNUMBER(G892),G892&lt;&gt;0),Accueil!$B$7,""),"")),IF(NOT(_xlfn.ISFORMULA(G892)),IF(AND(ISNUMBER(G892),G892&lt;&gt;0),Accueil!$B$7,""),""))</f>
        <v/>
      </c>
      <c r="C892" s="43"/>
      <c r="D892" s="223" t="str">
        <f t="shared" ca="1" si="182"/>
        <v/>
      </c>
      <c r="E892" s="223" t="str">
        <f t="shared" ca="1" si="183"/>
        <v/>
      </c>
      <c r="F892" s="223" t="str">
        <f t="shared" ca="1" si="184"/>
        <v/>
      </c>
      <c r="G892" s="224" t="str">
        <f t="shared" ca="1" si="185"/>
        <v/>
      </c>
      <c r="H892" s="225" t="str">
        <f t="shared" ca="1" si="186"/>
        <v/>
      </c>
      <c r="I892" s="226" t="str">
        <f t="shared" ca="1" si="187"/>
        <v/>
      </c>
      <c r="J892" s="227" t="str">
        <f t="shared" ca="1" si="188"/>
        <v/>
      </c>
      <c r="K892" s="301" t="s">
        <v>88</v>
      </c>
      <c r="L892" s="112"/>
      <c r="M892" s="35"/>
      <c r="N892" s="35"/>
      <c r="O892" s="35"/>
      <c r="P892" s="35"/>
      <c r="S892" s="35"/>
      <c r="T892" s="35"/>
      <c r="U892" s="35"/>
      <c r="V892" s="35"/>
      <c r="W892" s="35"/>
      <c r="X892" s="35"/>
      <c r="Y892" s="35"/>
      <c r="Z892" s="35"/>
      <c r="AA892" s="228" t="b">
        <f t="shared" ca="1" si="189"/>
        <v>1</v>
      </c>
      <c r="AB892" s="228" t="b">
        <f ca="1">AND(Accueil!$E$5="Oui",$AA892,OR($AD892="",Accueil!$E$7="",NOT(ISNUMBER(Accueil!$E$7)),$AD892&gt;=Accueil!$E$7))</f>
        <v>0</v>
      </c>
      <c r="AC892" s="228" t="b">
        <f ca="1">AND(Accueil!$E$8="Oui",$AA892,OR($AD892="",Accueil!$E$10="",NOT(ISNUMBER(Accueil!$E$10)),$AD892&gt;=Accueil!$E$10))</f>
        <v>0</v>
      </c>
      <c r="AD892" s="229" t="str">
        <f>IF(NOT(_xlfn.ISFORMULA(B892)),IF(ISNUMBER(B892),B892,IF(NOT(_xlfn.ISFORMULA(D892)),IF(AND(ISNUMBER(D892),D892&lt;&gt;0),Accueil!$B$7,IF(NOT(_xlfn.ISFORMULA(G892)),IF(AND(ISNUMBER(G892),G892&lt;&gt;0),Accueil!$B$7,""),"")),IF(NOT(_xlfn.ISFORMULA(G892)),IF(AND(ISNUMBER(G892),G892&lt;&gt;0),Accueil!$B$7,""),""))),IF(NOT(_xlfn.ISFORMULA(D892)),IF(AND(ISNUMBER(D892),D892&lt;&gt;0),Accueil!$B$7,IF(NOT(_xlfn.ISFORMULA(G892)),IF(AND(ISNUMBER(G892),G892&lt;&gt;0),Accueil!$B$7,""),"")),IF(NOT(_xlfn.ISFORMULA(G892)),IF(AND(ISNUMBER(G892),G892&lt;&gt;0),Accueil!$B$7,""),"")))</f>
        <v/>
      </c>
      <c r="AE892" s="230">
        <f t="shared" ca="1" si="190"/>
        <v>0</v>
      </c>
      <c r="AF892" s="230">
        <f t="shared" ca="1" si="191"/>
        <v>0</v>
      </c>
      <c r="AG892" s="230">
        <f t="shared" ca="1" si="192"/>
        <v>0</v>
      </c>
      <c r="AH892" s="231">
        <f t="shared" ca="1" si="193"/>
        <v>0</v>
      </c>
      <c r="AI892" s="231">
        <f t="shared" ca="1" si="194"/>
        <v>0</v>
      </c>
      <c r="AJ892" s="231" t="str">
        <f t="shared" ca="1" si="195"/>
        <v/>
      </c>
    </row>
    <row r="893" spans="1:36" x14ac:dyDescent="0.25">
      <c r="A893" s="42"/>
      <c r="B893" s="232" t="str">
        <f>IF(NOT(_xlfn.ISFORMULA(D893)),IF(AND(ISNUMBER(D893),D893&lt;&gt;0),Accueil!$B$7,IF(NOT(_xlfn.ISFORMULA(G893)),IF(AND(ISNUMBER(G893),G893&lt;&gt;0),Accueil!$B$7,""),"")),IF(NOT(_xlfn.ISFORMULA(G893)),IF(AND(ISNUMBER(G893),G893&lt;&gt;0),Accueil!$B$7,""),""))</f>
        <v/>
      </c>
      <c r="C893" s="43"/>
      <c r="D893" s="223" t="str">
        <f t="shared" ca="1" si="182"/>
        <v/>
      </c>
      <c r="E893" s="223" t="str">
        <f t="shared" ca="1" si="183"/>
        <v/>
      </c>
      <c r="F893" s="223" t="str">
        <f t="shared" ca="1" si="184"/>
        <v/>
      </c>
      <c r="G893" s="224" t="str">
        <f t="shared" ca="1" si="185"/>
        <v/>
      </c>
      <c r="H893" s="225" t="str">
        <f t="shared" ca="1" si="186"/>
        <v/>
      </c>
      <c r="I893" s="226" t="str">
        <f t="shared" ca="1" si="187"/>
        <v/>
      </c>
      <c r="J893" s="227" t="str">
        <f t="shared" ca="1" si="188"/>
        <v/>
      </c>
      <c r="K893" s="301" t="s">
        <v>88</v>
      </c>
      <c r="L893" s="112"/>
      <c r="M893" s="35"/>
      <c r="N893" s="35"/>
      <c r="O893" s="35"/>
      <c r="P893" s="35"/>
      <c r="S893" s="35"/>
      <c r="T893" s="35"/>
      <c r="U893" s="35"/>
      <c r="V893" s="35"/>
      <c r="W893" s="35"/>
      <c r="X893" s="35"/>
      <c r="Y893" s="35"/>
      <c r="Z893" s="35"/>
      <c r="AA893" s="228" t="b">
        <f t="shared" ca="1" si="189"/>
        <v>1</v>
      </c>
      <c r="AB893" s="228" t="b">
        <f ca="1">AND(Accueil!$E$5="Oui",$AA893,OR($AD893="",Accueil!$E$7="",NOT(ISNUMBER(Accueil!$E$7)),$AD893&gt;=Accueil!$E$7))</f>
        <v>0</v>
      </c>
      <c r="AC893" s="228" t="b">
        <f ca="1">AND(Accueil!$E$8="Oui",$AA893,OR($AD893="",Accueil!$E$10="",NOT(ISNUMBER(Accueil!$E$10)),$AD893&gt;=Accueil!$E$10))</f>
        <v>0</v>
      </c>
      <c r="AD893" s="229" t="str">
        <f>IF(NOT(_xlfn.ISFORMULA(B893)),IF(ISNUMBER(B893),B893,IF(NOT(_xlfn.ISFORMULA(D893)),IF(AND(ISNUMBER(D893),D893&lt;&gt;0),Accueil!$B$7,IF(NOT(_xlfn.ISFORMULA(G893)),IF(AND(ISNUMBER(G893),G893&lt;&gt;0),Accueil!$B$7,""),"")),IF(NOT(_xlfn.ISFORMULA(G893)),IF(AND(ISNUMBER(G893),G893&lt;&gt;0),Accueil!$B$7,""),""))),IF(NOT(_xlfn.ISFORMULA(D893)),IF(AND(ISNUMBER(D893),D893&lt;&gt;0),Accueil!$B$7,IF(NOT(_xlfn.ISFORMULA(G893)),IF(AND(ISNUMBER(G893),G893&lt;&gt;0),Accueil!$B$7,""),"")),IF(NOT(_xlfn.ISFORMULA(G893)),IF(AND(ISNUMBER(G893),G893&lt;&gt;0),Accueil!$B$7,""),"")))</f>
        <v/>
      </c>
      <c r="AE893" s="230">
        <f t="shared" ca="1" si="190"/>
        <v>0</v>
      </c>
      <c r="AF893" s="230">
        <f t="shared" ca="1" si="191"/>
        <v>0</v>
      </c>
      <c r="AG893" s="230">
        <f t="shared" ca="1" si="192"/>
        <v>0</v>
      </c>
      <c r="AH893" s="231">
        <f t="shared" ca="1" si="193"/>
        <v>0</v>
      </c>
      <c r="AI893" s="231">
        <f t="shared" ca="1" si="194"/>
        <v>0</v>
      </c>
      <c r="AJ893" s="231" t="str">
        <f t="shared" ca="1" si="195"/>
        <v/>
      </c>
    </row>
    <row r="894" spans="1:36" x14ac:dyDescent="0.25">
      <c r="A894" s="42"/>
      <c r="B894" s="232" t="str">
        <f>IF(NOT(_xlfn.ISFORMULA(D894)),IF(AND(ISNUMBER(D894),D894&lt;&gt;0),Accueil!$B$7,IF(NOT(_xlfn.ISFORMULA(G894)),IF(AND(ISNUMBER(G894),G894&lt;&gt;0),Accueil!$B$7,""),"")),IF(NOT(_xlfn.ISFORMULA(G894)),IF(AND(ISNUMBER(G894),G894&lt;&gt;0),Accueil!$B$7,""),""))</f>
        <v/>
      </c>
      <c r="C894" s="43"/>
      <c r="D894" s="223" t="str">
        <f t="shared" ca="1" si="182"/>
        <v/>
      </c>
      <c r="E894" s="223" t="str">
        <f t="shared" ca="1" si="183"/>
        <v/>
      </c>
      <c r="F894" s="223" t="str">
        <f t="shared" ca="1" si="184"/>
        <v/>
      </c>
      <c r="G894" s="224" t="str">
        <f t="shared" ca="1" si="185"/>
        <v/>
      </c>
      <c r="H894" s="225" t="str">
        <f t="shared" ca="1" si="186"/>
        <v/>
      </c>
      <c r="I894" s="226" t="str">
        <f t="shared" ca="1" si="187"/>
        <v/>
      </c>
      <c r="J894" s="227" t="str">
        <f t="shared" ca="1" si="188"/>
        <v/>
      </c>
      <c r="K894" s="301" t="s">
        <v>88</v>
      </c>
      <c r="L894" s="112"/>
      <c r="M894" s="35"/>
      <c r="N894" s="35"/>
      <c r="O894" s="35"/>
      <c r="P894" s="35"/>
      <c r="S894" s="35"/>
      <c r="T894" s="35"/>
      <c r="U894" s="35"/>
      <c r="V894" s="35"/>
      <c r="W894" s="35"/>
      <c r="X894" s="35"/>
      <c r="Y894" s="35"/>
      <c r="Z894" s="35"/>
      <c r="AA894" s="228" t="b">
        <f t="shared" ca="1" si="189"/>
        <v>1</v>
      </c>
      <c r="AB894" s="228" t="b">
        <f ca="1">AND(Accueil!$E$5="Oui",$AA894,OR($AD894="",Accueil!$E$7="",NOT(ISNUMBER(Accueil!$E$7)),$AD894&gt;=Accueil!$E$7))</f>
        <v>0</v>
      </c>
      <c r="AC894" s="228" t="b">
        <f ca="1">AND(Accueil!$E$8="Oui",$AA894,OR($AD894="",Accueil!$E$10="",NOT(ISNUMBER(Accueil!$E$10)),$AD894&gt;=Accueil!$E$10))</f>
        <v>0</v>
      </c>
      <c r="AD894" s="229" t="str">
        <f>IF(NOT(_xlfn.ISFORMULA(B894)),IF(ISNUMBER(B894),B894,IF(NOT(_xlfn.ISFORMULA(D894)),IF(AND(ISNUMBER(D894),D894&lt;&gt;0),Accueil!$B$7,IF(NOT(_xlfn.ISFORMULA(G894)),IF(AND(ISNUMBER(G894),G894&lt;&gt;0),Accueil!$B$7,""),"")),IF(NOT(_xlfn.ISFORMULA(G894)),IF(AND(ISNUMBER(G894),G894&lt;&gt;0),Accueil!$B$7,""),""))),IF(NOT(_xlfn.ISFORMULA(D894)),IF(AND(ISNUMBER(D894),D894&lt;&gt;0),Accueil!$B$7,IF(NOT(_xlfn.ISFORMULA(G894)),IF(AND(ISNUMBER(G894),G894&lt;&gt;0),Accueil!$B$7,""),"")),IF(NOT(_xlfn.ISFORMULA(G894)),IF(AND(ISNUMBER(G894),G894&lt;&gt;0),Accueil!$B$7,""),"")))</f>
        <v/>
      </c>
      <c r="AE894" s="230">
        <f t="shared" ca="1" si="190"/>
        <v>0</v>
      </c>
      <c r="AF894" s="230">
        <f t="shared" ca="1" si="191"/>
        <v>0</v>
      </c>
      <c r="AG894" s="230">
        <f t="shared" ca="1" si="192"/>
        <v>0</v>
      </c>
      <c r="AH894" s="231">
        <f t="shared" ca="1" si="193"/>
        <v>0</v>
      </c>
      <c r="AI894" s="231">
        <f t="shared" ca="1" si="194"/>
        <v>0</v>
      </c>
      <c r="AJ894" s="231" t="str">
        <f t="shared" ca="1" si="195"/>
        <v/>
      </c>
    </row>
    <row r="895" spans="1:36" x14ac:dyDescent="0.25">
      <c r="A895" s="42"/>
      <c r="B895" s="232" t="str">
        <f>IF(NOT(_xlfn.ISFORMULA(D895)),IF(AND(ISNUMBER(D895),D895&lt;&gt;0),Accueil!$B$7,IF(NOT(_xlfn.ISFORMULA(G895)),IF(AND(ISNUMBER(G895),G895&lt;&gt;0),Accueil!$B$7,""),"")),IF(NOT(_xlfn.ISFORMULA(G895)),IF(AND(ISNUMBER(G895),G895&lt;&gt;0),Accueil!$B$7,""),""))</f>
        <v/>
      </c>
      <c r="C895" s="43"/>
      <c r="D895" s="223" t="str">
        <f t="shared" ca="1" si="182"/>
        <v/>
      </c>
      <c r="E895" s="223" t="str">
        <f t="shared" ca="1" si="183"/>
        <v/>
      </c>
      <c r="F895" s="223" t="str">
        <f t="shared" ca="1" si="184"/>
        <v/>
      </c>
      <c r="G895" s="224" t="str">
        <f t="shared" ca="1" si="185"/>
        <v/>
      </c>
      <c r="H895" s="225" t="str">
        <f t="shared" ca="1" si="186"/>
        <v/>
      </c>
      <c r="I895" s="226" t="str">
        <f t="shared" ca="1" si="187"/>
        <v/>
      </c>
      <c r="J895" s="227" t="str">
        <f t="shared" ca="1" si="188"/>
        <v/>
      </c>
      <c r="K895" s="301" t="s">
        <v>88</v>
      </c>
      <c r="L895" s="112"/>
      <c r="M895" s="35"/>
      <c r="N895" s="35"/>
      <c r="O895" s="35"/>
      <c r="P895" s="35"/>
      <c r="S895" s="35"/>
      <c r="T895" s="35"/>
      <c r="U895" s="35"/>
      <c r="V895" s="35"/>
      <c r="W895" s="35"/>
      <c r="X895" s="35"/>
      <c r="Y895" s="35"/>
      <c r="Z895" s="35"/>
      <c r="AA895" s="228" t="b">
        <f t="shared" ca="1" si="189"/>
        <v>1</v>
      </c>
      <c r="AB895" s="228" t="b">
        <f ca="1">AND(Accueil!$E$5="Oui",$AA895,OR($AD895="",Accueil!$E$7="",NOT(ISNUMBER(Accueil!$E$7)),$AD895&gt;=Accueil!$E$7))</f>
        <v>0</v>
      </c>
      <c r="AC895" s="228" t="b">
        <f ca="1">AND(Accueil!$E$8="Oui",$AA895,OR($AD895="",Accueil!$E$10="",NOT(ISNUMBER(Accueil!$E$10)),$AD895&gt;=Accueil!$E$10))</f>
        <v>0</v>
      </c>
      <c r="AD895" s="229" t="str">
        <f>IF(NOT(_xlfn.ISFORMULA(B895)),IF(ISNUMBER(B895),B895,IF(NOT(_xlfn.ISFORMULA(D895)),IF(AND(ISNUMBER(D895),D895&lt;&gt;0),Accueil!$B$7,IF(NOT(_xlfn.ISFORMULA(G895)),IF(AND(ISNUMBER(G895),G895&lt;&gt;0),Accueil!$B$7,""),"")),IF(NOT(_xlfn.ISFORMULA(G895)),IF(AND(ISNUMBER(G895),G895&lt;&gt;0),Accueil!$B$7,""),""))),IF(NOT(_xlfn.ISFORMULA(D895)),IF(AND(ISNUMBER(D895),D895&lt;&gt;0),Accueil!$B$7,IF(NOT(_xlfn.ISFORMULA(G895)),IF(AND(ISNUMBER(G895),G895&lt;&gt;0),Accueil!$B$7,""),"")),IF(NOT(_xlfn.ISFORMULA(G895)),IF(AND(ISNUMBER(G895),G895&lt;&gt;0),Accueil!$B$7,""),"")))</f>
        <v/>
      </c>
      <c r="AE895" s="230">
        <f t="shared" ca="1" si="190"/>
        <v>0</v>
      </c>
      <c r="AF895" s="230">
        <f t="shared" ca="1" si="191"/>
        <v>0</v>
      </c>
      <c r="AG895" s="230">
        <f t="shared" ca="1" si="192"/>
        <v>0</v>
      </c>
      <c r="AH895" s="231">
        <f t="shared" ca="1" si="193"/>
        <v>0</v>
      </c>
      <c r="AI895" s="231">
        <f t="shared" ca="1" si="194"/>
        <v>0</v>
      </c>
      <c r="AJ895" s="231" t="str">
        <f t="shared" ca="1" si="195"/>
        <v/>
      </c>
    </row>
    <row r="896" spans="1:36" x14ac:dyDescent="0.25">
      <c r="A896" s="42"/>
      <c r="B896" s="232" t="str">
        <f>IF(NOT(_xlfn.ISFORMULA(D896)),IF(AND(ISNUMBER(D896),D896&lt;&gt;0),Accueil!$B$7,IF(NOT(_xlfn.ISFORMULA(G896)),IF(AND(ISNUMBER(G896),G896&lt;&gt;0),Accueil!$B$7,""),"")),IF(NOT(_xlfn.ISFORMULA(G896)),IF(AND(ISNUMBER(G896),G896&lt;&gt;0),Accueil!$B$7,""),""))</f>
        <v/>
      </c>
      <c r="C896" s="43"/>
      <c r="D896" s="223" t="str">
        <f t="shared" ca="1" si="182"/>
        <v/>
      </c>
      <c r="E896" s="223" t="str">
        <f t="shared" ca="1" si="183"/>
        <v/>
      </c>
      <c r="F896" s="223" t="str">
        <f t="shared" ca="1" si="184"/>
        <v/>
      </c>
      <c r="G896" s="224" t="str">
        <f t="shared" ca="1" si="185"/>
        <v/>
      </c>
      <c r="H896" s="225" t="str">
        <f t="shared" ca="1" si="186"/>
        <v/>
      </c>
      <c r="I896" s="226" t="str">
        <f t="shared" ca="1" si="187"/>
        <v/>
      </c>
      <c r="J896" s="227" t="str">
        <f t="shared" ca="1" si="188"/>
        <v/>
      </c>
      <c r="K896" s="301" t="s">
        <v>88</v>
      </c>
      <c r="L896" s="112"/>
      <c r="M896" s="35"/>
      <c r="N896" s="35"/>
      <c r="O896" s="35"/>
      <c r="P896" s="35"/>
      <c r="S896" s="35"/>
      <c r="T896" s="35"/>
      <c r="U896" s="35"/>
      <c r="V896" s="35"/>
      <c r="W896" s="35"/>
      <c r="X896" s="35"/>
      <c r="Y896" s="35"/>
      <c r="Z896" s="35"/>
      <c r="AA896" s="228" t="b">
        <f t="shared" ca="1" si="189"/>
        <v>1</v>
      </c>
      <c r="AB896" s="228" t="b">
        <f ca="1">AND(Accueil!$E$5="Oui",$AA896,OR($AD896="",Accueil!$E$7="",NOT(ISNUMBER(Accueil!$E$7)),$AD896&gt;=Accueil!$E$7))</f>
        <v>0</v>
      </c>
      <c r="AC896" s="228" t="b">
        <f ca="1">AND(Accueil!$E$8="Oui",$AA896,OR($AD896="",Accueil!$E$10="",NOT(ISNUMBER(Accueil!$E$10)),$AD896&gt;=Accueil!$E$10))</f>
        <v>0</v>
      </c>
      <c r="AD896" s="229" t="str">
        <f>IF(NOT(_xlfn.ISFORMULA(B896)),IF(ISNUMBER(B896),B896,IF(NOT(_xlfn.ISFORMULA(D896)),IF(AND(ISNUMBER(D896),D896&lt;&gt;0),Accueil!$B$7,IF(NOT(_xlfn.ISFORMULA(G896)),IF(AND(ISNUMBER(G896),G896&lt;&gt;0),Accueil!$B$7,""),"")),IF(NOT(_xlfn.ISFORMULA(G896)),IF(AND(ISNUMBER(G896),G896&lt;&gt;0),Accueil!$B$7,""),""))),IF(NOT(_xlfn.ISFORMULA(D896)),IF(AND(ISNUMBER(D896),D896&lt;&gt;0),Accueil!$B$7,IF(NOT(_xlfn.ISFORMULA(G896)),IF(AND(ISNUMBER(G896),G896&lt;&gt;0),Accueil!$B$7,""),"")),IF(NOT(_xlfn.ISFORMULA(G896)),IF(AND(ISNUMBER(G896),G896&lt;&gt;0),Accueil!$B$7,""),"")))</f>
        <v/>
      </c>
      <c r="AE896" s="230">
        <f t="shared" ca="1" si="190"/>
        <v>0</v>
      </c>
      <c r="AF896" s="230">
        <f t="shared" ca="1" si="191"/>
        <v>0</v>
      </c>
      <c r="AG896" s="230">
        <f t="shared" ca="1" si="192"/>
        <v>0</v>
      </c>
      <c r="AH896" s="231">
        <f t="shared" ca="1" si="193"/>
        <v>0</v>
      </c>
      <c r="AI896" s="231">
        <f t="shared" ca="1" si="194"/>
        <v>0</v>
      </c>
      <c r="AJ896" s="231" t="str">
        <f t="shared" ca="1" si="195"/>
        <v/>
      </c>
    </row>
    <row r="897" spans="1:36" x14ac:dyDescent="0.25">
      <c r="A897" s="42"/>
      <c r="B897" s="232" t="str">
        <f>IF(NOT(_xlfn.ISFORMULA(D897)),IF(AND(ISNUMBER(D897),D897&lt;&gt;0),Accueil!$B$7,IF(NOT(_xlfn.ISFORMULA(G897)),IF(AND(ISNUMBER(G897),G897&lt;&gt;0),Accueil!$B$7,""),"")),IF(NOT(_xlfn.ISFORMULA(G897)),IF(AND(ISNUMBER(G897),G897&lt;&gt;0),Accueil!$B$7,""),""))</f>
        <v/>
      </c>
      <c r="C897" s="43"/>
      <c r="D897" s="223" t="str">
        <f t="shared" ca="1" si="182"/>
        <v/>
      </c>
      <c r="E897" s="223" t="str">
        <f t="shared" ca="1" si="183"/>
        <v/>
      </c>
      <c r="F897" s="223" t="str">
        <f t="shared" ca="1" si="184"/>
        <v/>
      </c>
      <c r="G897" s="224" t="str">
        <f t="shared" ca="1" si="185"/>
        <v/>
      </c>
      <c r="H897" s="225" t="str">
        <f t="shared" ca="1" si="186"/>
        <v/>
      </c>
      <c r="I897" s="226" t="str">
        <f t="shared" ca="1" si="187"/>
        <v/>
      </c>
      <c r="J897" s="227" t="str">
        <f t="shared" ca="1" si="188"/>
        <v/>
      </c>
      <c r="K897" s="301" t="s">
        <v>88</v>
      </c>
      <c r="L897" s="112"/>
      <c r="M897" s="35"/>
      <c r="N897" s="35"/>
      <c r="O897" s="35"/>
      <c r="P897" s="35"/>
      <c r="S897" s="35"/>
      <c r="T897" s="35"/>
      <c r="U897" s="35"/>
      <c r="V897" s="35"/>
      <c r="W897" s="35"/>
      <c r="X897" s="35"/>
      <c r="Y897" s="35"/>
      <c r="Z897" s="35"/>
      <c r="AA897" s="228" t="b">
        <f t="shared" ca="1" si="189"/>
        <v>1</v>
      </c>
      <c r="AB897" s="228" t="b">
        <f ca="1">AND(Accueil!$E$5="Oui",$AA897,OR($AD897="",Accueil!$E$7="",NOT(ISNUMBER(Accueil!$E$7)),$AD897&gt;=Accueil!$E$7))</f>
        <v>0</v>
      </c>
      <c r="AC897" s="228" t="b">
        <f ca="1">AND(Accueil!$E$8="Oui",$AA897,OR($AD897="",Accueil!$E$10="",NOT(ISNUMBER(Accueil!$E$10)),$AD897&gt;=Accueil!$E$10))</f>
        <v>0</v>
      </c>
      <c r="AD897" s="229" t="str">
        <f>IF(NOT(_xlfn.ISFORMULA(B897)),IF(ISNUMBER(B897),B897,IF(NOT(_xlfn.ISFORMULA(D897)),IF(AND(ISNUMBER(D897),D897&lt;&gt;0),Accueil!$B$7,IF(NOT(_xlfn.ISFORMULA(G897)),IF(AND(ISNUMBER(G897),G897&lt;&gt;0),Accueil!$B$7,""),"")),IF(NOT(_xlfn.ISFORMULA(G897)),IF(AND(ISNUMBER(G897),G897&lt;&gt;0),Accueil!$B$7,""),""))),IF(NOT(_xlfn.ISFORMULA(D897)),IF(AND(ISNUMBER(D897),D897&lt;&gt;0),Accueil!$B$7,IF(NOT(_xlfn.ISFORMULA(G897)),IF(AND(ISNUMBER(G897),G897&lt;&gt;0),Accueil!$B$7,""),"")),IF(NOT(_xlfn.ISFORMULA(G897)),IF(AND(ISNUMBER(G897),G897&lt;&gt;0),Accueil!$B$7,""),"")))</f>
        <v/>
      </c>
      <c r="AE897" s="230">
        <f t="shared" ca="1" si="190"/>
        <v>0</v>
      </c>
      <c r="AF897" s="230">
        <f t="shared" ca="1" si="191"/>
        <v>0</v>
      </c>
      <c r="AG897" s="230">
        <f t="shared" ca="1" si="192"/>
        <v>0</v>
      </c>
      <c r="AH897" s="231">
        <f t="shared" ca="1" si="193"/>
        <v>0</v>
      </c>
      <c r="AI897" s="231">
        <f t="shared" ca="1" si="194"/>
        <v>0</v>
      </c>
      <c r="AJ897" s="231" t="str">
        <f t="shared" ca="1" si="195"/>
        <v/>
      </c>
    </row>
    <row r="898" spans="1:36" x14ac:dyDescent="0.25">
      <c r="A898" s="42"/>
      <c r="B898" s="232" t="str">
        <f>IF(NOT(_xlfn.ISFORMULA(D898)),IF(AND(ISNUMBER(D898),D898&lt;&gt;0),Accueil!$B$7,IF(NOT(_xlfn.ISFORMULA(G898)),IF(AND(ISNUMBER(G898),G898&lt;&gt;0),Accueil!$B$7,""),"")),IF(NOT(_xlfn.ISFORMULA(G898)),IF(AND(ISNUMBER(G898),G898&lt;&gt;0),Accueil!$B$7,""),""))</f>
        <v/>
      </c>
      <c r="C898" s="43"/>
      <c r="D898" s="223" t="str">
        <f t="shared" ca="1" si="182"/>
        <v/>
      </c>
      <c r="E898" s="223" t="str">
        <f t="shared" ca="1" si="183"/>
        <v/>
      </c>
      <c r="F898" s="223" t="str">
        <f t="shared" ca="1" si="184"/>
        <v/>
      </c>
      <c r="G898" s="224" t="str">
        <f t="shared" ca="1" si="185"/>
        <v/>
      </c>
      <c r="H898" s="225" t="str">
        <f t="shared" ca="1" si="186"/>
        <v/>
      </c>
      <c r="I898" s="226" t="str">
        <f t="shared" ca="1" si="187"/>
        <v/>
      </c>
      <c r="J898" s="227" t="str">
        <f t="shared" ca="1" si="188"/>
        <v/>
      </c>
      <c r="K898" s="301" t="s">
        <v>88</v>
      </c>
      <c r="L898" s="112"/>
      <c r="M898" s="35"/>
      <c r="N898" s="35"/>
      <c r="O898" s="35"/>
      <c r="P898" s="35"/>
      <c r="S898" s="35"/>
      <c r="T898" s="35"/>
      <c r="U898" s="35"/>
      <c r="V898" s="35"/>
      <c r="W898" s="35"/>
      <c r="X898" s="35"/>
      <c r="Y898" s="35"/>
      <c r="Z898" s="35"/>
      <c r="AA898" s="228" t="b">
        <f t="shared" ca="1" si="189"/>
        <v>1</v>
      </c>
      <c r="AB898" s="228" t="b">
        <f ca="1">AND(Accueil!$E$5="Oui",$AA898,OR($AD898="",Accueil!$E$7="",NOT(ISNUMBER(Accueil!$E$7)),$AD898&gt;=Accueil!$E$7))</f>
        <v>0</v>
      </c>
      <c r="AC898" s="228" t="b">
        <f ca="1">AND(Accueil!$E$8="Oui",$AA898,OR($AD898="",Accueil!$E$10="",NOT(ISNUMBER(Accueil!$E$10)),$AD898&gt;=Accueil!$E$10))</f>
        <v>0</v>
      </c>
      <c r="AD898" s="229" t="str">
        <f>IF(NOT(_xlfn.ISFORMULA(B898)),IF(ISNUMBER(B898),B898,IF(NOT(_xlfn.ISFORMULA(D898)),IF(AND(ISNUMBER(D898),D898&lt;&gt;0),Accueil!$B$7,IF(NOT(_xlfn.ISFORMULA(G898)),IF(AND(ISNUMBER(G898),G898&lt;&gt;0),Accueil!$B$7,""),"")),IF(NOT(_xlfn.ISFORMULA(G898)),IF(AND(ISNUMBER(G898),G898&lt;&gt;0),Accueil!$B$7,""),""))),IF(NOT(_xlfn.ISFORMULA(D898)),IF(AND(ISNUMBER(D898),D898&lt;&gt;0),Accueil!$B$7,IF(NOT(_xlfn.ISFORMULA(G898)),IF(AND(ISNUMBER(G898),G898&lt;&gt;0),Accueil!$B$7,""),"")),IF(NOT(_xlfn.ISFORMULA(G898)),IF(AND(ISNUMBER(G898),G898&lt;&gt;0),Accueil!$B$7,""),"")))</f>
        <v/>
      </c>
      <c r="AE898" s="230">
        <f t="shared" ca="1" si="190"/>
        <v>0</v>
      </c>
      <c r="AF898" s="230">
        <f t="shared" ca="1" si="191"/>
        <v>0</v>
      </c>
      <c r="AG898" s="230">
        <f t="shared" ca="1" si="192"/>
        <v>0</v>
      </c>
      <c r="AH898" s="231">
        <f t="shared" ca="1" si="193"/>
        <v>0</v>
      </c>
      <c r="AI898" s="231">
        <f t="shared" ca="1" si="194"/>
        <v>0</v>
      </c>
      <c r="AJ898" s="231" t="str">
        <f t="shared" ca="1" si="195"/>
        <v/>
      </c>
    </row>
    <row r="899" spans="1:36" x14ac:dyDescent="0.25">
      <c r="A899" s="42"/>
      <c r="B899" s="232" t="str">
        <f>IF(NOT(_xlfn.ISFORMULA(D899)),IF(AND(ISNUMBER(D899),D899&lt;&gt;0),Accueil!$B$7,IF(NOT(_xlfn.ISFORMULA(G899)),IF(AND(ISNUMBER(G899),G899&lt;&gt;0),Accueil!$B$7,""),"")),IF(NOT(_xlfn.ISFORMULA(G899)),IF(AND(ISNUMBER(G899),G899&lt;&gt;0),Accueil!$B$7,""),""))</f>
        <v/>
      </c>
      <c r="C899" s="43"/>
      <c r="D899" s="223" t="str">
        <f t="shared" ca="1" si="182"/>
        <v/>
      </c>
      <c r="E899" s="223" t="str">
        <f t="shared" ca="1" si="183"/>
        <v/>
      </c>
      <c r="F899" s="223" t="str">
        <f t="shared" ca="1" si="184"/>
        <v/>
      </c>
      <c r="G899" s="224" t="str">
        <f t="shared" ca="1" si="185"/>
        <v/>
      </c>
      <c r="H899" s="225" t="str">
        <f t="shared" ca="1" si="186"/>
        <v/>
      </c>
      <c r="I899" s="226" t="str">
        <f t="shared" ca="1" si="187"/>
        <v/>
      </c>
      <c r="J899" s="227" t="str">
        <f t="shared" ca="1" si="188"/>
        <v/>
      </c>
      <c r="K899" s="301" t="s">
        <v>88</v>
      </c>
      <c r="L899" s="112"/>
      <c r="M899" s="35"/>
      <c r="N899" s="35"/>
      <c r="O899" s="35"/>
      <c r="P899" s="35"/>
      <c r="S899" s="35"/>
      <c r="T899" s="35"/>
      <c r="U899" s="35"/>
      <c r="V899" s="35"/>
      <c r="W899" s="35"/>
      <c r="X899" s="35"/>
      <c r="Y899" s="35"/>
      <c r="Z899" s="35"/>
      <c r="AA899" s="228" t="b">
        <f t="shared" ca="1" si="189"/>
        <v>1</v>
      </c>
      <c r="AB899" s="228" t="b">
        <f ca="1">AND(Accueil!$E$5="Oui",$AA899,OR($AD899="",Accueil!$E$7="",NOT(ISNUMBER(Accueil!$E$7)),$AD899&gt;=Accueil!$E$7))</f>
        <v>0</v>
      </c>
      <c r="AC899" s="228" t="b">
        <f ca="1">AND(Accueil!$E$8="Oui",$AA899,OR($AD899="",Accueil!$E$10="",NOT(ISNUMBER(Accueil!$E$10)),$AD899&gt;=Accueil!$E$10))</f>
        <v>0</v>
      </c>
      <c r="AD899" s="229" t="str">
        <f>IF(NOT(_xlfn.ISFORMULA(B899)),IF(ISNUMBER(B899),B899,IF(NOT(_xlfn.ISFORMULA(D899)),IF(AND(ISNUMBER(D899),D899&lt;&gt;0),Accueil!$B$7,IF(NOT(_xlfn.ISFORMULA(G899)),IF(AND(ISNUMBER(G899),G899&lt;&gt;0),Accueil!$B$7,""),"")),IF(NOT(_xlfn.ISFORMULA(G899)),IF(AND(ISNUMBER(G899),G899&lt;&gt;0),Accueil!$B$7,""),""))),IF(NOT(_xlfn.ISFORMULA(D899)),IF(AND(ISNUMBER(D899),D899&lt;&gt;0),Accueil!$B$7,IF(NOT(_xlfn.ISFORMULA(G899)),IF(AND(ISNUMBER(G899),G899&lt;&gt;0),Accueil!$B$7,""),"")),IF(NOT(_xlfn.ISFORMULA(G899)),IF(AND(ISNUMBER(G899),G899&lt;&gt;0),Accueil!$B$7,""),"")))</f>
        <v/>
      </c>
      <c r="AE899" s="230">
        <f t="shared" ca="1" si="190"/>
        <v>0</v>
      </c>
      <c r="AF899" s="230">
        <f t="shared" ca="1" si="191"/>
        <v>0</v>
      </c>
      <c r="AG899" s="230">
        <f t="shared" ca="1" si="192"/>
        <v>0</v>
      </c>
      <c r="AH899" s="231">
        <f t="shared" ca="1" si="193"/>
        <v>0</v>
      </c>
      <c r="AI899" s="231">
        <f t="shared" ca="1" si="194"/>
        <v>0</v>
      </c>
      <c r="AJ899" s="231" t="str">
        <f t="shared" ca="1" si="195"/>
        <v/>
      </c>
    </row>
    <row r="900" spans="1:36" x14ac:dyDescent="0.25">
      <c r="A900" s="42"/>
      <c r="B900" s="232" t="str">
        <f>IF(NOT(_xlfn.ISFORMULA(D900)),IF(AND(ISNUMBER(D900),D900&lt;&gt;0),Accueil!$B$7,IF(NOT(_xlfn.ISFORMULA(G900)),IF(AND(ISNUMBER(G900),G900&lt;&gt;0),Accueil!$B$7,""),"")),IF(NOT(_xlfn.ISFORMULA(G900)),IF(AND(ISNUMBER(G900),G900&lt;&gt;0),Accueil!$B$7,""),""))</f>
        <v/>
      </c>
      <c r="C900" s="43"/>
      <c r="D900" s="223" t="str">
        <f t="shared" ca="1" si="182"/>
        <v/>
      </c>
      <c r="E900" s="223" t="str">
        <f t="shared" ca="1" si="183"/>
        <v/>
      </c>
      <c r="F900" s="223" t="str">
        <f t="shared" ca="1" si="184"/>
        <v/>
      </c>
      <c r="G900" s="224" t="str">
        <f t="shared" ca="1" si="185"/>
        <v/>
      </c>
      <c r="H900" s="225" t="str">
        <f t="shared" ca="1" si="186"/>
        <v/>
      </c>
      <c r="I900" s="226" t="str">
        <f t="shared" ca="1" si="187"/>
        <v/>
      </c>
      <c r="J900" s="227" t="str">
        <f t="shared" ca="1" si="188"/>
        <v/>
      </c>
      <c r="K900" s="301" t="s">
        <v>88</v>
      </c>
      <c r="L900" s="112"/>
      <c r="M900" s="35"/>
      <c r="N900" s="35"/>
      <c r="O900" s="35"/>
      <c r="P900" s="35"/>
      <c r="S900" s="35"/>
      <c r="T900" s="35"/>
      <c r="U900" s="35"/>
      <c r="V900" s="35"/>
      <c r="W900" s="35"/>
      <c r="X900" s="35"/>
      <c r="Y900" s="35"/>
      <c r="Z900" s="35"/>
      <c r="AA900" s="228" t="b">
        <f t="shared" ca="1" si="189"/>
        <v>1</v>
      </c>
      <c r="AB900" s="228" t="b">
        <f ca="1">AND(Accueil!$E$5="Oui",$AA900,OR($AD900="",Accueil!$E$7="",NOT(ISNUMBER(Accueil!$E$7)),$AD900&gt;=Accueil!$E$7))</f>
        <v>0</v>
      </c>
      <c r="AC900" s="228" t="b">
        <f ca="1">AND(Accueil!$E$8="Oui",$AA900,OR($AD900="",Accueil!$E$10="",NOT(ISNUMBER(Accueil!$E$10)),$AD900&gt;=Accueil!$E$10))</f>
        <v>0</v>
      </c>
      <c r="AD900" s="229" t="str">
        <f>IF(NOT(_xlfn.ISFORMULA(B900)),IF(ISNUMBER(B900),B900,IF(NOT(_xlfn.ISFORMULA(D900)),IF(AND(ISNUMBER(D900),D900&lt;&gt;0),Accueil!$B$7,IF(NOT(_xlfn.ISFORMULA(G900)),IF(AND(ISNUMBER(G900),G900&lt;&gt;0),Accueil!$B$7,""),"")),IF(NOT(_xlfn.ISFORMULA(G900)),IF(AND(ISNUMBER(G900),G900&lt;&gt;0),Accueil!$B$7,""),""))),IF(NOT(_xlfn.ISFORMULA(D900)),IF(AND(ISNUMBER(D900),D900&lt;&gt;0),Accueil!$B$7,IF(NOT(_xlfn.ISFORMULA(G900)),IF(AND(ISNUMBER(G900),G900&lt;&gt;0),Accueil!$B$7,""),"")),IF(NOT(_xlfn.ISFORMULA(G900)),IF(AND(ISNUMBER(G900),G900&lt;&gt;0),Accueil!$B$7,""),"")))</f>
        <v/>
      </c>
      <c r="AE900" s="230">
        <f t="shared" ca="1" si="190"/>
        <v>0</v>
      </c>
      <c r="AF900" s="230">
        <f t="shared" ca="1" si="191"/>
        <v>0</v>
      </c>
      <c r="AG900" s="230">
        <f t="shared" ca="1" si="192"/>
        <v>0</v>
      </c>
      <c r="AH900" s="231">
        <f t="shared" ca="1" si="193"/>
        <v>0</v>
      </c>
      <c r="AI900" s="231">
        <f t="shared" ca="1" si="194"/>
        <v>0</v>
      </c>
      <c r="AJ900" s="231" t="str">
        <f t="shared" ca="1" si="195"/>
        <v/>
      </c>
    </row>
    <row r="901" spans="1:36" x14ac:dyDescent="0.25">
      <c r="A901" s="42"/>
      <c r="B901" s="232" t="str">
        <f>IF(NOT(_xlfn.ISFORMULA(D901)),IF(AND(ISNUMBER(D901),D901&lt;&gt;0),Accueil!$B$7,IF(NOT(_xlfn.ISFORMULA(G901)),IF(AND(ISNUMBER(G901),G901&lt;&gt;0),Accueil!$B$7,""),"")),IF(NOT(_xlfn.ISFORMULA(G901)),IF(AND(ISNUMBER(G901),G901&lt;&gt;0),Accueil!$B$7,""),""))</f>
        <v/>
      </c>
      <c r="C901" s="43"/>
      <c r="D901" s="223" t="str">
        <f t="shared" ref="D901:D964" ca="1" si="196">IF(AND(NOT(_xlfn.ISFORMULA(G901)),G901&lt;&gt;"",G901&lt;&gt;0),ROUND(G901-IF($AB901,IF(ISNUMBER(E901),ROUND(E901,2),0),0)-IF($AC901,IF(ISNUMBER(F901),ROUND(F901,2),0),0),2),"")</f>
        <v/>
      </c>
      <c r="E901" s="223" t="str">
        <f t="shared" ref="E901:E964" ca="1" si="197">IF(NOT($AB901),"",IF(AND(NOT(_xlfn.ISFORMULA(G901)),G901&lt;&gt;"",G901&lt;&gt;0),IF(AND($AC901,NOT(_xlfn.ISFORMULA(F901)),ISNUMBER(F901)),ROUND((G901-F901)/(1+0.05)*0.05,2),ROUND(G901/(1+IF($AB901,0.05,0)+IF($AC901,0.09975,0))*0.05,2)),IF(OR(D901="",D901=0),"",ROUND(D901*0.05,2))))</f>
        <v/>
      </c>
      <c r="F901" s="223" t="str">
        <f t="shared" ref="F901:F964" ca="1" si="198">IF(NOT($AC901),"",IF(AND(NOT(_xlfn.ISFORMULA(G901)),G901&lt;&gt;"",G901&lt;&gt;0),IF(AND($AB901,NOT(_xlfn.ISFORMULA(E901)),ISNUMBER(E901)),ROUND((G901-E901)/(1+0.09975)*0.09975,2),ROUND(G901/(1+IF($AB901,0.05,0)+IF($AC901,0.09975,0))*0.09975,2)),IF(OR(D901="",D901=0),"",ROUND(D901*0.09975,2))))</f>
        <v/>
      </c>
      <c r="G901" s="224" t="str">
        <f t="shared" ref="G901:G964" ca="1" si="199">IF(OR(D901="",D901=0),"",ROUND(D901+IF($AB901,IF(ISNUMBER(E901),ROUND(E901,2),0),0)+IF($AC901,IF(ISNUMBER(F901),ROUND(F901,2),0),0),2))</f>
        <v/>
      </c>
      <c r="H901" s="225" t="str">
        <f t="shared" ref="H901:H964" ca="1" si="200">IF(OR(D901="",D901=0),"","$ CAD - Dollar Canadien")</f>
        <v/>
      </c>
      <c r="I901" s="226" t="str">
        <f t="shared" ref="I901:I964" ca="1" si="201">IF(OR(D901="",D901=0),"",IFERROR(VLOOKUP(H901,$Q$5:$R$26,2,FALSE),1))</f>
        <v/>
      </c>
      <c r="J901" s="227" t="str">
        <f t="shared" ref="J901:J964" ca="1" si="202">IF(OR($AJ901="",$AJ901=0),"",ROUND($AJ901*I901,2))</f>
        <v/>
      </c>
      <c r="K901" s="301" t="s">
        <v>88</v>
      </c>
      <c r="L901" s="112"/>
      <c r="M901" s="35"/>
      <c r="N901" s="35"/>
      <c r="O901" s="35"/>
      <c r="P901" s="35"/>
      <c r="S901" s="35"/>
      <c r="T901" s="35"/>
      <c r="U901" s="35"/>
      <c r="V901" s="35"/>
      <c r="W901" s="35"/>
      <c r="X901" s="35"/>
      <c r="Y901" s="35"/>
      <c r="Z901" s="35"/>
      <c r="AA901" s="228" t="b">
        <f t="shared" ref="AA901:AA964" ca="1" si="203">OR(H901="",H901="$ CAD - Dollar Canadien")</f>
        <v>1</v>
      </c>
      <c r="AB901" s="228" t="b">
        <f ca="1">AND(Accueil!$E$5="Oui",$AA901,OR($AD901="",Accueil!$E$7="",NOT(ISNUMBER(Accueil!$E$7)),$AD901&gt;=Accueil!$E$7))</f>
        <v>0</v>
      </c>
      <c r="AC901" s="228" t="b">
        <f ca="1">AND(Accueil!$E$8="Oui",$AA901,OR($AD901="",Accueil!$E$10="",NOT(ISNUMBER(Accueil!$E$10)),$AD901&gt;=Accueil!$E$10))</f>
        <v>0</v>
      </c>
      <c r="AD901" s="229" t="str">
        <f>IF(NOT(_xlfn.ISFORMULA(B901)),IF(ISNUMBER(B901),B901,IF(NOT(_xlfn.ISFORMULA(D901)),IF(AND(ISNUMBER(D901),D901&lt;&gt;0),Accueil!$B$7,IF(NOT(_xlfn.ISFORMULA(G901)),IF(AND(ISNUMBER(G901),G901&lt;&gt;0),Accueil!$B$7,""),"")),IF(NOT(_xlfn.ISFORMULA(G901)),IF(AND(ISNUMBER(G901),G901&lt;&gt;0),Accueil!$B$7,""),""))),IF(NOT(_xlfn.ISFORMULA(D901)),IF(AND(ISNUMBER(D901),D901&lt;&gt;0),Accueil!$B$7,IF(NOT(_xlfn.ISFORMULA(G901)),IF(AND(ISNUMBER(G901),G901&lt;&gt;0),Accueil!$B$7,""),"")),IF(NOT(_xlfn.ISFORMULA(G901)),IF(AND(ISNUMBER(G901),G901&lt;&gt;0),Accueil!$B$7,""),"")))</f>
        <v/>
      </c>
      <c r="AE901" s="230">
        <f t="shared" ref="AE901:AE964" ca="1" si="204">IF((IF(ISNUMBER($AH901),ABS($AH901),0)+IF(ISNUMBER($AI901),ABS($AI901),0))&gt;0,IF(ISNUMBER($AJ901),$AJ901,0),0)</f>
        <v>0</v>
      </c>
      <c r="AF901" s="230">
        <f t="shared" ref="AF901:AF964" ca="1" si="205">IF(IF(ISNUMBER($AH901),ABS($AH901),0)&gt;0,IF(ISNUMBER($AJ901),$AJ901,0)+IF(ISNUMBER($AH901),$AH901,0),0)</f>
        <v>0</v>
      </c>
      <c r="AG901" s="230">
        <f t="shared" ref="AG901:AG964" ca="1" si="206">IF(IF(ISNUMBER($AI901),ABS($AI901),0)&gt;0,IF(ISNUMBER($AJ901),$AJ901,0)+IF(ISNUMBER($AI901),$AI901,0),0)</f>
        <v>0</v>
      </c>
      <c r="AH901" s="231">
        <f t="shared" ref="AH901:AH964" ca="1" si="207">IF($AB901,IF(ISNUMBER(E901),ROUND(E901,2),0),0)</f>
        <v>0</v>
      </c>
      <c r="AI901" s="231">
        <f t="shared" ref="AI901:AI964" ca="1" si="208">IF($AC901,IF(ISNUMBER(F901),ROUND(F901,2),0),0)</f>
        <v>0</v>
      </c>
      <c r="AJ901" s="231" t="str">
        <f t="shared" ref="AJ901:AJ964" ca="1" si="209">IF(AND(NOT(_xlfn.ISFORMULA(G901)),G901&lt;&gt;"",G901&lt;&gt;0),ROUND(G901-$AH901-$AI901,2),IF(OR(D901="",D901=0),"",D901))</f>
        <v/>
      </c>
    </row>
    <row r="902" spans="1:36" x14ac:dyDescent="0.25">
      <c r="A902" s="42"/>
      <c r="B902" s="232" t="str">
        <f>IF(NOT(_xlfn.ISFORMULA(D902)),IF(AND(ISNUMBER(D902),D902&lt;&gt;0),Accueil!$B$7,IF(NOT(_xlfn.ISFORMULA(G902)),IF(AND(ISNUMBER(G902),G902&lt;&gt;0),Accueil!$B$7,""),"")),IF(NOT(_xlfn.ISFORMULA(G902)),IF(AND(ISNUMBER(G902),G902&lt;&gt;0),Accueil!$B$7,""),""))</f>
        <v/>
      </c>
      <c r="C902" s="43"/>
      <c r="D902" s="223" t="str">
        <f t="shared" ca="1" si="196"/>
        <v/>
      </c>
      <c r="E902" s="223" t="str">
        <f t="shared" ca="1" si="197"/>
        <v/>
      </c>
      <c r="F902" s="223" t="str">
        <f t="shared" ca="1" si="198"/>
        <v/>
      </c>
      <c r="G902" s="224" t="str">
        <f t="shared" ca="1" si="199"/>
        <v/>
      </c>
      <c r="H902" s="225" t="str">
        <f t="shared" ca="1" si="200"/>
        <v/>
      </c>
      <c r="I902" s="226" t="str">
        <f t="shared" ca="1" si="201"/>
        <v/>
      </c>
      <c r="J902" s="227" t="str">
        <f t="shared" ca="1" si="202"/>
        <v/>
      </c>
      <c r="K902" s="301" t="s">
        <v>88</v>
      </c>
      <c r="L902" s="112"/>
      <c r="M902" s="35"/>
      <c r="N902" s="35"/>
      <c r="O902" s="35"/>
      <c r="P902" s="35"/>
      <c r="S902" s="35"/>
      <c r="T902" s="35"/>
      <c r="U902" s="35"/>
      <c r="V902" s="35"/>
      <c r="W902" s="35"/>
      <c r="X902" s="35"/>
      <c r="Y902" s="35"/>
      <c r="Z902" s="35"/>
      <c r="AA902" s="228" t="b">
        <f t="shared" ca="1" si="203"/>
        <v>1</v>
      </c>
      <c r="AB902" s="228" t="b">
        <f ca="1">AND(Accueil!$E$5="Oui",$AA902,OR($AD902="",Accueil!$E$7="",NOT(ISNUMBER(Accueil!$E$7)),$AD902&gt;=Accueil!$E$7))</f>
        <v>0</v>
      </c>
      <c r="AC902" s="228" t="b">
        <f ca="1">AND(Accueil!$E$8="Oui",$AA902,OR($AD902="",Accueil!$E$10="",NOT(ISNUMBER(Accueil!$E$10)),$AD902&gt;=Accueil!$E$10))</f>
        <v>0</v>
      </c>
      <c r="AD902" s="229" t="str">
        <f>IF(NOT(_xlfn.ISFORMULA(B902)),IF(ISNUMBER(B902),B902,IF(NOT(_xlfn.ISFORMULA(D902)),IF(AND(ISNUMBER(D902),D902&lt;&gt;0),Accueil!$B$7,IF(NOT(_xlfn.ISFORMULA(G902)),IF(AND(ISNUMBER(G902),G902&lt;&gt;0),Accueil!$B$7,""),"")),IF(NOT(_xlfn.ISFORMULA(G902)),IF(AND(ISNUMBER(G902),G902&lt;&gt;0),Accueil!$B$7,""),""))),IF(NOT(_xlfn.ISFORMULA(D902)),IF(AND(ISNUMBER(D902),D902&lt;&gt;0),Accueil!$B$7,IF(NOT(_xlfn.ISFORMULA(G902)),IF(AND(ISNUMBER(G902),G902&lt;&gt;0),Accueil!$B$7,""),"")),IF(NOT(_xlfn.ISFORMULA(G902)),IF(AND(ISNUMBER(G902),G902&lt;&gt;0),Accueil!$B$7,""),"")))</f>
        <v/>
      </c>
      <c r="AE902" s="230">
        <f t="shared" ca="1" si="204"/>
        <v>0</v>
      </c>
      <c r="AF902" s="230">
        <f t="shared" ca="1" si="205"/>
        <v>0</v>
      </c>
      <c r="AG902" s="230">
        <f t="shared" ca="1" si="206"/>
        <v>0</v>
      </c>
      <c r="AH902" s="231">
        <f t="shared" ca="1" si="207"/>
        <v>0</v>
      </c>
      <c r="AI902" s="231">
        <f t="shared" ca="1" si="208"/>
        <v>0</v>
      </c>
      <c r="AJ902" s="231" t="str">
        <f t="shared" ca="1" si="209"/>
        <v/>
      </c>
    </row>
    <row r="903" spans="1:36" x14ac:dyDescent="0.25">
      <c r="A903" s="42"/>
      <c r="B903" s="232" t="str">
        <f>IF(NOT(_xlfn.ISFORMULA(D903)),IF(AND(ISNUMBER(D903),D903&lt;&gt;0),Accueil!$B$7,IF(NOT(_xlfn.ISFORMULA(G903)),IF(AND(ISNUMBER(G903),G903&lt;&gt;0),Accueil!$B$7,""),"")),IF(NOT(_xlfn.ISFORMULA(G903)),IF(AND(ISNUMBER(G903),G903&lt;&gt;0),Accueil!$B$7,""),""))</f>
        <v/>
      </c>
      <c r="C903" s="43"/>
      <c r="D903" s="223" t="str">
        <f t="shared" ca="1" si="196"/>
        <v/>
      </c>
      <c r="E903" s="223" t="str">
        <f t="shared" ca="1" si="197"/>
        <v/>
      </c>
      <c r="F903" s="223" t="str">
        <f t="shared" ca="1" si="198"/>
        <v/>
      </c>
      <c r="G903" s="224" t="str">
        <f t="shared" ca="1" si="199"/>
        <v/>
      </c>
      <c r="H903" s="225" t="str">
        <f t="shared" ca="1" si="200"/>
        <v/>
      </c>
      <c r="I903" s="226" t="str">
        <f t="shared" ca="1" si="201"/>
        <v/>
      </c>
      <c r="J903" s="227" t="str">
        <f t="shared" ca="1" si="202"/>
        <v/>
      </c>
      <c r="K903" s="301" t="s">
        <v>88</v>
      </c>
      <c r="L903" s="112"/>
      <c r="M903" s="35"/>
      <c r="N903" s="35"/>
      <c r="O903" s="35"/>
      <c r="P903" s="35"/>
      <c r="S903" s="35"/>
      <c r="T903" s="35"/>
      <c r="U903" s="35"/>
      <c r="V903" s="35"/>
      <c r="W903" s="35"/>
      <c r="X903" s="35"/>
      <c r="Y903" s="35"/>
      <c r="Z903" s="35"/>
      <c r="AA903" s="228" t="b">
        <f t="shared" ca="1" si="203"/>
        <v>1</v>
      </c>
      <c r="AB903" s="228" t="b">
        <f ca="1">AND(Accueil!$E$5="Oui",$AA903,OR($AD903="",Accueil!$E$7="",NOT(ISNUMBER(Accueil!$E$7)),$AD903&gt;=Accueil!$E$7))</f>
        <v>0</v>
      </c>
      <c r="AC903" s="228" t="b">
        <f ca="1">AND(Accueil!$E$8="Oui",$AA903,OR($AD903="",Accueil!$E$10="",NOT(ISNUMBER(Accueil!$E$10)),$AD903&gt;=Accueil!$E$10))</f>
        <v>0</v>
      </c>
      <c r="AD903" s="229" t="str">
        <f>IF(NOT(_xlfn.ISFORMULA(B903)),IF(ISNUMBER(B903),B903,IF(NOT(_xlfn.ISFORMULA(D903)),IF(AND(ISNUMBER(D903),D903&lt;&gt;0),Accueil!$B$7,IF(NOT(_xlfn.ISFORMULA(G903)),IF(AND(ISNUMBER(G903),G903&lt;&gt;0),Accueil!$B$7,""),"")),IF(NOT(_xlfn.ISFORMULA(G903)),IF(AND(ISNUMBER(G903),G903&lt;&gt;0),Accueil!$B$7,""),""))),IF(NOT(_xlfn.ISFORMULA(D903)),IF(AND(ISNUMBER(D903),D903&lt;&gt;0),Accueil!$B$7,IF(NOT(_xlfn.ISFORMULA(G903)),IF(AND(ISNUMBER(G903),G903&lt;&gt;0),Accueil!$B$7,""),"")),IF(NOT(_xlfn.ISFORMULA(G903)),IF(AND(ISNUMBER(G903),G903&lt;&gt;0),Accueil!$B$7,""),"")))</f>
        <v/>
      </c>
      <c r="AE903" s="230">
        <f t="shared" ca="1" si="204"/>
        <v>0</v>
      </c>
      <c r="AF903" s="230">
        <f t="shared" ca="1" si="205"/>
        <v>0</v>
      </c>
      <c r="AG903" s="230">
        <f t="shared" ca="1" si="206"/>
        <v>0</v>
      </c>
      <c r="AH903" s="231">
        <f t="shared" ca="1" si="207"/>
        <v>0</v>
      </c>
      <c r="AI903" s="231">
        <f t="shared" ca="1" si="208"/>
        <v>0</v>
      </c>
      <c r="AJ903" s="231" t="str">
        <f t="shared" ca="1" si="209"/>
        <v/>
      </c>
    </row>
    <row r="904" spans="1:36" x14ac:dyDescent="0.25">
      <c r="A904" s="42"/>
      <c r="B904" s="232" t="str">
        <f>IF(NOT(_xlfn.ISFORMULA(D904)),IF(AND(ISNUMBER(D904),D904&lt;&gt;0),Accueil!$B$7,IF(NOT(_xlfn.ISFORMULA(G904)),IF(AND(ISNUMBER(G904),G904&lt;&gt;0),Accueil!$B$7,""),"")),IF(NOT(_xlfn.ISFORMULA(G904)),IF(AND(ISNUMBER(G904),G904&lt;&gt;0),Accueil!$B$7,""),""))</f>
        <v/>
      </c>
      <c r="C904" s="43"/>
      <c r="D904" s="223" t="str">
        <f t="shared" ca="1" si="196"/>
        <v/>
      </c>
      <c r="E904" s="223" t="str">
        <f t="shared" ca="1" si="197"/>
        <v/>
      </c>
      <c r="F904" s="223" t="str">
        <f t="shared" ca="1" si="198"/>
        <v/>
      </c>
      <c r="G904" s="224" t="str">
        <f t="shared" ca="1" si="199"/>
        <v/>
      </c>
      <c r="H904" s="225" t="str">
        <f t="shared" ca="1" si="200"/>
        <v/>
      </c>
      <c r="I904" s="226" t="str">
        <f t="shared" ca="1" si="201"/>
        <v/>
      </c>
      <c r="J904" s="227" t="str">
        <f t="shared" ca="1" si="202"/>
        <v/>
      </c>
      <c r="K904" s="301" t="s">
        <v>88</v>
      </c>
      <c r="L904" s="112"/>
      <c r="M904" s="35"/>
      <c r="N904" s="35"/>
      <c r="O904" s="35"/>
      <c r="P904" s="35"/>
      <c r="S904" s="35"/>
      <c r="T904" s="35"/>
      <c r="U904" s="35"/>
      <c r="V904" s="35"/>
      <c r="W904" s="35"/>
      <c r="X904" s="35"/>
      <c r="Y904" s="35"/>
      <c r="Z904" s="35"/>
      <c r="AA904" s="228" t="b">
        <f t="shared" ca="1" si="203"/>
        <v>1</v>
      </c>
      <c r="AB904" s="228" t="b">
        <f ca="1">AND(Accueil!$E$5="Oui",$AA904,OR($AD904="",Accueil!$E$7="",NOT(ISNUMBER(Accueil!$E$7)),$AD904&gt;=Accueil!$E$7))</f>
        <v>0</v>
      </c>
      <c r="AC904" s="228" t="b">
        <f ca="1">AND(Accueil!$E$8="Oui",$AA904,OR($AD904="",Accueil!$E$10="",NOT(ISNUMBER(Accueil!$E$10)),$AD904&gt;=Accueil!$E$10))</f>
        <v>0</v>
      </c>
      <c r="AD904" s="229" t="str">
        <f>IF(NOT(_xlfn.ISFORMULA(B904)),IF(ISNUMBER(B904),B904,IF(NOT(_xlfn.ISFORMULA(D904)),IF(AND(ISNUMBER(D904),D904&lt;&gt;0),Accueil!$B$7,IF(NOT(_xlfn.ISFORMULA(G904)),IF(AND(ISNUMBER(G904),G904&lt;&gt;0),Accueil!$B$7,""),"")),IF(NOT(_xlfn.ISFORMULA(G904)),IF(AND(ISNUMBER(G904),G904&lt;&gt;0),Accueil!$B$7,""),""))),IF(NOT(_xlfn.ISFORMULA(D904)),IF(AND(ISNUMBER(D904),D904&lt;&gt;0),Accueil!$B$7,IF(NOT(_xlfn.ISFORMULA(G904)),IF(AND(ISNUMBER(G904),G904&lt;&gt;0),Accueil!$B$7,""),"")),IF(NOT(_xlfn.ISFORMULA(G904)),IF(AND(ISNUMBER(G904),G904&lt;&gt;0),Accueil!$B$7,""),"")))</f>
        <v/>
      </c>
      <c r="AE904" s="230">
        <f t="shared" ca="1" si="204"/>
        <v>0</v>
      </c>
      <c r="AF904" s="230">
        <f t="shared" ca="1" si="205"/>
        <v>0</v>
      </c>
      <c r="AG904" s="230">
        <f t="shared" ca="1" si="206"/>
        <v>0</v>
      </c>
      <c r="AH904" s="231">
        <f t="shared" ca="1" si="207"/>
        <v>0</v>
      </c>
      <c r="AI904" s="231">
        <f t="shared" ca="1" si="208"/>
        <v>0</v>
      </c>
      <c r="AJ904" s="231" t="str">
        <f t="shared" ca="1" si="209"/>
        <v/>
      </c>
    </row>
    <row r="905" spans="1:36" x14ac:dyDescent="0.25">
      <c r="A905" s="42"/>
      <c r="B905" s="232" t="str">
        <f>IF(NOT(_xlfn.ISFORMULA(D905)),IF(AND(ISNUMBER(D905),D905&lt;&gt;0),Accueil!$B$7,IF(NOT(_xlfn.ISFORMULA(G905)),IF(AND(ISNUMBER(G905),G905&lt;&gt;0),Accueil!$B$7,""),"")),IF(NOT(_xlfn.ISFORMULA(G905)),IF(AND(ISNUMBER(G905),G905&lt;&gt;0),Accueil!$B$7,""),""))</f>
        <v/>
      </c>
      <c r="C905" s="43"/>
      <c r="D905" s="223" t="str">
        <f t="shared" ca="1" si="196"/>
        <v/>
      </c>
      <c r="E905" s="223" t="str">
        <f t="shared" ca="1" si="197"/>
        <v/>
      </c>
      <c r="F905" s="223" t="str">
        <f t="shared" ca="1" si="198"/>
        <v/>
      </c>
      <c r="G905" s="224" t="str">
        <f t="shared" ca="1" si="199"/>
        <v/>
      </c>
      <c r="H905" s="225" t="str">
        <f t="shared" ca="1" si="200"/>
        <v/>
      </c>
      <c r="I905" s="226" t="str">
        <f t="shared" ca="1" si="201"/>
        <v/>
      </c>
      <c r="J905" s="227" t="str">
        <f t="shared" ca="1" si="202"/>
        <v/>
      </c>
      <c r="K905" s="301" t="s">
        <v>88</v>
      </c>
      <c r="L905" s="112"/>
      <c r="M905" s="35"/>
      <c r="N905" s="35"/>
      <c r="O905" s="35"/>
      <c r="P905" s="35"/>
      <c r="S905" s="35"/>
      <c r="T905" s="35"/>
      <c r="U905" s="35"/>
      <c r="V905" s="35"/>
      <c r="W905" s="35"/>
      <c r="X905" s="35"/>
      <c r="Y905" s="35"/>
      <c r="Z905" s="35"/>
      <c r="AA905" s="228" t="b">
        <f t="shared" ca="1" si="203"/>
        <v>1</v>
      </c>
      <c r="AB905" s="228" t="b">
        <f ca="1">AND(Accueil!$E$5="Oui",$AA905,OR($AD905="",Accueil!$E$7="",NOT(ISNUMBER(Accueil!$E$7)),$AD905&gt;=Accueil!$E$7))</f>
        <v>0</v>
      </c>
      <c r="AC905" s="228" t="b">
        <f ca="1">AND(Accueil!$E$8="Oui",$AA905,OR($AD905="",Accueil!$E$10="",NOT(ISNUMBER(Accueil!$E$10)),$AD905&gt;=Accueil!$E$10))</f>
        <v>0</v>
      </c>
      <c r="AD905" s="229" t="str">
        <f>IF(NOT(_xlfn.ISFORMULA(B905)),IF(ISNUMBER(B905),B905,IF(NOT(_xlfn.ISFORMULA(D905)),IF(AND(ISNUMBER(D905),D905&lt;&gt;0),Accueil!$B$7,IF(NOT(_xlfn.ISFORMULA(G905)),IF(AND(ISNUMBER(G905),G905&lt;&gt;0),Accueil!$B$7,""),"")),IF(NOT(_xlfn.ISFORMULA(G905)),IF(AND(ISNUMBER(G905),G905&lt;&gt;0),Accueil!$B$7,""),""))),IF(NOT(_xlfn.ISFORMULA(D905)),IF(AND(ISNUMBER(D905),D905&lt;&gt;0),Accueil!$B$7,IF(NOT(_xlfn.ISFORMULA(G905)),IF(AND(ISNUMBER(G905),G905&lt;&gt;0),Accueil!$B$7,""),"")),IF(NOT(_xlfn.ISFORMULA(G905)),IF(AND(ISNUMBER(G905),G905&lt;&gt;0),Accueil!$B$7,""),"")))</f>
        <v/>
      </c>
      <c r="AE905" s="230">
        <f t="shared" ca="1" si="204"/>
        <v>0</v>
      </c>
      <c r="AF905" s="230">
        <f t="shared" ca="1" si="205"/>
        <v>0</v>
      </c>
      <c r="AG905" s="230">
        <f t="shared" ca="1" si="206"/>
        <v>0</v>
      </c>
      <c r="AH905" s="231">
        <f t="shared" ca="1" si="207"/>
        <v>0</v>
      </c>
      <c r="AI905" s="231">
        <f t="shared" ca="1" si="208"/>
        <v>0</v>
      </c>
      <c r="AJ905" s="231" t="str">
        <f t="shared" ca="1" si="209"/>
        <v/>
      </c>
    </row>
    <row r="906" spans="1:36" x14ac:dyDescent="0.25">
      <c r="A906" s="42"/>
      <c r="B906" s="232" t="str">
        <f>IF(NOT(_xlfn.ISFORMULA(D906)),IF(AND(ISNUMBER(D906),D906&lt;&gt;0),Accueil!$B$7,IF(NOT(_xlfn.ISFORMULA(G906)),IF(AND(ISNUMBER(G906),G906&lt;&gt;0),Accueil!$B$7,""),"")),IF(NOT(_xlfn.ISFORMULA(G906)),IF(AND(ISNUMBER(G906),G906&lt;&gt;0),Accueil!$B$7,""),""))</f>
        <v/>
      </c>
      <c r="C906" s="43"/>
      <c r="D906" s="223" t="str">
        <f t="shared" ca="1" si="196"/>
        <v/>
      </c>
      <c r="E906" s="223" t="str">
        <f t="shared" ca="1" si="197"/>
        <v/>
      </c>
      <c r="F906" s="223" t="str">
        <f t="shared" ca="1" si="198"/>
        <v/>
      </c>
      <c r="G906" s="224" t="str">
        <f t="shared" ca="1" si="199"/>
        <v/>
      </c>
      <c r="H906" s="225" t="str">
        <f t="shared" ca="1" si="200"/>
        <v/>
      </c>
      <c r="I906" s="226" t="str">
        <f t="shared" ca="1" si="201"/>
        <v/>
      </c>
      <c r="J906" s="227" t="str">
        <f t="shared" ca="1" si="202"/>
        <v/>
      </c>
      <c r="K906" s="301" t="s">
        <v>88</v>
      </c>
      <c r="L906" s="112"/>
      <c r="M906" s="35"/>
      <c r="N906" s="35"/>
      <c r="O906" s="35"/>
      <c r="P906" s="35"/>
      <c r="S906" s="35"/>
      <c r="T906" s="35"/>
      <c r="U906" s="35"/>
      <c r="V906" s="35"/>
      <c r="W906" s="35"/>
      <c r="X906" s="35"/>
      <c r="Y906" s="35"/>
      <c r="Z906" s="35"/>
      <c r="AA906" s="228" t="b">
        <f t="shared" ca="1" si="203"/>
        <v>1</v>
      </c>
      <c r="AB906" s="228" t="b">
        <f ca="1">AND(Accueil!$E$5="Oui",$AA906,OR($AD906="",Accueil!$E$7="",NOT(ISNUMBER(Accueil!$E$7)),$AD906&gt;=Accueil!$E$7))</f>
        <v>0</v>
      </c>
      <c r="AC906" s="228" t="b">
        <f ca="1">AND(Accueil!$E$8="Oui",$AA906,OR($AD906="",Accueil!$E$10="",NOT(ISNUMBER(Accueil!$E$10)),$AD906&gt;=Accueil!$E$10))</f>
        <v>0</v>
      </c>
      <c r="AD906" s="229" t="str">
        <f>IF(NOT(_xlfn.ISFORMULA(B906)),IF(ISNUMBER(B906),B906,IF(NOT(_xlfn.ISFORMULA(D906)),IF(AND(ISNUMBER(D906),D906&lt;&gt;0),Accueil!$B$7,IF(NOT(_xlfn.ISFORMULA(G906)),IF(AND(ISNUMBER(G906),G906&lt;&gt;0),Accueil!$B$7,""),"")),IF(NOT(_xlfn.ISFORMULA(G906)),IF(AND(ISNUMBER(G906),G906&lt;&gt;0),Accueil!$B$7,""),""))),IF(NOT(_xlfn.ISFORMULA(D906)),IF(AND(ISNUMBER(D906),D906&lt;&gt;0),Accueil!$B$7,IF(NOT(_xlfn.ISFORMULA(G906)),IF(AND(ISNUMBER(G906),G906&lt;&gt;0),Accueil!$B$7,""),"")),IF(NOT(_xlfn.ISFORMULA(G906)),IF(AND(ISNUMBER(G906),G906&lt;&gt;0),Accueil!$B$7,""),"")))</f>
        <v/>
      </c>
      <c r="AE906" s="230">
        <f t="shared" ca="1" si="204"/>
        <v>0</v>
      </c>
      <c r="AF906" s="230">
        <f t="shared" ca="1" si="205"/>
        <v>0</v>
      </c>
      <c r="AG906" s="230">
        <f t="shared" ca="1" si="206"/>
        <v>0</v>
      </c>
      <c r="AH906" s="231">
        <f t="shared" ca="1" si="207"/>
        <v>0</v>
      </c>
      <c r="AI906" s="231">
        <f t="shared" ca="1" si="208"/>
        <v>0</v>
      </c>
      <c r="AJ906" s="231" t="str">
        <f t="shared" ca="1" si="209"/>
        <v/>
      </c>
    </row>
    <row r="907" spans="1:36" x14ac:dyDescent="0.25">
      <c r="A907" s="42"/>
      <c r="B907" s="232" t="str">
        <f>IF(NOT(_xlfn.ISFORMULA(D907)),IF(AND(ISNUMBER(D907),D907&lt;&gt;0),Accueil!$B$7,IF(NOT(_xlfn.ISFORMULA(G907)),IF(AND(ISNUMBER(G907),G907&lt;&gt;0),Accueil!$B$7,""),"")),IF(NOT(_xlfn.ISFORMULA(G907)),IF(AND(ISNUMBER(G907),G907&lt;&gt;0),Accueil!$B$7,""),""))</f>
        <v/>
      </c>
      <c r="C907" s="43"/>
      <c r="D907" s="223" t="str">
        <f t="shared" ca="1" si="196"/>
        <v/>
      </c>
      <c r="E907" s="223" t="str">
        <f t="shared" ca="1" si="197"/>
        <v/>
      </c>
      <c r="F907" s="223" t="str">
        <f t="shared" ca="1" si="198"/>
        <v/>
      </c>
      <c r="G907" s="224" t="str">
        <f t="shared" ca="1" si="199"/>
        <v/>
      </c>
      <c r="H907" s="225" t="str">
        <f t="shared" ca="1" si="200"/>
        <v/>
      </c>
      <c r="I907" s="226" t="str">
        <f t="shared" ca="1" si="201"/>
        <v/>
      </c>
      <c r="J907" s="227" t="str">
        <f t="shared" ca="1" si="202"/>
        <v/>
      </c>
      <c r="K907" s="301" t="s">
        <v>88</v>
      </c>
      <c r="L907" s="112"/>
      <c r="M907" s="35"/>
      <c r="N907" s="35"/>
      <c r="O907" s="35"/>
      <c r="P907" s="35"/>
      <c r="S907" s="35"/>
      <c r="T907" s="35"/>
      <c r="U907" s="35"/>
      <c r="V907" s="35"/>
      <c r="W907" s="35"/>
      <c r="X907" s="35"/>
      <c r="Y907" s="35"/>
      <c r="Z907" s="35"/>
      <c r="AA907" s="228" t="b">
        <f t="shared" ca="1" si="203"/>
        <v>1</v>
      </c>
      <c r="AB907" s="228" t="b">
        <f ca="1">AND(Accueil!$E$5="Oui",$AA907,OR($AD907="",Accueil!$E$7="",NOT(ISNUMBER(Accueil!$E$7)),$AD907&gt;=Accueil!$E$7))</f>
        <v>0</v>
      </c>
      <c r="AC907" s="228" t="b">
        <f ca="1">AND(Accueil!$E$8="Oui",$AA907,OR($AD907="",Accueil!$E$10="",NOT(ISNUMBER(Accueil!$E$10)),$AD907&gt;=Accueil!$E$10))</f>
        <v>0</v>
      </c>
      <c r="AD907" s="229" t="str">
        <f>IF(NOT(_xlfn.ISFORMULA(B907)),IF(ISNUMBER(B907),B907,IF(NOT(_xlfn.ISFORMULA(D907)),IF(AND(ISNUMBER(D907),D907&lt;&gt;0),Accueil!$B$7,IF(NOT(_xlfn.ISFORMULA(G907)),IF(AND(ISNUMBER(G907),G907&lt;&gt;0),Accueil!$B$7,""),"")),IF(NOT(_xlfn.ISFORMULA(G907)),IF(AND(ISNUMBER(G907),G907&lt;&gt;0),Accueil!$B$7,""),""))),IF(NOT(_xlfn.ISFORMULA(D907)),IF(AND(ISNUMBER(D907),D907&lt;&gt;0),Accueil!$B$7,IF(NOT(_xlfn.ISFORMULA(G907)),IF(AND(ISNUMBER(G907),G907&lt;&gt;0),Accueil!$B$7,""),"")),IF(NOT(_xlfn.ISFORMULA(G907)),IF(AND(ISNUMBER(G907),G907&lt;&gt;0),Accueil!$B$7,""),"")))</f>
        <v/>
      </c>
      <c r="AE907" s="230">
        <f t="shared" ca="1" si="204"/>
        <v>0</v>
      </c>
      <c r="AF907" s="230">
        <f t="shared" ca="1" si="205"/>
        <v>0</v>
      </c>
      <c r="AG907" s="230">
        <f t="shared" ca="1" si="206"/>
        <v>0</v>
      </c>
      <c r="AH907" s="231">
        <f t="shared" ca="1" si="207"/>
        <v>0</v>
      </c>
      <c r="AI907" s="231">
        <f t="shared" ca="1" si="208"/>
        <v>0</v>
      </c>
      <c r="AJ907" s="231" t="str">
        <f t="shared" ca="1" si="209"/>
        <v/>
      </c>
    </row>
    <row r="908" spans="1:36" x14ac:dyDescent="0.25">
      <c r="A908" s="42"/>
      <c r="B908" s="232" t="str">
        <f>IF(NOT(_xlfn.ISFORMULA(D908)),IF(AND(ISNUMBER(D908),D908&lt;&gt;0),Accueil!$B$7,IF(NOT(_xlfn.ISFORMULA(G908)),IF(AND(ISNUMBER(G908),G908&lt;&gt;0),Accueil!$B$7,""),"")),IF(NOT(_xlfn.ISFORMULA(G908)),IF(AND(ISNUMBER(G908),G908&lt;&gt;0),Accueil!$B$7,""),""))</f>
        <v/>
      </c>
      <c r="C908" s="43"/>
      <c r="D908" s="223" t="str">
        <f t="shared" ca="1" si="196"/>
        <v/>
      </c>
      <c r="E908" s="223" t="str">
        <f t="shared" ca="1" si="197"/>
        <v/>
      </c>
      <c r="F908" s="223" t="str">
        <f t="shared" ca="1" si="198"/>
        <v/>
      </c>
      <c r="G908" s="224" t="str">
        <f t="shared" ca="1" si="199"/>
        <v/>
      </c>
      <c r="H908" s="225" t="str">
        <f t="shared" ca="1" si="200"/>
        <v/>
      </c>
      <c r="I908" s="226" t="str">
        <f t="shared" ca="1" si="201"/>
        <v/>
      </c>
      <c r="J908" s="227" t="str">
        <f t="shared" ca="1" si="202"/>
        <v/>
      </c>
      <c r="K908" s="301" t="s">
        <v>88</v>
      </c>
      <c r="L908" s="112"/>
      <c r="M908" s="35"/>
      <c r="N908" s="35"/>
      <c r="O908" s="35"/>
      <c r="P908" s="35"/>
      <c r="S908" s="35"/>
      <c r="T908" s="35"/>
      <c r="U908" s="35"/>
      <c r="V908" s="35"/>
      <c r="W908" s="35"/>
      <c r="X908" s="35"/>
      <c r="Y908" s="35"/>
      <c r="Z908" s="35"/>
      <c r="AA908" s="228" t="b">
        <f t="shared" ca="1" si="203"/>
        <v>1</v>
      </c>
      <c r="AB908" s="228" t="b">
        <f ca="1">AND(Accueil!$E$5="Oui",$AA908,OR($AD908="",Accueil!$E$7="",NOT(ISNUMBER(Accueil!$E$7)),$AD908&gt;=Accueil!$E$7))</f>
        <v>0</v>
      </c>
      <c r="AC908" s="228" t="b">
        <f ca="1">AND(Accueil!$E$8="Oui",$AA908,OR($AD908="",Accueil!$E$10="",NOT(ISNUMBER(Accueil!$E$10)),$AD908&gt;=Accueil!$E$10))</f>
        <v>0</v>
      </c>
      <c r="AD908" s="229" t="str">
        <f>IF(NOT(_xlfn.ISFORMULA(B908)),IF(ISNUMBER(B908),B908,IF(NOT(_xlfn.ISFORMULA(D908)),IF(AND(ISNUMBER(D908),D908&lt;&gt;0),Accueil!$B$7,IF(NOT(_xlfn.ISFORMULA(G908)),IF(AND(ISNUMBER(G908),G908&lt;&gt;0),Accueil!$B$7,""),"")),IF(NOT(_xlfn.ISFORMULA(G908)),IF(AND(ISNUMBER(G908),G908&lt;&gt;0),Accueil!$B$7,""),""))),IF(NOT(_xlfn.ISFORMULA(D908)),IF(AND(ISNUMBER(D908),D908&lt;&gt;0),Accueil!$B$7,IF(NOT(_xlfn.ISFORMULA(G908)),IF(AND(ISNUMBER(G908),G908&lt;&gt;0),Accueil!$B$7,""),"")),IF(NOT(_xlfn.ISFORMULA(G908)),IF(AND(ISNUMBER(G908),G908&lt;&gt;0),Accueil!$B$7,""),"")))</f>
        <v/>
      </c>
      <c r="AE908" s="230">
        <f t="shared" ca="1" si="204"/>
        <v>0</v>
      </c>
      <c r="AF908" s="230">
        <f t="shared" ca="1" si="205"/>
        <v>0</v>
      </c>
      <c r="AG908" s="230">
        <f t="shared" ca="1" si="206"/>
        <v>0</v>
      </c>
      <c r="AH908" s="231">
        <f t="shared" ca="1" si="207"/>
        <v>0</v>
      </c>
      <c r="AI908" s="231">
        <f t="shared" ca="1" si="208"/>
        <v>0</v>
      </c>
      <c r="AJ908" s="231" t="str">
        <f t="shared" ca="1" si="209"/>
        <v/>
      </c>
    </row>
    <row r="909" spans="1:36" x14ac:dyDescent="0.25">
      <c r="A909" s="42"/>
      <c r="B909" s="232" t="str">
        <f>IF(NOT(_xlfn.ISFORMULA(D909)),IF(AND(ISNUMBER(D909),D909&lt;&gt;0),Accueil!$B$7,IF(NOT(_xlfn.ISFORMULA(G909)),IF(AND(ISNUMBER(G909),G909&lt;&gt;0),Accueil!$B$7,""),"")),IF(NOT(_xlfn.ISFORMULA(G909)),IF(AND(ISNUMBER(G909),G909&lt;&gt;0),Accueil!$B$7,""),""))</f>
        <v/>
      </c>
      <c r="C909" s="43"/>
      <c r="D909" s="223" t="str">
        <f t="shared" ca="1" si="196"/>
        <v/>
      </c>
      <c r="E909" s="223" t="str">
        <f t="shared" ca="1" si="197"/>
        <v/>
      </c>
      <c r="F909" s="223" t="str">
        <f t="shared" ca="1" si="198"/>
        <v/>
      </c>
      <c r="G909" s="224" t="str">
        <f t="shared" ca="1" si="199"/>
        <v/>
      </c>
      <c r="H909" s="225" t="str">
        <f t="shared" ca="1" si="200"/>
        <v/>
      </c>
      <c r="I909" s="226" t="str">
        <f t="shared" ca="1" si="201"/>
        <v/>
      </c>
      <c r="J909" s="227" t="str">
        <f t="shared" ca="1" si="202"/>
        <v/>
      </c>
      <c r="K909" s="301" t="s">
        <v>88</v>
      </c>
      <c r="L909" s="112"/>
      <c r="M909" s="35"/>
      <c r="N909" s="35"/>
      <c r="O909" s="35"/>
      <c r="P909" s="35"/>
      <c r="S909" s="35"/>
      <c r="T909" s="35"/>
      <c r="U909" s="35"/>
      <c r="V909" s="35"/>
      <c r="W909" s="35"/>
      <c r="X909" s="35"/>
      <c r="Y909" s="35"/>
      <c r="Z909" s="35"/>
      <c r="AA909" s="228" t="b">
        <f t="shared" ca="1" si="203"/>
        <v>1</v>
      </c>
      <c r="AB909" s="228" t="b">
        <f ca="1">AND(Accueil!$E$5="Oui",$AA909,OR($AD909="",Accueil!$E$7="",NOT(ISNUMBER(Accueil!$E$7)),$AD909&gt;=Accueil!$E$7))</f>
        <v>0</v>
      </c>
      <c r="AC909" s="228" t="b">
        <f ca="1">AND(Accueil!$E$8="Oui",$AA909,OR($AD909="",Accueil!$E$10="",NOT(ISNUMBER(Accueil!$E$10)),$AD909&gt;=Accueil!$E$10))</f>
        <v>0</v>
      </c>
      <c r="AD909" s="229" t="str">
        <f>IF(NOT(_xlfn.ISFORMULA(B909)),IF(ISNUMBER(B909),B909,IF(NOT(_xlfn.ISFORMULA(D909)),IF(AND(ISNUMBER(D909),D909&lt;&gt;0),Accueil!$B$7,IF(NOT(_xlfn.ISFORMULA(G909)),IF(AND(ISNUMBER(G909),G909&lt;&gt;0),Accueil!$B$7,""),"")),IF(NOT(_xlfn.ISFORMULA(G909)),IF(AND(ISNUMBER(G909),G909&lt;&gt;0),Accueil!$B$7,""),""))),IF(NOT(_xlfn.ISFORMULA(D909)),IF(AND(ISNUMBER(D909),D909&lt;&gt;0),Accueil!$B$7,IF(NOT(_xlfn.ISFORMULA(G909)),IF(AND(ISNUMBER(G909),G909&lt;&gt;0),Accueil!$B$7,""),"")),IF(NOT(_xlfn.ISFORMULA(G909)),IF(AND(ISNUMBER(G909),G909&lt;&gt;0),Accueil!$B$7,""),"")))</f>
        <v/>
      </c>
      <c r="AE909" s="230">
        <f t="shared" ca="1" si="204"/>
        <v>0</v>
      </c>
      <c r="AF909" s="230">
        <f t="shared" ca="1" si="205"/>
        <v>0</v>
      </c>
      <c r="AG909" s="230">
        <f t="shared" ca="1" si="206"/>
        <v>0</v>
      </c>
      <c r="AH909" s="231">
        <f t="shared" ca="1" si="207"/>
        <v>0</v>
      </c>
      <c r="AI909" s="231">
        <f t="shared" ca="1" si="208"/>
        <v>0</v>
      </c>
      <c r="AJ909" s="231" t="str">
        <f t="shared" ca="1" si="209"/>
        <v/>
      </c>
    </row>
    <row r="910" spans="1:36" x14ac:dyDescent="0.25">
      <c r="A910" s="42"/>
      <c r="B910" s="232" t="str">
        <f>IF(NOT(_xlfn.ISFORMULA(D910)),IF(AND(ISNUMBER(D910),D910&lt;&gt;0),Accueil!$B$7,IF(NOT(_xlfn.ISFORMULA(G910)),IF(AND(ISNUMBER(G910),G910&lt;&gt;0),Accueil!$B$7,""),"")),IF(NOT(_xlfn.ISFORMULA(G910)),IF(AND(ISNUMBER(G910),G910&lt;&gt;0),Accueil!$B$7,""),""))</f>
        <v/>
      </c>
      <c r="C910" s="43"/>
      <c r="D910" s="223" t="str">
        <f t="shared" ca="1" si="196"/>
        <v/>
      </c>
      <c r="E910" s="223" t="str">
        <f t="shared" ca="1" si="197"/>
        <v/>
      </c>
      <c r="F910" s="223" t="str">
        <f t="shared" ca="1" si="198"/>
        <v/>
      </c>
      <c r="G910" s="224" t="str">
        <f t="shared" ca="1" si="199"/>
        <v/>
      </c>
      <c r="H910" s="225" t="str">
        <f t="shared" ca="1" si="200"/>
        <v/>
      </c>
      <c r="I910" s="226" t="str">
        <f t="shared" ca="1" si="201"/>
        <v/>
      </c>
      <c r="J910" s="227" t="str">
        <f t="shared" ca="1" si="202"/>
        <v/>
      </c>
      <c r="K910" s="301" t="s">
        <v>88</v>
      </c>
      <c r="L910" s="112"/>
      <c r="M910" s="35"/>
      <c r="N910" s="35"/>
      <c r="O910" s="35"/>
      <c r="P910" s="35"/>
      <c r="S910" s="35"/>
      <c r="T910" s="35"/>
      <c r="U910" s="35"/>
      <c r="V910" s="35"/>
      <c r="W910" s="35"/>
      <c r="X910" s="35"/>
      <c r="Y910" s="35"/>
      <c r="Z910" s="35"/>
      <c r="AA910" s="228" t="b">
        <f t="shared" ca="1" si="203"/>
        <v>1</v>
      </c>
      <c r="AB910" s="228" t="b">
        <f ca="1">AND(Accueil!$E$5="Oui",$AA910,OR($AD910="",Accueil!$E$7="",NOT(ISNUMBER(Accueil!$E$7)),$AD910&gt;=Accueil!$E$7))</f>
        <v>0</v>
      </c>
      <c r="AC910" s="228" t="b">
        <f ca="1">AND(Accueil!$E$8="Oui",$AA910,OR($AD910="",Accueil!$E$10="",NOT(ISNUMBER(Accueil!$E$10)),$AD910&gt;=Accueil!$E$10))</f>
        <v>0</v>
      </c>
      <c r="AD910" s="229" t="str">
        <f>IF(NOT(_xlfn.ISFORMULA(B910)),IF(ISNUMBER(B910),B910,IF(NOT(_xlfn.ISFORMULA(D910)),IF(AND(ISNUMBER(D910),D910&lt;&gt;0),Accueil!$B$7,IF(NOT(_xlfn.ISFORMULA(G910)),IF(AND(ISNUMBER(G910),G910&lt;&gt;0),Accueil!$B$7,""),"")),IF(NOT(_xlfn.ISFORMULA(G910)),IF(AND(ISNUMBER(G910),G910&lt;&gt;0),Accueil!$B$7,""),""))),IF(NOT(_xlfn.ISFORMULA(D910)),IF(AND(ISNUMBER(D910),D910&lt;&gt;0),Accueil!$B$7,IF(NOT(_xlfn.ISFORMULA(G910)),IF(AND(ISNUMBER(G910),G910&lt;&gt;0),Accueil!$B$7,""),"")),IF(NOT(_xlfn.ISFORMULA(G910)),IF(AND(ISNUMBER(G910),G910&lt;&gt;0),Accueil!$B$7,""),"")))</f>
        <v/>
      </c>
      <c r="AE910" s="230">
        <f t="shared" ca="1" si="204"/>
        <v>0</v>
      </c>
      <c r="AF910" s="230">
        <f t="shared" ca="1" si="205"/>
        <v>0</v>
      </c>
      <c r="AG910" s="230">
        <f t="shared" ca="1" si="206"/>
        <v>0</v>
      </c>
      <c r="AH910" s="231">
        <f t="shared" ca="1" si="207"/>
        <v>0</v>
      </c>
      <c r="AI910" s="231">
        <f t="shared" ca="1" si="208"/>
        <v>0</v>
      </c>
      <c r="AJ910" s="231" t="str">
        <f t="shared" ca="1" si="209"/>
        <v/>
      </c>
    </row>
    <row r="911" spans="1:36" x14ac:dyDescent="0.25">
      <c r="A911" s="42"/>
      <c r="B911" s="232" t="str">
        <f>IF(NOT(_xlfn.ISFORMULA(D911)),IF(AND(ISNUMBER(D911),D911&lt;&gt;0),Accueil!$B$7,IF(NOT(_xlfn.ISFORMULA(G911)),IF(AND(ISNUMBER(G911),G911&lt;&gt;0),Accueil!$B$7,""),"")),IF(NOT(_xlfn.ISFORMULA(G911)),IF(AND(ISNUMBER(G911),G911&lt;&gt;0),Accueil!$B$7,""),""))</f>
        <v/>
      </c>
      <c r="C911" s="43"/>
      <c r="D911" s="223" t="str">
        <f t="shared" ca="1" si="196"/>
        <v/>
      </c>
      <c r="E911" s="223" t="str">
        <f t="shared" ca="1" si="197"/>
        <v/>
      </c>
      <c r="F911" s="223" t="str">
        <f t="shared" ca="1" si="198"/>
        <v/>
      </c>
      <c r="G911" s="224" t="str">
        <f t="shared" ca="1" si="199"/>
        <v/>
      </c>
      <c r="H911" s="225" t="str">
        <f t="shared" ca="1" si="200"/>
        <v/>
      </c>
      <c r="I911" s="226" t="str">
        <f t="shared" ca="1" si="201"/>
        <v/>
      </c>
      <c r="J911" s="227" t="str">
        <f t="shared" ca="1" si="202"/>
        <v/>
      </c>
      <c r="K911" s="301" t="s">
        <v>88</v>
      </c>
      <c r="L911" s="112"/>
      <c r="M911" s="35"/>
      <c r="N911" s="35"/>
      <c r="O911" s="35"/>
      <c r="P911" s="35"/>
      <c r="S911" s="35"/>
      <c r="T911" s="35"/>
      <c r="U911" s="35"/>
      <c r="V911" s="35"/>
      <c r="W911" s="35"/>
      <c r="X911" s="35"/>
      <c r="Y911" s="35"/>
      <c r="Z911" s="35"/>
      <c r="AA911" s="228" t="b">
        <f t="shared" ca="1" si="203"/>
        <v>1</v>
      </c>
      <c r="AB911" s="228" t="b">
        <f ca="1">AND(Accueil!$E$5="Oui",$AA911,OR($AD911="",Accueil!$E$7="",NOT(ISNUMBER(Accueil!$E$7)),$AD911&gt;=Accueil!$E$7))</f>
        <v>0</v>
      </c>
      <c r="AC911" s="228" t="b">
        <f ca="1">AND(Accueil!$E$8="Oui",$AA911,OR($AD911="",Accueil!$E$10="",NOT(ISNUMBER(Accueil!$E$10)),$AD911&gt;=Accueil!$E$10))</f>
        <v>0</v>
      </c>
      <c r="AD911" s="229" t="str">
        <f>IF(NOT(_xlfn.ISFORMULA(B911)),IF(ISNUMBER(B911),B911,IF(NOT(_xlfn.ISFORMULA(D911)),IF(AND(ISNUMBER(D911),D911&lt;&gt;0),Accueil!$B$7,IF(NOT(_xlfn.ISFORMULA(G911)),IF(AND(ISNUMBER(G911),G911&lt;&gt;0),Accueil!$B$7,""),"")),IF(NOT(_xlfn.ISFORMULA(G911)),IF(AND(ISNUMBER(G911),G911&lt;&gt;0),Accueil!$B$7,""),""))),IF(NOT(_xlfn.ISFORMULA(D911)),IF(AND(ISNUMBER(D911),D911&lt;&gt;0),Accueil!$B$7,IF(NOT(_xlfn.ISFORMULA(G911)),IF(AND(ISNUMBER(G911),G911&lt;&gt;0),Accueil!$B$7,""),"")),IF(NOT(_xlfn.ISFORMULA(G911)),IF(AND(ISNUMBER(G911),G911&lt;&gt;0),Accueil!$B$7,""),"")))</f>
        <v/>
      </c>
      <c r="AE911" s="230">
        <f t="shared" ca="1" si="204"/>
        <v>0</v>
      </c>
      <c r="AF911" s="230">
        <f t="shared" ca="1" si="205"/>
        <v>0</v>
      </c>
      <c r="AG911" s="230">
        <f t="shared" ca="1" si="206"/>
        <v>0</v>
      </c>
      <c r="AH911" s="231">
        <f t="shared" ca="1" si="207"/>
        <v>0</v>
      </c>
      <c r="AI911" s="231">
        <f t="shared" ca="1" si="208"/>
        <v>0</v>
      </c>
      <c r="AJ911" s="231" t="str">
        <f t="shared" ca="1" si="209"/>
        <v/>
      </c>
    </row>
    <row r="912" spans="1:36" x14ac:dyDescent="0.25">
      <c r="A912" s="42"/>
      <c r="B912" s="232" t="str">
        <f>IF(NOT(_xlfn.ISFORMULA(D912)),IF(AND(ISNUMBER(D912),D912&lt;&gt;0),Accueil!$B$7,IF(NOT(_xlfn.ISFORMULA(G912)),IF(AND(ISNUMBER(G912),G912&lt;&gt;0),Accueil!$B$7,""),"")),IF(NOT(_xlfn.ISFORMULA(G912)),IF(AND(ISNUMBER(G912),G912&lt;&gt;0),Accueil!$B$7,""),""))</f>
        <v/>
      </c>
      <c r="C912" s="43"/>
      <c r="D912" s="223" t="str">
        <f t="shared" ca="1" si="196"/>
        <v/>
      </c>
      <c r="E912" s="223" t="str">
        <f t="shared" ca="1" si="197"/>
        <v/>
      </c>
      <c r="F912" s="223" t="str">
        <f t="shared" ca="1" si="198"/>
        <v/>
      </c>
      <c r="G912" s="224" t="str">
        <f t="shared" ca="1" si="199"/>
        <v/>
      </c>
      <c r="H912" s="225" t="str">
        <f t="shared" ca="1" si="200"/>
        <v/>
      </c>
      <c r="I912" s="226" t="str">
        <f t="shared" ca="1" si="201"/>
        <v/>
      </c>
      <c r="J912" s="227" t="str">
        <f t="shared" ca="1" si="202"/>
        <v/>
      </c>
      <c r="K912" s="301" t="s">
        <v>88</v>
      </c>
      <c r="L912" s="112"/>
      <c r="M912" s="35"/>
      <c r="N912" s="35"/>
      <c r="O912" s="35"/>
      <c r="P912" s="35"/>
      <c r="S912" s="35"/>
      <c r="T912" s="35"/>
      <c r="U912" s="35"/>
      <c r="V912" s="35"/>
      <c r="W912" s="35"/>
      <c r="X912" s="35"/>
      <c r="Y912" s="35"/>
      <c r="Z912" s="35"/>
      <c r="AA912" s="228" t="b">
        <f t="shared" ca="1" si="203"/>
        <v>1</v>
      </c>
      <c r="AB912" s="228" t="b">
        <f ca="1">AND(Accueil!$E$5="Oui",$AA912,OR($AD912="",Accueil!$E$7="",NOT(ISNUMBER(Accueil!$E$7)),$AD912&gt;=Accueil!$E$7))</f>
        <v>0</v>
      </c>
      <c r="AC912" s="228" t="b">
        <f ca="1">AND(Accueil!$E$8="Oui",$AA912,OR($AD912="",Accueil!$E$10="",NOT(ISNUMBER(Accueil!$E$10)),$AD912&gt;=Accueil!$E$10))</f>
        <v>0</v>
      </c>
      <c r="AD912" s="229" t="str">
        <f>IF(NOT(_xlfn.ISFORMULA(B912)),IF(ISNUMBER(B912),B912,IF(NOT(_xlfn.ISFORMULA(D912)),IF(AND(ISNUMBER(D912),D912&lt;&gt;0),Accueil!$B$7,IF(NOT(_xlfn.ISFORMULA(G912)),IF(AND(ISNUMBER(G912),G912&lt;&gt;0),Accueil!$B$7,""),"")),IF(NOT(_xlfn.ISFORMULA(G912)),IF(AND(ISNUMBER(G912),G912&lt;&gt;0),Accueil!$B$7,""),""))),IF(NOT(_xlfn.ISFORMULA(D912)),IF(AND(ISNUMBER(D912),D912&lt;&gt;0),Accueil!$B$7,IF(NOT(_xlfn.ISFORMULA(G912)),IF(AND(ISNUMBER(G912),G912&lt;&gt;0),Accueil!$B$7,""),"")),IF(NOT(_xlfn.ISFORMULA(G912)),IF(AND(ISNUMBER(G912),G912&lt;&gt;0),Accueil!$B$7,""),"")))</f>
        <v/>
      </c>
      <c r="AE912" s="230">
        <f t="shared" ca="1" si="204"/>
        <v>0</v>
      </c>
      <c r="AF912" s="230">
        <f t="shared" ca="1" si="205"/>
        <v>0</v>
      </c>
      <c r="AG912" s="230">
        <f t="shared" ca="1" si="206"/>
        <v>0</v>
      </c>
      <c r="AH912" s="231">
        <f t="shared" ca="1" si="207"/>
        <v>0</v>
      </c>
      <c r="AI912" s="231">
        <f t="shared" ca="1" si="208"/>
        <v>0</v>
      </c>
      <c r="AJ912" s="231" t="str">
        <f t="shared" ca="1" si="209"/>
        <v/>
      </c>
    </row>
    <row r="913" spans="1:36" x14ac:dyDescent="0.25">
      <c r="A913" s="42"/>
      <c r="B913" s="232" t="str">
        <f>IF(NOT(_xlfn.ISFORMULA(D913)),IF(AND(ISNUMBER(D913),D913&lt;&gt;0),Accueil!$B$7,IF(NOT(_xlfn.ISFORMULA(G913)),IF(AND(ISNUMBER(G913),G913&lt;&gt;0),Accueil!$B$7,""),"")),IF(NOT(_xlfn.ISFORMULA(G913)),IF(AND(ISNUMBER(G913),G913&lt;&gt;0),Accueil!$B$7,""),""))</f>
        <v/>
      </c>
      <c r="C913" s="43"/>
      <c r="D913" s="223" t="str">
        <f t="shared" ca="1" si="196"/>
        <v/>
      </c>
      <c r="E913" s="223" t="str">
        <f t="shared" ca="1" si="197"/>
        <v/>
      </c>
      <c r="F913" s="223" t="str">
        <f t="shared" ca="1" si="198"/>
        <v/>
      </c>
      <c r="G913" s="224" t="str">
        <f t="shared" ca="1" si="199"/>
        <v/>
      </c>
      <c r="H913" s="225" t="str">
        <f t="shared" ca="1" si="200"/>
        <v/>
      </c>
      <c r="I913" s="226" t="str">
        <f t="shared" ca="1" si="201"/>
        <v/>
      </c>
      <c r="J913" s="227" t="str">
        <f t="shared" ca="1" si="202"/>
        <v/>
      </c>
      <c r="K913" s="301" t="s">
        <v>88</v>
      </c>
      <c r="L913" s="112"/>
      <c r="M913" s="35"/>
      <c r="N913" s="35"/>
      <c r="O913" s="35"/>
      <c r="P913" s="35"/>
      <c r="S913" s="35"/>
      <c r="T913" s="35"/>
      <c r="U913" s="35"/>
      <c r="V913" s="35"/>
      <c r="W913" s="35"/>
      <c r="X913" s="35"/>
      <c r="Y913" s="35"/>
      <c r="Z913" s="35"/>
      <c r="AA913" s="228" t="b">
        <f t="shared" ca="1" si="203"/>
        <v>1</v>
      </c>
      <c r="AB913" s="228" t="b">
        <f ca="1">AND(Accueil!$E$5="Oui",$AA913,OR($AD913="",Accueil!$E$7="",NOT(ISNUMBER(Accueil!$E$7)),$AD913&gt;=Accueil!$E$7))</f>
        <v>0</v>
      </c>
      <c r="AC913" s="228" t="b">
        <f ca="1">AND(Accueil!$E$8="Oui",$AA913,OR($AD913="",Accueil!$E$10="",NOT(ISNUMBER(Accueil!$E$10)),$AD913&gt;=Accueil!$E$10))</f>
        <v>0</v>
      </c>
      <c r="AD913" s="229" t="str">
        <f>IF(NOT(_xlfn.ISFORMULA(B913)),IF(ISNUMBER(B913),B913,IF(NOT(_xlfn.ISFORMULA(D913)),IF(AND(ISNUMBER(D913),D913&lt;&gt;0),Accueil!$B$7,IF(NOT(_xlfn.ISFORMULA(G913)),IF(AND(ISNUMBER(G913),G913&lt;&gt;0),Accueil!$B$7,""),"")),IF(NOT(_xlfn.ISFORMULA(G913)),IF(AND(ISNUMBER(G913),G913&lt;&gt;0),Accueil!$B$7,""),""))),IF(NOT(_xlfn.ISFORMULA(D913)),IF(AND(ISNUMBER(D913),D913&lt;&gt;0),Accueil!$B$7,IF(NOT(_xlfn.ISFORMULA(G913)),IF(AND(ISNUMBER(G913),G913&lt;&gt;0),Accueil!$B$7,""),"")),IF(NOT(_xlfn.ISFORMULA(G913)),IF(AND(ISNUMBER(G913),G913&lt;&gt;0),Accueil!$B$7,""),"")))</f>
        <v/>
      </c>
      <c r="AE913" s="230">
        <f t="shared" ca="1" si="204"/>
        <v>0</v>
      </c>
      <c r="AF913" s="230">
        <f t="shared" ca="1" si="205"/>
        <v>0</v>
      </c>
      <c r="AG913" s="230">
        <f t="shared" ca="1" si="206"/>
        <v>0</v>
      </c>
      <c r="AH913" s="231">
        <f t="shared" ca="1" si="207"/>
        <v>0</v>
      </c>
      <c r="AI913" s="231">
        <f t="shared" ca="1" si="208"/>
        <v>0</v>
      </c>
      <c r="AJ913" s="231" t="str">
        <f t="shared" ca="1" si="209"/>
        <v/>
      </c>
    </row>
    <row r="914" spans="1:36" x14ac:dyDescent="0.25">
      <c r="A914" s="42"/>
      <c r="B914" s="232" t="str">
        <f>IF(NOT(_xlfn.ISFORMULA(D914)),IF(AND(ISNUMBER(D914),D914&lt;&gt;0),Accueil!$B$7,IF(NOT(_xlfn.ISFORMULA(G914)),IF(AND(ISNUMBER(G914),G914&lt;&gt;0),Accueil!$B$7,""),"")),IF(NOT(_xlfn.ISFORMULA(G914)),IF(AND(ISNUMBER(G914),G914&lt;&gt;0),Accueil!$B$7,""),""))</f>
        <v/>
      </c>
      <c r="C914" s="43"/>
      <c r="D914" s="223" t="str">
        <f t="shared" ca="1" si="196"/>
        <v/>
      </c>
      <c r="E914" s="223" t="str">
        <f t="shared" ca="1" si="197"/>
        <v/>
      </c>
      <c r="F914" s="223" t="str">
        <f t="shared" ca="1" si="198"/>
        <v/>
      </c>
      <c r="G914" s="224" t="str">
        <f t="shared" ca="1" si="199"/>
        <v/>
      </c>
      <c r="H914" s="225" t="str">
        <f t="shared" ca="1" si="200"/>
        <v/>
      </c>
      <c r="I914" s="226" t="str">
        <f t="shared" ca="1" si="201"/>
        <v/>
      </c>
      <c r="J914" s="227" t="str">
        <f t="shared" ca="1" si="202"/>
        <v/>
      </c>
      <c r="K914" s="301" t="s">
        <v>88</v>
      </c>
      <c r="L914" s="112"/>
      <c r="M914" s="35"/>
      <c r="N914" s="35"/>
      <c r="O914" s="35"/>
      <c r="P914" s="35"/>
      <c r="S914" s="35"/>
      <c r="T914" s="35"/>
      <c r="U914" s="35"/>
      <c r="V914" s="35"/>
      <c r="W914" s="35"/>
      <c r="X914" s="35"/>
      <c r="Y914" s="35"/>
      <c r="Z914" s="35"/>
      <c r="AA914" s="228" t="b">
        <f t="shared" ca="1" si="203"/>
        <v>1</v>
      </c>
      <c r="AB914" s="228" t="b">
        <f ca="1">AND(Accueil!$E$5="Oui",$AA914,OR($AD914="",Accueil!$E$7="",NOT(ISNUMBER(Accueil!$E$7)),$AD914&gt;=Accueil!$E$7))</f>
        <v>0</v>
      </c>
      <c r="AC914" s="228" t="b">
        <f ca="1">AND(Accueil!$E$8="Oui",$AA914,OR($AD914="",Accueil!$E$10="",NOT(ISNUMBER(Accueil!$E$10)),$AD914&gt;=Accueil!$E$10))</f>
        <v>0</v>
      </c>
      <c r="AD914" s="229" t="str">
        <f>IF(NOT(_xlfn.ISFORMULA(B914)),IF(ISNUMBER(B914),B914,IF(NOT(_xlfn.ISFORMULA(D914)),IF(AND(ISNUMBER(D914),D914&lt;&gt;0),Accueil!$B$7,IF(NOT(_xlfn.ISFORMULA(G914)),IF(AND(ISNUMBER(G914),G914&lt;&gt;0),Accueil!$B$7,""),"")),IF(NOT(_xlfn.ISFORMULA(G914)),IF(AND(ISNUMBER(G914),G914&lt;&gt;0),Accueil!$B$7,""),""))),IF(NOT(_xlfn.ISFORMULA(D914)),IF(AND(ISNUMBER(D914),D914&lt;&gt;0),Accueil!$B$7,IF(NOT(_xlfn.ISFORMULA(G914)),IF(AND(ISNUMBER(G914),G914&lt;&gt;0),Accueil!$B$7,""),"")),IF(NOT(_xlfn.ISFORMULA(G914)),IF(AND(ISNUMBER(G914),G914&lt;&gt;0),Accueil!$B$7,""),"")))</f>
        <v/>
      </c>
      <c r="AE914" s="230">
        <f t="shared" ca="1" si="204"/>
        <v>0</v>
      </c>
      <c r="AF914" s="230">
        <f t="shared" ca="1" si="205"/>
        <v>0</v>
      </c>
      <c r="AG914" s="230">
        <f t="shared" ca="1" si="206"/>
        <v>0</v>
      </c>
      <c r="AH914" s="231">
        <f t="shared" ca="1" si="207"/>
        <v>0</v>
      </c>
      <c r="AI914" s="231">
        <f t="shared" ca="1" si="208"/>
        <v>0</v>
      </c>
      <c r="AJ914" s="231" t="str">
        <f t="shared" ca="1" si="209"/>
        <v/>
      </c>
    </row>
    <row r="915" spans="1:36" x14ac:dyDescent="0.25">
      <c r="A915" s="42"/>
      <c r="B915" s="232" t="str">
        <f>IF(NOT(_xlfn.ISFORMULA(D915)),IF(AND(ISNUMBER(D915),D915&lt;&gt;0),Accueil!$B$7,IF(NOT(_xlfn.ISFORMULA(G915)),IF(AND(ISNUMBER(G915),G915&lt;&gt;0),Accueil!$B$7,""),"")),IF(NOT(_xlfn.ISFORMULA(G915)),IF(AND(ISNUMBER(G915),G915&lt;&gt;0),Accueil!$B$7,""),""))</f>
        <v/>
      </c>
      <c r="C915" s="43"/>
      <c r="D915" s="223" t="str">
        <f t="shared" ca="1" si="196"/>
        <v/>
      </c>
      <c r="E915" s="223" t="str">
        <f t="shared" ca="1" si="197"/>
        <v/>
      </c>
      <c r="F915" s="223" t="str">
        <f t="shared" ca="1" si="198"/>
        <v/>
      </c>
      <c r="G915" s="224" t="str">
        <f t="shared" ca="1" si="199"/>
        <v/>
      </c>
      <c r="H915" s="225" t="str">
        <f t="shared" ca="1" si="200"/>
        <v/>
      </c>
      <c r="I915" s="226" t="str">
        <f t="shared" ca="1" si="201"/>
        <v/>
      </c>
      <c r="J915" s="227" t="str">
        <f t="shared" ca="1" si="202"/>
        <v/>
      </c>
      <c r="K915" s="301" t="s">
        <v>88</v>
      </c>
      <c r="L915" s="112"/>
      <c r="M915" s="35"/>
      <c r="N915" s="35"/>
      <c r="O915" s="35"/>
      <c r="P915" s="35"/>
      <c r="S915" s="35"/>
      <c r="T915" s="35"/>
      <c r="U915" s="35"/>
      <c r="V915" s="35"/>
      <c r="W915" s="35"/>
      <c r="X915" s="35"/>
      <c r="Y915" s="35"/>
      <c r="Z915" s="35"/>
      <c r="AA915" s="228" t="b">
        <f t="shared" ca="1" si="203"/>
        <v>1</v>
      </c>
      <c r="AB915" s="228" t="b">
        <f ca="1">AND(Accueil!$E$5="Oui",$AA915,OR($AD915="",Accueil!$E$7="",NOT(ISNUMBER(Accueil!$E$7)),$AD915&gt;=Accueil!$E$7))</f>
        <v>0</v>
      </c>
      <c r="AC915" s="228" t="b">
        <f ca="1">AND(Accueil!$E$8="Oui",$AA915,OR($AD915="",Accueil!$E$10="",NOT(ISNUMBER(Accueil!$E$10)),$AD915&gt;=Accueil!$E$10))</f>
        <v>0</v>
      </c>
      <c r="AD915" s="229" t="str">
        <f>IF(NOT(_xlfn.ISFORMULA(B915)),IF(ISNUMBER(B915),B915,IF(NOT(_xlfn.ISFORMULA(D915)),IF(AND(ISNUMBER(D915),D915&lt;&gt;0),Accueil!$B$7,IF(NOT(_xlfn.ISFORMULA(G915)),IF(AND(ISNUMBER(G915),G915&lt;&gt;0),Accueil!$B$7,""),"")),IF(NOT(_xlfn.ISFORMULA(G915)),IF(AND(ISNUMBER(G915),G915&lt;&gt;0),Accueil!$B$7,""),""))),IF(NOT(_xlfn.ISFORMULA(D915)),IF(AND(ISNUMBER(D915),D915&lt;&gt;0),Accueil!$B$7,IF(NOT(_xlfn.ISFORMULA(G915)),IF(AND(ISNUMBER(G915),G915&lt;&gt;0),Accueil!$B$7,""),"")),IF(NOT(_xlfn.ISFORMULA(G915)),IF(AND(ISNUMBER(G915),G915&lt;&gt;0),Accueil!$B$7,""),"")))</f>
        <v/>
      </c>
      <c r="AE915" s="230">
        <f t="shared" ca="1" si="204"/>
        <v>0</v>
      </c>
      <c r="AF915" s="230">
        <f t="shared" ca="1" si="205"/>
        <v>0</v>
      </c>
      <c r="AG915" s="230">
        <f t="shared" ca="1" si="206"/>
        <v>0</v>
      </c>
      <c r="AH915" s="231">
        <f t="shared" ca="1" si="207"/>
        <v>0</v>
      </c>
      <c r="AI915" s="231">
        <f t="shared" ca="1" si="208"/>
        <v>0</v>
      </c>
      <c r="AJ915" s="231" t="str">
        <f t="shared" ca="1" si="209"/>
        <v/>
      </c>
    </row>
    <row r="916" spans="1:36" x14ac:dyDescent="0.25">
      <c r="A916" s="42"/>
      <c r="B916" s="232" t="str">
        <f>IF(NOT(_xlfn.ISFORMULA(D916)),IF(AND(ISNUMBER(D916),D916&lt;&gt;0),Accueil!$B$7,IF(NOT(_xlfn.ISFORMULA(G916)),IF(AND(ISNUMBER(G916),G916&lt;&gt;0),Accueil!$B$7,""),"")),IF(NOT(_xlfn.ISFORMULA(G916)),IF(AND(ISNUMBER(G916),G916&lt;&gt;0),Accueil!$B$7,""),""))</f>
        <v/>
      </c>
      <c r="C916" s="43"/>
      <c r="D916" s="223" t="str">
        <f t="shared" ca="1" si="196"/>
        <v/>
      </c>
      <c r="E916" s="223" t="str">
        <f t="shared" ca="1" si="197"/>
        <v/>
      </c>
      <c r="F916" s="223" t="str">
        <f t="shared" ca="1" si="198"/>
        <v/>
      </c>
      <c r="G916" s="224" t="str">
        <f t="shared" ca="1" si="199"/>
        <v/>
      </c>
      <c r="H916" s="225" t="str">
        <f t="shared" ca="1" si="200"/>
        <v/>
      </c>
      <c r="I916" s="226" t="str">
        <f t="shared" ca="1" si="201"/>
        <v/>
      </c>
      <c r="J916" s="227" t="str">
        <f t="shared" ca="1" si="202"/>
        <v/>
      </c>
      <c r="K916" s="301" t="s">
        <v>88</v>
      </c>
      <c r="L916" s="112"/>
      <c r="M916" s="35"/>
      <c r="N916" s="35"/>
      <c r="O916" s="35"/>
      <c r="P916" s="35"/>
      <c r="S916" s="35"/>
      <c r="T916" s="35"/>
      <c r="U916" s="35"/>
      <c r="V916" s="35"/>
      <c r="W916" s="35"/>
      <c r="X916" s="35"/>
      <c r="Y916" s="35"/>
      <c r="Z916" s="35"/>
      <c r="AA916" s="228" t="b">
        <f t="shared" ca="1" si="203"/>
        <v>1</v>
      </c>
      <c r="AB916" s="228" t="b">
        <f ca="1">AND(Accueil!$E$5="Oui",$AA916,OR($AD916="",Accueil!$E$7="",NOT(ISNUMBER(Accueil!$E$7)),$AD916&gt;=Accueil!$E$7))</f>
        <v>0</v>
      </c>
      <c r="AC916" s="228" t="b">
        <f ca="1">AND(Accueil!$E$8="Oui",$AA916,OR($AD916="",Accueil!$E$10="",NOT(ISNUMBER(Accueil!$E$10)),$AD916&gt;=Accueil!$E$10))</f>
        <v>0</v>
      </c>
      <c r="AD916" s="229" t="str">
        <f>IF(NOT(_xlfn.ISFORMULA(B916)),IF(ISNUMBER(B916),B916,IF(NOT(_xlfn.ISFORMULA(D916)),IF(AND(ISNUMBER(D916),D916&lt;&gt;0),Accueil!$B$7,IF(NOT(_xlfn.ISFORMULA(G916)),IF(AND(ISNUMBER(G916),G916&lt;&gt;0),Accueil!$B$7,""),"")),IF(NOT(_xlfn.ISFORMULA(G916)),IF(AND(ISNUMBER(G916),G916&lt;&gt;0),Accueil!$B$7,""),""))),IF(NOT(_xlfn.ISFORMULA(D916)),IF(AND(ISNUMBER(D916),D916&lt;&gt;0),Accueil!$B$7,IF(NOT(_xlfn.ISFORMULA(G916)),IF(AND(ISNUMBER(G916),G916&lt;&gt;0),Accueil!$B$7,""),"")),IF(NOT(_xlfn.ISFORMULA(G916)),IF(AND(ISNUMBER(G916),G916&lt;&gt;0),Accueil!$B$7,""),"")))</f>
        <v/>
      </c>
      <c r="AE916" s="230">
        <f t="shared" ca="1" si="204"/>
        <v>0</v>
      </c>
      <c r="AF916" s="230">
        <f t="shared" ca="1" si="205"/>
        <v>0</v>
      </c>
      <c r="AG916" s="230">
        <f t="shared" ca="1" si="206"/>
        <v>0</v>
      </c>
      <c r="AH916" s="231">
        <f t="shared" ca="1" si="207"/>
        <v>0</v>
      </c>
      <c r="AI916" s="231">
        <f t="shared" ca="1" si="208"/>
        <v>0</v>
      </c>
      <c r="AJ916" s="231" t="str">
        <f t="shared" ca="1" si="209"/>
        <v/>
      </c>
    </row>
    <row r="917" spans="1:36" x14ac:dyDescent="0.25">
      <c r="A917" s="42"/>
      <c r="B917" s="232" t="str">
        <f>IF(NOT(_xlfn.ISFORMULA(D917)),IF(AND(ISNUMBER(D917),D917&lt;&gt;0),Accueil!$B$7,IF(NOT(_xlfn.ISFORMULA(G917)),IF(AND(ISNUMBER(G917),G917&lt;&gt;0),Accueil!$B$7,""),"")),IF(NOT(_xlfn.ISFORMULA(G917)),IF(AND(ISNUMBER(G917),G917&lt;&gt;0),Accueil!$B$7,""),""))</f>
        <v/>
      </c>
      <c r="C917" s="43"/>
      <c r="D917" s="223" t="str">
        <f t="shared" ca="1" si="196"/>
        <v/>
      </c>
      <c r="E917" s="223" t="str">
        <f t="shared" ca="1" si="197"/>
        <v/>
      </c>
      <c r="F917" s="223" t="str">
        <f t="shared" ca="1" si="198"/>
        <v/>
      </c>
      <c r="G917" s="224" t="str">
        <f t="shared" ca="1" si="199"/>
        <v/>
      </c>
      <c r="H917" s="225" t="str">
        <f t="shared" ca="1" si="200"/>
        <v/>
      </c>
      <c r="I917" s="226" t="str">
        <f t="shared" ca="1" si="201"/>
        <v/>
      </c>
      <c r="J917" s="227" t="str">
        <f t="shared" ca="1" si="202"/>
        <v/>
      </c>
      <c r="K917" s="301" t="s">
        <v>88</v>
      </c>
      <c r="L917" s="112"/>
      <c r="M917" s="35"/>
      <c r="N917" s="35"/>
      <c r="O917" s="35"/>
      <c r="P917" s="35"/>
      <c r="S917" s="35"/>
      <c r="T917" s="35"/>
      <c r="U917" s="35"/>
      <c r="V917" s="35"/>
      <c r="W917" s="35"/>
      <c r="X917" s="35"/>
      <c r="Y917" s="35"/>
      <c r="Z917" s="35"/>
      <c r="AA917" s="228" t="b">
        <f t="shared" ca="1" si="203"/>
        <v>1</v>
      </c>
      <c r="AB917" s="228" t="b">
        <f ca="1">AND(Accueil!$E$5="Oui",$AA917,OR($AD917="",Accueil!$E$7="",NOT(ISNUMBER(Accueil!$E$7)),$AD917&gt;=Accueil!$E$7))</f>
        <v>0</v>
      </c>
      <c r="AC917" s="228" t="b">
        <f ca="1">AND(Accueil!$E$8="Oui",$AA917,OR($AD917="",Accueil!$E$10="",NOT(ISNUMBER(Accueil!$E$10)),$AD917&gt;=Accueil!$E$10))</f>
        <v>0</v>
      </c>
      <c r="AD917" s="229" t="str">
        <f>IF(NOT(_xlfn.ISFORMULA(B917)),IF(ISNUMBER(B917),B917,IF(NOT(_xlfn.ISFORMULA(D917)),IF(AND(ISNUMBER(D917),D917&lt;&gt;0),Accueil!$B$7,IF(NOT(_xlfn.ISFORMULA(G917)),IF(AND(ISNUMBER(G917),G917&lt;&gt;0),Accueil!$B$7,""),"")),IF(NOT(_xlfn.ISFORMULA(G917)),IF(AND(ISNUMBER(G917),G917&lt;&gt;0),Accueil!$B$7,""),""))),IF(NOT(_xlfn.ISFORMULA(D917)),IF(AND(ISNUMBER(D917),D917&lt;&gt;0),Accueil!$B$7,IF(NOT(_xlfn.ISFORMULA(G917)),IF(AND(ISNUMBER(G917),G917&lt;&gt;0),Accueil!$B$7,""),"")),IF(NOT(_xlfn.ISFORMULA(G917)),IF(AND(ISNUMBER(G917),G917&lt;&gt;0),Accueil!$B$7,""),"")))</f>
        <v/>
      </c>
      <c r="AE917" s="230">
        <f t="shared" ca="1" si="204"/>
        <v>0</v>
      </c>
      <c r="AF917" s="230">
        <f t="shared" ca="1" si="205"/>
        <v>0</v>
      </c>
      <c r="AG917" s="230">
        <f t="shared" ca="1" si="206"/>
        <v>0</v>
      </c>
      <c r="AH917" s="231">
        <f t="shared" ca="1" si="207"/>
        <v>0</v>
      </c>
      <c r="AI917" s="231">
        <f t="shared" ca="1" si="208"/>
        <v>0</v>
      </c>
      <c r="AJ917" s="231" t="str">
        <f t="shared" ca="1" si="209"/>
        <v/>
      </c>
    </row>
    <row r="918" spans="1:36" x14ac:dyDescent="0.25">
      <c r="A918" s="42"/>
      <c r="B918" s="232" t="str">
        <f>IF(NOT(_xlfn.ISFORMULA(D918)),IF(AND(ISNUMBER(D918),D918&lt;&gt;0),Accueil!$B$7,IF(NOT(_xlfn.ISFORMULA(G918)),IF(AND(ISNUMBER(G918),G918&lt;&gt;0),Accueil!$B$7,""),"")),IF(NOT(_xlfn.ISFORMULA(G918)),IF(AND(ISNUMBER(G918),G918&lt;&gt;0),Accueil!$B$7,""),""))</f>
        <v/>
      </c>
      <c r="C918" s="43"/>
      <c r="D918" s="223" t="str">
        <f t="shared" ca="1" si="196"/>
        <v/>
      </c>
      <c r="E918" s="223" t="str">
        <f t="shared" ca="1" si="197"/>
        <v/>
      </c>
      <c r="F918" s="223" t="str">
        <f t="shared" ca="1" si="198"/>
        <v/>
      </c>
      <c r="G918" s="224" t="str">
        <f t="shared" ca="1" si="199"/>
        <v/>
      </c>
      <c r="H918" s="225" t="str">
        <f t="shared" ca="1" si="200"/>
        <v/>
      </c>
      <c r="I918" s="226" t="str">
        <f t="shared" ca="1" si="201"/>
        <v/>
      </c>
      <c r="J918" s="227" t="str">
        <f t="shared" ca="1" si="202"/>
        <v/>
      </c>
      <c r="K918" s="301" t="s">
        <v>88</v>
      </c>
      <c r="L918" s="112"/>
      <c r="M918" s="35"/>
      <c r="N918" s="35"/>
      <c r="O918" s="35"/>
      <c r="P918" s="35"/>
      <c r="S918" s="35"/>
      <c r="T918" s="35"/>
      <c r="U918" s="35"/>
      <c r="V918" s="35"/>
      <c r="W918" s="35"/>
      <c r="X918" s="35"/>
      <c r="Y918" s="35"/>
      <c r="Z918" s="35"/>
      <c r="AA918" s="228" t="b">
        <f t="shared" ca="1" si="203"/>
        <v>1</v>
      </c>
      <c r="AB918" s="228" t="b">
        <f ca="1">AND(Accueil!$E$5="Oui",$AA918,OR($AD918="",Accueil!$E$7="",NOT(ISNUMBER(Accueil!$E$7)),$AD918&gt;=Accueil!$E$7))</f>
        <v>0</v>
      </c>
      <c r="AC918" s="228" t="b">
        <f ca="1">AND(Accueil!$E$8="Oui",$AA918,OR($AD918="",Accueil!$E$10="",NOT(ISNUMBER(Accueil!$E$10)),$AD918&gt;=Accueil!$E$10))</f>
        <v>0</v>
      </c>
      <c r="AD918" s="229" t="str">
        <f>IF(NOT(_xlfn.ISFORMULA(B918)),IF(ISNUMBER(B918),B918,IF(NOT(_xlfn.ISFORMULA(D918)),IF(AND(ISNUMBER(D918),D918&lt;&gt;0),Accueil!$B$7,IF(NOT(_xlfn.ISFORMULA(G918)),IF(AND(ISNUMBER(G918),G918&lt;&gt;0),Accueil!$B$7,""),"")),IF(NOT(_xlfn.ISFORMULA(G918)),IF(AND(ISNUMBER(G918),G918&lt;&gt;0),Accueil!$B$7,""),""))),IF(NOT(_xlfn.ISFORMULA(D918)),IF(AND(ISNUMBER(D918),D918&lt;&gt;0),Accueil!$B$7,IF(NOT(_xlfn.ISFORMULA(G918)),IF(AND(ISNUMBER(G918),G918&lt;&gt;0),Accueil!$B$7,""),"")),IF(NOT(_xlfn.ISFORMULA(G918)),IF(AND(ISNUMBER(G918),G918&lt;&gt;0),Accueil!$B$7,""),"")))</f>
        <v/>
      </c>
      <c r="AE918" s="230">
        <f t="shared" ca="1" si="204"/>
        <v>0</v>
      </c>
      <c r="AF918" s="230">
        <f t="shared" ca="1" si="205"/>
        <v>0</v>
      </c>
      <c r="AG918" s="230">
        <f t="shared" ca="1" si="206"/>
        <v>0</v>
      </c>
      <c r="AH918" s="231">
        <f t="shared" ca="1" si="207"/>
        <v>0</v>
      </c>
      <c r="AI918" s="231">
        <f t="shared" ca="1" si="208"/>
        <v>0</v>
      </c>
      <c r="AJ918" s="231" t="str">
        <f t="shared" ca="1" si="209"/>
        <v/>
      </c>
    </row>
    <row r="919" spans="1:36" x14ac:dyDescent="0.25">
      <c r="A919" s="42"/>
      <c r="B919" s="232" t="str">
        <f>IF(NOT(_xlfn.ISFORMULA(D919)),IF(AND(ISNUMBER(D919),D919&lt;&gt;0),Accueil!$B$7,IF(NOT(_xlfn.ISFORMULA(G919)),IF(AND(ISNUMBER(G919),G919&lt;&gt;0),Accueil!$B$7,""),"")),IF(NOT(_xlfn.ISFORMULA(G919)),IF(AND(ISNUMBER(G919),G919&lt;&gt;0),Accueil!$B$7,""),""))</f>
        <v/>
      </c>
      <c r="C919" s="43"/>
      <c r="D919" s="223" t="str">
        <f t="shared" ca="1" si="196"/>
        <v/>
      </c>
      <c r="E919" s="223" t="str">
        <f t="shared" ca="1" si="197"/>
        <v/>
      </c>
      <c r="F919" s="223" t="str">
        <f t="shared" ca="1" si="198"/>
        <v/>
      </c>
      <c r="G919" s="224" t="str">
        <f t="shared" ca="1" si="199"/>
        <v/>
      </c>
      <c r="H919" s="225" t="str">
        <f t="shared" ca="1" si="200"/>
        <v/>
      </c>
      <c r="I919" s="226" t="str">
        <f t="shared" ca="1" si="201"/>
        <v/>
      </c>
      <c r="J919" s="227" t="str">
        <f t="shared" ca="1" si="202"/>
        <v/>
      </c>
      <c r="K919" s="301" t="s">
        <v>88</v>
      </c>
      <c r="L919" s="112"/>
      <c r="M919" s="35"/>
      <c r="N919" s="35"/>
      <c r="O919" s="35"/>
      <c r="P919" s="35"/>
      <c r="S919" s="35"/>
      <c r="T919" s="35"/>
      <c r="U919" s="35"/>
      <c r="V919" s="35"/>
      <c r="W919" s="35"/>
      <c r="X919" s="35"/>
      <c r="Y919" s="35"/>
      <c r="Z919" s="35"/>
      <c r="AA919" s="228" t="b">
        <f t="shared" ca="1" si="203"/>
        <v>1</v>
      </c>
      <c r="AB919" s="228" t="b">
        <f ca="1">AND(Accueil!$E$5="Oui",$AA919,OR($AD919="",Accueil!$E$7="",NOT(ISNUMBER(Accueil!$E$7)),$AD919&gt;=Accueil!$E$7))</f>
        <v>0</v>
      </c>
      <c r="AC919" s="228" t="b">
        <f ca="1">AND(Accueil!$E$8="Oui",$AA919,OR($AD919="",Accueil!$E$10="",NOT(ISNUMBER(Accueil!$E$10)),$AD919&gt;=Accueil!$E$10))</f>
        <v>0</v>
      </c>
      <c r="AD919" s="229" t="str">
        <f>IF(NOT(_xlfn.ISFORMULA(B919)),IF(ISNUMBER(B919),B919,IF(NOT(_xlfn.ISFORMULA(D919)),IF(AND(ISNUMBER(D919),D919&lt;&gt;0),Accueil!$B$7,IF(NOT(_xlfn.ISFORMULA(G919)),IF(AND(ISNUMBER(G919),G919&lt;&gt;0),Accueil!$B$7,""),"")),IF(NOT(_xlfn.ISFORMULA(G919)),IF(AND(ISNUMBER(G919),G919&lt;&gt;0),Accueil!$B$7,""),""))),IF(NOT(_xlfn.ISFORMULA(D919)),IF(AND(ISNUMBER(D919),D919&lt;&gt;0),Accueil!$B$7,IF(NOT(_xlfn.ISFORMULA(G919)),IF(AND(ISNUMBER(G919),G919&lt;&gt;0),Accueil!$B$7,""),"")),IF(NOT(_xlfn.ISFORMULA(G919)),IF(AND(ISNUMBER(G919),G919&lt;&gt;0),Accueil!$B$7,""),"")))</f>
        <v/>
      </c>
      <c r="AE919" s="230">
        <f t="shared" ca="1" si="204"/>
        <v>0</v>
      </c>
      <c r="AF919" s="230">
        <f t="shared" ca="1" si="205"/>
        <v>0</v>
      </c>
      <c r="AG919" s="230">
        <f t="shared" ca="1" si="206"/>
        <v>0</v>
      </c>
      <c r="AH919" s="231">
        <f t="shared" ca="1" si="207"/>
        <v>0</v>
      </c>
      <c r="AI919" s="231">
        <f t="shared" ca="1" si="208"/>
        <v>0</v>
      </c>
      <c r="AJ919" s="231" t="str">
        <f t="shared" ca="1" si="209"/>
        <v/>
      </c>
    </row>
    <row r="920" spans="1:36" x14ac:dyDescent="0.25">
      <c r="A920" s="42"/>
      <c r="B920" s="232" t="str">
        <f>IF(NOT(_xlfn.ISFORMULA(D920)),IF(AND(ISNUMBER(D920),D920&lt;&gt;0),Accueil!$B$7,IF(NOT(_xlfn.ISFORMULA(G920)),IF(AND(ISNUMBER(G920),G920&lt;&gt;0),Accueil!$B$7,""),"")),IF(NOT(_xlfn.ISFORMULA(G920)),IF(AND(ISNUMBER(G920),G920&lt;&gt;0),Accueil!$B$7,""),""))</f>
        <v/>
      </c>
      <c r="C920" s="43"/>
      <c r="D920" s="223" t="str">
        <f t="shared" ca="1" si="196"/>
        <v/>
      </c>
      <c r="E920" s="223" t="str">
        <f t="shared" ca="1" si="197"/>
        <v/>
      </c>
      <c r="F920" s="223" t="str">
        <f t="shared" ca="1" si="198"/>
        <v/>
      </c>
      <c r="G920" s="224" t="str">
        <f t="shared" ca="1" si="199"/>
        <v/>
      </c>
      <c r="H920" s="225" t="str">
        <f t="shared" ca="1" si="200"/>
        <v/>
      </c>
      <c r="I920" s="226" t="str">
        <f t="shared" ca="1" si="201"/>
        <v/>
      </c>
      <c r="J920" s="227" t="str">
        <f t="shared" ca="1" si="202"/>
        <v/>
      </c>
      <c r="K920" s="301" t="s">
        <v>88</v>
      </c>
      <c r="L920" s="112"/>
      <c r="M920" s="35"/>
      <c r="N920" s="35"/>
      <c r="O920" s="35"/>
      <c r="P920" s="35"/>
      <c r="S920" s="35"/>
      <c r="T920" s="35"/>
      <c r="U920" s="35"/>
      <c r="V920" s="35"/>
      <c r="W920" s="35"/>
      <c r="X920" s="35"/>
      <c r="Y920" s="35"/>
      <c r="Z920" s="35"/>
      <c r="AA920" s="228" t="b">
        <f t="shared" ca="1" si="203"/>
        <v>1</v>
      </c>
      <c r="AB920" s="228" t="b">
        <f ca="1">AND(Accueil!$E$5="Oui",$AA920,OR($AD920="",Accueil!$E$7="",NOT(ISNUMBER(Accueil!$E$7)),$AD920&gt;=Accueil!$E$7))</f>
        <v>0</v>
      </c>
      <c r="AC920" s="228" t="b">
        <f ca="1">AND(Accueil!$E$8="Oui",$AA920,OR($AD920="",Accueil!$E$10="",NOT(ISNUMBER(Accueil!$E$10)),$AD920&gt;=Accueil!$E$10))</f>
        <v>0</v>
      </c>
      <c r="AD920" s="229" t="str">
        <f>IF(NOT(_xlfn.ISFORMULA(B920)),IF(ISNUMBER(B920),B920,IF(NOT(_xlfn.ISFORMULA(D920)),IF(AND(ISNUMBER(D920),D920&lt;&gt;0),Accueil!$B$7,IF(NOT(_xlfn.ISFORMULA(G920)),IF(AND(ISNUMBER(G920),G920&lt;&gt;0),Accueil!$B$7,""),"")),IF(NOT(_xlfn.ISFORMULA(G920)),IF(AND(ISNUMBER(G920),G920&lt;&gt;0),Accueil!$B$7,""),""))),IF(NOT(_xlfn.ISFORMULA(D920)),IF(AND(ISNUMBER(D920),D920&lt;&gt;0),Accueil!$B$7,IF(NOT(_xlfn.ISFORMULA(G920)),IF(AND(ISNUMBER(G920),G920&lt;&gt;0),Accueil!$B$7,""),"")),IF(NOT(_xlfn.ISFORMULA(G920)),IF(AND(ISNUMBER(G920),G920&lt;&gt;0),Accueil!$B$7,""),"")))</f>
        <v/>
      </c>
      <c r="AE920" s="230">
        <f t="shared" ca="1" si="204"/>
        <v>0</v>
      </c>
      <c r="AF920" s="230">
        <f t="shared" ca="1" si="205"/>
        <v>0</v>
      </c>
      <c r="AG920" s="230">
        <f t="shared" ca="1" si="206"/>
        <v>0</v>
      </c>
      <c r="AH920" s="231">
        <f t="shared" ca="1" si="207"/>
        <v>0</v>
      </c>
      <c r="AI920" s="231">
        <f t="shared" ca="1" si="208"/>
        <v>0</v>
      </c>
      <c r="AJ920" s="231" t="str">
        <f t="shared" ca="1" si="209"/>
        <v/>
      </c>
    </row>
    <row r="921" spans="1:36" x14ac:dyDescent="0.25">
      <c r="A921" s="42"/>
      <c r="B921" s="232" t="str">
        <f>IF(NOT(_xlfn.ISFORMULA(D921)),IF(AND(ISNUMBER(D921),D921&lt;&gt;0),Accueil!$B$7,IF(NOT(_xlfn.ISFORMULA(G921)),IF(AND(ISNUMBER(G921),G921&lt;&gt;0),Accueil!$B$7,""),"")),IF(NOT(_xlfn.ISFORMULA(G921)),IF(AND(ISNUMBER(G921),G921&lt;&gt;0),Accueil!$B$7,""),""))</f>
        <v/>
      </c>
      <c r="C921" s="43"/>
      <c r="D921" s="223" t="str">
        <f t="shared" ca="1" si="196"/>
        <v/>
      </c>
      <c r="E921" s="223" t="str">
        <f t="shared" ca="1" si="197"/>
        <v/>
      </c>
      <c r="F921" s="223" t="str">
        <f t="shared" ca="1" si="198"/>
        <v/>
      </c>
      <c r="G921" s="224" t="str">
        <f t="shared" ca="1" si="199"/>
        <v/>
      </c>
      <c r="H921" s="225" t="str">
        <f t="shared" ca="1" si="200"/>
        <v/>
      </c>
      <c r="I921" s="226" t="str">
        <f t="shared" ca="1" si="201"/>
        <v/>
      </c>
      <c r="J921" s="227" t="str">
        <f t="shared" ca="1" si="202"/>
        <v/>
      </c>
      <c r="K921" s="301" t="s">
        <v>88</v>
      </c>
      <c r="L921" s="112"/>
      <c r="M921" s="35"/>
      <c r="N921" s="35"/>
      <c r="O921" s="35"/>
      <c r="P921" s="35"/>
      <c r="S921" s="35"/>
      <c r="T921" s="35"/>
      <c r="U921" s="35"/>
      <c r="V921" s="35"/>
      <c r="W921" s="35"/>
      <c r="X921" s="35"/>
      <c r="Y921" s="35"/>
      <c r="Z921" s="35"/>
      <c r="AA921" s="228" t="b">
        <f t="shared" ca="1" si="203"/>
        <v>1</v>
      </c>
      <c r="AB921" s="228" t="b">
        <f ca="1">AND(Accueil!$E$5="Oui",$AA921,OR($AD921="",Accueil!$E$7="",NOT(ISNUMBER(Accueil!$E$7)),$AD921&gt;=Accueil!$E$7))</f>
        <v>0</v>
      </c>
      <c r="AC921" s="228" t="b">
        <f ca="1">AND(Accueil!$E$8="Oui",$AA921,OR($AD921="",Accueil!$E$10="",NOT(ISNUMBER(Accueil!$E$10)),$AD921&gt;=Accueil!$E$10))</f>
        <v>0</v>
      </c>
      <c r="AD921" s="229" t="str">
        <f>IF(NOT(_xlfn.ISFORMULA(B921)),IF(ISNUMBER(B921),B921,IF(NOT(_xlfn.ISFORMULA(D921)),IF(AND(ISNUMBER(D921),D921&lt;&gt;0),Accueil!$B$7,IF(NOT(_xlfn.ISFORMULA(G921)),IF(AND(ISNUMBER(G921),G921&lt;&gt;0),Accueil!$B$7,""),"")),IF(NOT(_xlfn.ISFORMULA(G921)),IF(AND(ISNUMBER(G921),G921&lt;&gt;0),Accueil!$B$7,""),""))),IF(NOT(_xlfn.ISFORMULA(D921)),IF(AND(ISNUMBER(D921),D921&lt;&gt;0),Accueil!$B$7,IF(NOT(_xlfn.ISFORMULA(G921)),IF(AND(ISNUMBER(G921),G921&lt;&gt;0),Accueil!$B$7,""),"")),IF(NOT(_xlfn.ISFORMULA(G921)),IF(AND(ISNUMBER(G921),G921&lt;&gt;0),Accueil!$B$7,""),"")))</f>
        <v/>
      </c>
      <c r="AE921" s="230">
        <f t="shared" ca="1" si="204"/>
        <v>0</v>
      </c>
      <c r="AF921" s="230">
        <f t="shared" ca="1" si="205"/>
        <v>0</v>
      </c>
      <c r="AG921" s="230">
        <f t="shared" ca="1" si="206"/>
        <v>0</v>
      </c>
      <c r="AH921" s="231">
        <f t="shared" ca="1" si="207"/>
        <v>0</v>
      </c>
      <c r="AI921" s="231">
        <f t="shared" ca="1" si="208"/>
        <v>0</v>
      </c>
      <c r="AJ921" s="231" t="str">
        <f t="shared" ca="1" si="209"/>
        <v/>
      </c>
    </row>
    <row r="922" spans="1:36" x14ac:dyDescent="0.25">
      <c r="A922" s="42"/>
      <c r="B922" s="232" t="str">
        <f>IF(NOT(_xlfn.ISFORMULA(D922)),IF(AND(ISNUMBER(D922),D922&lt;&gt;0),Accueil!$B$7,IF(NOT(_xlfn.ISFORMULA(G922)),IF(AND(ISNUMBER(G922),G922&lt;&gt;0),Accueil!$B$7,""),"")),IF(NOT(_xlfn.ISFORMULA(G922)),IF(AND(ISNUMBER(G922),G922&lt;&gt;0),Accueil!$B$7,""),""))</f>
        <v/>
      </c>
      <c r="C922" s="43"/>
      <c r="D922" s="223" t="str">
        <f t="shared" ca="1" si="196"/>
        <v/>
      </c>
      <c r="E922" s="223" t="str">
        <f t="shared" ca="1" si="197"/>
        <v/>
      </c>
      <c r="F922" s="223" t="str">
        <f t="shared" ca="1" si="198"/>
        <v/>
      </c>
      <c r="G922" s="224" t="str">
        <f t="shared" ca="1" si="199"/>
        <v/>
      </c>
      <c r="H922" s="225" t="str">
        <f t="shared" ca="1" si="200"/>
        <v/>
      </c>
      <c r="I922" s="226" t="str">
        <f t="shared" ca="1" si="201"/>
        <v/>
      </c>
      <c r="J922" s="227" t="str">
        <f t="shared" ca="1" si="202"/>
        <v/>
      </c>
      <c r="K922" s="301" t="s">
        <v>88</v>
      </c>
      <c r="L922" s="112"/>
      <c r="M922" s="35"/>
      <c r="N922" s="35"/>
      <c r="O922" s="35"/>
      <c r="P922" s="35"/>
      <c r="S922" s="35"/>
      <c r="T922" s="35"/>
      <c r="U922" s="35"/>
      <c r="V922" s="35"/>
      <c r="W922" s="35"/>
      <c r="X922" s="35"/>
      <c r="Y922" s="35"/>
      <c r="Z922" s="35"/>
      <c r="AA922" s="228" t="b">
        <f t="shared" ca="1" si="203"/>
        <v>1</v>
      </c>
      <c r="AB922" s="228" t="b">
        <f ca="1">AND(Accueil!$E$5="Oui",$AA922,OR($AD922="",Accueil!$E$7="",NOT(ISNUMBER(Accueil!$E$7)),$AD922&gt;=Accueil!$E$7))</f>
        <v>0</v>
      </c>
      <c r="AC922" s="228" t="b">
        <f ca="1">AND(Accueil!$E$8="Oui",$AA922,OR($AD922="",Accueil!$E$10="",NOT(ISNUMBER(Accueil!$E$10)),$AD922&gt;=Accueil!$E$10))</f>
        <v>0</v>
      </c>
      <c r="AD922" s="229" t="str">
        <f>IF(NOT(_xlfn.ISFORMULA(B922)),IF(ISNUMBER(B922),B922,IF(NOT(_xlfn.ISFORMULA(D922)),IF(AND(ISNUMBER(D922),D922&lt;&gt;0),Accueil!$B$7,IF(NOT(_xlfn.ISFORMULA(G922)),IF(AND(ISNUMBER(G922),G922&lt;&gt;0),Accueil!$B$7,""),"")),IF(NOT(_xlfn.ISFORMULA(G922)),IF(AND(ISNUMBER(G922),G922&lt;&gt;0),Accueil!$B$7,""),""))),IF(NOT(_xlfn.ISFORMULA(D922)),IF(AND(ISNUMBER(D922),D922&lt;&gt;0),Accueil!$B$7,IF(NOT(_xlfn.ISFORMULA(G922)),IF(AND(ISNUMBER(G922),G922&lt;&gt;0),Accueil!$B$7,""),"")),IF(NOT(_xlfn.ISFORMULA(G922)),IF(AND(ISNUMBER(G922),G922&lt;&gt;0),Accueil!$B$7,""),"")))</f>
        <v/>
      </c>
      <c r="AE922" s="230">
        <f t="shared" ca="1" si="204"/>
        <v>0</v>
      </c>
      <c r="AF922" s="230">
        <f t="shared" ca="1" si="205"/>
        <v>0</v>
      </c>
      <c r="AG922" s="230">
        <f t="shared" ca="1" si="206"/>
        <v>0</v>
      </c>
      <c r="AH922" s="231">
        <f t="shared" ca="1" si="207"/>
        <v>0</v>
      </c>
      <c r="AI922" s="231">
        <f t="shared" ca="1" si="208"/>
        <v>0</v>
      </c>
      <c r="AJ922" s="231" t="str">
        <f t="shared" ca="1" si="209"/>
        <v/>
      </c>
    </row>
    <row r="923" spans="1:36" x14ac:dyDescent="0.25">
      <c r="A923" s="42"/>
      <c r="B923" s="232" t="str">
        <f>IF(NOT(_xlfn.ISFORMULA(D923)),IF(AND(ISNUMBER(D923),D923&lt;&gt;0),Accueil!$B$7,IF(NOT(_xlfn.ISFORMULA(G923)),IF(AND(ISNUMBER(G923),G923&lt;&gt;0),Accueil!$B$7,""),"")),IF(NOT(_xlfn.ISFORMULA(G923)),IF(AND(ISNUMBER(G923),G923&lt;&gt;0),Accueil!$B$7,""),""))</f>
        <v/>
      </c>
      <c r="C923" s="43"/>
      <c r="D923" s="223" t="str">
        <f t="shared" ca="1" si="196"/>
        <v/>
      </c>
      <c r="E923" s="223" t="str">
        <f t="shared" ca="1" si="197"/>
        <v/>
      </c>
      <c r="F923" s="223" t="str">
        <f t="shared" ca="1" si="198"/>
        <v/>
      </c>
      <c r="G923" s="224" t="str">
        <f t="shared" ca="1" si="199"/>
        <v/>
      </c>
      <c r="H923" s="225" t="str">
        <f t="shared" ca="1" si="200"/>
        <v/>
      </c>
      <c r="I923" s="226" t="str">
        <f t="shared" ca="1" si="201"/>
        <v/>
      </c>
      <c r="J923" s="227" t="str">
        <f t="shared" ca="1" si="202"/>
        <v/>
      </c>
      <c r="K923" s="301" t="s">
        <v>88</v>
      </c>
      <c r="L923" s="112"/>
      <c r="M923" s="35"/>
      <c r="N923" s="35"/>
      <c r="O923" s="35"/>
      <c r="P923" s="35"/>
      <c r="S923" s="35"/>
      <c r="T923" s="35"/>
      <c r="U923" s="35"/>
      <c r="V923" s="35"/>
      <c r="W923" s="35"/>
      <c r="X923" s="35"/>
      <c r="Y923" s="35"/>
      <c r="Z923" s="35"/>
      <c r="AA923" s="228" t="b">
        <f t="shared" ca="1" si="203"/>
        <v>1</v>
      </c>
      <c r="AB923" s="228" t="b">
        <f ca="1">AND(Accueil!$E$5="Oui",$AA923,OR($AD923="",Accueil!$E$7="",NOT(ISNUMBER(Accueil!$E$7)),$AD923&gt;=Accueil!$E$7))</f>
        <v>0</v>
      </c>
      <c r="AC923" s="228" t="b">
        <f ca="1">AND(Accueil!$E$8="Oui",$AA923,OR($AD923="",Accueil!$E$10="",NOT(ISNUMBER(Accueil!$E$10)),$AD923&gt;=Accueil!$E$10))</f>
        <v>0</v>
      </c>
      <c r="AD923" s="229" t="str">
        <f>IF(NOT(_xlfn.ISFORMULA(B923)),IF(ISNUMBER(B923),B923,IF(NOT(_xlfn.ISFORMULA(D923)),IF(AND(ISNUMBER(D923),D923&lt;&gt;0),Accueil!$B$7,IF(NOT(_xlfn.ISFORMULA(G923)),IF(AND(ISNUMBER(G923),G923&lt;&gt;0),Accueil!$B$7,""),"")),IF(NOT(_xlfn.ISFORMULA(G923)),IF(AND(ISNUMBER(G923),G923&lt;&gt;0),Accueil!$B$7,""),""))),IF(NOT(_xlfn.ISFORMULA(D923)),IF(AND(ISNUMBER(D923),D923&lt;&gt;0),Accueil!$B$7,IF(NOT(_xlfn.ISFORMULA(G923)),IF(AND(ISNUMBER(G923),G923&lt;&gt;0),Accueil!$B$7,""),"")),IF(NOT(_xlfn.ISFORMULA(G923)),IF(AND(ISNUMBER(G923),G923&lt;&gt;0),Accueil!$B$7,""),"")))</f>
        <v/>
      </c>
      <c r="AE923" s="230">
        <f t="shared" ca="1" si="204"/>
        <v>0</v>
      </c>
      <c r="AF923" s="230">
        <f t="shared" ca="1" si="205"/>
        <v>0</v>
      </c>
      <c r="AG923" s="230">
        <f t="shared" ca="1" si="206"/>
        <v>0</v>
      </c>
      <c r="AH923" s="231">
        <f t="shared" ca="1" si="207"/>
        <v>0</v>
      </c>
      <c r="AI923" s="231">
        <f t="shared" ca="1" si="208"/>
        <v>0</v>
      </c>
      <c r="AJ923" s="231" t="str">
        <f t="shared" ca="1" si="209"/>
        <v/>
      </c>
    </row>
    <row r="924" spans="1:36" x14ac:dyDescent="0.25">
      <c r="A924" s="42"/>
      <c r="B924" s="232" t="str">
        <f>IF(NOT(_xlfn.ISFORMULA(D924)),IF(AND(ISNUMBER(D924),D924&lt;&gt;0),Accueil!$B$7,IF(NOT(_xlfn.ISFORMULA(G924)),IF(AND(ISNUMBER(G924),G924&lt;&gt;0),Accueil!$B$7,""),"")),IF(NOT(_xlfn.ISFORMULA(G924)),IF(AND(ISNUMBER(G924),G924&lt;&gt;0),Accueil!$B$7,""),""))</f>
        <v/>
      </c>
      <c r="C924" s="43"/>
      <c r="D924" s="223" t="str">
        <f t="shared" ca="1" si="196"/>
        <v/>
      </c>
      <c r="E924" s="223" t="str">
        <f t="shared" ca="1" si="197"/>
        <v/>
      </c>
      <c r="F924" s="223" t="str">
        <f t="shared" ca="1" si="198"/>
        <v/>
      </c>
      <c r="G924" s="224" t="str">
        <f t="shared" ca="1" si="199"/>
        <v/>
      </c>
      <c r="H924" s="225" t="str">
        <f t="shared" ca="1" si="200"/>
        <v/>
      </c>
      <c r="I924" s="226" t="str">
        <f t="shared" ca="1" si="201"/>
        <v/>
      </c>
      <c r="J924" s="227" t="str">
        <f t="shared" ca="1" si="202"/>
        <v/>
      </c>
      <c r="K924" s="301" t="s">
        <v>88</v>
      </c>
      <c r="L924" s="112"/>
      <c r="M924" s="35"/>
      <c r="N924" s="35"/>
      <c r="O924" s="35"/>
      <c r="P924" s="35"/>
      <c r="S924" s="35"/>
      <c r="T924" s="35"/>
      <c r="U924" s="35"/>
      <c r="V924" s="35"/>
      <c r="W924" s="35"/>
      <c r="X924" s="35"/>
      <c r="Y924" s="35"/>
      <c r="Z924" s="35"/>
      <c r="AA924" s="228" t="b">
        <f t="shared" ca="1" si="203"/>
        <v>1</v>
      </c>
      <c r="AB924" s="228" t="b">
        <f ca="1">AND(Accueil!$E$5="Oui",$AA924,OR($AD924="",Accueil!$E$7="",NOT(ISNUMBER(Accueil!$E$7)),$AD924&gt;=Accueil!$E$7))</f>
        <v>0</v>
      </c>
      <c r="AC924" s="228" t="b">
        <f ca="1">AND(Accueil!$E$8="Oui",$AA924,OR($AD924="",Accueil!$E$10="",NOT(ISNUMBER(Accueil!$E$10)),$AD924&gt;=Accueil!$E$10))</f>
        <v>0</v>
      </c>
      <c r="AD924" s="229" t="str">
        <f>IF(NOT(_xlfn.ISFORMULA(B924)),IF(ISNUMBER(B924),B924,IF(NOT(_xlfn.ISFORMULA(D924)),IF(AND(ISNUMBER(D924),D924&lt;&gt;0),Accueil!$B$7,IF(NOT(_xlfn.ISFORMULA(G924)),IF(AND(ISNUMBER(G924),G924&lt;&gt;0),Accueil!$B$7,""),"")),IF(NOT(_xlfn.ISFORMULA(G924)),IF(AND(ISNUMBER(G924),G924&lt;&gt;0),Accueil!$B$7,""),""))),IF(NOT(_xlfn.ISFORMULA(D924)),IF(AND(ISNUMBER(D924),D924&lt;&gt;0),Accueil!$B$7,IF(NOT(_xlfn.ISFORMULA(G924)),IF(AND(ISNUMBER(G924),G924&lt;&gt;0),Accueil!$B$7,""),"")),IF(NOT(_xlfn.ISFORMULA(G924)),IF(AND(ISNUMBER(G924),G924&lt;&gt;0),Accueil!$B$7,""),"")))</f>
        <v/>
      </c>
      <c r="AE924" s="230">
        <f t="shared" ca="1" si="204"/>
        <v>0</v>
      </c>
      <c r="AF924" s="230">
        <f t="shared" ca="1" si="205"/>
        <v>0</v>
      </c>
      <c r="AG924" s="230">
        <f t="shared" ca="1" si="206"/>
        <v>0</v>
      </c>
      <c r="AH924" s="231">
        <f t="shared" ca="1" si="207"/>
        <v>0</v>
      </c>
      <c r="AI924" s="231">
        <f t="shared" ca="1" si="208"/>
        <v>0</v>
      </c>
      <c r="AJ924" s="231" t="str">
        <f t="shared" ca="1" si="209"/>
        <v/>
      </c>
    </row>
    <row r="925" spans="1:36" x14ac:dyDescent="0.25">
      <c r="A925" s="42"/>
      <c r="B925" s="232" t="str">
        <f>IF(NOT(_xlfn.ISFORMULA(D925)),IF(AND(ISNUMBER(D925),D925&lt;&gt;0),Accueil!$B$7,IF(NOT(_xlfn.ISFORMULA(G925)),IF(AND(ISNUMBER(G925),G925&lt;&gt;0),Accueil!$B$7,""),"")),IF(NOT(_xlfn.ISFORMULA(G925)),IF(AND(ISNUMBER(G925),G925&lt;&gt;0),Accueil!$B$7,""),""))</f>
        <v/>
      </c>
      <c r="C925" s="43"/>
      <c r="D925" s="223" t="str">
        <f t="shared" ca="1" si="196"/>
        <v/>
      </c>
      <c r="E925" s="223" t="str">
        <f t="shared" ca="1" si="197"/>
        <v/>
      </c>
      <c r="F925" s="223" t="str">
        <f t="shared" ca="1" si="198"/>
        <v/>
      </c>
      <c r="G925" s="224" t="str">
        <f t="shared" ca="1" si="199"/>
        <v/>
      </c>
      <c r="H925" s="225" t="str">
        <f t="shared" ca="1" si="200"/>
        <v/>
      </c>
      <c r="I925" s="226" t="str">
        <f t="shared" ca="1" si="201"/>
        <v/>
      </c>
      <c r="J925" s="227" t="str">
        <f t="shared" ca="1" si="202"/>
        <v/>
      </c>
      <c r="K925" s="301" t="s">
        <v>88</v>
      </c>
      <c r="L925" s="112"/>
      <c r="M925" s="35"/>
      <c r="N925" s="35"/>
      <c r="O925" s="35"/>
      <c r="P925" s="35"/>
      <c r="S925" s="35"/>
      <c r="T925" s="35"/>
      <c r="U925" s="35"/>
      <c r="V925" s="35"/>
      <c r="W925" s="35"/>
      <c r="X925" s="35"/>
      <c r="Y925" s="35"/>
      <c r="Z925" s="35"/>
      <c r="AA925" s="228" t="b">
        <f t="shared" ca="1" si="203"/>
        <v>1</v>
      </c>
      <c r="AB925" s="228" t="b">
        <f ca="1">AND(Accueil!$E$5="Oui",$AA925,OR($AD925="",Accueil!$E$7="",NOT(ISNUMBER(Accueil!$E$7)),$AD925&gt;=Accueil!$E$7))</f>
        <v>0</v>
      </c>
      <c r="AC925" s="228" t="b">
        <f ca="1">AND(Accueil!$E$8="Oui",$AA925,OR($AD925="",Accueil!$E$10="",NOT(ISNUMBER(Accueil!$E$10)),$AD925&gt;=Accueil!$E$10))</f>
        <v>0</v>
      </c>
      <c r="AD925" s="229" t="str">
        <f>IF(NOT(_xlfn.ISFORMULA(B925)),IF(ISNUMBER(B925),B925,IF(NOT(_xlfn.ISFORMULA(D925)),IF(AND(ISNUMBER(D925),D925&lt;&gt;0),Accueil!$B$7,IF(NOT(_xlfn.ISFORMULA(G925)),IF(AND(ISNUMBER(G925),G925&lt;&gt;0),Accueil!$B$7,""),"")),IF(NOT(_xlfn.ISFORMULA(G925)),IF(AND(ISNUMBER(G925),G925&lt;&gt;0),Accueil!$B$7,""),""))),IF(NOT(_xlfn.ISFORMULA(D925)),IF(AND(ISNUMBER(D925),D925&lt;&gt;0),Accueil!$B$7,IF(NOT(_xlfn.ISFORMULA(G925)),IF(AND(ISNUMBER(G925),G925&lt;&gt;0),Accueil!$B$7,""),"")),IF(NOT(_xlfn.ISFORMULA(G925)),IF(AND(ISNUMBER(G925),G925&lt;&gt;0),Accueil!$B$7,""),"")))</f>
        <v/>
      </c>
      <c r="AE925" s="230">
        <f t="shared" ca="1" si="204"/>
        <v>0</v>
      </c>
      <c r="AF925" s="230">
        <f t="shared" ca="1" si="205"/>
        <v>0</v>
      </c>
      <c r="AG925" s="230">
        <f t="shared" ca="1" si="206"/>
        <v>0</v>
      </c>
      <c r="AH925" s="231">
        <f t="shared" ca="1" si="207"/>
        <v>0</v>
      </c>
      <c r="AI925" s="231">
        <f t="shared" ca="1" si="208"/>
        <v>0</v>
      </c>
      <c r="AJ925" s="231" t="str">
        <f t="shared" ca="1" si="209"/>
        <v/>
      </c>
    </row>
    <row r="926" spans="1:36" x14ac:dyDescent="0.25">
      <c r="A926" s="42"/>
      <c r="B926" s="232" t="str">
        <f>IF(NOT(_xlfn.ISFORMULA(D926)),IF(AND(ISNUMBER(D926),D926&lt;&gt;0),Accueil!$B$7,IF(NOT(_xlfn.ISFORMULA(G926)),IF(AND(ISNUMBER(G926),G926&lt;&gt;0),Accueil!$B$7,""),"")),IF(NOT(_xlfn.ISFORMULA(G926)),IF(AND(ISNUMBER(G926),G926&lt;&gt;0),Accueil!$B$7,""),""))</f>
        <v/>
      </c>
      <c r="C926" s="43"/>
      <c r="D926" s="223" t="str">
        <f t="shared" ca="1" si="196"/>
        <v/>
      </c>
      <c r="E926" s="223" t="str">
        <f t="shared" ca="1" si="197"/>
        <v/>
      </c>
      <c r="F926" s="223" t="str">
        <f t="shared" ca="1" si="198"/>
        <v/>
      </c>
      <c r="G926" s="224" t="str">
        <f t="shared" ca="1" si="199"/>
        <v/>
      </c>
      <c r="H926" s="225" t="str">
        <f t="shared" ca="1" si="200"/>
        <v/>
      </c>
      <c r="I926" s="226" t="str">
        <f t="shared" ca="1" si="201"/>
        <v/>
      </c>
      <c r="J926" s="227" t="str">
        <f t="shared" ca="1" si="202"/>
        <v/>
      </c>
      <c r="K926" s="301" t="s">
        <v>88</v>
      </c>
      <c r="L926" s="112"/>
      <c r="M926" s="35"/>
      <c r="N926" s="35"/>
      <c r="O926" s="35"/>
      <c r="P926" s="35"/>
      <c r="S926" s="35"/>
      <c r="T926" s="35"/>
      <c r="U926" s="35"/>
      <c r="V926" s="35"/>
      <c r="W926" s="35"/>
      <c r="X926" s="35"/>
      <c r="Y926" s="35"/>
      <c r="Z926" s="35"/>
      <c r="AA926" s="228" t="b">
        <f t="shared" ca="1" si="203"/>
        <v>1</v>
      </c>
      <c r="AB926" s="228" t="b">
        <f ca="1">AND(Accueil!$E$5="Oui",$AA926,OR($AD926="",Accueil!$E$7="",NOT(ISNUMBER(Accueil!$E$7)),$AD926&gt;=Accueil!$E$7))</f>
        <v>0</v>
      </c>
      <c r="AC926" s="228" t="b">
        <f ca="1">AND(Accueil!$E$8="Oui",$AA926,OR($AD926="",Accueil!$E$10="",NOT(ISNUMBER(Accueil!$E$10)),$AD926&gt;=Accueil!$E$10))</f>
        <v>0</v>
      </c>
      <c r="AD926" s="229" t="str">
        <f>IF(NOT(_xlfn.ISFORMULA(B926)),IF(ISNUMBER(B926),B926,IF(NOT(_xlfn.ISFORMULA(D926)),IF(AND(ISNUMBER(D926),D926&lt;&gt;0),Accueil!$B$7,IF(NOT(_xlfn.ISFORMULA(G926)),IF(AND(ISNUMBER(G926),G926&lt;&gt;0),Accueil!$B$7,""),"")),IF(NOT(_xlfn.ISFORMULA(G926)),IF(AND(ISNUMBER(G926),G926&lt;&gt;0),Accueil!$B$7,""),""))),IF(NOT(_xlfn.ISFORMULA(D926)),IF(AND(ISNUMBER(D926),D926&lt;&gt;0),Accueil!$B$7,IF(NOT(_xlfn.ISFORMULA(G926)),IF(AND(ISNUMBER(G926),G926&lt;&gt;0),Accueil!$B$7,""),"")),IF(NOT(_xlfn.ISFORMULA(G926)),IF(AND(ISNUMBER(G926),G926&lt;&gt;0),Accueil!$B$7,""),"")))</f>
        <v/>
      </c>
      <c r="AE926" s="230">
        <f t="shared" ca="1" si="204"/>
        <v>0</v>
      </c>
      <c r="AF926" s="230">
        <f t="shared" ca="1" si="205"/>
        <v>0</v>
      </c>
      <c r="AG926" s="230">
        <f t="shared" ca="1" si="206"/>
        <v>0</v>
      </c>
      <c r="AH926" s="231">
        <f t="shared" ca="1" si="207"/>
        <v>0</v>
      </c>
      <c r="AI926" s="231">
        <f t="shared" ca="1" si="208"/>
        <v>0</v>
      </c>
      <c r="AJ926" s="231" t="str">
        <f t="shared" ca="1" si="209"/>
        <v/>
      </c>
    </row>
    <row r="927" spans="1:36" x14ac:dyDescent="0.25">
      <c r="A927" s="42"/>
      <c r="B927" s="232" t="str">
        <f>IF(NOT(_xlfn.ISFORMULA(D927)),IF(AND(ISNUMBER(D927),D927&lt;&gt;0),Accueil!$B$7,IF(NOT(_xlfn.ISFORMULA(G927)),IF(AND(ISNUMBER(G927),G927&lt;&gt;0),Accueil!$B$7,""),"")),IF(NOT(_xlfn.ISFORMULA(G927)),IF(AND(ISNUMBER(G927),G927&lt;&gt;0),Accueil!$B$7,""),""))</f>
        <v/>
      </c>
      <c r="C927" s="43"/>
      <c r="D927" s="223" t="str">
        <f t="shared" ca="1" si="196"/>
        <v/>
      </c>
      <c r="E927" s="223" t="str">
        <f t="shared" ca="1" si="197"/>
        <v/>
      </c>
      <c r="F927" s="223" t="str">
        <f t="shared" ca="1" si="198"/>
        <v/>
      </c>
      <c r="G927" s="224" t="str">
        <f t="shared" ca="1" si="199"/>
        <v/>
      </c>
      <c r="H927" s="225" t="str">
        <f t="shared" ca="1" si="200"/>
        <v/>
      </c>
      <c r="I927" s="226" t="str">
        <f t="shared" ca="1" si="201"/>
        <v/>
      </c>
      <c r="J927" s="227" t="str">
        <f t="shared" ca="1" si="202"/>
        <v/>
      </c>
      <c r="K927" s="301" t="s">
        <v>88</v>
      </c>
      <c r="L927" s="112"/>
      <c r="M927" s="35"/>
      <c r="N927" s="35"/>
      <c r="O927" s="35"/>
      <c r="P927" s="35"/>
      <c r="S927" s="35"/>
      <c r="T927" s="35"/>
      <c r="U927" s="35"/>
      <c r="V927" s="35"/>
      <c r="W927" s="35"/>
      <c r="X927" s="35"/>
      <c r="Y927" s="35"/>
      <c r="Z927" s="35"/>
      <c r="AA927" s="228" t="b">
        <f t="shared" ca="1" si="203"/>
        <v>1</v>
      </c>
      <c r="AB927" s="228" t="b">
        <f ca="1">AND(Accueil!$E$5="Oui",$AA927,OR($AD927="",Accueil!$E$7="",NOT(ISNUMBER(Accueil!$E$7)),$AD927&gt;=Accueil!$E$7))</f>
        <v>0</v>
      </c>
      <c r="AC927" s="228" t="b">
        <f ca="1">AND(Accueil!$E$8="Oui",$AA927,OR($AD927="",Accueil!$E$10="",NOT(ISNUMBER(Accueil!$E$10)),$AD927&gt;=Accueil!$E$10))</f>
        <v>0</v>
      </c>
      <c r="AD927" s="229" t="str">
        <f>IF(NOT(_xlfn.ISFORMULA(B927)),IF(ISNUMBER(B927),B927,IF(NOT(_xlfn.ISFORMULA(D927)),IF(AND(ISNUMBER(D927),D927&lt;&gt;0),Accueil!$B$7,IF(NOT(_xlfn.ISFORMULA(G927)),IF(AND(ISNUMBER(G927),G927&lt;&gt;0),Accueil!$B$7,""),"")),IF(NOT(_xlfn.ISFORMULA(G927)),IF(AND(ISNUMBER(G927),G927&lt;&gt;0),Accueil!$B$7,""),""))),IF(NOT(_xlfn.ISFORMULA(D927)),IF(AND(ISNUMBER(D927),D927&lt;&gt;0),Accueil!$B$7,IF(NOT(_xlfn.ISFORMULA(G927)),IF(AND(ISNUMBER(G927),G927&lt;&gt;0),Accueil!$B$7,""),"")),IF(NOT(_xlfn.ISFORMULA(G927)),IF(AND(ISNUMBER(G927),G927&lt;&gt;0),Accueil!$B$7,""),"")))</f>
        <v/>
      </c>
      <c r="AE927" s="230">
        <f t="shared" ca="1" si="204"/>
        <v>0</v>
      </c>
      <c r="AF927" s="230">
        <f t="shared" ca="1" si="205"/>
        <v>0</v>
      </c>
      <c r="AG927" s="230">
        <f t="shared" ca="1" si="206"/>
        <v>0</v>
      </c>
      <c r="AH927" s="231">
        <f t="shared" ca="1" si="207"/>
        <v>0</v>
      </c>
      <c r="AI927" s="231">
        <f t="shared" ca="1" si="208"/>
        <v>0</v>
      </c>
      <c r="AJ927" s="231" t="str">
        <f t="shared" ca="1" si="209"/>
        <v/>
      </c>
    </row>
    <row r="928" spans="1:36" x14ac:dyDescent="0.25">
      <c r="A928" s="42"/>
      <c r="B928" s="232" t="str">
        <f>IF(NOT(_xlfn.ISFORMULA(D928)),IF(AND(ISNUMBER(D928),D928&lt;&gt;0),Accueil!$B$7,IF(NOT(_xlfn.ISFORMULA(G928)),IF(AND(ISNUMBER(G928),G928&lt;&gt;0),Accueil!$B$7,""),"")),IF(NOT(_xlfn.ISFORMULA(G928)),IF(AND(ISNUMBER(G928),G928&lt;&gt;0),Accueil!$B$7,""),""))</f>
        <v/>
      </c>
      <c r="C928" s="43"/>
      <c r="D928" s="223" t="str">
        <f t="shared" ca="1" si="196"/>
        <v/>
      </c>
      <c r="E928" s="223" t="str">
        <f t="shared" ca="1" si="197"/>
        <v/>
      </c>
      <c r="F928" s="223" t="str">
        <f t="shared" ca="1" si="198"/>
        <v/>
      </c>
      <c r="G928" s="224" t="str">
        <f t="shared" ca="1" si="199"/>
        <v/>
      </c>
      <c r="H928" s="225" t="str">
        <f t="shared" ca="1" si="200"/>
        <v/>
      </c>
      <c r="I928" s="226" t="str">
        <f t="shared" ca="1" si="201"/>
        <v/>
      </c>
      <c r="J928" s="227" t="str">
        <f t="shared" ca="1" si="202"/>
        <v/>
      </c>
      <c r="K928" s="301" t="s">
        <v>88</v>
      </c>
      <c r="L928" s="112"/>
      <c r="M928" s="35"/>
      <c r="N928" s="35"/>
      <c r="O928" s="35"/>
      <c r="P928" s="35"/>
      <c r="S928" s="35"/>
      <c r="T928" s="35"/>
      <c r="U928" s="35"/>
      <c r="V928" s="35"/>
      <c r="W928" s="35"/>
      <c r="X928" s="35"/>
      <c r="Y928" s="35"/>
      <c r="Z928" s="35"/>
      <c r="AA928" s="228" t="b">
        <f t="shared" ca="1" si="203"/>
        <v>1</v>
      </c>
      <c r="AB928" s="228" t="b">
        <f ca="1">AND(Accueil!$E$5="Oui",$AA928,OR($AD928="",Accueil!$E$7="",NOT(ISNUMBER(Accueil!$E$7)),$AD928&gt;=Accueil!$E$7))</f>
        <v>0</v>
      </c>
      <c r="AC928" s="228" t="b">
        <f ca="1">AND(Accueil!$E$8="Oui",$AA928,OR($AD928="",Accueil!$E$10="",NOT(ISNUMBER(Accueil!$E$10)),$AD928&gt;=Accueil!$E$10))</f>
        <v>0</v>
      </c>
      <c r="AD928" s="229" t="str">
        <f>IF(NOT(_xlfn.ISFORMULA(B928)),IF(ISNUMBER(B928),B928,IF(NOT(_xlfn.ISFORMULA(D928)),IF(AND(ISNUMBER(D928),D928&lt;&gt;0),Accueil!$B$7,IF(NOT(_xlfn.ISFORMULA(G928)),IF(AND(ISNUMBER(G928),G928&lt;&gt;0),Accueil!$B$7,""),"")),IF(NOT(_xlfn.ISFORMULA(G928)),IF(AND(ISNUMBER(G928),G928&lt;&gt;0),Accueil!$B$7,""),""))),IF(NOT(_xlfn.ISFORMULA(D928)),IF(AND(ISNUMBER(D928),D928&lt;&gt;0),Accueil!$B$7,IF(NOT(_xlfn.ISFORMULA(G928)),IF(AND(ISNUMBER(G928),G928&lt;&gt;0),Accueil!$B$7,""),"")),IF(NOT(_xlfn.ISFORMULA(G928)),IF(AND(ISNUMBER(G928),G928&lt;&gt;0),Accueil!$B$7,""),"")))</f>
        <v/>
      </c>
      <c r="AE928" s="230">
        <f t="shared" ca="1" si="204"/>
        <v>0</v>
      </c>
      <c r="AF928" s="230">
        <f t="shared" ca="1" si="205"/>
        <v>0</v>
      </c>
      <c r="AG928" s="230">
        <f t="shared" ca="1" si="206"/>
        <v>0</v>
      </c>
      <c r="AH928" s="231">
        <f t="shared" ca="1" si="207"/>
        <v>0</v>
      </c>
      <c r="AI928" s="231">
        <f t="shared" ca="1" si="208"/>
        <v>0</v>
      </c>
      <c r="AJ928" s="231" t="str">
        <f t="shared" ca="1" si="209"/>
        <v/>
      </c>
    </row>
    <row r="929" spans="1:36" x14ac:dyDescent="0.25">
      <c r="A929" s="42"/>
      <c r="B929" s="232" t="str">
        <f>IF(NOT(_xlfn.ISFORMULA(D929)),IF(AND(ISNUMBER(D929),D929&lt;&gt;0),Accueil!$B$7,IF(NOT(_xlfn.ISFORMULA(G929)),IF(AND(ISNUMBER(G929),G929&lt;&gt;0),Accueil!$B$7,""),"")),IF(NOT(_xlfn.ISFORMULA(G929)),IF(AND(ISNUMBER(G929),G929&lt;&gt;0),Accueil!$B$7,""),""))</f>
        <v/>
      </c>
      <c r="C929" s="43"/>
      <c r="D929" s="223" t="str">
        <f t="shared" ca="1" si="196"/>
        <v/>
      </c>
      <c r="E929" s="223" t="str">
        <f t="shared" ca="1" si="197"/>
        <v/>
      </c>
      <c r="F929" s="223" t="str">
        <f t="shared" ca="1" si="198"/>
        <v/>
      </c>
      <c r="G929" s="224" t="str">
        <f t="shared" ca="1" si="199"/>
        <v/>
      </c>
      <c r="H929" s="225" t="str">
        <f t="shared" ca="1" si="200"/>
        <v/>
      </c>
      <c r="I929" s="226" t="str">
        <f t="shared" ca="1" si="201"/>
        <v/>
      </c>
      <c r="J929" s="227" t="str">
        <f t="shared" ca="1" si="202"/>
        <v/>
      </c>
      <c r="K929" s="301" t="s">
        <v>88</v>
      </c>
      <c r="L929" s="112"/>
      <c r="M929" s="35"/>
      <c r="N929" s="35"/>
      <c r="O929" s="35"/>
      <c r="P929" s="35"/>
      <c r="S929" s="35"/>
      <c r="T929" s="35"/>
      <c r="U929" s="35"/>
      <c r="V929" s="35"/>
      <c r="W929" s="35"/>
      <c r="X929" s="35"/>
      <c r="Y929" s="35"/>
      <c r="Z929" s="35"/>
      <c r="AA929" s="228" t="b">
        <f t="shared" ca="1" si="203"/>
        <v>1</v>
      </c>
      <c r="AB929" s="228" t="b">
        <f ca="1">AND(Accueil!$E$5="Oui",$AA929,OR($AD929="",Accueil!$E$7="",NOT(ISNUMBER(Accueil!$E$7)),$AD929&gt;=Accueil!$E$7))</f>
        <v>0</v>
      </c>
      <c r="AC929" s="228" t="b">
        <f ca="1">AND(Accueil!$E$8="Oui",$AA929,OR($AD929="",Accueil!$E$10="",NOT(ISNUMBER(Accueil!$E$10)),$AD929&gt;=Accueil!$E$10))</f>
        <v>0</v>
      </c>
      <c r="AD929" s="229" t="str">
        <f>IF(NOT(_xlfn.ISFORMULA(B929)),IF(ISNUMBER(B929),B929,IF(NOT(_xlfn.ISFORMULA(D929)),IF(AND(ISNUMBER(D929),D929&lt;&gt;0),Accueil!$B$7,IF(NOT(_xlfn.ISFORMULA(G929)),IF(AND(ISNUMBER(G929),G929&lt;&gt;0),Accueil!$B$7,""),"")),IF(NOT(_xlfn.ISFORMULA(G929)),IF(AND(ISNUMBER(G929),G929&lt;&gt;0),Accueil!$B$7,""),""))),IF(NOT(_xlfn.ISFORMULA(D929)),IF(AND(ISNUMBER(D929),D929&lt;&gt;0),Accueil!$B$7,IF(NOT(_xlfn.ISFORMULA(G929)),IF(AND(ISNUMBER(G929),G929&lt;&gt;0),Accueil!$B$7,""),"")),IF(NOT(_xlfn.ISFORMULA(G929)),IF(AND(ISNUMBER(G929),G929&lt;&gt;0),Accueil!$B$7,""),"")))</f>
        <v/>
      </c>
      <c r="AE929" s="230">
        <f t="shared" ca="1" si="204"/>
        <v>0</v>
      </c>
      <c r="AF929" s="230">
        <f t="shared" ca="1" si="205"/>
        <v>0</v>
      </c>
      <c r="AG929" s="230">
        <f t="shared" ca="1" si="206"/>
        <v>0</v>
      </c>
      <c r="AH929" s="231">
        <f t="shared" ca="1" si="207"/>
        <v>0</v>
      </c>
      <c r="AI929" s="231">
        <f t="shared" ca="1" si="208"/>
        <v>0</v>
      </c>
      <c r="AJ929" s="231" t="str">
        <f t="shared" ca="1" si="209"/>
        <v/>
      </c>
    </row>
    <row r="930" spans="1:36" x14ac:dyDescent="0.25">
      <c r="A930" s="42"/>
      <c r="B930" s="232" t="str">
        <f>IF(NOT(_xlfn.ISFORMULA(D930)),IF(AND(ISNUMBER(D930),D930&lt;&gt;0),Accueil!$B$7,IF(NOT(_xlfn.ISFORMULA(G930)),IF(AND(ISNUMBER(G930),G930&lt;&gt;0),Accueil!$B$7,""),"")),IF(NOT(_xlfn.ISFORMULA(G930)),IF(AND(ISNUMBER(G930),G930&lt;&gt;0),Accueil!$B$7,""),""))</f>
        <v/>
      </c>
      <c r="C930" s="43"/>
      <c r="D930" s="223" t="str">
        <f t="shared" ca="1" si="196"/>
        <v/>
      </c>
      <c r="E930" s="223" t="str">
        <f t="shared" ca="1" si="197"/>
        <v/>
      </c>
      <c r="F930" s="223" t="str">
        <f t="shared" ca="1" si="198"/>
        <v/>
      </c>
      <c r="G930" s="224" t="str">
        <f t="shared" ca="1" si="199"/>
        <v/>
      </c>
      <c r="H930" s="225" t="str">
        <f t="shared" ca="1" si="200"/>
        <v/>
      </c>
      <c r="I930" s="226" t="str">
        <f t="shared" ca="1" si="201"/>
        <v/>
      </c>
      <c r="J930" s="227" t="str">
        <f t="shared" ca="1" si="202"/>
        <v/>
      </c>
      <c r="K930" s="301" t="s">
        <v>88</v>
      </c>
      <c r="L930" s="112"/>
      <c r="M930" s="35"/>
      <c r="N930" s="35"/>
      <c r="O930" s="35"/>
      <c r="P930" s="35"/>
      <c r="S930" s="35"/>
      <c r="T930" s="35"/>
      <c r="U930" s="35"/>
      <c r="V930" s="35"/>
      <c r="W930" s="35"/>
      <c r="X930" s="35"/>
      <c r="Y930" s="35"/>
      <c r="Z930" s="35"/>
      <c r="AA930" s="228" t="b">
        <f t="shared" ca="1" si="203"/>
        <v>1</v>
      </c>
      <c r="AB930" s="228" t="b">
        <f ca="1">AND(Accueil!$E$5="Oui",$AA930,OR($AD930="",Accueil!$E$7="",NOT(ISNUMBER(Accueil!$E$7)),$AD930&gt;=Accueil!$E$7))</f>
        <v>0</v>
      </c>
      <c r="AC930" s="228" t="b">
        <f ca="1">AND(Accueil!$E$8="Oui",$AA930,OR($AD930="",Accueil!$E$10="",NOT(ISNUMBER(Accueil!$E$10)),$AD930&gt;=Accueil!$E$10))</f>
        <v>0</v>
      </c>
      <c r="AD930" s="229" t="str">
        <f>IF(NOT(_xlfn.ISFORMULA(B930)),IF(ISNUMBER(B930),B930,IF(NOT(_xlfn.ISFORMULA(D930)),IF(AND(ISNUMBER(D930),D930&lt;&gt;0),Accueil!$B$7,IF(NOT(_xlfn.ISFORMULA(G930)),IF(AND(ISNUMBER(G930),G930&lt;&gt;0),Accueil!$B$7,""),"")),IF(NOT(_xlfn.ISFORMULA(G930)),IF(AND(ISNUMBER(G930),G930&lt;&gt;0),Accueil!$B$7,""),""))),IF(NOT(_xlfn.ISFORMULA(D930)),IF(AND(ISNUMBER(D930),D930&lt;&gt;0),Accueil!$B$7,IF(NOT(_xlfn.ISFORMULA(G930)),IF(AND(ISNUMBER(G930),G930&lt;&gt;0),Accueil!$B$7,""),"")),IF(NOT(_xlfn.ISFORMULA(G930)),IF(AND(ISNUMBER(G930),G930&lt;&gt;0),Accueil!$B$7,""),"")))</f>
        <v/>
      </c>
      <c r="AE930" s="230">
        <f t="shared" ca="1" si="204"/>
        <v>0</v>
      </c>
      <c r="AF930" s="230">
        <f t="shared" ca="1" si="205"/>
        <v>0</v>
      </c>
      <c r="AG930" s="230">
        <f t="shared" ca="1" si="206"/>
        <v>0</v>
      </c>
      <c r="AH930" s="231">
        <f t="shared" ca="1" si="207"/>
        <v>0</v>
      </c>
      <c r="AI930" s="231">
        <f t="shared" ca="1" si="208"/>
        <v>0</v>
      </c>
      <c r="AJ930" s="231" t="str">
        <f t="shared" ca="1" si="209"/>
        <v/>
      </c>
    </row>
    <row r="931" spans="1:36" x14ac:dyDescent="0.25">
      <c r="A931" s="42"/>
      <c r="B931" s="232" t="str">
        <f>IF(NOT(_xlfn.ISFORMULA(D931)),IF(AND(ISNUMBER(D931),D931&lt;&gt;0),Accueil!$B$7,IF(NOT(_xlfn.ISFORMULA(G931)),IF(AND(ISNUMBER(G931),G931&lt;&gt;0),Accueil!$B$7,""),"")),IF(NOT(_xlfn.ISFORMULA(G931)),IF(AND(ISNUMBER(G931),G931&lt;&gt;0),Accueil!$B$7,""),""))</f>
        <v/>
      </c>
      <c r="C931" s="43"/>
      <c r="D931" s="223" t="str">
        <f t="shared" ca="1" si="196"/>
        <v/>
      </c>
      <c r="E931" s="223" t="str">
        <f t="shared" ca="1" si="197"/>
        <v/>
      </c>
      <c r="F931" s="223" t="str">
        <f t="shared" ca="1" si="198"/>
        <v/>
      </c>
      <c r="G931" s="224" t="str">
        <f t="shared" ca="1" si="199"/>
        <v/>
      </c>
      <c r="H931" s="225" t="str">
        <f t="shared" ca="1" si="200"/>
        <v/>
      </c>
      <c r="I931" s="226" t="str">
        <f t="shared" ca="1" si="201"/>
        <v/>
      </c>
      <c r="J931" s="227" t="str">
        <f t="shared" ca="1" si="202"/>
        <v/>
      </c>
      <c r="K931" s="301" t="s">
        <v>88</v>
      </c>
      <c r="L931" s="112"/>
      <c r="M931" s="35"/>
      <c r="N931" s="35"/>
      <c r="O931" s="35"/>
      <c r="P931" s="35"/>
      <c r="S931" s="35"/>
      <c r="T931" s="35"/>
      <c r="U931" s="35"/>
      <c r="V931" s="35"/>
      <c r="W931" s="35"/>
      <c r="X931" s="35"/>
      <c r="Y931" s="35"/>
      <c r="Z931" s="35"/>
      <c r="AA931" s="228" t="b">
        <f t="shared" ca="1" si="203"/>
        <v>1</v>
      </c>
      <c r="AB931" s="228" t="b">
        <f ca="1">AND(Accueil!$E$5="Oui",$AA931,OR($AD931="",Accueil!$E$7="",NOT(ISNUMBER(Accueil!$E$7)),$AD931&gt;=Accueil!$E$7))</f>
        <v>0</v>
      </c>
      <c r="AC931" s="228" t="b">
        <f ca="1">AND(Accueil!$E$8="Oui",$AA931,OR($AD931="",Accueil!$E$10="",NOT(ISNUMBER(Accueil!$E$10)),$AD931&gt;=Accueil!$E$10))</f>
        <v>0</v>
      </c>
      <c r="AD931" s="229" t="str">
        <f>IF(NOT(_xlfn.ISFORMULA(B931)),IF(ISNUMBER(B931),B931,IF(NOT(_xlfn.ISFORMULA(D931)),IF(AND(ISNUMBER(D931),D931&lt;&gt;0),Accueil!$B$7,IF(NOT(_xlfn.ISFORMULA(G931)),IF(AND(ISNUMBER(G931),G931&lt;&gt;0),Accueil!$B$7,""),"")),IF(NOT(_xlfn.ISFORMULA(G931)),IF(AND(ISNUMBER(G931),G931&lt;&gt;0),Accueil!$B$7,""),""))),IF(NOT(_xlfn.ISFORMULA(D931)),IF(AND(ISNUMBER(D931),D931&lt;&gt;0),Accueil!$B$7,IF(NOT(_xlfn.ISFORMULA(G931)),IF(AND(ISNUMBER(G931),G931&lt;&gt;0),Accueil!$B$7,""),"")),IF(NOT(_xlfn.ISFORMULA(G931)),IF(AND(ISNUMBER(G931),G931&lt;&gt;0),Accueil!$B$7,""),"")))</f>
        <v/>
      </c>
      <c r="AE931" s="230">
        <f t="shared" ca="1" si="204"/>
        <v>0</v>
      </c>
      <c r="AF931" s="230">
        <f t="shared" ca="1" si="205"/>
        <v>0</v>
      </c>
      <c r="AG931" s="230">
        <f t="shared" ca="1" si="206"/>
        <v>0</v>
      </c>
      <c r="AH931" s="231">
        <f t="shared" ca="1" si="207"/>
        <v>0</v>
      </c>
      <c r="AI931" s="231">
        <f t="shared" ca="1" si="208"/>
        <v>0</v>
      </c>
      <c r="AJ931" s="231" t="str">
        <f t="shared" ca="1" si="209"/>
        <v/>
      </c>
    </row>
    <row r="932" spans="1:36" x14ac:dyDescent="0.25">
      <c r="A932" s="42"/>
      <c r="B932" s="232" t="str">
        <f>IF(NOT(_xlfn.ISFORMULA(D932)),IF(AND(ISNUMBER(D932),D932&lt;&gt;0),Accueil!$B$7,IF(NOT(_xlfn.ISFORMULA(G932)),IF(AND(ISNUMBER(G932),G932&lt;&gt;0),Accueil!$B$7,""),"")),IF(NOT(_xlfn.ISFORMULA(G932)),IF(AND(ISNUMBER(G932),G932&lt;&gt;0),Accueil!$B$7,""),""))</f>
        <v/>
      </c>
      <c r="C932" s="43"/>
      <c r="D932" s="223" t="str">
        <f t="shared" ca="1" si="196"/>
        <v/>
      </c>
      <c r="E932" s="223" t="str">
        <f t="shared" ca="1" si="197"/>
        <v/>
      </c>
      <c r="F932" s="223" t="str">
        <f t="shared" ca="1" si="198"/>
        <v/>
      </c>
      <c r="G932" s="224" t="str">
        <f t="shared" ca="1" si="199"/>
        <v/>
      </c>
      <c r="H932" s="225" t="str">
        <f t="shared" ca="1" si="200"/>
        <v/>
      </c>
      <c r="I932" s="226" t="str">
        <f t="shared" ca="1" si="201"/>
        <v/>
      </c>
      <c r="J932" s="227" t="str">
        <f t="shared" ca="1" si="202"/>
        <v/>
      </c>
      <c r="K932" s="301" t="s">
        <v>88</v>
      </c>
      <c r="L932" s="112"/>
      <c r="M932" s="35"/>
      <c r="N932" s="35"/>
      <c r="O932" s="35"/>
      <c r="P932" s="35"/>
      <c r="S932" s="35"/>
      <c r="T932" s="35"/>
      <c r="U932" s="35"/>
      <c r="V932" s="35"/>
      <c r="W932" s="35"/>
      <c r="X932" s="35"/>
      <c r="Y932" s="35"/>
      <c r="Z932" s="35"/>
      <c r="AA932" s="228" t="b">
        <f t="shared" ca="1" si="203"/>
        <v>1</v>
      </c>
      <c r="AB932" s="228" t="b">
        <f ca="1">AND(Accueil!$E$5="Oui",$AA932,OR($AD932="",Accueil!$E$7="",NOT(ISNUMBER(Accueil!$E$7)),$AD932&gt;=Accueil!$E$7))</f>
        <v>0</v>
      </c>
      <c r="AC932" s="228" t="b">
        <f ca="1">AND(Accueil!$E$8="Oui",$AA932,OR($AD932="",Accueil!$E$10="",NOT(ISNUMBER(Accueil!$E$10)),$AD932&gt;=Accueil!$E$10))</f>
        <v>0</v>
      </c>
      <c r="AD932" s="229" t="str">
        <f>IF(NOT(_xlfn.ISFORMULA(B932)),IF(ISNUMBER(B932),B932,IF(NOT(_xlfn.ISFORMULA(D932)),IF(AND(ISNUMBER(D932),D932&lt;&gt;0),Accueil!$B$7,IF(NOT(_xlfn.ISFORMULA(G932)),IF(AND(ISNUMBER(G932),G932&lt;&gt;0),Accueil!$B$7,""),"")),IF(NOT(_xlfn.ISFORMULA(G932)),IF(AND(ISNUMBER(G932),G932&lt;&gt;0),Accueil!$B$7,""),""))),IF(NOT(_xlfn.ISFORMULA(D932)),IF(AND(ISNUMBER(D932),D932&lt;&gt;0),Accueil!$B$7,IF(NOT(_xlfn.ISFORMULA(G932)),IF(AND(ISNUMBER(G932),G932&lt;&gt;0),Accueil!$B$7,""),"")),IF(NOT(_xlfn.ISFORMULA(G932)),IF(AND(ISNUMBER(G932),G932&lt;&gt;0),Accueil!$B$7,""),"")))</f>
        <v/>
      </c>
      <c r="AE932" s="230">
        <f t="shared" ca="1" si="204"/>
        <v>0</v>
      </c>
      <c r="AF932" s="230">
        <f t="shared" ca="1" si="205"/>
        <v>0</v>
      </c>
      <c r="AG932" s="230">
        <f t="shared" ca="1" si="206"/>
        <v>0</v>
      </c>
      <c r="AH932" s="231">
        <f t="shared" ca="1" si="207"/>
        <v>0</v>
      </c>
      <c r="AI932" s="231">
        <f t="shared" ca="1" si="208"/>
        <v>0</v>
      </c>
      <c r="AJ932" s="231" t="str">
        <f t="shared" ca="1" si="209"/>
        <v/>
      </c>
    </row>
    <row r="933" spans="1:36" x14ac:dyDescent="0.25">
      <c r="A933" s="42"/>
      <c r="B933" s="232" t="str">
        <f>IF(NOT(_xlfn.ISFORMULA(D933)),IF(AND(ISNUMBER(D933),D933&lt;&gt;0),Accueil!$B$7,IF(NOT(_xlfn.ISFORMULA(G933)),IF(AND(ISNUMBER(G933),G933&lt;&gt;0),Accueil!$B$7,""),"")),IF(NOT(_xlfn.ISFORMULA(G933)),IF(AND(ISNUMBER(G933),G933&lt;&gt;0),Accueil!$B$7,""),""))</f>
        <v/>
      </c>
      <c r="C933" s="43"/>
      <c r="D933" s="223" t="str">
        <f t="shared" ca="1" si="196"/>
        <v/>
      </c>
      <c r="E933" s="223" t="str">
        <f t="shared" ca="1" si="197"/>
        <v/>
      </c>
      <c r="F933" s="223" t="str">
        <f t="shared" ca="1" si="198"/>
        <v/>
      </c>
      <c r="G933" s="224" t="str">
        <f t="shared" ca="1" si="199"/>
        <v/>
      </c>
      <c r="H933" s="225" t="str">
        <f t="shared" ca="1" si="200"/>
        <v/>
      </c>
      <c r="I933" s="226" t="str">
        <f t="shared" ca="1" si="201"/>
        <v/>
      </c>
      <c r="J933" s="227" t="str">
        <f t="shared" ca="1" si="202"/>
        <v/>
      </c>
      <c r="K933" s="301" t="s">
        <v>88</v>
      </c>
      <c r="L933" s="112"/>
      <c r="M933" s="35"/>
      <c r="N933" s="35"/>
      <c r="O933" s="35"/>
      <c r="P933" s="35"/>
      <c r="S933" s="35"/>
      <c r="T933" s="35"/>
      <c r="U933" s="35"/>
      <c r="V933" s="35"/>
      <c r="W933" s="35"/>
      <c r="X933" s="35"/>
      <c r="Y933" s="35"/>
      <c r="Z933" s="35"/>
      <c r="AA933" s="228" t="b">
        <f t="shared" ca="1" si="203"/>
        <v>1</v>
      </c>
      <c r="AB933" s="228" t="b">
        <f ca="1">AND(Accueil!$E$5="Oui",$AA933,OR($AD933="",Accueil!$E$7="",NOT(ISNUMBER(Accueil!$E$7)),$AD933&gt;=Accueil!$E$7))</f>
        <v>0</v>
      </c>
      <c r="AC933" s="228" t="b">
        <f ca="1">AND(Accueil!$E$8="Oui",$AA933,OR($AD933="",Accueil!$E$10="",NOT(ISNUMBER(Accueil!$E$10)),$AD933&gt;=Accueil!$E$10))</f>
        <v>0</v>
      </c>
      <c r="AD933" s="229" t="str">
        <f>IF(NOT(_xlfn.ISFORMULA(B933)),IF(ISNUMBER(B933),B933,IF(NOT(_xlfn.ISFORMULA(D933)),IF(AND(ISNUMBER(D933),D933&lt;&gt;0),Accueil!$B$7,IF(NOT(_xlfn.ISFORMULA(G933)),IF(AND(ISNUMBER(G933),G933&lt;&gt;0),Accueil!$B$7,""),"")),IF(NOT(_xlfn.ISFORMULA(G933)),IF(AND(ISNUMBER(G933),G933&lt;&gt;0),Accueil!$B$7,""),""))),IF(NOT(_xlfn.ISFORMULA(D933)),IF(AND(ISNUMBER(D933),D933&lt;&gt;0),Accueil!$B$7,IF(NOT(_xlfn.ISFORMULA(G933)),IF(AND(ISNUMBER(G933),G933&lt;&gt;0),Accueil!$B$7,""),"")),IF(NOT(_xlfn.ISFORMULA(G933)),IF(AND(ISNUMBER(G933),G933&lt;&gt;0),Accueil!$B$7,""),"")))</f>
        <v/>
      </c>
      <c r="AE933" s="230">
        <f t="shared" ca="1" si="204"/>
        <v>0</v>
      </c>
      <c r="AF933" s="230">
        <f t="shared" ca="1" si="205"/>
        <v>0</v>
      </c>
      <c r="AG933" s="230">
        <f t="shared" ca="1" si="206"/>
        <v>0</v>
      </c>
      <c r="AH933" s="231">
        <f t="shared" ca="1" si="207"/>
        <v>0</v>
      </c>
      <c r="AI933" s="231">
        <f t="shared" ca="1" si="208"/>
        <v>0</v>
      </c>
      <c r="AJ933" s="231" t="str">
        <f t="shared" ca="1" si="209"/>
        <v/>
      </c>
    </row>
    <row r="934" spans="1:36" x14ac:dyDescent="0.25">
      <c r="A934" s="42"/>
      <c r="B934" s="232" t="str">
        <f>IF(NOT(_xlfn.ISFORMULA(D934)),IF(AND(ISNUMBER(D934),D934&lt;&gt;0),Accueil!$B$7,IF(NOT(_xlfn.ISFORMULA(G934)),IF(AND(ISNUMBER(G934),G934&lt;&gt;0),Accueil!$B$7,""),"")),IF(NOT(_xlfn.ISFORMULA(G934)),IF(AND(ISNUMBER(G934),G934&lt;&gt;0),Accueil!$B$7,""),""))</f>
        <v/>
      </c>
      <c r="C934" s="43"/>
      <c r="D934" s="223" t="str">
        <f t="shared" ca="1" si="196"/>
        <v/>
      </c>
      <c r="E934" s="223" t="str">
        <f t="shared" ca="1" si="197"/>
        <v/>
      </c>
      <c r="F934" s="223" t="str">
        <f t="shared" ca="1" si="198"/>
        <v/>
      </c>
      <c r="G934" s="224" t="str">
        <f t="shared" ca="1" si="199"/>
        <v/>
      </c>
      <c r="H934" s="225" t="str">
        <f t="shared" ca="1" si="200"/>
        <v/>
      </c>
      <c r="I934" s="226" t="str">
        <f t="shared" ca="1" si="201"/>
        <v/>
      </c>
      <c r="J934" s="227" t="str">
        <f t="shared" ca="1" si="202"/>
        <v/>
      </c>
      <c r="K934" s="301" t="s">
        <v>88</v>
      </c>
      <c r="L934" s="112"/>
      <c r="M934" s="35"/>
      <c r="N934" s="35"/>
      <c r="O934" s="35"/>
      <c r="P934" s="35"/>
      <c r="S934" s="35"/>
      <c r="T934" s="35"/>
      <c r="U934" s="35"/>
      <c r="V934" s="35"/>
      <c r="W934" s="35"/>
      <c r="X934" s="35"/>
      <c r="Y934" s="35"/>
      <c r="Z934" s="35"/>
      <c r="AA934" s="228" t="b">
        <f t="shared" ca="1" si="203"/>
        <v>1</v>
      </c>
      <c r="AB934" s="228" t="b">
        <f ca="1">AND(Accueil!$E$5="Oui",$AA934,OR($AD934="",Accueil!$E$7="",NOT(ISNUMBER(Accueil!$E$7)),$AD934&gt;=Accueil!$E$7))</f>
        <v>0</v>
      </c>
      <c r="AC934" s="228" t="b">
        <f ca="1">AND(Accueil!$E$8="Oui",$AA934,OR($AD934="",Accueil!$E$10="",NOT(ISNUMBER(Accueil!$E$10)),$AD934&gt;=Accueil!$E$10))</f>
        <v>0</v>
      </c>
      <c r="AD934" s="229" t="str">
        <f>IF(NOT(_xlfn.ISFORMULA(B934)),IF(ISNUMBER(B934),B934,IF(NOT(_xlfn.ISFORMULA(D934)),IF(AND(ISNUMBER(D934),D934&lt;&gt;0),Accueil!$B$7,IF(NOT(_xlfn.ISFORMULA(G934)),IF(AND(ISNUMBER(G934),G934&lt;&gt;0),Accueil!$B$7,""),"")),IF(NOT(_xlfn.ISFORMULA(G934)),IF(AND(ISNUMBER(G934),G934&lt;&gt;0),Accueil!$B$7,""),""))),IF(NOT(_xlfn.ISFORMULA(D934)),IF(AND(ISNUMBER(D934),D934&lt;&gt;0),Accueil!$B$7,IF(NOT(_xlfn.ISFORMULA(G934)),IF(AND(ISNUMBER(G934),G934&lt;&gt;0),Accueil!$B$7,""),"")),IF(NOT(_xlfn.ISFORMULA(G934)),IF(AND(ISNUMBER(G934),G934&lt;&gt;0),Accueil!$B$7,""),"")))</f>
        <v/>
      </c>
      <c r="AE934" s="230">
        <f t="shared" ca="1" si="204"/>
        <v>0</v>
      </c>
      <c r="AF934" s="230">
        <f t="shared" ca="1" si="205"/>
        <v>0</v>
      </c>
      <c r="AG934" s="230">
        <f t="shared" ca="1" si="206"/>
        <v>0</v>
      </c>
      <c r="AH934" s="231">
        <f t="shared" ca="1" si="207"/>
        <v>0</v>
      </c>
      <c r="AI934" s="231">
        <f t="shared" ca="1" si="208"/>
        <v>0</v>
      </c>
      <c r="AJ934" s="231" t="str">
        <f t="shared" ca="1" si="209"/>
        <v/>
      </c>
    </row>
    <row r="935" spans="1:36" x14ac:dyDescent="0.25">
      <c r="A935" s="42"/>
      <c r="B935" s="232" t="str">
        <f>IF(NOT(_xlfn.ISFORMULA(D935)),IF(AND(ISNUMBER(D935),D935&lt;&gt;0),Accueil!$B$7,IF(NOT(_xlfn.ISFORMULA(G935)),IF(AND(ISNUMBER(G935),G935&lt;&gt;0),Accueil!$B$7,""),"")),IF(NOT(_xlfn.ISFORMULA(G935)),IF(AND(ISNUMBER(G935),G935&lt;&gt;0),Accueil!$B$7,""),""))</f>
        <v/>
      </c>
      <c r="C935" s="43"/>
      <c r="D935" s="223" t="str">
        <f t="shared" ca="1" si="196"/>
        <v/>
      </c>
      <c r="E935" s="223" t="str">
        <f t="shared" ca="1" si="197"/>
        <v/>
      </c>
      <c r="F935" s="223" t="str">
        <f t="shared" ca="1" si="198"/>
        <v/>
      </c>
      <c r="G935" s="224" t="str">
        <f t="shared" ca="1" si="199"/>
        <v/>
      </c>
      <c r="H935" s="225" t="str">
        <f t="shared" ca="1" si="200"/>
        <v/>
      </c>
      <c r="I935" s="226" t="str">
        <f t="shared" ca="1" si="201"/>
        <v/>
      </c>
      <c r="J935" s="227" t="str">
        <f t="shared" ca="1" si="202"/>
        <v/>
      </c>
      <c r="K935" s="301" t="s">
        <v>88</v>
      </c>
      <c r="L935" s="112"/>
      <c r="M935" s="35"/>
      <c r="N935" s="35"/>
      <c r="O935" s="35"/>
      <c r="P935" s="35"/>
      <c r="S935" s="35"/>
      <c r="T935" s="35"/>
      <c r="U935" s="35"/>
      <c r="V935" s="35"/>
      <c r="W935" s="35"/>
      <c r="X935" s="35"/>
      <c r="Y935" s="35"/>
      <c r="Z935" s="35"/>
      <c r="AA935" s="228" t="b">
        <f t="shared" ca="1" si="203"/>
        <v>1</v>
      </c>
      <c r="AB935" s="228" t="b">
        <f ca="1">AND(Accueil!$E$5="Oui",$AA935,OR($AD935="",Accueil!$E$7="",NOT(ISNUMBER(Accueil!$E$7)),$AD935&gt;=Accueil!$E$7))</f>
        <v>0</v>
      </c>
      <c r="AC935" s="228" t="b">
        <f ca="1">AND(Accueil!$E$8="Oui",$AA935,OR($AD935="",Accueil!$E$10="",NOT(ISNUMBER(Accueil!$E$10)),$AD935&gt;=Accueil!$E$10))</f>
        <v>0</v>
      </c>
      <c r="AD935" s="229" t="str">
        <f>IF(NOT(_xlfn.ISFORMULA(B935)),IF(ISNUMBER(B935),B935,IF(NOT(_xlfn.ISFORMULA(D935)),IF(AND(ISNUMBER(D935),D935&lt;&gt;0),Accueil!$B$7,IF(NOT(_xlfn.ISFORMULA(G935)),IF(AND(ISNUMBER(G935),G935&lt;&gt;0),Accueil!$B$7,""),"")),IF(NOT(_xlfn.ISFORMULA(G935)),IF(AND(ISNUMBER(G935),G935&lt;&gt;0),Accueil!$B$7,""),""))),IF(NOT(_xlfn.ISFORMULA(D935)),IF(AND(ISNUMBER(D935),D935&lt;&gt;0),Accueil!$B$7,IF(NOT(_xlfn.ISFORMULA(G935)),IF(AND(ISNUMBER(G935),G935&lt;&gt;0),Accueil!$B$7,""),"")),IF(NOT(_xlfn.ISFORMULA(G935)),IF(AND(ISNUMBER(G935),G935&lt;&gt;0),Accueil!$B$7,""),"")))</f>
        <v/>
      </c>
      <c r="AE935" s="230">
        <f t="shared" ca="1" si="204"/>
        <v>0</v>
      </c>
      <c r="AF935" s="230">
        <f t="shared" ca="1" si="205"/>
        <v>0</v>
      </c>
      <c r="AG935" s="230">
        <f t="shared" ca="1" si="206"/>
        <v>0</v>
      </c>
      <c r="AH935" s="231">
        <f t="shared" ca="1" si="207"/>
        <v>0</v>
      </c>
      <c r="AI935" s="231">
        <f t="shared" ca="1" si="208"/>
        <v>0</v>
      </c>
      <c r="AJ935" s="231" t="str">
        <f t="shared" ca="1" si="209"/>
        <v/>
      </c>
    </row>
    <row r="936" spans="1:36" x14ac:dyDescent="0.25">
      <c r="A936" s="42"/>
      <c r="B936" s="232" t="str">
        <f>IF(NOT(_xlfn.ISFORMULA(D936)),IF(AND(ISNUMBER(D936),D936&lt;&gt;0),Accueil!$B$7,IF(NOT(_xlfn.ISFORMULA(G936)),IF(AND(ISNUMBER(G936),G936&lt;&gt;0),Accueil!$B$7,""),"")),IF(NOT(_xlfn.ISFORMULA(G936)),IF(AND(ISNUMBER(G936),G936&lt;&gt;0),Accueil!$B$7,""),""))</f>
        <v/>
      </c>
      <c r="C936" s="43"/>
      <c r="D936" s="223" t="str">
        <f t="shared" ca="1" si="196"/>
        <v/>
      </c>
      <c r="E936" s="223" t="str">
        <f t="shared" ca="1" si="197"/>
        <v/>
      </c>
      <c r="F936" s="223" t="str">
        <f t="shared" ca="1" si="198"/>
        <v/>
      </c>
      <c r="G936" s="224" t="str">
        <f t="shared" ca="1" si="199"/>
        <v/>
      </c>
      <c r="H936" s="225" t="str">
        <f t="shared" ca="1" si="200"/>
        <v/>
      </c>
      <c r="I936" s="226" t="str">
        <f t="shared" ca="1" si="201"/>
        <v/>
      </c>
      <c r="J936" s="227" t="str">
        <f t="shared" ca="1" si="202"/>
        <v/>
      </c>
      <c r="K936" s="301" t="s">
        <v>88</v>
      </c>
      <c r="L936" s="112"/>
      <c r="M936" s="35"/>
      <c r="N936" s="35"/>
      <c r="O936" s="35"/>
      <c r="P936" s="35"/>
      <c r="S936" s="35"/>
      <c r="T936" s="35"/>
      <c r="U936" s="35"/>
      <c r="V936" s="35"/>
      <c r="W936" s="35"/>
      <c r="X936" s="35"/>
      <c r="Y936" s="35"/>
      <c r="Z936" s="35"/>
      <c r="AA936" s="228" t="b">
        <f t="shared" ca="1" si="203"/>
        <v>1</v>
      </c>
      <c r="AB936" s="228" t="b">
        <f ca="1">AND(Accueil!$E$5="Oui",$AA936,OR($AD936="",Accueil!$E$7="",NOT(ISNUMBER(Accueil!$E$7)),$AD936&gt;=Accueil!$E$7))</f>
        <v>0</v>
      </c>
      <c r="AC936" s="228" t="b">
        <f ca="1">AND(Accueil!$E$8="Oui",$AA936,OR($AD936="",Accueil!$E$10="",NOT(ISNUMBER(Accueil!$E$10)),$AD936&gt;=Accueil!$E$10))</f>
        <v>0</v>
      </c>
      <c r="AD936" s="229" t="str">
        <f>IF(NOT(_xlfn.ISFORMULA(B936)),IF(ISNUMBER(B936),B936,IF(NOT(_xlfn.ISFORMULA(D936)),IF(AND(ISNUMBER(D936),D936&lt;&gt;0),Accueil!$B$7,IF(NOT(_xlfn.ISFORMULA(G936)),IF(AND(ISNUMBER(G936),G936&lt;&gt;0),Accueil!$B$7,""),"")),IF(NOT(_xlfn.ISFORMULA(G936)),IF(AND(ISNUMBER(G936),G936&lt;&gt;0),Accueil!$B$7,""),""))),IF(NOT(_xlfn.ISFORMULA(D936)),IF(AND(ISNUMBER(D936),D936&lt;&gt;0),Accueil!$B$7,IF(NOT(_xlfn.ISFORMULA(G936)),IF(AND(ISNUMBER(G936),G936&lt;&gt;0),Accueil!$B$7,""),"")),IF(NOT(_xlfn.ISFORMULA(G936)),IF(AND(ISNUMBER(G936),G936&lt;&gt;0),Accueil!$B$7,""),"")))</f>
        <v/>
      </c>
      <c r="AE936" s="230">
        <f t="shared" ca="1" si="204"/>
        <v>0</v>
      </c>
      <c r="AF936" s="230">
        <f t="shared" ca="1" si="205"/>
        <v>0</v>
      </c>
      <c r="AG936" s="230">
        <f t="shared" ca="1" si="206"/>
        <v>0</v>
      </c>
      <c r="AH936" s="231">
        <f t="shared" ca="1" si="207"/>
        <v>0</v>
      </c>
      <c r="AI936" s="231">
        <f t="shared" ca="1" si="208"/>
        <v>0</v>
      </c>
      <c r="AJ936" s="231" t="str">
        <f t="shared" ca="1" si="209"/>
        <v/>
      </c>
    </row>
    <row r="937" spans="1:36" x14ac:dyDescent="0.25">
      <c r="A937" s="42"/>
      <c r="B937" s="232" t="str">
        <f>IF(NOT(_xlfn.ISFORMULA(D937)),IF(AND(ISNUMBER(D937),D937&lt;&gt;0),Accueil!$B$7,IF(NOT(_xlfn.ISFORMULA(G937)),IF(AND(ISNUMBER(G937),G937&lt;&gt;0),Accueil!$B$7,""),"")),IF(NOT(_xlfn.ISFORMULA(G937)),IF(AND(ISNUMBER(G937),G937&lt;&gt;0),Accueil!$B$7,""),""))</f>
        <v/>
      </c>
      <c r="C937" s="43"/>
      <c r="D937" s="223" t="str">
        <f t="shared" ca="1" si="196"/>
        <v/>
      </c>
      <c r="E937" s="223" t="str">
        <f t="shared" ca="1" si="197"/>
        <v/>
      </c>
      <c r="F937" s="223" t="str">
        <f t="shared" ca="1" si="198"/>
        <v/>
      </c>
      <c r="G937" s="224" t="str">
        <f t="shared" ca="1" si="199"/>
        <v/>
      </c>
      <c r="H937" s="225" t="str">
        <f t="shared" ca="1" si="200"/>
        <v/>
      </c>
      <c r="I937" s="226" t="str">
        <f t="shared" ca="1" si="201"/>
        <v/>
      </c>
      <c r="J937" s="227" t="str">
        <f t="shared" ca="1" si="202"/>
        <v/>
      </c>
      <c r="K937" s="301" t="s">
        <v>88</v>
      </c>
      <c r="L937" s="112"/>
      <c r="M937" s="35"/>
      <c r="N937" s="35"/>
      <c r="O937" s="35"/>
      <c r="P937" s="35"/>
      <c r="S937" s="35"/>
      <c r="T937" s="35"/>
      <c r="U937" s="35"/>
      <c r="V937" s="35"/>
      <c r="W937" s="35"/>
      <c r="X937" s="35"/>
      <c r="Y937" s="35"/>
      <c r="Z937" s="35"/>
      <c r="AA937" s="228" t="b">
        <f t="shared" ca="1" si="203"/>
        <v>1</v>
      </c>
      <c r="AB937" s="228" t="b">
        <f ca="1">AND(Accueil!$E$5="Oui",$AA937,OR($AD937="",Accueil!$E$7="",NOT(ISNUMBER(Accueil!$E$7)),$AD937&gt;=Accueil!$E$7))</f>
        <v>0</v>
      </c>
      <c r="AC937" s="228" t="b">
        <f ca="1">AND(Accueil!$E$8="Oui",$AA937,OR($AD937="",Accueil!$E$10="",NOT(ISNUMBER(Accueil!$E$10)),$AD937&gt;=Accueil!$E$10))</f>
        <v>0</v>
      </c>
      <c r="AD937" s="229" t="str">
        <f>IF(NOT(_xlfn.ISFORMULA(B937)),IF(ISNUMBER(B937),B937,IF(NOT(_xlfn.ISFORMULA(D937)),IF(AND(ISNUMBER(D937),D937&lt;&gt;0),Accueil!$B$7,IF(NOT(_xlfn.ISFORMULA(G937)),IF(AND(ISNUMBER(G937),G937&lt;&gt;0),Accueil!$B$7,""),"")),IF(NOT(_xlfn.ISFORMULA(G937)),IF(AND(ISNUMBER(G937),G937&lt;&gt;0),Accueil!$B$7,""),""))),IF(NOT(_xlfn.ISFORMULA(D937)),IF(AND(ISNUMBER(D937),D937&lt;&gt;0),Accueil!$B$7,IF(NOT(_xlfn.ISFORMULA(G937)),IF(AND(ISNUMBER(G937),G937&lt;&gt;0),Accueil!$B$7,""),"")),IF(NOT(_xlfn.ISFORMULA(G937)),IF(AND(ISNUMBER(G937),G937&lt;&gt;0),Accueil!$B$7,""),"")))</f>
        <v/>
      </c>
      <c r="AE937" s="230">
        <f t="shared" ca="1" si="204"/>
        <v>0</v>
      </c>
      <c r="AF937" s="230">
        <f t="shared" ca="1" si="205"/>
        <v>0</v>
      </c>
      <c r="AG937" s="230">
        <f t="shared" ca="1" si="206"/>
        <v>0</v>
      </c>
      <c r="AH937" s="231">
        <f t="shared" ca="1" si="207"/>
        <v>0</v>
      </c>
      <c r="AI937" s="231">
        <f t="shared" ca="1" si="208"/>
        <v>0</v>
      </c>
      <c r="AJ937" s="231" t="str">
        <f t="shared" ca="1" si="209"/>
        <v/>
      </c>
    </row>
    <row r="938" spans="1:36" x14ac:dyDescent="0.25">
      <c r="A938" s="42"/>
      <c r="B938" s="232" t="str">
        <f>IF(NOT(_xlfn.ISFORMULA(D938)),IF(AND(ISNUMBER(D938),D938&lt;&gt;0),Accueil!$B$7,IF(NOT(_xlfn.ISFORMULA(G938)),IF(AND(ISNUMBER(G938),G938&lt;&gt;0),Accueil!$B$7,""),"")),IF(NOT(_xlfn.ISFORMULA(G938)),IF(AND(ISNUMBER(G938),G938&lt;&gt;0),Accueil!$B$7,""),""))</f>
        <v/>
      </c>
      <c r="C938" s="43"/>
      <c r="D938" s="223" t="str">
        <f t="shared" ca="1" si="196"/>
        <v/>
      </c>
      <c r="E938" s="223" t="str">
        <f t="shared" ca="1" si="197"/>
        <v/>
      </c>
      <c r="F938" s="223" t="str">
        <f t="shared" ca="1" si="198"/>
        <v/>
      </c>
      <c r="G938" s="224" t="str">
        <f t="shared" ca="1" si="199"/>
        <v/>
      </c>
      <c r="H938" s="225" t="str">
        <f t="shared" ca="1" si="200"/>
        <v/>
      </c>
      <c r="I938" s="226" t="str">
        <f t="shared" ca="1" si="201"/>
        <v/>
      </c>
      <c r="J938" s="227" t="str">
        <f t="shared" ca="1" si="202"/>
        <v/>
      </c>
      <c r="K938" s="301" t="s">
        <v>88</v>
      </c>
      <c r="L938" s="112"/>
      <c r="M938" s="35"/>
      <c r="N938" s="35"/>
      <c r="O938" s="35"/>
      <c r="P938" s="35"/>
      <c r="S938" s="35"/>
      <c r="T938" s="35"/>
      <c r="U938" s="35"/>
      <c r="V938" s="35"/>
      <c r="W938" s="35"/>
      <c r="X938" s="35"/>
      <c r="Y938" s="35"/>
      <c r="Z938" s="35"/>
      <c r="AA938" s="228" t="b">
        <f t="shared" ca="1" si="203"/>
        <v>1</v>
      </c>
      <c r="AB938" s="228" t="b">
        <f ca="1">AND(Accueil!$E$5="Oui",$AA938,OR($AD938="",Accueil!$E$7="",NOT(ISNUMBER(Accueil!$E$7)),$AD938&gt;=Accueil!$E$7))</f>
        <v>0</v>
      </c>
      <c r="AC938" s="228" t="b">
        <f ca="1">AND(Accueil!$E$8="Oui",$AA938,OR($AD938="",Accueil!$E$10="",NOT(ISNUMBER(Accueil!$E$10)),$AD938&gt;=Accueil!$E$10))</f>
        <v>0</v>
      </c>
      <c r="AD938" s="229" t="str">
        <f>IF(NOT(_xlfn.ISFORMULA(B938)),IF(ISNUMBER(B938),B938,IF(NOT(_xlfn.ISFORMULA(D938)),IF(AND(ISNUMBER(D938),D938&lt;&gt;0),Accueil!$B$7,IF(NOT(_xlfn.ISFORMULA(G938)),IF(AND(ISNUMBER(G938),G938&lt;&gt;0),Accueil!$B$7,""),"")),IF(NOT(_xlfn.ISFORMULA(G938)),IF(AND(ISNUMBER(G938),G938&lt;&gt;0),Accueil!$B$7,""),""))),IF(NOT(_xlfn.ISFORMULA(D938)),IF(AND(ISNUMBER(D938),D938&lt;&gt;0),Accueil!$B$7,IF(NOT(_xlfn.ISFORMULA(G938)),IF(AND(ISNUMBER(G938),G938&lt;&gt;0),Accueil!$B$7,""),"")),IF(NOT(_xlfn.ISFORMULA(G938)),IF(AND(ISNUMBER(G938),G938&lt;&gt;0),Accueil!$B$7,""),"")))</f>
        <v/>
      </c>
      <c r="AE938" s="230">
        <f t="shared" ca="1" si="204"/>
        <v>0</v>
      </c>
      <c r="AF938" s="230">
        <f t="shared" ca="1" si="205"/>
        <v>0</v>
      </c>
      <c r="AG938" s="230">
        <f t="shared" ca="1" si="206"/>
        <v>0</v>
      </c>
      <c r="AH938" s="231">
        <f t="shared" ca="1" si="207"/>
        <v>0</v>
      </c>
      <c r="AI938" s="231">
        <f t="shared" ca="1" si="208"/>
        <v>0</v>
      </c>
      <c r="AJ938" s="231" t="str">
        <f t="shared" ca="1" si="209"/>
        <v/>
      </c>
    </row>
    <row r="939" spans="1:36" x14ac:dyDescent="0.25">
      <c r="A939" s="42"/>
      <c r="B939" s="232" t="str">
        <f>IF(NOT(_xlfn.ISFORMULA(D939)),IF(AND(ISNUMBER(D939),D939&lt;&gt;0),Accueil!$B$7,IF(NOT(_xlfn.ISFORMULA(G939)),IF(AND(ISNUMBER(G939),G939&lt;&gt;0),Accueil!$B$7,""),"")),IF(NOT(_xlfn.ISFORMULA(G939)),IF(AND(ISNUMBER(G939),G939&lt;&gt;0),Accueil!$B$7,""),""))</f>
        <v/>
      </c>
      <c r="C939" s="43"/>
      <c r="D939" s="223" t="str">
        <f t="shared" ca="1" si="196"/>
        <v/>
      </c>
      <c r="E939" s="223" t="str">
        <f t="shared" ca="1" si="197"/>
        <v/>
      </c>
      <c r="F939" s="223" t="str">
        <f t="shared" ca="1" si="198"/>
        <v/>
      </c>
      <c r="G939" s="224" t="str">
        <f t="shared" ca="1" si="199"/>
        <v/>
      </c>
      <c r="H939" s="225" t="str">
        <f t="shared" ca="1" si="200"/>
        <v/>
      </c>
      <c r="I939" s="226" t="str">
        <f t="shared" ca="1" si="201"/>
        <v/>
      </c>
      <c r="J939" s="227" t="str">
        <f t="shared" ca="1" si="202"/>
        <v/>
      </c>
      <c r="K939" s="301" t="s">
        <v>88</v>
      </c>
      <c r="L939" s="112"/>
      <c r="M939" s="35"/>
      <c r="N939" s="35"/>
      <c r="O939" s="35"/>
      <c r="P939" s="35"/>
      <c r="S939" s="35"/>
      <c r="T939" s="35"/>
      <c r="U939" s="35"/>
      <c r="V939" s="35"/>
      <c r="W939" s="35"/>
      <c r="X939" s="35"/>
      <c r="Y939" s="35"/>
      <c r="Z939" s="35"/>
      <c r="AA939" s="228" t="b">
        <f t="shared" ca="1" si="203"/>
        <v>1</v>
      </c>
      <c r="AB939" s="228" t="b">
        <f ca="1">AND(Accueil!$E$5="Oui",$AA939,OR($AD939="",Accueil!$E$7="",NOT(ISNUMBER(Accueil!$E$7)),$AD939&gt;=Accueil!$E$7))</f>
        <v>0</v>
      </c>
      <c r="AC939" s="228" t="b">
        <f ca="1">AND(Accueil!$E$8="Oui",$AA939,OR($AD939="",Accueil!$E$10="",NOT(ISNUMBER(Accueil!$E$10)),$AD939&gt;=Accueil!$E$10))</f>
        <v>0</v>
      </c>
      <c r="AD939" s="229" t="str">
        <f>IF(NOT(_xlfn.ISFORMULA(B939)),IF(ISNUMBER(B939),B939,IF(NOT(_xlfn.ISFORMULA(D939)),IF(AND(ISNUMBER(D939),D939&lt;&gt;0),Accueil!$B$7,IF(NOT(_xlfn.ISFORMULA(G939)),IF(AND(ISNUMBER(G939),G939&lt;&gt;0),Accueil!$B$7,""),"")),IF(NOT(_xlfn.ISFORMULA(G939)),IF(AND(ISNUMBER(G939),G939&lt;&gt;0),Accueil!$B$7,""),""))),IF(NOT(_xlfn.ISFORMULA(D939)),IF(AND(ISNUMBER(D939),D939&lt;&gt;0),Accueil!$B$7,IF(NOT(_xlfn.ISFORMULA(G939)),IF(AND(ISNUMBER(G939),G939&lt;&gt;0),Accueil!$B$7,""),"")),IF(NOT(_xlfn.ISFORMULA(G939)),IF(AND(ISNUMBER(G939),G939&lt;&gt;0),Accueil!$B$7,""),"")))</f>
        <v/>
      </c>
      <c r="AE939" s="230">
        <f t="shared" ca="1" si="204"/>
        <v>0</v>
      </c>
      <c r="AF939" s="230">
        <f t="shared" ca="1" si="205"/>
        <v>0</v>
      </c>
      <c r="AG939" s="230">
        <f t="shared" ca="1" si="206"/>
        <v>0</v>
      </c>
      <c r="AH939" s="231">
        <f t="shared" ca="1" si="207"/>
        <v>0</v>
      </c>
      <c r="AI939" s="231">
        <f t="shared" ca="1" si="208"/>
        <v>0</v>
      </c>
      <c r="AJ939" s="231" t="str">
        <f t="shared" ca="1" si="209"/>
        <v/>
      </c>
    </row>
    <row r="940" spans="1:36" x14ac:dyDescent="0.25">
      <c r="A940" s="42"/>
      <c r="B940" s="232" t="str">
        <f>IF(NOT(_xlfn.ISFORMULA(D940)),IF(AND(ISNUMBER(D940),D940&lt;&gt;0),Accueil!$B$7,IF(NOT(_xlfn.ISFORMULA(G940)),IF(AND(ISNUMBER(G940),G940&lt;&gt;0),Accueil!$B$7,""),"")),IF(NOT(_xlfn.ISFORMULA(G940)),IF(AND(ISNUMBER(G940),G940&lt;&gt;0),Accueil!$B$7,""),""))</f>
        <v/>
      </c>
      <c r="C940" s="43"/>
      <c r="D940" s="223" t="str">
        <f t="shared" ca="1" si="196"/>
        <v/>
      </c>
      <c r="E940" s="223" t="str">
        <f t="shared" ca="1" si="197"/>
        <v/>
      </c>
      <c r="F940" s="223" t="str">
        <f t="shared" ca="1" si="198"/>
        <v/>
      </c>
      <c r="G940" s="224" t="str">
        <f t="shared" ca="1" si="199"/>
        <v/>
      </c>
      <c r="H940" s="225" t="str">
        <f t="shared" ca="1" si="200"/>
        <v/>
      </c>
      <c r="I940" s="226" t="str">
        <f t="shared" ca="1" si="201"/>
        <v/>
      </c>
      <c r="J940" s="227" t="str">
        <f t="shared" ca="1" si="202"/>
        <v/>
      </c>
      <c r="K940" s="301" t="s">
        <v>88</v>
      </c>
      <c r="L940" s="112"/>
      <c r="M940" s="35"/>
      <c r="N940" s="35"/>
      <c r="O940" s="35"/>
      <c r="P940" s="35"/>
      <c r="S940" s="35"/>
      <c r="T940" s="35"/>
      <c r="U940" s="35"/>
      <c r="V940" s="35"/>
      <c r="W940" s="35"/>
      <c r="X940" s="35"/>
      <c r="Y940" s="35"/>
      <c r="Z940" s="35"/>
      <c r="AA940" s="228" t="b">
        <f t="shared" ca="1" si="203"/>
        <v>1</v>
      </c>
      <c r="AB940" s="228" t="b">
        <f ca="1">AND(Accueil!$E$5="Oui",$AA940,OR($AD940="",Accueil!$E$7="",NOT(ISNUMBER(Accueil!$E$7)),$AD940&gt;=Accueil!$E$7))</f>
        <v>0</v>
      </c>
      <c r="AC940" s="228" t="b">
        <f ca="1">AND(Accueil!$E$8="Oui",$AA940,OR($AD940="",Accueil!$E$10="",NOT(ISNUMBER(Accueil!$E$10)),$AD940&gt;=Accueil!$E$10))</f>
        <v>0</v>
      </c>
      <c r="AD940" s="229" t="str">
        <f>IF(NOT(_xlfn.ISFORMULA(B940)),IF(ISNUMBER(B940),B940,IF(NOT(_xlfn.ISFORMULA(D940)),IF(AND(ISNUMBER(D940),D940&lt;&gt;0),Accueil!$B$7,IF(NOT(_xlfn.ISFORMULA(G940)),IF(AND(ISNUMBER(G940),G940&lt;&gt;0),Accueil!$B$7,""),"")),IF(NOT(_xlfn.ISFORMULA(G940)),IF(AND(ISNUMBER(G940),G940&lt;&gt;0),Accueil!$B$7,""),""))),IF(NOT(_xlfn.ISFORMULA(D940)),IF(AND(ISNUMBER(D940),D940&lt;&gt;0),Accueil!$B$7,IF(NOT(_xlfn.ISFORMULA(G940)),IF(AND(ISNUMBER(G940),G940&lt;&gt;0),Accueil!$B$7,""),"")),IF(NOT(_xlfn.ISFORMULA(G940)),IF(AND(ISNUMBER(G940),G940&lt;&gt;0),Accueil!$B$7,""),"")))</f>
        <v/>
      </c>
      <c r="AE940" s="230">
        <f t="shared" ca="1" si="204"/>
        <v>0</v>
      </c>
      <c r="AF940" s="230">
        <f t="shared" ca="1" si="205"/>
        <v>0</v>
      </c>
      <c r="AG940" s="230">
        <f t="shared" ca="1" si="206"/>
        <v>0</v>
      </c>
      <c r="AH940" s="231">
        <f t="shared" ca="1" si="207"/>
        <v>0</v>
      </c>
      <c r="AI940" s="231">
        <f t="shared" ca="1" si="208"/>
        <v>0</v>
      </c>
      <c r="AJ940" s="231" t="str">
        <f t="shared" ca="1" si="209"/>
        <v/>
      </c>
    </row>
    <row r="941" spans="1:36" x14ac:dyDescent="0.25">
      <c r="A941" s="42"/>
      <c r="B941" s="232" t="str">
        <f>IF(NOT(_xlfn.ISFORMULA(D941)),IF(AND(ISNUMBER(D941),D941&lt;&gt;0),Accueil!$B$7,IF(NOT(_xlfn.ISFORMULA(G941)),IF(AND(ISNUMBER(G941),G941&lt;&gt;0),Accueil!$B$7,""),"")),IF(NOT(_xlfn.ISFORMULA(G941)),IF(AND(ISNUMBER(G941),G941&lt;&gt;0),Accueil!$B$7,""),""))</f>
        <v/>
      </c>
      <c r="C941" s="43"/>
      <c r="D941" s="223" t="str">
        <f t="shared" ca="1" si="196"/>
        <v/>
      </c>
      <c r="E941" s="223" t="str">
        <f t="shared" ca="1" si="197"/>
        <v/>
      </c>
      <c r="F941" s="223" t="str">
        <f t="shared" ca="1" si="198"/>
        <v/>
      </c>
      <c r="G941" s="224" t="str">
        <f t="shared" ca="1" si="199"/>
        <v/>
      </c>
      <c r="H941" s="225" t="str">
        <f t="shared" ca="1" si="200"/>
        <v/>
      </c>
      <c r="I941" s="226" t="str">
        <f t="shared" ca="1" si="201"/>
        <v/>
      </c>
      <c r="J941" s="227" t="str">
        <f t="shared" ca="1" si="202"/>
        <v/>
      </c>
      <c r="K941" s="301" t="s">
        <v>88</v>
      </c>
      <c r="L941" s="112"/>
      <c r="M941" s="35"/>
      <c r="N941" s="35"/>
      <c r="O941" s="35"/>
      <c r="P941" s="35"/>
      <c r="S941" s="35"/>
      <c r="T941" s="35"/>
      <c r="U941" s="35"/>
      <c r="V941" s="35"/>
      <c r="W941" s="35"/>
      <c r="X941" s="35"/>
      <c r="Y941" s="35"/>
      <c r="Z941" s="35"/>
      <c r="AA941" s="228" t="b">
        <f t="shared" ca="1" si="203"/>
        <v>1</v>
      </c>
      <c r="AB941" s="228" t="b">
        <f ca="1">AND(Accueil!$E$5="Oui",$AA941,OR($AD941="",Accueil!$E$7="",NOT(ISNUMBER(Accueil!$E$7)),$AD941&gt;=Accueil!$E$7))</f>
        <v>0</v>
      </c>
      <c r="AC941" s="228" t="b">
        <f ca="1">AND(Accueil!$E$8="Oui",$AA941,OR($AD941="",Accueil!$E$10="",NOT(ISNUMBER(Accueil!$E$10)),$AD941&gt;=Accueil!$E$10))</f>
        <v>0</v>
      </c>
      <c r="AD941" s="229" t="str">
        <f>IF(NOT(_xlfn.ISFORMULA(B941)),IF(ISNUMBER(B941),B941,IF(NOT(_xlfn.ISFORMULA(D941)),IF(AND(ISNUMBER(D941),D941&lt;&gt;0),Accueil!$B$7,IF(NOT(_xlfn.ISFORMULA(G941)),IF(AND(ISNUMBER(G941),G941&lt;&gt;0),Accueil!$B$7,""),"")),IF(NOT(_xlfn.ISFORMULA(G941)),IF(AND(ISNUMBER(G941),G941&lt;&gt;0),Accueil!$B$7,""),""))),IF(NOT(_xlfn.ISFORMULA(D941)),IF(AND(ISNUMBER(D941),D941&lt;&gt;0),Accueil!$B$7,IF(NOT(_xlfn.ISFORMULA(G941)),IF(AND(ISNUMBER(G941),G941&lt;&gt;0),Accueil!$B$7,""),"")),IF(NOT(_xlfn.ISFORMULA(G941)),IF(AND(ISNUMBER(G941),G941&lt;&gt;0),Accueil!$B$7,""),"")))</f>
        <v/>
      </c>
      <c r="AE941" s="230">
        <f t="shared" ca="1" si="204"/>
        <v>0</v>
      </c>
      <c r="AF941" s="230">
        <f t="shared" ca="1" si="205"/>
        <v>0</v>
      </c>
      <c r="AG941" s="230">
        <f t="shared" ca="1" si="206"/>
        <v>0</v>
      </c>
      <c r="AH941" s="231">
        <f t="shared" ca="1" si="207"/>
        <v>0</v>
      </c>
      <c r="AI941" s="231">
        <f t="shared" ca="1" si="208"/>
        <v>0</v>
      </c>
      <c r="AJ941" s="231" t="str">
        <f t="shared" ca="1" si="209"/>
        <v/>
      </c>
    </row>
    <row r="942" spans="1:36" x14ac:dyDescent="0.25">
      <c r="A942" s="42"/>
      <c r="B942" s="232" t="str">
        <f>IF(NOT(_xlfn.ISFORMULA(D942)),IF(AND(ISNUMBER(D942),D942&lt;&gt;0),Accueil!$B$7,IF(NOT(_xlfn.ISFORMULA(G942)),IF(AND(ISNUMBER(G942),G942&lt;&gt;0),Accueil!$B$7,""),"")),IF(NOT(_xlfn.ISFORMULA(G942)),IF(AND(ISNUMBER(G942),G942&lt;&gt;0),Accueil!$B$7,""),""))</f>
        <v/>
      </c>
      <c r="C942" s="43"/>
      <c r="D942" s="223" t="str">
        <f t="shared" ca="1" si="196"/>
        <v/>
      </c>
      <c r="E942" s="223" t="str">
        <f t="shared" ca="1" si="197"/>
        <v/>
      </c>
      <c r="F942" s="223" t="str">
        <f t="shared" ca="1" si="198"/>
        <v/>
      </c>
      <c r="G942" s="224" t="str">
        <f t="shared" ca="1" si="199"/>
        <v/>
      </c>
      <c r="H942" s="225" t="str">
        <f t="shared" ca="1" si="200"/>
        <v/>
      </c>
      <c r="I942" s="226" t="str">
        <f t="shared" ca="1" si="201"/>
        <v/>
      </c>
      <c r="J942" s="227" t="str">
        <f t="shared" ca="1" si="202"/>
        <v/>
      </c>
      <c r="K942" s="301" t="s">
        <v>88</v>
      </c>
      <c r="L942" s="112"/>
      <c r="M942" s="35"/>
      <c r="N942" s="35"/>
      <c r="O942" s="35"/>
      <c r="P942" s="35"/>
      <c r="S942" s="35"/>
      <c r="T942" s="35"/>
      <c r="U942" s="35"/>
      <c r="V942" s="35"/>
      <c r="W942" s="35"/>
      <c r="X942" s="35"/>
      <c r="Y942" s="35"/>
      <c r="Z942" s="35"/>
      <c r="AA942" s="228" t="b">
        <f t="shared" ca="1" si="203"/>
        <v>1</v>
      </c>
      <c r="AB942" s="228" t="b">
        <f ca="1">AND(Accueil!$E$5="Oui",$AA942,OR($AD942="",Accueil!$E$7="",NOT(ISNUMBER(Accueil!$E$7)),$AD942&gt;=Accueil!$E$7))</f>
        <v>0</v>
      </c>
      <c r="AC942" s="228" t="b">
        <f ca="1">AND(Accueil!$E$8="Oui",$AA942,OR($AD942="",Accueil!$E$10="",NOT(ISNUMBER(Accueil!$E$10)),$AD942&gt;=Accueil!$E$10))</f>
        <v>0</v>
      </c>
      <c r="AD942" s="229" t="str">
        <f>IF(NOT(_xlfn.ISFORMULA(B942)),IF(ISNUMBER(B942),B942,IF(NOT(_xlfn.ISFORMULA(D942)),IF(AND(ISNUMBER(D942),D942&lt;&gt;0),Accueil!$B$7,IF(NOT(_xlfn.ISFORMULA(G942)),IF(AND(ISNUMBER(G942),G942&lt;&gt;0),Accueil!$B$7,""),"")),IF(NOT(_xlfn.ISFORMULA(G942)),IF(AND(ISNUMBER(G942),G942&lt;&gt;0),Accueil!$B$7,""),""))),IF(NOT(_xlfn.ISFORMULA(D942)),IF(AND(ISNUMBER(D942),D942&lt;&gt;0),Accueil!$B$7,IF(NOT(_xlfn.ISFORMULA(G942)),IF(AND(ISNUMBER(G942),G942&lt;&gt;0),Accueil!$B$7,""),"")),IF(NOT(_xlfn.ISFORMULA(G942)),IF(AND(ISNUMBER(G942),G942&lt;&gt;0),Accueil!$B$7,""),"")))</f>
        <v/>
      </c>
      <c r="AE942" s="230">
        <f t="shared" ca="1" si="204"/>
        <v>0</v>
      </c>
      <c r="AF942" s="230">
        <f t="shared" ca="1" si="205"/>
        <v>0</v>
      </c>
      <c r="AG942" s="230">
        <f t="shared" ca="1" si="206"/>
        <v>0</v>
      </c>
      <c r="AH942" s="231">
        <f t="shared" ca="1" si="207"/>
        <v>0</v>
      </c>
      <c r="AI942" s="231">
        <f t="shared" ca="1" si="208"/>
        <v>0</v>
      </c>
      <c r="AJ942" s="231" t="str">
        <f t="shared" ca="1" si="209"/>
        <v/>
      </c>
    </row>
    <row r="943" spans="1:36" x14ac:dyDescent="0.25">
      <c r="A943" s="42"/>
      <c r="B943" s="232" t="str">
        <f>IF(NOT(_xlfn.ISFORMULA(D943)),IF(AND(ISNUMBER(D943),D943&lt;&gt;0),Accueil!$B$7,IF(NOT(_xlfn.ISFORMULA(G943)),IF(AND(ISNUMBER(G943),G943&lt;&gt;0),Accueil!$B$7,""),"")),IF(NOT(_xlfn.ISFORMULA(G943)),IF(AND(ISNUMBER(G943),G943&lt;&gt;0),Accueil!$B$7,""),""))</f>
        <v/>
      </c>
      <c r="C943" s="43"/>
      <c r="D943" s="223" t="str">
        <f t="shared" ca="1" si="196"/>
        <v/>
      </c>
      <c r="E943" s="223" t="str">
        <f t="shared" ca="1" si="197"/>
        <v/>
      </c>
      <c r="F943" s="223" t="str">
        <f t="shared" ca="1" si="198"/>
        <v/>
      </c>
      <c r="G943" s="224" t="str">
        <f t="shared" ca="1" si="199"/>
        <v/>
      </c>
      <c r="H943" s="225" t="str">
        <f t="shared" ca="1" si="200"/>
        <v/>
      </c>
      <c r="I943" s="226" t="str">
        <f t="shared" ca="1" si="201"/>
        <v/>
      </c>
      <c r="J943" s="227" t="str">
        <f t="shared" ca="1" si="202"/>
        <v/>
      </c>
      <c r="K943" s="301" t="s">
        <v>88</v>
      </c>
      <c r="L943" s="112"/>
      <c r="M943" s="35"/>
      <c r="N943" s="35"/>
      <c r="O943" s="35"/>
      <c r="P943" s="35"/>
      <c r="S943" s="35"/>
      <c r="T943" s="35"/>
      <c r="U943" s="35"/>
      <c r="V943" s="35"/>
      <c r="W943" s="35"/>
      <c r="X943" s="35"/>
      <c r="Y943" s="35"/>
      <c r="Z943" s="35"/>
      <c r="AA943" s="228" t="b">
        <f t="shared" ca="1" si="203"/>
        <v>1</v>
      </c>
      <c r="AB943" s="228" t="b">
        <f ca="1">AND(Accueil!$E$5="Oui",$AA943,OR($AD943="",Accueil!$E$7="",NOT(ISNUMBER(Accueil!$E$7)),$AD943&gt;=Accueil!$E$7))</f>
        <v>0</v>
      </c>
      <c r="AC943" s="228" t="b">
        <f ca="1">AND(Accueil!$E$8="Oui",$AA943,OR($AD943="",Accueil!$E$10="",NOT(ISNUMBER(Accueil!$E$10)),$AD943&gt;=Accueil!$E$10))</f>
        <v>0</v>
      </c>
      <c r="AD943" s="229" t="str">
        <f>IF(NOT(_xlfn.ISFORMULA(B943)),IF(ISNUMBER(B943),B943,IF(NOT(_xlfn.ISFORMULA(D943)),IF(AND(ISNUMBER(D943),D943&lt;&gt;0),Accueil!$B$7,IF(NOT(_xlfn.ISFORMULA(G943)),IF(AND(ISNUMBER(G943),G943&lt;&gt;0),Accueil!$B$7,""),"")),IF(NOT(_xlfn.ISFORMULA(G943)),IF(AND(ISNUMBER(G943),G943&lt;&gt;0),Accueil!$B$7,""),""))),IF(NOT(_xlfn.ISFORMULA(D943)),IF(AND(ISNUMBER(D943),D943&lt;&gt;0),Accueil!$B$7,IF(NOT(_xlfn.ISFORMULA(G943)),IF(AND(ISNUMBER(G943),G943&lt;&gt;0),Accueil!$B$7,""),"")),IF(NOT(_xlfn.ISFORMULA(G943)),IF(AND(ISNUMBER(G943),G943&lt;&gt;0),Accueil!$B$7,""),"")))</f>
        <v/>
      </c>
      <c r="AE943" s="230">
        <f t="shared" ca="1" si="204"/>
        <v>0</v>
      </c>
      <c r="AF943" s="230">
        <f t="shared" ca="1" si="205"/>
        <v>0</v>
      </c>
      <c r="AG943" s="230">
        <f t="shared" ca="1" si="206"/>
        <v>0</v>
      </c>
      <c r="AH943" s="231">
        <f t="shared" ca="1" si="207"/>
        <v>0</v>
      </c>
      <c r="AI943" s="231">
        <f t="shared" ca="1" si="208"/>
        <v>0</v>
      </c>
      <c r="AJ943" s="231" t="str">
        <f t="shared" ca="1" si="209"/>
        <v/>
      </c>
    </row>
    <row r="944" spans="1:36" x14ac:dyDescent="0.25">
      <c r="A944" s="42"/>
      <c r="B944" s="232" t="str">
        <f>IF(NOT(_xlfn.ISFORMULA(D944)),IF(AND(ISNUMBER(D944),D944&lt;&gt;0),Accueil!$B$7,IF(NOT(_xlfn.ISFORMULA(G944)),IF(AND(ISNUMBER(G944),G944&lt;&gt;0),Accueil!$B$7,""),"")),IF(NOT(_xlfn.ISFORMULA(G944)),IF(AND(ISNUMBER(G944),G944&lt;&gt;0),Accueil!$B$7,""),""))</f>
        <v/>
      </c>
      <c r="C944" s="43"/>
      <c r="D944" s="223" t="str">
        <f t="shared" ca="1" si="196"/>
        <v/>
      </c>
      <c r="E944" s="223" t="str">
        <f t="shared" ca="1" si="197"/>
        <v/>
      </c>
      <c r="F944" s="223" t="str">
        <f t="shared" ca="1" si="198"/>
        <v/>
      </c>
      <c r="G944" s="224" t="str">
        <f t="shared" ca="1" si="199"/>
        <v/>
      </c>
      <c r="H944" s="225" t="str">
        <f t="shared" ca="1" si="200"/>
        <v/>
      </c>
      <c r="I944" s="226" t="str">
        <f t="shared" ca="1" si="201"/>
        <v/>
      </c>
      <c r="J944" s="227" t="str">
        <f t="shared" ca="1" si="202"/>
        <v/>
      </c>
      <c r="K944" s="301" t="s">
        <v>88</v>
      </c>
      <c r="L944" s="112"/>
      <c r="M944" s="35"/>
      <c r="N944" s="35"/>
      <c r="O944" s="35"/>
      <c r="P944" s="35"/>
      <c r="S944" s="35"/>
      <c r="T944" s="35"/>
      <c r="U944" s="35"/>
      <c r="V944" s="35"/>
      <c r="W944" s="35"/>
      <c r="X944" s="35"/>
      <c r="Y944" s="35"/>
      <c r="Z944" s="35"/>
      <c r="AA944" s="228" t="b">
        <f t="shared" ca="1" si="203"/>
        <v>1</v>
      </c>
      <c r="AB944" s="228" t="b">
        <f ca="1">AND(Accueil!$E$5="Oui",$AA944,OR($AD944="",Accueil!$E$7="",NOT(ISNUMBER(Accueil!$E$7)),$AD944&gt;=Accueil!$E$7))</f>
        <v>0</v>
      </c>
      <c r="AC944" s="228" t="b">
        <f ca="1">AND(Accueil!$E$8="Oui",$AA944,OR($AD944="",Accueil!$E$10="",NOT(ISNUMBER(Accueil!$E$10)),$AD944&gt;=Accueil!$E$10))</f>
        <v>0</v>
      </c>
      <c r="AD944" s="229" t="str">
        <f>IF(NOT(_xlfn.ISFORMULA(B944)),IF(ISNUMBER(B944),B944,IF(NOT(_xlfn.ISFORMULA(D944)),IF(AND(ISNUMBER(D944),D944&lt;&gt;0),Accueil!$B$7,IF(NOT(_xlfn.ISFORMULA(G944)),IF(AND(ISNUMBER(G944),G944&lt;&gt;0),Accueil!$B$7,""),"")),IF(NOT(_xlfn.ISFORMULA(G944)),IF(AND(ISNUMBER(G944),G944&lt;&gt;0),Accueil!$B$7,""),""))),IF(NOT(_xlfn.ISFORMULA(D944)),IF(AND(ISNUMBER(D944),D944&lt;&gt;0),Accueil!$B$7,IF(NOT(_xlfn.ISFORMULA(G944)),IF(AND(ISNUMBER(G944),G944&lt;&gt;0),Accueil!$B$7,""),"")),IF(NOT(_xlfn.ISFORMULA(G944)),IF(AND(ISNUMBER(G944),G944&lt;&gt;0),Accueil!$B$7,""),"")))</f>
        <v/>
      </c>
      <c r="AE944" s="230">
        <f t="shared" ca="1" si="204"/>
        <v>0</v>
      </c>
      <c r="AF944" s="230">
        <f t="shared" ca="1" si="205"/>
        <v>0</v>
      </c>
      <c r="AG944" s="230">
        <f t="shared" ca="1" si="206"/>
        <v>0</v>
      </c>
      <c r="AH944" s="231">
        <f t="shared" ca="1" si="207"/>
        <v>0</v>
      </c>
      <c r="AI944" s="231">
        <f t="shared" ca="1" si="208"/>
        <v>0</v>
      </c>
      <c r="AJ944" s="231" t="str">
        <f t="shared" ca="1" si="209"/>
        <v/>
      </c>
    </row>
    <row r="945" spans="1:36" x14ac:dyDescent="0.25">
      <c r="A945" s="42"/>
      <c r="B945" s="232" t="str">
        <f>IF(NOT(_xlfn.ISFORMULA(D945)),IF(AND(ISNUMBER(D945),D945&lt;&gt;0),Accueil!$B$7,IF(NOT(_xlfn.ISFORMULA(G945)),IF(AND(ISNUMBER(G945),G945&lt;&gt;0),Accueil!$B$7,""),"")),IF(NOT(_xlfn.ISFORMULA(G945)),IF(AND(ISNUMBER(G945),G945&lt;&gt;0),Accueil!$B$7,""),""))</f>
        <v/>
      </c>
      <c r="C945" s="43"/>
      <c r="D945" s="223" t="str">
        <f t="shared" ca="1" si="196"/>
        <v/>
      </c>
      <c r="E945" s="223" t="str">
        <f t="shared" ca="1" si="197"/>
        <v/>
      </c>
      <c r="F945" s="223" t="str">
        <f t="shared" ca="1" si="198"/>
        <v/>
      </c>
      <c r="G945" s="224" t="str">
        <f t="shared" ca="1" si="199"/>
        <v/>
      </c>
      <c r="H945" s="225" t="str">
        <f t="shared" ca="1" si="200"/>
        <v/>
      </c>
      <c r="I945" s="226" t="str">
        <f t="shared" ca="1" si="201"/>
        <v/>
      </c>
      <c r="J945" s="227" t="str">
        <f t="shared" ca="1" si="202"/>
        <v/>
      </c>
      <c r="K945" s="301" t="s">
        <v>88</v>
      </c>
      <c r="L945" s="112"/>
      <c r="M945" s="35"/>
      <c r="N945" s="35"/>
      <c r="O945" s="35"/>
      <c r="P945" s="35"/>
      <c r="S945" s="35"/>
      <c r="T945" s="35"/>
      <c r="U945" s="35"/>
      <c r="V945" s="35"/>
      <c r="W945" s="35"/>
      <c r="X945" s="35"/>
      <c r="Y945" s="35"/>
      <c r="Z945" s="35"/>
      <c r="AA945" s="228" t="b">
        <f t="shared" ca="1" si="203"/>
        <v>1</v>
      </c>
      <c r="AB945" s="228" t="b">
        <f ca="1">AND(Accueil!$E$5="Oui",$AA945,OR($AD945="",Accueil!$E$7="",NOT(ISNUMBER(Accueil!$E$7)),$AD945&gt;=Accueil!$E$7))</f>
        <v>0</v>
      </c>
      <c r="AC945" s="228" t="b">
        <f ca="1">AND(Accueil!$E$8="Oui",$AA945,OR($AD945="",Accueil!$E$10="",NOT(ISNUMBER(Accueil!$E$10)),$AD945&gt;=Accueil!$E$10))</f>
        <v>0</v>
      </c>
      <c r="AD945" s="229" t="str">
        <f>IF(NOT(_xlfn.ISFORMULA(B945)),IF(ISNUMBER(B945),B945,IF(NOT(_xlfn.ISFORMULA(D945)),IF(AND(ISNUMBER(D945),D945&lt;&gt;0),Accueil!$B$7,IF(NOT(_xlfn.ISFORMULA(G945)),IF(AND(ISNUMBER(G945),G945&lt;&gt;0),Accueil!$B$7,""),"")),IF(NOT(_xlfn.ISFORMULA(G945)),IF(AND(ISNUMBER(G945),G945&lt;&gt;0),Accueil!$B$7,""),""))),IF(NOT(_xlfn.ISFORMULA(D945)),IF(AND(ISNUMBER(D945),D945&lt;&gt;0),Accueil!$B$7,IF(NOT(_xlfn.ISFORMULA(G945)),IF(AND(ISNUMBER(G945),G945&lt;&gt;0),Accueil!$B$7,""),"")),IF(NOT(_xlfn.ISFORMULA(G945)),IF(AND(ISNUMBER(G945),G945&lt;&gt;0),Accueil!$B$7,""),"")))</f>
        <v/>
      </c>
      <c r="AE945" s="230">
        <f t="shared" ca="1" si="204"/>
        <v>0</v>
      </c>
      <c r="AF945" s="230">
        <f t="shared" ca="1" si="205"/>
        <v>0</v>
      </c>
      <c r="AG945" s="230">
        <f t="shared" ca="1" si="206"/>
        <v>0</v>
      </c>
      <c r="AH945" s="231">
        <f t="shared" ca="1" si="207"/>
        <v>0</v>
      </c>
      <c r="AI945" s="231">
        <f t="shared" ca="1" si="208"/>
        <v>0</v>
      </c>
      <c r="AJ945" s="231" t="str">
        <f t="shared" ca="1" si="209"/>
        <v/>
      </c>
    </row>
    <row r="946" spans="1:36" x14ac:dyDescent="0.25">
      <c r="A946" s="42"/>
      <c r="B946" s="232" t="str">
        <f>IF(NOT(_xlfn.ISFORMULA(D946)),IF(AND(ISNUMBER(D946),D946&lt;&gt;0),Accueil!$B$7,IF(NOT(_xlfn.ISFORMULA(G946)),IF(AND(ISNUMBER(G946),G946&lt;&gt;0),Accueil!$B$7,""),"")),IF(NOT(_xlfn.ISFORMULA(G946)),IF(AND(ISNUMBER(G946),G946&lt;&gt;0),Accueil!$B$7,""),""))</f>
        <v/>
      </c>
      <c r="C946" s="43"/>
      <c r="D946" s="223" t="str">
        <f t="shared" ca="1" si="196"/>
        <v/>
      </c>
      <c r="E946" s="223" t="str">
        <f t="shared" ca="1" si="197"/>
        <v/>
      </c>
      <c r="F946" s="223" t="str">
        <f t="shared" ca="1" si="198"/>
        <v/>
      </c>
      <c r="G946" s="224" t="str">
        <f t="shared" ca="1" si="199"/>
        <v/>
      </c>
      <c r="H946" s="225" t="str">
        <f t="shared" ca="1" si="200"/>
        <v/>
      </c>
      <c r="I946" s="226" t="str">
        <f t="shared" ca="1" si="201"/>
        <v/>
      </c>
      <c r="J946" s="227" t="str">
        <f t="shared" ca="1" si="202"/>
        <v/>
      </c>
      <c r="K946" s="301" t="s">
        <v>88</v>
      </c>
      <c r="L946" s="112"/>
      <c r="M946" s="35"/>
      <c r="N946" s="35"/>
      <c r="O946" s="35"/>
      <c r="P946" s="35"/>
      <c r="S946" s="35"/>
      <c r="T946" s="35"/>
      <c r="U946" s="35"/>
      <c r="V946" s="35"/>
      <c r="W946" s="35"/>
      <c r="X946" s="35"/>
      <c r="Y946" s="35"/>
      <c r="Z946" s="35"/>
      <c r="AA946" s="228" t="b">
        <f t="shared" ca="1" si="203"/>
        <v>1</v>
      </c>
      <c r="AB946" s="228" t="b">
        <f ca="1">AND(Accueil!$E$5="Oui",$AA946,OR($AD946="",Accueil!$E$7="",NOT(ISNUMBER(Accueil!$E$7)),$AD946&gt;=Accueil!$E$7))</f>
        <v>0</v>
      </c>
      <c r="AC946" s="228" t="b">
        <f ca="1">AND(Accueil!$E$8="Oui",$AA946,OR($AD946="",Accueil!$E$10="",NOT(ISNUMBER(Accueil!$E$10)),$AD946&gt;=Accueil!$E$10))</f>
        <v>0</v>
      </c>
      <c r="AD946" s="229" t="str">
        <f>IF(NOT(_xlfn.ISFORMULA(B946)),IF(ISNUMBER(B946),B946,IF(NOT(_xlfn.ISFORMULA(D946)),IF(AND(ISNUMBER(D946),D946&lt;&gt;0),Accueil!$B$7,IF(NOT(_xlfn.ISFORMULA(G946)),IF(AND(ISNUMBER(G946),G946&lt;&gt;0),Accueil!$B$7,""),"")),IF(NOT(_xlfn.ISFORMULA(G946)),IF(AND(ISNUMBER(G946),G946&lt;&gt;0),Accueil!$B$7,""),""))),IF(NOT(_xlfn.ISFORMULA(D946)),IF(AND(ISNUMBER(D946),D946&lt;&gt;0),Accueil!$B$7,IF(NOT(_xlfn.ISFORMULA(G946)),IF(AND(ISNUMBER(G946),G946&lt;&gt;0),Accueil!$B$7,""),"")),IF(NOT(_xlfn.ISFORMULA(G946)),IF(AND(ISNUMBER(G946),G946&lt;&gt;0),Accueil!$B$7,""),"")))</f>
        <v/>
      </c>
      <c r="AE946" s="230">
        <f t="shared" ca="1" si="204"/>
        <v>0</v>
      </c>
      <c r="AF946" s="230">
        <f t="shared" ca="1" si="205"/>
        <v>0</v>
      </c>
      <c r="AG946" s="230">
        <f t="shared" ca="1" si="206"/>
        <v>0</v>
      </c>
      <c r="AH946" s="231">
        <f t="shared" ca="1" si="207"/>
        <v>0</v>
      </c>
      <c r="AI946" s="231">
        <f t="shared" ca="1" si="208"/>
        <v>0</v>
      </c>
      <c r="AJ946" s="231" t="str">
        <f t="shared" ca="1" si="209"/>
        <v/>
      </c>
    </row>
    <row r="947" spans="1:36" x14ac:dyDescent="0.25">
      <c r="A947" s="42"/>
      <c r="B947" s="232" t="str">
        <f>IF(NOT(_xlfn.ISFORMULA(D947)),IF(AND(ISNUMBER(D947),D947&lt;&gt;0),Accueil!$B$7,IF(NOT(_xlfn.ISFORMULA(G947)),IF(AND(ISNUMBER(G947),G947&lt;&gt;0),Accueil!$B$7,""),"")),IF(NOT(_xlfn.ISFORMULA(G947)),IF(AND(ISNUMBER(G947),G947&lt;&gt;0),Accueil!$B$7,""),""))</f>
        <v/>
      </c>
      <c r="C947" s="43"/>
      <c r="D947" s="223" t="str">
        <f t="shared" ca="1" si="196"/>
        <v/>
      </c>
      <c r="E947" s="223" t="str">
        <f t="shared" ca="1" si="197"/>
        <v/>
      </c>
      <c r="F947" s="223" t="str">
        <f t="shared" ca="1" si="198"/>
        <v/>
      </c>
      <c r="G947" s="224" t="str">
        <f t="shared" ca="1" si="199"/>
        <v/>
      </c>
      <c r="H947" s="225" t="str">
        <f t="shared" ca="1" si="200"/>
        <v/>
      </c>
      <c r="I947" s="226" t="str">
        <f t="shared" ca="1" si="201"/>
        <v/>
      </c>
      <c r="J947" s="227" t="str">
        <f t="shared" ca="1" si="202"/>
        <v/>
      </c>
      <c r="K947" s="301" t="s">
        <v>88</v>
      </c>
      <c r="L947" s="112"/>
      <c r="M947" s="35"/>
      <c r="N947" s="35"/>
      <c r="O947" s="35"/>
      <c r="P947" s="35"/>
      <c r="S947" s="35"/>
      <c r="T947" s="35"/>
      <c r="U947" s="35"/>
      <c r="V947" s="35"/>
      <c r="W947" s="35"/>
      <c r="X947" s="35"/>
      <c r="Y947" s="35"/>
      <c r="Z947" s="35"/>
      <c r="AA947" s="228" t="b">
        <f t="shared" ca="1" si="203"/>
        <v>1</v>
      </c>
      <c r="AB947" s="228" t="b">
        <f ca="1">AND(Accueil!$E$5="Oui",$AA947,OR($AD947="",Accueil!$E$7="",NOT(ISNUMBER(Accueil!$E$7)),$AD947&gt;=Accueil!$E$7))</f>
        <v>0</v>
      </c>
      <c r="AC947" s="228" t="b">
        <f ca="1">AND(Accueil!$E$8="Oui",$AA947,OR($AD947="",Accueil!$E$10="",NOT(ISNUMBER(Accueil!$E$10)),$AD947&gt;=Accueil!$E$10))</f>
        <v>0</v>
      </c>
      <c r="AD947" s="229" t="str">
        <f>IF(NOT(_xlfn.ISFORMULA(B947)),IF(ISNUMBER(B947),B947,IF(NOT(_xlfn.ISFORMULA(D947)),IF(AND(ISNUMBER(D947),D947&lt;&gt;0),Accueil!$B$7,IF(NOT(_xlfn.ISFORMULA(G947)),IF(AND(ISNUMBER(G947),G947&lt;&gt;0),Accueil!$B$7,""),"")),IF(NOT(_xlfn.ISFORMULA(G947)),IF(AND(ISNUMBER(G947),G947&lt;&gt;0),Accueil!$B$7,""),""))),IF(NOT(_xlfn.ISFORMULA(D947)),IF(AND(ISNUMBER(D947),D947&lt;&gt;0),Accueil!$B$7,IF(NOT(_xlfn.ISFORMULA(G947)),IF(AND(ISNUMBER(G947),G947&lt;&gt;0),Accueil!$B$7,""),"")),IF(NOT(_xlfn.ISFORMULA(G947)),IF(AND(ISNUMBER(G947),G947&lt;&gt;0),Accueil!$B$7,""),"")))</f>
        <v/>
      </c>
      <c r="AE947" s="230">
        <f t="shared" ca="1" si="204"/>
        <v>0</v>
      </c>
      <c r="AF947" s="230">
        <f t="shared" ca="1" si="205"/>
        <v>0</v>
      </c>
      <c r="AG947" s="230">
        <f t="shared" ca="1" si="206"/>
        <v>0</v>
      </c>
      <c r="AH947" s="231">
        <f t="shared" ca="1" si="207"/>
        <v>0</v>
      </c>
      <c r="AI947" s="231">
        <f t="shared" ca="1" si="208"/>
        <v>0</v>
      </c>
      <c r="AJ947" s="231" t="str">
        <f t="shared" ca="1" si="209"/>
        <v/>
      </c>
    </row>
    <row r="948" spans="1:36" x14ac:dyDescent="0.25">
      <c r="A948" s="42"/>
      <c r="B948" s="232" t="str">
        <f>IF(NOT(_xlfn.ISFORMULA(D948)),IF(AND(ISNUMBER(D948),D948&lt;&gt;0),Accueil!$B$7,IF(NOT(_xlfn.ISFORMULA(G948)),IF(AND(ISNUMBER(G948),G948&lt;&gt;0),Accueil!$B$7,""),"")),IF(NOT(_xlfn.ISFORMULA(G948)),IF(AND(ISNUMBER(G948),G948&lt;&gt;0),Accueil!$B$7,""),""))</f>
        <v/>
      </c>
      <c r="C948" s="43"/>
      <c r="D948" s="223" t="str">
        <f t="shared" ca="1" si="196"/>
        <v/>
      </c>
      <c r="E948" s="223" t="str">
        <f t="shared" ca="1" si="197"/>
        <v/>
      </c>
      <c r="F948" s="223" t="str">
        <f t="shared" ca="1" si="198"/>
        <v/>
      </c>
      <c r="G948" s="224" t="str">
        <f t="shared" ca="1" si="199"/>
        <v/>
      </c>
      <c r="H948" s="225" t="str">
        <f t="shared" ca="1" si="200"/>
        <v/>
      </c>
      <c r="I948" s="226" t="str">
        <f t="shared" ca="1" si="201"/>
        <v/>
      </c>
      <c r="J948" s="227" t="str">
        <f t="shared" ca="1" si="202"/>
        <v/>
      </c>
      <c r="K948" s="301" t="s">
        <v>88</v>
      </c>
      <c r="L948" s="112"/>
      <c r="M948" s="35"/>
      <c r="N948" s="35"/>
      <c r="O948" s="35"/>
      <c r="P948" s="35"/>
      <c r="S948" s="35"/>
      <c r="T948" s="35"/>
      <c r="U948" s="35"/>
      <c r="V948" s="35"/>
      <c r="W948" s="35"/>
      <c r="X948" s="35"/>
      <c r="Y948" s="35"/>
      <c r="Z948" s="35"/>
      <c r="AA948" s="228" t="b">
        <f t="shared" ca="1" si="203"/>
        <v>1</v>
      </c>
      <c r="AB948" s="228" t="b">
        <f ca="1">AND(Accueil!$E$5="Oui",$AA948,OR($AD948="",Accueil!$E$7="",NOT(ISNUMBER(Accueil!$E$7)),$AD948&gt;=Accueil!$E$7))</f>
        <v>0</v>
      </c>
      <c r="AC948" s="228" t="b">
        <f ca="1">AND(Accueil!$E$8="Oui",$AA948,OR($AD948="",Accueil!$E$10="",NOT(ISNUMBER(Accueil!$E$10)),$AD948&gt;=Accueil!$E$10))</f>
        <v>0</v>
      </c>
      <c r="AD948" s="229" t="str">
        <f>IF(NOT(_xlfn.ISFORMULA(B948)),IF(ISNUMBER(B948),B948,IF(NOT(_xlfn.ISFORMULA(D948)),IF(AND(ISNUMBER(D948),D948&lt;&gt;0),Accueil!$B$7,IF(NOT(_xlfn.ISFORMULA(G948)),IF(AND(ISNUMBER(G948),G948&lt;&gt;0),Accueil!$B$7,""),"")),IF(NOT(_xlfn.ISFORMULA(G948)),IF(AND(ISNUMBER(G948),G948&lt;&gt;0),Accueil!$B$7,""),""))),IF(NOT(_xlfn.ISFORMULA(D948)),IF(AND(ISNUMBER(D948),D948&lt;&gt;0),Accueil!$B$7,IF(NOT(_xlfn.ISFORMULA(G948)),IF(AND(ISNUMBER(G948),G948&lt;&gt;0),Accueil!$B$7,""),"")),IF(NOT(_xlfn.ISFORMULA(G948)),IF(AND(ISNUMBER(G948),G948&lt;&gt;0),Accueil!$B$7,""),"")))</f>
        <v/>
      </c>
      <c r="AE948" s="230">
        <f t="shared" ca="1" si="204"/>
        <v>0</v>
      </c>
      <c r="AF948" s="230">
        <f t="shared" ca="1" si="205"/>
        <v>0</v>
      </c>
      <c r="AG948" s="230">
        <f t="shared" ca="1" si="206"/>
        <v>0</v>
      </c>
      <c r="AH948" s="231">
        <f t="shared" ca="1" si="207"/>
        <v>0</v>
      </c>
      <c r="AI948" s="231">
        <f t="shared" ca="1" si="208"/>
        <v>0</v>
      </c>
      <c r="AJ948" s="231" t="str">
        <f t="shared" ca="1" si="209"/>
        <v/>
      </c>
    </row>
    <row r="949" spans="1:36" x14ac:dyDescent="0.25">
      <c r="A949" s="42"/>
      <c r="B949" s="232" t="str">
        <f>IF(NOT(_xlfn.ISFORMULA(D949)),IF(AND(ISNUMBER(D949),D949&lt;&gt;0),Accueil!$B$7,IF(NOT(_xlfn.ISFORMULA(G949)),IF(AND(ISNUMBER(G949),G949&lt;&gt;0),Accueil!$B$7,""),"")),IF(NOT(_xlfn.ISFORMULA(G949)),IF(AND(ISNUMBER(G949),G949&lt;&gt;0),Accueil!$B$7,""),""))</f>
        <v/>
      </c>
      <c r="C949" s="43"/>
      <c r="D949" s="223" t="str">
        <f t="shared" ca="1" si="196"/>
        <v/>
      </c>
      <c r="E949" s="223" t="str">
        <f t="shared" ca="1" si="197"/>
        <v/>
      </c>
      <c r="F949" s="223" t="str">
        <f t="shared" ca="1" si="198"/>
        <v/>
      </c>
      <c r="G949" s="224" t="str">
        <f t="shared" ca="1" si="199"/>
        <v/>
      </c>
      <c r="H949" s="225" t="str">
        <f t="shared" ca="1" si="200"/>
        <v/>
      </c>
      <c r="I949" s="226" t="str">
        <f t="shared" ca="1" si="201"/>
        <v/>
      </c>
      <c r="J949" s="227" t="str">
        <f t="shared" ca="1" si="202"/>
        <v/>
      </c>
      <c r="K949" s="301" t="s">
        <v>88</v>
      </c>
      <c r="L949" s="112"/>
      <c r="M949" s="35"/>
      <c r="N949" s="35"/>
      <c r="O949" s="35"/>
      <c r="P949" s="35"/>
      <c r="S949" s="35"/>
      <c r="T949" s="35"/>
      <c r="U949" s="35"/>
      <c r="V949" s="35"/>
      <c r="W949" s="35"/>
      <c r="X949" s="35"/>
      <c r="Y949" s="35"/>
      <c r="Z949" s="35"/>
      <c r="AA949" s="228" t="b">
        <f t="shared" ca="1" si="203"/>
        <v>1</v>
      </c>
      <c r="AB949" s="228" t="b">
        <f ca="1">AND(Accueil!$E$5="Oui",$AA949,OR($AD949="",Accueil!$E$7="",NOT(ISNUMBER(Accueil!$E$7)),$AD949&gt;=Accueil!$E$7))</f>
        <v>0</v>
      </c>
      <c r="AC949" s="228" t="b">
        <f ca="1">AND(Accueil!$E$8="Oui",$AA949,OR($AD949="",Accueil!$E$10="",NOT(ISNUMBER(Accueil!$E$10)),$AD949&gt;=Accueil!$E$10))</f>
        <v>0</v>
      </c>
      <c r="AD949" s="229" t="str">
        <f>IF(NOT(_xlfn.ISFORMULA(B949)),IF(ISNUMBER(B949),B949,IF(NOT(_xlfn.ISFORMULA(D949)),IF(AND(ISNUMBER(D949),D949&lt;&gt;0),Accueil!$B$7,IF(NOT(_xlfn.ISFORMULA(G949)),IF(AND(ISNUMBER(G949),G949&lt;&gt;0),Accueil!$B$7,""),"")),IF(NOT(_xlfn.ISFORMULA(G949)),IF(AND(ISNUMBER(G949),G949&lt;&gt;0),Accueil!$B$7,""),""))),IF(NOT(_xlfn.ISFORMULA(D949)),IF(AND(ISNUMBER(D949),D949&lt;&gt;0),Accueil!$B$7,IF(NOT(_xlfn.ISFORMULA(G949)),IF(AND(ISNUMBER(G949),G949&lt;&gt;0),Accueil!$B$7,""),"")),IF(NOT(_xlfn.ISFORMULA(G949)),IF(AND(ISNUMBER(G949),G949&lt;&gt;0),Accueil!$B$7,""),"")))</f>
        <v/>
      </c>
      <c r="AE949" s="230">
        <f t="shared" ca="1" si="204"/>
        <v>0</v>
      </c>
      <c r="AF949" s="230">
        <f t="shared" ca="1" si="205"/>
        <v>0</v>
      </c>
      <c r="AG949" s="230">
        <f t="shared" ca="1" si="206"/>
        <v>0</v>
      </c>
      <c r="AH949" s="231">
        <f t="shared" ca="1" si="207"/>
        <v>0</v>
      </c>
      <c r="AI949" s="231">
        <f t="shared" ca="1" si="208"/>
        <v>0</v>
      </c>
      <c r="AJ949" s="231" t="str">
        <f t="shared" ca="1" si="209"/>
        <v/>
      </c>
    </row>
    <row r="950" spans="1:36" x14ac:dyDescent="0.25">
      <c r="A950" s="42"/>
      <c r="B950" s="232" t="str">
        <f>IF(NOT(_xlfn.ISFORMULA(D950)),IF(AND(ISNUMBER(D950),D950&lt;&gt;0),Accueil!$B$7,IF(NOT(_xlfn.ISFORMULA(G950)),IF(AND(ISNUMBER(G950),G950&lt;&gt;0),Accueil!$B$7,""),"")),IF(NOT(_xlfn.ISFORMULA(G950)),IF(AND(ISNUMBER(G950),G950&lt;&gt;0),Accueil!$B$7,""),""))</f>
        <v/>
      </c>
      <c r="C950" s="43"/>
      <c r="D950" s="223" t="str">
        <f t="shared" ca="1" si="196"/>
        <v/>
      </c>
      <c r="E950" s="223" t="str">
        <f t="shared" ca="1" si="197"/>
        <v/>
      </c>
      <c r="F950" s="223" t="str">
        <f t="shared" ca="1" si="198"/>
        <v/>
      </c>
      <c r="G950" s="224" t="str">
        <f t="shared" ca="1" si="199"/>
        <v/>
      </c>
      <c r="H950" s="225" t="str">
        <f t="shared" ca="1" si="200"/>
        <v/>
      </c>
      <c r="I950" s="226" t="str">
        <f t="shared" ca="1" si="201"/>
        <v/>
      </c>
      <c r="J950" s="227" t="str">
        <f t="shared" ca="1" si="202"/>
        <v/>
      </c>
      <c r="K950" s="301" t="s">
        <v>88</v>
      </c>
      <c r="L950" s="112"/>
      <c r="M950" s="35"/>
      <c r="N950" s="35"/>
      <c r="O950" s="35"/>
      <c r="P950" s="35"/>
      <c r="S950" s="35"/>
      <c r="T950" s="35"/>
      <c r="U950" s="35"/>
      <c r="V950" s="35"/>
      <c r="W950" s="35"/>
      <c r="X950" s="35"/>
      <c r="Y950" s="35"/>
      <c r="Z950" s="35"/>
      <c r="AA950" s="228" t="b">
        <f t="shared" ca="1" si="203"/>
        <v>1</v>
      </c>
      <c r="AB950" s="228" t="b">
        <f ca="1">AND(Accueil!$E$5="Oui",$AA950,OR($AD950="",Accueil!$E$7="",NOT(ISNUMBER(Accueil!$E$7)),$AD950&gt;=Accueil!$E$7))</f>
        <v>0</v>
      </c>
      <c r="AC950" s="228" t="b">
        <f ca="1">AND(Accueil!$E$8="Oui",$AA950,OR($AD950="",Accueil!$E$10="",NOT(ISNUMBER(Accueil!$E$10)),$AD950&gt;=Accueil!$E$10))</f>
        <v>0</v>
      </c>
      <c r="AD950" s="229" t="str">
        <f>IF(NOT(_xlfn.ISFORMULA(B950)),IF(ISNUMBER(B950),B950,IF(NOT(_xlfn.ISFORMULA(D950)),IF(AND(ISNUMBER(D950),D950&lt;&gt;0),Accueil!$B$7,IF(NOT(_xlfn.ISFORMULA(G950)),IF(AND(ISNUMBER(G950),G950&lt;&gt;0),Accueil!$B$7,""),"")),IF(NOT(_xlfn.ISFORMULA(G950)),IF(AND(ISNUMBER(G950),G950&lt;&gt;0),Accueil!$B$7,""),""))),IF(NOT(_xlfn.ISFORMULA(D950)),IF(AND(ISNUMBER(D950),D950&lt;&gt;0),Accueil!$B$7,IF(NOT(_xlfn.ISFORMULA(G950)),IF(AND(ISNUMBER(G950),G950&lt;&gt;0),Accueil!$B$7,""),"")),IF(NOT(_xlfn.ISFORMULA(G950)),IF(AND(ISNUMBER(G950),G950&lt;&gt;0),Accueil!$B$7,""),"")))</f>
        <v/>
      </c>
      <c r="AE950" s="230">
        <f t="shared" ca="1" si="204"/>
        <v>0</v>
      </c>
      <c r="AF950" s="230">
        <f t="shared" ca="1" si="205"/>
        <v>0</v>
      </c>
      <c r="AG950" s="230">
        <f t="shared" ca="1" si="206"/>
        <v>0</v>
      </c>
      <c r="AH950" s="231">
        <f t="shared" ca="1" si="207"/>
        <v>0</v>
      </c>
      <c r="AI950" s="231">
        <f t="shared" ca="1" si="208"/>
        <v>0</v>
      </c>
      <c r="AJ950" s="231" t="str">
        <f t="shared" ca="1" si="209"/>
        <v/>
      </c>
    </row>
    <row r="951" spans="1:36" x14ac:dyDescent="0.25">
      <c r="A951" s="42"/>
      <c r="B951" s="232" t="str">
        <f>IF(NOT(_xlfn.ISFORMULA(D951)),IF(AND(ISNUMBER(D951),D951&lt;&gt;0),Accueil!$B$7,IF(NOT(_xlfn.ISFORMULA(G951)),IF(AND(ISNUMBER(G951),G951&lt;&gt;0),Accueil!$B$7,""),"")),IF(NOT(_xlfn.ISFORMULA(G951)),IF(AND(ISNUMBER(G951),G951&lt;&gt;0),Accueil!$B$7,""),""))</f>
        <v/>
      </c>
      <c r="C951" s="43"/>
      <c r="D951" s="223" t="str">
        <f t="shared" ca="1" si="196"/>
        <v/>
      </c>
      <c r="E951" s="223" t="str">
        <f t="shared" ca="1" si="197"/>
        <v/>
      </c>
      <c r="F951" s="223" t="str">
        <f t="shared" ca="1" si="198"/>
        <v/>
      </c>
      <c r="G951" s="224" t="str">
        <f t="shared" ca="1" si="199"/>
        <v/>
      </c>
      <c r="H951" s="225" t="str">
        <f t="shared" ca="1" si="200"/>
        <v/>
      </c>
      <c r="I951" s="226" t="str">
        <f t="shared" ca="1" si="201"/>
        <v/>
      </c>
      <c r="J951" s="227" t="str">
        <f t="shared" ca="1" si="202"/>
        <v/>
      </c>
      <c r="K951" s="301" t="s">
        <v>88</v>
      </c>
      <c r="L951" s="112"/>
      <c r="M951" s="35"/>
      <c r="N951" s="35"/>
      <c r="O951" s="35"/>
      <c r="P951" s="35"/>
      <c r="S951" s="35"/>
      <c r="T951" s="35"/>
      <c r="U951" s="35"/>
      <c r="V951" s="35"/>
      <c r="W951" s="35"/>
      <c r="X951" s="35"/>
      <c r="Y951" s="35"/>
      <c r="Z951" s="35"/>
      <c r="AA951" s="228" t="b">
        <f t="shared" ca="1" si="203"/>
        <v>1</v>
      </c>
      <c r="AB951" s="228" t="b">
        <f ca="1">AND(Accueil!$E$5="Oui",$AA951,OR($AD951="",Accueil!$E$7="",NOT(ISNUMBER(Accueil!$E$7)),$AD951&gt;=Accueil!$E$7))</f>
        <v>0</v>
      </c>
      <c r="AC951" s="228" t="b">
        <f ca="1">AND(Accueil!$E$8="Oui",$AA951,OR($AD951="",Accueil!$E$10="",NOT(ISNUMBER(Accueil!$E$10)),$AD951&gt;=Accueil!$E$10))</f>
        <v>0</v>
      </c>
      <c r="AD951" s="229" t="str">
        <f>IF(NOT(_xlfn.ISFORMULA(B951)),IF(ISNUMBER(B951),B951,IF(NOT(_xlfn.ISFORMULA(D951)),IF(AND(ISNUMBER(D951),D951&lt;&gt;0),Accueil!$B$7,IF(NOT(_xlfn.ISFORMULA(G951)),IF(AND(ISNUMBER(G951),G951&lt;&gt;0),Accueil!$B$7,""),"")),IF(NOT(_xlfn.ISFORMULA(G951)),IF(AND(ISNUMBER(G951),G951&lt;&gt;0),Accueil!$B$7,""),""))),IF(NOT(_xlfn.ISFORMULA(D951)),IF(AND(ISNUMBER(D951),D951&lt;&gt;0),Accueil!$B$7,IF(NOT(_xlfn.ISFORMULA(G951)),IF(AND(ISNUMBER(G951),G951&lt;&gt;0),Accueil!$B$7,""),"")),IF(NOT(_xlfn.ISFORMULA(G951)),IF(AND(ISNUMBER(G951),G951&lt;&gt;0),Accueil!$B$7,""),"")))</f>
        <v/>
      </c>
      <c r="AE951" s="230">
        <f t="shared" ca="1" si="204"/>
        <v>0</v>
      </c>
      <c r="AF951" s="230">
        <f t="shared" ca="1" si="205"/>
        <v>0</v>
      </c>
      <c r="AG951" s="230">
        <f t="shared" ca="1" si="206"/>
        <v>0</v>
      </c>
      <c r="AH951" s="231">
        <f t="shared" ca="1" si="207"/>
        <v>0</v>
      </c>
      <c r="AI951" s="231">
        <f t="shared" ca="1" si="208"/>
        <v>0</v>
      </c>
      <c r="AJ951" s="231" t="str">
        <f t="shared" ca="1" si="209"/>
        <v/>
      </c>
    </row>
    <row r="952" spans="1:36" x14ac:dyDescent="0.25">
      <c r="A952" s="42"/>
      <c r="B952" s="232" t="str">
        <f>IF(NOT(_xlfn.ISFORMULA(D952)),IF(AND(ISNUMBER(D952),D952&lt;&gt;0),Accueil!$B$7,IF(NOT(_xlfn.ISFORMULA(G952)),IF(AND(ISNUMBER(G952),G952&lt;&gt;0),Accueil!$B$7,""),"")),IF(NOT(_xlfn.ISFORMULA(G952)),IF(AND(ISNUMBER(G952),G952&lt;&gt;0),Accueil!$B$7,""),""))</f>
        <v/>
      </c>
      <c r="C952" s="43"/>
      <c r="D952" s="223" t="str">
        <f t="shared" ca="1" si="196"/>
        <v/>
      </c>
      <c r="E952" s="223" t="str">
        <f t="shared" ca="1" si="197"/>
        <v/>
      </c>
      <c r="F952" s="223" t="str">
        <f t="shared" ca="1" si="198"/>
        <v/>
      </c>
      <c r="G952" s="224" t="str">
        <f t="shared" ca="1" si="199"/>
        <v/>
      </c>
      <c r="H952" s="225" t="str">
        <f t="shared" ca="1" si="200"/>
        <v/>
      </c>
      <c r="I952" s="226" t="str">
        <f t="shared" ca="1" si="201"/>
        <v/>
      </c>
      <c r="J952" s="227" t="str">
        <f t="shared" ca="1" si="202"/>
        <v/>
      </c>
      <c r="K952" s="301" t="s">
        <v>88</v>
      </c>
      <c r="L952" s="112"/>
      <c r="M952" s="35"/>
      <c r="N952" s="35"/>
      <c r="O952" s="35"/>
      <c r="P952" s="35"/>
      <c r="S952" s="35"/>
      <c r="T952" s="35"/>
      <c r="U952" s="35"/>
      <c r="V952" s="35"/>
      <c r="W952" s="35"/>
      <c r="X952" s="35"/>
      <c r="Y952" s="35"/>
      <c r="Z952" s="35"/>
      <c r="AA952" s="228" t="b">
        <f t="shared" ca="1" si="203"/>
        <v>1</v>
      </c>
      <c r="AB952" s="228" t="b">
        <f ca="1">AND(Accueil!$E$5="Oui",$AA952,OR($AD952="",Accueil!$E$7="",NOT(ISNUMBER(Accueil!$E$7)),$AD952&gt;=Accueil!$E$7))</f>
        <v>0</v>
      </c>
      <c r="AC952" s="228" t="b">
        <f ca="1">AND(Accueil!$E$8="Oui",$AA952,OR($AD952="",Accueil!$E$10="",NOT(ISNUMBER(Accueil!$E$10)),$AD952&gt;=Accueil!$E$10))</f>
        <v>0</v>
      </c>
      <c r="AD952" s="229" t="str">
        <f>IF(NOT(_xlfn.ISFORMULA(B952)),IF(ISNUMBER(B952),B952,IF(NOT(_xlfn.ISFORMULA(D952)),IF(AND(ISNUMBER(D952),D952&lt;&gt;0),Accueil!$B$7,IF(NOT(_xlfn.ISFORMULA(G952)),IF(AND(ISNUMBER(G952),G952&lt;&gt;0),Accueil!$B$7,""),"")),IF(NOT(_xlfn.ISFORMULA(G952)),IF(AND(ISNUMBER(G952),G952&lt;&gt;0),Accueil!$B$7,""),""))),IF(NOT(_xlfn.ISFORMULA(D952)),IF(AND(ISNUMBER(D952),D952&lt;&gt;0),Accueil!$B$7,IF(NOT(_xlfn.ISFORMULA(G952)),IF(AND(ISNUMBER(G952),G952&lt;&gt;0),Accueil!$B$7,""),"")),IF(NOT(_xlfn.ISFORMULA(G952)),IF(AND(ISNUMBER(G952),G952&lt;&gt;0),Accueil!$B$7,""),"")))</f>
        <v/>
      </c>
      <c r="AE952" s="230">
        <f t="shared" ca="1" si="204"/>
        <v>0</v>
      </c>
      <c r="AF952" s="230">
        <f t="shared" ca="1" si="205"/>
        <v>0</v>
      </c>
      <c r="AG952" s="230">
        <f t="shared" ca="1" si="206"/>
        <v>0</v>
      </c>
      <c r="AH952" s="231">
        <f t="shared" ca="1" si="207"/>
        <v>0</v>
      </c>
      <c r="AI952" s="231">
        <f t="shared" ca="1" si="208"/>
        <v>0</v>
      </c>
      <c r="AJ952" s="231" t="str">
        <f t="shared" ca="1" si="209"/>
        <v/>
      </c>
    </row>
    <row r="953" spans="1:36" x14ac:dyDescent="0.25">
      <c r="A953" s="42"/>
      <c r="B953" s="232" t="str">
        <f>IF(NOT(_xlfn.ISFORMULA(D953)),IF(AND(ISNUMBER(D953),D953&lt;&gt;0),Accueil!$B$7,IF(NOT(_xlfn.ISFORMULA(G953)),IF(AND(ISNUMBER(G953),G953&lt;&gt;0),Accueil!$B$7,""),"")),IF(NOT(_xlfn.ISFORMULA(G953)),IF(AND(ISNUMBER(G953),G953&lt;&gt;0),Accueil!$B$7,""),""))</f>
        <v/>
      </c>
      <c r="C953" s="43"/>
      <c r="D953" s="223" t="str">
        <f t="shared" ca="1" si="196"/>
        <v/>
      </c>
      <c r="E953" s="223" t="str">
        <f t="shared" ca="1" si="197"/>
        <v/>
      </c>
      <c r="F953" s="223" t="str">
        <f t="shared" ca="1" si="198"/>
        <v/>
      </c>
      <c r="G953" s="224" t="str">
        <f t="shared" ca="1" si="199"/>
        <v/>
      </c>
      <c r="H953" s="225" t="str">
        <f t="shared" ca="1" si="200"/>
        <v/>
      </c>
      <c r="I953" s="226" t="str">
        <f t="shared" ca="1" si="201"/>
        <v/>
      </c>
      <c r="J953" s="227" t="str">
        <f t="shared" ca="1" si="202"/>
        <v/>
      </c>
      <c r="K953" s="301" t="s">
        <v>88</v>
      </c>
      <c r="L953" s="112"/>
      <c r="M953" s="35"/>
      <c r="N953" s="35"/>
      <c r="O953" s="35"/>
      <c r="P953" s="35"/>
      <c r="S953" s="35"/>
      <c r="T953" s="35"/>
      <c r="U953" s="35"/>
      <c r="V953" s="35"/>
      <c r="W953" s="35"/>
      <c r="X953" s="35"/>
      <c r="Y953" s="35"/>
      <c r="Z953" s="35"/>
      <c r="AA953" s="228" t="b">
        <f t="shared" ca="1" si="203"/>
        <v>1</v>
      </c>
      <c r="AB953" s="228" t="b">
        <f ca="1">AND(Accueil!$E$5="Oui",$AA953,OR($AD953="",Accueil!$E$7="",NOT(ISNUMBER(Accueil!$E$7)),$AD953&gt;=Accueil!$E$7))</f>
        <v>0</v>
      </c>
      <c r="AC953" s="228" t="b">
        <f ca="1">AND(Accueil!$E$8="Oui",$AA953,OR($AD953="",Accueil!$E$10="",NOT(ISNUMBER(Accueil!$E$10)),$AD953&gt;=Accueil!$E$10))</f>
        <v>0</v>
      </c>
      <c r="AD953" s="229" t="str">
        <f>IF(NOT(_xlfn.ISFORMULA(B953)),IF(ISNUMBER(B953),B953,IF(NOT(_xlfn.ISFORMULA(D953)),IF(AND(ISNUMBER(D953),D953&lt;&gt;0),Accueil!$B$7,IF(NOT(_xlfn.ISFORMULA(G953)),IF(AND(ISNUMBER(G953),G953&lt;&gt;0),Accueil!$B$7,""),"")),IF(NOT(_xlfn.ISFORMULA(G953)),IF(AND(ISNUMBER(G953),G953&lt;&gt;0),Accueil!$B$7,""),""))),IF(NOT(_xlfn.ISFORMULA(D953)),IF(AND(ISNUMBER(D953),D953&lt;&gt;0),Accueil!$B$7,IF(NOT(_xlfn.ISFORMULA(G953)),IF(AND(ISNUMBER(G953),G953&lt;&gt;0),Accueil!$B$7,""),"")),IF(NOT(_xlfn.ISFORMULA(G953)),IF(AND(ISNUMBER(G953),G953&lt;&gt;0),Accueil!$B$7,""),"")))</f>
        <v/>
      </c>
      <c r="AE953" s="230">
        <f t="shared" ca="1" si="204"/>
        <v>0</v>
      </c>
      <c r="AF953" s="230">
        <f t="shared" ca="1" si="205"/>
        <v>0</v>
      </c>
      <c r="AG953" s="230">
        <f t="shared" ca="1" si="206"/>
        <v>0</v>
      </c>
      <c r="AH953" s="231">
        <f t="shared" ca="1" si="207"/>
        <v>0</v>
      </c>
      <c r="AI953" s="231">
        <f t="shared" ca="1" si="208"/>
        <v>0</v>
      </c>
      <c r="AJ953" s="231" t="str">
        <f t="shared" ca="1" si="209"/>
        <v/>
      </c>
    </row>
    <row r="954" spans="1:36" x14ac:dyDescent="0.25">
      <c r="A954" s="42"/>
      <c r="B954" s="232" t="str">
        <f>IF(NOT(_xlfn.ISFORMULA(D954)),IF(AND(ISNUMBER(D954),D954&lt;&gt;0),Accueil!$B$7,IF(NOT(_xlfn.ISFORMULA(G954)),IF(AND(ISNUMBER(G954),G954&lt;&gt;0),Accueil!$B$7,""),"")),IF(NOT(_xlfn.ISFORMULA(G954)),IF(AND(ISNUMBER(G954),G954&lt;&gt;0),Accueil!$B$7,""),""))</f>
        <v/>
      </c>
      <c r="C954" s="43"/>
      <c r="D954" s="223" t="str">
        <f t="shared" ca="1" si="196"/>
        <v/>
      </c>
      <c r="E954" s="223" t="str">
        <f t="shared" ca="1" si="197"/>
        <v/>
      </c>
      <c r="F954" s="223" t="str">
        <f t="shared" ca="1" si="198"/>
        <v/>
      </c>
      <c r="G954" s="224" t="str">
        <f t="shared" ca="1" si="199"/>
        <v/>
      </c>
      <c r="H954" s="225" t="str">
        <f t="shared" ca="1" si="200"/>
        <v/>
      </c>
      <c r="I954" s="226" t="str">
        <f t="shared" ca="1" si="201"/>
        <v/>
      </c>
      <c r="J954" s="227" t="str">
        <f t="shared" ca="1" si="202"/>
        <v/>
      </c>
      <c r="K954" s="301" t="s">
        <v>88</v>
      </c>
      <c r="L954" s="112"/>
      <c r="M954" s="35"/>
      <c r="N954" s="35"/>
      <c r="O954" s="35"/>
      <c r="P954" s="35"/>
      <c r="S954" s="35"/>
      <c r="T954" s="35"/>
      <c r="U954" s="35"/>
      <c r="V954" s="35"/>
      <c r="W954" s="35"/>
      <c r="X954" s="35"/>
      <c r="Y954" s="35"/>
      <c r="Z954" s="35"/>
      <c r="AA954" s="228" t="b">
        <f t="shared" ca="1" si="203"/>
        <v>1</v>
      </c>
      <c r="AB954" s="228" t="b">
        <f ca="1">AND(Accueil!$E$5="Oui",$AA954,OR($AD954="",Accueil!$E$7="",NOT(ISNUMBER(Accueil!$E$7)),$AD954&gt;=Accueil!$E$7))</f>
        <v>0</v>
      </c>
      <c r="AC954" s="228" t="b">
        <f ca="1">AND(Accueil!$E$8="Oui",$AA954,OR($AD954="",Accueil!$E$10="",NOT(ISNUMBER(Accueil!$E$10)),$AD954&gt;=Accueil!$E$10))</f>
        <v>0</v>
      </c>
      <c r="AD954" s="229" t="str">
        <f>IF(NOT(_xlfn.ISFORMULA(B954)),IF(ISNUMBER(B954),B954,IF(NOT(_xlfn.ISFORMULA(D954)),IF(AND(ISNUMBER(D954),D954&lt;&gt;0),Accueil!$B$7,IF(NOT(_xlfn.ISFORMULA(G954)),IF(AND(ISNUMBER(G954),G954&lt;&gt;0),Accueil!$B$7,""),"")),IF(NOT(_xlfn.ISFORMULA(G954)),IF(AND(ISNUMBER(G954),G954&lt;&gt;0),Accueil!$B$7,""),""))),IF(NOT(_xlfn.ISFORMULA(D954)),IF(AND(ISNUMBER(D954),D954&lt;&gt;0),Accueil!$B$7,IF(NOT(_xlfn.ISFORMULA(G954)),IF(AND(ISNUMBER(G954),G954&lt;&gt;0),Accueil!$B$7,""),"")),IF(NOT(_xlfn.ISFORMULA(G954)),IF(AND(ISNUMBER(G954),G954&lt;&gt;0),Accueil!$B$7,""),"")))</f>
        <v/>
      </c>
      <c r="AE954" s="230">
        <f t="shared" ca="1" si="204"/>
        <v>0</v>
      </c>
      <c r="AF954" s="230">
        <f t="shared" ca="1" si="205"/>
        <v>0</v>
      </c>
      <c r="AG954" s="230">
        <f t="shared" ca="1" si="206"/>
        <v>0</v>
      </c>
      <c r="AH954" s="231">
        <f t="shared" ca="1" si="207"/>
        <v>0</v>
      </c>
      <c r="AI954" s="231">
        <f t="shared" ca="1" si="208"/>
        <v>0</v>
      </c>
      <c r="AJ954" s="231" t="str">
        <f t="shared" ca="1" si="209"/>
        <v/>
      </c>
    </row>
    <row r="955" spans="1:36" x14ac:dyDescent="0.25">
      <c r="A955" s="42"/>
      <c r="B955" s="232" t="str">
        <f>IF(NOT(_xlfn.ISFORMULA(D955)),IF(AND(ISNUMBER(D955),D955&lt;&gt;0),Accueil!$B$7,IF(NOT(_xlfn.ISFORMULA(G955)),IF(AND(ISNUMBER(G955),G955&lt;&gt;0),Accueil!$B$7,""),"")),IF(NOT(_xlfn.ISFORMULA(G955)),IF(AND(ISNUMBER(G955),G955&lt;&gt;0),Accueil!$B$7,""),""))</f>
        <v/>
      </c>
      <c r="C955" s="43"/>
      <c r="D955" s="223" t="str">
        <f t="shared" ca="1" si="196"/>
        <v/>
      </c>
      <c r="E955" s="223" t="str">
        <f t="shared" ca="1" si="197"/>
        <v/>
      </c>
      <c r="F955" s="223" t="str">
        <f t="shared" ca="1" si="198"/>
        <v/>
      </c>
      <c r="G955" s="224" t="str">
        <f t="shared" ca="1" si="199"/>
        <v/>
      </c>
      <c r="H955" s="225" t="str">
        <f t="shared" ca="1" si="200"/>
        <v/>
      </c>
      <c r="I955" s="226" t="str">
        <f t="shared" ca="1" si="201"/>
        <v/>
      </c>
      <c r="J955" s="227" t="str">
        <f t="shared" ca="1" si="202"/>
        <v/>
      </c>
      <c r="K955" s="301" t="s">
        <v>88</v>
      </c>
      <c r="L955" s="112"/>
      <c r="M955" s="35"/>
      <c r="N955" s="35"/>
      <c r="O955" s="35"/>
      <c r="P955" s="35"/>
      <c r="S955" s="35"/>
      <c r="T955" s="35"/>
      <c r="U955" s="35"/>
      <c r="V955" s="35"/>
      <c r="W955" s="35"/>
      <c r="X955" s="35"/>
      <c r="Y955" s="35"/>
      <c r="Z955" s="35"/>
      <c r="AA955" s="228" t="b">
        <f t="shared" ca="1" si="203"/>
        <v>1</v>
      </c>
      <c r="AB955" s="228" t="b">
        <f ca="1">AND(Accueil!$E$5="Oui",$AA955,OR($AD955="",Accueil!$E$7="",NOT(ISNUMBER(Accueil!$E$7)),$AD955&gt;=Accueil!$E$7))</f>
        <v>0</v>
      </c>
      <c r="AC955" s="228" t="b">
        <f ca="1">AND(Accueil!$E$8="Oui",$AA955,OR($AD955="",Accueil!$E$10="",NOT(ISNUMBER(Accueil!$E$10)),$AD955&gt;=Accueil!$E$10))</f>
        <v>0</v>
      </c>
      <c r="AD955" s="229" t="str">
        <f>IF(NOT(_xlfn.ISFORMULA(B955)),IF(ISNUMBER(B955),B955,IF(NOT(_xlfn.ISFORMULA(D955)),IF(AND(ISNUMBER(D955),D955&lt;&gt;0),Accueil!$B$7,IF(NOT(_xlfn.ISFORMULA(G955)),IF(AND(ISNUMBER(G955),G955&lt;&gt;0),Accueil!$B$7,""),"")),IF(NOT(_xlfn.ISFORMULA(G955)),IF(AND(ISNUMBER(G955),G955&lt;&gt;0),Accueil!$B$7,""),""))),IF(NOT(_xlfn.ISFORMULA(D955)),IF(AND(ISNUMBER(D955),D955&lt;&gt;0),Accueil!$B$7,IF(NOT(_xlfn.ISFORMULA(G955)),IF(AND(ISNUMBER(G955),G955&lt;&gt;0),Accueil!$B$7,""),"")),IF(NOT(_xlfn.ISFORMULA(G955)),IF(AND(ISNUMBER(G955),G955&lt;&gt;0),Accueil!$B$7,""),"")))</f>
        <v/>
      </c>
      <c r="AE955" s="230">
        <f t="shared" ca="1" si="204"/>
        <v>0</v>
      </c>
      <c r="AF955" s="230">
        <f t="shared" ca="1" si="205"/>
        <v>0</v>
      </c>
      <c r="AG955" s="230">
        <f t="shared" ca="1" si="206"/>
        <v>0</v>
      </c>
      <c r="AH955" s="231">
        <f t="shared" ca="1" si="207"/>
        <v>0</v>
      </c>
      <c r="AI955" s="231">
        <f t="shared" ca="1" si="208"/>
        <v>0</v>
      </c>
      <c r="AJ955" s="231" t="str">
        <f t="shared" ca="1" si="209"/>
        <v/>
      </c>
    </row>
    <row r="956" spans="1:36" x14ac:dyDescent="0.25">
      <c r="A956" s="42"/>
      <c r="B956" s="232" t="str">
        <f>IF(NOT(_xlfn.ISFORMULA(D956)),IF(AND(ISNUMBER(D956),D956&lt;&gt;0),Accueil!$B$7,IF(NOT(_xlfn.ISFORMULA(G956)),IF(AND(ISNUMBER(G956),G956&lt;&gt;0),Accueil!$B$7,""),"")),IF(NOT(_xlfn.ISFORMULA(G956)),IF(AND(ISNUMBER(G956),G956&lt;&gt;0),Accueil!$B$7,""),""))</f>
        <v/>
      </c>
      <c r="C956" s="43"/>
      <c r="D956" s="223" t="str">
        <f t="shared" ca="1" si="196"/>
        <v/>
      </c>
      <c r="E956" s="223" t="str">
        <f t="shared" ca="1" si="197"/>
        <v/>
      </c>
      <c r="F956" s="223" t="str">
        <f t="shared" ca="1" si="198"/>
        <v/>
      </c>
      <c r="G956" s="224" t="str">
        <f t="shared" ca="1" si="199"/>
        <v/>
      </c>
      <c r="H956" s="225" t="str">
        <f t="shared" ca="1" si="200"/>
        <v/>
      </c>
      <c r="I956" s="226" t="str">
        <f t="shared" ca="1" si="201"/>
        <v/>
      </c>
      <c r="J956" s="227" t="str">
        <f t="shared" ca="1" si="202"/>
        <v/>
      </c>
      <c r="K956" s="301" t="s">
        <v>88</v>
      </c>
      <c r="L956" s="112"/>
      <c r="M956" s="35"/>
      <c r="N956" s="35"/>
      <c r="O956" s="35"/>
      <c r="P956" s="35"/>
      <c r="S956" s="35"/>
      <c r="T956" s="35"/>
      <c r="U956" s="35"/>
      <c r="V956" s="35"/>
      <c r="W956" s="35"/>
      <c r="X956" s="35"/>
      <c r="Y956" s="35"/>
      <c r="Z956" s="35"/>
      <c r="AA956" s="228" t="b">
        <f t="shared" ca="1" si="203"/>
        <v>1</v>
      </c>
      <c r="AB956" s="228" t="b">
        <f ca="1">AND(Accueil!$E$5="Oui",$AA956,OR($AD956="",Accueil!$E$7="",NOT(ISNUMBER(Accueil!$E$7)),$AD956&gt;=Accueil!$E$7))</f>
        <v>0</v>
      </c>
      <c r="AC956" s="228" t="b">
        <f ca="1">AND(Accueil!$E$8="Oui",$AA956,OR($AD956="",Accueil!$E$10="",NOT(ISNUMBER(Accueil!$E$10)),$AD956&gt;=Accueil!$E$10))</f>
        <v>0</v>
      </c>
      <c r="AD956" s="229" t="str">
        <f>IF(NOT(_xlfn.ISFORMULA(B956)),IF(ISNUMBER(B956),B956,IF(NOT(_xlfn.ISFORMULA(D956)),IF(AND(ISNUMBER(D956),D956&lt;&gt;0),Accueil!$B$7,IF(NOT(_xlfn.ISFORMULA(G956)),IF(AND(ISNUMBER(G956),G956&lt;&gt;0),Accueil!$B$7,""),"")),IF(NOT(_xlfn.ISFORMULA(G956)),IF(AND(ISNUMBER(G956),G956&lt;&gt;0),Accueil!$B$7,""),""))),IF(NOT(_xlfn.ISFORMULA(D956)),IF(AND(ISNUMBER(D956),D956&lt;&gt;0),Accueil!$B$7,IF(NOT(_xlfn.ISFORMULA(G956)),IF(AND(ISNUMBER(G956),G956&lt;&gt;0),Accueil!$B$7,""),"")),IF(NOT(_xlfn.ISFORMULA(G956)),IF(AND(ISNUMBER(G956),G956&lt;&gt;0),Accueil!$B$7,""),"")))</f>
        <v/>
      </c>
      <c r="AE956" s="230">
        <f t="shared" ca="1" si="204"/>
        <v>0</v>
      </c>
      <c r="AF956" s="230">
        <f t="shared" ca="1" si="205"/>
        <v>0</v>
      </c>
      <c r="AG956" s="230">
        <f t="shared" ca="1" si="206"/>
        <v>0</v>
      </c>
      <c r="AH956" s="231">
        <f t="shared" ca="1" si="207"/>
        <v>0</v>
      </c>
      <c r="AI956" s="231">
        <f t="shared" ca="1" si="208"/>
        <v>0</v>
      </c>
      <c r="AJ956" s="231" t="str">
        <f t="shared" ca="1" si="209"/>
        <v/>
      </c>
    </row>
    <row r="957" spans="1:36" x14ac:dyDescent="0.25">
      <c r="A957" s="42"/>
      <c r="B957" s="232" t="str">
        <f>IF(NOT(_xlfn.ISFORMULA(D957)),IF(AND(ISNUMBER(D957),D957&lt;&gt;0),Accueil!$B$7,IF(NOT(_xlfn.ISFORMULA(G957)),IF(AND(ISNUMBER(G957),G957&lt;&gt;0),Accueil!$B$7,""),"")),IF(NOT(_xlfn.ISFORMULA(G957)),IF(AND(ISNUMBER(G957),G957&lt;&gt;0),Accueil!$B$7,""),""))</f>
        <v/>
      </c>
      <c r="C957" s="43"/>
      <c r="D957" s="223" t="str">
        <f t="shared" ca="1" si="196"/>
        <v/>
      </c>
      <c r="E957" s="223" t="str">
        <f t="shared" ca="1" si="197"/>
        <v/>
      </c>
      <c r="F957" s="223" t="str">
        <f t="shared" ca="1" si="198"/>
        <v/>
      </c>
      <c r="G957" s="224" t="str">
        <f t="shared" ca="1" si="199"/>
        <v/>
      </c>
      <c r="H957" s="225" t="str">
        <f t="shared" ca="1" si="200"/>
        <v/>
      </c>
      <c r="I957" s="226" t="str">
        <f t="shared" ca="1" si="201"/>
        <v/>
      </c>
      <c r="J957" s="227" t="str">
        <f t="shared" ca="1" si="202"/>
        <v/>
      </c>
      <c r="K957" s="301" t="s">
        <v>88</v>
      </c>
      <c r="L957" s="112"/>
      <c r="M957" s="35"/>
      <c r="N957" s="35"/>
      <c r="O957" s="35"/>
      <c r="P957" s="35"/>
      <c r="S957" s="35"/>
      <c r="T957" s="35"/>
      <c r="U957" s="35"/>
      <c r="V957" s="35"/>
      <c r="W957" s="35"/>
      <c r="X957" s="35"/>
      <c r="Y957" s="35"/>
      <c r="Z957" s="35"/>
      <c r="AA957" s="228" t="b">
        <f t="shared" ca="1" si="203"/>
        <v>1</v>
      </c>
      <c r="AB957" s="228" t="b">
        <f ca="1">AND(Accueil!$E$5="Oui",$AA957,OR($AD957="",Accueil!$E$7="",NOT(ISNUMBER(Accueil!$E$7)),$AD957&gt;=Accueil!$E$7))</f>
        <v>0</v>
      </c>
      <c r="AC957" s="228" t="b">
        <f ca="1">AND(Accueil!$E$8="Oui",$AA957,OR($AD957="",Accueil!$E$10="",NOT(ISNUMBER(Accueil!$E$10)),$AD957&gt;=Accueil!$E$10))</f>
        <v>0</v>
      </c>
      <c r="AD957" s="229" t="str">
        <f>IF(NOT(_xlfn.ISFORMULA(B957)),IF(ISNUMBER(B957),B957,IF(NOT(_xlfn.ISFORMULA(D957)),IF(AND(ISNUMBER(D957),D957&lt;&gt;0),Accueil!$B$7,IF(NOT(_xlfn.ISFORMULA(G957)),IF(AND(ISNUMBER(G957),G957&lt;&gt;0),Accueil!$B$7,""),"")),IF(NOT(_xlfn.ISFORMULA(G957)),IF(AND(ISNUMBER(G957),G957&lt;&gt;0),Accueil!$B$7,""),""))),IF(NOT(_xlfn.ISFORMULA(D957)),IF(AND(ISNUMBER(D957),D957&lt;&gt;0),Accueil!$B$7,IF(NOT(_xlfn.ISFORMULA(G957)),IF(AND(ISNUMBER(G957),G957&lt;&gt;0),Accueil!$B$7,""),"")),IF(NOT(_xlfn.ISFORMULA(G957)),IF(AND(ISNUMBER(G957),G957&lt;&gt;0),Accueil!$B$7,""),"")))</f>
        <v/>
      </c>
      <c r="AE957" s="230">
        <f t="shared" ca="1" si="204"/>
        <v>0</v>
      </c>
      <c r="AF957" s="230">
        <f t="shared" ca="1" si="205"/>
        <v>0</v>
      </c>
      <c r="AG957" s="230">
        <f t="shared" ca="1" si="206"/>
        <v>0</v>
      </c>
      <c r="AH957" s="231">
        <f t="shared" ca="1" si="207"/>
        <v>0</v>
      </c>
      <c r="AI957" s="231">
        <f t="shared" ca="1" si="208"/>
        <v>0</v>
      </c>
      <c r="AJ957" s="231" t="str">
        <f t="shared" ca="1" si="209"/>
        <v/>
      </c>
    </row>
    <row r="958" spans="1:36" x14ac:dyDescent="0.25">
      <c r="A958" s="42"/>
      <c r="B958" s="232" t="str">
        <f>IF(NOT(_xlfn.ISFORMULA(D958)),IF(AND(ISNUMBER(D958),D958&lt;&gt;0),Accueil!$B$7,IF(NOT(_xlfn.ISFORMULA(G958)),IF(AND(ISNUMBER(G958),G958&lt;&gt;0),Accueil!$B$7,""),"")),IF(NOT(_xlfn.ISFORMULA(G958)),IF(AND(ISNUMBER(G958),G958&lt;&gt;0),Accueil!$B$7,""),""))</f>
        <v/>
      </c>
      <c r="C958" s="43"/>
      <c r="D958" s="223" t="str">
        <f t="shared" ca="1" si="196"/>
        <v/>
      </c>
      <c r="E958" s="223" t="str">
        <f t="shared" ca="1" si="197"/>
        <v/>
      </c>
      <c r="F958" s="223" t="str">
        <f t="shared" ca="1" si="198"/>
        <v/>
      </c>
      <c r="G958" s="224" t="str">
        <f t="shared" ca="1" si="199"/>
        <v/>
      </c>
      <c r="H958" s="225" t="str">
        <f t="shared" ca="1" si="200"/>
        <v/>
      </c>
      <c r="I958" s="226" t="str">
        <f t="shared" ca="1" si="201"/>
        <v/>
      </c>
      <c r="J958" s="227" t="str">
        <f t="shared" ca="1" si="202"/>
        <v/>
      </c>
      <c r="K958" s="301" t="s">
        <v>88</v>
      </c>
      <c r="L958" s="112"/>
      <c r="M958" s="35"/>
      <c r="N958" s="35"/>
      <c r="O958" s="35"/>
      <c r="P958" s="35"/>
      <c r="S958" s="35"/>
      <c r="T958" s="35"/>
      <c r="U958" s="35"/>
      <c r="V958" s="35"/>
      <c r="W958" s="35"/>
      <c r="X958" s="35"/>
      <c r="Y958" s="35"/>
      <c r="Z958" s="35"/>
      <c r="AA958" s="228" t="b">
        <f t="shared" ca="1" si="203"/>
        <v>1</v>
      </c>
      <c r="AB958" s="228" t="b">
        <f ca="1">AND(Accueil!$E$5="Oui",$AA958,OR($AD958="",Accueil!$E$7="",NOT(ISNUMBER(Accueil!$E$7)),$AD958&gt;=Accueil!$E$7))</f>
        <v>0</v>
      </c>
      <c r="AC958" s="228" t="b">
        <f ca="1">AND(Accueil!$E$8="Oui",$AA958,OR($AD958="",Accueil!$E$10="",NOT(ISNUMBER(Accueil!$E$10)),$AD958&gt;=Accueil!$E$10))</f>
        <v>0</v>
      </c>
      <c r="AD958" s="229" t="str">
        <f>IF(NOT(_xlfn.ISFORMULA(B958)),IF(ISNUMBER(B958),B958,IF(NOT(_xlfn.ISFORMULA(D958)),IF(AND(ISNUMBER(D958),D958&lt;&gt;0),Accueil!$B$7,IF(NOT(_xlfn.ISFORMULA(G958)),IF(AND(ISNUMBER(G958),G958&lt;&gt;0),Accueil!$B$7,""),"")),IF(NOT(_xlfn.ISFORMULA(G958)),IF(AND(ISNUMBER(G958),G958&lt;&gt;0),Accueil!$B$7,""),""))),IF(NOT(_xlfn.ISFORMULA(D958)),IF(AND(ISNUMBER(D958),D958&lt;&gt;0),Accueil!$B$7,IF(NOT(_xlfn.ISFORMULA(G958)),IF(AND(ISNUMBER(G958),G958&lt;&gt;0),Accueil!$B$7,""),"")),IF(NOT(_xlfn.ISFORMULA(G958)),IF(AND(ISNUMBER(G958),G958&lt;&gt;0),Accueil!$B$7,""),"")))</f>
        <v/>
      </c>
      <c r="AE958" s="230">
        <f t="shared" ca="1" si="204"/>
        <v>0</v>
      </c>
      <c r="AF958" s="230">
        <f t="shared" ca="1" si="205"/>
        <v>0</v>
      </c>
      <c r="AG958" s="230">
        <f t="shared" ca="1" si="206"/>
        <v>0</v>
      </c>
      <c r="AH958" s="231">
        <f t="shared" ca="1" si="207"/>
        <v>0</v>
      </c>
      <c r="AI958" s="231">
        <f t="shared" ca="1" si="208"/>
        <v>0</v>
      </c>
      <c r="AJ958" s="231" t="str">
        <f t="shared" ca="1" si="209"/>
        <v/>
      </c>
    </row>
    <row r="959" spans="1:36" x14ac:dyDescent="0.25">
      <c r="A959" s="42"/>
      <c r="B959" s="232" t="str">
        <f>IF(NOT(_xlfn.ISFORMULA(D959)),IF(AND(ISNUMBER(D959),D959&lt;&gt;0),Accueil!$B$7,IF(NOT(_xlfn.ISFORMULA(G959)),IF(AND(ISNUMBER(G959),G959&lt;&gt;0),Accueil!$B$7,""),"")),IF(NOT(_xlfn.ISFORMULA(G959)),IF(AND(ISNUMBER(G959),G959&lt;&gt;0),Accueil!$B$7,""),""))</f>
        <v/>
      </c>
      <c r="C959" s="43"/>
      <c r="D959" s="223" t="str">
        <f t="shared" ca="1" si="196"/>
        <v/>
      </c>
      <c r="E959" s="223" t="str">
        <f t="shared" ca="1" si="197"/>
        <v/>
      </c>
      <c r="F959" s="223" t="str">
        <f t="shared" ca="1" si="198"/>
        <v/>
      </c>
      <c r="G959" s="224" t="str">
        <f t="shared" ca="1" si="199"/>
        <v/>
      </c>
      <c r="H959" s="225" t="str">
        <f t="shared" ca="1" si="200"/>
        <v/>
      </c>
      <c r="I959" s="226" t="str">
        <f t="shared" ca="1" si="201"/>
        <v/>
      </c>
      <c r="J959" s="227" t="str">
        <f t="shared" ca="1" si="202"/>
        <v/>
      </c>
      <c r="K959" s="301" t="s">
        <v>88</v>
      </c>
      <c r="L959" s="112"/>
      <c r="M959" s="35"/>
      <c r="N959" s="35"/>
      <c r="O959" s="35"/>
      <c r="P959" s="35"/>
      <c r="S959" s="35"/>
      <c r="T959" s="35"/>
      <c r="U959" s="35"/>
      <c r="V959" s="35"/>
      <c r="W959" s="35"/>
      <c r="X959" s="35"/>
      <c r="Y959" s="35"/>
      <c r="Z959" s="35"/>
      <c r="AA959" s="228" t="b">
        <f t="shared" ca="1" si="203"/>
        <v>1</v>
      </c>
      <c r="AB959" s="228" t="b">
        <f ca="1">AND(Accueil!$E$5="Oui",$AA959,OR($AD959="",Accueil!$E$7="",NOT(ISNUMBER(Accueil!$E$7)),$AD959&gt;=Accueil!$E$7))</f>
        <v>0</v>
      </c>
      <c r="AC959" s="228" t="b">
        <f ca="1">AND(Accueil!$E$8="Oui",$AA959,OR($AD959="",Accueil!$E$10="",NOT(ISNUMBER(Accueil!$E$10)),$AD959&gt;=Accueil!$E$10))</f>
        <v>0</v>
      </c>
      <c r="AD959" s="229" t="str">
        <f>IF(NOT(_xlfn.ISFORMULA(B959)),IF(ISNUMBER(B959),B959,IF(NOT(_xlfn.ISFORMULA(D959)),IF(AND(ISNUMBER(D959),D959&lt;&gt;0),Accueil!$B$7,IF(NOT(_xlfn.ISFORMULA(G959)),IF(AND(ISNUMBER(G959),G959&lt;&gt;0),Accueil!$B$7,""),"")),IF(NOT(_xlfn.ISFORMULA(G959)),IF(AND(ISNUMBER(G959),G959&lt;&gt;0),Accueil!$B$7,""),""))),IF(NOT(_xlfn.ISFORMULA(D959)),IF(AND(ISNUMBER(D959),D959&lt;&gt;0),Accueil!$B$7,IF(NOT(_xlfn.ISFORMULA(G959)),IF(AND(ISNUMBER(G959),G959&lt;&gt;0),Accueil!$B$7,""),"")),IF(NOT(_xlfn.ISFORMULA(G959)),IF(AND(ISNUMBER(G959),G959&lt;&gt;0),Accueil!$B$7,""),"")))</f>
        <v/>
      </c>
      <c r="AE959" s="230">
        <f t="shared" ca="1" si="204"/>
        <v>0</v>
      </c>
      <c r="AF959" s="230">
        <f t="shared" ca="1" si="205"/>
        <v>0</v>
      </c>
      <c r="AG959" s="230">
        <f t="shared" ca="1" si="206"/>
        <v>0</v>
      </c>
      <c r="AH959" s="231">
        <f t="shared" ca="1" si="207"/>
        <v>0</v>
      </c>
      <c r="AI959" s="231">
        <f t="shared" ca="1" si="208"/>
        <v>0</v>
      </c>
      <c r="AJ959" s="231" t="str">
        <f t="shared" ca="1" si="209"/>
        <v/>
      </c>
    </row>
    <row r="960" spans="1:36" x14ac:dyDescent="0.25">
      <c r="A960" s="42"/>
      <c r="B960" s="232" t="str">
        <f>IF(NOT(_xlfn.ISFORMULA(D960)),IF(AND(ISNUMBER(D960),D960&lt;&gt;0),Accueil!$B$7,IF(NOT(_xlfn.ISFORMULA(G960)),IF(AND(ISNUMBER(G960),G960&lt;&gt;0),Accueil!$B$7,""),"")),IF(NOT(_xlfn.ISFORMULA(G960)),IF(AND(ISNUMBER(G960),G960&lt;&gt;0),Accueil!$B$7,""),""))</f>
        <v/>
      </c>
      <c r="C960" s="43"/>
      <c r="D960" s="223" t="str">
        <f t="shared" ca="1" si="196"/>
        <v/>
      </c>
      <c r="E960" s="223" t="str">
        <f t="shared" ca="1" si="197"/>
        <v/>
      </c>
      <c r="F960" s="223" t="str">
        <f t="shared" ca="1" si="198"/>
        <v/>
      </c>
      <c r="G960" s="224" t="str">
        <f t="shared" ca="1" si="199"/>
        <v/>
      </c>
      <c r="H960" s="225" t="str">
        <f t="shared" ca="1" si="200"/>
        <v/>
      </c>
      <c r="I960" s="226" t="str">
        <f t="shared" ca="1" si="201"/>
        <v/>
      </c>
      <c r="J960" s="227" t="str">
        <f t="shared" ca="1" si="202"/>
        <v/>
      </c>
      <c r="K960" s="301" t="s">
        <v>88</v>
      </c>
      <c r="L960" s="112"/>
      <c r="M960" s="35"/>
      <c r="N960" s="35"/>
      <c r="O960" s="35"/>
      <c r="P960" s="35"/>
      <c r="S960" s="35"/>
      <c r="T960" s="35"/>
      <c r="U960" s="35"/>
      <c r="V960" s="35"/>
      <c r="W960" s="35"/>
      <c r="X960" s="35"/>
      <c r="Y960" s="35"/>
      <c r="Z960" s="35"/>
      <c r="AA960" s="228" t="b">
        <f t="shared" ca="1" si="203"/>
        <v>1</v>
      </c>
      <c r="AB960" s="228" t="b">
        <f ca="1">AND(Accueil!$E$5="Oui",$AA960,OR($AD960="",Accueil!$E$7="",NOT(ISNUMBER(Accueil!$E$7)),$AD960&gt;=Accueil!$E$7))</f>
        <v>0</v>
      </c>
      <c r="AC960" s="228" t="b">
        <f ca="1">AND(Accueil!$E$8="Oui",$AA960,OR($AD960="",Accueil!$E$10="",NOT(ISNUMBER(Accueil!$E$10)),$AD960&gt;=Accueil!$E$10))</f>
        <v>0</v>
      </c>
      <c r="AD960" s="229" t="str">
        <f>IF(NOT(_xlfn.ISFORMULA(B960)),IF(ISNUMBER(B960),B960,IF(NOT(_xlfn.ISFORMULA(D960)),IF(AND(ISNUMBER(D960),D960&lt;&gt;0),Accueil!$B$7,IF(NOT(_xlfn.ISFORMULA(G960)),IF(AND(ISNUMBER(G960),G960&lt;&gt;0),Accueil!$B$7,""),"")),IF(NOT(_xlfn.ISFORMULA(G960)),IF(AND(ISNUMBER(G960),G960&lt;&gt;0),Accueil!$B$7,""),""))),IF(NOT(_xlfn.ISFORMULA(D960)),IF(AND(ISNUMBER(D960),D960&lt;&gt;0),Accueil!$B$7,IF(NOT(_xlfn.ISFORMULA(G960)),IF(AND(ISNUMBER(G960),G960&lt;&gt;0),Accueil!$B$7,""),"")),IF(NOT(_xlfn.ISFORMULA(G960)),IF(AND(ISNUMBER(G960),G960&lt;&gt;0),Accueil!$B$7,""),"")))</f>
        <v/>
      </c>
      <c r="AE960" s="230">
        <f t="shared" ca="1" si="204"/>
        <v>0</v>
      </c>
      <c r="AF960" s="230">
        <f t="shared" ca="1" si="205"/>
        <v>0</v>
      </c>
      <c r="AG960" s="230">
        <f t="shared" ca="1" si="206"/>
        <v>0</v>
      </c>
      <c r="AH960" s="231">
        <f t="shared" ca="1" si="207"/>
        <v>0</v>
      </c>
      <c r="AI960" s="231">
        <f t="shared" ca="1" si="208"/>
        <v>0</v>
      </c>
      <c r="AJ960" s="231" t="str">
        <f t="shared" ca="1" si="209"/>
        <v/>
      </c>
    </row>
    <row r="961" spans="1:36" x14ac:dyDescent="0.25">
      <c r="A961" s="42"/>
      <c r="B961" s="232" t="str">
        <f>IF(NOT(_xlfn.ISFORMULA(D961)),IF(AND(ISNUMBER(D961),D961&lt;&gt;0),Accueil!$B$7,IF(NOT(_xlfn.ISFORMULA(G961)),IF(AND(ISNUMBER(G961),G961&lt;&gt;0),Accueil!$B$7,""),"")),IF(NOT(_xlfn.ISFORMULA(G961)),IF(AND(ISNUMBER(G961),G961&lt;&gt;0),Accueil!$B$7,""),""))</f>
        <v/>
      </c>
      <c r="C961" s="43"/>
      <c r="D961" s="223" t="str">
        <f t="shared" ca="1" si="196"/>
        <v/>
      </c>
      <c r="E961" s="223" t="str">
        <f t="shared" ca="1" si="197"/>
        <v/>
      </c>
      <c r="F961" s="223" t="str">
        <f t="shared" ca="1" si="198"/>
        <v/>
      </c>
      <c r="G961" s="224" t="str">
        <f t="shared" ca="1" si="199"/>
        <v/>
      </c>
      <c r="H961" s="225" t="str">
        <f t="shared" ca="1" si="200"/>
        <v/>
      </c>
      <c r="I961" s="226" t="str">
        <f t="shared" ca="1" si="201"/>
        <v/>
      </c>
      <c r="J961" s="227" t="str">
        <f t="shared" ca="1" si="202"/>
        <v/>
      </c>
      <c r="K961" s="301" t="s">
        <v>88</v>
      </c>
      <c r="L961" s="112"/>
      <c r="M961" s="35"/>
      <c r="N961" s="35"/>
      <c r="O961" s="35"/>
      <c r="P961" s="35"/>
      <c r="S961" s="35"/>
      <c r="T961" s="35"/>
      <c r="U961" s="35"/>
      <c r="V961" s="35"/>
      <c r="W961" s="35"/>
      <c r="X961" s="35"/>
      <c r="Y961" s="35"/>
      <c r="Z961" s="35"/>
      <c r="AA961" s="228" t="b">
        <f t="shared" ca="1" si="203"/>
        <v>1</v>
      </c>
      <c r="AB961" s="228" t="b">
        <f ca="1">AND(Accueil!$E$5="Oui",$AA961,OR($AD961="",Accueil!$E$7="",NOT(ISNUMBER(Accueil!$E$7)),$AD961&gt;=Accueil!$E$7))</f>
        <v>0</v>
      </c>
      <c r="AC961" s="228" t="b">
        <f ca="1">AND(Accueil!$E$8="Oui",$AA961,OR($AD961="",Accueil!$E$10="",NOT(ISNUMBER(Accueil!$E$10)),$AD961&gt;=Accueil!$E$10))</f>
        <v>0</v>
      </c>
      <c r="AD961" s="229" t="str">
        <f>IF(NOT(_xlfn.ISFORMULA(B961)),IF(ISNUMBER(B961),B961,IF(NOT(_xlfn.ISFORMULA(D961)),IF(AND(ISNUMBER(D961),D961&lt;&gt;0),Accueil!$B$7,IF(NOT(_xlfn.ISFORMULA(G961)),IF(AND(ISNUMBER(G961),G961&lt;&gt;0),Accueil!$B$7,""),"")),IF(NOT(_xlfn.ISFORMULA(G961)),IF(AND(ISNUMBER(G961),G961&lt;&gt;0),Accueil!$B$7,""),""))),IF(NOT(_xlfn.ISFORMULA(D961)),IF(AND(ISNUMBER(D961),D961&lt;&gt;0),Accueil!$B$7,IF(NOT(_xlfn.ISFORMULA(G961)),IF(AND(ISNUMBER(G961),G961&lt;&gt;0),Accueil!$B$7,""),"")),IF(NOT(_xlfn.ISFORMULA(G961)),IF(AND(ISNUMBER(G961),G961&lt;&gt;0),Accueil!$B$7,""),"")))</f>
        <v/>
      </c>
      <c r="AE961" s="230">
        <f t="shared" ca="1" si="204"/>
        <v>0</v>
      </c>
      <c r="AF961" s="230">
        <f t="shared" ca="1" si="205"/>
        <v>0</v>
      </c>
      <c r="AG961" s="230">
        <f t="shared" ca="1" si="206"/>
        <v>0</v>
      </c>
      <c r="AH961" s="231">
        <f t="shared" ca="1" si="207"/>
        <v>0</v>
      </c>
      <c r="AI961" s="231">
        <f t="shared" ca="1" si="208"/>
        <v>0</v>
      </c>
      <c r="AJ961" s="231" t="str">
        <f t="shared" ca="1" si="209"/>
        <v/>
      </c>
    </row>
    <row r="962" spans="1:36" x14ac:dyDescent="0.25">
      <c r="A962" s="42"/>
      <c r="B962" s="232" t="str">
        <f>IF(NOT(_xlfn.ISFORMULA(D962)),IF(AND(ISNUMBER(D962),D962&lt;&gt;0),Accueil!$B$7,IF(NOT(_xlfn.ISFORMULA(G962)),IF(AND(ISNUMBER(G962),G962&lt;&gt;0),Accueil!$B$7,""),"")),IF(NOT(_xlfn.ISFORMULA(G962)),IF(AND(ISNUMBER(G962),G962&lt;&gt;0),Accueil!$B$7,""),""))</f>
        <v/>
      </c>
      <c r="C962" s="43"/>
      <c r="D962" s="223" t="str">
        <f t="shared" ca="1" si="196"/>
        <v/>
      </c>
      <c r="E962" s="223" t="str">
        <f t="shared" ca="1" si="197"/>
        <v/>
      </c>
      <c r="F962" s="223" t="str">
        <f t="shared" ca="1" si="198"/>
        <v/>
      </c>
      <c r="G962" s="224" t="str">
        <f t="shared" ca="1" si="199"/>
        <v/>
      </c>
      <c r="H962" s="225" t="str">
        <f t="shared" ca="1" si="200"/>
        <v/>
      </c>
      <c r="I962" s="226" t="str">
        <f t="shared" ca="1" si="201"/>
        <v/>
      </c>
      <c r="J962" s="227" t="str">
        <f t="shared" ca="1" si="202"/>
        <v/>
      </c>
      <c r="K962" s="301" t="s">
        <v>88</v>
      </c>
      <c r="L962" s="112"/>
      <c r="M962" s="35"/>
      <c r="N962" s="35"/>
      <c r="O962" s="35"/>
      <c r="P962" s="35"/>
      <c r="S962" s="35"/>
      <c r="T962" s="35"/>
      <c r="U962" s="35"/>
      <c r="V962" s="35"/>
      <c r="W962" s="35"/>
      <c r="X962" s="35"/>
      <c r="Y962" s="35"/>
      <c r="Z962" s="35"/>
      <c r="AA962" s="228" t="b">
        <f t="shared" ca="1" si="203"/>
        <v>1</v>
      </c>
      <c r="AB962" s="228" t="b">
        <f ca="1">AND(Accueil!$E$5="Oui",$AA962,OR($AD962="",Accueil!$E$7="",NOT(ISNUMBER(Accueil!$E$7)),$AD962&gt;=Accueil!$E$7))</f>
        <v>0</v>
      </c>
      <c r="AC962" s="228" t="b">
        <f ca="1">AND(Accueil!$E$8="Oui",$AA962,OR($AD962="",Accueil!$E$10="",NOT(ISNUMBER(Accueil!$E$10)),$AD962&gt;=Accueil!$E$10))</f>
        <v>0</v>
      </c>
      <c r="AD962" s="229" t="str">
        <f>IF(NOT(_xlfn.ISFORMULA(B962)),IF(ISNUMBER(B962),B962,IF(NOT(_xlfn.ISFORMULA(D962)),IF(AND(ISNUMBER(D962),D962&lt;&gt;0),Accueil!$B$7,IF(NOT(_xlfn.ISFORMULA(G962)),IF(AND(ISNUMBER(G962),G962&lt;&gt;0),Accueil!$B$7,""),"")),IF(NOT(_xlfn.ISFORMULA(G962)),IF(AND(ISNUMBER(G962),G962&lt;&gt;0),Accueil!$B$7,""),""))),IF(NOT(_xlfn.ISFORMULA(D962)),IF(AND(ISNUMBER(D962),D962&lt;&gt;0),Accueil!$B$7,IF(NOT(_xlfn.ISFORMULA(G962)),IF(AND(ISNUMBER(G962),G962&lt;&gt;0),Accueil!$B$7,""),"")),IF(NOT(_xlfn.ISFORMULA(G962)),IF(AND(ISNUMBER(G962),G962&lt;&gt;0),Accueil!$B$7,""),"")))</f>
        <v/>
      </c>
      <c r="AE962" s="230">
        <f t="shared" ca="1" si="204"/>
        <v>0</v>
      </c>
      <c r="AF962" s="230">
        <f t="shared" ca="1" si="205"/>
        <v>0</v>
      </c>
      <c r="AG962" s="230">
        <f t="shared" ca="1" si="206"/>
        <v>0</v>
      </c>
      <c r="AH962" s="231">
        <f t="shared" ca="1" si="207"/>
        <v>0</v>
      </c>
      <c r="AI962" s="231">
        <f t="shared" ca="1" si="208"/>
        <v>0</v>
      </c>
      <c r="AJ962" s="231" t="str">
        <f t="shared" ca="1" si="209"/>
        <v/>
      </c>
    </row>
    <row r="963" spans="1:36" x14ac:dyDescent="0.25">
      <c r="A963" s="42"/>
      <c r="B963" s="232" t="str">
        <f>IF(NOT(_xlfn.ISFORMULA(D963)),IF(AND(ISNUMBER(D963),D963&lt;&gt;0),Accueil!$B$7,IF(NOT(_xlfn.ISFORMULA(G963)),IF(AND(ISNUMBER(G963),G963&lt;&gt;0),Accueil!$B$7,""),"")),IF(NOT(_xlfn.ISFORMULA(G963)),IF(AND(ISNUMBER(G963),G963&lt;&gt;0),Accueil!$B$7,""),""))</f>
        <v/>
      </c>
      <c r="C963" s="43"/>
      <c r="D963" s="223" t="str">
        <f t="shared" ca="1" si="196"/>
        <v/>
      </c>
      <c r="E963" s="223" t="str">
        <f t="shared" ca="1" si="197"/>
        <v/>
      </c>
      <c r="F963" s="223" t="str">
        <f t="shared" ca="1" si="198"/>
        <v/>
      </c>
      <c r="G963" s="224" t="str">
        <f t="shared" ca="1" si="199"/>
        <v/>
      </c>
      <c r="H963" s="225" t="str">
        <f t="shared" ca="1" si="200"/>
        <v/>
      </c>
      <c r="I963" s="226" t="str">
        <f t="shared" ca="1" si="201"/>
        <v/>
      </c>
      <c r="J963" s="227" t="str">
        <f t="shared" ca="1" si="202"/>
        <v/>
      </c>
      <c r="K963" s="301" t="s">
        <v>88</v>
      </c>
      <c r="L963" s="112"/>
      <c r="M963" s="35"/>
      <c r="N963" s="35"/>
      <c r="O963" s="35"/>
      <c r="P963" s="35"/>
      <c r="S963" s="35"/>
      <c r="T963" s="35"/>
      <c r="U963" s="35"/>
      <c r="V963" s="35"/>
      <c r="W963" s="35"/>
      <c r="X963" s="35"/>
      <c r="Y963" s="35"/>
      <c r="Z963" s="35"/>
      <c r="AA963" s="228" t="b">
        <f t="shared" ca="1" si="203"/>
        <v>1</v>
      </c>
      <c r="AB963" s="228" t="b">
        <f ca="1">AND(Accueil!$E$5="Oui",$AA963,OR($AD963="",Accueil!$E$7="",NOT(ISNUMBER(Accueil!$E$7)),$AD963&gt;=Accueil!$E$7))</f>
        <v>0</v>
      </c>
      <c r="AC963" s="228" t="b">
        <f ca="1">AND(Accueil!$E$8="Oui",$AA963,OR($AD963="",Accueil!$E$10="",NOT(ISNUMBER(Accueil!$E$10)),$AD963&gt;=Accueil!$E$10))</f>
        <v>0</v>
      </c>
      <c r="AD963" s="229" t="str">
        <f>IF(NOT(_xlfn.ISFORMULA(B963)),IF(ISNUMBER(B963),B963,IF(NOT(_xlfn.ISFORMULA(D963)),IF(AND(ISNUMBER(D963),D963&lt;&gt;0),Accueil!$B$7,IF(NOT(_xlfn.ISFORMULA(G963)),IF(AND(ISNUMBER(G963),G963&lt;&gt;0),Accueil!$B$7,""),"")),IF(NOT(_xlfn.ISFORMULA(G963)),IF(AND(ISNUMBER(G963),G963&lt;&gt;0),Accueil!$B$7,""),""))),IF(NOT(_xlfn.ISFORMULA(D963)),IF(AND(ISNUMBER(D963),D963&lt;&gt;0),Accueil!$B$7,IF(NOT(_xlfn.ISFORMULA(G963)),IF(AND(ISNUMBER(G963),G963&lt;&gt;0),Accueil!$B$7,""),"")),IF(NOT(_xlfn.ISFORMULA(G963)),IF(AND(ISNUMBER(G963),G963&lt;&gt;0),Accueil!$B$7,""),"")))</f>
        <v/>
      </c>
      <c r="AE963" s="230">
        <f t="shared" ca="1" si="204"/>
        <v>0</v>
      </c>
      <c r="AF963" s="230">
        <f t="shared" ca="1" si="205"/>
        <v>0</v>
      </c>
      <c r="AG963" s="230">
        <f t="shared" ca="1" si="206"/>
        <v>0</v>
      </c>
      <c r="AH963" s="231">
        <f t="shared" ca="1" si="207"/>
        <v>0</v>
      </c>
      <c r="AI963" s="231">
        <f t="shared" ca="1" si="208"/>
        <v>0</v>
      </c>
      <c r="AJ963" s="231" t="str">
        <f t="shared" ca="1" si="209"/>
        <v/>
      </c>
    </row>
    <row r="964" spans="1:36" x14ac:dyDescent="0.25">
      <c r="A964" s="42"/>
      <c r="B964" s="232" t="str">
        <f>IF(NOT(_xlfn.ISFORMULA(D964)),IF(AND(ISNUMBER(D964),D964&lt;&gt;0),Accueil!$B$7,IF(NOT(_xlfn.ISFORMULA(G964)),IF(AND(ISNUMBER(G964),G964&lt;&gt;0),Accueil!$B$7,""),"")),IF(NOT(_xlfn.ISFORMULA(G964)),IF(AND(ISNUMBER(G964),G964&lt;&gt;0),Accueil!$B$7,""),""))</f>
        <v/>
      </c>
      <c r="C964" s="43"/>
      <c r="D964" s="223" t="str">
        <f t="shared" ca="1" si="196"/>
        <v/>
      </c>
      <c r="E964" s="223" t="str">
        <f t="shared" ca="1" si="197"/>
        <v/>
      </c>
      <c r="F964" s="223" t="str">
        <f t="shared" ca="1" si="198"/>
        <v/>
      </c>
      <c r="G964" s="224" t="str">
        <f t="shared" ca="1" si="199"/>
        <v/>
      </c>
      <c r="H964" s="225" t="str">
        <f t="shared" ca="1" si="200"/>
        <v/>
      </c>
      <c r="I964" s="226" t="str">
        <f t="shared" ca="1" si="201"/>
        <v/>
      </c>
      <c r="J964" s="227" t="str">
        <f t="shared" ca="1" si="202"/>
        <v/>
      </c>
      <c r="K964" s="301" t="s">
        <v>88</v>
      </c>
      <c r="L964" s="112"/>
      <c r="M964" s="35"/>
      <c r="N964" s="35"/>
      <c r="O964" s="35"/>
      <c r="P964" s="35"/>
      <c r="S964" s="35"/>
      <c r="T964" s="35"/>
      <c r="U964" s="35"/>
      <c r="V964" s="35"/>
      <c r="W964" s="35"/>
      <c r="X964" s="35"/>
      <c r="Y964" s="35"/>
      <c r="Z964" s="35"/>
      <c r="AA964" s="228" t="b">
        <f t="shared" ca="1" si="203"/>
        <v>1</v>
      </c>
      <c r="AB964" s="228" t="b">
        <f ca="1">AND(Accueil!$E$5="Oui",$AA964,OR($AD964="",Accueil!$E$7="",NOT(ISNUMBER(Accueil!$E$7)),$AD964&gt;=Accueil!$E$7))</f>
        <v>0</v>
      </c>
      <c r="AC964" s="228" t="b">
        <f ca="1">AND(Accueil!$E$8="Oui",$AA964,OR($AD964="",Accueil!$E$10="",NOT(ISNUMBER(Accueil!$E$10)),$AD964&gt;=Accueil!$E$10))</f>
        <v>0</v>
      </c>
      <c r="AD964" s="229" t="str">
        <f>IF(NOT(_xlfn.ISFORMULA(B964)),IF(ISNUMBER(B964),B964,IF(NOT(_xlfn.ISFORMULA(D964)),IF(AND(ISNUMBER(D964),D964&lt;&gt;0),Accueil!$B$7,IF(NOT(_xlfn.ISFORMULA(G964)),IF(AND(ISNUMBER(G964),G964&lt;&gt;0),Accueil!$B$7,""),"")),IF(NOT(_xlfn.ISFORMULA(G964)),IF(AND(ISNUMBER(G964),G964&lt;&gt;0),Accueil!$B$7,""),""))),IF(NOT(_xlfn.ISFORMULA(D964)),IF(AND(ISNUMBER(D964),D964&lt;&gt;0),Accueil!$B$7,IF(NOT(_xlfn.ISFORMULA(G964)),IF(AND(ISNUMBER(G964),G964&lt;&gt;0),Accueil!$B$7,""),"")),IF(NOT(_xlfn.ISFORMULA(G964)),IF(AND(ISNUMBER(G964),G964&lt;&gt;0),Accueil!$B$7,""),"")))</f>
        <v/>
      </c>
      <c r="AE964" s="230">
        <f t="shared" ca="1" si="204"/>
        <v>0</v>
      </c>
      <c r="AF964" s="230">
        <f t="shared" ca="1" si="205"/>
        <v>0</v>
      </c>
      <c r="AG964" s="230">
        <f t="shared" ca="1" si="206"/>
        <v>0</v>
      </c>
      <c r="AH964" s="231">
        <f t="shared" ca="1" si="207"/>
        <v>0</v>
      </c>
      <c r="AI964" s="231">
        <f t="shared" ca="1" si="208"/>
        <v>0</v>
      </c>
      <c r="AJ964" s="231" t="str">
        <f t="shared" ca="1" si="209"/>
        <v/>
      </c>
    </row>
    <row r="965" spans="1:36" x14ac:dyDescent="0.25">
      <c r="A965" s="42"/>
      <c r="B965" s="232" t="str">
        <f>IF(NOT(_xlfn.ISFORMULA(D965)),IF(AND(ISNUMBER(D965),D965&lt;&gt;0),Accueil!$B$7,IF(NOT(_xlfn.ISFORMULA(G965)),IF(AND(ISNUMBER(G965),G965&lt;&gt;0),Accueil!$B$7,""),"")),IF(NOT(_xlfn.ISFORMULA(G965)),IF(AND(ISNUMBER(G965),G965&lt;&gt;0),Accueil!$B$7,""),""))</f>
        <v/>
      </c>
      <c r="C965" s="43"/>
      <c r="D965" s="223" t="str">
        <f t="shared" ref="D965:D1000" ca="1" si="210">IF(AND(NOT(_xlfn.ISFORMULA(G965)),G965&lt;&gt;"",G965&lt;&gt;0),ROUND(G965-IF($AB965,IF(ISNUMBER(E965),ROUND(E965,2),0),0)-IF($AC965,IF(ISNUMBER(F965),ROUND(F965,2),0),0),2),"")</f>
        <v/>
      </c>
      <c r="E965" s="223" t="str">
        <f t="shared" ref="E965:E1000" ca="1" si="211">IF(NOT($AB965),"",IF(AND(NOT(_xlfn.ISFORMULA(G965)),G965&lt;&gt;"",G965&lt;&gt;0),IF(AND($AC965,NOT(_xlfn.ISFORMULA(F965)),ISNUMBER(F965)),ROUND((G965-F965)/(1+0.05)*0.05,2),ROUND(G965/(1+IF($AB965,0.05,0)+IF($AC965,0.09975,0))*0.05,2)),IF(OR(D965="",D965=0),"",ROUND(D965*0.05,2))))</f>
        <v/>
      </c>
      <c r="F965" s="223" t="str">
        <f t="shared" ref="F965:F1000" ca="1" si="212">IF(NOT($AC965),"",IF(AND(NOT(_xlfn.ISFORMULA(G965)),G965&lt;&gt;"",G965&lt;&gt;0),IF(AND($AB965,NOT(_xlfn.ISFORMULA(E965)),ISNUMBER(E965)),ROUND((G965-E965)/(1+0.09975)*0.09975,2),ROUND(G965/(1+IF($AB965,0.05,0)+IF($AC965,0.09975,0))*0.09975,2)),IF(OR(D965="",D965=0),"",ROUND(D965*0.09975,2))))</f>
        <v/>
      </c>
      <c r="G965" s="224" t="str">
        <f t="shared" ref="G965:G1000" ca="1" si="213">IF(OR(D965="",D965=0),"",ROUND(D965+IF($AB965,IF(ISNUMBER(E965),ROUND(E965,2),0),0)+IF($AC965,IF(ISNUMBER(F965),ROUND(F965,2),0),0),2))</f>
        <v/>
      </c>
      <c r="H965" s="225" t="str">
        <f t="shared" ref="H965:H1000" ca="1" si="214">IF(OR(D965="",D965=0),"","$ CAD - Dollar Canadien")</f>
        <v/>
      </c>
      <c r="I965" s="226" t="str">
        <f t="shared" ref="I965:I1000" ca="1" si="215">IF(OR(D965="",D965=0),"",IFERROR(VLOOKUP(H965,$Q$5:$R$26,2,FALSE),1))</f>
        <v/>
      </c>
      <c r="J965" s="227" t="str">
        <f t="shared" ref="J965:J1000" ca="1" si="216">IF(OR($AJ965="",$AJ965=0),"",ROUND($AJ965*I965,2))</f>
        <v/>
      </c>
      <c r="K965" s="301" t="s">
        <v>88</v>
      </c>
      <c r="L965" s="112"/>
      <c r="M965" s="35"/>
      <c r="N965" s="35"/>
      <c r="O965" s="35"/>
      <c r="P965" s="35"/>
      <c r="S965" s="35"/>
      <c r="T965" s="35"/>
      <c r="U965" s="35"/>
      <c r="V965" s="35"/>
      <c r="W965" s="35"/>
      <c r="X965" s="35"/>
      <c r="Y965" s="35"/>
      <c r="Z965" s="35"/>
      <c r="AA965" s="228" t="b">
        <f t="shared" ref="AA965:AA1000" ca="1" si="217">OR(H965="",H965="$ CAD - Dollar Canadien")</f>
        <v>1</v>
      </c>
      <c r="AB965" s="228" t="b">
        <f ca="1">AND(Accueil!$E$5="Oui",$AA965,OR($AD965="",Accueil!$E$7="",NOT(ISNUMBER(Accueil!$E$7)),$AD965&gt;=Accueil!$E$7))</f>
        <v>0</v>
      </c>
      <c r="AC965" s="228" t="b">
        <f ca="1">AND(Accueil!$E$8="Oui",$AA965,OR($AD965="",Accueil!$E$10="",NOT(ISNUMBER(Accueil!$E$10)),$AD965&gt;=Accueil!$E$10))</f>
        <v>0</v>
      </c>
      <c r="AD965" s="229" t="str">
        <f>IF(NOT(_xlfn.ISFORMULA(B965)),IF(ISNUMBER(B965),B965,IF(NOT(_xlfn.ISFORMULA(D965)),IF(AND(ISNUMBER(D965),D965&lt;&gt;0),Accueil!$B$7,IF(NOT(_xlfn.ISFORMULA(G965)),IF(AND(ISNUMBER(G965),G965&lt;&gt;0),Accueil!$B$7,""),"")),IF(NOT(_xlfn.ISFORMULA(G965)),IF(AND(ISNUMBER(G965),G965&lt;&gt;0),Accueil!$B$7,""),""))),IF(NOT(_xlfn.ISFORMULA(D965)),IF(AND(ISNUMBER(D965),D965&lt;&gt;0),Accueil!$B$7,IF(NOT(_xlfn.ISFORMULA(G965)),IF(AND(ISNUMBER(G965),G965&lt;&gt;0),Accueil!$B$7,""),"")),IF(NOT(_xlfn.ISFORMULA(G965)),IF(AND(ISNUMBER(G965),G965&lt;&gt;0),Accueil!$B$7,""),"")))</f>
        <v/>
      </c>
      <c r="AE965" s="230">
        <f t="shared" ref="AE965:AE1000" ca="1" si="218">IF((IF(ISNUMBER($AH965),ABS($AH965),0)+IF(ISNUMBER($AI965),ABS($AI965),0))&gt;0,IF(ISNUMBER($AJ965),$AJ965,0),0)</f>
        <v>0</v>
      </c>
      <c r="AF965" s="230">
        <f t="shared" ref="AF965:AF1000" ca="1" si="219">IF(IF(ISNUMBER($AH965),ABS($AH965),0)&gt;0,IF(ISNUMBER($AJ965),$AJ965,0)+IF(ISNUMBER($AH965),$AH965,0),0)</f>
        <v>0</v>
      </c>
      <c r="AG965" s="230">
        <f t="shared" ref="AG965:AG1000" ca="1" si="220">IF(IF(ISNUMBER($AI965),ABS($AI965),0)&gt;0,IF(ISNUMBER($AJ965),$AJ965,0)+IF(ISNUMBER($AI965),$AI965,0),0)</f>
        <v>0</v>
      </c>
      <c r="AH965" s="231">
        <f t="shared" ref="AH965:AH1000" ca="1" si="221">IF($AB965,IF(ISNUMBER(E965),ROUND(E965,2),0),0)</f>
        <v>0</v>
      </c>
      <c r="AI965" s="231">
        <f t="shared" ref="AI965:AI1000" ca="1" si="222">IF($AC965,IF(ISNUMBER(F965),ROUND(F965,2),0),0)</f>
        <v>0</v>
      </c>
      <c r="AJ965" s="231" t="str">
        <f t="shared" ref="AJ965:AJ1000" ca="1" si="223">IF(AND(NOT(_xlfn.ISFORMULA(G965)),G965&lt;&gt;"",G965&lt;&gt;0),ROUND(G965-$AH965-$AI965,2),IF(OR(D965="",D965=0),"",D965))</f>
        <v/>
      </c>
    </row>
    <row r="966" spans="1:36" x14ac:dyDescent="0.25">
      <c r="A966" s="42"/>
      <c r="B966" s="232" t="str">
        <f>IF(NOT(_xlfn.ISFORMULA(D966)),IF(AND(ISNUMBER(D966),D966&lt;&gt;0),Accueil!$B$7,IF(NOT(_xlfn.ISFORMULA(G966)),IF(AND(ISNUMBER(G966),G966&lt;&gt;0),Accueil!$B$7,""),"")),IF(NOT(_xlfn.ISFORMULA(G966)),IF(AND(ISNUMBER(G966),G966&lt;&gt;0),Accueil!$B$7,""),""))</f>
        <v/>
      </c>
      <c r="C966" s="43"/>
      <c r="D966" s="223" t="str">
        <f t="shared" ca="1" si="210"/>
        <v/>
      </c>
      <c r="E966" s="223" t="str">
        <f t="shared" ca="1" si="211"/>
        <v/>
      </c>
      <c r="F966" s="223" t="str">
        <f t="shared" ca="1" si="212"/>
        <v/>
      </c>
      <c r="G966" s="224" t="str">
        <f t="shared" ca="1" si="213"/>
        <v/>
      </c>
      <c r="H966" s="225" t="str">
        <f t="shared" ca="1" si="214"/>
        <v/>
      </c>
      <c r="I966" s="226" t="str">
        <f t="shared" ca="1" si="215"/>
        <v/>
      </c>
      <c r="J966" s="227" t="str">
        <f t="shared" ca="1" si="216"/>
        <v/>
      </c>
      <c r="K966" s="301" t="s">
        <v>88</v>
      </c>
      <c r="L966" s="112"/>
      <c r="M966" s="35"/>
      <c r="N966" s="35"/>
      <c r="O966" s="35"/>
      <c r="P966" s="35"/>
      <c r="S966" s="35"/>
      <c r="T966" s="35"/>
      <c r="U966" s="35"/>
      <c r="V966" s="35"/>
      <c r="W966" s="35"/>
      <c r="X966" s="35"/>
      <c r="Y966" s="35"/>
      <c r="Z966" s="35"/>
      <c r="AA966" s="228" t="b">
        <f t="shared" ca="1" si="217"/>
        <v>1</v>
      </c>
      <c r="AB966" s="228" t="b">
        <f ca="1">AND(Accueil!$E$5="Oui",$AA966,OR($AD966="",Accueil!$E$7="",NOT(ISNUMBER(Accueil!$E$7)),$AD966&gt;=Accueil!$E$7))</f>
        <v>0</v>
      </c>
      <c r="AC966" s="228" t="b">
        <f ca="1">AND(Accueil!$E$8="Oui",$AA966,OR($AD966="",Accueil!$E$10="",NOT(ISNUMBER(Accueil!$E$10)),$AD966&gt;=Accueil!$E$10))</f>
        <v>0</v>
      </c>
      <c r="AD966" s="229" t="str">
        <f>IF(NOT(_xlfn.ISFORMULA(B966)),IF(ISNUMBER(B966),B966,IF(NOT(_xlfn.ISFORMULA(D966)),IF(AND(ISNUMBER(D966),D966&lt;&gt;0),Accueil!$B$7,IF(NOT(_xlfn.ISFORMULA(G966)),IF(AND(ISNUMBER(G966),G966&lt;&gt;0),Accueil!$B$7,""),"")),IF(NOT(_xlfn.ISFORMULA(G966)),IF(AND(ISNUMBER(G966),G966&lt;&gt;0),Accueil!$B$7,""),""))),IF(NOT(_xlfn.ISFORMULA(D966)),IF(AND(ISNUMBER(D966),D966&lt;&gt;0),Accueil!$B$7,IF(NOT(_xlfn.ISFORMULA(G966)),IF(AND(ISNUMBER(G966),G966&lt;&gt;0),Accueil!$B$7,""),"")),IF(NOT(_xlfn.ISFORMULA(G966)),IF(AND(ISNUMBER(G966),G966&lt;&gt;0),Accueil!$B$7,""),"")))</f>
        <v/>
      </c>
      <c r="AE966" s="230">
        <f t="shared" ca="1" si="218"/>
        <v>0</v>
      </c>
      <c r="AF966" s="230">
        <f t="shared" ca="1" si="219"/>
        <v>0</v>
      </c>
      <c r="AG966" s="230">
        <f t="shared" ca="1" si="220"/>
        <v>0</v>
      </c>
      <c r="AH966" s="231">
        <f t="shared" ca="1" si="221"/>
        <v>0</v>
      </c>
      <c r="AI966" s="231">
        <f t="shared" ca="1" si="222"/>
        <v>0</v>
      </c>
      <c r="AJ966" s="231" t="str">
        <f t="shared" ca="1" si="223"/>
        <v/>
      </c>
    </row>
    <row r="967" spans="1:36" x14ac:dyDescent="0.25">
      <c r="A967" s="42"/>
      <c r="B967" s="232" t="str">
        <f>IF(NOT(_xlfn.ISFORMULA(D967)),IF(AND(ISNUMBER(D967),D967&lt;&gt;0),Accueil!$B$7,IF(NOT(_xlfn.ISFORMULA(G967)),IF(AND(ISNUMBER(G967),G967&lt;&gt;0),Accueil!$B$7,""),"")),IF(NOT(_xlfn.ISFORMULA(G967)),IF(AND(ISNUMBER(G967),G967&lt;&gt;0),Accueil!$B$7,""),""))</f>
        <v/>
      </c>
      <c r="C967" s="43"/>
      <c r="D967" s="223" t="str">
        <f t="shared" ca="1" si="210"/>
        <v/>
      </c>
      <c r="E967" s="223" t="str">
        <f t="shared" ca="1" si="211"/>
        <v/>
      </c>
      <c r="F967" s="223" t="str">
        <f t="shared" ca="1" si="212"/>
        <v/>
      </c>
      <c r="G967" s="224" t="str">
        <f t="shared" ca="1" si="213"/>
        <v/>
      </c>
      <c r="H967" s="225" t="str">
        <f t="shared" ca="1" si="214"/>
        <v/>
      </c>
      <c r="I967" s="226" t="str">
        <f t="shared" ca="1" si="215"/>
        <v/>
      </c>
      <c r="J967" s="227" t="str">
        <f t="shared" ca="1" si="216"/>
        <v/>
      </c>
      <c r="K967" s="301" t="s">
        <v>88</v>
      </c>
      <c r="L967" s="112"/>
      <c r="M967" s="35"/>
      <c r="N967" s="35"/>
      <c r="O967" s="35"/>
      <c r="P967" s="35"/>
      <c r="S967" s="35"/>
      <c r="T967" s="35"/>
      <c r="U967" s="35"/>
      <c r="V967" s="35"/>
      <c r="W967" s="35"/>
      <c r="X967" s="35"/>
      <c r="Y967" s="35"/>
      <c r="Z967" s="35"/>
      <c r="AA967" s="228" t="b">
        <f t="shared" ca="1" si="217"/>
        <v>1</v>
      </c>
      <c r="AB967" s="228" t="b">
        <f ca="1">AND(Accueil!$E$5="Oui",$AA967,OR($AD967="",Accueil!$E$7="",NOT(ISNUMBER(Accueil!$E$7)),$AD967&gt;=Accueil!$E$7))</f>
        <v>0</v>
      </c>
      <c r="AC967" s="228" t="b">
        <f ca="1">AND(Accueil!$E$8="Oui",$AA967,OR($AD967="",Accueil!$E$10="",NOT(ISNUMBER(Accueil!$E$10)),$AD967&gt;=Accueil!$E$10))</f>
        <v>0</v>
      </c>
      <c r="AD967" s="229" t="str">
        <f>IF(NOT(_xlfn.ISFORMULA(B967)),IF(ISNUMBER(B967),B967,IF(NOT(_xlfn.ISFORMULA(D967)),IF(AND(ISNUMBER(D967),D967&lt;&gt;0),Accueil!$B$7,IF(NOT(_xlfn.ISFORMULA(G967)),IF(AND(ISNUMBER(G967),G967&lt;&gt;0),Accueil!$B$7,""),"")),IF(NOT(_xlfn.ISFORMULA(G967)),IF(AND(ISNUMBER(G967),G967&lt;&gt;0),Accueil!$B$7,""),""))),IF(NOT(_xlfn.ISFORMULA(D967)),IF(AND(ISNUMBER(D967),D967&lt;&gt;0),Accueil!$B$7,IF(NOT(_xlfn.ISFORMULA(G967)),IF(AND(ISNUMBER(G967),G967&lt;&gt;0),Accueil!$B$7,""),"")),IF(NOT(_xlfn.ISFORMULA(G967)),IF(AND(ISNUMBER(G967),G967&lt;&gt;0),Accueil!$B$7,""),"")))</f>
        <v/>
      </c>
      <c r="AE967" s="230">
        <f t="shared" ca="1" si="218"/>
        <v>0</v>
      </c>
      <c r="AF967" s="230">
        <f t="shared" ca="1" si="219"/>
        <v>0</v>
      </c>
      <c r="AG967" s="230">
        <f t="shared" ca="1" si="220"/>
        <v>0</v>
      </c>
      <c r="AH967" s="231">
        <f t="shared" ca="1" si="221"/>
        <v>0</v>
      </c>
      <c r="AI967" s="231">
        <f t="shared" ca="1" si="222"/>
        <v>0</v>
      </c>
      <c r="AJ967" s="231" t="str">
        <f t="shared" ca="1" si="223"/>
        <v/>
      </c>
    </row>
    <row r="968" spans="1:36" x14ac:dyDescent="0.25">
      <c r="A968" s="42"/>
      <c r="B968" s="232" t="str">
        <f>IF(NOT(_xlfn.ISFORMULA(D968)),IF(AND(ISNUMBER(D968),D968&lt;&gt;0),Accueil!$B$7,IF(NOT(_xlfn.ISFORMULA(G968)),IF(AND(ISNUMBER(G968),G968&lt;&gt;0),Accueil!$B$7,""),"")),IF(NOT(_xlfn.ISFORMULA(G968)),IF(AND(ISNUMBER(G968),G968&lt;&gt;0),Accueil!$B$7,""),""))</f>
        <v/>
      </c>
      <c r="C968" s="43"/>
      <c r="D968" s="223" t="str">
        <f t="shared" ca="1" si="210"/>
        <v/>
      </c>
      <c r="E968" s="223" t="str">
        <f t="shared" ca="1" si="211"/>
        <v/>
      </c>
      <c r="F968" s="223" t="str">
        <f t="shared" ca="1" si="212"/>
        <v/>
      </c>
      <c r="G968" s="224" t="str">
        <f t="shared" ca="1" si="213"/>
        <v/>
      </c>
      <c r="H968" s="225" t="str">
        <f t="shared" ca="1" si="214"/>
        <v/>
      </c>
      <c r="I968" s="226" t="str">
        <f t="shared" ca="1" si="215"/>
        <v/>
      </c>
      <c r="J968" s="227" t="str">
        <f t="shared" ca="1" si="216"/>
        <v/>
      </c>
      <c r="K968" s="301" t="s">
        <v>88</v>
      </c>
      <c r="L968" s="112"/>
      <c r="M968" s="35"/>
      <c r="N968" s="35"/>
      <c r="O968" s="35"/>
      <c r="P968" s="35"/>
      <c r="S968" s="35"/>
      <c r="T968" s="35"/>
      <c r="U968" s="35"/>
      <c r="V968" s="35"/>
      <c r="W968" s="35"/>
      <c r="X968" s="35"/>
      <c r="Y968" s="35"/>
      <c r="Z968" s="35"/>
      <c r="AA968" s="228" t="b">
        <f t="shared" ca="1" si="217"/>
        <v>1</v>
      </c>
      <c r="AB968" s="228" t="b">
        <f ca="1">AND(Accueil!$E$5="Oui",$AA968,OR($AD968="",Accueil!$E$7="",NOT(ISNUMBER(Accueil!$E$7)),$AD968&gt;=Accueil!$E$7))</f>
        <v>0</v>
      </c>
      <c r="AC968" s="228" t="b">
        <f ca="1">AND(Accueil!$E$8="Oui",$AA968,OR($AD968="",Accueil!$E$10="",NOT(ISNUMBER(Accueil!$E$10)),$AD968&gt;=Accueil!$E$10))</f>
        <v>0</v>
      </c>
      <c r="AD968" s="229" t="str">
        <f>IF(NOT(_xlfn.ISFORMULA(B968)),IF(ISNUMBER(B968),B968,IF(NOT(_xlfn.ISFORMULA(D968)),IF(AND(ISNUMBER(D968),D968&lt;&gt;0),Accueil!$B$7,IF(NOT(_xlfn.ISFORMULA(G968)),IF(AND(ISNUMBER(G968),G968&lt;&gt;0),Accueil!$B$7,""),"")),IF(NOT(_xlfn.ISFORMULA(G968)),IF(AND(ISNUMBER(G968),G968&lt;&gt;0),Accueil!$B$7,""),""))),IF(NOT(_xlfn.ISFORMULA(D968)),IF(AND(ISNUMBER(D968),D968&lt;&gt;0),Accueil!$B$7,IF(NOT(_xlfn.ISFORMULA(G968)),IF(AND(ISNUMBER(G968),G968&lt;&gt;0),Accueil!$B$7,""),"")),IF(NOT(_xlfn.ISFORMULA(G968)),IF(AND(ISNUMBER(G968),G968&lt;&gt;0),Accueil!$B$7,""),"")))</f>
        <v/>
      </c>
      <c r="AE968" s="230">
        <f t="shared" ca="1" si="218"/>
        <v>0</v>
      </c>
      <c r="AF968" s="230">
        <f t="shared" ca="1" si="219"/>
        <v>0</v>
      </c>
      <c r="AG968" s="230">
        <f t="shared" ca="1" si="220"/>
        <v>0</v>
      </c>
      <c r="AH968" s="231">
        <f t="shared" ca="1" si="221"/>
        <v>0</v>
      </c>
      <c r="AI968" s="231">
        <f t="shared" ca="1" si="222"/>
        <v>0</v>
      </c>
      <c r="AJ968" s="231" t="str">
        <f t="shared" ca="1" si="223"/>
        <v/>
      </c>
    </row>
    <row r="969" spans="1:36" x14ac:dyDescent="0.25">
      <c r="A969" s="42"/>
      <c r="B969" s="232" t="str">
        <f>IF(NOT(_xlfn.ISFORMULA(D969)),IF(AND(ISNUMBER(D969),D969&lt;&gt;0),Accueil!$B$7,IF(NOT(_xlfn.ISFORMULA(G969)),IF(AND(ISNUMBER(G969),G969&lt;&gt;0),Accueil!$B$7,""),"")),IF(NOT(_xlfn.ISFORMULA(G969)),IF(AND(ISNUMBER(G969),G969&lt;&gt;0),Accueil!$B$7,""),""))</f>
        <v/>
      </c>
      <c r="C969" s="43"/>
      <c r="D969" s="223" t="str">
        <f t="shared" ca="1" si="210"/>
        <v/>
      </c>
      <c r="E969" s="223" t="str">
        <f t="shared" ca="1" si="211"/>
        <v/>
      </c>
      <c r="F969" s="223" t="str">
        <f t="shared" ca="1" si="212"/>
        <v/>
      </c>
      <c r="G969" s="224" t="str">
        <f t="shared" ca="1" si="213"/>
        <v/>
      </c>
      <c r="H969" s="225" t="str">
        <f t="shared" ca="1" si="214"/>
        <v/>
      </c>
      <c r="I969" s="226" t="str">
        <f t="shared" ca="1" si="215"/>
        <v/>
      </c>
      <c r="J969" s="227" t="str">
        <f t="shared" ca="1" si="216"/>
        <v/>
      </c>
      <c r="K969" s="301" t="s">
        <v>88</v>
      </c>
      <c r="L969" s="112"/>
      <c r="M969" s="35"/>
      <c r="N969" s="35"/>
      <c r="O969" s="35"/>
      <c r="P969" s="35"/>
      <c r="S969" s="35"/>
      <c r="T969" s="35"/>
      <c r="U969" s="35"/>
      <c r="V969" s="35"/>
      <c r="W969" s="35"/>
      <c r="X969" s="35"/>
      <c r="Y969" s="35"/>
      <c r="Z969" s="35"/>
      <c r="AA969" s="228" t="b">
        <f t="shared" ca="1" si="217"/>
        <v>1</v>
      </c>
      <c r="AB969" s="228" t="b">
        <f ca="1">AND(Accueil!$E$5="Oui",$AA969,OR($AD969="",Accueil!$E$7="",NOT(ISNUMBER(Accueil!$E$7)),$AD969&gt;=Accueil!$E$7))</f>
        <v>0</v>
      </c>
      <c r="AC969" s="228" t="b">
        <f ca="1">AND(Accueil!$E$8="Oui",$AA969,OR($AD969="",Accueil!$E$10="",NOT(ISNUMBER(Accueil!$E$10)),$AD969&gt;=Accueil!$E$10))</f>
        <v>0</v>
      </c>
      <c r="AD969" s="229" t="str">
        <f>IF(NOT(_xlfn.ISFORMULA(B969)),IF(ISNUMBER(B969),B969,IF(NOT(_xlfn.ISFORMULA(D969)),IF(AND(ISNUMBER(D969),D969&lt;&gt;0),Accueil!$B$7,IF(NOT(_xlfn.ISFORMULA(G969)),IF(AND(ISNUMBER(G969),G969&lt;&gt;0),Accueil!$B$7,""),"")),IF(NOT(_xlfn.ISFORMULA(G969)),IF(AND(ISNUMBER(G969),G969&lt;&gt;0),Accueil!$B$7,""),""))),IF(NOT(_xlfn.ISFORMULA(D969)),IF(AND(ISNUMBER(D969),D969&lt;&gt;0),Accueil!$B$7,IF(NOT(_xlfn.ISFORMULA(G969)),IF(AND(ISNUMBER(G969),G969&lt;&gt;0),Accueil!$B$7,""),"")),IF(NOT(_xlfn.ISFORMULA(G969)),IF(AND(ISNUMBER(G969),G969&lt;&gt;0),Accueil!$B$7,""),"")))</f>
        <v/>
      </c>
      <c r="AE969" s="230">
        <f t="shared" ca="1" si="218"/>
        <v>0</v>
      </c>
      <c r="AF969" s="230">
        <f t="shared" ca="1" si="219"/>
        <v>0</v>
      </c>
      <c r="AG969" s="230">
        <f t="shared" ca="1" si="220"/>
        <v>0</v>
      </c>
      <c r="AH969" s="231">
        <f t="shared" ca="1" si="221"/>
        <v>0</v>
      </c>
      <c r="AI969" s="231">
        <f t="shared" ca="1" si="222"/>
        <v>0</v>
      </c>
      <c r="AJ969" s="231" t="str">
        <f t="shared" ca="1" si="223"/>
        <v/>
      </c>
    </row>
    <row r="970" spans="1:36" x14ac:dyDescent="0.25">
      <c r="A970" s="42"/>
      <c r="B970" s="232" t="str">
        <f>IF(NOT(_xlfn.ISFORMULA(D970)),IF(AND(ISNUMBER(D970),D970&lt;&gt;0),Accueil!$B$7,IF(NOT(_xlfn.ISFORMULA(G970)),IF(AND(ISNUMBER(G970),G970&lt;&gt;0),Accueil!$B$7,""),"")),IF(NOT(_xlfn.ISFORMULA(G970)),IF(AND(ISNUMBER(G970),G970&lt;&gt;0),Accueil!$B$7,""),""))</f>
        <v/>
      </c>
      <c r="C970" s="43"/>
      <c r="D970" s="223" t="str">
        <f t="shared" ca="1" si="210"/>
        <v/>
      </c>
      <c r="E970" s="223" t="str">
        <f t="shared" ca="1" si="211"/>
        <v/>
      </c>
      <c r="F970" s="223" t="str">
        <f t="shared" ca="1" si="212"/>
        <v/>
      </c>
      <c r="G970" s="224" t="str">
        <f t="shared" ca="1" si="213"/>
        <v/>
      </c>
      <c r="H970" s="225" t="str">
        <f t="shared" ca="1" si="214"/>
        <v/>
      </c>
      <c r="I970" s="226" t="str">
        <f t="shared" ca="1" si="215"/>
        <v/>
      </c>
      <c r="J970" s="227" t="str">
        <f t="shared" ca="1" si="216"/>
        <v/>
      </c>
      <c r="K970" s="301" t="s">
        <v>88</v>
      </c>
      <c r="L970" s="112"/>
      <c r="M970" s="35"/>
      <c r="N970" s="35"/>
      <c r="O970" s="35"/>
      <c r="P970" s="35"/>
      <c r="S970" s="35"/>
      <c r="T970" s="35"/>
      <c r="U970" s="35"/>
      <c r="V970" s="35"/>
      <c r="W970" s="35"/>
      <c r="X970" s="35"/>
      <c r="Y970" s="35"/>
      <c r="Z970" s="35"/>
      <c r="AA970" s="228" t="b">
        <f t="shared" ca="1" si="217"/>
        <v>1</v>
      </c>
      <c r="AB970" s="228" t="b">
        <f ca="1">AND(Accueil!$E$5="Oui",$AA970,OR($AD970="",Accueil!$E$7="",NOT(ISNUMBER(Accueil!$E$7)),$AD970&gt;=Accueil!$E$7))</f>
        <v>0</v>
      </c>
      <c r="AC970" s="228" t="b">
        <f ca="1">AND(Accueil!$E$8="Oui",$AA970,OR($AD970="",Accueil!$E$10="",NOT(ISNUMBER(Accueil!$E$10)),$AD970&gt;=Accueil!$E$10))</f>
        <v>0</v>
      </c>
      <c r="AD970" s="229" t="str">
        <f>IF(NOT(_xlfn.ISFORMULA(B970)),IF(ISNUMBER(B970),B970,IF(NOT(_xlfn.ISFORMULA(D970)),IF(AND(ISNUMBER(D970),D970&lt;&gt;0),Accueil!$B$7,IF(NOT(_xlfn.ISFORMULA(G970)),IF(AND(ISNUMBER(G970),G970&lt;&gt;0),Accueil!$B$7,""),"")),IF(NOT(_xlfn.ISFORMULA(G970)),IF(AND(ISNUMBER(G970),G970&lt;&gt;0),Accueil!$B$7,""),""))),IF(NOT(_xlfn.ISFORMULA(D970)),IF(AND(ISNUMBER(D970),D970&lt;&gt;0),Accueil!$B$7,IF(NOT(_xlfn.ISFORMULA(G970)),IF(AND(ISNUMBER(G970),G970&lt;&gt;0),Accueil!$B$7,""),"")),IF(NOT(_xlfn.ISFORMULA(G970)),IF(AND(ISNUMBER(G970),G970&lt;&gt;0),Accueil!$B$7,""),"")))</f>
        <v/>
      </c>
      <c r="AE970" s="230">
        <f t="shared" ca="1" si="218"/>
        <v>0</v>
      </c>
      <c r="AF970" s="230">
        <f t="shared" ca="1" si="219"/>
        <v>0</v>
      </c>
      <c r="AG970" s="230">
        <f t="shared" ca="1" si="220"/>
        <v>0</v>
      </c>
      <c r="AH970" s="231">
        <f t="shared" ca="1" si="221"/>
        <v>0</v>
      </c>
      <c r="AI970" s="231">
        <f t="shared" ca="1" si="222"/>
        <v>0</v>
      </c>
      <c r="AJ970" s="231" t="str">
        <f t="shared" ca="1" si="223"/>
        <v/>
      </c>
    </row>
    <row r="971" spans="1:36" x14ac:dyDescent="0.25">
      <c r="A971" s="42"/>
      <c r="B971" s="232" t="str">
        <f>IF(NOT(_xlfn.ISFORMULA(D971)),IF(AND(ISNUMBER(D971),D971&lt;&gt;0),Accueil!$B$7,IF(NOT(_xlfn.ISFORMULA(G971)),IF(AND(ISNUMBER(G971),G971&lt;&gt;0),Accueil!$B$7,""),"")),IF(NOT(_xlfn.ISFORMULA(G971)),IF(AND(ISNUMBER(G971),G971&lt;&gt;0),Accueil!$B$7,""),""))</f>
        <v/>
      </c>
      <c r="C971" s="43"/>
      <c r="D971" s="223" t="str">
        <f t="shared" ca="1" si="210"/>
        <v/>
      </c>
      <c r="E971" s="223" t="str">
        <f t="shared" ca="1" si="211"/>
        <v/>
      </c>
      <c r="F971" s="223" t="str">
        <f t="shared" ca="1" si="212"/>
        <v/>
      </c>
      <c r="G971" s="224" t="str">
        <f t="shared" ca="1" si="213"/>
        <v/>
      </c>
      <c r="H971" s="225" t="str">
        <f t="shared" ca="1" si="214"/>
        <v/>
      </c>
      <c r="I971" s="226" t="str">
        <f t="shared" ca="1" si="215"/>
        <v/>
      </c>
      <c r="J971" s="227" t="str">
        <f t="shared" ca="1" si="216"/>
        <v/>
      </c>
      <c r="K971" s="301" t="s">
        <v>88</v>
      </c>
      <c r="L971" s="112"/>
      <c r="M971" s="35"/>
      <c r="N971" s="35"/>
      <c r="O971" s="35"/>
      <c r="P971" s="35"/>
      <c r="S971" s="35"/>
      <c r="T971" s="35"/>
      <c r="U971" s="35"/>
      <c r="V971" s="35"/>
      <c r="W971" s="35"/>
      <c r="X971" s="35"/>
      <c r="Y971" s="35"/>
      <c r="Z971" s="35"/>
      <c r="AA971" s="228" t="b">
        <f t="shared" ca="1" si="217"/>
        <v>1</v>
      </c>
      <c r="AB971" s="228" t="b">
        <f ca="1">AND(Accueil!$E$5="Oui",$AA971,OR($AD971="",Accueil!$E$7="",NOT(ISNUMBER(Accueil!$E$7)),$AD971&gt;=Accueil!$E$7))</f>
        <v>0</v>
      </c>
      <c r="AC971" s="228" t="b">
        <f ca="1">AND(Accueil!$E$8="Oui",$AA971,OR($AD971="",Accueil!$E$10="",NOT(ISNUMBER(Accueil!$E$10)),$AD971&gt;=Accueil!$E$10))</f>
        <v>0</v>
      </c>
      <c r="AD971" s="229" t="str">
        <f>IF(NOT(_xlfn.ISFORMULA(B971)),IF(ISNUMBER(B971),B971,IF(NOT(_xlfn.ISFORMULA(D971)),IF(AND(ISNUMBER(D971),D971&lt;&gt;0),Accueil!$B$7,IF(NOT(_xlfn.ISFORMULA(G971)),IF(AND(ISNUMBER(G971),G971&lt;&gt;0),Accueil!$B$7,""),"")),IF(NOT(_xlfn.ISFORMULA(G971)),IF(AND(ISNUMBER(G971),G971&lt;&gt;0),Accueil!$B$7,""),""))),IF(NOT(_xlfn.ISFORMULA(D971)),IF(AND(ISNUMBER(D971),D971&lt;&gt;0),Accueil!$B$7,IF(NOT(_xlfn.ISFORMULA(G971)),IF(AND(ISNUMBER(G971),G971&lt;&gt;0),Accueil!$B$7,""),"")),IF(NOT(_xlfn.ISFORMULA(G971)),IF(AND(ISNUMBER(G971),G971&lt;&gt;0),Accueil!$B$7,""),"")))</f>
        <v/>
      </c>
      <c r="AE971" s="230">
        <f t="shared" ca="1" si="218"/>
        <v>0</v>
      </c>
      <c r="AF971" s="230">
        <f t="shared" ca="1" si="219"/>
        <v>0</v>
      </c>
      <c r="AG971" s="230">
        <f t="shared" ca="1" si="220"/>
        <v>0</v>
      </c>
      <c r="AH971" s="231">
        <f t="shared" ca="1" si="221"/>
        <v>0</v>
      </c>
      <c r="AI971" s="231">
        <f t="shared" ca="1" si="222"/>
        <v>0</v>
      </c>
      <c r="AJ971" s="231" t="str">
        <f t="shared" ca="1" si="223"/>
        <v/>
      </c>
    </row>
    <row r="972" spans="1:36" x14ac:dyDescent="0.25">
      <c r="A972" s="42"/>
      <c r="B972" s="232" t="str">
        <f>IF(NOT(_xlfn.ISFORMULA(D972)),IF(AND(ISNUMBER(D972),D972&lt;&gt;0),Accueil!$B$7,IF(NOT(_xlfn.ISFORMULA(G972)),IF(AND(ISNUMBER(G972),G972&lt;&gt;0),Accueil!$B$7,""),"")),IF(NOT(_xlfn.ISFORMULA(G972)),IF(AND(ISNUMBER(G972),G972&lt;&gt;0),Accueil!$B$7,""),""))</f>
        <v/>
      </c>
      <c r="C972" s="43"/>
      <c r="D972" s="223" t="str">
        <f t="shared" ca="1" si="210"/>
        <v/>
      </c>
      <c r="E972" s="223" t="str">
        <f t="shared" ca="1" si="211"/>
        <v/>
      </c>
      <c r="F972" s="223" t="str">
        <f t="shared" ca="1" si="212"/>
        <v/>
      </c>
      <c r="G972" s="224" t="str">
        <f t="shared" ca="1" si="213"/>
        <v/>
      </c>
      <c r="H972" s="225" t="str">
        <f t="shared" ca="1" si="214"/>
        <v/>
      </c>
      <c r="I972" s="226" t="str">
        <f t="shared" ca="1" si="215"/>
        <v/>
      </c>
      <c r="J972" s="227" t="str">
        <f t="shared" ca="1" si="216"/>
        <v/>
      </c>
      <c r="K972" s="301" t="s">
        <v>88</v>
      </c>
      <c r="L972" s="112"/>
      <c r="M972" s="35"/>
      <c r="N972" s="35"/>
      <c r="O972" s="35"/>
      <c r="P972" s="35"/>
      <c r="S972" s="35"/>
      <c r="T972" s="35"/>
      <c r="U972" s="35"/>
      <c r="V972" s="35"/>
      <c r="W972" s="35"/>
      <c r="X972" s="35"/>
      <c r="Y972" s="35"/>
      <c r="Z972" s="35"/>
      <c r="AA972" s="228" t="b">
        <f t="shared" ca="1" si="217"/>
        <v>1</v>
      </c>
      <c r="AB972" s="228" t="b">
        <f ca="1">AND(Accueil!$E$5="Oui",$AA972,OR($AD972="",Accueil!$E$7="",NOT(ISNUMBER(Accueil!$E$7)),$AD972&gt;=Accueil!$E$7))</f>
        <v>0</v>
      </c>
      <c r="AC972" s="228" t="b">
        <f ca="1">AND(Accueil!$E$8="Oui",$AA972,OR($AD972="",Accueil!$E$10="",NOT(ISNUMBER(Accueil!$E$10)),$AD972&gt;=Accueil!$E$10))</f>
        <v>0</v>
      </c>
      <c r="AD972" s="229" t="str">
        <f>IF(NOT(_xlfn.ISFORMULA(B972)),IF(ISNUMBER(B972),B972,IF(NOT(_xlfn.ISFORMULA(D972)),IF(AND(ISNUMBER(D972),D972&lt;&gt;0),Accueil!$B$7,IF(NOT(_xlfn.ISFORMULA(G972)),IF(AND(ISNUMBER(G972),G972&lt;&gt;0),Accueil!$B$7,""),"")),IF(NOT(_xlfn.ISFORMULA(G972)),IF(AND(ISNUMBER(G972),G972&lt;&gt;0),Accueil!$B$7,""),""))),IF(NOT(_xlfn.ISFORMULA(D972)),IF(AND(ISNUMBER(D972),D972&lt;&gt;0),Accueil!$B$7,IF(NOT(_xlfn.ISFORMULA(G972)),IF(AND(ISNUMBER(G972),G972&lt;&gt;0),Accueil!$B$7,""),"")),IF(NOT(_xlfn.ISFORMULA(G972)),IF(AND(ISNUMBER(G972),G972&lt;&gt;0),Accueil!$B$7,""),"")))</f>
        <v/>
      </c>
      <c r="AE972" s="230">
        <f t="shared" ca="1" si="218"/>
        <v>0</v>
      </c>
      <c r="AF972" s="230">
        <f t="shared" ca="1" si="219"/>
        <v>0</v>
      </c>
      <c r="AG972" s="230">
        <f t="shared" ca="1" si="220"/>
        <v>0</v>
      </c>
      <c r="AH972" s="231">
        <f t="shared" ca="1" si="221"/>
        <v>0</v>
      </c>
      <c r="AI972" s="231">
        <f t="shared" ca="1" si="222"/>
        <v>0</v>
      </c>
      <c r="AJ972" s="231" t="str">
        <f t="shared" ca="1" si="223"/>
        <v/>
      </c>
    </row>
    <row r="973" spans="1:36" x14ac:dyDescent="0.25">
      <c r="A973" s="42"/>
      <c r="B973" s="232" t="str">
        <f>IF(NOT(_xlfn.ISFORMULA(D973)),IF(AND(ISNUMBER(D973),D973&lt;&gt;0),Accueil!$B$7,IF(NOT(_xlfn.ISFORMULA(G973)),IF(AND(ISNUMBER(G973),G973&lt;&gt;0),Accueil!$B$7,""),"")),IF(NOT(_xlfn.ISFORMULA(G973)),IF(AND(ISNUMBER(G973),G973&lt;&gt;0),Accueil!$B$7,""),""))</f>
        <v/>
      </c>
      <c r="C973" s="43"/>
      <c r="D973" s="223" t="str">
        <f t="shared" ca="1" si="210"/>
        <v/>
      </c>
      <c r="E973" s="223" t="str">
        <f t="shared" ca="1" si="211"/>
        <v/>
      </c>
      <c r="F973" s="223" t="str">
        <f t="shared" ca="1" si="212"/>
        <v/>
      </c>
      <c r="G973" s="224" t="str">
        <f t="shared" ca="1" si="213"/>
        <v/>
      </c>
      <c r="H973" s="225" t="str">
        <f t="shared" ca="1" si="214"/>
        <v/>
      </c>
      <c r="I973" s="226" t="str">
        <f t="shared" ca="1" si="215"/>
        <v/>
      </c>
      <c r="J973" s="227" t="str">
        <f t="shared" ca="1" si="216"/>
        <v/>
      </c>
      <c r="K973" s="301" t="s">
        <v>88</v>
      </c>
      <c r="L973" s="112"/>
      <c r="M973" s="35"/>
      <c r="N973" s="35"/>
      <c r="O973" s="35"/>
      <c r="P973" s="35"/>
      <c r="S973" s="35"/>
      <c r="T973" s="35"/>
      <c r="U973" s="35"/>
      <c r="V973" s="35"/>
      <c r="W973" s="35"/>
      <c r="X973" s="35"/>
      <c r="Y973" s="35"/>
      <c r="Z973" s="35"/>
      <c r="AA973" s="228" t="b">
        <f t="shared" ca="1" si="217"/>
        <v>1</v>
      </c>
      <c r="AB973" s="228" t="b">
        <f ca="1">AND(Accueil!$E$5="Oui",$AA973,OR($AD973="",Accueil!$E$7="",NOT(ISNUMBER(Accueil!$E$7)),$AD973&gt;=Accueil!$E$7))</f>
        <v>0</v>
      </c>
      <c r="AC973" s="228" t="b">
        <f ca="1">AND(Accueil!$E$8="Oui",$AA973,OR($AD973="",Accueil!$E$10="",NOT(ISNUMBER(Accueil!$E$10)),$AD973&gt;=Accueil!$E$10))</f>
        <v>0</v>
      </c>
      <c r="AD973" s="229" t="str">
        <f>IF(NOT(_xlfn.ISFORMULA(B973)),IF(ISNUMBER(B973),B973,IF(NOT(_xlfn.ISFORMULA(D973)),IF(AND(ISNUMBER(D973),D973&lt;&gt;0),Accueil!$B$7,IF(NOT(_xlfn.ISFORMULA(G973)),IF(AND(ISNUMBER(G973),G973&lt;&gt;0),Accueil!$B$7,""),"")),IF(NOT(_xlfn.ISFORMULA(G973)),IF(AND(ISNUMBER(G973),G973&lt;&gt;0),Accueil!$B$7,""),""))),IF(NOT(_xlfn.ISFORMULA(D973)),IF(AND(ISNUMBER(D973),D973&lt;&gt;0),Accueil!$B$7,IF(NOT(_xlfn.ISFORMULA(G973)),IF(AND(ISNUMBER(G973),G973&lt;&gt;0),Accueil!$B$7,""),"")),IF(NOT(_xlfn.ISFORMULA(G973)),IF(AND(ISNUMBER(G973),G973&lt;&gt;0),Accueil!$B$7,""),"")))</f>
        <v/>
      </c>
      <c r="AE973" s="230">
        <f t="shared" ca="1" si="218"/>
        <v>0</v>
      </c>
      <c r="AF973" s="230">
        <f t="shared" ca="1" si="219"/>
        <v>0</v>
      </c>
      <c r="AG973" s="230">
        <f t="shared" ca="1" si="220"/>
        <v>0</v>
      </c>
      <c r="AH973" s="231">
        <f t="shared" ca="1" si="221"/>
        <v>0</v>
      </c>
      <c r="AI973" s="231">
        <f t="shared" ca="1" si="222"/>
        <v>0</v>
      </c>
      <c r="AJ973" s="231" t="str">
        <f t="shared" ca="1" si="223"/>
        <v/>
      </c>
    </row>
    <row r="974" spans="1:36" x14ac:dyDescent="0.25">
      <c r="A974" s="42"/>
      <c r="B974" s="232" t="str">
        <f>IF(NOT(_xlfn.ISFORMULA(D974)),IF(AND(ISNUMBER(D974),D974&lt;&gt;0),Accueil!$B$7,IF(NOT(_xlfn.ISFORMULA(G974)),IF(AND(ISNUMBER(G974),G974&lt;&gt;0),Accueil!$B$7,""),"")),IF(NOT(_xlfn.ISFORMULA(G974)),IF(AND(ISNUMBER(G974),G974&lt;&gt;0),Accueil!$B$7,""),""))</f>
        <v/>
      </c>
      <c r="C974" s="43"/>
      <c r="D974" s="223" t="str">
        <f t="shared" ca="1" si="210"/>
        <v/>
      </c>
      <c r="E974" s="223" t="str">
        <f t="shared" ca="1" si="211"/>
        <v/>
      </c>
      <c r="F974" s="223" t="str">
        <f t="shared" ca="1" si="212"/>
        <v/>
      </c>
      <c r="G974" s="224" t="str">
        <f t="shared" ca="1" si="213"/>
        <v/>
      </c>
      <c r="H974" s="225" t="str">
        <f t="shared" ca="1" si="214"/>
        <v/>
      </c>
      <c r="I974" s="226" t="str">
        <f t="shared" ca="1" si="215"/>
        <v/>
      </c>
      <c r="J974" s="227" t="str">
        <f t="shared" ca="1" si="216"/>
        <v/>
      </c>
      <c r="K974" s="301" t="s">
        <v>88</v>
      </c>
      <c r="L974" s="112"/>
      <c r="M974" s="35"/>
      <c r="N974" s="35"/>
      <c r="O974" s="35"/>
      <c r="P974" s="35"/>
      <c r="S974" s="35"/>
      <c r="T974" s="35"/>
      <c r="U974" s="35"/>
      <c r="V974" s="35"/>
      <c r="W974" s="35"/>
      <c r="X974" s="35"/>
      <c r="Y974" s="35"/>
      <c r="Z974" s="35"/>
      <c r="AA974" s="228" t="b">
        <f t="shared" ca="1" si="217"/>
        <v>1</v>
      </c>
      <c r="AB974" s="228" t="b">
        <f ca="1">AND(Accueil!$E$5="Oui",$AA974,OR($AD974="",Accueil!$E$7="",NOT(ISNUMBER(Accueil!$E$7)),$AD974&gt;=Accueil!$E$7))</f>
        <v>0</v>
      </c>
      <c r="AC974" s="228" t="b">
        <f ca="1">AND(Accueil!$E$8="Oui",$AA974,OR($AD974="",Accueil!$E$10="",NOT(ISNUMBER(Accueil!$E$10)),$AD974&gt;=Accueil!$E$10))</f>
        <v>0</v>
      </c>
      <c r="AD974" s="229" t="str">
        <f>IF(NOT(_xlfn.ISFORMULA(B974)),IF(ISNUMBER(B974),B974,IF(NOT(_xlfn.ISFORMULA(D974)),IF(AND(ISNUMBER(D974),D974&lt;&gt;0),Accueil!$B$7,IF(NOT(_xlfn.ISFORMULA(G974)),IF(AND(ISNUMBER(G974),G974&lt;&gt;0),Accueil!$B$7,""),"")),IF(NOT(_xlfn.ISFORMULA(G974)),IF(AND(ISNUMBER(G974),G974&lt;&gt;0),Accueil!$B$7,""),""))),IF(NOT(_xlfn.ISFORMULA(D974)),IF(AND(ISNUMBER(D974),D974&lt;&gt;0),Accueil!$B$7,IF(NOT(_xlfn.ISFORMULA(G974)),IF(AND(ISNUMBER(G974),G974&lt;&gt;0),Accueil!$B$7,""),"")),IF(NOT(_xlfn.ISFORMULA(G974)),IF(AND(ISNUMBER(G974),G974&lt;&gt;0),Accueil!$B$7,""),"")))</f>
        <v/>
      </c>
      <c r="AE974" s="230">
        <f t="shared" ca="1" si="218"/>
        <v>0</v>
      </c>
      <c r="AF974" s="230">
        <f t="shared" ca="1" si="219"/>
        <v>0</v>
      </c>
      <c r="AG974" s="230">
        <f t="shared" ca="1" si="220"/>
        <v>0</v>
      </c>
      <c r="AH974" s="231">
        <f t="shared" ca="1" si="221"/>
        <v>0</v>
      </c>
      <c r="AI974" s="231">
        <f t="shared" ca="1" si="222"/>
        <v>0</v>
      </c>
      <c r="AJ974" s="231" t="str">
        <f t="shared" ca="1" si="223"/>
        <v/>
      </c>
    </row>
    <row r="975" spans="1:36" x14ac:dyDescent="0.25">
      <c r="A975" s="42"/>
      <c r="B975" s="232" t="str">
        <f>IF(NOT(_xlfn.ISFORMULA(D975)),IF(AND(ISNUMBER(D975),D975&lt;&gt;0),Accueil!$B$7,IF(NOT(_xlfn.ISFORMULA(G975)),IF(AND(ISNUMBER(G975),G975&lt;&gt;0),Accueil!$B$7,""),"")),IF(NOT(_xlfn.ISFORMULA(G975)),IF(AND(ISNUMBER(G975),G975&lt;&gt;0),Accueil!$B$7,""),""))</f>
        <v/>
      </c>
      <c r="C975" s="43"/>
      <c r="D975" s="223" t="str">
        <f t="shared" ca="1" si="210"/>
        <v/>
      </c>
      <c r="E975" s="223" t="str">
        <f t="shared" ca="1" si="211"/>
        <v/>
      </c>
      <c r="F975" s="223" t="str">
        <f t="shared" ca="1" si="212"/>
        <v/>
      </c>
      <c r="G975" s="224" t="str">
        <f t="shared" ca="1" si="213"/>
        <v/>
      </c>
      <c r="H975" s="225" t="str">
        <f t="shared" ca="1" si="214"/>
        <v/>
      </c>
      <c r="I975" s="226" t="str">
        <f t="shared" ca="1" si="215"/>
        <v/>
      </c>
      <c r="J975" s="227" t="str">
        <f t="shared" ca="1" si="216"/>
        <v/>
      </c>
      <c r="K975" s="301" t="s">
        <v>88</v>
      </c>
      <c r="L975" s="112"/>
      <c r="M975" s="35"/>
      <c r="N975" s="35"/>
      <c r="O975" s="35"/>
      <c r="P975" s="35"/>
      <c r="S975" s="35"/>
      <c r="T975" s="35"/>
      <c r="U975" s="35"/>
      <c r="V975" s="35"/>
      <c r="W975" s="35"/>
      <c r="X975" s="35"/>
      <c r="Y975" s="35"/>
      <c r="Z975" s="35"/>
      <c r="AA975" s="228" t="b">
        <f t="shared" ca="1" si="217"/>
        <v>1</v>
      </c>
      <c r="AB975" s="228" t="b">
        <f ca="1">AND(Accueil!$E$5="Oui",$AA975,OR($AD975="",Accueil!$E$7="",NOT(ISNUMBER(Accueil!$E$7)),$AD975&gt;=Accueil!$E$7))</f>
        <v>0</v>
      </c>
      <c r="AC975" s="228" t="b">
        <f ca="1">AND(Accueil!$E$8="Oui",$AA975,OR($AD975="",Accueil!$E$10="",NOT(ISNUMBER(Accueil!$E$10)),$AD975&gt;=Accueil!$E$10))</f>
        <v>0</v>
      </c>
      <c r="AD975" s="229" t="str">
        <f>IF(NOT(_xlfn.ISFORMULA(B975)),IF(ISNUMBER(B975),B975,IF(NOT(_xlfn.ISFORMULA(D975)),IF(AND(ISNUMBER(D975),D975&lt;&gt;0),Accueil!$B$7,IF(NOT(_xlfn.ISFORMULA(G975)),IF(AND(ISNUMBER(G975),G975&lt;&gt;0),Accueil!$B$7,""),"")),IF(NOT(_xlfn.ISFORMULA(G975)),IF(AND(ISNUMBER(G975),G975&lt;&gt;0),Accueil!$B$7,""),""))),IF(NOT(_xlfn.ISFORMULA(D975)),IF(AND(ISNUMBER(D975),D975&lt;&gt;0),Accueil!$B$7,IF(NOT(_xlfn.ISFORMULA(G975)),IF(AND(ISNUMBER(G975),G975&lt;&gt;0),Accueil!$B$7,""),"")),IF(NOT(_xlfn.ISFORMULA(G975)),IF(AND(ISNUMBER(G975),G975&lt;&gt;0),Accueil!$B$7,""),"")))</f>
        <v/>
      </c>
      <c r="AE975" s="230">
        <f t="shared" ca="1" si="218"/>
        <v>0</v>
      </c>
      <c r="AF975" s="230">
        <f t="shared" ca="1" si="219"/>
        <v>0</v>
      </c>
      <c r="AG975" s="230">
        <f t="shared" ca="1" si="220"/>
        <v>0</v>
      </c>
      <c r="AH975" s="231">
        <f t="shared" ca="1" si="221"/>
        <v>0</v>
      </c>
      <c r="AI975" s="231">
        <f t="shared" ca="1" si="222"/>
        <v>0</v>
      </c>
      <c r="AJ975" s="231" t="str">
        <f t="shared" ca="1" si="223"/>
        <v/>
      </c>
    </row>
    <row r="976" spans="1:36" x14ac:dyDescent="0.25">
      <c r="A976" s="42"/>
      <c r="B976" s="232" t="str">
        <f>IF(NOT(_xlfn.ISFORMULA(D976)),IF(AND(ISNUMBER(D976),D976&lt;&gt;0),Accueil!$B$7,IF(NOT(_xlfn.ISFORMULA(G976)),IF(AND(ISNUMBER(G976),G976&lt;&gt;0),Accueil!$B$7,""),"")),IF(NOT(_xlfn.ISFORMULA(G976)),IF(AND(ISNUMBER(G976),G976&lt;&gt;0),Accueil!$B$7,""),""))</f>
        <v/>
      </c>
      <c r="C976" s="43"/>
      <c r="D976" s="223" t="str">
        <f t="shared" ca="1" si="210"/>
        <v/>
      </c>
      <c r="E976" s="223" t="str">
        <f t="shared" ca="1" si="211"/>
        <v/>
      </c>
      <c r="F976" s="223" t="str">
        <f t="shared" ca="1" si="212"/>
        <v/>
      </c>
      <c r="G976" s="224" t="str">
        <f t="shared" ca="1" si="213"/>
        <v/>
      </c>
      <c r="H976" s="225" t="str">
        <f t="shared" ca="1" si="214"/>
        <v/>
      </c>
      <c r="I976" s="226" t="str">
        <f t="shared" ca="1" si="215"/>
        <v/>
      </c>
      <c r="J976" s="227" t="str">
        <f t="shared" ca="1" si="216"/>
        <v/>
      </c>
      <c r="K976" s="301" t="s">
        <v>88</v>
      </c>
      <c r="L976" s="112"/>
      <c r="M976" s="35"/>
      <c r="N976" s="35"/>
      <c r="O976" s="35"/>
      <c r="P976" s="35"/>
      <c r="S976" s="35"/>
      <c r="T976" s="35"/>
      <c r="U976" s="35"/>
      <c r="V976" s="35"/>
      <c r="W976" s="35"/>
      <c r="X976" s="35"/>
      <c r="Y976" s="35"/>
      <c r="Z976" s="35"/>
      <c r="AA976" s="228" t="b">
        <f t="shared" ca="1" si="217"/>
        <v>1</v>
      </c>
      <c r="AB976" s="228" t="b">
        <f ca="1">AND(Accueil!$E$5="Oui",$AA976,OR($AD976="",Accueil!$E$7="",NOT(ISNUMBER(Accueil!$E$7)),$AD976&gt;=Accueil!$E$7))</f>
        <v>0</v>
      </c>
      <c r="AC976" s="228" t="b">
        <f ca="1">AND(Accueil!$E$8="Oui",$AA976,OR($AD976="",Accueil!$E$10="",NOT(ISNUMBER(Accueil!$E$10)),$AD976&gt;=Accueil!$E$10))</f>
        <v>0</v>
      </c>
      <c r="AD976" s="229" t="str">
        <f>IF(NOT(_xlfn.ISFORMULA(B976)),IF(ISNUMBER(B976),B976,IF(NOT(_xlfn.ISFORMULA(D976)),IF(AND(ISNUMBER(D976),D976&lt;&gt;0),Accueil!$B$7,IF(NOT(_xlfn.ISFORMULA(G976)),IF(AND(ISNUMBER(G976),G976&lt;&gt;0),Accueil!$B$7,""),"")),IF(NOT(_xlfn.ISFORMULA(G976)),IF(AND(ISNUMBER(G976),G976&lt;&gt;0),Accueil!$B$7,""),""))),IF(NOT(_xlfn.ISFORMULA(D976)),IF(AND(ISNUMBER(D976),D976&lt;&gt;0),Accueil!$B$7,IF(NOT(_xlfn.ISFORMULA(G976)),IF(AND(ISNUMBER(G976),G976&lt;&gt;0),Accueil!$B$7,""),"")),IF(NOT(_xlfn.ISFORMULA(G976)),IF(AND(ISNUMBER(G976),G976&lt;&gt;0),Accueil!$B$7,""),"")))</f>
        <v/>
      </c>
      <c r="AE976" s="230">
        <f t="shared" ca="1" si="218"/>
        <v>0</v>
      </c>
      <c r="AF976" s="230">
        <f t="shared" ca="1" si="219"/>
        <v>0</v>
      </c>
      <c r="AG976" s="230">
        <f t="shared" ca="1" si="220"/>
        <v>0</v>
      </c>
      <c r="AH976" s="231">
        <f t="shared" ca="1" si="221"/>
        <v>0</v>
      </c>
      <c r="AI976" s="231">
        <f t="shared" ca="1" si="222"/>
        <v>0</v>
      </c>
      <c r="AJ976" s="231" t="str">
        <f t="shared" ca="1" si="223"/>
        <v/>
      </c>
    </row>
    <row r="977" spans="1:36" x14ac:dyDescent="0.25">
      <c r="A977" s="42"/>
      <c r="B977" s="232" t="str">
        <f>IF(NOT(_xlfn.ISFORMULA(D977)),IF(AND(ISNUMBER(D977),D977&lt;&gt;0),Accueil!$B$7,IF(NOT(_xlfn.ISFORMULA(G977)),IF(AND(ISNUMBER(G977),G977&lt;&gt;0),Accueil!$B$7,""),"")),IF(NOT(_xlfn.ISFORMULA(G977)),IF(AND(ISNUMBER(G977),G977&lt;&gt;0),Accueil!$B$7,""),""))</f>
        <v/>
      </c>
      <c r="C977" s="43"/>
      <c r="D977" s="223" t="str">
        <f t="shared" ca="1" si="210"/>
        <v/>
      </c>
      <c r="E977" s="223" t="str">
        <f t="shared" ca="1" si="211"/>
        <v/>
      </c>
      <c r="F977" s="223" t="str">
        <f t="shared" ca="1" si="212"/>
        <v/>
      </c>
      <c r="G977" s="224" t="str">
        <f t="shared" ca="1" si="213"/>
        <v/>
      </c>
      <c r="H977" s="225" t="str">
        <f t="shared" ca="1" si="214"/>
        <v/>
      </c>
      <c r="I977" s="226" t="str">
        <f t="shared" ca="1" si="215"/>
        <v/>
      </c>
      <c r="J977" s="227" t="str">
        <f t="shared" ca="1" si="216"/>
        <v/>
      </c>
      <c r="K977" s="301" t="s">
        <v>88</v>
      </c>
      <c r="L977" s="112"/>
      <c r="M977" s="35"/>
      <c r="N977" s="35"/>
      <c r="O977" s="35"/>
      <c r="P977" s="35"/>
      <c r="S977" s="35"/>
      <c r="T977" s="35"/>
      <c r="U977" s="35"/>
      <c r="V977" s="35"/>
      <c r="W977" s="35"/>
      <c r="X977" s="35"/>
      <c r="Y977" s="35"/>
      <c r="Z977" s="35"/>
      <c r="AA977" s="228" t="b">
        <f t="shared" ca="1" si="217"/>
        <v>1</v>
      </c>
      <c r="AB977" s="228" t="b">
        <f ca="1">AND(Accueil!$E$5="Oui",$AA977,OR($AD977="",Accueil!$E$7="",NOT(ISNUMBER(Accueil!$E$7)),$AD977&gt;=Accueil!$E$7))</f>
        <v>0</v>
      </c>
      <c r="AC977" s="228" t="b">
        <f ca="1">AND(Accueil!$E$8="Oui",$AA977,OR($AD977="",Accueil!$E$10="",NOT(ISNUMBER(Accueil!$E$10)),$AD977&gt;=Accueil!$E$10))</f>
        <v>0</v>
      </c>
      <c r="AD977" s="229" t="str">
        <f>IF(NOT(_xlfn.ISFORMULA(B977)),IF(ISNUMBER(B977),B977,IF(NOT(_xlfn.ISFORMULA(D977)),IF(AND(ISNUMBER(D977),D977&lt;&gt;0),Accueil!$B$7,IF(NOT(_xlfn.ISFORMULA(G977)),IF(AND(ISNUMBER(G977),G977&lt;&gt;0),Accueil!$B$7,""),"")),IF(NOT(_xlfn.ISFORMULA(G977)),IF(AND(ISNUMBER(G977),G977&lt;&gt;0),Accueil!$B$7,""),""))),IF(NOT(_xlfn.ISFORMULA(D977)),IF(AND(ISNUMBER(D977),D977&lt;&gt;0),Accueil!$B$7,IF(NOT(_xlfn.ISFORMULA(G977)),IF(AND(ISNUMBER(G977),G977&lt;&gt;0),Accueil!$B$7,""),"")),IF(NOT(_xlfn.ISFORMULA(G977)),IF(AND(ISNUMBER(G977),G977&lt;&gt;0),Accueil!$B$7,""),"")))</f>
        <v/>
      </c>
      <c r="AE977" s="230">
        <f t="shared" ca="1" si="218"/>
        <v>0</v>
      </c>
      <c r="AF977" s="230">
        <f t="shared" ca="1" si="219"/>
        <v>0</v>
      </c>
      <c r="AG977" s="230">
        <f t="shared" ca="1" si="220"/>
        <v>0</v>
      </c>
      <c r="AH977" s="231">
        <f t="shared" ca="1" si="221"/>
        <v>0</v>
      </c>
      <c r="AI977" s="231">
        <f t="shared" ca="1" si="222"/>
        <v>0</v>
      </c>
      <c r="AJ977" s="231" t="str">
        <f t="shared" ca="1" si="223"/>
        <v/>
      </c>
    </row>
    <row r="978" spans="1:36" x14ac:dyDescent="0.25">
      <c r="A978" s="42"/>
      <c r="B978" s="232" t="str">
        <f>IF(NOT(_xlfn.ISFORMULA(D978)),IF(AND(ISNUMBER(D978),D978&lt;&gt;0),Accueil!$B$7,IF(NOT(_xlfn.ISFORMULA(G978)),IF(AND(ISNUMBER(G978),G978&lt;&gt;0),Accueil!$B$7,""),"")),IF(NOT(_xlfn.ISFORMULA(G978)),IF(AND(ISNUMBER(G978),G978&lt;&gt;0),Accueil!$B$7,""),""))</f>
        <v/>
      </c>
      <c r="C978" s="43"/>
      <c r="D978" s="223" t="str">
        <f t="shared" ca="1" si="210"/>
        <v/>
      </c>
      <c r="E978" s="223" t="str">
        <f t="shared" ca="1" si="211"/>
        <v/>
      </c>
      <c r="F978" s="223" t="str">
        <f t="shared" ca="1" si="212"/>
        <v/>
      </c>
      <c r="G978" s="224" t="str">
        <f t="shared" ca="1" si="213"/>
        <v/>
      </c>
      <c r="H978" s="225" t="str">
        <f t="shared" ca="1" si="214"/>
        <v/>
      </c>
      <c r="I978" s="226" t="str">
        <f t="shared" ca="1" si="215"/>
        <v/>
      </c>
      <c r="J978" s="227" t="str">
        <f t="shared" ca="1" si="216"/>
        <v/>
      </c>
      <c r="K978" s="301" t="s">
        <v>88</v>
      </c>
      <c r="L978" s="112"/>
      <c r="M978" s="35"/>
      <c r="N978" s="35"/>
      <c r="O978" s="35"/>
      <c r="P978" s="35"/>
      <c r="S978" s="35"/>
      <c r="T978" s="35"/>
      <c r="U978" s="35"/>
      <c r="V978" s="35"/>
      <c r="W978" s="35"/>
      <c r="X978" s="35"/>
      <c r="Y978" s="35"/>
      <c r="Z978" s="35"/>
      <c r="AA978" s="228" t="b">
        <f t="shared" ca="1" si="217"/>
        <v>1</v>
      </c>
      <c r="AB978" s="228" t="b">
        <f ca="1">AND(Accueil!$E$5="Oui",$AA978,OR($AD978="",Accueil!$E$7="",NOT(ISNUMBER(Accueil!$E$7)),$AD978&gt;=Accueil!$E$7))</f>
        <v>0</v>
      </c>
      <c r="AC978" s="228" t="b">
        <f ca="1">AND(Accueil!$E$8="Oui",$AA978,OR($AD978="",Accueil!$E$10="",NOT(ISNUMBER(Accueil!$E$10)),$AD978&gt;=Accueil!$E$10))</f>
        <v>0</v>
      </c>
      <c r="AD978" s="229" t="str">
        <f>IF(NOT(_xlfn.ISFORMULA(B978)),IF(ISNUMBER(B978),B978,IF(NOT(_xlfn.ISFORMULA(D978)),IF(AND(ISNUMBER(D978),D978&lt;&gt;0),Accueil!$B$7,IF(NOT(_xlfn.ISFORMULA(G978)),IF(AND(ISNUMBER(G978),G978&lt;&gt;0),Accueil!$B$7,""),"")),IF(NOT(_xlfn.ISFORMULA(G978)),IF(AND(ISNUMBER(G978),G978&lt;&gt;0),Accueil!$B$7,""),""))),IF(NOT(_xlfn.ISFORMULA(D978)),IF(AND(ISNUMBER(D978),D978&lt;&gt;0),Accueil!$B$7,IF(NOT(_xlfn.ISFORMULA(G978)),IF(AND(ISNUMBER(G978),G978&lt;&gt;0),Accueil!$B$7,""),"")),IF(NOT(_xlfn.ISFORMULA(G978)),IF(AND(ISNUMBER(G978),G978&lt;&gt;0),Accueil!$B$7,""),"")))</f>
        <v/>
      </c>
      <c r="AE978" s="230">
        <f t="shared" ca="1" si="218"/>
        <v>0</v>
      </c>
      <c r="AF978" s="230">
        <f t="shared" ca="1" si="219"/>
        <v>0</v>
      </c>
      <c r="AG978" s="230">
        <f t="shared" ca="1" si="220"/>
        <v>0</v>
      </c>
      <c r="AH978" s="231">
        <f t="shared" ca="1" si="221"/>
        <v>0</v>
      </c>
      <c r="AI978" s="231">
        <f t="shared" ca="1" si="222"/>
        <v>0</v>
      </c>
      <c r="AJ978" s="231" t="str">
        <f t="shared" ca="1" si="223"/>
        <v/>
      </c>
    </row>
    <row r="979" spans="1:36" x14ac:dyDescent="0.25">
      <c r="A979" s="42"/>
      <c r="B979" s="232" t="str">
        <f>IF(NOT(_xlfn.ISFORMULA(D979)),IF(AND(ISNUMBER(D979),D979&lt;&gt;0),Accueil!$B$7,IF(NOT(_xlfn.ISFORMULA(G979)),IF(AND(ISNUMBER(G979),G979&lt;&gt;0),Accueil!$B$7,""),"")),IF(NOT(_xlfn.ISFORMULA(G979)),IF(AND(ISNUMBER(G979),G979&lt;&gt;0),Accueil!$B$7,""),""))</f>
        <v/>
      </c>
      <c r="C979" s="43"/>
      <c r="D979" s="223" t="str">
        <f t="shared" ca="1" si="210"/>
        <v/>
      </c>
      <c r="E979" s="223" t="str">
        <f t="shared" ca="1" si="211"/>
        <v/>
      </c>
      <c r="F979" s="223" t="str">
        <f t="shared" ca="1" si="212"/>
        <v/>
      </c>
      <c r="G979" s="224" t="str">
        <f t="shared" ca="1" si="213"/>
        <v/>
      </c>
      <c r="H979" s="225" t="str">
        <f t="shared" ca="1" si="214"/>
        <v/>
      </c>
      <c r="I979" s="226" t="str">
        <f t="shared" ca="1" si="215"/>
        <v/>
      </c>
      <c r="J979" s="227" t="str">
        <f t="shared" ca="1" si="216"/>
        <v/>
      </c>
      <c r="K979" s="301" t="s">
        <v>88</v>
      </c>
      <c r="L979" s="112"/>
      <c r="M979" s="35"/>
      <c r="N979" s="35"/>
      <c r="O979" s="35"/>
      <c r="P979" s="35"/>
      <c r="S979" s="35"/>
      <c r="T979" s="35"/>
      <c r="U979" s="35"/>
      <c r="V979" s="35"/>
      <c r="W979" s="35"/>
      <c r="X979" s="35"/>
      <c r="Y979" s="35"/>
      <c r="Z979" s="35"/>
      <c r="AA979" s="228" t="b">
        <f t="shared" ca="1" si="217"/>
        <v>1</v>
      </c>
      <c r="AB979" s="228" t="b">
        <f ca="1">AND(Accueil!$E$5="Oui",$AA979,OR($AD979="",Accueil!$E$7="",NOT(ISNUMBER(Accueil!$E$7)),$AD979&gt;=Accueil!$E$7))</f>
        <v>0</v>
      </c>
      <c r="AC979" s="228" t="b">
        <f ca="1">AND(Accueil!$E$8="Oui",$AA979,OR($AD979="",Accueil!$E$10="",NOT(ISNUMBER(Accueil!$E$10)),$AD979&gt;=Accueil!$E$10))</f>
        <v>0</v>
      </c>
      <c r="AD979" s="229" t="str">
        <f>IF(NOT(_xlfn.ISFORMULA(B979)),IF(ISNUMBER(B979),B979,IF(NOT(_xlfn.ISFORMULA(D979)),IF(AND(ISNUMBER(D979),D979&lt;&gt;0),Accueil!$B$7,IF(NOT(_xlfn.ISFORMULA(G979)),IF(AND(ISNUMBER(G979),G979&lt;&gt;0),Accueil!$B$7,""),"")),IF(NOT(_xlfn.ISFORMULA(G979)),IF(AND(ISNUMBER(G979),G979&lt;&gt;0),Accueil!$B$7,""),""))),IF(NOT(_xlfn.ISFORMULA(D979)),IF(AND(ISNUMBER(D979),D979&lt;&gt;0),Accueil!$B$7,IF(NOT(_xlfn.ISFORMULA(G979)),IF(AND(ISNUMBER(G979),G979&lt;&gt;0),Accueil!$B$7,""),"")),IF(NOT(_xlfn.ISFORMULA(G979)),IF(AND(ISNUMBER(G979),G979&lt;&gt;0),Accueil!$B$7,""),"")))</f>
        <v/>
      </c>
      <c r="AE979" s="230">
        <f t="shared" ca="1" si="218"/>
        <v>0</v>
      </c>
      <c r="AF979" s="230">
        <f t="shared" ca="1" si="219"/>
        <v>0</v>
      </c>
      <c r="AG979" s="230">
        <f t="shared" ca="1" si="220"/>
        <v>0</v>
      </c>
      <c r="AH979" s="231">
        <f t="shared" ca="1" si="221"/>
        <v>0</v>
      </c>
      <c r="AI979" s="231">
        <f t="shared" ca="1" si="222"/>
        <v>0</v>
      </c>
      <c r="AJ979" s="231" t="str">
        <f t="shared" ca="1" si="223"/>
        <v/>
      </c>
    </row>
    <row r="980" spans="1:36" x14ac:dyDescent="0.25">
      <c r="A980" s="42"/>
      <c r="B980" s="232" t="str">
        <f>IF(NOT(_xlfn.ISFORMULA(D980)),IF(AND(ISNUMBER(D980),D980&lt;&gt;0),Accueil!$B$7,IF(NOT(_xlfn.ISFORMULA(G980)),IF(AND(ISNUMBER(G980),G980&lt;&gt;0),Accueil!$B$7,""),"")),IF(NOT(_xlfn.ISFORMULA(G980)),IF(AND(ISNUMBER(G980),G980&lt;&gt;0),Accueil!$B$7,""),""))</f>
        <v/>
      </c>
      <c r="C980" s="43"/>
      <c r="D980" s="223" t="str">
        <f t="shared" ca="1" si="210"/>
        <v/>
      </c>
      <c r="E980" s="223" t="str">
        <f t="shared" ca="1" si="211"/>
        <v/>
      </c>
      <c r="F980" s="223" t="str">
        <f t="shared" ca="1" si="212"/>
        <v/>
      </c>
      <c r="G980" s="224" t="str">
        <f t="shared" ca="1" si="213"/>
        <v/>
      </c>
      <c r="H980" s="225" t="str">
        <f t="shared" ca="1" si="214"/>
        <v/>
      </c>
      <c r="I980" s="226" t="str">
        <f t="shared" ca="1" si="215"/>
        <v/>
      </c>
      <c r="J980" s="227" t="str">
        <f t="shared" ca="1" si="216"/>
        <v/>
      </c>
      <c r="K980" s="301" t="s">
        <v>88</v>
      </c>
      <c r="L980" s="112"/>
      <c r="M980" s="35"/>
      <c r="N980" s="35"/>
      <c r="O980" s="35"/>
      <c r="P980" s="35"/>
      <c r="S980" s="35"/>
      <c r="T980" s="35"/>
      <c r="U980" s="35"/>
      <c r="V980" s="35"/>
      <c r="W980" s="35"/>
      <c r="X980" s="35"/>
      <c r="Y980" s="35"/>
      <c r="Z980" s="35"/>
      <c r="AA980" s="228" t="b">
        <f t="shared" ca="1" si="217"/>
        <v>1</v>
      </c>
      <c r="AB980" s="228" t="b">
        <f ca="1">AND(Accueil!$E$5="Oui",$AA980,OR($AD980="",Accueil!$E$7="",NOT(ISNUMBER(Accueil!$E$7)),$AD980&gt;=Accueil!$E$7))</f>
        <v>0</v>
      </c>
      <c r="AC980" s="228" t="b">
        <f ca="1">AND(Accueil!$E$8="Oui",$AA980,OR($AD980="",Accueil!$E$10="",NOT(ISNUMBER(Accueil!$E$10)),$AD980&gt;=Accueil!$E$10))</f>
        <v>0</v>
      </c>
      <c r="AD980" s="229" t="str">
        <f>IF(NOT(_xlfn.ISFORMULA(B980)),IF(ISNUMBER(B980),B980,IF(NOT(_xlfn.ISFORMULA(D980)),IF(AND(ISNUMBER(D980),D980&lt;&gt;0),Accueil!$B$7,IF(NOT(_xlfn.ISFORMULA(G980)),IF(AND(ISNUMBER(G980),G980&lt;&gt;0),Accueil!$B$7,""),"")),IF(NOT(_xlfn.ISFORMULA(G980)),IF(AND(ISNUMBER(G980),G980&lt;&gt;0),Accueil!$B$7,""),""))),IF(NOT(_xlfn.ISFORMULA(D980)),IF(AND(ISNUMBER(D980),D980&lt;&gt;0),Accueil!$B$7,IF(NOT(_xlfn.ISFORMULA(G980)),IF(AND(ISNUMBER(G980),G980&lt;&gt;0),Accueil!$B$7,""),"")),IF(NOT(_xlfn.ISFORMULA(G980)),IF(AND(ISNUMBER(G980),G980&lt;&gt;0),Accueil!$B$7,""),"")))</f>
        <v/>
      </c>
      <c r="AE980" s="230">
        <f t="shared" ca="1" si="218"/>
        <v>0</v>
      </c>
      <c r="AF980" s="230">
        <f t="shared" ca="1" si="219"/>
        <v>0</v>
      </c>
      <c r="AG980" s="230">
        <f t="shared" ca="1" si="220"/>
        <v>0</v>
      </c>
      <c r="AH980" s="231">
        <f t="shared" ca="1" si="221"/>
        <v>0</v>
      </c>
      <c r="AI980" s="231">
        <f t="shared" ca="1" si="222"/>
        <v>0</v>
      </c>
      <c r="AJ980" s="231" t="str">
        <f t="shared" ca="1" si="223"/>
        <v/>
      </c>
    </row>
    <row r="981" spans="1:36" x14ac:dyDescent="0.25">
      <c r="A981" s="42"/>
      <c r="B981" s="232" t="str">
        <f>IF(NOT(_xlfn.ISFORMULA(D981)),IF(AND(ISNUMBER(D981),D981&lt;&gt;0),Accueil!$B$7,IF(NOT(_xlfn.ISFORMULA(G981)),IF(AND(ISNUMBER(G981),G981&lt;&gt;0),Accueil!$B$7,""),"")),IF(NOT(_xlfn.ISFORMULA(G981)),IF(AND(ISNUMBER(G981),G981&lt;&gt;0),Accueil!$B$7,""),""))</f>
        <v/>
      </c>
      <c r="C981" s="43"/>
      <c r="D981" s="223" t="str">
        <f t="shared" ca="1" si="210"/>
        <v/>
      </c>
      <c r="E981" s="223" t="str">
        <f t="shared" ca="1" si="211"/>
        <v/>
      </c>
      <c r="F981" s="223" t="str">
        <f t="shared" ca="1" si="212"/>
        <v/>
      </c>
      <c r="G981" s="224" t="str">
        <f t="shared" ca="1" si="213"/>
        <v/>
      </c>
      <c r="H981" s="225" t="str">
        <f t="shared" ca="1" si="214"/>
        <v/>
      </c>
      <c r="I981" s="226" t="str">
        <f t="shared" ca="1" si="215"/>
        <v/>
      </c>
      <c r="J981" s="227" t="str">
        <f t="shared" ca="1" si="216"/>
        <v/>
      </c>
      <c r="K981" s="301" t="s">
        <v>88</v>
      </c>
      <c r="L981" s="112"/>
      <c r="M981" s="35"/>
      <c r="N981" s="35"/>
      <c r="O981" s="35"/>
      <c r="P981" s="35"/>
      <c r="S981" s="35"/>
      <c r="T981" s="35"/>
      <c r="U981" s="35"/>
      <c r="V981" s="35"/>
      <c r="W981" s="35"/>
      <c r="X981" s="35"/>
      <c r="Y981" s="35"/>
      <c r="Z981" s="35"/>
      <c r="AA981" s="228" t="b">
        <f t="shared" ca="1" si="217"/>
        <v>1</v>
      </c>
      <c r="AB981" s="228" t="b">
        <f ca="1">AND(Accueil!$E$5="Oui",$AA981,OR($AD981="",Accueil!$E$7="",NOT(ISNUMBER(Accueil!$E$7)),$AD981&gt;=Accueil!$E$7))</f>
        <v>0</v>
      </c>
      <c r="AC981" s="228" t="b">
        <f ca="1">AND(Accueil!$E$8="Oui",$AA981,OR($AD981="",Accueil!$E$10="",NOT(ISNUMBER(Accueil!$E$10)),$AD981&gt;=Accueil!$E$10))</f>
        <v>0</v>
      </c>
      <c r="AD981" s="229" t="str">
        <f>IF(NOT(_xlfn.ISFORMULA(B981)),IF(ISNUMBER(B981),B981,IF(NOT(_xlfn.ISFORMULA(D981)),IF(AND(ISNUMBER(D981),D981&lt;&gt;0),Accueil!$B$7,IF(NOT(_xlfn.ISFORMULA(G981)),IF(AND(ISNUMBER(G981),G981&lt;&gt;0),Accueil!$B$7,""),"")),IF(NOT(_xlfn.ISFORMULA(G981)),IF(AND(ISNUMBER(G981),G981&lt;&gt;0),Accueil!$B$7,""),""))),IF(NOT(_xlfn.ISFORMULA(D981)),IF(AND(ISNUMBER(D981),D981&lt;&gt;0),Accueil!$B$7,IF(NOT(_xlfn.ISFORMULA(G981)),IF(AND(ISNUMBER(G981),G981&lt;&gt;0),Accueil!$B$7,""),"")),IF(NOT(_xlfn.ISFORMULA(G981)),IF(AND(ISNUMBER(G981),G981&lt;&gt;0),Accueil!$B$7,""),"")))</f>
        <v/>
      </c>
      <c r="AE981" s="230">
        <f t="shared" ca="1" si="218"/>
        <v>0</v>
      </c>
      <c r="AF981" s="230">
        <f t="shared" ca="1" si="219"/>
        <v>0</v>
      </c>
      <c r="AG981" s="230">
        <f t="shared" ca="1" si="220"/>
        <v>0</v>
      </c>
      <c r="AH981" s="231">
        <f t="shared" ca="1" si="221"/>
        <v>0</v>
      </c>
      <c r="AI981" s="231">
        <f t="shared" ca="1" si="222"/>
        <v>0</v>
      </c>
      <c r="AJ981" s="231" t="str">
        <f t="shared" ca="1" si="223"/>
        <v/>
      </c>
    </row>
    <row r="982" spans="1:36" x14ac:dyDescent="0.25">
      <c r="A982" s="42"/>
      <c r="B982" s="232" t="str">
        <f>IF(NOT(_xlfn.ISFORMULA(D982)),IF(AND(ISNUMBER(D982),D982&lt;&gt;0),Accueil!$B$7,IF(NOT(_xlfn.ISFORMULA(G982)),IF(AND(ISNUMBER(G982),G982&lt;&gt;0),Accueil!$B$7,""),"")),IF(NOT(_xlfn.ISFORMULA(G982)),IF(AND(ISNUMBER(G982),G982&lt;&gt;0),Accueil!$B$7,""),""))</f>
        <v/>
      </c>
      <c r="C982" s="43"/>
      <c r="D982" s="223" t="str">
        <f t="shared" ca="1" si="210"/>
        <v/>
      </c>
      <c r="E982" s="223" t="str">
        <f t="shared" ca="1" si="211"/>
        <v/>
      </c>
      <c r="F982" s="223" t="str">
        <f t="shared" ca="1" si="212"/>
        <v/>
      </c>
      <c r="G982" s="224" t="str">
        <f t="shared" ca="1" si="213"/>
        <v/>
      </c>
      <c r="H982" s="225" t="str">
        <f t="shared" ca="1" si="214"/>
        <v/>
      </c>
      <c r="I982" s="226" t="str">
        <f t="shared" ca="1" si="215"/>
        <v/>
      </c>
      <c r="J982" s="227" t="str">
        <f t="shared" ca="1" si="216"/>
        <v/>
      </c>
      <c r="K982" s="301" t="s">
        <v>88</v>
      </c>
      <c r="L982" s="112"/>
      <c r="M982" s="35"/>
      <c r="N982" s="35"/>
      <c r="O982" s="35"/>
      <c r="P982" s="35"/>
      <c r="S982" s="35"/>
      <c r="T982" s="35"/>
      <c r="U982" s="35"/>
      <c r="V982" s="35"/>
      <c r="W982" s="35"/>
      <c r="X982" s="35"/>
      <c r="Y982" s="35"/>
      <c r="Z982" s="35"/>
      <c r="AA982" s="228" t="b">
        <f t="shared" ca="1" si="217"/>
        <v>1</v>
      </c>
      <c r="AB982" s="228" t="b">
        <f ca="1">AND(Accueil!$E$5="Oui",$AA982,OR($AD982="",Accueil!$E$7="",NOT(ISNUMBER(Accueil!$E$7)),$AD982&gt;=Accueil!$E$7))</f>
        <v>0</v>
      </c>
      <c r="AC982" s="228" t="b">
        <f ca="1">AND(Accueil!$E$8="Oui",$AA982,OR($AD982="",Accueil!$E$10="",NOT(ISNUMBER(Accueil!$E$10)),$AD982&gt;=Accueil!$E$10))</f>
        <v>0</v>
      </c>
      <c r="AD982" s="229" t="str">
        <f>IF(NOT(_xlfn.ISFORMULA(B982)),IF(ISNUMBER(B982),B982,IF(NOT(_xlfn.ISFORMULA(D982)),IF(AND(ISNUMBER(D982),D982&lt;&gt;0),Accueil!$B$7,IF(NOT(_xlfn.ISFORMULA(G982)),IF(AND(ISNUMBER(G982),G982&lt;&gt;0),Accueil!$B$7,""),"")),IF(NOT(_xlfn.ISFORMULA(G982)),IF(AND(ISNUMBER(G982),G982&lt;&gt;0),Accueil!$B$7,""),""))),IF(NOT(_xlfn.ISFORMULA(D982)),IF(AND(ISNUMBER(D982),D982&lt;&gt;0),Accueil!$B$7,IF(NOT(_xlfn.ISFORMULA(G982)),IF(AND(ISNUMBER(G982),G982&lt;&gt;0),Accueil!$B$7,""),"")),IF(NOT(_xlfn.ISFORMULA(G982)),IF(AND(ISNUMBER(G982),G982&lt;&gt;0),Accueil!$B$7,""),"")))</f>
        <v/>
      </c>
      <c r="AE982" s="230">
        <f t="shared" ca="1" si="218"/>
        <v>0</v>
      </c>
      <c r="AF982" s="230">
        <f t="shared" ca="1" si="219"/>
        <v>0</v>
      </c>
      <c r="AG982" s="230">
        <f t="shared" ca="1" si="220"/>
        <v>0</v>
      </c>
      <c r="AH982" s="231">
        <f t="shared" ca="1" si="221"/>
        <v>0</v>
      </c>
      <c r="AI982" s="231">
        <f t="shared" ca="1" si="222"/>
        <v>0</v>
      </c>
      <c r="AJ982" s="231" t="str">
        <f t="shared" ca="1" si="223"/>
        <v/>
      </c>
    </row>
    <row r="983" spans="1:36" x14ac:dyDescent="0.25">
      <c r="A983" s="42"/>
      <c r="B983" s="232" t="str">
        <f>IF(NOT(_xlfn.ISFORMULA(D983)),IF(AND(ISNUMBER(D983),D983&lt;&gt;0),Accueil!$B$7,IF(NOT(_xlfn.ISFORMULA(G983)),IF(AND(ISNUMBER(G983),G983&lt;&gt;0),Accueil!$B$7,""),"")),IF(NOT(_xlfn.ISFORMULA(G983)),IF(AND(ISNUMBER(G983),G983&lt;&gt;0),Accueil!$B$7,""),""))</f>
        <v/>
      </c>
      <c r="C983" s="43"/>
      <c r="D983" s="223" t="str">
        <f t="shared" ca="1" si="210"/>
        <v/>
      </c>
      <c r="E983" s="223" t="str">
        <f t="shared" ca="1" si="211"/>
        <v/>
      </c>
      <c r="F983" s="223" t="str">
        <f t="shared" ca="1" si="212"/>
        <v/>
      </c>
      <c r="G983" s="224" t="str">
        <f t="shared" ca="1" si="213"/>
        <v/>
      </c>
      <c r="H983" s="225" t="str">
        <f t="shared" ca="1" si="214"/>
        <v/>
      </c>
      <c r="I983" s="226" t="str">
        <f t="shared" ca="1" si="215"/>
        <v/>
      </c>
      <c r="J983" s="227" t="str">
        <f t="shared" ca="1" si="216"/>
        <v/>
      </c>
      <c r="K983" s="301" t="s">
        <v>88</v>
      </c>
      <c r="L983" s="112"/>
      <c r="M983" s="35"/>
      <c r="N983" s="35"/>
      <c r="O983" s="35"/>
      <c r="P983" s="35"/>
      <c r="S983" s="35"/>
      <c r="T983" s="35"/>
      <c r="U983" s="35"/>
      <c r="V983" s="35"/>
      <c r="W983" s="35"/>
      <c r="X983" s="35"/>
      <c r="Y983" s="35"/>
      <c r="Z983" s="35"/>
      <c r="AA983" s="228" t="b">
        <f t="shared" ca="1" si="217"/>
        <v>1</v>
      </c>
      <c r="AB983" s="228" t="b">
        <f ca="1">AND(Accueil!$E$5="Oui",$AA983,OR($AD983="",Accueil!$E$7="",NOT(ISNUMBER(Accueil!$E$7)),$AD983&gt;=Accueil!$E$7))</f>
        <v>0</v>
      </c>
      <c r="AC983" s="228" t="b">
        <f ca="1">AND(Accueil!$E$8="Oui",$AA983,OR($AD983="",Accueil!$E$10="",NOT(ISNUMBER(Accueil!$E$10)),$AD983&gt;=Accueil!$E$10))</f>
        <v>0</v>
      </c>
      <c r="AD983" s="229" t="str">
        <f>IF(NOT(_xlfn.ISFORMULA(B983)),IF(ISNUMBER(B983),B983,IF(NOT(_xlfn.ISFORMULA(D983)),IF(AND(ISNUMBER(D983),D983&lt;&gt;0),Accueil!$B$7,IF(NOT(_xlfn.ISFORMULA(G983)),IF(AND(ISNUMBER(G983),G983&lt;&gt;0),Accueil!$B$7,""),"")),IF(NOT(_xlfn.ISFORMULA(G983)),IF(AND(ISNUMBER(G983),G983&lt;&gt;0),Accueil!$B$7,""),""))),IF(NOT(_xlfn.ISFORMULA(D983)),IF(AND(ISNUMBER(D983),D983&lt;&gt;0),Accueil!$B$7,IF(NOT(_xlfn.ISFORMULA(G983)),IF(AND(ISNUMBER(G983),G983&lt;&gt;0),Accueil!$B$7,""),"")),IF(NOT(_xlfn.ISFORMULA(G983)),IF(AND(ISNUMBER(G983),G983&lt;&gt;0),Accueil!$B$7,""),"")))</f>
        <v/>
      </c>
      <c r="AE983" s="230">
        <f t="shared" ca="1" si="218"/>
        <v>0</v>
      </c>
      <c r="AF983" s="230">
        <f t="shared" ca="1" si="219"/>
        <v>0</v>
      </c>
      <c r="AG983" s="230">
        <f t="shared" ca="1" si="220"/>
        <v>0</v>
      </c>
      <c r="AH983" s="231">
        <f t="shared" ca="1" si="221"/>
        <v>0</v>
      </c>
      <c r="AI983" s="231">
        <f t="shared" ca="1" si="222"/>
        <v>0</v>
      </c>
      <c r="AJ983" s="231" t="str">
        <f t="shared" ca="1" si="223"/>
        <v/>
      </c>
    </row>
    <row r="984" spans="1:36" x14ac:dyDescent="0.25">
      <c r="A984" s="42"/>
      <c r="B984" s="232" t="str">
        <f>IF(NOT(_xlfn.ISFORMULA(D984)),IF(AND(ISNUMBER(D984),D984&lt;&gt;0),Accueil!$B$7,IF(NOT(_xlfn.ISFORMULA(G984)),IF(AND(ISNUMBER(G984),G984&lt;&gt;0),Accueil!$B$7,""),"")),IF(NOT(_xlfn.ISFORMULA(G984)),IF(AND(ISNUMBER(G984),G984&lt;&gt;0),Accueil!$B$7,""),""))</f>
        <v/>
      </c>
      <c r="C984" s="43"/>
      <c r="D984" s="223" t="str">
        <f t="shared" ca="1" si="210"/>
        <v/>
      </c>
      <c r="E984" s="223" t="str">
        <f t="shared" ca="1" si="211"/>
        <v/>
      </c>
      <c r="F984" s="223" t="str">
        <f t="shared" ca="1" si="212"/>
        <v/>
      </c>
      <c r="G984" s="224" t="str">
        <f t="shared" ca="1" si="213"/>
        <v/>
      </c>
      <c r="H984" s="225" t="str">
        <f t="shared" ca="1" si="214"/>
        <v/>
      </c>
      <c r="I984" s="226" t="str">
        <f t="shared" ca="1" si="215"/>
        <v/>
      </c>
      <c r="J984" s="227" t="str">
        <f t="shared" ca="1" si="216"/>
        <v/>
      </c>
      <c r="K984" s="301" t="s">
        <v>88</v>
      </c>
      <c r="L984" s="112"/>
      <c r="M984" s="35"/>
      <c r="N984" s="35"/>
      <c r="O984" s="35"/>
      <c r="P984" s="35"/>
      <c r="S984" s="35"/>
      <c r="T984" s="35"/>
      <c r="U984" s="35"/>
      <c r="V984" s="35"/>
      <c r="W984" s="35"/>
      <c r="X984" s="35"/>
      <c r="Y984" s="35"/>
      <c r="Z984" s="35"/>
      <c r="AA984" s="228" t="b">
        <f t="shared" ca="1" si="217"/>
        <v>1</v>
      </c>
      <c r="AB984" s="228" t="b">
        <f ca="1">AND(Accueil!$E$5="Oui",$AA984,OR($AD984="",Accueil!$E$7="",NOT(ISNUMBER(Accueil!$E$7)),$AD984&gt;=Accueil!$E$7))</f>
        <v>0</v>
      </c>
      <c r="AC984" s="228" t="b">
        <f ca="1">AND(Accueil!$E$8="Oui",$AA984,OR($AD984="",Accueil!$E$10="",NOT(ISNUMBER(Accueil!$E$10)),$AD984&gt;=Accueil!$E$10))</f>
        <v>0</v>
      </c>
      <c r="AD984" s="229" t="str">
        <f>IF(NOT(_xlfn.ISFORMULA(B984)),IF(ISNUMBER(B984),B984,IF(NOT(_xlfn.ISFORMULA(D984)),IF(AND(ISNUMBER(D984),D984&lt;&gt;0),Accueil!$B$7,IF(NOT(_xlfn.ISFORMULA(G984)),IF(AND(ISNUMBER(G984),G984&lt;&gt;0),Accueil!$B$7,""),"")),IF(NOT(_xlfn.ISFORMULA(G984)),IF(AND(ISNUMBER(G984),G984&lt;&gt;0),Accueil!$B$7,""),""))),IF(NOT(_xlfn.ISFORMULA(D984)),IF(AND(ISNUMBER(D984),D984&lt;&gt;0),Accueil!$B$7,IF(NOT(_xlfn.ISFORMULA(G984)),IF(AND(ISNUMBER(G984),G984&lt;&gt;0),Accueil!$B$7,""),"")),IF(NOT(_xlfn.ISFORMULA(G984)),IF(AND(ISNUMBER(G984),G984&lt;&gt;0),Accueil!$B$7,""),"")))</f>
        <v/>
      </c>
      <c r="AE984" s="230">
        <f t="shared" ca="1" si="218"/>
        <v>0</v>
      </c>
      <c r="AF984" s="230">
        <f t="shared" ca="1" si="219"/>
        <v>0</v>
      </c>
      <c r="AG984" s="230">
        <f t="shared" ca="1" si="220"/>
        <v>0</v>
      </c>
      <c r="AH984" s="231">
        <f t="shared" ca="1" si="221"/>
        <v>0</v>
      </c>
      <c r="AI984" s="231">
        <f t="shared" ca="1" si="222"/>
        <v>0</v>
      </c>
      <c r="AJ984" s="231" t="str">
        <f t="shared" ca="1" si="223"/>
        <v/>
      </c>
    </row>
    <row r="985" spans="1:36" x14ac:dyDescent="0.25">
      <c r="A985" s="42"/>
      <c r="B985" s="232" t="str">
        <f>IF(NOT(_xlfn.ISFORMULA(D985)),IF(AND(ISNUMBER(D985),D985&lt;&gt;0),Accueil!$B$7,IF(NOT(_xlfn.ISFORMULA(G985)),IF(AND(ISNUMBER(G985),G985&lt;&gt;0),Accueil!$B$7,""),"")),IF(NOT(_xlfn.ISFORMULA(G985)),IF(AND(ISNUMBER(G985),G985&lt;&gt;0),Accueil!$B$7,""),""))</f>
        <v/>
      </c>
      <c r="C985" s="43"/>
      <c r="D985" s="223" t="str">
        <f t="shared" ca="1" si="210"/>
        <v/>
      </c>
      <c r="E985" s="223" t="str">
        <f t="shared" ca="1" si="211"/>
        <v/>
      </c>
      <c r="F985" s="223" t="str">
        <f t="shared" ca="1" si="212"/>
        <v/>
      </c>
      <c r="G985" s="224" t="str">
        <f t="shared" ca="1" si="213"/>
        <v/>
      </c>
      <c r="H985" s="225" t="str">
        <f t="shared" ca="1" si="214"/>
        <v/>
      </c>
      <c r="I985" s="226" t="str">
        <f t="shared" ca="1" si="215"/>
        <v/>
      </c>
      <c r="J985" s="227" t="str">
        <f t="shared" ca="1" si="216"/>
        <v/>
      </c>
      <c r="K985" s="301" t="s">
        <v>88</v>
      </c>
      <c r="L985" s="112"/>
      <c r="M985" s="35"/>
      <c r="N985" s="35"/>
      <c r="O985" s="35"/>
      <c r="P985" s="35"/>
      <c r="S985" s="35"/>
      <c r="T985" s="35"/>
      <c r="U985" s="35"/>
      <c r="V985" s="35"/>
      <c r="W985" s="35"/>
      <c r="X985" s="35"/>
      <c r="Y985" s="35"/>
      <c r="Z985" s="35"/>
      <c r="AA985" s="228" t="b">
        <f t="shared" ca="1" si="217"/>
        <v>1</v>
      </c>
      <c r="AB985" s="228" t="b">
        <f ca="1">AND(Accueil!$E$5="Oui",$AA985,OR($AD985="",Accueil!$E$7="",NOT(ISNUMBER(Accueil!$E$7)),$AD985&gt;=Accueil!$E$7))</f>
        <v>0</v>
      </c>
      <c r="AC985" s="228" t="b">
        <f ca="1">AND(Accueil!$E$8="Oui",$AA985,OR($AD985="",Accueil!$E$10="",NOT(ISNUMBER(Accueil!$E$10)),$AD985&gt;=Accueil!$E$10))</f>
        <v>0</v>
      </c>
      <c r="AD985" s="229" t="str">
        <f>IF(NOT(_xlfn.ISFORMULA(B985)),IF(ISNUMBER(B985),B985,IF(NOT(_xlfn.ISFORMULA(D985)),IF(AND(ISNUMBER(D985),D985&lt;&gt;0),Accueil!$B$7,IF(NOT(_xlfn.ISFORMULA(G985)),IF(AND(ISNUMBER(G985),G985&lt;&gt;0),Accueil!$B$7,""),"")),IF(NOT(_xlfn.ISFORMULA(G985)),IF(AND(ISNUMBER(G985),G985&lt;&gt;0),Accueil!$B$7,""),""))),IF(NOT(_xlfn.ISFORMULA(D985)),IF(AND(ISNUMBER(D985),D985&lt;&gt;0),Accueil!$B$7,IF(NOT(_xlfn.ISFORMULA(G985)),IF(AND(ISNUMBER(G985),G985&lt;&gt;0),Accueil!$B$7,""),"")),IF(NOT(_xlfn.ISFORMULA(G985)),IF(AND(ISNUMBER(G985),G985&lt;&gt;0),Accueil!$B$7,""),"")))</f>
        <v/>
      </c>
      <c r="AE985" s="230">
        <f t="shared" ca="1" si="218"/>
        <v>0</v>
      </c>
      <c r="AF985" s="230">
        <f t="shared" ca="1" si="219"/>
        <v>0</v>
      </c>
      <c r="AG985" s="230">
        <f t="shared" ca="1" si="220"/>
        <v>0</v>
      </c>
      <c r="AH985" s="231">
        <f t="shared" ca="1" si="221"/>
        <v>0</v>
      </c>
      <c r="AI985" s="231">
        <f t="shared" ca="1" si="222"/>
        <v>0</v>
      </c>
      <c r="AJ985" s="231" t="str">
        <f t="shared" ca="1" si="223"/>
        <v/>
      </c>
    </row>
    <row r="986" spans="1:36" x14ac:dyDescent="0.25">
      <c r="A986" s="42"/>
      <c r="B986" s="232" t="str">
        <f>IF(NOT(_xlfn.ISFORMULA(D986)),IF(AND(ISNUMBER(D986),D986&lt;&gt;0),Accueil!$B$7,IF(NOT(_xlfn.ISFORMULA(G986)),IF(AND(ISNUMBER(G986),G986&lt;&gt;0),Accueil!$B$7,""),"")),IF(NOT(_xlfn.ISFORMULA(G986)),IF(AND(ISNUMBER(G986),G986&lt;&gt;0),Accueil!$B$7,""),""))</f>
        <v/>
      </c>
      <c r="C986" s="43"/>
      <c r="D986" s="223" t="str">
        <f t="shared" ca="1" si="210"/>
        <v/>
      </c>
      <c r="E986" s="223" t="str">
        <f t="shared" ca="1" si="211"/>
        <v/>
      </c>
      <c r="F986" s="223" t="str">
        <f t="shared" ca="1" si="212"/>
        <v/>
      </c>
      <c r="G986" s="224" t="str">
        <f t="shared" ca="1" si="213"/>
        <v/>
      </c>
      <c r="H986" s="225" t="str">
        <f t="shared" ca="1" si="214"/>
        <v/>
      </c>
      <c r="I986" s="226" t="str">
        <f t="shared" ca="1" si="215"/>
        <v/>
      </c>
      <c r="J986" s="227" t="str">
        <f t="shared" ca="1" si="216"/>
        <v/>
      </c>
      <c r="K986" s="301" t="s">
        <v>88</v>
      </c>
      <c r="L986" s="112"/>
      <c r="M986" s="35"/>
      <c r="N986" s="35"/>
      <c r="O986" s="35"/>
      <c r="P986" s="35"/>
      <c r="S986" s="35"/>
      <c r="T986" s="35"/>
      <c r="U986" s="35"/>
      <c r="V986" s="35"/>
      <c r="W986" s="35"/>
      <c r="X986" s="35"/>
      <c r="Y986" s="35"/>
      <c r="Z986" s="35"/>
      <c r="AA986" s="228" t="b">
        <f t="shared" ca="1" si="217"/>
        <v>1</v>
      </c>
      <c r="AB986" s="228" t="b">
        <f ca="1">AND(Accueil!$E$5="Oui",$AA986,OR($AD986="",Accueil!$E$7="",NOT(ISNUMBER(Accueil!$E$7)),$AD986&gt;=Accueil!$E$7))</f>
        <v>0</v>
      </c>
      <c r="AC986" s="228" t="b">
        <f ca="1">AND(Accueil!$E$8="Oui",$AA986,OR($AD986="",Accueil!$E$10="",NOT(ISNUMBER(Accueil!$E$10)),$AD986&gt;=Accueil!$E$10))</f>
        <v>0</v>
      </c>
      <c r="AD986" s="229" t="str">
        <f>IF(NOT(_xlfn.ISFORMULA(B986)),IF(ISNUMBER(B986),B986,IF(NOT(_xlfn.ISFORMULA(D986)),IF(AND(ISNUMBER(D986),D986&lt;&gt;0),Accueil!$B$7,IF(NOT(_xlfn.ISFORMULA(G986)),IF(AND(ISNUMBER(G986),G986&lt;&gt;0),Accueil!$B$7,""),"")),IF(NOT(_xlfn.ISFORMULA(G986)),IF(AND(ISNUMBER(G986),G986&lt;&gt;0),Accueil!$B$7,""),""))),IF(NOT(_xlfn.ISFORMULA(D986)),IF(AND(ISNUMBER(D986),D986&lt;&gt;0),Accueil!$B$7,IF(NOT(_xlfn.ISFORMULA(G986)),IF(AND(ISNUMBER(G986),G986&lt;&gt;0),Accueil!$B$7,""),"")),IF(NOT(_xlfn.ISFORMULA(G986)),IF(AND(ISNUMBER(G986),G986&lt;&gt;0),Accueil!$B$7,""),"")))</f>
        <v/>
      </c>
      <c r="AE986" s="230">
        <f t="shared" ca="1" si="218"/>
        <v>0</v>
      </c>
      <c r="AF986" s="230">
        <f t="shared" ca="1" si="219"/>
        <v>0</v>
      </c>
      <c r="AG986" s="230">
        <f t="shared" ca="1" si="220"/>
        <v>0</v>
      </c>
      <c r="AH986" s="231">
        <f t="shared" ca="1" si="221"/>
        <v>0</v>
      </c>
      <c r="AI986" s="231">
        <f t="shared" ca="1" si="222"/>
        <v>0</v>
      </c>
      <c r="AJ986" s="231" t="str">
        <f t="shared" ca="1" si="223"/>
        <v/>
      </c>
    </row>
    <row r="987" spans="1:36" x14ac:dyDescent="0.25">
      <c r="A987" s="42"/>
      <c r="B987" s="232" t="str">
        <f>IF(NOT(_xlfn.ISFORMULA(D987)),IF(AND(ISNUMBER(D987),D987&lt;&gt;0),Accueil!$B$7,IF(NOT(_xlfn.ISFORMULA(G987)),IF(AND(ISNUMBER(G987),G987&lt;&gt;0),Accueil!$B$7,""),"")),IF(NOT(_xlfn.ISFORMULA(G987)),IF(AND(ISNUMBER(G987),G987&lt;&gt;0),Accueil!$B$7,""),""))</f>
        <v/>
      </c>
      <c r="C987" s="43"/>
      <c r="D987" s="223" t="str">
        <f t="shared" ca="1" si="210"/>
        <v/>
      </c>
      <c r="E987" s="223" t="str">
        <f t="shared" ca="1" si="211"/>
        <v/>
      </c>
      <c r="F987" s="223" t="str">
        <f t="shared" ca="1" si="212"/>
        <v/>
      </c>
      <c r="G987" s="224" t="str">
        <f t="shared" ca="1" si="213"/>
        <v/>
      </c>
      <c r="H987" s="225" t="str">
        <f t="shared" ca="1" si="214"/>
        <v/>
      </c>
      <c r="I987" s="226" t="str">
        <f t="shared" ca="1" si="215"/>
        <v/>
      </c>
      <c r="J987" s="227" t="str">
        <f t="shared" ca="1" si="216"/>
        <v/>
      </c>
      <c r="K987" s="301" t="s">
        <v>88</v>
      </c>
      <c r="L987" s="112"/>
      <c r="M987" s="35"/>
      <c r="N987" s="35"/>
      <c r="O987" s="35"/>
      <c r="P987" s="35"/>
      <c r="S987" s="35"/>
      <c r="T987" s="35"/>
      <c r="U987" s="35"/>
      <c r="V987" s="35"/>
      <c r="W987" s="35"/>
      <c r="X987" s="35"/>
      <c r="Y987" s="35"/>
      <c r="Z987" s="35"/>
      <c r="AA987" s="228" t="b">
        <f t="shared" ca="1" si="217"/>
        <v>1</v>
      </c>
      <c r="AB987" s="228" t="b">
        <f ca="1">AND(Accueil!$E$5="Oui",$AA987,OR($AD987="",Accueil!$E$7="",NOT(ISNUMBER(Accueil!$E$7)),$AD987&gt;=Accueil!$E$7))</f>
        <v>0</v>
      </c>
      <c r="AC987" s="228" t="b">
        <f ca="1">AND(Accueil!$E$8="Oui",$AA987,OR($AD987="",Accueil!$E$10="",NOT(ISNUMBER(Accueil!$E$10)),$AD987&gt;=Accueil!$E$10))</f>
        <v>0</v>
      </c>
      <c r="AD987" s="229" t="str">
        <f>IF(NOT(_xlfn.ISFORMULA(B987)),IF(ISNUMBER(B987),B987,IF(NOT(_xlfn.ISFORMULA(D987)),IF(AND(ISNUMBER(D987),D987&lt;&gt;0),Accueil!$B$7,IF(NOT(_xlfn.ISFORMULA(G987)),IF(AND(ISNUMBER(G987),G987&lt;&gt;0),Accueil!$B$7,""),"")),IF(NOT(_xlfn.ISFORMULA(G987)),IF(AND(ISNUMBER(G987),G987&lt;&gt;0),Accueil!$B$7,""),""))),IF(NOT(_xlfn.ISFORMULA(D987)),IF(AND(ISNUMBER(D987),D987&lt;&gt;0),Accueil!$B$7,IF(NOT(_xlfn.ISFORMULA(G987)),IF(AND(ISNUMBER(G987),G987&lt;&gt;0),Accueil!$B$7,""),"")),IF(NOT(_xlfn.ISFORMULA(G987)),IF(AND(ISNUMBER(G987),G987&lt;&gt;0),Accueil!$B$7,""),"")))</f>
        <v/>
      </c>
      <c r="AE987" s="230">
        <f t="shared" ca="1" si="218"/>
        <v>0</v>
      </c>
      <c r="AF987" s="230">
        <f t="shared" ca="1" si="219"/>
        <v>0</v>
      </c>
      <c r="AG987" s="230">
        <f t="shared" ca="1" si="220"/>
        <v>0</v>
      </c>
      <c r="AH987" s="231">
        <f t="shared" ca="1" si="221"/>
        <v>0</v>
      </c>
      <c r="AI987" s="231">
        <f t="shared" ca="1" si="222"/>
        <v>0</v>
      </c>
      <c r="AJ987" s="231" t="str">
        <f t="shared" ca="1" si="223"/>
        <v/>
      </c>
    </row>
    <row r="988" spans="1:36" x14ac:dyDescent="0.25">
      <c r="A988" s="42"/>
      <c r="B988" s="232" t="str">
        <f>IF(NOT(_xlfn.ISFORMULA(D988)),IF(AND(ISNUMBER(D988),D988&lt;&gt;0),Accueil!$B$7,IF(NOT(_xlfn.ISFORMULA(G988)),IF(AND(ISNUMBER(G988),G988&lt;&gt;0),Accueil!$B$7,""),"")),IF(NOT(_xlfn.ISFORMULA(G988)),IF(AND(ISNUMBER(G988),G988&lt;&gt;0),Accueil!$B$7,""),""))</f>
        <v/>
      </c>
      <c r="C988" s="43"/>
      <c r="D988" s="223" t="str">
        <f t="shared" ca="1" si="210"/>
        <v/>
      </c>
      <c r="E988" s="223" t="str">
        <f t="shared" ca="1" si="211"/>
        <v/>
      </c>
      <c r="F988" s="223" t="str">
        <f t="shared" ca="1" si="212"/>
        <v/>
      </c>
      <c r="G988" s="224" t="str">
        <f t="shared" ca="1" si="213"/>
        <v/>
      </c>
      <c r="H988" s="225" t="str">
        <f t="shared" ca="1" si="214"/>
        <v/>
      </c>
      <c r="I988" s="226" t="str">
        <f t="shared" ca="1" si="215"/>
        <v/>
      </c>
      <c r="J988" s="227" t="str">
        <f t="shared" ca="1" si="216"/>
        <v/>
      </c>
      <c r="K988" s="301" t="s">
        <v>88</v>
      </c>
      <c r="L988" s="112"/>
      <c r="M988" s="35"/>
      <c r="N988" s="35"/>
      <c r="O988" s="35"/>
      <c r="P988" s="35"/>
      <c r="S988" s="35"/>
      <c r="T988" s="35"/>
      <c r="U988" s="35"/>
      <c r="V988" s="35"/>
      <c r="W988" s="35"/>
      <c r="X988" s="35"/>
      <c r="Y988" s="35"/>
      <c r="Z988" s="35"/>
      <c r="AA988" s="228" t="b">
        <f t="shared" ca="1" si="217"/>
        <v>1</v>
      </c>
      <c r="AB988" s="228" t="b">
        <f ca="1">AND(Accueil!$E$5="Oui",$AA988,OR($AD988="",Accueil!$E$7="",NOT(ISNUMBER(Accueil!$E$7)),$AD988&gt;=Accueil!$E$7))</f>
        <v>0</v>
      </c>
      <c r="AC988" s="228" t="b">
        <f ca="1">AND(Accueil!$E$8="Oui",$AA988,OR($AD988="",Accueil!$E$10="",NOT(ISNUMBER(Accueil!$E$10)),$AD988&gt;=Accueil!$E$10))</f>
        <v>0</v>
      </c>
      <c r="AD988" s="229" t="str">
        <f>IF(NOT(_xlfn.ISFORMULA(B988)),IF(ISNUMBER(B988),B988,IF(NOT(_xlfn.ISFORMULA(D988)),IF(AND(ISNUMBER(D988),D988&lt;&gt;0),Accueil!$B$7,IF(NOT(_xlfn.ISFORMULA(G988)),IF(AND(ISNUMBER(G988),G988&lt;&gt;0),Accueil!$B$7,""),"")),IF(NOT(_xlfn.ISFORMULA(G988)),IF(AND(ISNUMBER(G988),G988&lt;&gt;0),Accueil!$B$7,""),""))),IF(NOT(_xlfn.ISFORMULA(D988)),IF(AND(ISNUMBER(D988),D988&lt;&gt;0),Accueil!$B$7,IF(NOT(_xlfn.ISFORMULA(G988)),IF(AND(ISNUMBER(G988),G988&lt;&gt;0),Accueil!$B$7,""),"")),IF(NOT(_xlfn.ISFORMULA(G988)),IF(AND(ISNUMBER(G988),G988&lt;&gt;0),Accueil!$B$7,""),"")))</f>
        <v/>
      </c>
      <c r="AE988" s="230">
        <f t="shared" ca="1" si="218"/>
        <v>0</v>
      </c>
      <c r="AF988" s="230">
        <f t="shared" ca="1" si="219"/>
        <v>0</v>
      </c>
      <c r="AG988" s="230">
        <f t="shared" ca="1" si="220"/>
        <v>0</v>
      </c>
      <c r="AH988" s="231">
        <f t="shared" ca="1" si="221"/>
        <v>0</v>
      </c>
      <c r="AI988" s="231">
        <f t="shared" ca="1" si="222"/>
        <v>0</v>
      </c>
      <c r="AJ988" s="231" t="str">
        <f t="shared" ca="1" si="223"/>
        <v/>
      </c>
    </row>
    <row r="989" spans="1:36" x14ac:dyDescent="0.25">
      <c r="A989" s="42"/>
      <c r="B989" s="232" t="str">
        <f>IF(NOT(_xlfn.ISFORMULA(D989)),IF(AND(ISNUMBER(D989),D989&lt;&gt;0),Accueil!$B$7,IF(NOT(_xlfn.ISFORMULA(G989)),IF(AND(ISNUMBER(G989),G989&lt;&gt;0),Accueil!$B$7,""),"")),IF(NOT(_xlfn.ISFORMULA(G989)),IF(AND(ISNUMBER(G989),G989&lt;&gt;0),Accueil!$B$7,""),""))</f>
        <v/>
      </c>
      <c r="C989" s="43"/>
      <c r="D989" s="223" t="str">
        <f t="shared" ca="1" si="210"/>
        <v/>
      </c>
      <c r="E989" s="223" t="str">
        <f t="shared" ca="1" si="211"/>
        <v/>
      </c>
      <c r="F989" s="223" t="str">
        <f t="shared" ca="1" si="212"/>
        <v/>
      </c>
      <c r="G989" s="224" t="str">
        <f t="shared" ca="1" si="213"/>
        <v/>
      </c>
      <c r="H989" s="225" t="str">
        <f t="shared" ca="1" si="214"/>
        <v/>
      </c>
      <c r="I989" s="226" t="str">
        <f t="shared" ca="1" si="215"/>
        <v/>
      </c>
      <c r="J989" s="227" t="str">
        <f t="shared" ca="1" si="216"/>
        <v/>
      </c>
      <c r="K989" s="301" t="s">
        <v>88</v>
      </c>
      <c r="L989" s="112"/>
      <c r="M989" s="35"/>
      <c r="N989" s="35"/>
      <c r="O989" s="35"/>
      <c r="P989" s="35"/>
      <c r="S989" s="35"/>
      <c r="T989" s="35"/>
      <c r="U989" s="35"/>
      <c r="V989" s="35"/>
      <c r="W989" s="35"/>
      <c r="X989" s="35"/>
      <c r="Y989" s="35"/>
      <c r="Z989" s="35"/>
      <c r="AA989" s="228" t="b">
        <f t="shared" ca="1" si="217"/>
        <v>1</v>
      </c>
      <c r="AB989" s="228" t="b">
        <f ca="1">AND(Accueil!$E$5="Oui",$AA989,OR($AD989="",Accueil!$E$7="",NOT(ISNUMBER(Accueil!$E$7)),$AD989&gt;=Accueil!$E$7))</f>
        <v>0</v>
      </c>
      <c r="AC989" s="228" t="b">
        <f ca="1">AND(Accueil!$E$8="Oui",$AA989,OR($AD989="",Accueil!$E$10="",NOT(ISNUMBER(Accueil!$E$10)),$AD989&gt;=Accueil!$E$10))</f>
        <v>0</v>
      </c>
      <c r="AD989" s="229" t="str">
        <f>IF(NOT(_xlfn.ISFORMULA(B989)),IF(ISNUMBER(B989),B989,IF(NOT(_xlfn.ISFORMULA(D989)),IF(AND(ISNUMBER(D989),D989&lt;&gt;0),Accueil!$B$7,IF(NOT(_xlfn.ISFORMULA(G989)),IF(AND(ISNUMBER(G989),G989&lt;&gt;0),Accueil!$B$7,""),"")),IF(NOT(_xlfn.ISFORMULA(G989)),IF(AND(ISNUMBER(G989),G989&lt;&gt;0),Accueil!$B$7,""),""))),IF(NOT(_xlfn.ISFORMULA(D989)),IF(AND(ISNUMBER(D989),D989&lt;&gt;0),Accueil!$B$7,IF(NOT(_xlfn.ISFORMULA(G989)),IF(AND(ISNUMBER(G989),G989&lt;&gt;0),Accueil!$B$7,""),"")),IF(NOT(_xlfn.ISFORMULA(G989)),IF(AND(ISNUMBER(G989),G989&lt;&gt;0),Accueil!$B$7,""),"")))</f>
        <v/>
      </c>
      <c r="AE989" s="230">
        <f t="shared" ca="1" si="218"/>
        <v>0</v>
      </c>
      <c r="AF989" s="230">
        <f t="shared" ca="1" si="219"/>
        <v>0</v>
      </c>
      <c r="AG989" s="230">
        <f t="shared" ca="1" si="220"/>
        <v>0</v>
      </c>
      <c r="AH989" s="231">
        <f t="shared" ca="1" si="221"/>
        <v>0</v>
      </c>
      <c r="AI989" s="231">
        <f t="shared" ca="1" si="222"/>
        <v>0</v>
      </c>
      <c r="AJ989" s="231" t="str">
        <f t="shared" ca="1" si="223"/>
        <v/>
      </c>
    </row>
    <row r="990" spans="1:36" x14ac:dyDescent="0.25">
      <c r="A990" s="42"/>
      <c r="B990" s="232" t="str">
        <f>IF(NOT(_xlfn.ISFORMULA(D990)),IF(AND(ISNUMBER(D990),D990&lt;&gt;0),Accueil!$B$7,IF(NOT(_xlfn.ISFORMULA(G990)),IF(AND(ISNUMBER(G990),G990&lt;&gt;0),Accueil!$B$7,""),"")),IF(NOT(_xlfn.ISFORMULA(G990)),IF(AND(ISNUMBER(G990),G990&lt;&gt;0),Accueil!$B$7,""),""))</f>
        <v/>
      </c>
      <c r="C990" s="43"/>
      <c r="D990" s="223" t="str">
        <f t="shared" ca="1" si="210"/>
        <v/>
      </c>
      <c r="E990" s="223" t="str">
        <f t="shared" ca="1" si="211"/>
        <v/>
      </c>
      <c r="F990" s="223" t="str">
        <f t="shared" ca="1" si="212"/>
        <v/>
      </c>
      <c r="G990" s="224" t="str">
        <f t="shared" ca="1" si="213"/>
        <v/>
      </c>
      <c r="H990" s="225" t="str">
        <f t="shared" ca="1" si="214"/>
        <v/>
      </c>
      <c r="I990" s="226" t="str">
        <f t="shared" ca="1" si="215"/>
        <v/>
      </c>
      <c r="J990" s="227" t="str">
        <f t="shared" ca="1" si="216"/>
        <v/>
      </c>
      <c r="K990" s="301" t="s">
        <v>88</v>
      </c>
      <c r="L990" s="112"/>
      <c r="M990" s="35"/>
      <c r="N990" s="35"/>
      <c r="O990" s="35"/>
      <c r="P990" s="35"/>
      <c r="S990" s="35"/>
      <c r="T990" s="35"/>
      <c r="U990" s="35"/>
      <c r="V990" s="35"/>
      <c r="W990" s="35"/>
      <c r="X990" s="35"/>
      <c r="Y990" s="35"/>
      <c r="Z990" s="35"/>
      <c r="AA990" s="228" t="b">
        <f t="shared" ca="1" si="217"/>
        <v>1</v>
      </c>
      <c r="AB990" s="228" t="b">
        <f ca="1">AND(Accueil!$E$5="Oui",$AA990,OR($AD990="",Accueil!$E$7="",NOT(ISNUMBER(Accueil!$E$7)),$AD990&gt;=Accueil!$E$7))</f>
        <v>0</v>
      </c>
      <c r="AC990" s="228" t="b">
        <f ca="1">AND(Accueil!$E$8="Oui",$AA990,OR($AD990="",Accueil!$E$10="",NOT(ISNUMBER(Accueil!$E$10)),$AD990&gt;=Accueil!$E$10))</f>
        <v>0</v>
      </c>
      <c r="AD990" s="229" t="str">
        <f>IF(NOT(_xlfn.ISFORMULA(B990)),IF(ISNUMBER(B990),B990,IF(NOT(_xlfn.ISFORMULA(D990)),IF(AND(ISNUMBER(D990),D990&lt;&gt;0),Accueil!$B$7,IF(NOT(_xlfn.ISFORMULA(G990)),IF(AND(ISNUMBER(G990),G990&lt;&gt;0),Accueil!$B$7,""),"")),IF(NOT(_xlfn.ISFORMULA(G990)),IF(AND(ISNUMBER(G990),G990&lt;&gt;0),Accueil!$B$7,""),""))),IF(NOT(_xlfn.ISFORMULA(D990)),IF(AND(ISNUMBER(D990),D990&lt;&gt;0),Accueil!$B$7,IF(NOT(_xlfn.ISFORMULA(G990)),IF(AND(ISNUMBER(G990),G990&lt;&gt;0),Accueil!$B$7,""),"")),IF(NOT(_xlfn.ISFORMULA(G990)),IF(AND(ISNUMBER(G990),G990&lt;&gt;0),Accueil!$B$7,""),"")))</f>
        <v/>
      </c>
      <c r="AE990" s="230">
        <f t="shared" ca="1" si="218"/>
        <v>0</v>
      </c>
      <c r="AF990" s="230">
        <f t="shared" ca="1" si="219"/>
        <v>0</v>
      </c>
      <c r="AG990" s="230">
        <f t="shared" ca="1" si="220"/>
        <v>0</v>
      </c>
      <c r="AH990" s="231">
        <f t="shared" ca="1" si="221"/>
        <v>0</v>
      </c>
      <c r="AI990" s="231">
        <f t="shared" ca="1" si="222"/>
        <v>0</v>
      </c>
      <c r="AJ990" s="231" t="str">
        <f t="shared" ca="1" si="223"/>
        <v/>
      </c>
    </row>
    <row r="991" spans="1:36" x14ac:dyDescent="0.25">
      <c r="A991" s="42"/>
      <c r="B991" s="232" t="str">
        <f>IF(NOT(_xlfn.ISFORMULA(D991)),IF(AND(ISNUMBER(D991),D991&lt;&gt;0),Accueil!$B$7,IF(NOT(_xlfn.ISFORMULA(G991)),IF(AND(ISNUMBER(G991),G991&lt;&gt;0),Accueil!$B$7,""),"")),IF(NOT(_xlfn.ISFORMULA(G991)),IF(AND(ISNUMBER(G991),G991&lt;&gt;0),Accueil!$B$7,""),""))</f>
        <v/>
      </c>
      <c r="C991" s="43"/>
      <c r="D991" s="223" t="str">
        <f t="shared" ca="1" si="210"/>
        <v/>
      </c>
      <c r="E991" s="223" t="str">
        <f t="shared" ca="1" si="211"/>
        <v/>
      </c>
      <c r="F991" s="223" t="str">
        <f t="shared" ca="1" si="212"/>
        <v/>
      </c>
      <c r="G991" s="224" t="str">
        <f t="shared" ca="1" si="213"/>
        <v/>
      </c>
      <c r="H991" s="225" t="str">
        <f t="shared" ca="1" si="214"/>
        <v/>
      </c>
      <c r="I991" s="226" t="str">
        <f t="shared" ca="1" si="215"/>
        <v/>
      </c>
      <c r="J991" s="227" t="str">
        <f t="shared" ca="1" si="216"/>
        <v/>
      </c>
      <c r="K991" s="301" t="s">
        <v>88</v>
      </c>
      <c r="L991" s="112"/>
      <c r="M991" s="35"/>
      <c r="N991" s="35"/>
      <c r="O991" s="35"/>
      <c r="P991" s="35"/>
      <c r="S991" s="35"/>
      <c r="T991" s="35"/>
      <c r="U991" s="35"/>
      <c r="V991" s="35"/>
      <c r="W991" s="35"/>
      <c r="X991" s="35"/>
      <c r="Y991" s="35"/>
      <c r="Z991" s="35"/>
      <c r="AA991" s="228" t="b">
        <f t="shared" ca="1" si="217"/>
        <v>1</v>
      </c>
      <c r="AB991" s="228" t="b">
        <f ca="1">AND(Accueil!$E$5="Oui",$AA991,OR($AD991="",Accueil!$E$7="",NOT(ISNUMBER(Accueil!$E$7)),$AD991&gt;=Accueil!$E$7))</f>
        <v>0</v>
      </c>
      <c r="AC991" s="228" t="b">
        <f ca="1">AND(Accueil!$E$8="Oui",$AA991,OR($AD991="",Accueil!$E$10="",NOT(ISNUMBER(Accueil!$E$10)),$AD991&gt;=Accueil!$E$10))</f>
        <v>0</v>
      </c>
      <c r="AD991" s="229" t="str">
        <f>IF(NOT(_xlfn.ISFORMULA(B991)),IF(ISNUMBER(B991),B991,IF(NOT(_xlfn.ISFORMULA(D991)),IF(AND(ISNUMBER(D991),D991&lt;&gt;0),Accueil!$B$7,IF(NOT(_xlfn.ISFORMULA(G991)),IF(AND(ISNUMBER(G991),G991&lt;&gt;0),Accueil!$B$7,""),"")),IF(NOT(_xlfn.ISFORMULA(G991)),IF(AND(ISNUMBER(G991),G991&lt;&gt;0),Accueil!$B$7,""),""))),IF(NOT(_xlfn.ISFORMULA(D991)),IF(AND(ISNUMBER(D991),D991&lt;&gt;0),Accueil!$B$7,IF(NOT(_xlfn.ISFORMULA(G991)),IF(AND(ISNUMBER(G991),G991&lt;&gt;0),Accueil!$B$7,""),"")),IF(NOT(_xlfn.ISFORMULA(G991)),IF(AND(ISNUMBER(G991),G991&lt;&gt;0),Accueil!$B$7,""),"")))</f>
        <v/>
      </c>
      <c r="AE991" s="230">
        <f t="shared" ca="1" si="218"/>
        <v>0</v>
      </c>
      <c r="AF991" s="230">
        <f t="shared" ca="1" si="219"/>
        <v>0</v>
      </c>
      <c r="AG991" s="230">
        <f t="shared" ca="1" si="220"/>
        <v>0</v>
      </c>
      <c r="AH991" s="231">
        <f t="shared" ca="1" si="221"/>
        <v>0</v>
      </c>
      <c r="AI991" s="231">
        <f t="shared" ca="1" si="222"/>
        <v>0</v>
      </c>
      <c r="AJ991" s="231" t="str">
        <f t="shared" ca="1" si="223"/>
        <v/>
      </c>
    </row>
    <row r="992" spans="1:36" x14ac:dyDescent="0.25">
      <c r="A992" s="42"/>
      <c r="B992" s="232" t="str">
        <f>IF(NOT(_xlfn.ISFORMULA(D992)),IF(AND(ISNUMBER(D992),D992&lt;&gt;0),Accueil!$B$7,IF(NOT(_xlfn.ISFORMULA(G992)),IF(AND(ISNUMBER(G992),G992&lt;&gt;0),Accueil!$B$7,""),"")),IF(NOT(_xlfn.ISFORMULA(G992)),IF(AND(ISNUMBER(G992),G992&lt;&gt;0),Accueil!$B$7,""),""))</f>
        <v/>
      </c>
      <c r="C992" s="43"/>
      <c r="D992" s="223" t="str">
        <f t="shared" ca="1" si="210"/>
        <v/>
      </c>
      <c r="E992" s="223" t="str">
        <f t="shared" ca="1" si="211"/>
        <v/>
      </c>
      <c r="F992" s="223" t="str">
        <f t="shared" ca="1" si="212"/>
        <v/>
      </c>
      <c r="G992" s="224" t="str">
        <f t="shared" ca="1" si="213"/>
        <v/>
      </c>
      <c r="H992" s="225" t="str">
        <f t="shared" ca="1" si="214"/>
        <v/>
      </c>
      <c r="I992" s="226" t="str">
        <f t="shared" ca="1" si="215"/>
        <v/>
      </c>
      <c r="J992" s="227" t="str">
        <f t="shared" ca="1" si="216"/>
        <v/>
      </c>
      <c r="K992" s="301" t="s">
        <v>88</v>
      </c>
      <c r="L992" s="112"/>
      <c r="M992" s="35"/>
      <c r="N992" s="35"/>
      <c r="O992" s="35"/>
      <c r="P992" s="35"/>
      <c r="S992" s="35"/>
      <c r="T992" s="35"/>
      <c r="U992" s="35"/>
      <c r="V992" s="35"/>
      <c r="W992" s="35"/>
      <c r="X992" s="35"/>
      <c r="Y992" s="35"/>
      <c r="Z992" s="35"/>
      <c r="AA992" s="228" t="b">
        <f t="shared" ca="1" si="217"/>
        <v>1</v>
      </c>
      <c r="AB992" s="228" t="b">
        <f ca="1">AND(Accueil!$E$5="Oui",$AA992,OR($AD992="",Accueil!$E$7="",NOT(ISNUMBER(Accueil!$E$7)),$AD992&gt;=Accueil!$E$7))</f>
        <v>0</v>
      </c>
      <c r="AC992" s="228" t="b">
        <f ca="1">AND(Accueil!$E$8="Oui",$AA992,OR($AD992="",Accueil!$E$10="",NOT(ISNUMBER(Accueil!$E$10)),$AD992&gt;=Accueil!$E$10))</f>
        <v>0</v>
      </c>
      <c r="AD992" s="229" t="str">
        <f>IF(NOT(_xlfn.ISFORMULA(B992)),IF(ISNUMBER(B992),B992,IF(NOT(_xlfn.ISFORMULA(D992)),IF(AND(ISNUMBER(D992),D992&lt;&gt;0),Accueil!$B$7,IF(NOT(_xlfn.ISFORMULA(G992)),IF(AND(ISNUMBER(G992),G992&lt;&gt;0),Accueil!$B$7,""),"")),IF(NOT(_xlfn.ISFORMULA(G992)),IF(AND(ISNUMBER(G992),G992&lt;&gt;0),Accueil!$B$7,""),""))),IF(NOT(_xlfn.ISFORMULA(D992)),IF(AND(ISNUMBER(D992),D992&lt;&gt;0),Accueil!$B$7,IF(NOT(_xlfn.ISFORMULA(G992)),IF(AND(ISNUMBER(G992),G992&lt;&gt;0),Accueil!$B$7,""),"")),IF(NOT(_xlfn.ISFORMULA(G992)),IF(AND(ISNUMBER(G992),G992&lt;&gt;0),Accueil!$B$7,""),"")))</f>
        <v/>
      </c>
      <c r="AE992" s="230">
        <f t="shared" ca="1" si="218"/>
        <v>0</v>
      </c>
      <c r="AF992" s="230">
        <f t="shared" ca="1" si="219"/>
        <v>0</v>
      </c>
      <c r="AG992" s="230">
        <f t="shared" ca="1" si="220"/>
        <v>0</v>
      </c>
      <c r="AH992" s="231">
        <f t="shared" ca="1" si="221"/>
        <v>0</v>
      </c>
      <c r="AI992" s="231">
        <f t="shared" ca="1" si="222"/>
        <v>0</v>
      </c>
      <c r="AJ992" s="231" t="str">
        <f t="shared" ca="1" si="223"/>
        <v/>
      </c>
    </row>
    <row r="993" spans="1:36" x14ac:dyDescent="0.25">
      <c r="A993" s="42"/>
      <c r="B993" s="232" t="str">
        <f>IF(NOT(_xlfn.ISFORMULA(D993)),IF(AND(ISNUMBER(D993),D993&lt;&gt;0),Accueil!$B$7,IF(NOT(_xlfn.ISFORMULA(G993)),IF(AND(ISNUMBER(G993),G993&lt;&gt;0),Accueil!$B$7,""),"")),IF(NOT(_xlfn.ISFORMULA(G993)),IF(AND(ISNUMBER(G993),G993&lt;&gt;0),Accueil!$B$7,""),""))</f>
        <v/>
      </c>
      <c r="C993" s="43"/>
      <c r="D993" s="223" t="str">
        <f t="shared" ca="1" si="210"/>
        <v/>
      </c>
      <c r="E993" s="223" t="str">
        <f t="shared" ca="1" si="211"/>
        <v/>
      </c>
      <c r="F993" s="223" t="str">
        <f t="shared" ca="1" si="212"/>
        <v/>
      </c>
      <c r="G993" s="224" t="str">
        <f t="shared" ca="1" si="213"/>
        <v/>
      </c>
      <c r="H993" s="225" t="str">
        <f t="shared" ca="1" si="214"/>
        <v/>
      </c>
      <c r="I993" s="226" t="str">
        <f t="shared" ca="1" si="215"/>
        <v/>
      </c>
      <c r="J993" s="227" t="str">
        <f t="shared" ca="1" si="216"/>
        <v/>
      </c>
      <c r="K993" s="301" t="s">
        <v>88</v>
      </c>
      <c r="L993" s="112"/>
      <c r="M993" s="35"/>
      <c r="N993" s="35"/>
      <c r="O993" s="35"/>
      <c r="P993" s="35"/>
      <c r="S993" s="35"/>
      <c r="T993" s="35"/>
      <c r="U993" s="35"/>
      <c r="V993" s="35"/>
      <c r="W993" s="35"/>
      <c r="X993" s="35"/>
      <c r="Y993" s="35"/>
      <c r="Z993" s="35"/>
      <c r="AA993" s="228" t="b">
        <f t="shared" ca="1" si="217"/>
        <v>1</v>
      </c>
      <c r="AB993" s="228" t="b">
        <f ca="1">AND(Accueil!$E$5="Oui",$AA993,OR($AD993="",Accueil!$E$7="",NOT(ISNUMBER(Accueil!$E$7)),$AD993&gt;=Accueil!$E$7))</f>
        <v>0</v>
      </c>
      <c r="AC993" s="228" t="b">
        <f ca="1">AND(Accueil!$E$8="Oui",$AA993,OR($AD993="",Accueil!$E$10="",NOT(ISNUMBER(Accueil!$E$10)),$AD993&gt;=Accueil!$E$10))</f>
        <v>0</v>
      </c>
      <c r="AD993" s="229" t="str">
        <f>IF(NOT(_xlfn.ISFORMULA(B993)),IF(ISNUMBER(B993),B993,IF(NOT(_xlfn.ISFORMULA(D993)),IF(AND(ISNUMBER(D993),D993&lt;&gt;0),Accueil!$B$7,IF(NOT(_xlfn.ISFORMULA(G993)),IF(AND(ISNUMBER(G993),G993&lt;&gt;0),Accueil!$B$7,""),"")),IF(NOT(_xlfn.ISFORMULA(G993)),IF(AND(ISNUMBER(G993),G993&lt;&gt;0),Accueil!$B$7,""),""))),IF(NOT(_xlfn.ISFORMULA(D993)),IF(AND(ISNUMBER(D993),D993&lt;&gt;0),Accueil!$B$7,IF(NOT(_xlfn.ISFORMULA(G993)),IF(AND(ISNUMBER(G993),G993&lt;&gt;0),Accueil!$B$7,""),"")),IF(NOT(_xlfn.ISFORMULA(G993)),IF(AND(ISNUMBER(G993),G993&lt;&gt;0),Accueil!$B$7,""),"")))</f>
        <v/>
      </c>
      <c r="AE993" s="230">
        <f t="shared" ca="1" si="218"/>
        <v>0</v>
      </c>
      <c r="AF993" s="230">
        <f t="shared" ca="1" si="219"/>
        <v>0</v>
      </c>
      <c r="AG993" s="230">
        <f t="shared" ca="1" si="220"/>
        <v>0</v>
      </c>
      <c r="AH993" s="231">
        <f t="shared" ca="1" si="221"/>
        <v>0</v>
      </c>
      <c r="AI993" s="231">
        <f t="shared" ca="1" si="222"/>
        <v>0</v>
      </c>
      <c r="AJ993" s="231" t="str">
        <f t="shared" ca="1" si="223"/>
        <v/>
      </c>
    </row>
    <row r="994" spans="1:36" x14ac:dyDescent="0.25">
      <c r="A994" s="42"/>
      <c r="B994" s="232" t="str">
        <f>IF(NOT(_xlfn.ISFORMULA(D994)),IF(AND(ISNUMBER(D994),D994&lt;&gt;0),Accueil!$B$7,IF(NOT(_xlfn.ISFORMULA(G994)),IF(AND(ISNUMBER(G994),G994&lt;&gt;0),Accueil!$B$7,""),"")),IF(NOT(_xlfn.ISFORMULA(G994)),IF(AND(ISNUMBER(G994),G994&lt;&gt;0),Accueil!$B$7,""),""))</f>
        <v/>
      </c>
      <c r="C994" s="43"/>
      <c r="D994" s="223" t="str">
        <f t="shared" ca="1" si="210"/>
        <v/>
      </c>
      <c r="E994" s="223" t="str">
        <f t="shared" ca="1" si="211"/>
        <v/>
      </c>
      <c r="F994" s="223" t="str">
        <f t="shared" ca="1" si="212"/>
        <v/>
      </c>
      <c r="G994" s="224" t="str">
        <f t="shared" ca="1" si="213"/>
        <v/>
      </c>
      <c r="H994" s="225" t="str">
        <f t="shared" ca="1" si="214"/>
        <v/>
      </c>
      <c r="I994" s="226" t="str">
        <f t="shared" ca="1" si="215"/>
        <v/>
      </c>
      <c r="J994" s="227" t="str">
        <f t="shared" ca="1" si="216"/>
        <v/>
      </c>
      <c r="K994" s="301" t="s">
        <v>88</v>
      </c>
      <c r="L994" s="112"/>
      <c r="M994" s="35"/>
      <c r="N994" s="35"/>
      <c r="O994" s="35"/>
      <c r="P994" s="35"/>
      <c r="S994" s="35"/>
      <c r="T994" s="35"/>
      <c r="U994" s="35"/>
      <c r="V994" s="35"/>
      <c r="W994" s="35"/>
      <c r="X994" s="35"/>
      <c r="Y994" s="35"/>
      <c r="Z994" s="35"/>
      <c r="AA994" s="228" t="b">
        <f t="shared" ca="1" si="217"/>
        <v>1</v>
      </c>
      <c r="AB994" s="228" t="b">
        <f ca="1">AND(Accueil!$E$5="Oui",$AA994,OR($AD994="",Accueil!$E$7="",NOT(ISNUMBER(Accueil!$E$7)),$AD994&gt;=Accueil!$E$7))</f>
        <v>0</v>
      </c>
      <c r="AC994" s="228" t="b">
        <f ca="1">AND(Accueil!$E$8="Oui",$AA994,OR($AD994="",Accueil!$E$10="",NOT(ISNUMBER(Accueil!$E$10)),$AD994&gt;=Accueil!$E$10))</f>
        <v>0</v>
      </c>
      <c r="AD994" s="229" t="str">
        <f>IF(NOT(_xlfn.ISFORMULA(B994)),IF(ISNUMBER(B994),B994,IF(NOT(_xlfn.ISFORMULA(D994)),IF(AND(ISNUMBER(D994),D994&lt;&gt;0),Accueil!$B$7,IF(NOT(_xlfn.ISFORMULA(G994)),IF(AND(ISNUMBER(G994),G994&lt;&gt;0),Accueil!$B$7,""),"")),IF(NOT(_xlfn.ISFORMULA(G994)),IF(AND(ISNUMBER(G994),G994&lt;&gt;0),Accueil!$B$7,""),""))),IF(NOT(_xlfn.ISFORMULA(D994)),IF(AND(ISNUMBER(D994),D994&lt;&gt;0),Accueil!$B$7,IF(NOT(_xlfn.ISFORMULA(G994)),IF(AND(ISNUMBER(G994),G994&lt;&gt;0),Accueil!$B$7,""),"")),IF(NOT(_xlfn.ISFORMULA(G994)),IF(AND(ISNUMBER(G994),G994&lt;&gt;0),Accueil!$B$7,""),"")))</f>
        <v/>
      </c>
      <c r="AE994" s="230">
        <f t="shared" ca="1" si="218"/>
        <v>0</v>
      </c>
      <c r="AF994" s="230">
        <f t="shared" ca="1" si="219"/>
        <v>0</v>
      </c>
      <c r="AG994" s="230">
        <f t="shared" ca="1" si="220"/>
        <v>0</v>
      </c>
      <c r="AH994" s="231">
        <f t="shared" ca="1" si="221"/>
        <v>0</v>
      </c>
      <c r="AI994" s="231">
        <f t="shared" ca="1" si="222"/>
        <v>0</v>
      </c>
      <c r="AJ994" s="231" t="str">
        <f t="shared" ca="1" si="223"/>
        <v/>
      </c>
    </row>
    <row r="995" spans="1:36" x14ac:dyDescent="0.25">
      <c r="A995" s="42"/>
      <c r="B995" s="232" t="str">
        <f>IF(NOT(_xlfn.ISFORMULA(D995)),IF(AND(ISNUMBER(D995),D995&lt;&gt;0),Accueil!$B$7,IF(NOT(_xlfn.ISFORMULA(G995)),IF(AND(ISNUMBER(G995),G995&lt;&gt;0),Accueil!$B$7,""),"")),IF(NOT(_xlfn.ISFORMULA(G995)),IF(AND(ISNUMBER(G995),G995&lt;&gt;0),Accueil!$B$7,""),""))</f>
        <v/>
      </c>
      <c r="C995" s="43"/>
      <c r="D995" s="223" t="str">
        <f t="shared" ca="1" si="210"/>
        <v/>
      </c>
      <c r="E995" s="223" t="str">
        <f t="shared" ca="1" si="211"/>
        <v/>
      </c>
      <c r="F995" s="223" t="str">
        <f t="shared" ca="1" si="212"/>
        <v/>
      </c>
      <c r="G995" s="224" t="str">
        <f t="shared" ca="1" si="213"/>
        <v/>
      </c>
      <c r="H995" s="225" t="str">
        <f t="shared" ca="1" si="214"/>
        <v/>
      </c>
      <c r="I995" s="226" t="str">
        <f t="shared" ca="1" si="215"/>
        <v/>
      </c>
      <c r="J995" s="227" t="str">
        <f t="shared" ca="1" si="216"/>
        <v/>
      </c>
      <c r="K995" s="301" t="s">
        <v>88</v>
      </c>
      <c r="L995" s="112"/>
      <c r="M995" s="35"/>
      <c r="N995" s="35"/>
      <c r="O995" s="35"/>
      <c r="P995" s="35"/>
      <c r="S995" s="35"/>
      <c r="T995" s="35"/>
      <c r="U995" s="35"/>
      <c r="V995" s="35"/>
      <c r="W995" s="35"/>
      <c r="X995" s="35"/>
      <c r="Y995" s="35"/>
      <c r="Z995" s="35"/>
      <c r="AA995" s="228" t="b">
        <f t="shared" ca="1" si="217"/>
        <v>1</v>
      </c>
      <c r="AB995" s="228" t="b">
        <f ca="1">AND(Accueil!$E$5="Oui",$AA995,OR($AD995="",Accueil!$E$7="",NOT(ISNUMBER(Accueil!$E$7)),$AD995&gt;=Accueil!$E$7))</f>
        <v>0</v>
      </c>
      <c r="AC995" s="228" t="b">
        <f ca="1">AND(Accueil!$E$8="Oui",$AA995,OR($AD995="",Accueil!$E$10="",NOT(ISNUMBER(Accueil!$E$10)),$AD995&gt;=Accueil!$E$10))</f>
        <v>0</v>
      </c>
      <c r="AD995" s="229" t="str">
        <f>IF(NOT(_xlfn.ISFORMULA(B995)),IF(ISNUMBER(B995),B995,IF(NOT(_xlfn.ISFORMULA(D995)),IF(AND(ISNUMBER(D995),D995&lt;&gt;0),Accueil!$B$7,IF(NOT(_xlfn.ISFORMULA(G995)),IF(AND(ISNUMBER(G995),G995&lt;&gt;0),Accueil!$B$7,""),"")),IF(NOT(_xlfn.ISFORMULA(G995)),IF(AND(ISNUMBER(G995),G995&lt;&gt;0),Accueil!$B$7,""),""))),IF(NOT(_xlfn.ISFORMULA(D995)),IF(AND(ISNUMBER(D995),D995&lt;&gt;0),Accueil!$B$7,IF(NOT(_xlfn.ISFORMULA(G995)),IF(AND(ISNUMBER(G995),G995&lt;&gt;0),Accueil!$B$7,""),"")),IF(NOT(_xlfn.ISFORMULA(G995)),IF(AND(ISNUMBER(G995),G995&lt;&gt;0),Accueil!$B$7,""),"")))</f>
        <v/>
      </c>
      <c r="AE995" s="230">
        <f t="shared" ca="1" si="218"/>
        <v>0</v>
      </c>
      <c r="AF995" s="230">
        <f t="shared" ca="1" si="219"/>
        <v>0</v>
      </c>
      <c r="AG995" s="230">
        <f t="shared" ca="1" si="220"/>
        <v>0</v>
      </c>
      <c r="AH995" s="231">
        <f t="shared" ca="1" si="221"/>
        <v>0</v>
      </c>
      <c r="AI995" s="231">
        <f t="shared" ca="1" si="222"/>
        <v>0</v>
      </c>
      <c r="AJ995" s="231" t="str">
        <f t="shared" ca="1" si="223"/>
        <v/>
      </c>
    </row>
    <row r="996" spans="1:36" x14ac:dyDescent="0.25">
      <c r="A996" s="42"/>
      <c r="B996" s="232" t="str">
        <f>IF(NOT(_xlfn.ISFORMULA(D996)),IF(AND(ISNUMBER(D996),D996&lt;&gt;0),Accueil!$B$7,IF(NOT(_xlfn.ISFORMULA(G996)),IF(AND(ISNUMBER(G996),G996&lt;&gt;0),Accueil!$B$7,""),"")),IF(NOT(_xlfn.ISFORMULA(G996)),IF(AND(ISNUMBER(G996),G996&lt;&gt;0),Accueil!$B$7,""),""))</f>
        <v/>
      </c>
      <c r="C996" s="43"/>
      <c r="D996" s="223" t="str">
        <f t="shared" ca="1" si="210"/>
        <v/>
      </c>
      <c r="E996" s="223" t="str">
        <f t="shared" ca="1" si="211"/>
        <v/>
      </c>
      <c r="F996" s="223" t="str">
        <f t="shared" ca="1" si="212"/>
        <v/>
      </c>
      <c r="G996" s="224" t="str">
        <f t="shared" ca="1" si="213"/>
        <v/>
      </c>
      <c r="H996" s="225" t="str">
        <f t="shared" ca="1" si="214"/>
        <v/>
      </c>
      <c r="I996" s="226" t="str">
        <f t="shared" ca="1" si="215"/>
        <v/>
      </c>
      <c r="J996" s="227" t="str">
        <f t="shared" ca="1" si="216"/>
        <v/>
      </c>
      <c r="K996" s="301" t="s">
        <v>88</v>
      </c>
      <c r="L996" s="112"/>
      <c r="M996" s="35"/>
      <c r="N996" s="35"/>
      <c r="O996" s="35"/>
      <c r="P996" s="35"/>
      <c r="S996" s="35"/>
      <c r="T996" s="35"/>
      <c r="U996" s="35"/>
      <c r="V996" s="35"/>
      <c r="W996" s="35"/>
      <c r="X996" s="35"/>
      <c r="Y996" s="35"/>
      <c r="Z996" s="35"/>
      <c r="AA996" s="228" t="b">
        <f t="shared" ca="1" si="217"/>
        <v>1</v>
      </c>
      <c r="AB996" s="228" t="b">
        <f ca="1">AND(Accueil!$E$5="Oui",$AA996,OR($AD996="",Accueil!$E$7="",NOT(ISNUMBER(Accueil!$E$7)),$AD996&gt;=Accueil!$E$7))</f>
        <v>0</v>
      </c>
      <c r="AC996" s="228" t="b">
        <f ca="1">AND(Accueil!$E$8="Oui",$AA996,OR($AD996="",Accueil!$E$10="",NOT(ISNUMBER(Accueil!$E$10)),$AD996&gt;=Accueil!$E$10))</f>
        <v>0</v>
      </c>
      <c r="AD996" s="229" t="str">
        <f>IF(NOT(_xlfn.ISFORMULA(B996)),IF(ISNUMBER(B996),B996,IF(NOT(_xlfn.ISFORMULA(D996)),IF(AND(ISNUMBER(D996),D996&lt;&gt;0),Accueil!$B$7,IF(NOT(_xlfn.ISFORMULA(G996)),IF(AND(ISNUMBER(G996),G996&lt;&gt;0),Accueil!$B$7,""),"")),IF(NOT(_xlfn.ISFORMULA(G996)),IF(AND(ISNUMBER(G996),G996&lt;&gt;0),Accueil!$B$7,""),""))),IF(NOT(_xlfn.ISFORMULA(D996)),IF(AND(ISNUMBER(D996),D996&lt;&gt;0),Accueil!$B$7,IF(NOT(_xlfn.ISFORMULA(G996)),IF(AND(ISNUMBER(G996),G996&lt;&gt;0),Accueil!$B$7,""),"")),IF(NOT(_xlfn.ISFORMULA(G996)),IF(AND(ISNUMBER(G996),G996&lt;&gt;0),Accueil!$B$7,""),"")))</f>
        <v/>
      </c>
      <c r="AE996" s="230">
        <f t="shared" ca="1" si="218"/>
        <v>0</v>
      </c>
      <c r="AF996" s="230">
        <f t="shared" ca="1" si="219"/>
        <v>0</v>
      </c>
      <c r="AG996" s="230">
        <f t="shared" ca="1" si="220"/>
        <v>0</v>
      </c>
      <c r="AH996" s="231">
        <f t="shared" ca="1" si="221"/>
        <v>0</v>
      </c>
      <c r="AI996" s="231">
        <f t="shared" ca="1" si="222"/>
        <v>0</v>
      </c>
      <c r="AJ996" s="231" t="str">
        <f t="shared" ca="1" si="223"/>
        <v/>
      </c>
    </row>
    <row r="997" spans="1:36" x14ac:dyDescent="0.25">
      <c r="A997" s="42"/>
      <c r="B997" s="232" t="str">
        <f>IF(NOT(_xlfn.ISFORMULA(D997)),IF(AND(ISNUMBER(D997),D997&lt;&gt;0),Accueil!$B$7,IF(NOT(_xlfn.ISFORMULA(G997)),IF(AND(ISNUMBER(G997),G997&lt;&gt;0),Accueil!$B$7,""),"")),IF(NOT(_xlfn.ISFORMULA(G997)),IF(AND(ISNUMBER(G997),G997&lt;&gt;0),Accueil!$B$7,""),""))</f>
        <v/>
      </c>
      <c r="C997" s="43"/>
      <c r="D997" s="223" t="str">
        <f t="shared" ca="1" si="210"/>
        <v/>
      </c>
      <c r="E997" s="223" t="str">
        <f t="shared" ca="1" si="211"/>
        <v/>
      </c>
      <c r="F997" s="223" t="str">
        <f t="shared" ca="1" si="212"/>
        <v/>
      </c>
      <c r="G997" s="224" t="str">
        <f t="shared" ca="1" si="213"/>
        <v/>
      </c>
      <c r="H997" s="225" t="str">
        <f t="shared" ca="1" si="214"/>
        <v/>
      </c>
      <c r="I997" s="226" t="str">
        <f t="shared" ca="1" si="215"/>
        <v/>
      </c>
      <c r="J997" s="227" t="str">
        <f t="shared" ca="1" si="216"/>
        <v/>
      </c>
      <c r="K997" s="301" t="s">
        <v>88</v>
      </c>
      <c r="L997" s="112"/>
      <c r="M997" s="35"/>
      <c r="N997" s="35"/>
      <c r="O997" s="35"/>
      <c r="P997" s="35"/>
      <c r="S997" s="35"/>
      <c r="T997" s="35"/>
      <c r="U997" s="35"/>
      <c r="V997" s="35"/>
      <c r="W997" s="35"/>
      <c r="X997" s="35"/>
      <c r="Y997" s="35"/>
      <c r="Z997" s="35"/>
      <c r="AA997" s="228" t="b">
        <f t="shared" ca="1" si="217"/>
        <v>1</v>
      </c>
      <c r="AB997" s="228" t="b">
        <f ca="1">AND(Accueil!$E$5="Oui",$AA997,OR($AD997="",Accueil!$E$7="",NOT(ISNUMBER(Accueil!$E$7)),$AD997&gt;=Accueil!$E$7))</f>
        <v>0</v>
      </c>
      <c r="AC997" s="228" t="b">
        <f ca="1">AND(Accueil!$E$8="Oui",$AA997,OR($AD997="",Accueil!$E$10="",NOT(ISNUMBER(Accueil!$E$10)),$AD997&gt;=Accueil!$E$10))</f>
        <v>0</v>
      </c>
      <c r="AD997" s="229" t="str">
        <f>IF(NOT(_xlfn.ISFORMULA(B997)),IF(ISNUMBER(B997),B997,IF(NOT(_xlfn.ISFORMULA(D997)),IF(AND(ISNUMBER(D997),D997&lt;&gt;0),Accueil!$B$7,IF(NOT(_xlfn.ISFORMULA(G997)),IF(AND(ISNUMBER(G997),G997&lt;&gt;0),Accueil!$B$7,""),"")),IF(NOT(_xlfn.ISFORMULA(G997)),IF(AND(ISNUMBER(G997),G997&lt;&gt;0),Accueil!$B$7,""),""))),IF(NOT(_xlfn.ISFORMULA(D997)),IF(AND(ISNUMBER(D997),D997&lt;&gt;0),Accueil!$B$7,IF(NOT(_xlfn.ISFORMULA(G997)),IF(AND(ISNUMBER(G997),G997&lt;&gt;0),Accueil!$B$7,""),"")),IF(NOT(_xlfn.ISFORMULA(G997)),IF(AND(ISNUMBER(G997),G997&lt;&gt;0),Accueil!$B$7,""),"")))</f>
        <v/>
      </c>
      <c r="AE997" s="230">
        <f t="shared" ca="1" si="218"/>
        <v>0</v>
      </c>
      <c r="AF997" s="230">
        <f t="shared" ca="1" si="219"/>
        <v>0</v>
      </c>
      <c r="AG997" s="230">
        <f t="shared" ca="1" si="220"/>
        <v>0</v>
      </c>
      <c r="AH997" s="231">
        <f t="shared" ca="1" si="221"/>
        <v>0</v>
      </c>
      <c r="AI997" s="231">
        <f t="shared" ca="1" si="222"/>
        <v>0</v>
      </c>
      <c r="AJ997" s="231" t="str">
        <f t="shared" ca="1" si="223"/>
        <v/>
      </c>
    </row>
    <row r="998" spans="1:36" x14ac:dyDescent="0.25">
      <c r="A998" s="42"/>
      <c r="B998" s="232" t="str">
        <f>IF(NOT(_xlfn.ISFORMULA(D998)),IF(AND(ISNUMBER(D998),D998&lt;&gt;0),Accueil!$B$7,IF(NOT(_xlfn.ISFORMULA(G998)),IF(AND(ISNUMBER(G998),G998&lt;&gt;0),Accueil!$B$7,""),"")),IF(NOT(_xlfn.ISFORMULA(G998)),IF(AND(ISNUMBER(G998),G998&lt;&gt;0),Accueil!$B$7,""),""))</f>
        <v/>
      </c>
      <c r="C998" s="43"/>
      <c r="D998" s="223" t="str">
        <f t="shared" ca="1" si="210"/>
        <v/>
      </c>
      <c r="E998" s="223" t="str">
        <f t="shared" ca="1" si="211"/>
        <v/>
      </c>
      <c r="F998" s="223" t="str">
        <f t="shared" ca="1" si="212"/>
        <v/>
      </c>
      <c r="G998" s="224" t="str">
        <f t="shared" ca="1" si="213"/>
        <v/>
      </c>
      <c r="H998" s="225" t="str">
        <f t="shared" ca="1" si="214"/>
        <v/>
      </c>
      <c r="I998" s="226" t="str">
        <f t="shared" ca="1" si="215"/>
        <v/>
      </c>
      <c r="J998" s="227" t="str">
        <f t="shared" ca="1" si="216"/>
        <v/>
      </c>
      <c r="K998" s="301" t="s">
        <v>88</v>
      </c>
      <c r="L998" s="112"/>
      <c r="M998" s="35"/>
      <c r="N998" s="35"/>
      <c r="O998" s="35"/>
      <c r="P998" s="35"/>
      <c r="S998" s="35"/>
      <c r="T998" s="35"/>
      <c r="U998" s="35"/>
      <c r="V998" s="35"/>
      <c r="W998" s="35"/>
      <c r="X998" s="35"/>
      <c r="Y998" s="35"/>
      <c r="Z998" s="35"/>
      <c r="AA998" s="228" t="b">
        <f t="shared" ca="1" si="217"/>
        <v>1</v>
      </c>
      <c r="AB998" s="228" t="b">
        <f ca="1">AND(Accueil!$E$5="Oui",$AA998,OR($AD998="",Accueil!$E$7="",NOT(ISNUMBER(Accueil!$E$7)),$AD998&gt;=Accueil!$E$7))</f>
        <v>0</v>
      </c>
      <c r="AC998" s="228" t="b">
        <f ca="1">AND(Accueil!$E$8="Oui",$AA998,OR($AD998="",Accueil!$E$10="",NOT(ISNUMBER(Accueil!$E$10)),$AD998&gt;=Accueil!$E$10))</f>
        <v>0</v>
      </c>
      <c r="AD998" s="229" t="str">
        <f>IF(NOT(_xlfn.ISFORMULA(B998)),IF(ISNUMBER(B998),B998,IF(NOT(_xlfn.ISFORMULA(D998)),IF(AND(ISNUMBER(D998),D998&lt;&gt;0),Accueil!$B$7,IF(NOT(_xlfn.ISFORMULA(G998)),IF(AND(ISNUMBER(G998),G998&lt;&gt;0),Accueil!$B$7,""),"")),IF(NOT(_xlfn.ISFORMULA(G998)),IF(AND(ISNUMBER(G998),G998&lt;&gt;0),Accueil!$B$7,""),""))),IF(NOT(_xlfn.ISFORMULA(D998)),IF(AND(ISNUMBER(D998),D998&lt;&gt;0),Accueil!$B$7,IF(NOT(_xlfn.ISFORMULA(G998)),IF(AND(ISNUMBER(G998),G998&lt;&gt;0),Accueil!$B$7,""),"")),IF(NOT(_xlfn.ISFORMULA(G998)),IF(AND(ISNUMBER(G998),G998&lt;&gt;0),Accueil!$B$7,""),"")))</f>
        <v/>
      </c>
      <c r="AE998" s="230">
        <f t="shared" ca="1" si="218"/>
        <v>0</v>
      </c>
      <c r="AF998" s="230">
        <f t="shared" ca="1" si="219"/>
        <v>0</v>
      </c>
      <c r="AG998" s="230">
        <f t="shared" ca="1" si="220"/>
        <v>0</v>
      </c>
      <c r="AH998" s="231">
        <f t="shared" ca="1" si="221"/>
        <v>0</v>
      </c>
      <c r="AI998" s="231">
        <f t="shared" ca="1" si="222"/>
        <v>0</v>
      </c>
      <c r="AJ998" s="231" t="str">
        <f t="shared" ca="1" si="223"/>
        <v/>
      </c>
    </row>
    <row r="999" spans="1:36" x14ac:dyDescent="0.25">
      <c r="A999" s="42"/>
      <c r="B999" s="232" t="str">
        <f>IF(NOT(_xlfn.ISFORMULA(D999)),IF(AND(ISNUMBER(D999),D999&lt;&gt;0),Accueil!$B$7,IF(NOT(_xlfn.ISFORMULA(G999)),IF(AND(ISNUMBER(G999),G999&lt;&gt;0),Accueil!$B$7,""),"")),IF(NOT(_xlfn.ISFORMULA(G999)),IF(AND(ISNUMBER(G999),G999&lt;&gt;0),Accueil!$B$7,""),""))</f>
        <v/>
      </c>
      <c r="C999" s="43"/>
      <c r="D999" s="223" t="str">
        <f t="shared" ca="1" si="210"/>
        <v/>
      </c>
      <c r="E999" s="223" t="str">
        <f t="shared" ca="1" si="211"/>
        <v/>
      </c>
      <c r="F999" s="223" t="str">
        <f t="shared" ca="1" si="212"/>
        <v/>
      </c>
      <c r="G999" s="224" t="str">
        <f t="shared" ca="1" si="213"/>
        <v/>
      </c>
      <c r="H999" s="225" t="str">
        <f t="shared" ca="1" si="214"/>
        <v/>
      </c>
      <c r="I999" s="226" t="str">
        <f t="shared" ca="1" si="215"/>
        <v/>
      </c>
      <c r="J999" s="227" t="str">
        <f t="shared" ca="1" si="216"/>
        <v/>
      </c>
      <c r="K999" s="301" t="s">
        <v>88</v>
      </c>
      <c r="L999" s="112"/>
      <c r="M999" s="35"/>
      <c r="N999" s="35"/>
      <c r="O999" s="35"/>
      <c r="P999" s="35"/>
      <c r="S999" s="35"/>
      <c r="T999" s="35"/>
      <c r="U999" s="35"/>
      <c r="V999" s="35"/>
      <c r="W999" s="35"/>
      <c r="X999" s="35"/>
      <c r="Y999" s="35"/>
      <c r="Z999" s="35"/>
      <c r="AA999" s="228" t="b">
        <f t="shared" ca="1" si="217"/>
        <v>1</v>
      </c>
      <c r="AB999" s="228" t="b">
        <f ca="1">AND(Accueil!$E$5="Oui",$AA999,OR($AD999="",Accueil!$E$7="",NOT(ISNUMBER(Accueil!$E$7)),$AD999&gt;=Accueil!$E$7))</f>
        <v>0</v>
      </c>
      <c r="AC999" s="228" t="b">
        <f ca="1">AND(Accueil!$E$8="Oui",$AA999,OR($AD999="",Accueil!$E$10="",NOT(ISNUMBER(Accueil!$E$10)),$AD999&gt;=Accueil!$E$10))</f>
        <v>0</v>
      </c>
      <c r="AD999" s="229" t="str">
        <f>IF(NOT(_xlfn.ISFORMULA(B999)),IF(ISNUMBER(B999),B999,IF(NOT(_xlfn.ISFORMULA(D999)),IF(AND(ISNUMBER(D999),D999&lt;&gt;0),Accueil!$B$7,IF(NOT(_xlfn.ISFORMULA(G999)),IF(AND(ISNUMBER(G999),G999&lt;&gt;0),Accueil!$B$7,""),"")),IF(NOT(_xlfn.ISFORMULA(G999)),IF(AND(ISNUMBER(G999),G999&lt;&gt;0),Accueil!$B$7,""),""))),IF(NOT(_xlfn.ISFORMULA(D999)),IF(AND(ISNUMBER(D999),D999&lt;&gt;0),Accueil!$B$7,IF(NOT(_xlfn.ISFORMULA(G999)),IF(AND(ISNUMBER(G999),G999&lt;&gt;0),Accueil!$B$7,""),"")),IF(NOT(_xlfn.ISFORMULA(G999)),IF(AND(ISNUMBER(G999),G999&lt;&gt;0),Accueil!$B$7,""),"")))</f>
        <v/>
      </c>
      <c r="AE999" s="230">
        <f t="shared" ca="1" si="218"/>
        <v>0</v>
      </c>
      <c r="AF999" s="230">
        <f t="shared" ca="1" si="219"/>
        <v>0</v>
      </c>
      <c r="AG999" s="230">
        <f t="shared" ca="1" si="220"/>
        <v>0</v>
      </c>
      <c r="AH999" s="231">
        <f t="shared" ca="1" si="221"/>
        <v>0</v>
      </c>
      <c r="AI999" s="231">
        <f t="shared" ca="1" si="222"/>
        <v>0</v>
      </c>
      <c r="AJ999" s="231" t="str">
        <f t="shared" ca="1" si="223"/>
        <v/>
      </c>
    </row>
    <row r="1000" spans="1:36" x14ac:dyDescent="0.25">
      <c r="A1000" s="42"/>
      <c r="B1000" s="232" t="str">
        <f>IF(NOT(_xlfn.ISFORMULA(D1000)),IF(AND(ISNUMBER(D1000),D1000&lt;&gt;0),Accueil!$B$7,IF(NOT(_xlfn.ISFORMULA(G1000)),IF(AND(ISNUMBER(G1000),G1000&lt;&gt;0),Accueil!$B$7,""),"")),IF(NOT(_xlfn.ISFORMULA(G1000)),IF(AND(ISNUMBER(G1000),G1000&lt;&gt;0),Accueil!$B$7,""),""))</f>
        <v/>
      </c>
      <c r="C1000" s="43"/>
      <c r="D1000" s="223" t="str">
        <f t="shared" ca="1" si="210"/>
        <v/>
      </c>
      <c r="E1000" s="223" t="str">
        <f t="shared" ca="1" si="211"/>
        <v/>
      </c>
      <c r="F1000" s="223" t="str">
        <f t="shared" ca="1" si="212"/>
        <v/>
      </c>
      <c r="G1000" s="224" t="str">
        <f t="shared" ca="1" si="213"/>
        <v/>
      </c>
      <c r="H1000" s="225" t="str">
        <f t="shared" ca="1" si="214"/>
        <v/>
      </c>
      <c r="I1000" s="226" t="str">
        <f t="shared" ca="1" si="215"/>
        <v/>
      </c>
      <c r="J1000" s="227" t="str">
        <f t="shared" ca="1" si="216"/>
        <v/>
      </c>
      <c r="K1000" s="302" t="s">
        <v>88</v>
      </c>
      <c r="L1000" s="112"/>
      <c r="M1000" s="35"/>
      <c r="N1000" s="35"/>
      <c r="O1000" s="35"/>
      <c r="P1000" s="35"/>
      <c r="S1000" s="35"/>
      <c r="T1000" s="35"/>
      <c r="U1000" s="35"/>
      <c r="V1000" s="35"/>
      <c r="W1000" s="35"/>
      <c r="X1000" s="35"/>
      <c r="Y1000" s="35"/>
      <c r="Z1000" s="35"/>
      <c r="AA1000" s="228" t="b">
        <f t="shared" ca="1" si="217"/>
        <v>1</v>
      </c>
      <c r="AB1000" s="228" t="b">
        <f ca="1">AND(Accueil!$E$5="Oui",$AA1000,OR($AD1000="",Accueil!$E$7="",NOT(ISNUMBER(Accueil!$E$7)),$AD1000&gt;=Accueil!$E$7))</f>
        <v>0</v>
      </c>
      <c r="AC1000" s="228" t="b">
        <f ca="1">AND(Accueil!$E$8="Oui",$AA1000,OR($AD1000="",Accueil!$E$10="",NOT(ISNUMBER(Accueil!$E$10)),$AD1000&gt;=Accueil!$E$10))</f>
        <v>0</v>
      </c>
      <c r="AD1000" s="229" t="str">
        <f>IF(NOT(_xlfn.ISFORMULA(B1000)),IF(ISNUMBER(B1000),B1000,IF(NOT(_xlfn.ISFORMULA(D1000)),IF(AND(ISNUMBER(D1000),D1000&lt;&gt;0),Accueil!$B$7,IF(NOT(_xlfn.ISFORMULA(G1000)),IF(AND(ISNUMBER(G1000),G1000&lt;&gt;0),Accueil!$B$7,""),"")),IF(NOT(_xlfn.ISFORMULA(G1000)),IF(AND(ISNUMBER(G1000),G1000&lt;&gt;0),Accueil!$B$7,""),""))),IF(NOT(_xlfn.ISFORMULA(D1000)),IF(AND(ISNUMBER(D1000),D1000&lt;&gt;0),Accueil!$B$7,IF(NOT(_xlfn.ISFORMULA(G1000)),IF(AND(ISNUMBER(G1000),G1000&lt;&gt;0),Accueil!$B$7,""),"")),IF(NOT(_xlfn.ISFORMULA(G1000)),IF(AND(ISNUMBER(G1000),G1000&lt;&gt;0),Accueil!$B$7,""),"")))</f>
        <v/>
      </c>
      <c r="AE1000" s="230">
        <f t="shared" ca="1" si="218"/>
        <v>0</v>
      </c>
      <c r="AF1000" s="230">
        <f t="shared" ca="1" si="219"/>
        <v>0</v>
      </c>
      <c r="AG1000" s="230">
        <f t="shared" ca="1" si="220"/>
        <v>0</v>
      </c>
      <c r="AH1000" s="231">
        <f t="shared" ca="1" si="221"/>
        <v>0</v>
      </c>
      <c r="AI1000" s="231">
        <f t="shared" ca="1" si="222"/>
        <v>0</v>
      </c>
      <c r="AJ1000" s="231" t="str">
        <f t="shared" ca="1" si="223"/>
        <v/>
      </c>
    </row>
    <row r="1001" spans="1:36" x14ac:dyDescent="0.25">
      <c r="A1001" s="184"/>
      <c r="B1001" s="185"/>
      <c r="C1001" s="305"/>
      <c r="D1001" s="186"/>
      <c r="E1001" s="187"/>
      <c r="F1001" s="187"/>
      <c r="G1001" s="187"/>
      <c r="H1001" s="188"/>
      <c r="I1001" s="189"/>
      <c r="J1001" s="188"/>
      <c r="K1001" s="190"/>
      <c r="L1001" s="190"/>
      <c r="M1001" s="190"/>
      <c r="N1001" s="190"/>
      <c r="O1001" s="190"/>
      <c r="P1001" s="190"/>
      <c r="Q1001" s="190"/>
      <c r="R1001" s="191"/>
      <c r="S1001" s="190"/>
      <c r="T1001" s="190"/>
      <c r="U1001" s="190"/>
      <c r="V1001" s="190"/>
      <c r="W1001" s="190"/>
      <c r="X1001" s="190"/>
      <c r="Y1001" s="190"/>
      <c r="Z1001" s="190"/>
    </row>
    <row r="1002" spans="1:36" x14ac:dyDescent="0.25">
      <c r="A1002" s="184"/>
      <c r="B1002" s="185"/>
      <c r="C1002" s="305"/>
      <c r="D1002" s="186"/>
      <c r="E1002" s="187"/>
      <c r="F1002" s="187"/>
      <c r="G1002" s="187"/>
      <c r="H1002" s="188"/>
      <c r="I1002" s="189"/>
      <c r="J1002" s="188"/>
      <c r="K1002" s="190"/>
      <c r="L1002" s="190"/>
      <c r="M1002" s="190"/>
      <c r="N1002" s="190"/>
      <c r="O1002" s="190"/>
      <c r="P1002" s="190"/>
      <c r="Q1002" s="190"/>
      <c r="R1002" s="191"/>
      <c r="S1002" s="190"/>
      <c r="T1002" s="190"/>
      <c r="U1002" s="190"/>
      <c r="V1002" s="190"/>
      <c r="W1002" s="190"/>
      <c r="X1002" s="190"/>
      <c r="Y1002" s="190"/>
      <c r="Z1002" s="190"/>
    </row>
    <row r="1003" spans="1:36" x14ac:dyDescent="0.25">
      <c r="A1003" s="184"/>
      <c r="B1003" s="185"/>
      <c r="C1003" s="305"/>
      <c r="D1003" s="186"/>
      <c r="E1003" s="187"/>
      <c r="F1003" s="187"/>
      <c r="G1003" s="187"/>
      <c r="H1003" s="188"/>
      <c r="I1003" s="189"/>
      <c r="J1003" s="188"/>
      <c r="K1003" s="190"/>
      <c r="L1003" s="190"/>
      <c r="M1003" s="190"/>
      <c r="N1003" s="190"/>
      <c r="O1003" s="190"/>
      <c r="P1003" s="190"/>
      <c r="Q1003" s="190"/>
      <c r="R1003" s="191"/>
      <c r="S1003" s="190"/>
      <c r="T1003" s="190"/>
      <c r="U1003" s="190"/>
      <c r="V1003" s="190"/>
      <c r="W1003" s="190"/>
      <c r="X1003" s="190"/>
      <c r="Y1003" s="190"/>
      <c r="Z1003" s="190"/>
    </row>
    <row r="1004" spans="1:36" x14ac:dyDescent="0.25">
      <c r="A1004" s="184"/>
      <c r="B1004" s="185"/>
      <c r="C1004" s="305"/>
      <c r="D1004" s="186"/>
      <c r="E1004" s="187"/>
      <c r="F1004" s="187"/>
      <c r="G1004" s="187"/>
      <c r="H1004" s="188"/>
      <c r="I1004" s="189"/>
      <c r="J1004" s="188"/>
      <c r="K1004" s="190"/>
      <c r="L1004" s="190"/>
      <c r="M1004" s="190"/>
      <c r="N1004" s="190"/>
      <c r="O1004" s="190"/>
      <c r="P1004" s="190"/>
      <c r="Q1004" s="190"/>
      <c r="R1004" s="191"/>
      <c r="S1004" s="190"/>
      <c r="T1004" s="190"/>
      <c r="U1004" s="190"/>
      <c r="V1004" s="190"/>
      <c r="W1004" s="190"/>
      <c r="X1004" s="190"/>
      <c r="Y1004" s="190"/>
      <c r="Z1004" s="190"/>
    </row>
    <row r="1005" spans="1:36" x14ac:dyDescent="0.25">
      <c r="A1005" s="184"/>
      <c r="B1005" s="185"/>
      <c r="C1005" s="305"/>
      <c r="D1005" s="186"/>
      <c r="E1005" s="187"/>
      <c r="F1005" s="187"/>
      <c r="G1005" s="187"/>
      <c r="H1005" s="188"/>
      <c r="I1005" s="189"/>
      <c r="J1005" s="188"/>
      <c r="K1005" s="190"/>
      <c r="L1005" s="190"/>
      <c r="M1005" s="190"/>
      <c r="N1005" s="190"/>
      <c r="O1005" s="190"/>
      <c r="P1005" s="190"/>
      <c r="Q1005" s="190"/>
      <c r="R1005" s="191"/>
      <c r="S1005" s="190"/>
      <c r="T1005" s="190"/>
      <c r="U1005" s="190"/>
      <c r="V1005" s="190"/>
      <c r="W1005" s="190"/>
      <c r="X1005" s="190"/>
      <c r="Y1005" s="190"/>
      <c r="Z1005" s="190"/>
    </row>
    <row r="1006" spans="1:36" x14ac:dyDescent="0.25">
      <c r="A1006" s="184"/>
      <c r="B1006" s="185"/>
      <c r="C1006" s="305"/>
      <c r="D1006" s="186"/>
      <c r="E1006" s="187"/>
      <c r="F1006" s="187"/>
      <c r="G1006" s="187"/>
      <c r="H1006" s="188"/>
      <c r="I1006" s="189"/>
      <c r="J1006" s="188"/>
      <c r="K1006" s="190"/>
      <c r="L1006" s="190"/>
      <c r="M1006" s="190"/>
      <c r="N1006" s="190"/>
      <c r="O1006" s="190"/>
      <c r="P1006" s="190"/>
      <c r="Q1006" s="190"/>
      <c r="R1006" s="191"/>
      <c r="S1006" s="190"/>
      <c r="T1006" s="190"/>
      <c r="U1006" s="190"/>
      <c r="V1006" s="190"/>
      <c r="W1006" s="190"/>
      <c r="X1006" s="190"/>
      <c r="Y1006" s="190"/>
      <c r="Z1006" s="190"/>
    </row>
    <row r="1007" spans="1:36" x14ac:dyDescent="0.25">
      <c r="A1007" s="184"/>
      <c r="B1007" s="185"/>
      <c r="C1007" s="305"/>
      <c r="D1007" s="186"/>
      <c r="E1007" s="187"/>
      <c r="F1007" s="187"/>
      <c r="G1007" s="187"/>
      <c r="H1007" s="188"/>
      <c r="I1007" s="189"/>
      <c r="J1007" s="188"/>
      <c r="K1007" s="190"/>
      <c r="L1007" s="190"/>
      <c r="M1007" s="190"/>
      <c r="N1007" s="190"/>
      <c r="O1007" s="190"/>
      <c r="P1007" s="190"/>
      <c r="Q1007" s="190"/>
      <c r="R1007" s="191"/>
      <c r="S1007" s="190"/>
      <c r="T1007" s="190"/>
      <c r="U1007" s="190"/>
      <c r="V1007" s="190"/>
      <c r="W1007" s="190"/>
      <c r="X1007" s="190"/>
      <c r="Y1007" s="190"/>
      <c r="Z1007" s="190"/>
    </row>
    <row r="1008" spans="1:36" x14ac:dyDescent="0.25">
      <c r="A1008" s="184"/>
      <c r="B1008" s="185"/>
      <c r="C1008" s="305"/>
      <c r="D1008" s="186"/>
      <c r="E1008" s="187"/>
      <c r="F1008" s="187"/>
      <c r="G1008" s="187"/>
      <c r="H1008" s="188"/>
      <c r="I1008" s="189"/>
      <c r="J1008" s="188"/>
      <c r="K1008" s="190"/>
      <c r="L1008" s="190"/>
      <c r="M1008" s="190"/>
      <c r="N1008" s="190"/>
      <c r="O1008" s="190"/>
      <c r="P1008" s="190"/>
      <c r="Q1008" s="190"/>
      <c r="R1008" s="191"/>
      <c r="S1008" s="190"/>
      <c r="T1008" s="190"/>
      <c r="U1008" s="190"/>
      <c r="V1008" s="190"/>
      <c r="W1008" s="190"/>
      <c r="X1008" s="190"/>
      <c r="Y1008" s="190"/>
      <c r="Z1008" s="190"/>
    </row>
    <row r="1009" spans="1:26" x14ac:dyDescent="0.25">
      <c r="A1009" s="184"/>
      <c r="B1009" s="185"/>
      <c r="C1009" s="305"/>
      <c r="D1009" s="186"/>
      <c r="E1009" s="187"/>
      <c r="F1009" s="187"/>
      <c r="G1009" s="187"/>
      <c r="H1009" s="188"/>
      <c r="I1009" s="189"/>
      <c r="J1009" s="188"/>
      <c r="K1009" s="190"/>
      <c r="L1009" s="190"/>
      <c r="M1009" s="190"/>
      <c r="N1009" s="190"/>
      <c r="O1009" s="190"/>
      <c r="P1009" s="190"/>
      <c r="Q1009" s="190"/>
      <c r="R1009" s="191"/>
      <c r="S1009" s="190"/>
      <c r="T1009" s="190"/>
      <c r="U1009" s="190"/>
      <c r="V1009" s="190"/>
      <c r="W1009" s="190"/>
      <c r="X1009" s="190"/>
      <c r="Y1009" s="190"/>
      <c r="Z1009" s="190"/>
    </row>
    <row r="1010" spans="1:26" x14ac:dyDescent="0.25">
      <c r="A1010" s="184"/>
      <c r="B1010" s="185"/>
      <c r="C1010" s="305"/>
      <c r="D1010" s="186"/>
      <c r="E1010" s="187"/>
      <c r="F1010" s="187"/>
      <c r="G1010" s="187"/>
      <c r="H1010" s="188"/>
      <c r="I1010" s="189"/>
      <c r="J1010" s="188"/>
      <c r="K1010" s="190"/>
      <c r="L1010" s="190"/>
      <c r="M1010" s="190"/>
      <c r="N1010" s="190"/>
      <c r="O1010" s="190"/>
      <c r="P1010" s="190"/>
      <c r="Q1010" s="190"/>
      <c r="R1010" s="191"/>
      <c r="S1010" s="190"/>
      <c r="T1010" s="190"/>
      <c r="U1010" s="190"/>
      <c r="V1010" s="190"/>
      <c r="W1010" s="190"/>
      <c r="X1010" s="190"/>
      <c r="Y1010" s="190"/>
      <c r="Z1010" s="190"/>
    </row>
    <row r="1011" spans="1:26" x14ac:dyDescent="0.25">
      <c r="A1011" s="184"/>
      <c r="B1011" s="185"/>
      <c r="C1011" s="305"/>
      <c r="D1011" s="186"/>
      <c r="E1011" s="187"/>
      <c r="F1011" s="187"/>
      <c r="G1011" s="187"/>
      <c r="H1011" s="188"/>
      <c r="I1011" s="189"/>
      <c r="J1011" s="188"/>
      <c r="K1011" s="190"/>
      <c r="L1011" s="190"/>
      <c r="M1011" s="190"/>
      <c r="N1011" s="190"/>
      <c r="O1011" s="190"/>
      <c r="P1011" s="190"/>
      <c r="Q1011" s="190"/>
      <c r="R1011" s="191"/>
      <c r="S1011" s="190"/>
      <c r="T1011" s="190"/>
      <c r="U1011" s="190"/>
      <c r="V1011" s="190"/>
      <c r="W1011" s="190"/>
      <c r="X1011" s="190"/>
      <c r="Y1011" s="190"/>
      <c r="Z1011" s="190"/>
    </row>
    <row r="1012" spans="1:26" x14ac:dyDescent="0.25">
      <c r="A1012" s="184"/>
      <c r="B1012" s="185"/>
      <c r="C1012" s="305"/>
      <c r="D1012" s="186"/>
      <c r="E1012" s="187"/>
      <c r="F1012" s="187"/>
      <c r="G1012" s="187"/>
      <c r="H1012" s="188"/>
      <c r="I1012" s="189"/>
      <c r="J1012" s="188"/>
      <c r="K1012" s="190"/>
      <c r="L1012" s="190"/>
      <c r="M1012" s="190"/>
      <c r="N1012" s="190"/>
      <c r="O1012" s="190"/>
      <c r="P1012" s="190"/>
      <c r="Q1012" s="190"/>
      <c r="R1012" s="191"/>
      <c r="S1012" s="190"/>
      <c r="T1012" s="190"/>
      <c r="U1012" s="190"/>
      <c r="V1012" s="190"/>
      <c r="W1012" s="190"/>
      <c r="X1012" s="190"/>
      <c r="Y1012" s="190"/>
      <c r="Z1012" s="190"/>
    </row>
    <row r="1013" spans="1:26" x14ac:dyDescent="0.25">
      <c r="A1013" s="184"/>
      <c r="B1013" s="185"/>
      <c r="C1013" s="305"/>
      <c r="D1013" s="186"/>
      <c r="E1013" s="187"/>
      <c r="F1013" s="187"/>
      <c r="G1013" s="187"/>
      <c r="H1013" s="188"/>
      <c r="I1013" s="189"/>
      <c r="J1013" s="188"/>
      <c r="K1013" s="190"/>
      <c r="L1013" s="190"/>
      <c r="M1013" s="190"/>
      <c r="N1013" s="190"/>
      <c r="O1013" s="190"/>
      <c r="P1013" s="190"/>
      <c r="Q1013" s="190"/>
      <c r="R1013" s="191"/>
      <c r="S1013" s="190"/>
      <c r="T1013" s="190"/>
      <c r="U1013" s="190"/>
      <c r="V1013" s="190"/>
      <c r="W1013" s="190"/>
      <c r="X1013" s="190"/>
      <c r="Y1013" s="190"/>
      <c r="Z1013" s="190"/>
    </row>
    <row r="1014" spans="1:26" x14ac:dyDescent="0.25">
      <c r="A1014" s="184"/>
      <c r="B1014" s="185"/>
      <c r="C1014" s="305"/>
      <c r="D1014" s="186"/>
      <c r="E1014" s="187"/>
      <c r="F1014" s="187"/>
      <c r="G1014" s="187"/>
      <c r="H1014" s="188"/>
      <c r="I1014" s="189"/>
      <c r="J1014" s="188"/>
      <c r="K1014" s="190"/>
      <c r="L1014" s="190"/>
      <c r="M1014" s="190"/>
      <c r="N1014" s="190"/>
      <c r="O1014" s="190"/>
      <c r="P1014" s="190"/>
      <c r="Q1014" s="190"/>
      <c r="R1014" s="191"/>
      <c r="S1014" s="190"/>
      <c r="T1014" s="190"/>
      <c r="U1014" s="190"/>
      <c r="V1014" s="190"/>
      <c r="W1014" s="190"/>
      <c r="X1014" s="190"/>
      <c r="Y1014" s="190"/>
      <c r="Z1014" s="190"/>
    </row>
    <row r="1015" spans="1:26" x14ac:dyDescent="0.25">
      <c r="A1015" s="184"/>
      <c r="B1015" s="185"/>
      <c r="C1015" s="305"/>
      <c r="D1015" s="186"/>
      <c r="E1015" s="187"/>
      <c r="F1015" s="187"/>
      <c r="G1015" s="187"/>
      <c r="H1015" s="188"/>
      <c r="I1015" s="189"/>
      <c r="J1015" s="188"/>
      <c r="K1015" s="190"/>
      <c r="L1015" s="190"/>
      <c r="M1015" s="190"/>
      <c r="N1015" s="190"/>
      <c r="O1015" s="190"/>
      <c r="P1015" s="190"/>
      <c r="Q1015" s="190"/>
      <c r="R1015" s="191"/>
      <c r="S1015" s="190"/>
      <c r="T1015" s="190"/>
      <c r="U1015" s="190"/>
      <c r="V1015" s="190"/>
      <c r="W1015" s="190"/>
      <c r="X1015" s="190"/>
      <c r="Y1015" s="190"/>
      <c r="Z1015" s="190"/>
    </row>
    <row r="1016" spans="1:26" x14ac:dyDescent="0.25">
      <c r="A1016" s="184"/>
      <c r="B1016" s="185"/>
      <c r="C1016" s="305"/>
      <c r="D1016" s="186"/>
      <c r="E1016" s="187"/>
      <c r="F1016" s="187"/>
      <c r="G1016" s="187"/>
      <c r="H1016" s="188"/>
      <c r="I1016" s="189"/>
      <c r="J1016" s="188"/>
      <c r="K1016" s="190"/>
      <c r="L1016" s="190"/>
      <c r="M1016" s="190"/>
      <c r="N1016" s="190"/>
      <c r="O1016" s="190"/>
      <c r="P1016" s="190"/>
      <c r="Q1016" s="190"/>
      <c r="R1016" s="191"/>
      <c r="S1016" s="190"/>
      <c r="T1016" s="190"/>
      <c r="U1016" s="190"/>
      <c r="V1016" s="190"/>
      <c r="W1016" s="190"/>
      <c r="X1016" s="190"/>
      <c r="Y1016" s="190"/>
      <c r="Z1016" s="190"/>
    </row>
    <row r="1017" spans="1:26" x14ac:dyDescent="0.25">
      <c r="A1017" s="184"/>
      <c r="B1017" s="185"/>
      <c r="C1017" s="305"/>
      <c r="D1017" s="186"/>
      <c r="E1017" s="187"/>
      <c r="F1017" s="187"/>
      <c r="G1017" s="187"/>
      <c r="H1017" s="188"/>
      <c r="I1017" s="189"/>
      <c r="J1017" s="188"/>
      <c r="K1017" s="190"/>
      <c r="L1017" s="190"/>
      <c r="M1017" s="190"/>
      <c r="N1017" s="190"/>
      <c r="O1017" s="190"/>
      <c r="P1017" s="190"/>
      <c r="Q1017" s="190"/>
      <c r="R1017" s="191"/>
      <c r="S1017" s="190"/>
      <c r="T1017" s="190"/>
      <c r="U1017" s="190"/>
      <c r="V1017" s="190"/>
      <c r="W1017" s="190"/>
      <c r="X1017" s="190"/>
      <c r="Y1017" s="190"/>
      <c r="Z1017" s="190"/>
    </row>
    <row r="1018" spans="1:26" x14ac:dyDescent="0.25">
      <c r="A1018" s="184"/>
      <c r="B1018" s="185"/>
      <c r="C1018" s="305"/>
      <c r="D1018" s="186"/>
      <c r="E1018" s="187"/>
      <c r="F1018" s="187"/>
      <c r="G1018" s="187"/>
      <c r="H1018" s="188"/>
      <c r="I1018" s="189"/>
      <c r="J1018" s="188"/>
      <c r="K1018" s="190"/>
      <c r="L1018" s="190"/>
      <c r="M1018" s="190"/>
      <c r="N1018" s="190"/>
      <c r="O1018" s="190"/>
      <c r="P1018" s="190"/>
      <c r="Q1018" s="190"/>
      <c r="R1018" s="191"/>
      <c r="S1018" s="190"/>
      <c r="T1018" s="190"/>
      <c r="U1018" s="190"/>
      <c r="V1018" s="190"/>
      <c r="W1018" s="190"/>
      <c r="X1018" s="190"/>
      <c r="Y1018" s="190"/>
      <c r="Z1018" s="190"/>
    </row>
    <row r="1019" spans="1:26" x14ac:dyDescent="0.25">
      <c r="A1019" s="184"/>
      <c r="B1019" s="185"/>
      <c r="C1019" s="305"/>
      <c r="D1019" s="186"/>
      <c r="E1019" s="187"/>
      <c r="F1019" s="187"/>
      <c r="G1019" s="187"/>
      <c r="H1019" s="188"/>
      <c r="I1019" s="189"/>
      <c r="J1019" s="188"/>
      <c r="K1019" s="190"/>
      <c r="L1019" s="190"/>
      <c r="M1019" s="190"/>
      <c r="N1019" s="190"/>
      <c r="O1019" s="190"/>
      <c r="P1019" s="190"/>
      <c r="Q1019" s="190"/>
      <c r="R1019" s="191"/>
      <c r="S1019" s="190"/>
      <c r="T1019" s="190"/>
      <c r="U1019" s="190"/>
      <c r="V1019" s="190"/>
      <c r="W1019" s="190"/>
      <c r="X1019" s="190"/>
      <c r="Y1019" s="190"/>
      <c r="Z1019" s="190"/>
    </row>
    <row r="1020" spans="1:26" x14ac:dyDescent="0.25">
      <c r="A1020" s="184"/>
      <c r="B1020" s="185"/>
      <c r="C1020" s="305"/>
      <c r="D1020" s="186"/>
      <c r="E1020" s="187"/>
      <c r="F1020" s="187"/>
      <c r="G1020" s="187"/>
      <c r="H1020" s="188"/>
      <c r="I1020" s="189"/>
      <c r="J1020" s="188"/>
      <c r="K1020" s="190"/>
      <c r="L1020" s="190"/>
      <c r="M1020" s="190"/>
      <c r="N1020" s="190"/>
      <c r="O1020" s="190"/>
      <c r="P1020" s="190"/>
      <c r="Q1020" s="190"/>
      <c r="R1020" s="191"/>
      <c r="S1020" s="190"/>
      <c r="T1020" s="190"/>
      <c r="U1020" s="190"/>
      <c r="V1020" s="190"/>
      <c r="W1020" s="190"/>
      <c r="X1020" s="190"/>
      <c r="Y1020" s="190"/>
      <c r="Z1020" s="190"/>
    </row>
  </sheetData>
  <sheetProtection sheet="1" objects="1" formatCells="0" formatColumns="0" formatRows="0" selectLockedCells="1"/>
  <conditionalFormatting sqref="D5:G1000">
    <cfRule type="expression" dxfId="12" priority="4">
      <formula>AND(NOT(_xlfn.ISFORMULA($D5)),NOT(_xlfn.ISFORMULA($G5)),$D5&lt;&gt;"",$G5&lt;&gt;"",ROUND($D5+IF($AB5,IF(ISNUMBER($E5),$E5,0),0)+IF($AC5,IF(ISNUMBER($F5),$F5,0),0),2)&lt;&gt;ROUND($G5,2))</formula>
    </cfRule>
  </conditionalFormatting>
  <conditionalFormatting sqref="E5:E1000">
    <cfRule type="expression" dxfId="11" priority="5">
      <formula>AND($E5&lt;&gt;"",$E5&lt;&gt;0,NOT($AB5))</formula>
    </cfRule>
  </conditionalFormatting>
  <conditionalFormatting sqref="F5:F1000">
    <cfRule type="expression" dxfId="10" priority="6">
      <formula>AND($F5&lt;&gt;"",$F5&lt;&gt;0,NOT($AC5))</formula>
    </cfRule>
  </conditionalFormatting>
  <conditionalFormatting sqref="G5:G1000">
    <cfRule type="expression" dxfId="9" priority="1">
      <formula>AND($D5&lt;&gt;"",$D5&lt;&gt;0)</formula>
    </cfRule>
  </conditionalFormatting>
  <conditionalFormatting sqref="J5:K1000">
    <cfRule type="expression" dxfId="8" priority="3">
      <formula>AND($D5&lt;&gt;"",$D5&lt;&gt;0)</formula>
    </cfRule>
  </conditionalFormatting>
  <conditionalFormatting sqref="K5:K1000">
    <cfRule type="expression" dxfId="7" priority="2" stopIfTrue="1">
      <formula>$K5="Oui"</formula>
    </cfRule>
    <cfRule type="expression" dxfId="6" priority="7">
      <formula>OR($J5="",$J5=0)</formula>
    </cfRule>
  </conditionalFormatting>
  <dataValidations count="7">
    <dataValidation type="list" allowBlank="1" showInputMessage="1" showErrorMessage="1" sqref="H5:H1000" xr:uid="{00000000-0002-0000-0100-000000000000}">
      <formula1>$Q$5:$Q$26</formula1>
    </dataValidation>
    <dataValidation type="list" allowBlank="1" showInputMessage="1" showErrorMessage="1" sqref="K5:K1000" xr:uid="{00000000-0002-0000-0100-000001000000}">
      <formula1>"Oui,Non"</formula1>
    </dataValidation>
    <dataValidation allowBlank="1" showInputMessage="1" showErrorMessage="1" prompt="Vous ne pouvez pas modifier les champs coloriés." sqref="AA1:XFD4 AA45:XFD47" xr:uid="{00000000-0002-0000-0100-000002000000}"/>
    <dataValidation type="custom" allowBlank="1" showErrorMessage="1" errorTitle="Montant invalide" error="Entrez un nombre ou laissez vide." sqref="G5:G1000 D5:D1000" xr:uid="{00000000-0002-0000-0100-000003000000}">
      <formula1>OR(D5="",ISNUMBER(D5))</formula1>
    </dataValidation>
    <dataValidation type="custom" allowBlank="1" showErrorMessage="1" errorTitle="TPS non admissible" error="La TPS manuelle est permise seulement si la ligne est taxable TPS (CAD, inscrit, date admissible)." sqref="E5:E1000" xr:uid="{00000000-0002-0000-0100-000004000000}">
      <formula1>OR(E5="",E5=0,AND($AB5,ISNUMBER(E5)))</formula1>
    </dataValidation>
    <dataValidation type="custom" allowBlank="1" showErrorMessage="1" errorTitle="TVQ non admissible" error="La TVQ manuelle est permise seulement si la ligne est taxable TVQ (CAD, inscrit, date admissible)." sqref="F5:F1000" xr:uid="{00000000-0002-0000-0100-000005000000}">
      <formula1>OR(F5="",F5=0,AND($AC5,ISNUMBER(F5)))</formula1>
    </dataValidation>
    <dataValidation type="custom" allowBlank="1" showErrorMessage="1" errorTitle="Taux invalide" error="Entrez un taux positif seulement si la devise est remplie." sqref="I5:I1000" xr:uid="{00000000-0002-0000-0100-000006000000}">
      <formula1>OR(I5="",AND($H5&lt;&gt;"",ISNUMBER(I5),I5&gt;0))</formula1>
    </dataValidation>
  </dataValidations>
  <pageMargins left="0.7" right="0.7" top="0.75" bottom="0.75" header="0.3" footer="0.3"/>
  <pageSetup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37FF91"/>
  </sheetPr>
  <dimension ref="A1:AH1009"/>
  <sheetViews>
    <sheetView zoomScale="90" zoomScaleNormal="90" workbookViewId="0">
      <pane ySplit="2" topLeftCell="A3" activePane="bottomLeft" state="frozen"/>
      <selection pane="bottomLeft" activeCell="A3" sqref="A3"/>
    </sheetView>
  </sheetViews>
  <sheetFormatPr defaultColWidth="0" defaultRowHeight="15" outlineLevelCol="1" x14ac:dyDescent="0.25"/>
  <cols>
    <col min="1" max="1" width="18.28515625" style="122" customWidth="1"/>
    <col min="2" max="2" width="21" style="309" customWidth="1"/>
    <col min="3" max="3" width="11.42578125" style="121" customWidth="1"/>
    <col min="4" max="4" width="10.42578125" style="120" customWidth="1"/>
    <col min="5" max="5" width="9.140625" style="120" customWidth="1"/>
    <col min="6" max="6" width="13" customWidth="1"/>
    <col min="7" max="7" width="13" style="117" customWidth="1"/>
    <col min="8" max="8" width="16.140625" style="119" customWidth="1"/>
    <col min="9" max="9" width="8" style="118" customWidth="1"/>
    <col min="10" max="10" width="13.7109375" style="117" customWidth="1" outlineLevel="1"/>
    <col min="11" max="11" width="1.5703125" style="115" customWidth="1"/>
    <col min="12" max="12" width="31.140625" style="115" customWidth="1"/>
    <col min="13" max="13" width="13.28515625" style="115" customWidth="1"/>
    <col min="14" max="14" width="12.42578125" style="115" customWidth="1"/>
    <col min="15" max="15" width="11.42578125" style="115" customWidth="1"/>
    <col min="16" max="16" width="11" style="115" customWidth="1"/>
    <col min="17" max="17" width="13.28515625" style="115" hidden="1" customWidth="1" outlineLevel="1"/>
    <col min="18" max="18" width="12.42578125" style="115" hidden="1" customWidth="1" outlineLevel="1"/>
    <col min="19" max="19" width="11.42578125" style="115" hidden="1" customWidth="1" outlineLevel="1"/>
    <col min="20" max="20" width="13.7109375" style="115" hidden="1" customWidth="1" outlineLevel="1"/>
    <col min="21" max="21" width="9.140625" style="115" customWidth="1" collapsed="1"/>
    <col min="22" max="22" width="26" style="115" hidden="1" customWidth="1" outlineLevel="1"/>
    <col min="23" max="23" width="9.140625" style="116" hidden="1" customWidth="1" outlineLevel="1"/>
    <col min="24" max="24" width="9.140625" style="115" customWidth="1" collapsed="1"/>
    <col min="25" max="25" width="9.140625" style="115" customWidth="1"/>
    <col min="26" max="26" width="13" customWidth="1"/>
    <col min="27" max="30" width="13" hidden="1" customWidth="1"/>
    <col min="31" max="31" width="9.140625" style="115" hidden="1" customWidth="1"/>
    <col min="32" max="32" width="13" style="115" hidden="1" customWidth="1"/>
    <col min="33" max="34" width="13" hidden="1" customWidth="1"/>
    <col min="35" max="35" width="13" style="115" hidden="1" customWidth="1"/>
    <col min="36" max="16384" width="13" style="115" hidden="1"/>
  </cols>
  <sheetData>
    <row r="1" spans="1:34" s="5" customFormat="1" ht="30" customHeight="1" thickTop="1" thickBot="1" x14ac:dyDescent="0.3">
      <c r="A1" s="45" t="s">
        <v>0</v>
      </c>
      <c r="B1" s="46" t="s">
        <v>1</v>
      </c>
      <c r="C1" s="46" t="s">
        <v>2</v>
      </c>
      <c r="D1" s="47" t="s">
        <v>3</v>
      </c>
      <c r="E1" s="48" t="s">
        <v>4</v>
      </c>
      <c r="F1" s="52" t="s">
        <v>5</v>
      </c>
      <c r="G1" s="113" t="s">
        <v>6</v>
      </c>
      <c r="H1" s="53" t="s">
        <v>7</v>
      </c>
      <c r="I1" s="54" t="s">
        <v>8</v>
      </c>
      <c r="J1" s="49" t="s">
        <v>9</v>
      </c>
      <c r="K1" s="31"/>
      <c r="L1" s="59"/>
      <c r="M1" s="60" t="s">
        <v>10</v>
      </c>
      <c r="N1" s="233" t="str">
        <f>E1</f>
        <v>TPS</v>
      </c>
      <c r="O1" s="234" t="str">
        <f>F1</f>
        <v>TVQ</v>
      </c>
      <c r="P1" s="60" t="s">
        <v>11</v>
      </c>
      <c r="Q1" s="60" t="s">
        <v>12</v>
      </c>
      <c r="R1" s="235" t="str">
        <f>E1</f>
        <v>TPS</v>
      </c>
      <c r="S1" s="234" t="str">
        <f>F1</f>
        <v>TVQ</v>
      </c>
      <c r="T1" s="61" t="s">
        <v>13</v>
      </c>
      <c r="U1" s="31"/>
      <c r="V1" s="62" t="s">
        <v>7</v>
      </c>
      <c r="W1" s="63" t="s">
        <v>14</v>
      </c>
      <c r="X1" s="148"/>
      <c r="Y1" s="148"/>
      <c r="Z1" s="148"/>
      <c r="AF1" s="115" t="s">
        <v>15</v>
      </c>
      <c r="AG1" s="115" t="s">
        <v>16</v>
      </c>
      <c r="AH1" s="115" t="s">
        <v>17</v>
      </c>
    </row>
    <row r="2" spans="1:34" s="5" customFormat="1" ht="21.95" customHeight="1" thickTop="1" thickBot="1" x14ac:dyDescent="0.3">
      <c r="A2" s="82" t="s">
        <v>18</v>
      </c>
      <c r="B2" s="83"/>
      <c r="C2" s="83"/>
      <c r="D2" s="236">
        <f ca="1">SUM(AF3:AF1006)</f>
        <v>0</v>
      </c>
      <c r="E2" s="237">
        <f>SUM(N3:N43)</f>
        <v>0</v>
      </c>
      <c r="F2" s="237">
        <f>SUM(O3:O43)</f>
        <v>0</v>
      </c>
      <c r="G2" s="238">
        <f ca="1">SUM(AF3:AF1006)+SUM(N3:N43)+SUM(O3:O43)</f>
        <v>0</v>
      </c>
      <c r="H2" s="114"/>
      <c r="I2" s="84"/>
      <c r="J2" s="239">
        <f ca="1">SUM(J3:J1006)</f>
        <v>0</v>
      </c>
      <c r="K2" s="31"/>
      <c r="L2" s="87" t="s">
        <v>18</v>
      </c>
      <c r="M2" s="240">
        <f>M44</f>
        <v>0</v>
      </c>
      <c r="N2" s="240">
        <f>N44</f>
        <v>0</v>
      </c>
      <c r="O2" s="240">
        <f>O44</f>
        <v>0</v>
      </c>
      <c r="P2" s="88"/>
      <c r="Q2" s="240">
        <f>Q44</f>
        <v>0</v>
      </c>
      <c r="R2" s="240">
        <f>R44</f>
        <v>0</v>
      </c>
      <c r="S2" s="240">
        <f>S44</f>
        <v>0</v>
      </c>
      <c r="T2" s="89"/>
      <c r="U2" s="31"/>
      <c r="V2" s="62"/>
      <c r="W2" s="63"/>
      <c r="X2" s="148"/>
      <c r="Y2" s="148"/>
      <c r="Z2" s="148"/>
    </row>
    <row r="3" spans="1:34" ht="20.100000000000001" customHeight="1" thickTop="1" x14ac:dyDescent="0.25">
      <c r="A3" s="241" t="str">
        <f>IF(NOT(_xlfn.ISFORMULA(D3)),IF(AND(ISNUMBER(D3),D3&lt;&gt;0),Accueil!$B$7,IF(NOT(_xlfn.ISFORMULA(G3)),IF(AND(ISNUMBER(G3),G3&lt;&gt;0),Accueil!$B$7,""),"")),IF(NOT(_xlfn.ISFORMULA(G3)),IF(AND(ISNUMBER(G3),G3&lt;&gt;0),Accueil!$B$7,""),""))</f>
        <v/>
      </c>
      <c r="B3" s="32"/>
      <c r="C3" s="32"/>
      <c r="D3" s="249" t="str">
        <f t="shared" ref="D3:D66" ca="1" si="0">IF(AND(NOT(_xlfn.ISFORMULA(G3)),G3&lt;&gt;"",G3&lt;&gt;0),ROUND(G3-IF($AC3,IF(ISNUMBER(E3),ROUND(E3,2),0),0)-IF($AD3,IF(ISNUMBER(F3),ROUND(F3,2),0),0),2),"")</f>
        <v/>
      </c>
      <c r="E3" s="223" t="str">
        <f t="shared" ref="E3:E66" ca="1" si="1">IF(NOT($AC3),"",IF(AND(NOT(_xlfn.ISFORMULA(G3)),G3&lt;&gt;"",G3&lt;&gt;0),IF(AND($AD3,NOT(_xlfn.ISFORMULA(F3)),ISNUMBER(F3)),ROUND((G3-F3)/(1+0.05)*0.05,2),ROUND(G3/(1+IF($AC3,0.05,0)+IF($AD3,0.09975,0))*0.05,2)),IF(OR(D3="",D3=0),"",ROUND(D3*0.05,2))))</f>
        <v/>
      </c>
      <c r="F3" s="223" t="str">
        <f t="shared" ref="F3:F66" ca="1" si="2">IF(NOT($AD3),"",IF(AND(NOT(_xlfn.ISFORMULA(G3)),G3&lt;&gt;"",G3&lt;&gt;0),IF(AND($AC3,NOT(_xlfn.ISFORMULA(E3)),ISNUMBER(E3)),ROUND((G3-E3)/(1+0.09975)*0.09975,2),ROUND(G3/(1+IF($AC3,0.05,0)+IF($AD3,0.09975,0))*0.09975,2)),IF(OR(D3="",D3=0),"",ROUND(D3*0.09975,2))))</f>
        <v/>
      </c>
      <c r="G3" s="224" t="str">
        <f t="shared" ref="G3:G66" ca="1" si="3">IF(OR(D3="",D3=0),"",ROUND(D3+IF($AC3,IF(ISNUMBER(E3),ROUND(E3,2),0),0)+IF($AD3,IF(ISNUMBER(F3),ROUND(F3,2),0),0),2))</f>
        <v/>
      </c>
      <c r="H3" s="242" t="str">
        <f t="shared" ref="H3:H66" ca="1" si="4">IF(OR(D3="",D3=0),"","$ CAD - Dollar Canadien")</f>
        <v/>
      </c>
      <c r="I3" s="243" t="str">
        <f t="shared" ref="I3:I66" ca="1" si="5">IF(OR(D3="",D3=0),"",IFERROR(VLOOKUP(H3, $V$3:$W$23, 2, FALSE), 1))</f>
        <v/>
      </c>
      <c r="J3" s="244" t="str">
        <f t="shared" ref="J3:J66" ca="1" si="6">IF(OR($AF3="",$AF3=0),"",ROUND($AF3*I3,2))</f>
        <v/>
      </c>
      <c r="K3" s="74"/>
      <c r="L3" s="85" t="s">
        <v>19</v>
      </c>
      <c r="M3" s="245">
        <f t="shared" ref="M3:M43" si="7">SUMIF($C$3:$C$1006,$L3,$J$3:$J$1006)</f>
        <v>0</v>
      </c>
      <c r="N3" s="245">
        <f t="shared" ref="N3:N43" si="8">SUMIFS($E$3:$E$1006,$C$3:$C$1006,$L3,$AC$3:$AC$1006,TRUE)</f>
        <v>0</v>
      </c>
      <c r="O3" s="245">
        <f t="shared" ref="O3:O43" si="9">SUMIFS($F$3:$F$1006,$C$3:$C$1006,$L3,$AD$3:$AD$1006,TRUE)</f>
        <v>0</v>
      </c>
      <c r="P3" s="86">
        <v>1</v>
      </c>
      <c r="Q3" s="246">
        <f t="shared" ref="Q3:Q43" si="10">ROUND(M3*P3,2)</f>
        <v>0</v>
      </c>
      <c r="R3" s="246">
        <f t="shared" ref="R3:R43" si="11">SUMIF($C$3:$C$1006,$L3,$AG$3:$AG$1006)</f>
        <v>0</v>
      </c>
      <c r="S3" s="246">
        <f t="shared" ref="S3:S43" si="12">SUMIF($C$3:$C$1006,$L3,$AH$3:$AH$1006)</f>
        <v>0</v>
      </c>
      <c r="T3" s="192"/>
      <c r="U3" s="35"/>
      <c r="V3" s="33" t="s">
        <v>20</v>
      </c>
      <c r="W3" s="34">
        <v>1</v>
      </c>
      <c r="X3" s="148"/>
      <c r="Y3" s="148"/>
      <c r="Z3" s="148"/>
      <c r="AA3" s="228" t="b">
        <f t="shared" ref="AA3:AA66" ca="1" si="13">OR(H3="",H3="$ CAD - Dollar Canadien")</f>
        <v>1</v>
      </c>
      <c r="AB3" s="228" t="b">
        <f t="shared" ref="AB3:AB66" si="14">OR(ISNUMBER(SEARCH("Assurance",C3)),ISNUMBER(SEARCH("Bureau à domicile - loyer",C3)),ISNUMBER(SEARCH("Taxes foncières",C3)),ISNUMBER(SEARCH("Taxe d'affaires",C3)),ISNUMBER(SEARCH("Permis",C3)),ISNUMBER(SEARCH("cotisation",C3)),ISNUMBER(SEARCH("Immatriculation",C3)),ISNUMBER(SEARCH("Intérêt",C3)),ISNUMBER(SEARCH("Interet",C3)),ISNUMBER(SEARCH("Frais bancaires",C3)),ISNUMBER(SEARCH("Salaires",C3)),ISNUMBER(SEARCH("sans taxe",B3)),ISNUMBER(SEARCH("pas de taxe",B3)),ISNUMBER(SEARCH("no tax",B3)))</f>
        <v>0</v>
      </c>
      <c r="AC3" s="228" t="b">
        <f ca="1">AND(Accueil!$Z$100="Régulière",Accueil!$E$5="Oui",$AA3,NOT($AB3),OR($AE3="",Accueil!$E$7="",NOT(ISNUMBER(Accueil!$E$7)),$AE3&gt;=Accueil!$E$7))</f>
        <v>0</v>
      </c>
      <c r="AD3" s="228" t="b">
        <f ca="1">AND(Accueil!$Z$100="Régulière",Accueil!$E$8="Oui",$AA3,NOT($AB3),OR($AE3="",Accueil!$E$10="",NOT(ISNUMBER(Accueil!$E$10)),$AE3&gt;=Accueil!$E$10))</f>
        <v>0</v>
      </c>
      <c r="AE3" s="247" t="str">
        <f>IF(NOT(_xlfn.ISFORMULA(A3)),IF(ISNUMBER(A3),A3,IF(NOT(_xlfn.ISFORMULA(D3)),IF(AND(ISNUMBER(D3),D3&lt;&gt;0),Accueil!$B$7,IF(NOT(_xlfn.ISFORMULA(G3)),IF(AND(ISNUMBER(G3),G3&lt;&gt;0),Accueil!$B$7,""),"")),IF(NOT(_xlfn.ISFORMULA(G3)),IF(AND(ISNUMBER(G3),G3&lt;&gt;0),Accueil!$B$7,""),""))),IF(NOT(_xlfn.ISFORMULA(D3)),IF(AND(ISNUMBER(D3),D3&lt;&gt;0),Accueil!$B$7,IF(NOT(_xlfn.ISFORMULA(G3)),IF(AND(ISNUMBER(G3),G3&lt;&gt;0),Accueil!$B$7,""),"")),IF(NOT(_xlfn.ISFORMULA(G3)),IF(AND(ISNUMBER(G3),G3&lt;&gt;0),Accueil!$B$7,""),"")))</f>
        <v/>
      </c>
      <c r="AF3" s="231" t="str">
        <f t="shared" ref="AF3:AF66" ca="1" si="15">IF(AND(NOT(_xlfn.ISFORMULA(G3)),G3&lt;&gt;"",G3&lt;&gt;0),ROUND(G3-IF($AC3,IF(ISNUMBER(E3),ROUND(E3,2),0),0)-IF($AD3,IF(ISNUMBER(F3),ROUND(F3,2),0),0),2),IF(OR(D3="",D3=0),"",D3))</f>
        <v/>
      </c>
      <c r="AG3" s="231">
        <f ca="1">IF($AC3,ROUND(IF(ISNUMBER(E3),E3,0)*(IF(OR(ISNUMBER(SEARCH("Non déductible",$C3)),ISNUMBER(SEARCH("Non deductible",$C3))),0,IF(ISNUMBER(SEARCH("Repas",$C3)),0.5,IF(ISNUMBER(SEARCH("Bureau à domicile",$C3)),Accueil!$B$13,IF(OR(ISNUMBER(SEARCH("Véhicule",$C3)),ISNUMBER(SEARCH("Vehicule",$C3)),ISNUMBER(SEARCH("vehicule",$C3))),Accueil!$B$14,IFERROR(VLOOKUP($C3,$L$3:$P$43,5,FALSE),1)))))),2),0)</f>
        <v>0</v>
      </c>
      <c r="AH3" s="231">
        <f ca="1">IF($AD3,ROUND(IF(ISNUMBER(F3),F3,0)*(IF(OR(ISNUMBER(SEARCH("Non déductible",$C3)),ISNUMBER(SEARCH("Non deductible",$C3))),0,IF(ISNUMBER(SEARCH("Repas",$C3)),0.5,IF(ISNUMBER(SEARCH("Bureau à domicile",$C3)),Accueil!$B$13,IF(OR(ISNUMBER(SEARCH("Véhicule",$C3)),ISNUMBER(SEARCH("Vehicule",$C3)),ISNUMBER(SEARCH("vehicule",$C3))),Accueil!$B$14,IFERROR(VLOOKUP($C3,$L$3:$P$43,5,FALSE),1)))))),2),0)</f>
        <v>0</v>
      </c>
    </row>
    <row r="4" spans="1:34" ht="20.100000000000001" customHeight="1" x14ac:dyDescent="0.25">
      <c r="A4" s="248" t="str">
        <f>IF(NOT(_xlfn.ISFORMULA(D4)),IF(AND(ISNUMBER(D4),D4&lt;&gt;0),Accueil!$B$7,IF(NOT(_xlfn.ISFORMULA(G4)),IF(AND(ISNUMBER(G4),G4&lt;&gt;0),Accueil!$B$7,""),"")),IF(NOT(_xlfn.ISFORMULA(G4)),IF(AND(ISNUMBER(G4),G4&lt;&gt;0),Accueil!$B$7,""),""))</f>
        <v/>
      </c>
      <c r="B4" s="37"/>
      <c r="C4" s="37"/>
      <c r="D4" s="249" t="str">
        <f t="shared" ca="1" si="0"/>
        <v/>
      </c>
      <c r="E4" s="223" t="str">
        <f t="shared" ca="1" si="1"/>
        <v/>
      </c>
      <c r="F4" s="223" t="str">
        <f t="shared" ca="1" si="2"/>
        <v/>
      </c>
      <c r="G4" s="224" t="str">
        <f t="shared" ca="1" si="3"/>
        <v/>
      </c>
      <c r="H4" s="250" t="str">
        <f t="shared" ca="1" si="4"/>
        <v/>
      </c>
      <c r="I4" s="251" t="str">
        <f t="shared" ca="1" si="5"/>
        <v/>
      </c>
      <c r="J4" s="244" t="str">
        <f t="shared" ca="1" si="6"/>
        <v/>
      </c>
      <c r="K4" s="74"/>
      <c r="L4" s="78" t="s">
        <v>21</v>
      </c>
      <c r="M4" s="252">
        <f t="shared" si="7"/>
        <v>0</v>
      </c>
      <c r="N4" s="252">
        <f t="shared" si="8"/>
        <v>0</v>
      </c>
      <c r="O4" s="252">
        <f t="shared" si="9"/>
        <v>0</v>
      </c>
      <c r="P4" s="79">
        <v>1</v>
      </c>
      <c r="Q4" s="253">
        <f t="shared" si="10"/>
        <v>0</v>
      </c>
      <c r="R4" s="253">
        <f t="shared" si="11"/>
        <v>0</v>
      </c>
      <c r="S4" s="253">
        <f t="shared" si="12"/>
        <v>0</v>
      </c>
      <c r="T4" s="193"/>
      <c r="U4" s="35"/>
      <c r="V4" s="38" t="s">
        <v>22</v>
      </c>
      <c r="W4" s="64">
        <v>1.5782</v>
      </c>
      <c r="X4" s="148"/>
      <c r="Y4" s="148"/>
      <c r="Z4" s="148"/>
      <c r="AA4" s="228" t="b">
        <f t="shared" ca="1" si="13"/>
        <v>1</v>
      </c>
      <c r="AB4" s="228" t="b">
        <f t="shared" si="14"/>
        <v>0</v>
      </c>
      <c r="AC4" s="228" t="b">
        <f ca="1">AND(Accueil!$Z$100="Régulière",Accueil!$E$5="Oui",$AA4,NOT($AB4),OR($AE4="",Accueil!$E$7="",NOT(ISNUMBER(Accueil!$E$7)),$AE4&gt;=Accueil!$E$7))</f>
        <v>0</v>
      </c>
      <c r="AD4" s="228" t="b">
        <f ca="1">AND(Accueil!$Z$100="Régulière",Accueil!$E$8="Oui",$AA4,NOT($AB4),OR($AE4="",Accueil!$E$10="",NOT(ISNUMBER(Accueil!$E$10)),$AE4&gt;=Accueil!$E$10))</f>
        <v>0</v>
      </c>
      <c r="AE4" s="247" t="str">
        <f>IF(NOT(_xlfn.ISFORMULA(A4)),IF(ISNUMBER(A4),A4,IF(NOT(_xlfn.ISFORMULA(D4)),IF(AND(ISNUMBER(D4),D4&lt;&gt;0),Accueil!$B$7,IF(NOT(_xlfn.ISFORMULA(G4)),IF(AND(ISNUMBER(G4),G4&lt;&gt;0),Accueil!$B$7,""),"")),IF(NOT(_xlfn.ISFORMULA(G4)),IF(AND(ISNUMBER(G4),G4&lt;&gt;0),Accueil!$B$7,""),""))),IF(NOT(_xlfn.ISFORMULA(D4)),IF(AND(ISNUMBER(D4),D4&lt;&gt;0),Accueil!$B$7,IF(NOT(_xlfn.ISFORMULA(G4)),IF(AND(ISNUMBER(G4),G4&lt;&gt;0),Accueil!$B$7,""),"")),IF(NOT(_xlfn.ISFORMULA(G4)),IF(AND(ISNUMBER(G4),G4&lt;&gt;0),Accueil!$B$7,""),"")))</f>
        <v/>
      </c>
      <c r="AF4" s="231" t="str">
        <f t="shared" ca="1" si="15"/>
        <v/>
      </c>
      <c r="AG4" s="231">
        <f ca="1">IF($AC4,ROUND(IF(ISNUMBER(E4),E4,0)*(IF(OR(ISNUMBER(SEARCH("Non déductible",$C4)),ISNUMBER(SEARCH("Non deductible",$C4))),0,IF(ISNUMBER(SEARCH("Repas",$C4)),0.5,IF(ISNUMBER(SEARCH("Bureau à domicile",$C4)),Accueil!$B$13,IF(OR(ISNUMBER(SEARCH("Véhicule",$C4)),ISNUMBER(SEARCH("Vehicule",$C4)),ISNUMBER(SEARCH("vehicule",$C4))),Accueil!$B$14,IFERROR(VLOOKUP($C4,$L$3:$P$43,5,FALSE),1)))))),2),0)</f>
        <v>0</v>
      </c>
      <c r="AH4" s="231">
        <f ca="1">IF($AD4,ROUND(IF(ISNUMBER(F4),F4,0)*(IF(OR(ISNUMBER(SEARCH("Non déductible",$C4)),ISNUMBER(SEARCH("Non deductible",$C4))),0,IF(ISNUMBER(SEARCH("Repas",$C4)),0.5,IF(ISNUMBER(SEARCH("Bureau à domicile",$C4)),Accueil!$B$13,IF(OR(ISNUMBER(SEARCH("Véhicule",$C4)),ISNUMBER(SEARCH("Vehicule",$C4)),ISNUMBER(SEARCH("vehicule",$C4))),Accueil!$B$14,IFERROR(VLOOKUP($C4,$L$3:$P$43,5,FALSE),1)))))),2),0)</f>
        <v>0</v>
      </c>
    </row>
    <row r="5" spans="1:34" ht="20.100000000000001" customHeight="1" x14ac:dyDescent="0.25">
      <c r="A5" s="248" t="str">
        <f>IF(NOT(_xlfn.ISFORMULA(D5)),IF(AND(ISNUMBER(D5),D5&lt;&gt;0),Accueil!$B$7,IF(NOT(_xlfn.ISFORMULA(G5)),IF(AND(ISNUMBER(G5),G5&lt;&gt;0),Accueil!$B$7,""),"")),IF(NOT(_xlfn.ISFORMULA(G5)),IF(AND(ISNUMBER(G5),G5&lt;&gt;0),Accueil!$B$7,""),""))</f>
        <v/>
      </c>
      <c r="B5" s="37"/>
      <c r="C5" s="37"/>
      <c r="D5" s="249" t="str">
        <f t="shared" ca="1" si="0"/>
        <v/>
      </c>
      <c r="E5" s="223" t="str">
        <f t="shared" ca="1" si="1"/>
        <v/>
      </c>
      <c r="F5" s="223" t="str">
        <f t="shared" ca="1" si="2"/>
        <v/>
      </c>
      <c r="G5" s="224" t="str">
        <f t="shared" ca="1" si="3"/>
        <v/>
      </c>
      <c r="H5" s="250" t="str">
        <f t="shared" ca="1" si="4"/>
        <v/>
      </c>
      <c r="I5" s="251" t="str">
        <f t="shared" ca="1" si="5"/>
        <v/>
      </c>
      <c r="J5" s="244" t="str">
        <f t="shared" ca="1" si="6"/>
        <v/>
      </c>
      <c r="K5" s="74"/>
      <c r="L5" s="78" t="s">
        <v>23</v>
      </c>
      <c r="M5" s="252">
        <f t="shared" si="7"/>
        <v>0</v>
      </c>
      <c r="N5" s="252">
        <f t="shared" si="8"/>
        <v>0</v>
      </c>
      <c r="O5" s="252">
        <f t="shared" si="9"/>
        <v>0</v>
      </c>
      <c r="P5" s="79">
        <v>1</v>
      </c>
      <c r="Q5" s="253">
        <f t="shared" si="10"/>
        <v>0</v>
      </c>
      <c r="R5" s="253">
        <f t="shared" si="11"/>
        <v>0</v>
      </c>
      <c r="S5" s="253">
        <f t="shared" si="12"/>
        <v>0</v>
      </c>
      <c r="T5" s="193"/>
      <c r="U5" s="35"/>
      <c r="V5" s="38" t="s">
        <v>24</v>
      </c>
      <c r="W5" s="64">
        <v>1.3977999999999999</v>
      </c>
      <c r="X5" s="148"/>
      <c r="Y5" s="148"/>
      <c r="Z5" s="148"/>
      <c r="AA5" s="228" t="b">
        <f t="shared" ca="1" si="13"/>
        <v>1</v>
      </c>
      <c r="AB5" s="228" t="b">
        <f t="shared" si="14"/>
        <v>0</v>
      </c>
      <c r="AC5" s="228" t="b">
        <f ca="1">AND(Accueil!$Z$100="Régulière",Accueil!$E$5="Oui",$AA5,NOT($AB5),OR($AE5="",Accueil!$E$7="",NOT(ISNUMBER(Accueil!$E$7)),$AE5&gt;=Accueil!$E$7))</f>
        <v>0</v>
      </c>
      <c r="AD5" s="228" t="b">
        <f ca="1">AND(Accueil!$Z$100="Régulière",Accueil!$E$8="Oui",$AA5,NOT($AB5),OR($AE5="",Accueil!$E$10="",NOT(ISNUMBER(Accueil!$E$10)),$AE5&gt;=Accueil!$E$10))</f>
        <v>0</v>
      </c>
      <c r="AE5" s="247" t="str">
        <f>IF(NOT(_xlfn.ISFORMULA(A5)),IF(ISNUMBER(A5),A5,IF(NOT(_xlfn.ISFORMULA(D5)),IF(AND(ISNUMBER(D5),D5&lt;&gt;0),Accueil!$B$7,IF(NOT(_xlfn.ISFORMULA(G5)),IF(AND(ISNUMBER(G5),G5&lt;&gt;0),Accueil!$B$7,""),"")),IF(NOT(_xlfn.ISFORMULA(G5)),IF(AND(ISNUMBER(G5),G5&lt;&gt;0),Accueil!$B$7,""),""))),IF(NOT(_xlfn.ISFORMULA(D5)),IF(AND(ISNUMBER(D5),D5&lt;&gt;0),Accueil!$B$7,IF(NOT(_xlfn.ISFORMULA(G5)),IF(AND(ISNUMBER(G5),G5&lt;&gt;0),Accueil!$B$7,""),"")),IF(NOT(_xlfn.ISFORMULA(G5)),IF(AND(ISNUMBER(G5),G5&lt;&gt;0),Accueil!$B$7,""),"")))</f>
        <v/>
      </c>
      <c r="AF5" s="231" t="str">
        <f t="shared" ca="1" si="15"/>
        <v/>
      </c>
      <c r="AG5" s="231">
        <f ca="1">IF($AC5,ROUND(IF(ISNUMBER(E5),E5,0)*(IF(OR(ISNUMBER(SEARCH("Non déductible",$C5)),ISNUMBER(SEARCH("Non deductible",$C5))),0,IF(ISNUMBER(SEARCH("Repas",$C5)),0.5,IF(ISNUMBER(SEARCH("Bureau à domicile",$C5)),Accueil!$B$13,IF(OR(ISNUMBER(SEARCH("Véhicule",$C5)),ISNUMBER(SEARCH("Vehicule",$C5)),ISNUMBER(SEARCH("vehicule",$C5))),Accueil!$B$14,IFERROR(VLOOKUP($C5,$L$3:$P$43,5,FALSE),1)))))),2),0)</f>
        <v>0</v>
      </c>
      <c r="AH5" s="231">
        <f ca="1">IF($AD5,ROUND(IF(ISNUMBER(F5),F5,0)*(IF(OR(ISNUMBER(SEARCH("Non déductible",$C5)),ISNUMBER(SEARCH("Non deductible",$C5))),0,IF(ISNUMBER(SEARCH("Repas",$C5)),0.5,IF(ISNUMBER(SEARCH("Bureau à domicile",$C5)),Accueil!$B$13,IF(OR(ISNUMBER(SEARCH("Véhicule",$C5)),ISNUMBER(SEARCH("Vehicule",$C5)),ISNUMBER(SEARCH("vehicule",$C5))),Accueil!$B$14,IFERROR(VLOOKUP($C5,$L$3:$P$43,5,FALSE),1)))))),2),0)</f>
        <v>0</v>
      </c>
    </row>
    <row r="6" spans="1:34" ht="20.100000000000001" customHeight="1" x14ac:dyDescent="0.25">
      <c r="A6" s="248" t="str">
        <f>IF(NOT(_xlfn.ISFORMULA(D6)),IF(AND(ISNUMBER(D6),D6&lt;&gt;0),Accueil!$B$7,IF(NOT(_xlfn.ISFORMULA(G6)),IF(AND(ISNUMBER(G6),G6&lt;&gt;0),Accueil!$B$7,""),"")),IF(NOT(_xlfn.ISFORMULA(G6)),IF(AND(ISNUMBER(G6),G6&lt;&gt;0),Accueil!$B$7,""),""))</f>
        <v/>
      </c>
      <c r="B6" s="37"/>
      <c r="C6" s="37"/>
      <c r="D6" s="249" t="str">
        <f t="shared" ca="1" si="0"/>
        <v/>
      </c>
      <c r="E6" s="223" t="str">
        <f t="shared" ca="1" si="1"/>
        <v/>
      </c>
      <c r="F6" s="223" t="str">
        <f t="shared" ca="1" si="2"/>
        <v/>
      </c>
      <c r="G6" s="224" t="str">
        <f t="shared" ca="1" si="3"/>
        <v/>
      </c>
      <c r="H6" s="250" t="str">
        <f t="shared" ca="1" si="4"/>
        <v/>
      </c>
      <c r="I6" s="251" t="str">
        <f t="shared" ca="1" si="5"/>
        <v/>
      </c>
      <c r="J6" s="244" t="str">
        <f t="shared" ca="1" si="6"/>
        <v/>
      </c>
      <c r="K6" s="74"/>
      <c r="L6" s="78" t="s">
        <v>25</v>
      </c>
      <c r="M6" s="252">
        <f t="shared" si="7"/>
        <v>0</v>
      </c>
      <c r="N6" s="252">
        <f t="shared" si="8"/>
        <v>0</v>
      </c>
      <c r="O6" s="252">
        <f t="shared" si="9"/>
        <v>0</v>
      </c>
      <c r="P6" s="79">
        <v>0.5</v>
      </c>
      <c r="Q6" s="253">
        <f t="shared" si="10"/>
        <v>0</v>
      </c>
      <c r="R6" s="253">
        <f t="shared" si="11"/>
        <v>0</v>
      </c>
      <c r="S6" s="253">
        <f t="shared" si="12"/>
        <v>0</v>
      </c>
      <c r="T6" s="193"/>
      <c r="U6" s="35"/>
      <c r="V6" s="38" t="s">
        <v>26</v>
      </c>
      <c r="W6" s="64"/>
      <c r="X6" s="148"/>
      <c r="Y6" s="148"/>
      <c r="Z6" s="148"/>
      <c r="AA6" s="228" t="b">
        <f t="shared" ca="1" si="13"/>
        <v>1</v>
      </c>
      <c r="AB6" s="228" t="b">
        <f t="shared" si="14"/>
        <v>0</v>
      </c>
      <c r="AC6" s="228" t="b">
        <f ca="1">AND(Accueil!$Z$100="Régulière",Accueil!$E$5="Oui",$AA6,NOT($AB6),OR($AE6="",Accueil!$E$7="",NOT(ISNUMBER(Accueil!$E$7)),$AE6&gt;=Accueil!$E$7))</f>
        <v>0</v>
      </c>
      <c r="AD6" s="228" t="b">
        <f ca="1">AND(Accueil!$Z$100="Régulière",Accueil!$E$8="Oui",$AA6,NOT($AB6),OR($AE6="",Accueil!$E$10="",NOT(ISNUMBER(Accueil!$E$10)),$AE6&gt;=Accueil!$E$10))</f>
        <v>0</v>
      </c>
      <c r="AE6" s="247" t="str">
        <f>IF(NOT(_xlfn.ISFORMULA(A6)),IF(ISNUMBER(A6),A6,IF(NOT(_xlfn.ISFORMULA(D6)),IF(AND(ISNUMBER(D6),D6&lt;&gt;0),Accueil!$B$7,IF(NOT(_xlfn.ISFORMULA(G6)),IF(AND(ISNUMBER(G6),G6&lt;&gt;0),Accueil!$B$7,""),"")),IF(NOT(_xlfn.ISFORMULA(G6)),IF(AND(ISNUMBER(G6),G6&lt;&gt;0),Accueil!$B$7,""),""))),IF(NOT(_xlfn.ISFORMULA(D6)),IF(AND(ISNUMBER(D6),D6&lt;&gt;0),Accueil!$B$7,IF(NOT(_xlfn.ISFORMULA(G6)),IF(AND(ISNUMBER(G6),G6&lt;&gt;0),Accueil!$B$7,""),"")),IF(NOT(_xlfn.ISFORMULA(G6)),IF(AND(ISNUMBER(G6),G6&lt;&gt;0),Accueil!$B$7,""),"")))</f>
        <v/>
      </c>
      <c r="AF6" s="231" t="str">
        <f t="shared" ca="1" si="15"/>
        <v/>
      </c>
      <c r="AG6" s="231">
        <f ca="1">IF($AC6,ROUND(IF(ISNUMBER(E6),E6,0)*(IF(OR(ISNUMBER(SEARCH("Non déductible",$C6)),ISNUMBER(SEARCH("Non deductible",$C6))),0,IF(ISNUMBER(SEARCH("Repas",$C6)),0.5,IF(ISNUMBER(SEARCH("Bureau à domicile",$C6)),Accueil!$B$13,IF(OR(ISNUMBER(SEARCH("Véhicule",$C6)),ISNUMBER(SEARCH("Vehicule",$C6)),ISNUMBER(SEARCH("vehicule",$C6))),Accueil!$B$14,IFERROR(VLOOKUP($C6,$L$3:$P$43,5,FALSE),1)))))),2),0)</f>
        <v>0</v>
      </c>
      <c r="AH6" s="231">
        <f ca="1">IF($AD6,ROUND(IF(ISNUMBER(F6),F6,0)*(IF(OR(ISNUMBER(SEARCH("Non déductible",$C6)),ISNUMBER(SEARCH("Non deductible",$C6))),0,IF(ISNUMBER(SEARCH("Repas",$C6)),0.5,IF(ISNUMBER(SEARCH("Bureau à domicile",$C6)),Accueil!$B$13,IF(OR(ISNUMBER(SEARCH("Véhicule",$C6)),ISNUMBER(SEARCH("Vehicule",$C6)),ISNUMBER(SEARCH("vehicule",$C6))),Accueil!$B$14,IFERROR(VLOOKUP($C6,$L$3:$P$43,5,FALSE),1)))))),2),0)</f>
        <v>0</v>
      </c>
    </row>
    <row r="7" spans="1:34" ht="20.100000000000001" customHeight="1" x14ac:dyDescent="0.25">
      <c r="A7" s="248" t="str">
        <f>IF(NOT(_xlfn.ISFORMULA(D7)),IF(AND(ISNUMBER(D7),D7&lt;&gt;0),Accueil!$B$7,IF(NOT(_xlfn.ISFORMULA(G7)),IF(AND(ISNUMBER(G7),G7&lt;&gt;0),Accueil!$B$7,""),"")),IF(NOT(_xlfn.ISFORMULA(G7)),IF(AND(ISNUMBER(G7),G7&lt;&gt;0),Accueil!$B$7,""),""))</f>
        <v/>
      </c>
      <c r="B7" s="37"/>
      <c r="C7" s="37"/>
      <c r="D7" s="249" t="str">
        <f t="shared" ca="1" si="0"/>
        <v/>
      </c>
      <c r="E7" s="223" t="str">
        <f t="shared" ca="1" si="1"/>
        <v/>
      </c>
      <c r="F7" s="223" t="str">
        <f t="shared" ca="1" si="2"/>
        <v/>
      </c>
      <c r="G7" s="224" t="str">
        <f t="shared" ca="1" si="3"/>
        <v/>
      </c>
      <c r="H7" s="250" t="str">
        <f t="shared" ca="1" si="4"/>
        <v/>
      </c>
      <c r="I7" s="251" t="str">
        <f t="shared" ca="1" si="5"/>
        <v/>
      </c>
      <c r="J7" s="244" t="str">
        <f t="shared" ca="1" si="6"/>
        <v/>
      </c>
      <c r="K7" s="74"/>
      <c r="L7" s="78" t="s">
        <v>27</v>
      </c>
      <c r="M7" s="252">
        <f t="shared" si="7"/>
        <v>0</v>
      </c>
      <c r="N7" s="252">
        <f t="shared" si="8"/>
        <v>0</v>
      </c>
      <c r="O7" s="252">
        <f t="shared" si="9"/>
        <v>0</v>
      </c>
      <c r="P7" s="79">
        <v>1</v>
      </c>
      <c r="Q7" s="253">
        <f t="shared" si="10"/>
        <v>0</v>
      </c>
      <c r="R7" s="253">
        <f t="shared" si="11"/>
        <v>0</v>
      </c>
      <c r="S7" s="253">
        <f t="shared" si="12"/>
        <v>0</v>
      </c>
      <c r="T7" s="193"/>
      <c r="U7" s="35"/>
      <c r="V7" s="38" t="s">
        <v>28</v>
      </c>
      <c r="W7" s="64">
        <v>1.8420000000000001</v>
      </c>
      <c r="X7" s="148"/>
      <c r="Y7" s="148"/>
      <c r="Z7" s="148"/>
      <c r="AA7" s="228" t="b">
        <f t="shared" ca="1" si="13"/>
        <v>1</v>
      </c>
      <c r="AB7" s="228" t="b">
        <f t="shared" si="14"/>
        <v>0</v>
      </c>
      <c r="AC7" s="228" t="b">
        <f ca="1">AND(Accueil!$Z$100="Régulière",Accueil!$E$5="Oui",$AA7,NOT($AB7),OR($AE7="",Accueil!$E$7="",NOT(ISNUMBER(Accueil!$E$7)),$AE7&gt;=Accueil!$E$7))</f>
        <v>0</v>
      </c>
      <c r="AD7" s="228" t="b">
        <f ca="1">AND(Accueil!$Z$100="Régulière",Accueil!$E$8="Oui",$AA7,NOT($AB7),OR($AE7="",Accueil!$E$10="",NOT(ISNUMBER(Accueil!$E$10)),$AE7&gt;=Accueil!$E$10))</f>
        <v>0</v>
      </c>
      <c r="AE7" s="247" t="str">
        <f>IF(NOT(_xlfn.ISFORMULA(A7)),IF(ISNUMBER(A7),A7,IF(NOT(_xlfn.ISFORMULA(D7)),IF(AND(ISNUMBER(D7),D7&lt;&gt;0),Accueil!$B$7,IF(NOT(_xlfn.ISFORMULA(G7)),IF(AND(ISNUMBER(G7),G7&lt;&gt;0),Accueil!$B$7,""),"")),IF(NOT(_xlfn.ISFORMULA(G7)),IF(AND(ISNUMBER(G7),G7&lt;&gt;0),Accueil!$B$7,""),""))),IF(NOT(_xlfn.ISFORMULA(D7)),IF(AND(ISNUMBER(D7),D7&lt;&gt;0),Accueil!$B$7,IF(NOT(_xlfn.ISFORMULA(G7)),IF(AND(ISNUMBER(G7),G7&lt;&gt;0),Accueil!$B$7,""),"")),IF(NOT(_xlfn.ISFORMULA(G7)),IF(AND(ISNUMBER(G7),G7&lt;&gt;0),Accueil!$B$7,""),"")))</f>
        <v/>
      </c>
      <c r="AF7" s="231" t="str">
        <f t="shared" ca="1" si="15"/>
        <v/>
      </c>
      <c r="AG7" s="231">
        <f ca="1">IF($AC7,ROUND(IF(ISNUMBER(E7),E7,0)*(IF(OR(ISNUMBER(SEARCH("Non déductible",$C7)),ISNUMBER(SEARCH("Non deductible",$C7))),0,IF(ISNUMBER(SEARCH("Repas",$C7)),0.5,IF(ISNUMBER(SEARCH("Bureau à domicile",$C7)),Accueil!$B$13,IF(OR(ISNUMBER(SEARCH("Véhicule",$C7)),ISNUMBER(SEARCH("Vehicule",$C7)),ISNUMBER(SEARCH("vehicule",$C7))),Accueil!$B$14,IFERROR(VLOOKUP($C7,$L$3:$P$43,5,FALSE),1)))))),2),0)</f>
        <v>0</v>
      </c>
      <c r="AH7" s="231">
        <f ca="1">IF($AD7,ROUND(IF(ISNUMBER(F7),F7,0)*(IF(OR(ISNUMBER(SEARCH("Non déductible",$C7)),ISNUMBER(SEARCH("Non deductible",$C7))),0,IF(ISNUMBER(SEARCH("Repas",$C7)),0.5,IF(ISNUMBER(SEARCH("Bureau à domicile",$C7)),Accueil!$B$13,IF(OR(ISNUMBER(SEARCH("Véhicule",$C7)),ISNUMBER(SEARCH("Vehicule",$C7)),ISNUMBER(SEARCH("vehicule",$C7))),Accueil!$B$14,IFERROR(VLOOKUP($C7,$L$3:$P$43,5,FALSE),1)))))),2),0)</f>
        <v>0</v>
      </c>
    </row>
    <row r="8" spans="1:34" ht="20.100000000000001" customHeight="1" x14ac:dyDescent="0.25">
      <c r="A8" s="248" t="str">
        <f>IF(NOT(_xlfn.ISFORMULA(D8)),IF(AND(ISNUMBER(D8),D8&lt;&gt;0),Accueil!$B$7,IF(NOT(_xlfn.ISFORMULA(G8)),IF(AND(ISNUMBER(G8),G8&lt;&gt;0),Accueil!$B$7,""),"")),IF(NOT(_xlfn.ISFORMULA(G8)),IF(AND(ISNUMBER(G8),G8&lt;&gt;0),Accueil!$B$7,""),""))</f>
        <v/>
      </c>
      <c r="B8" s="37"/>
      <c r="C8" s="37"/>
      <c r="D8" s="249" t="str">
        <f t="shared" ca="1" si="0"/>
        <v/>
      </c>
      <c r="E8" s="223" t="str">
        <f t="shared" ca="1" si="1"/>
        <v/>
      </c>
      <c r="F8" s="223" t="str">
        <f t="shared" ca="1" si="2"/>
        <v/>
      </c>
      <c r="G8" s="224" t="str">
        <f t="shared" ca="1" si="3"/>
        <v/>
      </c>
      <c r="H8" s="250" t="str">
        <f t="shared" ca="1" si="4"/>
        <v/>
      </c>
      <c r="I8" s="251" t="str">
        <f t="shared" ca="1" si="5"/>
        <v/>
      </c>
      <c r="J8" s="244" t="str">
        <f t="shared" ca="1" si="6"/>
        <v/>
      </c>
      <c r="K8" s="74"/>
      <c r="L8" s="78" t="s">
        <v>29</v>
      </c>
      <c r="M8" s="252">
        <f t="shared" si="7"/>
        <v>0</v>
      </c>
      <c r="N8" s="252">
        <f t="shared" si="8"/>
        <v>0</v>
      </c>
      <c r="O8" s="252">
        <f t="shared" si="9"/>
        <v>0</v>
      </c>
      <c r="P8" s="79">
        <v>1</v>
      </c>
      <c r="Q8" s="253">
        <f t="shared" si="10"/>
        <v>0</v>
      </c>
      <c r="R8" s="253">
        <f t="shared" si="11"/>
        <v>0</v>
      </c>
      <c r="S8" s="253">
        <f t="shared" si="12"/>
        <v>0</v>
      </c>
      <c r="T8" s="193"/>
      <c r="U8" s="35"/>
      <c r="V8" s="38" t="s">
        <v>30</v>
      </c>
      <c r="W8" s="64">
        <v>0.90090000000000003</v>
      </c>
      <c r="X8" s="148"/>
      <c r="Y8" s="148"/>
      <c r="Z8" s="148"/>
      <c r="AA8" s="228" t="b">
        <f t="shared" ca="1" si="13"/>
        <v>1</v>
      </c>
      <c r="AB8" s="228" t="b">
        <f t="shared" si="14"/>
        <v>0</v>
      </c>
      <c r="AC8" s="228" t="b">
        <f ca="1">AND(Accueil!$Z$100="Régulière",Accueil!$E$5="Oui",$AA8,NOT($AB8),OR($AE8="",Accueil!$E$7="",NOT(ISNUMBER(Accueil!$E$7)),$AE8&gt;=Accueil!$E$7))</f>
        <v>0</v>
      </c>
      <c r="AD8" s="228" t="b">
        <f ca="1">AND(Accueil!$Z$100="Régulière",Accueil!$E$8="Oui",$AA8,NOT($AB8),OR($AE8="",Accueil!$E$10="",NOT(ISNUMBER(Accueil!$E$10)),$AE8&gt;=Accueil!$E$10))</f>
        <v>0</v>
      </c>
      <c r="AE8" s="247" t="str">
        <f>IF(NOT(_xlfn.ISFORMULA(A8)),IF(ISNUMBER(A8),A8,IF(NOT(_xlfn.ISFORMULA(D8)),IF(AND(ISNUMBER(D8),D8&lt;&gt;0),Accueil!$B$7,IF(NOT(_xlfn.ISFORMULA(G8)),IF(AND(ISNUMBER(G8),G8&lt;&gt;0),Accueil!$B$7,""),"")),IF(NOT(_xlfn.ISFORMULA(G8)),IF(AND(ISNUMBER(G8),G8&lt;&gt;0),Accueil!$B$7,""),""))),IF(NOT(_xlfn.ISFORMULA(D8)),IF(AND(ISNUMBER(D8),D8&lt;&gt;0),Accueil!$B$7,IF(NOT(_xlfn.ISFORMULA(G8)),IF(AND(ISNUMBER(G8),G8&lt;&gt;0),Accueil!$B$7,""),"")),IF(NOT(_xlfn.ISFORMULA(G8)),IF(AND(ISNUMBER(G8),G8&lt;&gt;0),Accueil!$B$7,""),"")))</f>
        <v/>
      </c>
      <c r="AF8" s="231" t="str">
        <f t="shared" ca="1" si="15"/>
        <v/>
      </c>
      <c r="AG8" s="231">
        <f ca="1">IF($AC8,ROUND(IF(ISNUMBER(E8),E8,0)*(IF(OR(ISNUMBER(SEARCH("Non déductible",$C8)),ISNUMBER(SEARCH("Non deductible",$C8))),0,IF(ISNUMBER(SEARCH("Repas",$C8)),0.5,IF(ISNUMBER(SEARCH("Bureau à domicile",$C8)),Accueil!$B$13,IF(OR(ISNUMBER(SEARCH("Véhicule",$C8)),ISNUMBER(SEARCH("Vehicule",$C8)),ISNUMBER(SEARCH("vehicule",$C8))),Accueil!$B$14,IFERROR(VLOOKUP($C8,$L$3:$P$43,5,FALSE),1)))))),2),0)</f>
        <v>0</v>
      </c>
      <c r="AH8" s="231">
        <f ca="1">IF($AD8,ROUND(IF(ISNUMBER(F8),F8,0)*(IF(OR(ISNUMBER(SEARCH("Non déductible",$C8)),ISNUMBER(SEARCH("Non deductible",$C8))),0,IF(ISNUMBER(SEARCH("Repas",$C8)),0.5,IF(ISNUMBER(SEARCH("Bureau à domicile",$C8)),Accueil!$B$13,IF(OR(ISNUMBER(SEARCH("Véhicule",$C8)),ISNUMBER(SEARCH("Vehicule",$C8)),ISNUMBER(SEARCH("vehicule",$C8))),Accueil!$B$14,IFERROR(VLOOKUP($C8,$L$3:$P$43,5,FALSE),1)))))),2),0)</f>
        <v>0</v>
      </c>
    </row>
    <row r="9" spans="1:34" ht="20.100000000000001" customHeight="1" x14ac:dyDescent="0.25">
      <c r="A9" s="248" t="str">
        <f>IF(NOT(_xlfn.ISFORMULA(D9)),IF(AND(ISNUMBER(D9),D9&lt;&gt;0),Accueil!$B$7,IF(NOT(_xlfn.ISFORMULA(G9)),IF(AND(ISNUMBER(G9),G9&lt;&gt;0),Accueil!$B$7,""),"")),IF(NOT(_xlfn.ISFORMULA(G9)),IF(AND(ISNUMBER(G9),G9&lt;&gt;0),Accueil!$B$7,""),""))</f>
        <v/>
      </c>
      <c r="B9" s="37"/>
      <c r="C9" s="37"/>
      <c r="D9" s="249" t="str">
        <f t="shared" ca="1" si="0"/>
        <v/>
      </c>
      <c r="E9" s="223" t="str">
        <f t="shared" ca="1" si="1"/>
        <v/>
      </c>
      <c r="F9" s="223" t="str">
        <f t="shared" ca="1" si="2"/>
        <v/>
      </c>
      <c r="G9" s="224" t="str">
        <f t="shared" ca="1" si="3"/>
        <v/>
      </c>
      <c r="H9" s="250" t="str">
        <f t="shared" ca="1" si="4"/>
        <v/>
      </c>
      <c r="I9" s="251" t="str">
        <f t="shared" ca="1" si="5"/>
        <v/>
      </c>
      <c r="J9" s="244" t="str">
        <f t="shared" ca="1" si="6"/>
        <v/>
      </c>
      <c r="K9" s="74"/>
      <c r="L9" s="78" t="s">
        <v>31</v>
      </c>
      <c r="M9" s="252">
        <f t="shared" si="7"/>
        <v>0</v>
      </c>
      <c r="N9" s="252">
        <f t="shared" si="8"/>
        <v>0</v>
      </c>
      <c r="O9" s="252">
        <f t="shared" si="9"/>
        <v>0</v>
      </c>
      <c r="P9" s="79">
        <v>1</v>
      </c>
      <c r="Q9" s="253">
        <f t="shared" si="10"/>
        <v>0</v>
      </c>
      <c r="R9" s="253">
        <f t="shared" si="11"/>
        <v>0</v>
      </c>
      <c r="S9" s="253">
        <f t="shared" si="12"/>
        <v>0</v>
      </c>
      <c r="T9" s="193"/>
      <c r="U9" s="35"/>
      <c r="V9" s="38" t="s">
        <v>32</v>
      </c>
      <c r="W9" s="64">
        <v>0.25030000000000002</v>
      </c>
      <c r="X9" s="148"/>
      <c r="Y9" s="148"/>
      <c r="Z9" s="148"/>
      <c r="AA9" s="228" t="b">
        <f t="shared" ca="1" si="13"/>
        <v>1</v>
      </c>
      <c r="AB9" s="228" t="b">
        <f t="shared" si="14"/>
        <v>0</v>
      </c>
      <c r="AC9" s="228" t="b">
        <f ca="1">AND(Accueil!$Z$100="Régulière",Accueil!$E$5="Oui",$AA9,NOT($AB9),OR($AE9="",Accueil!$E$7="",NOT(ISNUMBER(Accueil!$E$7)),$AE9&gt;=Accueil!$E$7))</f>
        <v>0</v>
      </c>
      <c r="AD9" s="228" t="b">
        <f ca="1">AND(Accueil!$Z$100="Régulière",Accueil!$E$8="Oui",$AA9,NOT($AB9),OR($AE9="",Accueil!$E$10="",NOT(ISNUMBER(Accueil!$E$10)),$AE9&gt;=Accueil!$E$10))</f>
        <v>0</v>
      </c>
      <c r="AE9" s="247" t="str">
        <f>IF(NOT(_xlfn.ISFORMULA(A9)),IF(ISNUMBER(A9),A9,IF(NOT(_xlfn.ISFORMULA(D9)),IF(AND(ISNUMBER(D9),D9&lt;&gt;0),Accueil!$B$7,IF(NOT(_xlfn.ISFORMULA(G9)),IF(AND(ISNUMBER(G9),G9&lt;&gt;0),Accueil!$B$7,""),"")),IF(NOT(_xlfn.ISFORMULA(G9)),IF(AND(ISNUMBER(G9),G9&lt;&gt;0),Accueil!$B$7,""),""))),IF(NOT(_xlfn.ISFORMULA(D9)),IF(AND(ISNUMBER(D9),D9&lt;&gt;0),Accueil!$B$7,IF(NOT(_xlfn.ISFORMULA(G9)),IF(AND(ISNUMBER(G9),G9&lt;&gt;0),Accueil!$B$7,""),"")),IF(NOT(_xlfn.ISFORMULA(G9)),IF(AND(ISNUMBER(G9),G9&lt;&gt;0),Accueil!$B$7,""),"")))</f>
        <v/>
      </c>
      <c r="AF9" s="231" t="str">
        <f t="shared" ca="1" si="15"/>
        <v/>
      </c>
      <c r="AG9" s="231">
        <f ca="1">IF($AC9,ROUND(IF(ISNUMBER(E9),E9,0)*(IF(OR(ISNUMBER(SEARCH("Non déductible",$C9)),ISNUMBER(SEARCH("Non deductible",$C9))),0,IF(ISNUMBER(SEARCH("Repas",$C9)),0.5,IF(ISNUMBER(SEARCH("Bureau à domicile",$C9)),Accueil!$B$13,IF(OR(ISNUMBER(SEARCH("Véhicule",$C9)),ISNUMBER(SEARCH("Vehicule",$C9)),ISNUMBER(SEARCH("vehicule",$C9))),Accueil!$B$14,IFERROR(VLOOKUP($C9,$L$3:$P$43,5,FALSE),1)))))),2),0)</f>
        <v>0</v>
      </c>
      <c r="AH9" s="231">
        <f ca="1">IF($AD9,ROUND(IF(ISNUMBER(F9),F9,0)*(IF(OR(ISNUMBER(SEARCH("Non déductible",$C9)),ISNUMBER(SEARCH("Non deductible",$C9))),0,IF(ISNUMBER(SEARCH("Repas",$C9)),0.5,IF(ISNUMBER(SEARCH("Bureau à domicile",$C9)),Accueil!$B$13,IF(OR(ISNUMBER(SEARCH("Véhicule",$C9)),ISNUMBER(SEARCH("Vehicule",$C9)),ISNUMBER(SEARCH("vehicule",$C9))),Accueil!$B$14,IFERROR(VLOOKUP($C9,$L$3:$P$43,5,FALSE),1)))))),2),0)</f>
        <v>0</v>
      </c>
    </row>
    <row r="10" spans="1:34" ht="20.100000000000001" customHeight="1" x14ac:dyDescent="0.25">
      <c r="A10" s="248" t="str">
        <f>IF(NOT(_xlfn.ISFORMULA(D10)),IF(AND(ISNUMBER(D10),D10&lt;&gt;0),Accueil!$B$7,IF(NOT(_xlfn.ISFORMULA(G10)),IF(AND(ISNUMBER(G10),G10&lt;&gt;0),Accueil!$B$7,""),"")),IF(NOT(_xlfn.ISFORMULA(G10)),IF(AND(ISNUMBER(G10),G10&lt;&gt;0),Accueil!$B$7,""),""))</f>
        <v/>
      </c>
      <c r="B10" s="37"/>
      <c r="C10" s="37"/>
      <c r="D10" s="249" t="str">
        <f t="shared" ca="1" si="0"/>
        <v/>
      </c>
      <c r="E10" s="223" t="str">
        <f t="shared" ca="1" si="1"/>
        <v/>
      </c>
      <c r="F10" s="223" t="str">
        <f t="shared" ca="1" si="2"/>
        <v/>
      </c>
      <c r="G10" s="224" t="str">
        <f t="shared" ca="1" si="3"/>
        <v/>
      </c>
      <c r="H10" s="250" t="str">
        <f t="shared" ca="1" si="4"/>
        <v/>
      </c>
      <c r="I10" s="251" t="str">
        <f t="shared" ca="1" si="5"/>
        <v/>
      </c>
      <c r="J10" s="244" t="str">
        <f t="shared" ca="1" si="6"/>
        <v/>
      </c>
      <c r="K10" s="74"/>
      <c r="L10" s="78" t="s">
        <v>33</v>
      </c>
      <c r="M10" s="252">
        <f t="shared" si="7"/>
        <v>0</v>
      </c>
      <c r="N10" s="252">
        <f t="shared" si="8"/>
        <v>0</v>
      </c>
      <c r="O10" s="252">
        <f t="shared" si="9"/>
        <v>0</v>
      </c>
      <c r="P10" s="79">
        <v>1</v>
      </c>
      <c r="Q10" s="253">
        <f t="shared" si="10"/>
        <v>0</v>
      </c>
      <c r="R10" s="253">
        <f t="shared" si="11"/>
        <v>0</v>
      </c>
      <c r="S10" s="253">
        <f t="shared" si="12"/>
        <v>0</v>
      </c>
      <c r="T10" s="193"/>
      <c r="U10" s="35"/>
      <c r="V10" s="38" t="s">
        <v>34</v>
      </c>
      <c r="W10" s="64">
        <v>1.6846000000000001</v>
      </c>
      <c r="X10" s="148"/>
      <c r="Y10" s="148"/>
      <c r="Z10" s="148"/>
      <c r="AA10" s="228" t="b">
        <f t="shared" ca="1" si="13"/>
        <v>1</v>
      </c>
      <c r="AB10" s="228" t="b">
        <f t="shared" si="14"/>
        <v>0</v>
      </c>
      <c r="AC10" s="228" t="b">
        <f ca="1">AND(Accueil!$Z$100="Régulière",Accueil!$E$5="Oui",$AA10,NOT($AB10),OR($AE10="",Accueil!$E$7="",NOT(ISNUMBER(Accueil!$E$7)),$AE10&gt;=Accueil!$E$7))</f>
        <v>0</v>
      </c>
      <c r="AD10" s="228" t="b">
        <f ca="1">AND(Accueil!$Z$100="Régulière",Accueil!$E$8="Oui",$AA10,NOT($AB10),OR($AE10="",Accueil!$E$10="",NOT(ISNUMBER(Accueil!$E$10)),$AE10&gt;=Accueil!$E$10))</f>
        <v>0</v>
      </c>
      <c r="AE10" s="247" t="str">
        <f>IF(NOT(_xlfn.ISFORMULA(A10)),IF(ISNUMBER(A10),A10,IF(NOT(_xlfn.ISFORMULA(D10)),IF(AND(ISNUMBER(D10),D10&lt;&gt;0),Accueil!$B$7,IF(NOT(_xlfn.ISFORMULA(G10)),IF(AND(ISNUMBER(G10),G10&lt;&gt;0),Accueil!$B$7,""),"")),IF(NOT(_xlfn.ISFORMULA(G10)),IF(AND(ISNUMBER(G10),G10&lt;&gt;0),Accueil!$B$7,""),""))),IF(NOT(_xlfn.ISFORMULA(D10)),IF(AND(ISNUMBER(D10),D10&lt;&gt;0),Accueil!$B$7,IF(NOT(_xlfn.ISFORMULA(G10)),IF(AND(ISNUMBER(G10),G10&lt;&gt;0),Accueil!$B$7,""),"")),IF(NOT(_xlfn.ISFORMULA(G10)),IF(AND(ISNUMBER(G10),G10&lt;&gt;0),Accueil!$B$7,""),"")))</f>
        <v/>
      </c>
      <c r="AF10" s="231" t="str">
        <f t="shared" ca="1" si="15"/>
        <v/>
      </c>
      <c r="AG10" s="231">
        <f ca="1">IF($AC10,ROUND(IF(ISNUMBER(E10),E10,0)*(IF(OR(ISNUMBER(SEARCH("Non déductible",$C10)),ISNUMBER(SEARCH("Non deductible",$C10))),0,IF(ISNUMBER(SEARCH("Repas",$C10)),0.5,IF(ISNUMBER(SEARCH("Bureau à domicile",$C10)),Accueil!$B$13,IF(OR(ISNUMBER(SEARCH("Véhicule",$C10)),ISNUMBER(SEARCH("Vehicule",$C10)),ISNUMBER(SEARCH("vehicule",$C10))),Accueil!$B$14,IFERROR(VLOOKUP($C10,$L$3:$P$43,5,FALSE),1)))))),2),0)</f>
        <v>0</v>
      </c>
      <c r="AH10" s="231">
        <f ca="1">IF($AD10,ROUND(IF(ISNUMBER(F10),F10,0)*(IF(OR(ISNUMBER(SEARCH("Non déductible",$C10)),ISNUMBER(SEARCH("Non deductible",$C10))),0,IF(ISNUMBER(SEARCH("Repas",$C10)),0.5,IF(ISNUMBER(SEARCH("Bureau à domicile",$C10)),Accueil!$B$13,IF(OR(ISNUMBER(SEARCH("Véhicule",$C10)),ISNUMBER(SEARCH("Vehicule",$C10)),ISNUMBER(SEARCH("vehicule",$C10))),Accueil!$B$14,IFERROR(VLOOKUP($C10,$L$3:$P$43,5,FALSE),1)))))),2),0)</f>
        <v>0</v>
      </c>
    </row>
    <row r="11" spans="1:34" ht="20.100000000000001" customHeight="1" x14ac:dyDescent="0.25">
      <c r="A11" s="248" t="str">
        <f>IF(NOT(_xlfn.ISFORMULA(D11)),IF(AND(ISNUMBER(D11),D11&lt;&gt;0),Accueil!$B$7,IF(NOT(_xlfn.ISFORMULA(G11)),IF(AND(ISNUMBER(G11),G11&lt;&gt;0),Accueil!$B$7,""),"")),IF(NOT(_xlfn.ISFORMULA(G11)),IF(AND(ISNUMBER(G11),G11&lt;&gt;0),Accueil!$B$7,""),""))</f>
        <v/>
      </c>
      <c r="B11" s="37"/>
      <c r="C11" s="37"/>
      <c r="D11" s="249" t="str">
        <f t="shared" ca="1" si="0"/>
        <v/>
      </c>
      <c r="E11" s="223" t="str">
        <f t="shared" ca="1" si="1"/>
        <v/>
      </c>
      <c r="F11" s="223" t="str">
        <f t="shared" ca="1" si="2"/>
        <v/>
      </c>
      <c r="G11" s="224" t="str">
        <f t="shared" ca="1" si="3"/>
        <v/>
      </c>
      <c r="H11" s="250" t="str">
        <f t="shared" ca="1" si="4"/>
        <v/>
      </c>
      <c r="I11" s="251" t="str">
        <f t="shared" ca="1" si="5"/>
        <v/>
      </c>
      <c r="J11" s="244" t="str">
        <f t="shared" ca="1" si="6"/>
        <v/>
      </c>
      <c r="K11" s="74"/>
      <c r="L11" s="78" t="s">
        <v>35</v>
      </c>
      <c r="M11" s="252">
        <f t="shared" si="7"/>
        <v>0</v>
      </c>
      <c r="N11" s="252">
        <f t="shared" si="8"/>
        <v>0</v>
      </c>
      <c r="O11" s="252">
        <f t="shared" si="9"/>
        <v>0</v>
      </c>
      <c r="P11" s="79">
        <v>1</v>
      </c>
      <c r="Q11" s="253">
        <f t="shared" si="10"/>
        <v>0</v>
      </c>
      <c r="R11" s="253">
        <f t="shared" si="11"/>
        <v>0</v>
      </c>
      <c r="S11" s="253">
        <f t="shared" si="12"/>
        <v>0</v>
      </c>
      <c r="T11" s="193"/>
      <c r="U11" s="35"/>
      <c r="V11" s="38" t="s">
        <v>36</v>
      </c>
      <c r="W11" s="64">
        <v>0.19439999999999999</v>
      </c>
      <c r="X11" s="148"/>
      <c r="Y11" s="148"/>
      <c r="Z11" s="148"/>
      <c r="AA11" s="228" t="b">
        <f t="shared" ca="1" si="13"/>
        <v>1</v>
      </c>
      <c r="AB11" s="228" t="b">
        <f t="shared" si="14"/>
        <v>0</v>
      </c>
      <c r="AC11" s="228" t="b">
        <f ca="1">AND(Accueil!$Z$100="Régulière",Accueil!$E$5="Oui",$AA11,NOT($AB11),OR($AE11="",Accueil!$E$7="",NOT(ISNUMBER(Accueil!$E$7)),$AE11&gt;=Accueil!$E$7))</f>
        <v>0</v>
      </c>
      <c r="AD11" s="228" t="b">
        <f ca="1">AND(Accueil!$Z$100="Régulière",Accueil!$E$8="Oui",$AA11,NOT($AB11),OR($AE11="",Accueil!$E$10="",NOT(ISNUMBER(Accueil!$E$10)),$AE11&gt;=Accueil!$E$10))</f>
        <v>0</v>
      </c>
      <c r="AE11" s="247" t="str">
        <f>IF(NOT(_xlfn.ISFORMULA(A11)),IF(ISNUMBER(A11),A11,IF(NOT(_xlfn.ISFORMULA(D11)),IF(AND(ISNUMBER(D11),D11&lt;&gt;0),Accueil!$B$7,IF(NOT(_xlfn.ISFORMULA(G11)),IF(AND(ISNUMBER(G11),G11&lt;&gt;0),Accueil!$B$7,""),"")),IF(NOT(_xlfn.ISFORMULA(G11)),IF(AND(ISNUMBER(G11),G11&lt;&gt;0),Accueil!$B$7,""),""))),IF(NOT(_xlfn.ISFORMULA(D11)),IF(AND(ISNUMBER(D11),D11&lt;&gt;0),Accueil!$B$7,IF(NOT(_xlfn.ISFORMULA(G11)),IF(AND(ISNUMBER(G11),G11&lt;&gt;0),Accueil!$B$7,""),"")),IF(NOT(_xlfn.ISFORMULA(G11)),IF(AND(ISNUMBER(G11),G11&lt;&gt;0),Accueil!$B$7,""),"")))</f>
        <v/>
      </c>
      <c r="AF11" s="231" t="str">
        <f t="shared" ca="1" si="15"/>
        <v/>
      </c>
      <c r="AG11" s="231">
        <f ca="1">IF($AC11,ROUND(IF(ISNUMBER(E11),E11,0)*(IF(OR(ISNUMBER(SEARCH("Non déductible",$C11)),ISNUMBER(SEARCH("Non deductible",$C11))),0,IF(ISNUMBER(SEARCH("Repas",$C11)),0.5,IF(ISNUMBER(SEARCH("Bureau à domicile",$C11)),Accueil!$B$13,IF(OR(ISNUMBER(SEARCH("Véhicule",$C11)),ISNUMBER(SEARCH("Vehicule",$C11)),ISNUMBER(SEARCH("vehicule",$C11))),Accueil!$B$14,IFERROR(VLOOKUP($C11,$L$3:$P$43,5,FALSE),1)))))),2),0)</f>
        <v>0</v>
      </c>
      <c r="AH11" s="231">
        <f ca="1">IF($AD11,ROUND(IF(ISNUMBER(F11),F11,0)*(IF(OR(ISNUMBER(SEARCH("Non déductible",$C11)),ISNUMBER(SEARCH("Non deductible",$C11))),0,IF(ISNUMBER(SEARCH("Repas",$C11)),0.5,IF(ISNUMBER(SEARCH("Bureau à domicile",$C11)),Accueil!$B$13,IF(OR(ISNUMBER(SEARCH("Véhicule",$C11)),ISNUMBER(SEARCH("Vehicule",$C11)),ISNUMBER(SEARCH("vehicule",$C11))),Accueil!$B$14,IFERROR(VLOOKUP($C11,$L$3:$P$43,5,FALSE),1)))))),2),0)</f>
        <v>0</v>
      </c>
    </row>
    <row r="12" spans="1:34" ht="20.100000000000001" customHeight="1" x14ac:dyDescent="0.25">
      <c r="A12" s="248" t="str">
        <f>IF(NOT(_xlfn.ISFORMULA(D12)),IF(AND(ISNUMBER(D12),D12&lt;&gt;0),Accueil!$B$7,IF(NOT(_xlfn.ISFORMULA(G12)),IF(AND(ISNUMBER(G12),G12&lt;&gt;0),Accueil!$B$7,""),"")),IF(NOT(_xlfn.ISFORMULA(G12)),IF(AND(ISNUMBER(G12),G12&lt;&gt;0),Accueil!$B$7,""),""))</f>
        <v/>
      </c>
      <c r="B12" s="37"/>
      <c r="C12" s="37"/>
      <c r="D12" s="249" t="str">
        <f t="shared" ca="1" si="0"/>
        <v/>
      </c>
      <c r="E12" s="223" t="str">
        <f t="shared" ca="1" si="1"/>
        <v/>
      </c>
      <c r="F12" s="223" t="str">
        <f t="shared" ca="1" si="2"/>
        <v/>
      </c>
      <c r="G12" s="224" t="str">
        <f t="shared" ca="1" si="3"/>
        <v/>
      </c>
      <c r="H12" s="250" t="str">
        <f t="shared" ca="1" si="4"/>
        <v/>
      </c>
      <c r="I12" s="251" t="str">
        <f t="shared" ca="1" si="5"/>
        <v/>
      </c>
      <c r="J12" s="244" t="str">
        <f t="shared" ca="1" si="6"/>
        <v/>
      </c>
      <c r="K12" s="74"/>
      <c r="L12" s="78" t="s">
        <v>37</v>
      </c>
      <c r="M12" s="252">
        <f t="shared" si="7"/>
        <v>0</v>
      </c>
      <c r="N12" s="252">
        <f t="shared" si="8"/>
        <v>0</v>
      </c>
      <c r="O12" s="252">
        <f t="shared" si="9"/>
        <v>0</v>
      </c>
      <c r="P12" s="79">
        <v>1</v>
      </c>
      <c r="Q12" s="253">
        <f t="shared" si="10"/>
        <v>0</v>
      </c>
      <c r="R12" s="253">
        <f t="shared" si="11"/>
        <v>0</v>
      </c>
      <c r="S12" s="253">
        <f t="shared" si="12"/>
        <v>0</v>
      </c>
      <c r="T12" s="193"/>
      <c r="U12" s="35"/>
      <c r="V12" s="38" t="s">
        <v>38</v>
      </c>
      <c r="W12" s="64">
        <v>0.14269999999999999</v>
      </c>
      <c r="X12" s="148"/>
      <c r="Y12" s="148"/>
      <c r="Z12" s="148"/>
      <c r="AA12" s="228" t="b">
        <f t="shared" ca="1" si="13"/>
        <v>1</v>
      </c>
      <c r="AB12" s="228" t="b">
        <f t="shared" si="14"/>
        <v>0</v>
      </c>
      <c r="AC12" s="228" t="b">
        <f ca="1">AND(Accueil!$Z$100="Régulière",Accueil!$E$5="Oui",$AA12,NOT($AB12),OR($AE12="",Accueil!$E$7="",NOT(ISNUMBER(Accueil!$E$7)),$AE12&gt;=Accueil!$E$7))</f>
        <v>0</v>
      </c>
      <c r="AD12" s="228" t="b">
        <f ca="1">AND(Accueil!$Z$100="Régulière",Accueil!$E$8="Oui",$AA12,NOT($AB12),OR($AE12="",Accueil!$E$10="",NOT(ISNUMBER(Accueil!$E$10)),$AE12&gt;=Accueil!$E$10))</f>
        <v>0</v>
      </c>
      <c r="AE12" s="247" t="str">
        <f>IF(NOT(_xlfn.ISFORMULA(A12)),IF(ISNUMBER(A12),A12,IF(NOT(_xlfn.ISFORMULA(D12)),IF(AND(ISNUMBER(D12),D12&lt;&gt;0),Accueil!$B$7,IF(NOT(_xlfn.ISFORMULA(G12)),IF(AND(ISNUMBER(G12),G12&lt;&gt;0),Accueil!$B$7,""),"")),IF(NOT(_xlfn.ISFORMULA(G12)),IF(AND(ISNUMBER(G12),G12&lt;&gt;0),Accueil!$B$7,""),""))),IF(NOT(_xlfn.ISFORMULA(D12)),IF(AND(ISNUMBER(D12),D12&lt;&gt;0),Accueil!$B$7,IF(NOT(_xlfn.ISFORMULA(G12)),IF(AND(ISNUMBER(G12),G12&lt;&gt;0),Accueil!$B$7,""),"")),IF(NOT(_xlfn.ISFORMULA(G12)),IF(AND(ISNUMBER(G12),G12&lt;&gt;0),Accueil!$B$7,""),"")))</f>
        <v/>
      </c>
      <c r="AF12" s="231" t="str">
        <f t="shared" ca="1" si="15"/>
        <v/>
      </c>
      <c r="AG12" s="231">
        <f ca="1">IF($AC12,ROUND(IF(ISNUMBER(E12),E12,0)*(IF(OR(ISNUMBER(SEARCH("Non déductible",$C12)),ISNUMBER(SEARCH("Non deductible",$C12))),0,IF(ISNUMBER(SEARCH("Repas",$C12)),0.5,IF(ISNUMBER(SEARCH("Bureau à domicile",$C12)),Accueil!$B$13,IF(OR(ISNUMBER(SEARCH("Véhicule",$C12)),ISNUMBER(SEARCH("Vehicule",$C12)),ISNUMBER(SEARCH("vehicule",$C12))),Accueil!$B$14,IFERROR(VLOOKUP($C12,$L$3:$P$43,5,FALSE),1)))))),2),0)</f>
        <v>0</v>
      </c>
      <c r="AH12" s="231">
        <f ca="1">IF($AD12,ROUND(IF(ISNUMBER(F12),F12,0)*(IF(OR(ISNUMBER(SEARCH("Non déductible",$C12)),ISNUMBER(SEARCH("Non deductible",$C12))),0,IF(ISNUMBER(SEARCH("Repas",$C12)),0.5,IF(ISNUMBER(SEARCH("Bureau à domicile",$C12)),Accueil!$B$13,IF(OR(ISNUMBER(SEARCH("Véhicule",$C12)),ISNUMBER(SEARCH("Vehicule",$C12)),ISNUMBER(SEARCH("vehicule",$C12))),Accueil!$B$14,IFERROR(VLOOKUP($C12,$L$3:$P$43,5,FALSE),1)))))),2),0)</f>
        <v>0</v>
      </c>
    </row>
    <row r="13" spans="1:34" ht="20.100000000000001" customHeight="1" x14ac:dyDescent="0.25">
      <c r="A13" s="248" t="str">
        <f>IF(NOT(_xlfn.ISFORMULA(D13)),IF(AND(ISNUMBER(D13),D13&lt;&gt;0),Accueil!$B$7,IF(NOT(_xlfn.ISFORMULA(G13)),IF(AND(ISNUMBER(G13),G13&lt;&gt;0),Accueil!$B$7,""),"")),IF(NOT(_xlfn.ISFORMULA(G13)),IF(AND(ISNUMBER(G13),G13&lt;&gt;0),Accueil!$B$7,""),""))</f>
        <v/>
      </c>
      <c r="B13" s="37"/>
      <c r="C13" s="37"/>
      <c r="D13" s="249" t="str">
        <f t="shared" ca="1" si="0"/>
        <v/>
      </c>
      <c r="E13" s="223" t="str">
        <f t="shared" ca="1" si="1"/>
        <v/>
      </c>
      <c r="F13" s="223" t="str">
        <f t="shared" ca="1" si="2"/>
        <v/>
      </c>
      <c r="G13" s="224" t="str">
        <f t="shared" ca="1" si="3"/>
        <v/>
      </c>
      <c r="H13" s="250" t="str">
        <f t="shared" ca="1" si="4"/>
        <v/>
      </c>
      <c r="I13" s="251" t="str">
        <f t="shared" ca="1" si="5"/>
        <v/>
      </c>
      <c r="J13" s="244" t="str">
        <f t="shared" ca="1" si="6"/>
        <v/>
      </c>
      <c r="K13" s="74"/>
      <c r="L13" s="78" t="s">
        <v>39</v>
      </c>
      <c r="M13" s="252">
        <f t="shared" si="7"/>
        <v>0</v>
      </c>
      <c r="N13" s="252">
        <f t="shared" si="8"/>
        <v>0</v>
      </c>
      <c r="O13" s="252">
        <f t="shared" si="9"/>
        <v>0</v>
      </c>
      <c r="P13" s="79">
        <v>1</v>
      </c>
      <c r="Q13" s="253">
        <f t="shared" si="10"/>
        <v>0</v>
      </c>
      <c r="R13" s="253">
        <f t="shared" si="11"/>
        <v>0</v>
      </c>
      <c r="S13" s="253">
        <f t="shared" si="12"/>
        <v>0</v>
      </c>
      <c r="T13" s="193"/>
      <c r="U13" s="35"/>
      <c r="V13" s="38" t="s">
        <v>40</v>
      </c>
      <c r="W13" s="64">
        <v>0.81320000000000003</v>
      </c>
      <c r="X13" s="148"/>
      <c r="Y13" s="148"/>
      <c r="Z13" s="148"/>
      <c r="AA13" s="228" t="b">
        <f t="shared" ca="1" si="13"/>
        <v>1</v>
      </c>
      <c r="AB13" s="228" t="b">
        <f t="shared" si="14"/>
        <v>0</v>
      </c>
      <c r="AC13" s="228" t="b">
        <f ca="1">AND(Accueil!$Z$100="Régulière",Accueil!$E$5="Oui",$AA13,NOT($AB13),OR($AE13="",Accueil!$E$7="",NOT(ISNUMBER(Accueil!$E$7)),$AE13&gt;=Accueil!$E$7))</f>
        <v>0</v>
      </c>
      <c r="AD13" s="228" t="b">
        <f ca="1">AND(Accueil!$Z$100="Régulière",Accueil!$E$8="Oui",$AA13,NOT($AB13),OR($AE13="",Accueil!$E$10="",NOT(ISNUMBER(Accueil!$E$10)),$AE13&gt;=Accueil!$E$10))</f>
        <v>0</v>
      </c>
      <c r="AE13" s="247" t="str">
        <f>IF(NOT(_xlfn.ISFORMULA(A13)),IF(ISNUMBER(A13),A13,IF(NOT(_xlfn.ISFORMULA(D13)),IF(AND(ISNUMBER(D13),D13&lt;&gt;0),Accueil!$B$7,IF(NOT(_xlfn.ISFORMULA(G13)),IF(AND(ISNUMBER(G13),G13&lt;&gt;0),Accueil!$B$7,""),"")),IF(NOT(_xlfn.ISFORMULA(G13)),IF(AND(ISNUMBER(G13),G13&lt;&gt;0),Accueil!$B$7,""),""))),IF(NOT(_xlfn.ISFORMULA(D13)),IF(AND(ISNUMBER(D13),D13&lt;&gt;0),Accueil!$B$7,IF(NOT(_xlfn.ISFORMULA(G13)),IF(AND(ISNUMBER(G13),G13&lt;&gt;0),Accueil!$B$7,""),"")),IF(NOT(_xlfn.ISFORMULA(G13)),IF(AND(ISNUMBER(G13),G13&lt;&gt;0),Accueil!$B$7,""),"")))</f>
        <v/>
      </c>
      <c r="AF13" s="231" t="str">
        <f t="shared" ca="1" si="15"/>
        <v/>
      </c>
      <c r="AG13" s="231">
        <f ca="1">IF($AC13,ROUND(IF(ISNUMBER(E13),E13,0)*(IF(OR(ISNUMBER(SEARCH("Non déductible",$C13)),ISNUMBER(SEARCH("Non deductible",$C13))),0,IF(ISNUMBER(SEARCH("Repas",$C13)),0.5,IF(ISNUMBER(SEARCH("Bureau à domicile",$C13)),Accueil!$B$13,IF(OR(ISNUMBER(SEARCH("Véhicule",$C13)),ISNUMBER(SEARCH("Vehicule",$C13)),ISNUMBER(SEARCH("vehicule",$C13))),Accueil!$B$14,IFERROR(VLOOKUP($C13,$L$3:$P$43,5,FALSE),1)))))),2),0)</f>
        <v>0</v>
      </c>
      <c r="AH13" s="231">
        <f ca="1">IF($AD13,ROUND(IF(ISNUMBER(F13),F13,0)*(IF(OR(ISNUMBER(SEARCH("Non déductible",$C13)),ISNUMBER(SEARCH("Non deductible",$C13))),0,IF(ISNUMBER(SEARCH("Repas",$C13)),0.5,IF(ISNUMBER(SEARCH("Bureau à domicile",$C13)),Accueil!$B$13,IF(OR(ISNUMBER(SEARCH("Véhicule",$C13)),ISNUMBER(SEARCH("Vehicule",$C13)),ISNUMBER(SEARCH("vehicule",$C13))),Accueil!$B$14,IFERROR(VLOOKUP($C13,$L$3:$P$43,5,FALSE),1)))))),2),0)</f>
        <v>0</v>
      </c>
    </row>
    <row r="14" spans="1:34" ht="20.100000000000001" customHeight="1" x14ac:dyDescent="0.25">
      <c r="A14" s="248" t="str">
        <f>IF(NOT(_xlfn.ISFORMULA(D14)),IF(AND(ISNUMBER(D14),D14&lt;&gt;0),Accueil!$B$7,IF(NOT(_xlfn.ISFORMULA(G14)),IF(AND(ISNUMBER(G14),G14&lt;&gt;0),Accueil!$B$7,""),"")),IF(NOT(_xlfn.ISFORMULA(G14)),IF(AND(ISNUMBER(G14),G14&lt;&gt;0),Accueil!$B$7,""),""))</f>
        <v/>
      </c>
      <c r="B14" s="37"/>
      <c r="C14" s="37"/>
      <c r="D14" s="249" t="str">
        <f t="shared" ca="1" si="0"/>
        <v/>
      </c>
      <c r="E14" s="223" t="str">
        <f t="shared" ca="1" si="1"/>
        <v/>
      </c>
      <c r="F14" s="223" t="str">
        <f t="shared" ca="1" si="2"/>
        <v/>
      </c>
      <c r="G14" s="224" t="str">
        <f t="shared" ca="1" si="3"/>
        <v/>
      </c>
      <c r="H14" s="250" t="str">
        <f t="shared" ca="1" si="4"/>
        <v/>
      </c>
      <c r="I14" s="251" t="str">
        <f t="shared" ca="1" si="5"/>
        <v/>
      </c>
      <c r="J14" s="244" t="str">
        <f t="shared" ca="1" si="6"/>
        <v/>
      </c>
      <c r="K14" s="74"/>
      <c r="L14" s="78" t="s">
        <v>41</v>
      </c>
      <c r="M14" s="252">
        <f t="shared" si="7"/>
        <v>0</v>
      </c>
      <c r="N14" s="252">
        <f t="shared" si="8"/>
        <v>0</v>
      </c>
      <c r="O14" s="252">
        <f t="shared" si="9"/>
        <v>0</v>
      </c>
      <c r="P14" s="79">
        <v>1</v>
      </c>
      <c r="Q14" s="253">
        <f t="shared" si="10"/>
        <v>0</v>
      </c>
      <c r="R14" s="253">
        <f t="shared" si="11"/>
        <v>0</v>
      </c>
      <c r="S14" s="253">
        <f t="shared" si="12"/>
        <v>0</v>
      </c>
      <c r="T14" s="193"/>
      <c r="U14" s="35"/>
      <c r="V14" s="38" t="s">
        <v>42</v>
      </c>
      <c r="W14" s="64">
        <v>7.2840000000000002E-2</v>
      </c>
      <c r="X14" s="148"/>
      <c r="Y14" s="148"/>
      <c r="Z14" s="148"/>
      <c r="AA14" s="228" t="b">
        <f t="shared" ca="1" si="13"/>
        <v>1</v>
      </c>
      <c r="AB14" s="228" t="b">
        <f t="shared" si="14"/>
        <v>0</v>
      </c>
      <c r="AC14" s="228" t="b">
        <f ca="1">AND(Accueil!$Z$100="Régulière",Accueil!$E$5="Oui",$AA14,NOT($AB14),OR($AE14="",Accueil!$E$7="",NOT(ISNUMBER(Accueil!$E$7)),$AE14&gt;=Accueil!$E$7))</f>
        <v>0</v>
      </c>
      <c r="AD14" s="228" t="b">
        <f ca="1">AND(Accueil!$Z$100="Régulière",Accueil!$E$8="Oui",$AA14,NOT($AB14),OR($AE14="",Accueil!$E$10="",NOT(ISNUMBER(Accueil!$E$10)),$AE14&gt;=Accueil!$E$10))</f>
        <v>0</v>
      </c>
      <c r="AE14" s="247" t="str">
        <f>IF(NOT(_xlfn.ISFORMULA(A14)),IF(ISNUMBER(A14),A14,IF(NOT(_xlfn.ISFORMULA(D14)),IF(AND(ISNUMBER(D14),D14&lt;&gt;0),Accueil!$B$7,IF(NOT(_xlfn.ISFORMULA(G14)),IF(AND(ISNUMBER(G14),G14&lt;&gt;0),Accueil!$B$7,""),"")),IF(NOT(_xlfn.ISFORMULA(G14)),IF(AND(ISNUMBER(G14),G14&lt;&gt;0),Accueil!$B$7,""),""))),IF(NOT(_xlfn.ISFORMULA(D14)),IF(AND(ISNUMBER(D14),D14&lt;&gt;0),Accueil!$B$7,IF(NOT(_xlfn.ISFORMULA(G14)),IF(AND(ISNUMBER(G14),G14&lt;&gt;0),Accueil!$B$7,""),"")),IF(NOT(_xlfn.ISFORMULA(G14)),IF(AND(ISNUMBER(G14),G14&lt;&gt;0),Accueil!$B$7,""),"")))</f>
        <v/>
      </c>
      <c r="AF14" s="231" t="str">
        <f t="shared" ca="1" si="15"/>
        <v/>
      </c>
      <c r="AG14" s="231">
        <f ca="1">IF($AC14,ROUND(IF(ISNUMBER(E14),E14,0)*(IF(OR(ISNUMBER(SEARCH("Non déductible",$C14)),ISNUMBER(SEARCH("Non deductible",$C14))),0,IF(ISNUMBER(SEARCH("Repas",$C14)),0.5,IF(ISNUMBER(SEARCH("Bureau à domicile",$C14)),Accueil!$B$13,IF(OR(ISNUMBER(SEARCH("Véhicule",$C14)),ISNUMBER(SEARCH("Vehicule",$C14)),ISNUMBER(SEARCH("vehicule",$C14))),Accueil!$B$14,IFERROR(VLOOKUP($C14,$L$3:$P$43,5,FALSE),1)))))),2),0)</f>
        <v>0</v>
      </c>
      <c r="AH14" s="231">
        <f ca="1">IF($AD14,ROUND(IF(ISNUMBER(F14),F14,0)*(IF(OR(ISNUMBER(SEARCH("Non déductible",$C14)),ISNUMBER(SEARCH("Non deductible",$C14))),0,IF(ISNUMBER(SEARCH("Repas",$C14)),0.5,IF(ISNUMBER(SEARCH("Bureau à domicile",$C14)),Accueil!$B$13,IF(OR(ISNUMBER(SEARCH("Véhicule",$C14)),ISNUMBER(SEARCH("Vehicule",$C14)),ISNUMBER(SEARCH("vehicule",$C14))),Accueil!$B$14,IFERROR(VLOOKUP($C14,$L$3:$P$43,5,FALSE),1)))))),2),0)</f>
        <v>0</v>
      </c>
    </row>
    <row r="15" spans="1:34" ht="20.100000000000001" customHeight="1" x14ac:dyDescent="0.25">
      <c r="A15" s="248" t="str">
        <f>IF(NOT(_xlfn.ISFORMULA(D15)),IF(AND(ISNUMBER(D15),D15&lt;&gt;0),Accueil!$B$7,IF(NOT(_xlfn.ISFORMULA(G15)),IF(AND(ISNUMBER(G15),G15&lt;&gt;0),Accueil!$B$7,""),"")),IF(NOT(_xlfn.ISFORMULA(G15)),IF(AND(ISNUMBER(G15),G15&lt;&gt;0),Accueil!$B$7,""),""))</f>
        <v/>
      </c>
      <c r="B15" s="37"/>
      <c r="C15" s="37"/>
      <c r="D15" s="249" t="str">
        <f t="shared" ca="1" si="0"/>
        <v/>
      </c>
      <c r="E15" s="223" t="str">
        <f t="shared" ca="1" si="1"/>
        <v/>
      </c>
      <c r="F15" s="223" t="str">
        <f t="shared" ca="1" si="2"/>
        <v/>
      </c>
      <c r="G15" s="224" t="str">
        <f t="shared" ca="1" si="3"/>
        <v/>
      </c>
      <c r="H15" s="250" t="str">
        <f t="shared" ca="1" si="4"/>
        <v/>
      </c>
      <c r="I15" s="251" t="str">
        <f t="shared" ca="1" si="5"/>
        <v/>
      </c>
      <c r="J15" s="244" t="str">
        <f t="shared" ca="1" si="6"/>
        <v/>
      </c>
      <c r="K15" s="74"/>
      <c r="L15" s="78" t="s">
        <v>43</v>
      </c>
      <c r="M15" s="252">
        <f t="shared" si="7"/>
        <v>0</v>
      </c>
      <c r="N15" s="252">
        <f t="shared" si="8"/>
        <v>0</v>
      </c>
      <c r="O15" s="252">
        <f t="shared" si="9"/>
        <v>0</v>
      </c>
      <c r="P15" s="79">
        <v>1</v>
      </c>
      <c r="Q15" s="253">
        <f t="shared" si="10"/>
        <v>0</v>
      </c>
      <c r="R15" s="253">
        <f t="shared" si="11"/>
        <v>0</v>
      </c>
      <c r="S15" s="253">
        <f t="shared" si="12"/>
        <v>0</v>
      </c>
      <c r="T15" s="193"/>
      <c r="U15" s="35"/>
      <c r="V15" s="38" t="s">
        <v>44</v>
      </c>
      <c r="W15" s="64">
        <v>0.13469999999999999</v>
      </c>
      <c r="X15" s="148"/>
      <c r="Y15" s="148"/>
      <c r="Z15" s="148"/>
      <c r="AA15" s="228" t="b">
        <f t="shared" ca="1" si="13"/>
        <v>1</v>
      </c>
      <c r="AB15" s="228" t="b">
        <f t="shared" si="14"/>
        <v>0</v>
      </c>
      <c r="AC15" s="228" t="b">
        <f ca="1">AND(Accueil!$Z$100="Régulière",Accueil!$E$5="Oui",$AA15,NOT($AB15),OR($AE15="",Accueil!$E$7="",NOT(ISNUMBER(Accueil!$E$7)),$AE15&gt;=Accueil!$E$7))</f>
        <v>0</v>
      </c>
      <c r="AD15" s="228" t="b">
        <f ca="1">AND(Accueil!$Z$100="Régulière",Accueil!$E$8="Oui",$AA15,NOT($AB15),OR($AE15="",Accueil!$E$10="",NOT(ISNUMBER(Accueil!$E$10)),$AE15&gt;=Accueil!$E$10))</f>
        <v>0</v>
      </c>
      <c r="AE15" s="247" t="str">
        <f>IF(NOT(_xlfn.ISFORMULA(A15)),IF(ISNUMBER(A15),A15,IF(NOT(_xlfn.ISFORMULA(D15)),IF(AND(ISNUMBER(D15),D15&lt;&gt;0),Accueil!$B$7,IF(NOT(_xlfn.ISFORMULA(G15)),IF(AND(ISNUMBER(G15),G15&lt;&gt;0),Accueil!$B$7,""),"")),IF(NOT(_xlfn.ISFORMULA(G15)),IF(AND(ISNUMBER(G15),G15&lt;&gt;0),Accueil!$B$7,""),""))),IF(NOT(_xlfn.ISFORMULA(D15)),IF(AND(ISNUMBER(D15),D15&lt;&gt;0),Accueil!$B$7,IF(NOT(_xlfn.ISFORMULA(G15)),IF(AND(ISNUMBER(G15),G15&lt;&gt;0),Accueil!$B$7,""),"")),IF(NOT(_xlfn.ISFORMULA(G15)),IF(AND(ISNUMBER(G15),G15&lt;&gt;0),Accueil!$B$7,""),"")))</f>
        <v/>
      </c>
      <c r="AF15" s="231" t="str">
        <f t="shared" ca="1" si="15"/>
        <v/>
      </c>
      <c r="AG15" s="231">
        <f ca="1">IF($AC15,ROUND(IF(ISNUMBER(E15),E15,0)*(IF(OR(ISNUMBER(SEARCH("Non déductible",$C15)),ISNUMBER(SEARCH("Non deductible",$C15))),0,IF(ISNUMBER(SEARCH("Repas",$C15)),0.5,IF(ISNUMBER(SEARCH("Bureau à domicile",$C15)),Accueil!$B$13,IF(OR(ISNUMBER(SEARCH("Véhicule",$C15)),ISNUMBER(SEARCH("Vehicule",$C15)),ISNUMBER(SEARCH("vehicule",$C15))),Accueil!$B$14,IFERROR(VLOOKUP($C15,$L$3:$P$43,5,FALSE),1)))))),2),0)</f>
        <v>0</v>
      </c>
      <c r="AH15" s="231">
        <f ca="1">IF($AD15,ROUND(IF(ISNUMBER(F15),F15,0)*(IF(OR(ISNUMBER(SEARCH("Non déductible",$C15)),ISNUMBER(SEARCH("Non deductible",$C15))),0,IF(ISNUMBER(SEARCH("Repas",$C15)),0.5,IF(ISNUMBER(SEARCH("Bureau à domicile",$C15)),Accueil!$B$13,IF(OR(ISNUMBER(SEARCH("Véhicule",$C15)),ISNUMBER(SEARCH("Vehicule",$C15)),ISNUMBER(SEARCH("vehicule",$C15))),Accueil!$B$14,IFERROR(VLOOKUP($C15,$L$3:$P$43,5,FALSE),1)))))),2),0)</f>
        <v>0</v>
      </c>
    </row>
    <row r="16" spans="1:34" ht="20.100000000000001" customHeight="1" x14ac:dyDescent="0.25">
      <c r="A16" s="248" t="str">
        <f>IF(NOT(_xlfn.ISFORMULA(D16)),IF(AND(ISNUMBER(D16),D16&lt;&gt;0),Accueil!$B$7,IF(NOT(_xlfn.ISFORMULA(G16)),IF(AND(ISNUMBER(G16),G16&lt;&gt;0),Accueil!$B$7,""),"")),IF(NOT(_xlfn.ISFORMULA(G16)),IF(AND(ISNUMBER(G16),G16&lt;&gt;0),Accueil!$B$7,""),""))</f>
        <v/>
      </c>
      <c r="B16" s="37"/>
      <c r="C16" s="37"/>
      <c r="D16" s="249" t="str">
        <f t="shared" ca="1" si="0"/>
        <v/>
      </c>
      <c r="E16" s="223" t="str">
        <f t="shared" ca="1" si="1"/>
        <v/>
      </c>
      <c r="F16" s="223" t="str">
        <f t="shared" ca="1" si="2"/>
        <v/>
      </c>
      <c r="G16" s="224" t="str">
        <f t="shared" ca="1" si="3"/>
        <v/>
      </c>
      <c r="H16" s="250" t="str">
        <f t="shared" ca="1" si="4"/>
        <v/>
      </c>
      <c r="I16" s="251" t="str">
        <f t="shared" ca="1" si="5"/>
        <v/>
      </c>
      <c r="J16" s="244" t="str">
        <f t="shared" ca="1" si="6"/>
        <v/>
      </c>
      <c r="K16" s="74"/>
      <c r="L16" s="78" t="s">
        <v>45</v>
      </c>
      <c r="M16" s="252">
        <f t="shared" si="7"/>
        <v>0</v>
      </c>
      <c r="N16" s="252">
        <f t="shared" si="8"/>
        <v>0</v>
      </c>
      <c r="O16" s="252">
        <f t="shared" si="9"/>
        <v>0</v>
      </c>
      <c r="P16" s="79">
        <v>1</v>
      </c>
      <c r="Q16" s="253">
        <f t="shared" si="10"/>
        <v>0</v>
      </c>
      <c r="R16" s="253">
        <f t="shared" si="11"/>
        <v>0</v>
      </c>
      <c r="S16" s="253">
        <f t="shared" si="12"/>
        <v>0</v>
      </c>
      <c r="T16" s="193"/>
      <c r="U16" s="35"/>
      <c r="V16" s="38" t="s">
        <v>46</v>
      </c>
      <c r="W16" s="64">
        <v>0.35499999999999998</v>
      </c>
      <c r="X16" s="148"/>
      <c r="Y16" s="148"/>
      <c r="Z16" s="148"/>
      <c r="AA16" s="228" t="b">
        <f t="shared" ca="1" si="13"/>
        <v>1</v>
      </c>
      <c r="AB16" s="228" t="b">
        <f t="shared" si="14"/>
        <v>0</v>
      </c>
      <c r="AC16" s="228" t="b">
        <f ca="1">AND(Accueil!$Z$100="Régulière",Accueil!$E$5="Oui",$AA16,NOT($AB16),OR($AE16="",Accueil!$E$7="",NOT(ISNUMBER(Accueil!$E$7)),$AE16&gt;=Accueil!$E$7))</f>
        <v>0</v>
      </c>
      <c r="AD16" s="228" t="b">
        <f ca="1">AND(Accueil!$Z$100="Régulière",Accueil!$E$8="Oui",$AA16,NOT($AB16),OR($AE16="",Accueil!$E$10="",NOT(ISNUMBER(Accueil!$E$10)),$AE16&gt;=Accueil!$E$10))</f>
        <v>0</v>
      </c>
      <c r="AE16" s="247" t="str">
        <f>IF(NOT(_xlfn.ISFORMULA(A16)),IF(ISNUMBER(A16),A16,IF(NOT(_xlfn.ISFORMULA(D16)),IF(AND(ISNUMBER(D16),D16&lt;&gt;0),Accueil!$B$7,IF(NOT(_xlfn.ISFORMULA(G16)),IF(AND(ISNUMBER(G16),G16&lt;&gt;0),Accueil!$B$7,""),"")),IF(NOT(_xlfn.ISFORMULA(G16)),IF(AND(ISNUMBER(G16),G16&lt;&gt;0),Accueil!$B$7,""),""))),IF(NOT(_xlfn.ISFORMULA(D16)),IF(AND(ISNUMBER(D16),D16&lt;&gt;0),Accueil!$B$7,IF(NOT(_xlfn.ISFORMULA(G16)),IF(AND(ISNUMBER(G16),G16&lt;&gt;0),Accueil!$B$7,""),"")),IF(NOT(_xlfn.ISFORMULA(G16)),IF(AND(ISNUMBER(G16),G16&lt;&gt;0),Accueil!$B$7,""),"")))</f>
        <v/>
      </c>
      <c r="AF16" s="231" t="str">
        <f t="shared" ca="1" si="15"/>
        <v/>
      </c>
      <c r="AG16" s="231">
        <f ca="1">IF($AC16,ROUND(IF(ISNUMBER(E16),E16,0)*(IF(OR(ISNUMBER(SEARCH("Non déductible",$C16)),ISNUMBER(SEARCH("Non deductible",$C16))),0,IF(ISNUMBER(SEARCH("Repas",$C16)),0.5,IF(ISNUMBER(SEARCH("Bureau à domicile",$C16)),Accueil!$B$13,IF(OR(ISNUMBER(SEARCH("Véhicule",$C16)),ISNUMBER(SEARCH("Vehicule",$C16)),ISNUMBER(SEARCH("vehicule",$C16))),Accueil!$B$14,IFERROR(VLOOKUP($C16,$L$3:$P$43,5,FALSE),1)))))),2),0)</f>
        <v>0</v>
      </c>
      <c r="AH16" s="231">
        <f ca="1">IF($AD16,ROUND(IF(ISNUMBER(F16),F16,0)*(IF(OR(ISNUMBER(SEARCH("Non déductible",$C16)),ISNUMBER(SEARCH("Non deductible",$C16))),0,IF(ISNUMBER(SEARCH("Repas",$C16)),0.5,IF(ISNUMBER(SEARCH("Bureau à domicile",$C16)),Accueil!$B$13,IF(OR(ISNUMBER(SEARCH("Véhicule",$C16)),ISNUMBER(SEARCH("Vehicule",$C16)),ISNUMBER(SEARCH("vehicule",$C16))),Accueil!$B$14,IFERROR(VLOOKUP($C16,$L$3:$P$43,5,FALSE),1)))))),2),0)</f>
        <v>0</v>
      </c>
    </row>
    <row r="17" spans="1:34" ht="20.100000000000001" customHeight="1" x14ac:dyDescent="0.25">
      <c r="A17" s="248" t="str">
        <f>IF(NOT(_xlfn.ISFORMULA(D17)),IF(AND(ISNUMBER(D17),D17&lt;&gt;0),Accueil!$B$7,IF(NOT(_xlfn.ISFORMULA(G17)),IF(AND(ISNUMBER(G17),G17&lt;&gt;0),Accueil!$B$7,""),"")),IF(NOT(_xlfn.ISFORMULA(G17)),IF(AND(ISNUMBER(G17),G17&lt;&gt;0),Accueil!$B$7,""),""))</f>
        <v/>
      </c>
      <c r="B17" s="37"/>
      <c r="C17" s="37"/>
      <c r="D17" s="249" t="str">
        <f t="shared" ca="1" si="0"/>
        <v/>
      </c>
      <c r="E17" s="223" t="str">
        <f t="shared" ca="1" si="1"/>
        <v/>
      </c>
      <c r="F17" s="223" t="str">
        <f t="shared" ca="1" si="2"/>
        <v/>
      </c>
      <c r="G17" s="224" t="str">
        <f t="shared" ca="1" si="3"/>
        <v/>
      </c>
      <c r="H17" s="250" t="str">
        <f t="shared" ca="1" si="4"/>
        <v/>
      </c>
      <c r="I17" s="251" t="str">
        <f t="shared" ca="1" si="5"/>
        <v/>
      </c>
      <c r="J17" s="244" t="str">
        <f t="shared" ca="1" si="6"/>
        <v/>
      </c>
      <c r="K17" s="74"/>
      <c r="L17" s="78" t="s">
        <v>47</v>
      </c>
      <c r="M17" s="252">
        <f t="shared" si="7"/>
        <v>0</v>
      </c>
      <c r="N17" s="252">
        <f t="shared" si="8"/>
        <v>0</v>
      </c>
      <c r="O17" s="252">
        <f t="shared" si="9"/>
        <v>0</v>
      </c>
      <c r="P17" s="79">
        <v>1</v>
      </c>
      <c r="Q17" s="253">
        <f t="shared" si="10"/>
        <v>0</v>
      </c>
      <c r="R17" s="253">
        <f t="shared" si="11"/>
        <v>0</v>
      </c>
      <c r="S17" s="253">
        <f t="shared" si="12"/>
        <v>0</v>
      </c>
      <c r="T17" s="193"/>
      <c r="U17" s="35"/>
      <c r="V17" s="38" t="s">
        <v>48</v>
      </c>
      <c r="W17" s="64">
        <v>1.677E-2</v>
      </c>
      <c r="X17" s="148"/>
      <c r="Y17" s="148"/>
      <c r="Z17" s="148"/>
      <c r="AA17" s="228" t="b">
        <f t="shared" ca="1" si="13"/>
        <v>1</v>
      </c>
      <c r="AB17" s="228" t="b">
        <f t="shared" si="14"/>
        <v>0</v>
      </c>
      <c r="AC17" s="228" t="b">
        <f ca="1">AND(Accueil!$Z$100="Régulière",Accueil!$E$5="Oui",$AA17,NOT($AB17),OR($AE17="",Accueil!$E$7="",NOT(ISNUMBER(Accueil!$E$7)),$AE17&gt;=Accueil!$E$7))</f>
        <v>0</v>
      </c>
      <c r="AD17" s="228" t="b">
        <f ca="1">AND(Accueil!$Z$100="Régulière",Accueil!$E$8="Oui",$AA17,NOT($AB17),OR($AE17="",Accueil!$E$10="",NOT(ISNUMBER(Accueil!$E$10)),$AE17&gt;=Accueil!$E$10))</f>
        <v>0</v>
      </c>
      <c r="AE17" s="247" t="str">
        <f>IF(NOT(_xlfn.ISFORMULA(A17)),IF(ISNUMBER(A17),A17,IF(NOT(_xlfn.ISFORMULA(D17)),IF(AND(ISNUMBER(D17),D17&lt;&gt;0),Accueil!$B$7,IF(NOT(_xlfn.ISFORMULA(G17)),IF(AND(ISNUMBER(G17),G17&lt;&gt;0),Accueil!$B$7,""),"")),IF(NOT(_xlfn.ISFORMULA(G17)),IF(AND(ISNUMBER(G17),G17&lt;&gt;0),Accueil!$B$7,""),""))),IF(NOT(_xlfn.ISFORMULA(D17)),IF(AND(ISNUMBER(D17),D17&lt;&gt;0),Accueil!$B$7,IF(NOT(_xlfn.ISFORMULA(G17)),IF(AND(ISNUMBER(G17),G17&lt;&gt;0),Accueil!$B$7,""),"")),IF(NOT(_xlfn.ISFORMULA(G17)),IF(AND(ISNUMBER(G17),G17&lt;&gt;0),Accueil!$B$7,""),"")))</f>
        <v/>
      </c>
      <c r="AF17" s="231" t="str">
        <f t="shared" ca="1" si="15"/>
        <v/>
      </c>
      <c r="AG17" s="231">
        <f ca="1">IF($AC17,ROUND(IF(ISNUMBER(E17),E17,0)*(IF(OR(ISNUMBER(SEARCH("Non déductible",$C17)),ISNUMBER(SEARCH("Non deductible",$C17))),0,IF(ISNUMBER(SEARCH("Repas",$C17)),0.5,IF(ISNUMBER(SEARCH("Bureau à domicile",$C17)),Accueil!$B$13,IF(OR(ISNUMBER(SEARCH("Véhicule",$C17)),ISNUMBER(SEARCH("Vehicule",$C17)),ISNUMBER(SEARCH("vehicule",$C17))),Accueil!$B$14,IFERROR(VLOOKUP($C17,$L$3:$P$43,5,FALSE),1)))))),2),0)</f>
        <v>0</v>
      </c>
      <c r="AH17" s="231">
        <f ca="1">IF($AD17,ROUND(IF(ISNUMBER(F17),F17,0)*(IF(OR(ISNUMBER(SEARCH("Non déductible",$C17)),ISNUMBER(SEARCH("Non deductible",$C17))),0,IF(ISNUMBER(SEARCH("Repas",$C17)),0.5,IF(ISNUMBER(SEARCH("Bureau à domicile",$C17)),Accueil!$B$13,IF(OR(ISNUMBER(SEARCH("Véhicule",$C17)),ISNUMBER(SEARCH("Vehicule",$C17)),ISNUMBER(SEARCH("vehicule",$C17))),Accueil!$B$14,IFERROR(VLOOKUP($C17,$L$3:$P$43,5,FALSE),1)))))),2),0)</f>
        <v>0</v>
      </c>
    </row>
    <row r="18" spans="1:34" ht="20.100000000000001" customHeight="1" x14ac:dyDescent="0.25">
      <c r="A18" s="248" t="str">
        <f>IF(NOT(_xlfn.ISFORMULA(D18)),IF(AND(ISNUMBER(D18),D18&lt;&gt;0),Accueil!$B$7,IF(NOT(_xlfn.ISFORMULA(G18)),IF(AND(ISNUMBER(G18),G18&lt;&gt;0),Accueil!$B$7,""),"")),IF(NOT(_xlfn.ISFORMULA(G18)),IF(AND(ISNUMBER(G18),G18&lt;&gt;0),Accueil!$B$7,""),""))</f>
        <v/>
      </c>
      <c r="B18" s="37"/>
      <c r="C18" s="37"/>
      <c r="D18" s="249" t="str">
        <f t="shared" ca="1" si="0"/>
        <v/>
      </c>
      <c r="E18" s="223" t="str">
        <f t="shared" ca="1" si="1"/>
        <v/>
      </c>
      <c r="F18" s="223" t="str">
        <f t="shared" ca="1" si="2"/>
        <v/>
      </c>
      <c r="G18" s="224" t="str">
        <f t="shared" ca="1" si="3"/>
        <v/>
      </c>
      <c r="H18" s="250" t="str">
        <f t="shared" ca="1" si="4"/>
        <v/>
      </c>
      <c r="I18" s="251" t="str">
        <f t="shared" ca="1" si="5"/>
        <v/>
      </c>
      <c r="J18" s="244" t="str">
        <f t="shared" ca="1" si="6"/>
        <v/>
      </c>
      <c r="K18" s="74"/>
      <c r="L18" s="78" t="s">
        <v>49</v>
      </c>
      <c r="M18" s="252">
        <f t="shared" si="7"/>
        <v>0</v>
      </c>
      <c r="N18" s="252">
        <f t="shared" si="8"/>
        <v>0</v>
      </c>
      <c r="O18" s="252">
        <f t="shared" si="9"/>
        <v>0</v>
      </c>
      <c r="P18" s="79">
        <v>1</v>
      </c>
      <c r="Q18" s="253">
        <f t="shared" si="10"/>
        <v>0</v>
      </c>
      <c r="R18" s="253">
        <f t="shared" si="11"/>
        <v>0</v>
      </c>
      <c r="S18" s="253">
        <f t="shared" si="12"/>
        <v>0</v>
      </c>
      <c r="T18" s="193"/>
      <c r="U18" s="35"/>
      <c r="V18" s="38" t="s">
        <v>50</v>
      </c>
      <c r="W18" s="64">
        <v>1.6049999999999998E-2</v>
      </c>
      <c r="X18" s="148"/>
      <c r="Y18" s="148"/>
      <c r="Z18" s="148"/>
      <c r="AA18" s="228" t="b">
        <f t="shared" ca="1" si="13"/>
        <v>1</v>
      </c>
      <c r="AB18" s="228" t="b">
        <f t="shared" si="14"/>
        <v>0</v>
      </c>
      <c r="AC18" s="228" t="b">
        <f ca="1">AND(Accueil!$Z$100="Régulière",Accueil!$E$5="Oui",$AA18,NOT($AB18),OR($AE18="",Accueil!$E$7="",NOT(ISNUMBER(Accueil!$E$7)),$AE18&gt;=Accueil!$E$7))</f>
        <v>0</v>
      </c>
      <c r="AD18" s="228" t="b">
        <f ca="1">AND(Accueil!$Z$100="Régulière",Accueil!$E$8="Oui",$AA18,NOT($AB18),OR($AE18="",Accueil!$E$10="",NOT(ISNUMBER(Accueil!$E$10)),$AE18&gt;=Accueil!$E$10))</f>
        <v>0</v>
      </c>
      <c r="AE18" s="247" t="str">
        <f>IF(NOT(_xlfn.ISFORMULA(A18)),IF(ISNUMBER(A18),A18,IF(NOT(_xlfn.ISFORMULA(D18)),IF(AND(ISNUMBER(D18),D18&lt;&gt;0),Accueil!$B$7,IF(NOT(_xlfn.ISFORMULA(G18)),IF(AND(ISNUMBER(G18),G18&lt;&gt;0),Accueil!$B$7,""),"")),IF(NOT(_xlfn.ISFORMULA(G18)),IF(AND(ISNUMBER(G18),G18&lt;&gt;0),Accueil!$B$7,""),""))),IF(NOT(_xlfn.ISFORMULA(D18)),IF(AND(ISNUMBER(D18),D18&lt;&gt;0),Accueil!$B$7,IF(NOT(_xlfn.ISFORMULA(G18)),IF(AND(ISNUMBER(G18),G18&lt;&gt;0),Accueil!$B$7,""),"")),IF(NOT(_xlfn.ISFORMULA(G18)),IF(AND(ISNUMBER(G18),G18&lt;&gt;0),Accueil!$B$7,""),"")))</f>
        <v/>
      </c>
      <c r="AF18" s="231" t="str">
        <f t="shared" ca="1" si="15"/>
        <v/>
      </c>
      <c r="AG18" s="231">
        <f ca="1">IF($AC18,ROUND(IF(ISNUMBER(E18),E18,0)*(IF(OR(ISNUMBER(SEARCH("Non déductible",$C18)),ISNUMBER(SEARCH("Non deductible",$C18))),0,IF(ISNUMBER(SEARCH("Repas",$C18)),0.5,IF(ISNUMBER(SEARCH("Bureau à domicile",$C18)),Accueil!$B$13,IF(OR(ISNUMBER(SEARCH("Véhicule",$C18)),ISNUMBER(SEARCH("Vehicule",$C18)),ISNUMBER(SEARCH("vehicule",$C18))),Accueil!$B$14,IFERROR(VLOOKUP($C18,$L$3:$P$43,5,FALSE),1)))))),2),0)</f>
        <v>0</v>
      </c>
      <c r="AH18" s="231">
        <f ca="1">IF($AD18,ROUND(IF(ISNUMBER(F18),F18,0)*(IF(OR(ISNUMBER(SEARCH("Non déductible",$C18)),ISNUMBER(SEARCH("Non deductible",$C18))),0,IF(ISNUMBER(SEARCH("Repas",$C18)),0.5,IF(ISNUMBER(SEARCH("Bureau à domicile",$C18)),Accueil!$B$13,IF(OR(ISNUMBER(SEARCH("Véhicule",$C18)),ISNUMBER(SEARCH("Vehicule",$C18)),ISNUMBER(SEARCH("vehicule",$C18))),Accueil!$B$14,IFERROR(VLOOKUP($C18,$L$3:$P$43,5,FALSE),1)))))),2),0)</f>
        <v>0</v>
      </c>
    </row>
    <row r="19" spans="1:34" ht="20.100000000000001" customHeight="1" x14ac:dyDescent="0.25">
      <c r="A19" s="248" t="str">
        <f>IF(NOT(_xlfn.ISFORMULA(D19)),IF(AND(ISNUMBER(D19),D19&lt;&gt;0),Accueil!$B$7,IF(NOT(_xlfn.ISFORMULA(G19)),IF(AND(ISNUMBER(G19),G19&lt;&gt;0),Accueil!$B$7,""),"")),IF(NOT(_xlfn.ISFORMULA(G19)),IF(AND(ISNUMBER(G19),G19&lt;&gt;0),Accueil!$B$7,""),""))</f>
        <v/>
      </c>
      <c r="B19" s="37"/>
      <c r="C19" s="37"/>
      <c r="D19" s="249" t="str">
        <f t="shared" ca="1" si="0"/>
        <v/>
      </c>
      <c r="E19" s="223" t="str">
        <f t="shared" ca="1" si="1"/>
        <v/>
      </c>
      <c r="F19" s="223" t="str">
        <f t="shared" ca="1" si="2"/>
        <v/>
      </c>
      <c r="G19" s="224" t="str">
        <f t="shared" ca="1" si="3"/>
        <v/>
      </c>
      <c r="H19" s="250" t="str">
        <f t="shared" ca="1" si="4"/>
        <v/>
      </c>
      <c r="I19" s="251" t="str">
        <f t="shared" ca="1" si="5"/>
        <v/>
      </c>
      <c r="J19" s="244" t="str">
        <f t="shared" ca="1" si="6"/>
        <v/>
      </c>
      <c r="K19" s="74"/>
      <c r="L19" s="78" t="s">
        <v>51</v>
      </c>
      <c r="M19" s="252">
        <f t="shared" si="7"/>
        <v>0</v>
      </c>
      <c r="N19" s="252">
        <f t="shared" si="8"/>
        <v>0</v>
      </c>
      <c r="O19" s="252">
        <f t="shared" si="9"/>
        <v>0</v>
      </c>
      <c r="P19" s="79">
        <v>1</v>
      </c>
      <c r="Q19" s="253">
        <f t="shared" si="10"/>
        <v>0</v>
      </c>
      <c r="R19" s="253">
        <f t="shared" si="11"/>
        <v>0</v>
      </c>
      <c r="S19" s="253">
        <f t="shared" si="12"/>
        <v>0</v>
      </c>
      <c r="T19" s="193"/>
      <c r="U19" s="35"/>
      <c r="V19" s="38" t="s">
        <v>52</v>
      </c>
      <c r="W19" s="64">
        <v>7.8219999999999998E-2</v>
      </c>
      <c r="X19" s="148"/>
      <c r="Y19" s="148"/>
      <c r="Z19" s="148"/>
      <c r="AA19" s="228" t="b">
        <f t="shared" ca="1" si="13"/>
        <v>1</v>
      </c>
      <c r="AB19" s="228" t="b">
        <f t="shared" si="14"/>
        <v>0</v>
      </c>
      <c r="AC19" s="228" t="b">
        <f ca="1">AND(Accueil!$Z$100="Régulière",Accueil!$E$5="Oui",$AA19,NOT($AB19),OR($AE19="",Accueil!$E$7="",NOT(ISNUMBER(Accueil!$E$7)),$AE19&gt;=Accueil!$E$7))</f>
        <v>0</v>
      </c>
      <c r="AD19" s="228" t="b">
        <f ca="1">AND(Accueil!$Z$100="Régulière",Accueil!$E$8="Oui",$AA19,NOT($AB19),OR($AE19="",Accueil!$E$10="",NOT(ISNUMBER(Accueil!$E$10)),$AE19&gt;=Accueil!$E$10))</f>
        <v>0</v>
      </c>
      <c r="AE19" s="247" t="str">
        <f>IF(NOT(_xlfn.ISFORMULA(A19)),IF(ISNUMBER(A19),A19,IF(NOT(_xlfn.ISFORMULA(D19)),IF(AND(ISNUMBER(D19),D19&lt;&gt;0),Accueil!$B$7,IF(NOT(_xlfn.ISFORMULA(G19)),IF(AND(ISNUMBER(G19),G19&lt;&gt;0),Accueil!$B$7,""),"")),IF(NOT(_xlfn.ISFORMULA(G19)),IF(AND(ISNUMBER(G19),G19&lt;&gt;0),Accueil!$B$7,""),""))),IF(NOT(_xlfn.ISFORMULA(D19)),IF(AND(ISNUMBER(D19),D19&lt;&gt;0),Accueil!$B$7,IF(NOT(_xlfn.ISFORMULA(G19)),IF(AND(ISNUMBER(G19),G19&lt;&gt;0),Accueil!$B$7,""),"")),IF(NOT(_xlfn.ISFORMULA(G19)),IF(AND(ISNUMBER(G19),G19&lt;&gt;0),Accueil!$B$7,""),"")))</f>
        <v/>
      </c>
      <c r="AF19" s="231" t="str">
        <f t="shared" ca="1" si="15"/>
        <v/>
      </c>
      <c r="AG19" s="231">
        <f ca="1">IF($AC19,ROUND(IF(ISNUMBER(E19),E19,0)*(IF(OR(ISNUMBER(SEARCH("Non déductible",$C19)),ISNUMBER(SEARCH("Non deductible",$C19))),0,IF(ISNUMBER(SEARCH("Repas",$C19)),0.5,IF(ISNUMBER(SEARCH("Bureau à domicile",$C19)),Accueil!$B$13,IF(OR(ISNUMBER(SEARCH("Véhicule",$C19)),ISNUMBER(SEARCH("Vehicule",$C19)),ISNUMBER(SEARCH("vehicule",$C19))),Accueil!$B$14,IFERROR(VLOOKUP($C19,$L$3:$P$43,5,FALSE),1)))))),2),0)</f>
        <v>0</v>
      </c>
      <c r="AH19" s="231">
        <f ca="1">IF($AD19,ROUND(IF(ISNUMBER(F19),F19,0)*(IF(OR(ISNUMBER(SEARCH("Non déductible",$C19)),ISNUMBER(SEARCH("Non deductible",$C19))),0,IF(ISNUMBER(SEARCH("Repas",$C19)),0.5,IF(ISNUMBER(SEARCH("Bureau à domicile",$C19)),Accueil!$B$13,IF(OR(ISNUMBER(SEARCH("Véhicule",$C19)),ISNUMBER(SEARCH("Vehicule",$C19)),ISNUMBER(SEARCH("vehicule",$C19))),Accueil!$B$14,IFERROR(VLOOKUP($C19,$L$3:$P$43,5,FALSE),1)))))),2),0)</f>
        <v>0</v>
      </c>
    </row>
    <row r="20" spans="1:34" ht="20.100000000000001" customHeight="1" x14ac:dyDescent="0.25">
      <c r="A20" s="248" t="str">
        <f>IF(NOT(_xlfn.ISFORMULA(D20)),IF(AND(ISNUMBER(D20),D20&lt;&gt;0),Accueil!$B$7,IF(NOT(_xlfn.ISFORMULA(G20)),IF(AND(ISNUMBER(G20),G20&lt;&gt;0),Accueil!$B$7,""),"")),IF(NOT(_xlfn.ISFORMULA(G20)),IF(AND(ISNUMBER(G20),G20&lt;&gt;0),Accueil!$B$7,""),""))</f>
        <v/>
      </c>
      <c r="B20" s="37"/>
      <c r="C20" s="37"/>
      <c r="D20" s="249" t="str">
        <f t="shared" ca="1" si="0"/>
        <v/>
      </c>
      <c r="E20" s="223" t="str">
        <f t="shared" ca="1" si="1"/>
        <v/>
      </c>
      <c r="F20" s="223" t="str">
        <f t="shared" ca="1" si="2"/>
        <v/>
      </c>
      <c r="G20" s="224" t="str">
        <f t="shared" ca="1" si="3"/>
        <v/>
      </c>
      <c r="H20" s="250" t="str">
        <f t="shared" ca="1" si="4"/>
        <v/>
      </c>
      <c r="I20" s="251" t="str">
        <f t="shared" ca="1" si="5"/>
        <v/>
      </c>
      <c r="J20" s="244" t="str">
        <f t="shared" ca="1" si="6"/>
        <v/>
      </c>
      <c r="K20" s="74"/>
      <c r="L20" s="78" t="s">
        <v>53</v>
      </c>
      <c r="M20" s="252">
        <f t="shared" si="7"/>
        <v>0</v>
      </c>
      <c r="N20" s="252">
        <f t="shared" si="8"/>
        <v>0</v>
      </c>
      <c r="O20" s="252">
        <f t="shared" si="9"/>
        <v>0</v>
      </c>
      <c r="P20" s="79">
        <v>1</v>
      </c>
      <c r="Q20" s="253">
        <f t="shared" si="10"/>
        <v>0</v>
      </c>
      <c r="R20" s="253">
        <f t="shared" si="11"/>
        <v>0</v>
      </c>
      <c r="S20" s="253">
        <f t="shared" si="12"/>
        <v>0</v>
      </c>
      <c r="T20" s="193"/>
      <c r="U20" s="35"/>
      <c r="V20" s="38" t="s">
        <v>54</v>
      </c>
      <c r="W20" s="64"/>
      <c r="X20" s="148"/>
      <c r="Y20" s="148"/>
      <c r="Z20" s="148"/>
      <c r="AA20" s="228" t="b">
        <f t="shared" ca="1" si="13"/>
        <v>1</v>
      </c>
      <c r="AB20" s="228" t="b">
        <f t="shared" si="14"/>
        <v>0</v>
      </c>
      <c r="AC20" s="228" t="b">
        <f ca="1">AND(Accueil!$Z$100="Régulière",Accueil!$E$5="Oui",$AA20,NOT($AB20),OR($AE20="",Accueil!$E$7="",NOT(ISNUMBER(Accueil!$E$7)),$AE20&gt;=Accueil!$E$7))</f>
        <v>0</v>
      </c>
      <c r="AD20" s="228" t="b">
        <f ca="1">AND(Accueil!$Z$100="Régulière",Accueil!$E$8="Oui",$AA20,NOT($AB20),OR($AE20="",Accueil!$E$10="",NOT(ISNUMBER(Accueil!$E$10)),$AE20&gt;=Accueil!$E$10))</f>
        <v>0</v>
      </c>
      <c r="AE20" s="247" t="str">
        <f>IF(NOT(_xlfn.ISFORMULA(A20)),IF(ISNUMBER(A20),A20,IF(NOT(_xlfn.ISFORMULA(D20)),IF(AND(ISNUMBER(D20),D20&lt;&gt;0),Accueil!$B$7,IF(NOT(_xlfn.ISFORMULA(G20)),IF(AND(ISNUMBER(G20),G20&lt;&gt;0),Accueil!$B$7,""),"")),IF(NOT(_xlfn.ISFORMULA(G20)),IF(AND(ISNUMBER(G20),G20&lt;&gt;0),Accueil!$B$7,""),""))),IF(NOT(_xlfn.ISFORMULA(D20)),IF(AND(ISNUMBER(D20),D20&lt;&gt;0),Accueil!$B$7,IF(NOT(_xlfn.ISFORMULA(G20)),IF(AND(ISNUMBER(G20),G20&lt;&gt;0),Accueil!$B$7,""),"")),IF(NOT(_xlfn.ISFORMULA(G20)),IF(AND(ISNUMBER(G20),G20&lt;&gt;0),Accueil!$B$7,""),"")))</f>
        <v/>
      </c>
      <c r="AF20" s="231" t="str">
        <f t="shared" ca="1" si="15"/>
        <v/>
      </c>
      <c r="AG20" s="231">
        <f ca="1">IF($AC20,ROUND(IF(ISNUMBER(E20),E20,0)*(IF(OR(ISNUMBER(SEARCH("Non déductible",$C20)),ISNUMBER(SEARCH("Non deductible",$C20))),0,IF(ISNUMBER(SEARCH("Repas",$C20)),0.5,IF(ISNUMBER(SEARCH("Bureau à domicile",$C20)),Accueil!$B$13,IF(OR(ISNUMBER(SEARCH("Véhicule",$C20)),ISNUMBER(SEARCH("Vehicule",$C20)),ISNUMBER(SEARCH("vehicule",$C20))),Accueil!$B$14,IFERROR(VLOOKUP($C20,$L$3:$P$43,5,FALSE),1)))))),2),0)</f>
        <v>0</v>
      </c>
      <c r="AH20" s="231">
        <f ca="1">IF($AD20,ROUND(IF(ISNUMBER(F20),F20,0)*(IF(OR(ISNUMBER(SEARCH("Non déductible",$C20)),ISNUMBER(SEARCH("Non deductible",$C20))),0,IF(ISNUMBER(SEARCH("Repas",$C20)),0.5,IF(ISNUMBER(SEARCH("Bureau à domicile",$C20)),Accueil!$B$13,IF(OR(ISNUMBER(SEARCH("Véhicule",$C20)),ISNUMBER(SEARCH("Vehicule",$C20)),ISNUMBER(SEARCH("vehicule",$C20))),Accueil!$B$14,IFERROR(VLOOKUP($C20,$L$3:$P$43,5,FALSE),1)))))),2),0)</f>
        <v>0</v>
      </c>
    </row>
    <row r="21" spans="1:34" ht="20.100000000000001" customHeight="1" x14ac:dyDescent="0.25">
      <c r="A21" s="248" t="str">
        <f>IF(NOT(_xlfn.ISFORMULA(D21)),IF(AND(ISNUMBER(D21),D21&lt;&gt;0),Accueil!$B$7,IF(NOT(_xlfn.ISFORMULA(G21)),IF(AND(ISNUMBER(G21),G21&lt;&gt;0),Accueil!$B$7,""),"")),IF(NOT(_xlfn.ISFORMULA(G21)),IF(AND(ISNUMBER(G21),G21&lt;&gt;0),Accueil!$B$7,""),""))</f>
        <v/>
      </c>
      <c r="B21" s="37"/>
      <c r="C21" s="37"/>
      <c r="D21" s="249" t="str">
        <f t="shared" ca="1" si="0"/>
        <v/>
      </c>
      <c r="E21" s="223" t="str">
        <f t="shared" ca="1" si="1"/>
        <v/>
      </c>
      <c r="F21" s="223" t="str">
        <f t="shared" ca="1" si="2"/>
        <v/>
      </c>
      <c r="G21" s="224" t="str">
        <f t="shared" ca="1" si="3"/>
        <v/>
      </c>
      <c r="H21" s="250" t="str">
        <f t="shared" ca="1" si="4"/>
        <v/>
      </c>
      <c r="I21" s="251" t="str">
        <f t="shared" ca="1" si="5"/>
        <v/>
      </c>
      <c r="J21" s="244" t="str">
        <f t="shared" ca="1" si="6"/>
        <v/>
      </c>
      <c r="K21" s="74"/>
      <c r="L21" s="78" t="s">
        <v>55</v>
      </c>
      <c r="M21" s="252">
        <f t="shared" si="7"/>
        <v>0</v>
      </c>
      <c r="N21" s="252">
        <f t="shared" si="8"/>
        <v>0</v>
      </c>
      <c r="O21" s="252">
        <f t="shared" si="9"/>
        <v>0</v>
      </c>
      <c r="P21" s="254">
        <f>Accueil!B13</f>
        <v>0</v>
      </c>
      <c r="Q21" s="253">
        <f t="shared" si="10"/>
        <v>0</v>
      </c>
      <c r="R21" s="253">
        <f t="shared" si="11"/>
        <v>0</v>
      </c>
      <c r="S21" s="253">
        <f t="shared" si="12"/>
        <v>0</v>
      </c>
      <c r="T21" s="193"/>
      <c r="U21" s="35"/>
      <c r="V21" s="38" t="s">
        <v>56</v>
      </c>
      <c r="W21" s="64"/>
      <c r="X21" s="148"/>
      <c r="Y21" s="148"/>
      <c r="Z21" s="148"/>
      <c r="AA21" s="228" t="b">
        <f t="shared" ca="1" si="13"/>
        <v>1</v>
      </c>
      <c r="AB21" s="228" t="b">
        <f t="shared" si="14"/>
        <v>0</v>
      </c>
      <c r="AC21" s="228" t="b">
        <f ca="1">AND(Accueil!$Z$100="Régulière",Accueil!$E$5="Oui",$AA21,NOT($AB21),OR($AE21="",Accueil!$E$7="",NOT(ISNUMBER(Accueil!$E$7)),$AE21&gt;=Accueil!$E$7))</f>
        <v>0</v>
      </c>
      <c r="AD21" s="228" t="b">
        <f ca="1">AND(Accueil!$Z$100="Régulière",Accueil!$E$8="Oui",$AA21,NOT($AB21),OR($AE21="",Accueil!$E$10="",NOT(ISNUMBER(Accueil!$E$10)),$AE21&gt;=Accueil!$E$10))</f>
        <v>0</v>
      </c>
      <c r="AE21" s="247" t="str">
        <f>IF(NOT(_xlfn.ISFORMULA(A21)),IF(ISNUMBER(A21),A21,IF(NOT(_xlfn.ISFORMULA(D21)),IF(AND(ISNUMBER(D21),D21&lt;&gt;0),Accueil!$B$7,IF(NOT(_xlfn.ISFORMULA(G21)),IF(AND(ISNUMBER(G21),G21&lt;&gt;0),Accueil!$B$7,""),"")),IF(NOT(_xlfn.ISFORMULA(G21)),IF(AND(ISNUMBER(G21),G21&lt;&gt;0),Accueil!$B$7,""),""))),IF(NOT(_xlfn.ISFORMULA(D21)),IF(AND(ISNUMBER(D21),D21&lt;&gt;0),Accueil!$B$7,IF(NOT(_xlfn.ISFORMULA(G21)),IF(AND(ISNUMBER(G21),G21&lt;&gt;0),Accueil!$B$7,""),"")),IF(NOT(_xlfn.ISFORMULA(G21)),IF(AND(ISNUMBER(G21),G21&lt;&gt;0),Accueil!$B$7,""),"")))</f>
        <v/>
      </c>
      <c r="AF21" s="231" t="str">
        <f t="shared" ca="1" si="15"/>
        <v/>
      </c>
      <c r="AG21" s="231">
        <f ca="1">IF($AC21,ROUND(IF(ISNUMBER(E21),E21,0)*(IF(OR(ISNUMBER(SEARCH("Non déductible",$C21)),ISNUMBER(SEARCH("Non deductible",$C21))),0,IF(ISNUMBER(SEARCH("Repas",$C21)),0.5,IF(ISNUMBER(SEARCH("Bureau à domicile",$C21)),Accueil!$B$13,IF(OR(ISNUMBER(SEARCH("Véhicule",$C21)),ISNUMBER(SEARCH("Vehicule",$C21)),ISNUMBER(SEARCH("vehicule",$C21))),Accueil!$B$14,IFERROR(VLOOKUP($C21,$L$3:$P$43,5,FALSE),1)))))),2),0)</f>
        <v>0</v>
      </c>
      <c r="AH21" s="231">
        <f ca="1">IF($AD21,ROUND(IF(ISNUMBER(F21),F21,0)*(IF(OR(ISNUMBER(SEARCH("Non déductible",$C21)),ISNUMBER(SEARCH("Non deductible",$C21))),0,IF(ISNUMBER(SEARCH("Repas",$C21)),0.5,IF(ISNUMBER(SEARCH("Bureau à domicile",$C21)),Accueil!$B$13,IF(OR(ISNUMBER(SEARCH("Véhicule",$C21)),ISNUMBER(SEARCH("Vehicule",$C21)),ISNUMBER(SEARCH("vehicule",$C21))),Accueil!$B$14,IFERROR(VLOOKUP($C21,$L$3:$P$43,5,FALSE),1)))))),2),0)</f>
        <v>0</v>
      </c>
    </row>
    <row r="22" spans="1:34" ht="20.100000000000001" customHeight="1" x14ac:dyDescent="0.25">
      <c r="A22" s="248" t="str">
        <f>IF(NOT(_xlfn.ISFORMULA(D22)),IF(AND(ISNUMBER(D22),D22&lt;&gt;0),Accueil!$B$7,IF(NOT(_xlfn.ISFORMULA(G22)),IF(AND(ISNUMBER(G22),G22&lt;&gt;0),Accueil!$B$7,""),"")),IF(NOT(_xlfn.ISFORMULA(G22)),IF(AND(ISNUMBER(G22),G22&lt;&gt;0),Accueil!$B$7,""),""))</f>
        <v/>
      </c>
      <c r="B22" s="37"/>
      <c r="C22" s="37"/>
      <c r="D22" s="249" t="str">
        <f t="shared" ca="1" si="0"/>
        <v/>
      </c>
      <c r="E22" s="223" t="str">
        <f t="shared" ca="1" si="1"/>
        <v/>
      </c>
      <c r="F22" s="223" t="str">
        <f t="shared" ca="1" si="2"/>
        <v/>
      </c>
      <c r="G22" s="224" t="str">
        <f t="shared" ca="1" si="3"/>
        <v/>
      </c>
      <c r="H22" s="250" t="str">
        <f t="shared" ca="1" si="4"/>
        <v/>
      </c>
      <c r="I22" s="251" t="str">
        <f t="shared" ca="1" si="5"/>
        <v/>
      </c>
      <c r="J22" s="244" t="str">
        <f t="shared" ca="1" si="6"/>
        <v/>
      </c>
      <c r="K22" s="74"/>
      <c r="L22" s="78" t="s">
        <v>57</v>
      </c>
      <c r="M22" s="252">
        <f t="shared" si="7"/>
        <v>0</v>
      </c>
      <c r="N22" s="252">
        <f t="shared" si="8"/>
        <v>0</v>
      </c>
      <c r="O22" s="252">
        <f t="shared" si="9"/>
        <v>0</v>
      </c>
      <c r="P22" s="254">
        <f t="shared" ref="P22:P28" si="16">P21</f>
        <v>0</v>
      </c>
      <c r="Q22" s="253">
        <f t="shared" si="10"/>
        <v>0</v>
      </c>
      <c r="R22" s="253">
        <f t="shared" si="11"/>
        <v>0</v>
      </c>
      <c r="S22" s="253">
        <f t="shared" si="12"/>
        <v>0</v>
      </c>
      <c r="T22" s="193"/>
      <c r="U22" s="35"/>
      <c r="V22" s="38" t="s">
        <v>58</v>
      </c>
      <c r="W22" s="64"/>
      <c r="X22" s="148"/>
      <c r="Y22" s="148"/>
      <c r="Z22" s="148"/>
      <c r="AA22" s="228" t="b">
        <f t="shared" ca="1" si="13"/>
        <v>1</v>
      </c>
      <c r="AB22" s="228" t="b">
        <f t="shared" si="14"/>
        <v>0</v>
      </c>
      <c r="AC22" s="228" t="b">
        <f ca="1">AND(Accueil!$Z$100="Régulière",Accueil!$E$5="Oui",$AA22,NOT($AB22),OR($AE22="",Accueil!$E$7="",NOT(ISNUMBER(Accueil!$E$7)),$AE22&gt;=Accueil!$E$7))</f>
        <v>0</v>
      </c>
      <c r="AD22" s="228" t="b">
        <f ca="1">AND(Accueil!$Z$100="Régulière",Accueil!$E$8="Oui",$AA22,NOT($AB22),OR($AE22="",Accueil!$E$10="",NOT(ISNUMBER(Accueil!$E$10)),$AE22&gt;=Accueil!$E$10))</f>
        <v>0</v>
      </c>
      <c r="AE22" s="247" t="str">
        <f>IF(NOT(_xlfn.ISFORMULA(A22)),IF(ISNUMBER(A22),A22,IF(NOT(_xlfn.ISFORMULA(D22)),IF(AND(ISNUMBER(D22),D22&lt;&gt;0),Accueil!$B$7,IF(NOT(_xlfn.ISFORMULA(G22)),IF(AND(ISNUMBER(G22),G22&lt;&gt;0),Accueil!$B$7,""),"")),IF(NOT(_xlfn.ISFORMULA(G22)),IF(AND(ISNUMBER(G22),G22&lt;&gt;0),Accueil!$B$7,""),""))),IF(NOT(_xlfn.ISFORMULA(D22)),IF(AND(ISNUMBER(D22),D22&lt;&gt;0),Accueil!$B$7,IF(NOT(_xlfn.ISFORMULA(G22)),IF(AND(ISNUMBER(G22),G22&lt;&gt;0),Accueil!$B$7,""),"")),IF(NOT(_xlfn.ISFORMULA(G22)),IF(AND(ISNUMBER(G22),G22&lt;&gt;0),Accueil!$B$7,""),"")))</f>
        <v/>
      </c>
      <c r="AF22" s="231" t="str">
        <f t="shared" ca="1" si="15"/>
        <v/>
      </c>
      <c r="AG22" s="231">
        <f ca="1">IF($AC22,ROUND(IF(ISNUMBER(E22),E22,0)*(IF(OR(ISNUMBER(SEARCH("Non déductible",$C22)),ISNUMBER(SEARCH("Non deductible",$C22))),0,IF(ISNUMBER(SEARCH("Repas",$C22)),0.5,IF(ISNUMBER(SEARCH("Bureau à domicile",$C22)),Accueil!$B$13,IF(OR(ISNUMBER(SEARCH("Véhicule",$C22)),ISNUMBER(SEARCH("Vehicule",$C22)),ISNUMBER(SEARCH("vehicule",$C22))),Accueil!$B$14,IFERROR(VLOOKUP($C22,$L$3:$P$43,5,FALSE),1)))))),2),0)</f>
        <v>0</v>
      </c>
      <c r="AH22" s="231">
        <f ca="1">IF($AD22,ROUND(IF(ISNUMBER(F22),F22,0)*(IF(OR(ISNUMBER(SEARCH("Non déductible",$C22)),ISNUMBER(SEARCH("Non deductible",$C22))),0,IF(ISNUMBER(SEARCH("Repas",$C22)),0.5,IF(ISNUMBER(SEARCH("Bureau à domicile",$C22)),Accueil!$B$13,IF(OR(ISNUMBER(SEARCH("Véhicule",$C22)),ISNUMBER(SEARCH("Vehicule",$C22)),ISNUMBER(SEARCH("vehicule",$C22))),Accueil!$B$14,IFERROR(VLOOKUP($C22,$L$3:$P$43,5,FALSE),1)))))),2),0)</f>
        <v>0</v>
      </c>
    </row>
    <row r="23" spans="1:34" ht="20.100000000000001" customHeight="1" x14ac:dyDescent="0.25">
      <c r="A23" s="248" t="str">
        <f>IF(NOT(_xlfn.ISFORMULA(D23)),IF(AND(ISNUMBER(D23),D23&lt;&gt;0),Accueil!$B$7,IF(NOT(_xlfn.ISFORMULA(G23)),IF(AND(ISNUMBER(G23),G23&lt;&gt;0),Accueil!$B$7,""),"")),IF(NOT(_xlfn.ISFORMULA(G23)),IF(AND(ISNUMBER(G23),G23&lt;&gt;0),Accueil!$B$7,""),""))</f>
        <v/>
      </c>
      <c r="B23" s="37"/>
      <c r="C23" s="37"/>
      <c r="D23" s="249" t="str">
        <f t="shared" ca="1" si="0"/>
        <v/>
      </c>
      <c r="E23" s="223" t="str">
        <f t="shared" ca="1" si="1"/>
        <v/>
      </c>
      <c r="F23" s="223" t="str">
        <f t="shared" ca="1" si="2"/>
        <v/>
      </c>
      <c r="G23" s="224" t="str">
        <f t="shared" ca="1" si="3"/>
        <v/>
      </c>
      <c r="H23" s="250" t="str">
        <f t="shared" ca="1" si="4"/>
        <v/>
      </c>
      <c r="I23" s="251" t="str">
        <f t="shared" ca="1" si="5"/>
        <v/>
      </c>
      <c r="J23" s="244" t="str">
        <f t="shared" ca="1" si="6"/>
        <v/>
      </c>
      <c r="K23" s="74"/>
      <c r="L23" s="78" t="s">
        <v>59</v>
      </c>
      <c r="M23" s="252">
        <f t="shared" si="7"/>
        <v>0</v>
      </c>
      <c r="N23" s="252">
        <f t="shared" si="8"/>
        <v>0</v>
      </c>
      <c r="O23" s="252">
        <f t="shared" si="9"/>
        <v>0</v>
      </c>
      <c r="P23" s="254">
        <f t="shared" si="16"/>
        <v>0</v>
      </c>
      <c r="Q23" s="253">
        <f t="shared" si="10"/>
        <v>0</v>
      </c>
      <c r="R23" s="253">
        <f t="shared" si="11"/>
        <v>0</v>
      </c>
      <c r="S23" s="253">
        <f t="shared" si="12"/>
        <v>0</v>
      </c>
      <c r="T23" s="193"/>
      <c r="U23" s="35"/>
      <c r="V23" s="41" t="s">
        <v>60</v>
      </c>
      <c r="W23" s="65"/>
      <c r="X23" s="148"/>
      <c r="Y23" s="148"/>
      <c r="Z23" s="148"/>
      <c r="AA23" s="228" t="b">
        <f t="shared" ca="1" si="13"/>
        <v>1</v>
      </c>
      <c r="AB23" s="228" t="b">
        <f t="shared" si="14"/>
        <v>0</v>
      </c>
      <c r="AC23" s="228" t="b">
        <f ca="1">AND(Accueil!$Z$100="Régulière",Accueil!$E$5="Oui",$AA23,NOT($AB23),OR($AE23="",Accueil!$E$7="",NOT(ISNUMBER(Accueil!$E$7)),$AE23&gt;=Accueil!$E$7))</f>
        <v>0</v>
      </c>
      <c r="AD23" s="228" t="b">
        <f ca="1">AND(Accueil!$Z$100="Régulière",Accueil!$E$8="Oui",$AA23,NOT($AB23),OR($AE23="",Accueil!$E$10="",NOT(ISNUMBER(Accueil!$E$10)),$AE23&gt;=Accueil!$E$10))</f>
        <v>0</v>
      </c>
      <c r="AE23" s="247" t="str">
        <f>IF(NOT(_xlfn.ISFORMULA(A23)),IF(ISNUMBER(A23),A23,IF(NOT(_xlfn.ISFORMULA(D23)),IF(AND(ISNUMBER(D23),D23&lt;&gt;0),Accueil!$B$7,IF(NOT(_xlfn.ISFORMULA(G23)),IF(AND(ISNUMBER(G23),G23&lt;&gt;0),Accueil!$B$7,""),"")),IF(NOT(_xlfn.ISFORMULA(G23)),IF(AND(ISNUMBER(G23),G23&lt;&gt;0),Accueil!$B$7,""),""))),IF(NOT(_xlfn.ISFORMULA(D23)),IF(AND(ISNUMBER(D23),D23&lt;&gt;0),Accueil!$B$7,IF(NOT(_xlfn.ISFORMULA(G23)),IF(AND(ISNUMBER(G23),G23&lt;&gt;0),Accueil!$B$7,""),"")),IF(NOT(_xlfn.ISFORMULA(G23)),IF(AND(ISNUMBER(G23),G23&lt;&gt;0),Accueil!$B$7,""),"")))</f>
        <v/>
      </c>
      <c r="AF23" s="231" t="str">
        <f t="shared" ca="1" si="15"/>
        <v/>
      </c>
      <c r="AG23" s="231">
        <f ca="1">IF($AC23,ROUND(IF(ISNUMBER(E23),E23,0)*(IF(OR(ISNUMBER(SEARCH("Non déductible",$C23)),ISNUMBER(SEARCH("Non deductible",$C23))),0,IF(ISNUMBER(SEARCH("Repas",$C23)),0.5,IF(ISNUMBER(SEARCH("Bureau à domicile",$C23)),Accueil!$B$13,IF(OR(ISNUMBER(SEARCH("Véhicule",$C23)),ISNUMBER(SEARCH("Vehicule",$C23)),ISNUMBER(SEARCH("vehicule",$C23))),Accueil!$B$14,IFERROR(VLOOKUP($C23,$L$3:$P$43,5,FALSE),1)))))),2),0)</f>
        <v>0</v>
      </c>
      <c r="AH23" s="231">
        <f ca="1">IF($AD23,ROUND(IF(ISNUMBER(F23),F23,0)*(IF(OR(ISNUMBER(SEARCH("Non déductible",$C23)),ISNUMBER(SEARCH("Non deductible",$C23))),0,IF(ISNUMBER(SEARCH("Repas",$C23)),0.5,IF(ISNUMBER(SEARCH("Bureau à domicile",$C23)),Accueil!$B$13,IF(OR(ISNUMBER(SEARCH("Véhicule",$C23)),ISNUMBER(SEARCH("Vehicule",$C23)),ISNUMBER(SEARCH("vehicule",$C23))),Accueil!$B$14,IFERROR(VLOOKUP($C23,$L$3:$P$43,5,FALSE),1)))))),2),0)</f>
        <v>0</v>
      </c>
    </row>
    <row r="24" spans="1:34" ht="20.100000000000001" customHeight="1" x14ac:dyDescent="0.25">
      <c r="A24" s="248" t="str">
        <f>IF(NOT(_xlfn.ISFORMULA(D24)),IF(AND(ISNUMBER(D24),D24&lt;&gt;0),Accueil!$B$7,IF(NOT(_xlfn.ISFORMULA(G24)),IF(AND(ISNUMBER(G24),G24&lt;&gt;0),Accueil!$B$7,""),"")),IF(NOT(_xlfn.ISFORMULA(G24)),IF(AND(ISNUMBER(G24),G24&lt;&gt;0),Accueil!$B$7,""),""))</f>
        <v/>
      </c>
      <c r="B24" s="37"/>
      <c r="C24" s="37"/>
      <c r="D24" s="249" t="str">
        <f t="shared" ca="1" si="0"/>
        <v/>
      </c>
      <c r="E24" s="223" t="str">
        <f t="shared" ca="1" si="1"/>
        <v/>
      </c>
      <c r="F24" s="223" t="str">
        <f t="shared" ca="1" si="2"/>
        <v/>
      </c>
      <c r="G24" s="224" t="str">
        <f t="shared" ca="1" si="3"/>
        <v/>
      </c>
      <c r="H24" s="250" t="str">
        <f t="shared" ca="1" si="4"/>
        <v/>
      </c>
      <c r="I24" s="251" t="str">
        <f t="shared" ca="1" si="5"/>
        <v/>
      </c>
      <c r="J24" s="244" t="str">
        <f t="shared" ca="1" si="6"/>
        <v/>
      </c>
      <c r="K24" s="74"/>
      <c r="L24" s="78" t="s">
        <v>61</v>
      </c>
      <c r="M24" s="252">
        <f t="shared" si="7"/>
        <v>0</v>
      </c>
      <c r="N24" s="252">
        <f t="shared" si="8"/>
        <v>0</v>
      </c>
      <c r="O24" s="252">
        <f t="shared" si="9"/>
        <v>0</v>
      </c>
      <c r="P24" s="254">
        <f t="shared" si="16"/>
        <v>0</v>
      </c>
      <c r="Q24" s="253">
        <f t="shared" si="10"/>
        <v>0</v>
      </c>
      <c r="R24" s="253">
        <f t="shared" si="11"/>
        <v>0</v>
      </c>
      <c r="S24" s="253">
        <f t="shared" si="12"/>
        <v>0</v>
      </c>
      <c r="T24" s="193"/>
      <c r="U24" s="35"/>
      <c r="V24" s="66" t="s">
        <v>62</v>
      </c>
      <c r="W24" s="67"/>
      <c r="X24" s="148"/>
      <c r="Y24" s="148"/>
      <c r="Z24" s="148"/>
      <c r="AA24" s="228" t="b">
        <f t="shared" ca="1" si="13"/>
        <v>1</v>
      </c>
      <c r="AB24" s="228" t="b">
        <f t="shared" si="14"/>
        <v>0</v>
      </c>
      <c r="AC24" s="228" t="b">
        <f ca="1">AND(Accueil!$Z$100="Régulière",Accueil!$E$5="Oui",$AA24,NOT($AB24),OR($AE24="",Accueil!$E$7="",NOT(ISNUMBER(Accueil!$E$7)),$AE24&gt;=Accueil!$E$7))</f>
        <v>0</v>
      </c>
      <c r="AD24" s="228" t="b">
        <f ca="1">AND(Accueil!$Z$100="Régulière",Accueil!$E$8="Oui",$AA24,NOT($AB24),OR($AE24="",Accueil!$E$10="",NOT(ISNUMBER(Accueil!$E$10)),$AE24&gt;=Accueil!$E$10))</f>
        <v>0</v>
      </c>
      <c r="AE24" s="247" t="str">
        <f>IF(NOT(_xlfn.ISFORMULA(A24)),IF(ISNUMBER(A24),A24,IF(NOT(_xlfn.ISFORMULA(D24)),IF(AND(ISNUMBER(D24),D24&lt;&gt;0),Accueil!$B$7,IF(NOT(_xlfn.ISFORMULA(G24)),IF(AND(ISNUMBER(G24),G24&lt;&gt;0),Accueil!$B$7,""),"")),IF(NOT(_xlfn.ISFORMULA(G24)),IF(AND(ISNUMBER(G24),G24&lt;&gt;0),Accueil!$B$7,""),""))),IF(NOT(_xlfn.ISFORMULA(D24)),IF(AND(ISNUMBER(D24),D24&lt;&gt;0),Accueil!$B$7,IF(NOT(_xlfn.ISFORMULA(G24)),IF(AND(ISNUMBER(G24),G24&lt;&gt;0),Accueil!$B$7,""),"")),IF(NOT(_xlfn.ISFORMULA(G24)),IF(AND(ISNUMBER(G24),G24&lt;&gt;0),Accueil!$B$7,""),"")))</f>
        <v/>
      </c>
      <c r="AF24" s="231" t="str">
        <f t="shared" ca="1" si="15"/>
        <v/>
      </c>
      <c r="AG24" s="231">
        <f ca="1">IF($AC24,ROUND(IF(ISNUMBER(E24),E24,0)*(IF(OR(ISNUMBER(SEARCH("Non déductible",$C24)),ISNUMBER(SEARCH("Non deductible",$C24))),0,IF(ISNUMBER(SEARCH("Repas",$C24)),0.5,IF(ISNUMBER(SEARCH("Bureau à domicile",$C24)),Accueil!$B$13,IF(OR(ISNUMBER(SEARCH("Véhicule",$C24)),ISNUMBER(SEARCH("Vehicule",$C24)),ISNUMBER(SEARCH("vehicule",$C24))),Accueil!$B$14,IFERROR(VLOOKUP($C24,$L$3:$P$43,5,FALSE),1)))))),2),0)</f>
        <v>0</v>
      </c>
      <c r="AH24" s="231">
        <f ca="1">IF($AD24,ROUND(IF(ISNUMBER(F24),F24,0)*(IF(OR(ISNUMBER(SEARCH("Non déductible",$C24)),ISNUMBER(SEARCH("Non deductible",$C24))),0,IF(ISNUMBER(SEARCH("Repas",$C24)),0.5,IF(ISNUMBER(SEARCH("Bureau à domicile",$C24)),Accueil!$B$13,IF(OR(ISNUMBER(SEARCH("Véhicule",$C24)),ISNUMBER(SEARCH("Vehicule",$C24)),ISNUMBER(SEARCH("vehicule",$C24))),Accueil!$B$14,IFERROR(VLOOKUP($C24,$L$3:$P$43,5,FALSE),1)))))),2),0)</f>
        <v>0</v>
      </c>
    </row>
    <row r="25" spans="1:34" ht="20.100000000000001" customHeight="1" x14ac:dyDescent="0.25">
      <c r="A25" s="248" t="str">
        <f>IF(NOT(_xlfn.ISFORMULA(D25)),IF(AND(ISNUMBER(D25),D25&lt;&gt;0),Accueil!$B$7,IF(NOT(_xlfn.ISFORMULA(G25)),IF(AND(ISNUMBER(G25),G25&lt;&gt;0),Accueil!$B$7,""),"")),IF(NOT(_xlfn.ISFORMULA(G25)),IF(AND(ISNUMBER(G25),G25&lt;&gt;0),Accueil!$B$7,""),""))</f>
        <v/>
      </c>
      <c r="B25" s="37"/>
      <c r="C25" s="37"/>
      <c r="D25" s="249" t="str">
        <f t="shared" ca="1" si="0"/>
        <v/>
      </c>
      <c r="E25" s="223" t="str">
        <f t="shared" ca="1" si="1"/>
        <v/>
      </c>
      <c r="F25" s="223" t="str">
        <f t="shared" ca="1" si="2"/>
        <v/>
      </c>
      <c r="G25" s="224" t="str">
        <f t="shared" ca="1" si="3"/>
        <v/>
      </c>
      <c r="H25" s="250" t="str">
        <f t="shared" ca="1" si="4"/>
        <v/>
      </c>
      <c r="I25" s="251" t="str">
        <f t="shared" ca="1" si="5"/>
        <v/>
      </c>
      <c r="J25" s="244" t="str">
        <f t="shared" ca="1" si="6"/>
        <v/>
      </c>
      <c r="K25" s="74"/>
      <c r="L25" s="78" t="s">
        <v>63</v>
      </c>
      <c r="M25" s="252">
        <f t="shared" si="7"/>
        <v>0</v>
      </c>
      <c r="N25" s="252">
        <f t="shared" si="8"/>
        <v>0</v>
      </c>
      <c r="O25" s="252">
        <f t="shared" si="9"/>
        <v>0</v>
      </c>
      <c r="P25" s="254">
        <f t="shared" si="16"/>
        <v>0</v>
      </c>
      <c r="Q25" s="253">
        <f t="shared" si="10"/>
        <v>0</v>
      </c>
      <c r="R25" s="253">
        <f t="shared" si="11"/>
        <v>0</v>
      </c>
      <c r="S25" s="253">
        <f t="shared" si="12"/>
        <v>0</v>
      </c>
      <c r="T25" s="193"/>
      <c r="U25" s="35"/>
      <c r="X25" s="148"/>
      <c r="Y25" s="148"/>
      <c r="Z25" s="148"/>
      <c r="AA25" s="228" t="b">
        <f t="shared" ca="1" si="13"/>
        <v>1</v>
      </c>
      <c r="AB25" s="228" t="b">
        <f t="shared" si="14"/>
        <v>0</v>
      </c>
      <c r="AC25" s="228" t="b">
        <f ca="1">AND(Accueil!$Z$100="Régulière",Accueil!$E$5="Oui",$AA25,NOT($AB25),OR($AE25="",Accueil!$E$7="",NOT(ISNUMBER(Accueil!$E$7)),$AE25&gt;=Accueil!$E$7))</f>
        <v>0</v>
      </c>
      <c r="AD25" s="228" t="b">
        <f ca="1">AND(Accueil!$Z$100="Régulière",Accueil!$E$8="Oui",$AA25,NOT($AB25),OR($AE25="",Accueil!$E$10="",NOT(ISNUMBER(Accueil!$E$10)),$AE25&gt;=Accueil!$E$10))</f>
        <v>0</v>
      </c>
      <c r="AE25" s="247" t="str">
        <f>IF(NOT(_xlfn.ISFORMULA(A25)),IF(ISNUMBER(A25),A25,IF(NOT(_xlfn.ISFORMULA(D25)),IF(AND(ISNUMBER(D25),D25&lt;&gt;0),Accueil!$B$7,IF(NOT(_xlfn.ISFORMULA(G25)),IF(AND(ISNUMBER(G25),G25&lt;&gt;0),Accueil!$B$7,""),"")),IF(NOT(_xlfn.ISFORMULA(G25)),IF(AND(ISNUMBER(G25),G25&lt;&gt;0),Accueil!$B$7,""),""))),IF(NOT(_xlfn.ISFORMULA(D25)),IF(AND(ISNUMBER(D25),D25&lt;&gt;0),Accueil!$B$7,IF(NOT(_xlfn.ISFORMULA(G25)),IF(AND(ISNUMBER(G25),G25&lt;&gt;0),Accueil!$B$7,""),"")),IF(NOT(_xlfn.ISFORMULA(G25)),IF(AND(ISNUMBER(G25),G25&lt;&gt;0),Accueil!$B$7,""),"")))</f>
        <v/>
      </c>
      <c r="AF25" s="231" t="str">
        <f t="shared" ca="1" si="15"/>
        <v/>
      </c>
      <c r="AG25" s="231">
        <f ca="1">IF($AC25,ROUND(IF(ISNUMBER(E25),E25,0)*(IF(OR(ISNUMBER(SEARCH("Non déductible",$C25)),ISNUMBER(SEARCH("Non deductible",$C25))),0,IF(ISNUMBER(SEARCH("Repas",$C25)),0.5,IF(ISNUMBER(SEARCH("Bureau à domicile",$C25)),Accueil!$B$13,IF(OR(ISNUMBER(SEARCH("Véhicule",$C25)),ISNUMBER(SEARCH("Vehicule",$C25)),ISNUMBER(SEARCH("vehicule",$C25))),Accueil!$B$14,IFERROR(VLOOKUP($C25,$L$3:$P$43,5,FALSE),1)))))),2),0)</f>
        <v>0</v>
      </c>
      <c r="AH25" s="231">
        <f ca="1">IF($AD25,ROUND(IF(ISNUMBER(F25),F25,0)*(IF(OR(ISNUMBER(SEARCH("Non déductible",$C25)),ISNUMBER(SEARCH("Non deductible",$C25))),0,IF(ISNUMBER(SEARCH("Repas",$C25)),0.5,IF(ISNUMBER(SEARCH("Bureau à domicile",$C25)),Accueil!$B$13,IF(OR(ISNUMBER(SEARCH("Véhicule",$C25)),ISNUMBER(SEARCH("Vehicule",$C25)),ISNUMBER(SEARCH("vehicule",$C25))),Accueil!$B$14,IFERROR(VLOOKUP($C25,$L$3:$P$43,5,FALSE),1)))))),2),0)</f>
        <v>0</v>
      </c>
    </row>
    <row r="26" spans="1:34" ht="20.100000000000001" customHeight="1" x14ac:dyDescent="0.25">
      <c r="A26" s="248" t="str">
        <f>IF(NOT(_xlfn.ISFORMULA(D26)),IF(AND(ISNUMBER(D26),D26&lt;&gt;0),Accueil!$B$7,IF(NOT(_xlfn.ISFORMULA(G26)),IF(AND(ISNUMBER(G26),G26&lt;&gt;0),Accueil!$B$7,""),"")),IF(NOT(_xlfn.ISFORMULA(G26)),IF(AND(ISNUMBER(G26),G26&lt;&gt;0),Accueil!$B$7,""),""))</f>
        <v/>
      </c>
      <c r="B26" s="37"/>
      <c r="C26" s="37"/>
      <c r="D26" s="249" t="str">
        <f t="shared" ca="1" si="0"/>
        <v/>
      </c>
      <c r="E26" s="223" t="str">
        <f t="shared" ca="1" si="1"/>
        <v/>
      </c>
      <c r="F26" s="223" t="str">
        <f t="shared" ca="1" si="2"/>
        <v/>
      </c>
      <c r="G26" s="224" t="str">
        <f t="shared" ca="1" si="3"/>
        <v/>
      </c>
      <c r="H26" s="250" t="str">
        <f t="shared" ca="1" si="4"/>
        <v/>
      </c>
      <c r="I26" s="251" t="str">
        <f t="shared" ca="1" si="5"/>
        <v/>
      </c>
      <c r="J26" s="244" t="str">
        <f t="shared" ca="1" si="6"/>
        <v/>
      </c>
      <c r="K26" s="74"/>
      <c r="L26" s="78" t="s">
        <v>64</v>
      </c>
      <c r="M26" s="252">
        <f t="shared" si="7"/>
        <v>0</v>
      </c>
      <c r="N26" s="252">
        <f t="shared" si="8"/>
        <v>0</v>
      </c>
      <c r="O26" s="252">
        <f t="shared" si="9"/>
        <v>0</v>
      </c>
      <c r="P26" s="254">
        <f t="shared" si="16"/>
        <v>0</v>
      </c>
      <c r="Q26" s="253">
        <f t="shared" si="10"/>
        <v>0</v>
      </c>
      <c r="R26" s="253">
        <f t="shared" si="11"/>
        <v>0</v>
      </c>
      <c r="S26" s="253">
        <f t="shared" si="12"/>
        <v>0</v>
      </c>
      <c r="T26" s="193"/>
      <c r="U26" s="35"/>
      <c r="X26" s="148"/>
      <c r="Y26" s="148"/>
      <c r="Z26" s="148"/>
      <c r="AA26" s="228" t="b">
        <f t="shared" ca="1" si="13"/>
        <v>1</v>
      </c>
      <c r="AB26" s="228" t="b">
        <f t="shared" si="14"/>
        <v>0</v>
      </c>
      <c r="AC26" s="228" t="b">
        <f ca="1">AND(Accueil!$Z$100="Régulière",Accueil!$E$5="Oui",$AA26,NOT($AB26),OR($AE26="",Accueil!$E$7="",NOT(ISNUMBER(Accueil!$E$7)),$AE26&gt;=Accueil!$E$7))</f>
        <v>0</v>
      </c>
      <c r="AD26" s="228" t="b">
        <f ca="1">AND(Accueil!$Z$100="Régulière",Accueil!$E$8="Oui",$AA26,NOT($AB26),OR($AE26="",Accueil!$E$10="",NOT(ISNUMBER(Accueil!$E$10)),$AE26&gt;=Accueil!$E$10))</f>
        <v>0</v>
      </c>
      <c r="AE26" s="247" t="str">
        <f>IF(NOT(_xlfn.ISFORMULA(A26)),IF(ISNUMBER(A26),A26,IF(NOT(_xlfn.ISFORMULA(D26)),IF(AND(ISNUMBER(D26),D26&lt;&gt;0),Accueil!$B$7,IF(NOT(_xlfn.ISFORMULA(G26)),IF(AND(ISNUMBER(G26),G26&lt;&gt;0),Accueil!$B$7,""),"")),IF(NOT(_xlfn.ISFORMULA(G26)),IF(AND(ISNUMBER(G26),G26&lt;&gt;0),Accueil!$B$7,""),""))),IF(NOT(_xlfn.ISFORMULA(D26)),IF(AND(ISNUMBER(D26),D26&lt;&gt;0),Accueil!$B$7,IF(NOT(_xlfn.ISFORMULA(G26)),IF(AND(ISNUMBER(G26),G26&lt;&gt;0),Accueil!$B$7,""),"")),IF(NOT(_xlfn.ISFORMULA(G26)),IF(AND(ISNUMBER(G26),G26&lt;&gt;0),Accueil!$B$7,""),"")))</f>
        <v/>
      </c>
      <c r="AF26" s="231" t="str">
        <f t="shared" ca="1" si="15"/>
        <v/>
      </c>
      <c r="AG26" s="231">
        <f ca="1">IF($AC26,ROUND(IF(ISNUMBER(E26),E26,0)*(IF(OR(ISNUMBER(SEARCH("Non déductible",$C26)),ISNUMBER(SEARCH("Non deductible",$C26))),0,IF(ISNUMBER(SEARCH("Repas",$C26)),0.5,IF(ISNUMBER(SEARCH("Bureau à domicile",$C26)),Accueil!$B$13,IF(OR(ISNUMBER(SEARCH("Véhicule",$C26)),ISNUMBER(SEARCH("Vehicule",$C26)),ISNUMBER(SEARCH("vehicule",$C26))),Accueil!$B$14,IFERROR(VLOOKUP($C26,$L$3:$P$43,5,FALSE),1)))))),2),0)</f>
        <v>0</v>
      </c>
      <c r="AH26" s="231">
        <f ca="1">IF($AD26,ROUND(IF(ISNUMBER(F26),F26,0)*(IF(OR(ISNUMBER(SEARCH("Non déductible",$C26)),ISNUMBER(SEARCH("Non deductible",$C26))),0,IF(ISNUMBER(SEARCH("Repas",$C26)),0.5,IF(ISNUMBER(SEARCH("Bureau à domicile",$C26)),Accueil!$B$13,IF(OR(ISNUMBER(SEARCH("Véhicule",$C26)),ISNUMBER(SEARCH("Vehicule",$C26)),ISNUMBER(SEARCH("vehicule",$C26))),Accueil!$B$14,IFERROR(VLOOKUP($C26,$L$3:$P$43,5,FALSE),1)))))),2),0)</f>
        <v>0</v>
      </c>
    </row>
    <row r="27" spans="1:34" ht="20.100000000000001" customHeight="1" x14ac:dyDescent="0.25">
      <c r="A27" s="248" t="str">
        <f>IF(NOT(_xlfn.ISFORMULA(D27)),IF(AND(ISNUMBER(D27),D27&lt;&gt;0),Accueil!$B$7,IF(NOT(_xlfn.ISFORMULA(G27)),IF(AND(ISNUMBER(G27),G27&lt;&gt;0),Accueil!$B$7,""),"")),IF(NOT(_xlfn.ISFORMULA(G27)),IF(AND(ISNUMBER(G27),G27&lt;&gt;0),Accueil!$B$7,""),""))</f>
        <v/>
      </c>
      <c r="B27" s="37"/>
      <c r="C27" s="37"/>
      <c r="D27" s="249" t="str">
        <f t="shared" ca="1" si="0"/>
        <v/>
      </c>
      <c r="E27" s="223" t="str">
        <f t="shared" ca="1" si="1"/>
        <v/>
      </c>
      <c r="F27" s="223" t="str">
        <f t="shared" ca="1" si="2"/>
        <v/>
      </c>
      <c r="G27" s="224" t="str">
        <f t="shared" ca="1" si="3"/>
        <v/>
      </c>
      <c r="H27" s="250" t="str">
        <f t="shared" ca="1" si="4"/>
        <v/>
      </c>
      <c r="I27" s="251" t="str">
        <f t="shared" ca="1" si="5"/>
        <v/>
      </c>
      <c r="J27" s="244" t="str">
        <f t="shared" ca="1" si="6"/>
        <v/>
      </c>
      <c r="K27" s="74"/>
      <c r="L27" s="78" t="s">
        <v>65</v>
      </c>
      <c r="M27" s="252">
        <f t="shared" si="7"/>
        <v>0</v>
      </c>
      <c r="N27" s="252">
        <f t="shared" si="8"/>
        <v>0</v>
      </c>
      <c r="O27" s="252">
        <f t="shared" si="9"/>
        <v>0</v>
      </c>
      <c r="P27" s="254">
        <f t="shared" si="16"/>
        <v>0</v>
      </c>
      <c r="Q27" s="253">
        <f t="shared" si="10"/>
        <v>0</v>
      </c>
      <c r="R27" s="253">
        <f t="shared" si="11"/>
        <v>0</v>
      </c>
      <c r="S27" s="253">
        <f t="shared" si="12"/>
        <v>0</v>
      </c>
      <c r="T27" s="193"/>
      <c r="U27" s="35"/>
      <c r="X27" s="148"/>
      <c r="Y27" s="148"/>
      <c r="Z27" s="148"/>
      <c r="AA27" s="228" t="b">
        <f t="shared" ca="1" si="13"/>
        <v>1</v>
      </c>
      <c r="AB27" s="228" t="b">
        <f t="shared" si="14"/>
        <v>0</v>
      </c>
      <c r="AC27" s="228" t="b">
        <f ca="1">AND(Accueil!$Z$100="Régulière",Accueil!$E$5="Oui",$AA27,NOT($AB27),OR($AE27="",Accueil!$E$7="",NOT(ISNUMBER(Accueil!$E$7)),$AE27&gt;=Accueil!$E$7))</f>
        <v>0</v>
      </c>
      <c r="AD27" s="228" t="b">
        <f ca="1">AND(Accueil!$Z$100="Régulière",Accueil!$E$8="Oui",$AA27,NOT($AB27),OR($AE27="",Accueil!$E$10="",NOT(ISNUMBER(Accueil!$E$10)),$AE27&gt;=Accueil!$E$10))</f>
        <v>0</v>
      </c>
      <c r="AE27" s="247" t="str">
        <f>IF(NOT(_xlfn.ISFORMULA(A27)),IF(ISNUMBER(A27),A27,IF(NOT(_xlfn.ISFORMULA(D27)),IF(AND(ISNUMBER(D27),D27&lt;&gt;0),Accueil!$B$7,IF(NOT(_xlfn.ISFORMULA(G27)),IF(AND(ISNUMBER(G27),G27&lt;&gt;0),Accueil!$B$7,""),"")),IF(NOT(_xlfn.ISFORMULA(G27)),IF(AND(ISNUMBER(G27),G27&lt;&gt;0),Accueil!$B$7,""),""))),IF(NOT(_xlfn.ISFORMULA(D27)),IF(AND(ISNUMBER(D27),D27&lt;&gt;0),Accueil!$B$7,IF(NOT(_xlfn.ISFORMULA(G27)),IF(AND(ISNUMBER(G27),G27&lt;&gt;0),Accueil!$B$7,""),"")),IF(NOT(_xlfn.ISFORMULA(G27)),IF(AND(ISNUMBER(G27),G27&lt;&gt;0),Accueil!$B$7,""),"")))</f>
        <v/>
      </c>
      <c r="AF27" s="231" t="str">
        <f t="shared" ca="1" si="15"/>
        <v/>
      </c>
      <c r="AG27" s="231">
        <f ca="1">IF($AC27,ROUND(IF(ISNUMBER(E27),E27,0)*(IF(OR(ISNUMBER(SEARCH("Non déductible",$C27)),ISNUMBER(SEARCH("Non deductible",$C27))),0,IF(ISNUMBER(SEARCH("Repas",$C27)),0.5,IF(ISNUMBER(SEARCH("Bureau à domicile",$C27)),Accueil!$B$13,IF(OR(ISNUMBER(SEARCH("Véhicule",$C27)),ISNUMBER(SEARCH("Vehicule",$C27)),ISNUMBER(SEARCH("vehicule",$C27))),Accueil!$B$14,IFERROR(VLOOKUP($C27,$L$3:$P$43,5,FALSE),1)))))),2),0)</f>
        <v>0</v>
      </c>
      <c r="AH27" s="231">
        <f ca="1">IF($AD27,ROUND(IF(ISNUMBER(F27),F27,0)*(IF(OR(ISNUMBER(SEARCH("Non déductible",$C27)),ISNUMBER(SEARCH("Non deductible",$C27))),0,IF(ISNUMBER(SEARCH("Repas",$C27)),0.5,IF(ISNUMBER(SEARCH("Bureau à domicile",$C27)),Accueil!$B$13,IF(OR(ISNUMBER(SEARCH("Véhicule",$C27)),ISNUMBER(SEARCH("Vehicule",$C27)),ISNUMBER(SEARCH("vehicule",$C27))),Accueil!$B$14,IFERROR(VLOOKUP($C27,$L$3:$P$43,5,FALSE),1)))))),2),0)</f>
        <v>0</v>
      </c>
    </row>
    <row r="28" spans="1:34" ht="20.100000000000001" customHeight="1" x14ac:dyDescent="0.25">
      <c r="A28" s="248" t="str">
        <f>IF(NOT(_xlfn.ISFORMULA(D28)),IF(AND(ISNUMBER(D28),D28&lt;&gt;0),Accueil!$B$7,IF(NOT(_xlfn.ISFORMULA(G28)),IF(AND(ISNUMBER(G28),G28&lt;&gt;0),Accueil!$B$7,""),"")),IF(NOT(_xlfn.ISFORMULA(G28)),IF(AND(ISNUMBER(G28),G28&lt;&gt;0),Accueil!$B$7,""),""))</f>
        <v/>
      </c>
      <c r="B28" s="37"/>
      <c r="C28" s="37"/>
      <c r="D28" s="249" t="str">
        <f t="shared" ca="1" si="0"/>
        <v/>
      </c>
      <c r="E28" s="223" t="str">
        <f t="shared" ca="1" si="1"/>
        <v/>
      </c>
      <c r="F28" s="223" t="str">
        <f t="shared" ca="1" si="2"/>
        <v/>
      </c>
      <c r="G28" s="224" t="str">
        <f t="shared" ca="1" si="3"/>
        <v/>
      </c>
      <c r="H28" s="250" t="str">
        <f t="shared" ca="1" si="4"/>
        <v/>
      </c>
      <c r="I28" s="251" t="str">
        <f t="shared" ca="1" si="5"/>
        <v/>
      </c>
      <c r="J28" s="244" t="str">
        <f t="shared" ca="1" si="6"/>
        <v/>
      </c>
      <c r="K28" s="74"/>
      <c r="L28" s="78" t="s">
        <v>66</v>
      </c>
      <c r="M28" s="252">
        <f t="shared" si="7"/>
        <v>0</v>
      </c>
      <c r="N28" s="252">
        <f t="shared" si="8"/>
        <v>0</v>
      </c>
      <c r="O28" s="252">
        <f t="shared" si="9"/>
        <v>0</v>
      </c>
      <c r="P28" s="254">
        <f t="shared" si="16"/>
        <v>0</v>
      </c>
      <c r="Q28" s="253">
        <f t="shared" si="10"/>
        <v>0</v>
      </c>
      <c r="R28" s="253">
        <f t="shared" si="11"/>
        <v>0</v>
      </c>
      <c r="S28" s="253">
        <f t="shared" si="12"/>
        <v>0</v>
      </c>
      <c r="T28" s="193"/>
      <c r="U28" s="35"/>
      <c r="X28" s="148"/>
      <c r="Y28" s="148"/>
      <c r="Z28" s="148"/>
      <c r="AA28" s="228" t="b">
        <f t="shared" ca="1" si="13"/>
        <v>1</v>
      </c>
      <c r="AB28" s="228" t="b">
        <f t="shared" si="14"/>
        <v>0</v>
      </c>
      <c r="AC28" s="228" t="b">
        <f ca="1">AND(Accueil!$Z$100="Régulière",Accueil!$E$5="Oui",$AA28,NOT($AB28),OR($AE28="",Accueil!$E$7="",NOT(ISNUMBER(Accueil!$E$7)),$AE28&gt;=Accueil!$E$7))</f>
        <v>0</v>
      </c>
      <c r="AD28" s="228" t="b">
        <f ca="1">AND(Accueil!$Z$100="Régulière",Accueil!$E$8="Oui",$AA28,NOT($AB28),OR($AE28="",Accueil!$E$10="",NOT(ISNUMBER(Accueil!$E$10)),$AE28&gt;=Accueil!$E$10))</f>
        <v>0</v>
      </c>
      <c r="AE28" s="247" t="str">
        <f>IF(NOT(_xlfn.ISFORMULA(A28)),IF(ISNUMBER(A28),A28,IF(NOT(_xlfn.ISFORMULA(D28)),IF(AND(ISNUMBER(D28),D28&lt;&gt;0),Accueil!$B$7,IF(NOT(_xlfn.ISFORMULA(G28)),IF(AND(ISNUMBER(G28),G28&lt;&gt;0),Accueil!$B$7,""),"")),IF(NOT(_xlfn.ISFORMULA(G28)),IF(AND(ISNUMBER(G28),G28&lt;&gt;0),Accueil!$B$7,""),""))),IF(NOT(_xlfn.ISFORMULA(D28)),IF(AND(ISNUMBER(D28),D28&lt;&gt;0),Accueil!$B$7,IF(NOT(_xlfn.ISFORMULA(G28)),IF(AND(ISNUMBER(G28),G28&lt;&gt;0),Accueil!$B$7,""),"")),IF(NOT(_xlfn.ISFORMULA(G28)),IF(AND(ISNUMBER(G28),G28&lt;&gt;0),Accueil!$B$7,""),"")))</f>
        <v/>
      </c>
      <c r="AF28" s="231" t="str">
        <f t="shared" ca="1" si="15"/>
        <v/>
      </c>
      <c r="AG28" s="231">
        <f ca="1">IF($AC28,ROUND(IF(ISNUMBER(E28),E28,0)*(IF(OR(ISNUMBER(SEARCH("Non déductible",$C28)),ISNUMBER(SEARCH("Non deductible",$C28))),0,IF(ISNUMBER(SEARCH("Repas",$C28)),0.5,IF(ISNUMBER(SEARCH("Bureau à domicile",$C28)),Accueil!$B$13,IF(OR(ISNUMBER(SEARCH("Véhicule",$C28)),ISNUMBER(SEARCH("Vehicule",$C28)),ISNUMBER(SEARCH("vehicule",$C28))),Accueil!$B$14,IFERROR(VLOOKUP($C28,$L$3:$P$43,5,FALSE),1)))))),2),0)</f>
        <v>0</v>
      </c>
      <c r="AH28" s="231">
        <f ca="1">IF($AD28,ROUND(IF(ISNUMBER(F28),F28,0)*(IF(OR(ISNUMBER(SEARCH("Non déductible",$C28)),ISNUMBER(SEARCH("Non deductible",$C28))),0,IF(ISNUMBER(SEARCH("Repas",$C28)),0.5,IF(ISNUMBER(SEARCH("Bureau à domicile",$C28)),Accueil!$B$13,IF(OR(ISNUMBER(SEARCH("Véhicule",$C28)),ISNUMBER(SEARCH("Vehicule",$C28)),ISNUMBER(SEARCH("vehicule",$C28))),Accueil!$B$14,IFERROR(VLOOKUP($C28,$L$3:$P$43,5,FALSE),1)))))),2),0)</f>
        <v>0</v>
      </c>
    </row>
    <row r="29" spans="1:34" ht="20.100000000000001" customHeight="1" x14ac:dyDescent="0.25">
      <c r="A29" s="248" t="str">
        <f>IF(NOT(_xlfn.ISFORMULA(D29)),IF(AND(ISNUMBER(D29),D29&lt;&gt;0),Accueil!$B$7,IF(NOT(_xlfn.ISFORMULA(G29)),IF(AND(ISNUMBER(G29),G29&lt;&gt;0),Accueil!$B$7,""),"")),IF(NOT(_xlfn.ISFORMULA(G29)),IF(AND(ISNUMBER(G29),G29&lt;&gt;0),Accueil!$B$7,""),""))</f>
        <v/>
      </c>
      <c r="B29" s="37"/>
      <c r="C29" s="37"/>
      <c r="D29" s="249" t="str">
        <f t="shared" ca="1" si="0"/>
        <v/>
      </c>
      <c r="E29" s="223" t="str">
        <f t="shared" ca="1" si="1"/>
        <v/>
      </c>
      <c r="F29" s="223" t="str">
        <f t="shared" ca="1" si="2"/>
        <v/>
      </c>
      <c r="G29" s="224" t="str">
        <f t="shared" ca="1" si="3"/>
        <v/>
      </c>
      <c r="H29" s="250" t="str">
        <f t="shared" ca="1" si="4"/>
        <v/>
      </c>
      <c r="I29" s="251" t="str">
        <f t="shared" ca="1" si="5"/>
        <v/>
      </c>
      <c r="J29" s="244" t="str">
        <f t="shared" ca="1" si="6"/>
        <v/>
      </c>
      <c r="K29" s="74"/>
      <c r="L29" s="78" t="s">
        <v>67</v>
      </c>
      <c r="M29" s="252">
        <f t="shared" si="7"/>
        <v>0</v>
      </c>
      <c r="N29" s="252">
        <f t="shared" si="8"/>
        <v>0</v>
      </c>
      <c r="O29" s="252">
        <f t="shared" si="9"/>
        <v>0</v>
      </c>
      <c r="P29" s="254">
        <f>Accueil!B14</f>
        <v>0</v>
      </c>
      <c r="Q29" s="253">
        <f t="shared" si="10"/>
        <v>0</v>
      </c>
      <c r="R29" s="253">
        <f t="shared" si="11"/>
        <v>0</v>
      </c>
      <c r="S29" s="253">
        <f t="shared" si="12"/>
        <v>0</v>
      </c>
      <c r="T29" s="193"/>
      <c r="U29" s="35"/>
      <c r="X29" s="148"/>
      <c r="Y29" s="148"/>
      <c r="Z29" s="148"/>
      <c r="AA29" s="228" t="b">
        <f t="shared" ca="1" si="13"/>
        <v>1</v>
      </c>
      <c r="AB29" s="228" t="b">
        <f t="shared" si="14"/>
        <v>0</v>
      </c>
      <c r="AC29" s="228" t="b">
        <f ca="1">AND(Accueil!$Z$100="Régulière",Accueil!$E$5="Oui",$AA29,NOT($AB29),OR($AE29="",Accueil!$E$7="",NOT(ISNUMBER(Accueil!$E$7)),$AE29&gt;=Accueil!$E$7))</f>
        <v>0</v>
      </c>
      <c r="AD29" s="228" t="b">
        <f ca="1">AND(Accueil!$Z$100="Régulière",Accueil!$E$8="Oui",$AA29,NOT($AB29),OR($AE29="",Accueil!$E$10="",NOT(ISNUMBER(Accueil!$E$10)),$AE29&gt;=Accueil!$E$10))</f>
        <v>0</v>
      </c>
      <c r="AE29" s="247" t="str">
        <f>IF(NOT(_xlfn.ISFORMULA(A29)),IF(ISNUMBER(A29),A29,IF(NOT(_xlfn.ISFORMULA(D29)),IF(AND(ISNUMBER(D29),D29&lt;&gt;0),Accueil!$B$7,IF(NOT(_xlfn.ISFORMULA(G29)),IF(AND(ISNUMBER(G29),G29&lt;&gt;0),Accueil!$B$7,""),"")),IF(NOT(_xlfn.ISFORMULA(G29)),IF(AND(ISNUMBER(G29),G29&lt;&gt;0),Accueil!$B$7,""),""))),IF(NOT(_xlfn.ISFORMULA(D29)),IF(AND(ISNUMBER(D29),D29&lt;&gt;0),Accueil!$B$7,IF(NOT(_xlfn.ISFORMULA(G29)),IF(AND(ISNUMBER(G29),G29&lt;&gt;0),Accueil!$B$7,""),"")),IF(NOT(_xlfn.ISFORMULA(G29)),IF(AND(ISNUMBER(G29),G29&lt;&gt;0),Accueil!$B$7,""),"")))</f>
        <v/>
      </c>
      <c r="AF29" s="231" t="str">
        <f t="shared" ca="1" si="15"/>
        <v/>
      </c>
      <c r="AG29" s="231">
        <f ca="1">IF($AC29,ROUND(IF(ISNUMBER(E29),E29,0)*(IF(OR(ISNUMBER(SEARCH("Non déductible",$C29)),ISNUMBER(SEARCH("Non deductible",$C29))),0,IF(ISNUMBER(SEARCH("Repas",$C29)),0.5,IF(ISNUMBER(SEARCH("Bureau à domicile",$C29)),Accueil!$B$13,IF(OR(ISNUMBER(SEARCH("Véhicule",$C29)),ISNUMBER(SEARCH("Vehicule",$C29)),ISNUMBER(SEARCH("vehicule",$C29))),Accueil!$B$14,IFERROR(VLOOKUP($C29,$L$3:$P$43,5,FALSE),1)))))),2),0)</f>
        <v>0</v>
      </c>
      <c r="AH29" s="231">
        <f ca="1">IF($AD29,ROUND(IF(ISNUMBER(F29),F29,0)*(IF(OR(ISNUMBER(SEARCH("Non déductible",$C29)),ISNUMBER(SEARCH("Non deductible",$C29))),0,IF(ISNUMBER(SEARCH("Repas",$C29)),0.5,IF(ISNUMBER(SEARCH("Bureau à domicile",$C29)),Accueil!$B$13,IF(OR(ISNUMBER(SEARCH("Véhicule",$C29)),ISNUMBER(SEARCH("Vehicule",$C29)),ISNUMBER(SEARCH("vehicule",$C29))),Accueil!$B$14,IFERROR(VLOOKUP($C29,$L$3:$P$43,5,FALSE),1)))))),2),0)</f>
        <v>0</v>
      </c>
    </row>
    <row r="30" spans="1:34" ht="20.100000000000001" customHeight="1" x14ac:dyDescent="0.25">
      <c r="A30" s="248" t="str">
        <f>IF(NOT(_xlfn.ISFORMULA(D30)),IF(AND(ISNUMBER(D30),D30&lt;&gt;0),Accueil!$B$7,IF(NOT(_xlfn.ISFORMULA(G30)),IF(AND(ISNUMBER(G30),G30&lt;&gt;0),Accueil!$B$7,""),"")),IF(NOT(_xlfn.ISFORMULA(G30)),IF(AND(ISNUMBER(G30),G30&lt;&gt;0),Accueil!$B$7,""),""))</f>
        <v/>
      </c>
      <c r="B30" s="37"/>
      <c r="C30" s="37"/>
      <c r="D30" s="249" t="str">
        <f t="shared" ca="1" si="0"/>
        <v/>
      </c>
      <c r="E30" s="223" t="str">
        <f t="shared" ca="1" si="1"/>
        <v/>
      </c>
      <c r="F30" s="223" t="str">
        <f t="shared" ca="1" si="2"/>
        <v/>
      </c>
      <c r="G30" s="224" t="str">
        <f t="shared" ca="1" si="3"/>
        <v/>
      </c>
      <c r="H30" s="250" t="str">
        <f t="shared" ca="1" si="4"/>
        <v/>
      </c>
      <c r="I30" s="251" t="str">
        <f t="shared" ca="1" si="5"/>
        <v/>
      </c>
      <c r="J30" s="244" t="str">
        <f t="shared" ca="1" si="6"/>
        <v/>
      </c>
      <c r="K30" s="74"/>
      <c r="L30" s="78" t="s">
        <v>68</v>
      </c>
      <c r="M30" s="252">
        <f t="shared" si="7"/>
        <v>0</v>
      </c>
      <c r="N30" s="252">
        <f t="shared" si="8"/>
        <v>0</v>
      </c>
      <c r="O30" s="252">
        <f t="shared" si="9"/>
        <v>0</v>
      </c>
      <c r="P30" s="254">
        <f t="shared" ref="P30:P35" si="17">P29</f>
        <v>0</v>
      </c>
      <c r="Q30" s="253">
        <f t="shared" si="10"/>
        <v>0</v>
      </c>
      <c r="R30" s="253">
        <f t="shared" si="11"/>
        <v>0</v>
      </c>
      <c r="S30" s="253">
        <f t="shared" si="12"/>
        <v>0</v>
      </c>
      <c r="T30" s="193"/>
      <c r="U30" s="35"/>
      <c r="X30" s="148"/>
      <c r="Y30" s="148"/>
      <c r="Z30" s="148"/>
      <c r="AA30" s="228" t="b">
        <f t="shared" ca="1" si="13"/>
        <v>1</v>
      </c>
      <c r="AB30" s="228" t="b">
        <f t="shared" si="14"/>
        <v>0</v>
      </c>
      <c r="AC30" s="228" t="b">
        <f ca="1">AND(Accueil!$Z$100="Régulière",Accueil!$E$5="Oui",$AA30,NOT($AB30),OR($AE30="",Accueil!$E$7="",NOT(ISNUMBER(Accueil!$E$7)),$AE30&gt;=Accueil!$E$7))</f>
        <v>0</v>
      </c>
      <c r="AD30" s="228" t="b">
        <f ca="1">AND(Accueil!$Z$100="Régulière",Accueil!$E$8="Oui",$AA30,NOT($AB30),OR($AE30="",Accueil!$E$10="",NOT(ISNUMBER(Accueil!$E$10)),$AE30&gt;=Accueil!$E$10))</f>
        <v>0</v>
      </c>
      <c r="AE30" s="247" t="str">
        <f>IF(NOT(_xlfn.ISFORMULA(A30)),IF(ISNUMBER(A30),A30,IF(NOT(_xlfn.ISFORMULA(D30)),IF(AND(ISNUMBER(D30),D30&lt;&gt;0),Accueil!$B$7,IF(NOT(_xlfn.ISFORMULA(G30)),IF(AND(ISNUMBER(G30),G30&lt;&gt;0),Accueil!$B$7,""),"")),IF(NOT(_xlfn.ISFORMULA(G30)),IF(AND(ISNUMBER(G30),G30&lt;&gt;0),Accueil!$B$7,""),""))),IF(NOT(_xlfn.ISFORMULA(D30)),IF(AND(ISNUMBER(D30),D30&lt;&gt;0),Accueil!$B$7,IF(NOT(_xlfn.ISFORMULA(G30)),IF(AND(ISNUMBER(G30),G30&lt;&gt;0),Accueil!$B$7,""),"")),IF(NOT(_xlfn.ISFORMULA(G30)),IF(AND(ISNUMBER(G30),G30&lt;&gt;0),Accueil!$B$7,""),"")))</f>
        <v/>
      </c>
      <c r="AF30" s="231" t="str">
        <f t="shared" ca="1" si="15"/>
        <v/>
      </c>
      <c r="AG30" s="231">
        <f ca="1">IF($AC30,ROUND(IF(ISNUMBER(E30),E30,0)*(IF(OR(ISNUMBER(SEARCH("Non déductible",$C30)),ISNUMBER(SEARCH("Non deductible",$C30))),0,IF(ISNUMBER(SEARCH("Repas",$C30)),0.5,IF(ISNUMBER(SEARCH("Bureau à domicile",$C30)),Accueil!$B$13,IF(OR(ISNUMBER(SEARCH("Véhicule",$C30)),ISNUMBER(SEARCH("Vehicule",$C30)),ISNUMBER(SEARCH("vehicule",$C30))),Accueil!$B$14,IFERROR(VLOOKUP($C30,$L$3:$P$43,5,FALSE),1)))))),2),0)</f>
        <v>0</v>
      </c>
      <c r="AH30" s="231">
        <f ca="1">IF($AD30,ROUND(IF(ISNUMBER(F30),F30,0)*(IF(OR(ISNUMBER(SEARCH("Non déductible",$C30)),ISNUMBER(SEARCH("Non deductible",$C30))),0,IF(ISNUMBER(SEARCH("Repas",$C30)),0.5,IF(ISNUMBER(SEARCH("Bureau à domicile",$C30)),Accueil!$B$13,IF(OR(ISNUMBER(SEARCH("Véhicule",$C30)),ISNUMBER(SEARCH("Vehicule",$C30)),ISNUMBER(SEARCH("vehicule",$C30))),Accueil!$B$14,IFERROR(VLOOKUP($C30,$L$3:$P$43,5,FALSE),1)))))),2),0)</f>
        <v>0</v>
      </c>
    </row>
    <row r="31" spans="1:34" ht="20.100000000000001" customHeight="1" x14ac:dyDescent="0.25">
      <c r="A31" s="248" t="str">
        <f>IF(NOT(_xlfn.ISFORMULA(D31)),IF(AND(ISNUMBER(D31),D31&lt;&gt;0),Accueil!$B$7,IF(NOT(_xlfn.ISFORMULA(G31)),IF(AND(ISNUMBER(G31),G31&lt;&gt;0),Accueil!$B$7,""),"")),IF(NOT(_xlfn.ISFORMULA(G31)),IF(AND(ISNUMBER(G31),G31&lt;&gt;0),Accueil!$B$7,""),""))</f>
        <v/>
      </c>
      <c r="B31" s="37"/>
      <c r="C31" s="37"/>
      <c r="D31" s="249" t="str">
        <f t="shared" ca="1" si="0"/>
        <v/>
      </c>
      <c r="E31" s="223" t="str">
        <f t="shared" ca="1" si="1"/>
        <v/>
      </c>
      <c r="F31" s="223" t="str">
        <f t="shared" ca="1" si="2"/>
        <v/>
      </c>
      <c r="G31" s="224" t="str">
        <f t="shared" ca="1" si="3"/>
        <v/>
      </c>
      <c r="H31" s="250" t="str">
        <f t="shared" ca="1" si="4"/>
        <v/>
      </c>
      <c r="I31" s="251" t="str">
        <f t="shared" ca="1" si="5"/>
        <v/>
      </c>
      <c r="J31" s="244" t="str">
        <f t="shared" ca="1" si="6"/>
        <v/>
      </c>
      <c r="K31" s="74"/>
      <c r="L31" s="78" t="s">
        <v>69</v>
      </c>
      <c r="M31" s="252">
        <f t="shared" si="7"/>
        <v>0</v>
      </c>
      <c r="N31" s="252">
        <f t="shared" si="8"/>
        <v>0</v>
      </c>
      <c r="O31" s="252">
        <f t="shared" si="9"/>
        <v>0</v>
      </c>
      <c r="P31" s="254">
        <f t="shared" si="17"/>
        <v>0</v>
      </c>
      <c r="Q31" s="253">
        <f t="shared" si="10"/>
        <v>0</v>
      </c>
      <c r="R31" s="253">
        <f t="shared" si="11"/>
        <v>0</v>
      </c>
      <c r="S31" s="253">
        <f t="shared" si="12"/>
        <v>0</v>
      </c>
      <c r="T31" s="193"/>
      <c r="U31" s="35"/>
      <c r="X31" s="148"/>
      <c r="Y31" s="148"/>
      <c r="Z31" s="148"/>
      <c r="AA31" s="228" t="b">
        <f t="shared" ca="1" si="13"/>
        <v>1</v>
      </c>
      <c r="AB31" s="228" t="b">
        <f t="shared" si="14"/>
        <v>0</v>
      </c>
      <c r="AC31" s="228" t="b">
        <f ca="1">AND(Accueil!$Z$100="Régulière",Accueil!$E$5="Oui",$AA31,NOT($AB31),OR($AE31="",Accueil!$E$7="",NOT(ISNUMBER(Accueil!$E$7)),$AE31&gt;=Accueil!$E$7))</f>
        <v>0</v>
      </c>
      <c r="AD31" s="228" t="b">
        <f ca="1">AND(Accueil!$Z$100="Régulière",Accueil!$E$8="Oui",$AA31,NOT($AB31),OR($AE31="",Accueil!$E$10="",NOT(ISNUMBER(Accueil!$E$10)),$AE31&gt;=Accueil!$E$10))</f>
        <v>0</v>
      </c>
      <c r="AE31" s="247" t="str">
        <f>IF(NOT(_xlfn.ISFORMULA(A31)),IF(ISNUMBER(A31),A31,IF(NOT(_xlfn.ISFORMULA(D31)),IF(AND(ISNUMBER(D31),D31&lt;&gt;0),Accueil!$B$7,IF(NOT(_xlfn.ISFORMULA(G31)),IF(AND(ISNUMBER(G31),G31&lt;&gt;0),Accueil!$B$7,""),"")),IF(NOT(_xlfn.ISFORMULA(G31)),IF(AND(ISNUMBER(G31),G31&lt;&gt;0),Accueil!$B$7,""),""))),IF(NOT(_xlfn.ISFORMULA(D31)),IF(AND(ISNUMBER(D31),D31&lt;&gt;0),Accueil!$B$7,IF(NOT(_xlfn.ISFORMULA(G31)),IF(AND(ISNUMBER(G31),G31&lt;&gt;0),Accueil!$B$7,""),"")),IF(NOT(_xlfn.ISFORMULA(G31)),IF(AND(ISNUMBER(G31),G31&lt;&gt;0),Accueil!$B$7,""),"")))</f>
        <v/>
      </c>
      <c r="AF31" s="231" t="str">
        <f t="shared" ca="1" si="15"/>
        <v/>
      </c>
      <c r="AG31" s="231">
        <f ca="1">IF($AC31,ROUND(IF(ISNUMBER(E31),E31,0)*(IF(OR(ISNUMBER(SEARCH("Non déductible",$C31)),ISNUMBER(SEARCH("Non deductible",$C31))),0,IF(ISNUMBER(SEARCH("Repas",$C31)),0.5,IF(ISNUMBER(SEARCH("Bureau à domicile",$C31)),Accueil!$B$13,IF(OR(ISNUMBER(SEARCH("Véhicule",$C31)),ISNUMBER(SEARCH("Vehicule",$C31)),ISNUMBER(SEARCH("vehicule",$C31))),Accueil!$B$14,IFERROR(VLOOKUP($C31,$L$3:$P$43,5,FALSE),1)))))),2),0)</f>
        <v>0</v>
      </c>
      <c r="AH31" s="231">
        <f ca="1">IF($AD31,ROUND(IF(ISNUMBER(F31),F31,0)*(IF(OR(ISNUMBER(SEARCH("Non déductible",$C31)),ISNUMBER(SEARCH("Non deductible",$C31))),0,IF(ISNUMBER(SEARCH("Repas",$C31)),0.5,IF(ISNUMBER(SEARCH("Bureau à domicile",$C31)),Accueil!$B$13,IF(OR(ISNUMBER(SEARCH("Véhicule",$C31)),ISNUMBER(SEARCH("Vehicule",$C31)),ISNUMBER(SEARCH("vehicule",$C31))),Accueil!$B$14,IFERROR(VLOOKUP($C31,$L$3:$P$43,5,FALSE),1)))))),2),0)</f>
        <v>0</v>
      </c>
    </row>
    <row r="32" spans="1:34" ht="20.100000000000001" customHeight="1" x14ac:dyDescent="0.25">
      <c r="A32" s="248" t="str">
        <f>IF(NOT(_xlfn.ISFORMULA(D32)),IF(AND(ISNUMBER(D32),D32&lt;&gt;0),Accueil!$B$7,IF(NOT(_xlfn.ISFORMULA(G32)),IF(AND(ISNUMBER(G32),G32&lt;&gt;0),Accueil!$B$7,""),"")),IF(NOT(_xlfn.ISFORMULA(G32)),IF(AND(ISNUMBER(G32),G32&lt;&gt;0),Accueil!$B$7,""),""))</f>
        <v/>
      </c>
      <c r="B32" s="37"/>
      <c r="C32" s="37"/>
      <c r="D32" s="249" t="str">
        <f t="shared" ca="1" si="0"/>
        <v/>
      </c>
      <c r="E32" s="223" t="str">
        <f t="shared" ca="1" si="1"/>
        <v/>
      </c>
      <c r="F32" s="223" t="str">
        <f t="shared" ca="1" si="2"/>
        <v/>
      </c>
      <c r="G32" s="224" t="str">
        <f t="shared" ca="1" si="3"/>
        <v/>
      </c>
      <c r="H32" s="250" t="str">
        <f t="shared" ca="1" si="4"/>
        <v/>
      </c>
      <c r="I32" s="251" t="str">
        <f t="shared" ca="1" si="5"/>
        <v/>
      </c>
      <c r="J32" s="244" t="str">
        <f t="shared" ca="1" si="6"/>
        <v/>
      </c>
      <c r="K32" s="74"/>
      <c r="L32" s="78" t="s">
        <v>70</v>
      </c>
      <c r="M32" s="252">
        <f t="shared" si="7"/>
        <v>0</v>
      </c>
      <c r="N32" s="252">
        <f t="shared" si="8"/>
        <v>0</v>
      </c>
      <c r="O32" s="252">
        <f t="shared" si="9"/>
        <v>0</v>
      </c>
      <c r="P32" s="254">
        <f t="shared" si="17"/>
        <v>0</v>
      </c>
      <c r="Q32" s="253">
        <f t="shared" si="10"/>
        <v>0</v>
      </c>
      <c r="R32" s="253">
        <f t="shared" si="11"/>
        <v>0</v>
      </c>
      <c r="S32" s="253">
        <f t="shared" si="12"/>
        <v>0</v>
      </c>
      <c r="T32" s="193"/>
      <c r="U32" s="35"/>
      <c r="X32" s="148"/>
      <c r="Y32" s="148"/>
      <c r="Z32" s="148"/>
      <c r="AA32" s="228" t="b">
        <f t="shared" ca="1" si="13"/>
        <v>1</v>
      </c>
      <c r="AB32" s="228" t="b">
        <f t="shared" si="14"/>
        <v>0</v>
      </c>
      <c r="AC32" s="228" t="b">
        <f ca="1">AND(Accueil!$Z$100="Régulière",Accueil!$E$5="Oui",$AA32,NOT($AB32),OR($AE32="",Accueil!$E$7="",NOT(ISNUMBER(Accueil!$E$7)),$AE32&gt;=Accueil!$E$7))</f>
        <v>0</v>
      </c>
      <c r="AD32" s="228" t="b">
        <f ca="1">AND(Accueil!$Z$100="Régulière",Accueil!$E$8="Oui",$AA32,NOT($AB32),OR($AE32="",Accueil!$E$10="",NOT(ISNUMBER(Accueil!$E$10)),$AE32&gt;=Accueil!$E$10))</f>
        <v>0</v>
      </c>
      <c r="AE32" s="247" t="str">
        <f>IF(NOT(_xlfn.ISFORMULA(A32)),IF(ISNUMBER(A32),A32,IF(NOT(_xlfn.ISFORMULA(D32)),IF(AND(ISNUMBER(D32),D32&lt;&gt;0),Accueil!$B$7,IF(NOT(_xlfn.ISFORMULA(G32)),IF(AND(ISNUMBER(G32),G32&lt;&gt;0),Accueil!$B$7,""),"")),IF(NOT(_xlfn.ISFORMULA(G32)),IF(AND(ISNUMBER(G32),G32&lt;&gt;0),Accueil!$B$7,""),""))),IF(NOT(_xlfn.ISFORMULA(D32)),IF(AND(ISNUMBER(D32),D32&lt;&gt;0),Accueil!$B$7,IF(NOT(_xlfn.ISFORMULA(G32)),IF(AND(ISNUMBER(G32),G32&lt;&gt;0),Accueil!$B$7,""),"")),IF(NOT(_xlfn.ISFORMULA(G32)),IF(AND(ISNUMBER(G32),G32&lt;&gt;0),Accueil!$B$7,""),"")))</f>
        <v/>
      </c>
      <c r="AF32" s="231" t="str">
        <f t="shared" ca="1" si="15"/>
        <v/>
      </c>
      <c r="AG32" s="231">
        <f ca="1">IF($AC32,ROUND(IF(ISNUMBER(E32),E32,0)*(IF(OR(ISNUMBER(SEARCH("Non déductible",$C32)),ISNUMBER(SEARCH("Non deductible",$C32))),0,IF(ISNUMBER(SEARCH("Repas",$C32)),0.5,IF(ISNUMBER(SEARCH("Bureau à domicile",$C32)),Accueil!$B$13,IF(OR(ISNUMBER(SEARCH("Véhicule",$C32)),ISNUMBER(SEARCH("Vehicule",$C32)),ISNUMBER(SEARCH("vehicule",$C32))),Accueil!$B$14,IFERROR(VLOOKUP($C32,$L$3:$P$43,5,FALSE),1)))))),2),0)</f>
        <v>0</v>
      </c>
      <c r="AH32" s="231">
        <f ca="1">IF($AD32,ROUND(IF(ISNUMBER(F32),F32,0)*(IF(OR(ISNUMBER(SEARCH("Non déductible",$C32)),ISNUMBER(SEARCH("Non deductible",$C32))),0,IF(ISNUMBER(SEARCH("Repas",$C32)),0.5,IF(ISNUMBER(SEARCH("Bureau à domicile",$C32)),Accueil!$B$13,IF(OR(ISNUMBER(SEARCH("Véhicule",$C32)),ISNUMBER(SEARCH("Vehicule",$C32)),ISNUMBER(SEARCH("vehicule",$C32))),Accueil!$B$14,IFERROR(VLOOKUP($C32,$L$3:$P$43,5,FALSE),1)))))),2),0)</f>
        <v>0</v>
      </c>
    </row>
    <row r="33" spans="1:34" ht="20.100000000000001" customHeight="1" x14ac:dyDescent="0.25">
      <c r="A33" s="248" t="str">
        <f>IF(NOT(_xlfn.ISFORMULA(D33)),IF(AND(ISNUMBER(D33),D33&lt;&gt;0),Accueil!$B$7,IF(NOT(_xlfn.ISFORMULA(G33)),IF(AND(ISNUMBER(G33),G33&lt;&gt;0),Accueil!$B$7,""),"")),IF(NOT(_xlfn.ISFORMULA(G33)),IF(AND(ISNUMBER(G33),G33&lt;&gt;0),Accueil!$B$7,""),""))</f>
        <v/>
      </c>
      <c r="B33" s="37"/>
      <c r="C33" s="37"/>
      <c r="D33" s="249" t="str">
        <f t="shared" ca="1" si="0"/>
        <v/>
      </c>
      <c r="E33" s="223" t="str">
        <f t="shared" ca="1" si="1"/>
        <v/>
      </c>
      <c r="F33" s="223" t="str">
        <f t="shared" ca="1" si="2"/>
        <v/>
      </c>
      <c r="G33" s="224" t="str">
        <f t="shared" ca="1" si="3"/>
        <v/>
      </c>
      <c r="H33" s="250" t="str">
        <f t="shared" ca="1" si="4"/>
        <v/>
      </c>
      <c r="I33" s="251" t="str">
        <f t="shared" ca="1" si="5"/>
        <v/>
      </c>
      <c r="J33" s="244" t="str">
        <f t="shared" ca="1" si="6"/>
        <v/>
      </c>
      <c r="K33" s="74"/>
      <c r="L33" s="78" t="s">
        <v>71</v>
      </c>
      <c r="M33" s="252">
        <f t="shared" si="7"/>
        <v>0</v>
      </c>
      <c r="N33" s="252">
        <f t="shared" si="8"/>
        <v>0</v>
      </c>
      <c r="O33" s="252">
        <f t="shared" si="9"/>
        <v>0</v>
      </c>
      <c r="P33" s="254">
        <f t="shared" si="17"/>
        <v>0</v>
      </c>
      <c r="Q33" s="253">
        <f t="shared" si="10"/>
        <v>0</v>
      </c>
      <c r="R33" s="253">
        <f t="shared" si="11"/>
        <v>0</v>
      </c>
      <c r="S33" s="253">
        <f t="shared" si="12"/>
        <v>0</v>
      </c>
      <c r="T33" s="193"/>
      <c r="U33" s="35"/>
      <c r="X33" s="148"/>
      <c r="Y33" s="148"/>
      <c r="Z33" s="148"/>
      <c r="AA33" s="228" t="b">
        <f t="shared" ca="1" si="13"/>
        <v>1</v>
      </c>
      <c r="AB33" s="228" t="b">
        <f t="shared" si="14"/>
        <v>0</v>
      </c>
      <c r="AC33" s="228" t="b">
        <f ca="1">AND(Accueil!$Z$100="Régulière",Accueil!$E$5="Oui",$AA33,NOT($AB33),OR($AE33="",Accueil!$E$7="",NOT(ISNUMBER(Accueil!$E$7)),$AE33&gt;=Accueil!$E$7))</f>
        <v>0</v>
      </c>
      <c r="AD33" s="228" t="b">
        <f ca="1">AND(Accueil!$Z$100="Régulière",Accueil!$E$8="Oui",$AA33,NOT($AB33),OR($AE33="",Accueil!$E$10="",NOT(ISNUMBER(Accueil!$E$10)),$AE33&gt;=Accueil!$E$10))</f>
        <v>0</v>
      </c>
      <c r="AE33" s="247" t="str">
        <f>IF(NOT(_xlfn.ISFORMULA(A33)),IF(ISNUMBER(A33),A33,IF(NOT(_xlfn.ISFORMULA(D33)),IF(AND(ISNUMBER(D33),D33&lt;&gt;0),Accueil!$B$7,IF(NOT(_xlfn.ISFORMULA(G33)),IF(AND(ISNUMBER(G33),G33&lt;&gt;0),Accueil!$B$7,""),"")),IF(NOT(_xlfn.ISFORMULA(G33)),IF(AND(ISNUMBER(G33),G33&lt;&gt;0),Accueil!$B$7,""),""))),IF(NOT(_xlfn.ISFORMULA(D33)),IF(AND(ISNUMBER(D33),D33&lt;&gt;0),Accueil!$B$7,IF(NOT(_xlfn.ISFORMULA(G33)),IF(AND(ISNUMBER(G33),G33&lt;&gt;0),Accueil!$B$7,""),"")),IF(NOT(_xlfn.ISFORMULA(G33)),IF(AND(ISNUMBER(G33),G33&lt;&gt;0),Accueil!$B$7,""),"")))</f>
        <v/>
      </c>
      <c r="AF33" s="231" t="str">
        <f t="shared" ca="1" si="15"/>
        <v/>
      </c>
      <c r="AG33" s="231">
        <f ca="1">IF($AC33,ROUND(IF(ISNUMBER(E33),E33,0)*(IF(OR(ISNUMBER(SEARCH("Non déductible",$C33)),ISNUMBER(SEARCH("Non deductible",$C33))),0,IF(ISNUMBER(SEARCH("Repas",$C33)),0.5,IF(ISNUMBER(SEARCH("Bureau à domicile",$C33)),Accueil!$B$13,IF(OR(ISNUMBER(SEARCH("Véhicule",$C33)),ISNUMBER(SEARCH("Vehicule",$C33)),ISNUMBER(SEARCH("vehicule",$C33))),Accueil!$B$14,IFERROR(VLOOKUP($C33,$L$3:$P$43,5,FALSE),1)))))),2),0)</f>
        <v>0</v>
      </c>
      <c r="AH33" s="231">
        <f ca="1">IF($AD33,ROUND(IF(ISNUMBER(F33),F33,0)*(IF(OR(ISNUMBER(SEARCH("Non déductible",$C33)),ISNUMBER(SEARCH("Non deductible",$C33))),0,IF(ISNUMBER(SEARCH("Repas",$C33)),0.5,IF(ISNUMBER(SEARCH("Bureau à domicile",$C33)),Accueil!$B$13,IF(OR(ISNUMBER(SEARCH("Véhicule",$C33)),ISNUMBER(SEARCH("Vehicule",$C33)),ISNUMBER(SEARCH("vehicule",$C33))),Accueil!$B$14,IFERROR(VLOOKUP($C33,$L$3:$P$43,5,FALSE),1)))))),2),0)</f>
        <v>0</v>
      </c>
    </row>
    <row r="34" spans="1:34" ht="20.100000000000001" customHeight="1" x14ac:dyDescent="0.25">
      <c r="A34" s="248" t="str">
        <f>IF(NOT(_xlfn.ISFORMULA(D34)),IF(AND(ISNUMBER(D34),D34&lt;&gt;0),Accueil!$B$7,IF(NOT(_xlfn.ISFORMULA(G34)),IF(AND(ISNUMBER(G34),G34&lt;&gt;0),Accueil!$B$7,""),"")),IF(NOT(_xlfn.ISFORMULA(G34)),IF(AND(ISNUMBER(G34),G34&lt;&gt;0),Accueil!$B$7,""),""))</f>
        <v/>
      </c>
      <c r="B34" s="37"/>
      <c r="C34" s="37"/>
      <c r="D34" s="249" t="str">
        <f t="shared" ca="1" si="0"/>
        <v/>
      </c>
      <c r="E34" s="223" t="str">
        <f t="shared" ca="1" si="1"/>
        <v/>
      </c>
      <c r="F34" s="223" t="str">
        <f t="shared" ca="1" si="2"/>
        <v/>
      </c>
      <c r="G34" s="224" t="str">
        <f t="shared" ca="1" si="3"/>
        <v/>
      </c>
      <c r="H34" s="250" t="str">
        <f t="shared" ca="1" si="4"/>
        <v/>
      </c>
      <c r="I34" s="251" t="str">
        <f t="shared" ca="1" si="5"/>
        <v/>
      </c>
      <c r="J34" s="244" t="str">
        <f t="shared" ca="1" si="6"/>
        <v/>
      </c>
      <c r="K34" s="74"/>
      <c r="L34" s="78" t="s">
        <v>72</v>
      </c>
      <c r="M34" s="252">
        <f t="shared" si="7"/>
        <v>0</v>
      </c>
      <c r="N34" s="252">
        <f t="shared" si="8"/>
        <v>0</v>
      </c>
      <c r="O34" s="252">
        <f t="shared" si="9"/>
        <v>0</v>
      </c>
      <c r="P34" s="254">
        <f t="shared" si="17"/>
        <v>0</v>
      </c>
      <c r="Q34" s="253">
        <f t="shared" si="10"/>
        <v>0</v>
      </c>
      <c r="R34" s="253">
        <f t="shared" si="11"/>
        <v>0</v>
      </c>
      <c r="S34" s="253">
        <f t="shared" si="12"/>
        <v>0</v>
      </c>
      <c r="T34" s="193"/>
      <c r="U34" s="35"/>
      <c r="X34" s="148"/>
      <c r="Y34" s="148"/>
      <c r="Z34" s="148"/>
      <c r="AA34" s="228" t="b">
        <f t="shared" ca="1" si="13"/>
        <v>1</v>
      </c>
      <c r="AB34" s="228" t="b">
        <f t="shared" si="14"/>
        <v>0</v>
      </c>
      <c r="AC34" s="228" t="b">
        <f ca="1">AND(Accueil!$Z$100="Régulière",Accueil!$E$5="Oui",$AA34,NOT($AB34),OR($AE34="",Accueil!$E$7="",NOT(ISNUMBER(Accueil!$E$7)),$AE34&gt;=Accueil!$E$7))</f>
        <v>0</v>
      </c>
      <c r="AD34" s="228" t="b">
        <f ca="1">AND(Accueil!$Z$100="Régulière",Accueil!$E$8="Oui",$AA34,NOT($AB34),OR($AE34="",Accueil!$E$10="",NOT(ISNUMBER(Accueil!$E$10)),$AE34&gt;=Accueil!$E$10))</f>
        <v>0</v>
      </c>
      <c r="AE34" s="247" t="str">
        <f>IF(NOT(_xlfn.ISFORMULA(A34)),IF(ISNUMBER(A34),A34,IF(NOT(_xlfn.ISFORMULA(D34)),IF(AND(ISNUMBER(D34),D34&lt;&gt;0),Accueil!$B$7,IF(NOT(_xlfn.ISFORMULA(G34)),IF(AND(ISNUMBER(G34),G34&lt;&gt;0),Accueil!$B$7,""),"")),IF(NOT(_xlfn.ISFORMULA(G34)),IF(AND(ISNUMBER(G34),G34&lt;&gt;0),Accueil!$B$7,""),""))),IF(NOT(_xlfn.ISFORMULA(D34)),IF(AND(ISNUMBER(D34),D34&lt;&gt;0),Accueil!$B$7,IF(NOT(_xlfn.ISFORMULA(G34)),IF(AND(ISNUMBER(G34),G34&lt;&gt;0),Accueil!$B$7,""),"")),IF(NOT(_xlfn.ISFORMULA(G34)),IF(AND(ISNUMBER(G34),G34&lt;&gt;0),Accueil!$B$7,""),"")))</f>
        <v/>
      </c>
      <c r="AF34" s="231" t="str">
        <f t="shared" ca="1" si="15"/>
        <v/>
      </c>
      <c r="AG34" s="231">
        <f ca="1">IF($AC34,ROUND(IF(ISNUMBER(E34),E34,0)*(IF(OR(ISNUMBER(SEARCH("Non déductible",$C34)),ISNUMBER(SEARCH("Non deductible",$C34))),0,IF(ISNUMBER(SEARCH("Repas",$C34)),0.5,IF(ISNUMBER(SEARCH("Bureau à domicile",$C34)),Accueil!$B$13,IF(OR(ISNUMBER(SEARCH("Véhicule",$C34)),ISNUMBER(SEARCH("Vehicule",$C34)),ISNUMBER(SEARCH("vehicule",$C34))),Accueil!$B$14,IFERROR(VLOOKUP($C34,$L$3:$P$43,5,FALSE),1)))))),2),0)</f>
        <v>0</v>
      </c>
      <c r="AH34" s="231">
        <f ca="1">IF($AD34,ROUND(IF(ISNUMBER(F34),F34,0)*(IF(OR(ISNUMBER(SEARCH("Non déductible",$C34)),ISNUMBER(SEARCH("Non deductible",$C34))),0,IF(ISNUMBER(SEARCH("Repas",$C34)),0.5,IF(ISNUMBER(SEARCH("Bureau à domicile",$C34)),Accueil!$B$13,IF(OR(ISNUMBER(SEARCH("Véhicule",$C34)),ISNUMBER(SEARCH("Vehicule",$C34)),ISNUMBER(SEARCH("vehicule",$C34))),Accueil!$B$14,IFERROR(VLOOKUP($C34,$L$3:$P$43,5,FALSE),1)))))),2),0)</f>
        <v>0</v>
      </c>
    </row>
    <row r="35" spans="1:34" ht="20.100000000000001" customHeight="1" x14ac:dyDescent="0.25">
      <c r="A35" s="248" t="str">
        <f>IF(NOT(_xlfn.ISFORMULA(D35)),IF(AND(ISNUMBER(D35),D35&lt;&gt;0),Accueil!$B$7,IF(NOT(_xlfn.ISFORMULA(G35)),IF(AND(ISNUMBER(G35),G35&lt;&gt;0),Accueil!$B$7,""),"")),IF(NOT(_xlfn.ISFORMULA(G35)),IF(AND(ISNUMBER(G35),G35&lt;&gt;0),Accueil!$B$7,""),""))</f>
        <v/>
      </c>
      <c r="B35" s="37"/>
      <c r="C35" s="37"/>
      <c r="D35" s="249" t="str">
        <f t="shared" ca="1" si="0"/>
        <v/>
      </c>
      <c r="E35" s="223" t="str">
        <f t="shared" ca="1" si="1"/>
        <v/>
      </c>
      <c r="F35" s="223" t="str">
        <f t="shared" ca="1" si="2"/>
        <v/>
      </c>
      <c r="G35" s="224" t="str">
        <f t="shared" ca="1" si="3"/>
        <v/>
      </c>
      <c r="H35" s="250" t="str">
        <f t="shared" ca="1" si="4"/>
        <v/>
      </c>
      <c r="I35" s="251" t="str">
        <f t="shared" ca="1" si="5"/>
        <v/>
      </c>
      <c r="J35" s="244" t="str">
        <f t="shared" ca="1" si="6"/>
        <v/>
      </c>
      <c r="K35" s="75"/>
      <c r="L35" s="78" t="s">
        <v>73</v>
      </c>
      <c r="M35" s="252">
        <f t="shared" si="7"/>
        <v>0</v>
      </c>
      <c r="N35" s="252">
        <f t="shared" si="8"/>
        <v>0</v>
      </c>
      <c r="O35" s="252">
        <f t="shared" si="9"/>
        <v>0</v>
      </c>
      <c r="P35" s="254">
        <f t="shared" si="17"/>
        <v>0</v>
      </c>
      <c r="Q35" s="253">
        <f t="shared" si="10"/>
        <v>0</v>
      </c>
      <c r="R35" s="253">
        <f t="shared" si="11"/>
        <v>0</v>
      </c>
      <c r="S35" s="253">
        <f t="shared" si="12"/>
        <v>0</v>
      </c>
      <c r="T35" s="193"/>
      <c r="U35" s="35"/>
      <c r="X35" s="148"/>
      <c r="Y35" s="148"/>
      <c r="Z35" s="148"/>
      <c r="AA35" s="228" t="b">
        <f t="shared" ca="1" si="13"/>
        <v>1</v>
      </c>
      <c r="AB35" s="228" t="b">
        <f t="shared" si="14"/>
        <v>0</v>
      </c>
      <c r="AC35" s="228" t="b">
        <f ca="1">AND(Accueil!$Z$100="Régulière",Accueil!$E$5="Oui",$AA35,NOT($AB35),OR($AE35="",Accueil!$E$7="",NOT(ISNUMBER(Accueil!$E$7)),$AE35&gt;=Accueil!$E$7))</f>
        <v>0</v>
      </c>
      <c r="AD35" s="228" t="b">
        <f ca="1">AND(Accueil!$Z$100="Régulière",Accueil!$E$8="Oui",$AA35,NOT($AB35),OR($AE35="",Accueil!$E$10="",NOT(ISNUMBER(Accueil!$E$10)),$AE35&gt;=Accueil!$E$10))</f>
        <v>0</v>
      </c>
      <c r="AE35" s="247" t="str">
        <f>IF(NOT(_xlfn.ISFORMULA(A35)),IF(ISNUMBER(A35),A35,IF(NOT(_xlfn.ISFORMULA(D35)),IF(AND(ISNUMBER(D35),D35&lt;&gt;0),Accueil!$B$7,IF(NOT(_xlfn.ISFORMULA(G35)),IF(AND(ISNUMBER(G35),G35&lt;&gt;0),Accueil!$B$7,""),"")),IF(NOT(_xlfn.ISFORMULA(G35)),IF(AND(ISNUMBER(G35),G35&lt;&gt;0),Accueil!$B$7,""),""))),IF(NOT(_xlfn.ISFORMULA(D35)),IF(AND(ISNUMBER(D35),D35&lt;&gt;0),Accueil!$B$7,IF(NOT(_xlfn.ISFORMULA(G35)),IF(AND(ISNUMBER(G35),G35&lt;&gt;0),Accueil!$B$7,""),"")),IF(NOT(_xlfn.ISFORMULA(G35)),IF(AND(ISNUMBER(G35),G35&lt;&gt;0),Accueil!$B$7,""),"")))</f>
        <v/>
      </c>
      <c r="AF35" s="231" t="str">
        <f t="shared" ca="1" si="15"/>
        <v/>
      </c>
      <c r="AG35" s="231">
        <f ca="1">IF($AC35,ROUND(IF(ISNUMBER(E35),E35,0)*(IF(OR(ISNUMBER(SEARCH("Non déductible",$C35)),ISNUMBER(SEARCH("Non deductible",$C35))),0,IF(ISNUMBER(SEARCH("Repas",$C35)),0.5,IF(ISNUMBER(SEARCH("Bureau à domicile",$C35)),Accueil!$B$13,IF(OR(ISNUMBER(SEARCH("Véhicule",$C35)),ISNUMBER(SEARCH("Vehicule",$C35)),ISNUMBER(SEARCH("vehicule",$C35))),Accueil!$B$14,IFERROR(VLOOKUP($C35,$L$3:$P$43,5,FALSE),1)))))),2),0)</f>
        <v>0</v>
      </c>
      <c r="AH35" s="231">
        <f ca="1">IF($AD35,ROUND(IF(ISNUMBER(F35),F35,0)*(IF(OR(ISNUMBER(SEARCH("Non déductible",$C35)),ISNUMBER(SEARCH("Non deductible",$C35))),0,IF(ISNUMBER(SEARCH("Repas",$C35)),0.5,IF(ISNUMBER(SEARCH("Bureau à domicile",$C35)),Accueil!$B$13,IF(OR(ISNUMBER(SEARCH("Véhicule",$C35)),ISNUMBER(SEARCH("Vehicule",$C35)),ISNUMBER(SEARCH("vehicule",$C35))),Accueil!$B$14,IFERROR(VLOOKUP($C35,$L$3:$P$43,5,FALSE),1)))))),2),0)</f>
        <v>0</v>
      </c>
    </row>
    <row r="36" spans="1:34" ht="20.100000000000001" customHeight="1" x14ac:dyDescent="0.25">
      <c r="A36" s="248" t="str">
        <f>IF(NOT(_xlfn.ISFORMULA(D36)),IF(AND(ISNUMBER(D36),D36&lt;&gt;0),Accueil!$B$7,IF(NOT(_xlfn.ISFORMULA(G36)),IF(AND(ISNUMBER(G36),G36&lt;&gt;0),Accueil!$B$7,""),"")),IF(NOT(_xlfn.ISFORMULA(G36)),IF(AND(ISNUMBER(G36),G36&lt;&gt;0),Accueil!$B$7,""),""))</f>
        <v/>
      </c>
      <c r="B36" s="37"/>
      <c r="C36" s="37"/>
      <c r="D36" s="249" t="str">
        <f t="shared" ca="1" si="0"/>
        <v/>
      </c>
      <c r="E36" s="223" t="str">
        <f t="shared" ca="1" si="1"/>
        <v/>
      </c>
      <c r="F36" s="223" t="str">
        <f t="shared" ca="1" si="2"/>
        <v/>
      </c>
      <c r="G36" s="224" t="str">
        <f t="shared" ca="1" si="3"/>
        <v/>
      </c>
      <c r="H36" s="255" t="str">
        <f t="shared" ca="1" si="4"/>
        <v/>
      </c>
      <c r="I36" s="251" t="str">
        <f t="shared" ca="1" si="5"/>
        <v/>
      </c>
      <c r="J36" s="244" t="str">
        <f t="shared" ca="1" si="6"/>
        <v/>
      </c>
      <c r="K36" s="75"/>
      <c r="L36" s="78" t="s">
        <v>74</v>
      </c>
      <c r="M36" s="252">
        <f t="shared" si="7"/>
        <v>0</v>
      </c>
      <c r="N36" s="252">
        <f t="shared" si="8"/>
        <v>0</v>
      </c>
      <c r="O36" s="252">
        <f t="shared" si="9"/>
        <v>0</v>
      </c>
      <c r="P36" s="254">
        <f>P34</f>
        <v>0</v>
      </c>
      <c r="Q36" s="253">
        <f t="shared" si="10"/>
        <v>0</v>
      </c>
      <c r="R36" s="253">
        <f t="shared" si="11"/>
        <v>0</v>
      </c>
      <c r="S36" s="253">
        <f t="shared" si="12"/>
        <v>0</v>
      </c>
      <c r="T36" s="193"/>
      <c r="U36" s="35"/>
      <c r="X36" s="148"/>
      <c r="Y36" s="148"/>
      <c r="Z36" s="148"/>
      <c r="AA36" s="228" t="b">
        <f t="shared" ca="1" si="13"/>
        <v>1</v>
      </c>
      <c r="AB36" s="228" t="b">
        <f t="shared" si="14"/>
        <v>0</v>
      </c>
      <c r="AC36" s="228" t="b">
        <f ca="1">AND(Accueil!$Z$100="Régulière",Accueil!$E$5="Oui",$AA36,NOT($AB36),OR($AE36="",Accueil!$E$7="",NOT(ISNUMBER(Accueil!$E$7)),$AE36&gt;=Accueil!$E$7))</f>
        <v>0</v>
      </c>
      <c r="AD36" s="228" t="b">
        <f ca="1">AND(Accueil!$Z$100="Régulière",Accueil!$E$8="Oui",$AA36,NOT($AB36),OR($AE36="",Accueil!$E$10="",NOT(ISNUMBER(Accueil!$E$10)),$AE36&gt;=Accueil!$E$10))</f>
        <v>0</v>
      </c>
      <c r="AE36" s="247" t="str">
        <f>IF(NOT(_xlfn.ISFORMULA(A36)),IF(ISNUMBER(A36),A36,IF(NOT(_xlfn.ISFORMULA(D36)),IF(AND(ISNUMBER(D36),D36&lt;&gt;0),Accueil!$B$7,IF(NOT(_xlfn.ISFORMULA(G36)),IF(AND(ISNUMBER(G36),G36&lt;&gt;0),Accueil!$B$7,""),"")),IF(NOT(_xlfn.ISFORMULA(G36)),IF(AND(ISNUMBER(G36),G36&lt;&gt;0),Accueil!$B$7,""),""))),IF(NOT(_xlfn.ISFORMULA(D36)),IF(AND(ISNUMBER(D36),D36&lt;&gt;0),Accueil!$B$7,IF(NOT(_xlfn.ISFORMULA(G36)),IF(AND(ISNUMBER(G36),G36&lt;&gt;0),Accueil!$B$7,""),"")),IF(NOT(_xlfn.ISFORMULA(G36)),IF(AND(ISNUMBER(G36),G36&lt;&gt;0),Accueil!$B$7,""),"")))</f>
        <v/>
      </c>
      <c r="AF36" s="231" t="str">
        <f t="shared" ca="1" si="15"/>
        <v/>
      </c>
      <c r="AG36" s="231">
        <f ca="1">IF($AC36,ROUND(IF(ISNUMBER(E36),E36,0)*(IF(OR(ISNUMBER(SEARCH("Non déductible",$C36)),ISNUMBER(SEARCH("Non deductible",$C36))),0,IF(ISNUMBER(SEARCH("Repas",$C36)),0.5,IF(ISNUMBER(SEARCH("Bureau à domicile",$C36)),Accueil!$B$13,IF(OR(ISNUMBER(SEARCH("Véhicule",$C36)),ISNUMBER(SEARCH("Vehicule",$C36)),ISNUMBER(SEARCH("vehicule",$C36))),Accueil!$B$14,IFERROR(VLOOKUP($C36,$L$3:$P$43,5,FALSE),1)))))),2),0)</f>
        <v>0</v>
      </c>
      <c r="AH36" s="231">
        <f ca="1">IF($AD36,ROUND(IF(ISNUMBER(F36),F36,0)*(IF(OR(ISNUMBER(SEARCH("Non déductible",$C36)),ISNUMBER(SEARCH("Non deductible",$C36))),0,IF(ISNUMBER(SEARCH("Repas",$C36)),0.5,IF(ISNUMBER(SEARCH("Bureau à domicile",$C36)),Accueil!$B$13,IF(OR(ISNUMBER(SEARCH("Véhicule",$C36)),ISNUMBER(SEARCH("Vehicule",$C36)),ISNUMBER(SEARCH("vehicule",$C36))),Accueil!$B$14,IFERROR(VLOOKUP($C36,$L$3:$P$43,5,FALSE),1)))))),2),0)</f>
        <v>0</v>
      </c>
    </row>
    <row r="37" spans="1:34" ht="20.100000000000001" customHeight="1" x14ac:dyDescent="0.25">
      <c r="A37" s="248" t="str">
        <f>IF(NOT(_xlfn.ISFORMULA(D37)),IF(AND(ISNUMBER(D37),D37&lt;&gt;0),Accueil!$B$7,IF(NOT(_xlfn.ISFORMULA(G37)),IF(AND(ISNUMBER(G37),G37&lt;&gt;0),Accueil!$B$7,""),"")),IF(NOT(_xlfn.ISFORMULA(G37)),IF(AND(ISNUMBER(G37),G37&lt;&gt;0),Accueil!$B$7,""),""))</f>
        <v/>
      </c>
      <c r="B37" s="37"/>
      <c r="C37" s="37"/>
      <c r="D37" s="249" t="str">
        <f t="shared" ca="1" si="0"/>
        <v/>
      </c>
      <c r="E37" s="223" t="str">
        <f t="shared" ca="1" si="1"/>
        <v/>
      </c>
      <c r="F37" s="223" t="str">
        <f t="shared" ca="1" si="2"/>
        <v/>
      </c>
      <c r="G37" s="224" t="str">
        <f t="shared" ca="1" si="3"/>
        <v/>
      </c>
      <c r="H37" s="255" t="str">
        <f t="shared" ca="1" si="4"/>
        <v/>
      </c>
      <c r="I37" s="251" t="str">
        <f t="shared" ca="1" si="5"/>
        <v/>
      </c>
      <c r="J37" s="244" t="str">
        <f t="shared" ca="1" si="6"/>
        <v/>
      </c>
      <c r="K37" s="75"/>
      <c r="L37" s="78" t="s">
        <v>75</v>
      </c>
      <c r="M37" s="252">
        <f t="shared" si="7"/>
        <v>0</v>
      </c>
      <c r="N37" s="252">
        <f t="shared" si="8"/>
        <v>0</v>
      </c>
      <c r="O37" s="252">
        <f t="shared" si="9"/>
        <v>0</v>
      </c>
      <c r="P37" s="79">
        <v>1</v>
      </c>
      <c r="Q37" s="253">
        <f t="shared" si="10"/>
        <v>0</v>
      </c>
      <c r="R37" s="253">
        <f t="shared" si="11"/>
        <v>0</v>
      </c>
      <c r="S37" s="253">
        <f t="shared" si="12"/>
        <v>0</v>
      </c>
      <c r="T37" s="194"/>
      <c r="U37" s="35"/>
      <c r="X37" s="148"/>
      <c r="Y37" s="148"/>
      <c r="Z37" s="148"/>
      <c r="AA37" s="228" t="b">
        <f t="shared" ca="1" si="13"/>
        <v>1</v>
      </c>
      <c r="AB37" s="228" t="b">
        <f t="shared" si="14"/>
        <v>0</v>
      </c>
      <c r="AC37" s="228" t="b">
        <f ca="1">AND(Accueil!$Z$100="Régulière",Accueil!$E$5="Oui",$AA37,NOT($AB37),OR($AE37="",Accueil!$E$7="",NOT(ISNUMBER(Accueil!$E$7)),$AE37&gt;=Accueil!$E$7))</f>
        <v>0</v>
      </c>
      <c r="AD37" s="228" t="b">
        <f ca="1">AND(Accueil!$Z$100="Régulière",Accueil!$E$8="Oui",$AA37,NOT($AB37),OR($AE37="",Accueil!$E$10="",NOT(ISNUMBER(Accueil!$E$10)),$AE37&gt;=Accueil!$E$10))</f>
        <v>0</v>
      </c>
      <c r="AE37" s="247" t="str">
        <f>IF(NOT(_xlfn.ISFORMULA(A37)),IF(ISNUMBER(A37),A37,IF(NOT(_xlfn.ISFORMULA(D37)),IF(AND(ISNUMBER(D37),D37&lt;&gt;0),Accueil!$B$7,IF(NOT(_xlfn.ISFORMULA(G37)),IF(AND(ISNUMBER(G37),G37&lt;&gt;0),Accueil!$B$7,""),"")),IF(NOT(_xlfn.ISFORMULA(G37)),IF(AND(ISNUMBER(G37),G37&lt;&gt;0),Accueil!$B$7,""),""))),IF(NOT(_xlfn.ISFORMULA(D37)),IF(AND(ISNUMBER(D37),D37&lt;&gt;0),Accueil!$B$7,IF(NOT(_xlfn.ISFORMULA(G37)),IF(AND(ISNUMBER(G37),G37&lt;&gt;0),Accueil!$B$7,""),"")),IF(NOT(_xlfn.ISFORMULA(G37)),IF(AND(ISNUMBER(G37),G37&lt;&gt;0),Accueil!$B$7,""),"")))</f>
        <v/>
      </c>
      <c r="AF37" s="231" t="str">
        <f t="shared" ca="1" si="15"/>
        <v/>
      </c>
      <c r="AG37" s="231">
        <f ca="1">IF($AC37,ROUND(IF(ISNUMBER(E37),E37,0)*(IF(OR(ISNUMBER(SEARCH("Non déductible",$C37)),ISNUMBER(SEARCH("Non deductible",$C37))),0,IF(ISNUMBER(SEARCH("Repas",$C37)),0.5,IF(ISNUMBER(SEARCH("Bureau à domicile",$C37)),Accueil!$B$13,IF(OR(ISNUMBER(SEARCH("Véhicule",$C37)),ISNUMBER(SEARCH("Vehicule",$C37)),ISNUMBER(SEARCH("vehicule",$C37))),Accueil!$B$14,IFERROR(VLOOKUP($C37,$L$3:$P$43,5,FALSE),1)))))),2),0)</f>
        <v>0</v>
      </c>
      <c r="AH37" s="231">
        <f ca="1">IF($AD37,ROUND(IF(ISNUMBER(F37),F37,0)*(IF(OR(ISNUMBER(SEARCH("Non déductible",$C37)),ISNUMBER(SEARCH("Non deductible",$C37))),0,IF(ISNUMBER(SEARCH("Repas",$C37)),0.5,IF(ISNUMBER(SEARCH("Bureau à domicile",$C37)),Accueil!$B$13,IF(OR(ISNUMBER(SEARCH("Véhicule",$C37)),ISNUMBER(SEARCH("Vehicule",$C37)),ISNUMBER(SEARCH("vehicule",$C37))),Accueil!$B$14,IFERROR(VLOOKUP($C37,$L$3:$P$43,5,FALSE),1)))))),2),0)</f>
        <v>0</v>
      </c>
    </row>
    <row r="38" spans="1:34" ht="20.100000000000001" customHeight="1" x14ac:dyDescent="0.25">
      <c r="A38" s="248" t="str">
        <f>IF(NOT(_xlfn.ISFORMULA(D38)),IF(AND(ISNUMBER(D38),D38&lt;&gt;0),Accueil!$B$7,IF(NOT(_xlfn.ISFORMULA(G38)),IF(AND(ISNUMBER(G38),G38&lt;&gt;0),Accueil!$B$7,""),"")),IF(NOT(_xlfn.ISFORMULA(G38)),IF(AND(ISNUMBER(G38),G38&lt;&gt;0),Accueil!$B$7,""),""))</f>
        <v/>
      </c>
      <c r="B38" s="37"/>
      <c r="C38" s="37"/>
      <c r="D38" s="249" t="str">
        <f t="shared" ca="1" si="0"/>
        <v/>
      </c>
      <c r="E38" s="223" t="str">
        <f t="shared" ca="1" si="1"/>
        <v/>
      </c>
      <c r="F38" s="223" t="str">
        <f t="shared" ca="1" si="2"/>
        <v/>
      </c>
      <c r="G38" s="224" t="str">
        <f t="shared" ca="1" si="3"/>
        <v/>
      </c>
      <c r="H38" s="255" t="str">
        <f t="shared" ca="1" si="4"/>
        <v/>
      </c>
      <c r="I38" s="251" t="str">
        <f t="shared" ca="1" si="5"/>
        <v/>
      </c>
      <c r="J38" s="244" t="str">
        <f t="shared" ca="1" si="6"/>
        <v/>
      </c>
      <c r="K38" s="75"/>
      <c r="L38" s="78" t="s">
        <v>76</v>
      </c>
      <c r="M38" s="252">
        <f t="shared" si="7"/>
        <v>0</v>
      </c>
      <c r="N38" s="252">
        <f t="shared" si="8"/>
        <v>0</v>
      </c>
      <c r="O38" s="252">
        <f t="shared" si="9"/>
        <v>0</v>
      </c>
      <c r="P38" s="79">
        <v>1</v>
      </c>
      <c r="Q38" s="253">
        <f t="shared" si="10"/>
        <v>0</v>
      </c>
      <c r="R38" s="253">
        <f t="shared" si="11"/>
        <v>0</v>
      </c>
      <c r="S38" s="253">
        <f t="shared" si="12"/>
        <v>0</v>
      </c>
      <c r="T38" s="194"/>
      <c r="U38" s="35"/>
      <c r="X38" s="148"/>
      <c r="Y38" s="148"/>
      <c r="Z38" s="148"/>
      <c r="AA38" s="228" t="b">
        <f t="shared" ca="1" si="13"/>
        <v>1</v>
      </c>
      <c r="AB38" s="228" t="b">
        <f t="shared" si="14"/>
        <v>0</v>
      </c>
      <c r="AC38" s="228" t="b">
        <f ca="1">AND(Accueil!$Z$100="Régulière",Accueil!$E$5="Oui",$AA38,NOT($AB38),OR($AE38="",Accueil!$E$7="",NOT(ISNUMBER(Accueil!$E$7)),$AE38&gt;=Accueil!$E$7))</f>
        <v>0</v>
      </c>
      <c r="AD38" s="228" t="b">
        <f ca="1">AND(Accueil!$Z$100="Régulière",Accueil!$E$8="Oui",$AA38,NOT($AB38),OR($AE38="",Accueil!$E$10="",NOT(ISNUMBER(Accueil!$E$10)),$AE38&gt;=Accueil!$E$10))</f>
        <v>0</v>
      </c>
      <c r="AE38" s="247" t="str">
        <f>IF(NOT(_xlfn.ISFORMULA(A38)),IF(ISNUMBER(A38),A38,IF(NOT(_xlfn.ISFORMULA(D38)),IF(AND(ISNUMBER(D38),D38&lt;&gt;0),Accueil!$B$7,IF(NOT(_xlfn.ISFORMULA(G38)),IF(AND(ISNUMBER(G38),G38&lt;&gt;0),Accueil!$B$7,""),"")),IF(NOT(_xlfn.ISFORMULA(G38)),IF(AND(ISNUMBER(G38),G38&lt;&gt;0),Accueil!$B$7,""),""))),IF(NOT(_xlfn.ISFORMULA(D38)),IF(AND(ISNUMBER(D38),D38&lt;&gt;0),Accueil!$B$7,IF(NOT(_xlfn.ISFORMULA(G38)),IF(AND(ISNUMBER(G38),G38&lt;&gt;0),Accueil!$B$7,""),"")),IF(NOT(_xlfn.ISFORMULA(G38)),IF(AND(ISNUMBER(G38),G38&lt;&gt;0),Accueil!$B$7,""),"")))</f>
        <v/>
      </c>
      <c r="AF38" s="231" t="str">
        <f t="shared" ca="1" si="15"/>
        <v/>
      </c>
      <c r="AG38" s="231">
        <f ca="1">IF($AC38,ROUND(IF(ISNUMBER(E38),E38,0)*(IF(OR(ISNUMBER(SEARCH("Non déductible",$C38)),ISNUMBER(SEARCH("Non deductible",$C38))),0,IF(ISNUMBER(SEARCH("Repas",$C38)),0.5,IF(ISNUMBER(SEARCH("Bureau à domicile",$C38)),Accueil!$B$13,IF(OR(ISNUMBER(SEARCH("Véhicule",$C38)),ISNUMBER(SEARCH("Vehicule",$C38)),ISNUMBER(SEARCH("vehicule",$C38))),Accueil!$B$14,IFERROR(VLOOKUP($C38,$L$3:$P$43,5,FALSE),1)))))),2),0)</f>
        <v>0</v>
      </c>
      <c r="AH38" s="231">
        <f ca="1">IF($AD38,ROUND(IF(ISNUMBER(F38),F38,0)*(IF(OR(ISNUMBER(SEARCH("Non déductible",$C38)),ISNUMBER(SEARCH("Non deductible",$C38))),0,IF(ISNUMBER(SEARCH("Repas",$C38)),0.5,IF(ISNUMBER(SEARCH("Bureau à domicile",$C38)),Accueil!$B$13,IF(OR(ISNUMBER(SEARCH("Véhicule",$C38)),ISNUMBER(SEARCH("Vehicule",$C38)),ISNUMBER(SEARCH("vehicule",$C38))),Accueil!$B$14,IFERROR(VLOOKUP($C38,$L$3:$P$43,5,FALSE),1)))))),2),0)</f>
        <v>0</v>
      </c>
    </row>
    <row r="39" spans="1:34" ht="20.100000000000001" customHeight="1" x14ac:dyDescent="0.25">
      <c r="A39" s="248" t="str">
        <f>IF(NOT(_xlfn.ISFORMULA(D39)),IF(AND(ISNUMBER(D39),D39&lt;&gt;0),Accueil!$B$7,IF(NOT(_xlfn.ISFORMULA(G39)),IF(AND(ISNUMBER(G39),G39&lt;&gt;0),Accueil!$B$7,""),"")),IF(NOT(_xlfn.ISFORMULA(G39)),IF(AND(ISNUMBER(G39),G39&lt;&gt;0),Accueil!$B$7,""),""))</f>
        <v/>
      </c>
      <c r="B39" s="37"/>
      <c r="C39" s="37"/>
      <c r="D39" s="249" t="str">
        <f t="shared" ca="1" si="0"/>
        <v/>
      </c>
      <c r="E39" s="223" t="str">
        <f t="shared" ca="1" si="1"/>
        <v/>
      </c>
      <c r="F39" s="223" t="str">
        <f t="shared" ca="1" si="2"/>
        <v/>
      </c>
      <c r="G39" s="224" t="str">
        <f t="shared" ca="1" si="3"/>
        <v/>
      </c>
      <c r="H39" s="255" t="str">
        <f t="shared" ca="1" si="4"/>
        <v/>
      </c>
      <c r="I39" s="251" t="str">
        <f t="shared" ca="1" si="5"/>
        <v/>
      </c>
      <c r="J39" s="244" t="str">
        <f t="shared" ca="1" si="6"/>
        <v/>
      </c>
      <c r="K39" s="75"/>
      <c r="L39" s="78" t="s">
        <v>77</v>
      </c>
      <c r="M39" s="252">
        <f t="shared" si="7"/>
        <v>0</v>
      </c>
      <c r="N39" s="252">
        <f t="shared" si="8"/>
        <v>0</v>
      </c>
      <c r="O39" s="252">
        <f t="shared" si="9"/>
        <v>0</v>
      </c>
      <c r="P39" s="79">
        <v>1</v>
      </c>
      <c r="Q39" s="253">
        <f t="shared" si="10"/>
        <v>0</v>
      </c>
      <c r="R39" s="253">
        <f t="shared" si="11"/>
        <v>0</v>
      </c>
      <c r="S39" s="253">
        <f t="shared" si="12"/>
        <v>0</v>
      </c>
      <c r="T39" s="194"/>
      <c r="U39" s="35"/>
      <c r="X39" s="148"/>
      <c r="Y39" s="148"/>
      <c r="Z39" s="148"/>
      <c r="AA39" s="228" t="b">
        <f t="shared" ca="1" si="13"/>
        <v>1</v>
      </c>
      <c r="AB39" s="228" t="b">
        <f t="shared" si="14"/>
        <v>0</v>
      </c>
      <c r="AC39" s="228" t="b">
        <f ca="1">AND(Accueil!$Z$100="Régulière",Accueil!$E$5="Oui",$AA39,NOT($AB39),OR($AE39="",Accueil!$E$7="",NOT(ISNUMBER(Accueil!$E$7)),$AE39&gt;=Accueil!$E$7))</f>
        <v>0</v>
      </c>
      <c r="AD39" s="228" t="b">
        <f ca="1">AND(Accueil!$Z$100="Régulière",Accueil!$E$8="Oui",$AA39,NOT($AB39),OR($AE39="",Accueil!$E$10="",NOT(ISNUMBER(Accueil!$E$10)),$AE39&gt;=Accueil!$E$10))</f>
        <v>0</v>
      </c>
      <c r="AE39" s="247" t="str">
        <f>IF(NOT(_xlfn.ISFORMULA(A39)),IF(ISNUMBER(A39),A39,IF(NOT(_xlfn.ISFORMULA(D39)),IF(AND(ISNUMBER(D39),D39&lt;&gt;0),Accueil!$B$7,IF(NOT(_xlfn.ISFORMULA(G39)),IF(AND(ISNUMBER(G39),G39&lt;&gt;0),Accueil!$B$7,""),"")),IF(NOT(_xlfn.ISFORMULA(G39)),IF(AND(ISNUMBER(G39),G39&lt;&gt;0),Accueil!$B$7,""),""))),IF(NOT(_xlfn.ISFORMULA(D39)),IF(AND(ISNUMBER(D39),D39&lt;&gt;0),Accueil!$B$7,IF(NOT(_xlfn.ISFORMULA(G39)),IF(AND(ISNUMBER(G39),G39&lt;&gt;0),Accueil!$B$7,""),"")),IF(NOT(_xlfn.ISFORMULA(G39)),IF(AND(ISNUMBER(G39),G39&lt;&gt;0),Accueil!$B$7,""),"")))</f>
        <v/>
      </c>
      <c r="AF39" s="231" t="str">
        <f t="shared" ca="1" si="15"/>
        <v/>
      </c>
      <c r="AG39" s="231">
        <f ca="1">IF($AC39,ROUND(IF(ISNUMBER(E39),E39,0)*(IF(OR(ISNUMBER(SEARCH("Non déductible",$C39)),ISNUMBER(SEARCH("Non deductible",$C39))),0,IF(ISNUMBER(SEARCH("Repas",$C39)),0.5,IF(ISNUMBER(SEARCH("Bureau à domicile",$C39)),Accueil!$B$13,IF(OR(ISNUMBER(SEARCH("Véhicule",$C39)),ISNUMBER(SEARCH("Vehicule",$C39)),ISNUMBER(SEARCH("vehicule",$C39))),Accueil!$B$14,IFERROR(VLOOKUP($C39,$L$3:$P$43,5,FALSE),1)))))),2),0)</f>
        <v>0</v>
      </c>
      <c r="AH39" s="231">
        <f ca="1">IF($AD39,ROUND(IF(ISNUMBER(F39),F39,0)*(IF(OR(ISNUMBER(SEARCH("Non déductible",$C39)),ISNUMBER(SEARCH("Non deductible",$C39))),0,IF(ISNUMBER(SEARCH("Repas",$C39)),0.5,IF(ISNUMBER(SEARCH("Bureau à domicile",$C39)),Accueil!$B$13,IF(OR(ISNUMBER(SEARCH("Véhicule",$C39)),ISNUMBER(SEARCH("Vehicule",$C39)),ISNUMBER(SEARCH("vehicule",$C39))),Accueil!$B$14,IFERROR(VLOOKUP($C39,$L$3:$P$43,5,FALSE),1)))))),2),0)</f>
        <v>0</v>
      </c>
    </row>
    <row r="40" spans="1:34" ht="20.100000000000001" customHeight="1" x14ac:dyDescent="0.25">
      <c r="A40" s="248" t="str">
        <f>IF(NOT(_xlfn.ISFORMULA(D40)),IF(AND(ISNUMBER(D40),D40&lt;&gt;0),Accueil!$B$7,IF(NOT(_xlfn.ISFORMULA(G40)),IF(AND(ISNUMBER(G40),G40&lt;&gt;0),Accueil!$B$7,""),"")),IF(NOT(_xlfn.ISFORMULA(G40)),IF(AND(ISNUMBER(G40),G40&lt;&gt;0),Accueil!$B$7,""),""))</f>
        <v/>
      </c>
      <c r="B40" s="37"/>
      <c r="C40" s="37"/>
      <c r="D40" s="249" t="str">
        <f t="shared" ca="1" si="0"/>
        <v/>
      </c>
      <c r="E40" s="223" t="str">
        <f t="shared" ca="1" si="1"/>
        <v/>
      </c>
      <c r="F40" s="223" t="str">
        <f t="shared" ca="1" si="2"/>
        <v/>
      </c>
      <c r="G40" s="224" t="str">
        <f t="shared" ca="1" si="3"/>
        <v/>
      </c>
      <c r="H40" s="255" t="str">
        <f t="shared" ca="1" si="4"/>
        <v/>
      </c>
      <c r="I40" s="251" t="str">
        <f t="shared" ca="1" si="5"/>
        <v/>
      </c>
      <c r="J40" s="244" t="str">
        <f t="shared" ca="1" si="6"/>
        <v/>
      </c>
      <c r="K40" s="75"/>
      <c r="L40" s="78" t="s">
        <v>78</v>
      </c>
      <c r="M40" s="252">
        <f t="shared" si="7"/>
        <v>0</v>
      </c>
      <c r="N40" s="252">
        <f t="shared" si="8"/>
        <v>0</v>
      </c>
      <c r="O40" s="252">
        <f t="shared" si="9"/>
        <v>0</v>
      </c>
      <c r="P40" s="79">
        <v>1</v>
      </c>
      <c r="Q40" s="253">
        <f t="shared" si="10"/>
        <v>0</v>
      </c>
      <c r="R40" s="253">
        <f t="shared" si="11"/>
        <v>0</v>
      </c>
      <c r="S40" s="253">
        <f t="shared" si="12"/>
        <v>0</v>
      </c>
      <c r="T40" s="194"/>
      <c r="U40" s="35"/>
      <c r="X40" s="148"/>
      <c r="Y40" s="148"/>
      <c r="Z40" s="148"/>
      <c r="AA40" s="228" t="b">
        <f t="shared" ca="1" si="13"/>
        <v>1</v>
      </c>
      <c r="AB40" s="228" t="b">
        <f t="shared" si="14"/>
        <v>0</v>
      </c>
      <c r="AC40" s="228" t="b">
        <f ca="1">AND(Accueil!$Z$100="Régulière",Accueil!$E$5="Oui",$AA40,NOT($AB40),OR($AE40="",Accueil!$E$7="",NOT(ISNUMBER(Accueil!$E$7)),$AE40&gt;=Accueil!$E$7))</f>
        <v>0</v>
      </c>
      <c r="AD40" s="228" t="b">
        <f ca="1">AND(Accueil!$Z$100="Régulière",Accueil!$E$8="Oui",$AA40,NOT($AB40),OR($AE40="",Accueil!$E$10="",NOT(ISNUMBER(Accueil!$E$10)),$AE40&gt;=Accueil!$E$10))</f>
        <v>0</v>
      </c>
      <c r="AE40" s="247" t="str">
        <f>IF(NOT(_xlfn.ISFORMULA(A40)),IF(ISNUMBER(A40),A40,IF(NOT(_xlfn.ISFORMULA(D40)),IF(AND(ISNUMBER(D40),D40&lt;&gt;0),Accueil!$B$7,IF(NOT(_xlfn.ISFORMULA(G40)),IF(AND(ISNUMBER(G40),G40&lt;&gt;0),Accueil!$B$7,""),"")),IF(NOT(_xlfn.ISFORMULA(G40)),IF(AND(ISNUMBER(G40),G40&lt;&gt;0),Accueil!$B$7,""),""))),IF(NOT(_xlfn.ISFORMULA(D40)),IF(AND(ISNUMBER(D40),D40&lt;&gt;0),Accueil!$B$7,IF(NOT(_xlfn.ISFORMULA(G40)),IF(AND(ISNUMBER(G40),G40&lt;&gt;0),Accueil!$B$7,""),"")),IF(NOT(_xlfn.ISFORMULA(G40)),IF(AND(ISNUMBER(G40),G40&lt;&gt;0),Accueil!$B$7,""),"")))</f>
        <v/>
      </c>
      <c r="AF40" s="231" t="str">
        <f t="shared" ca="1" si="15"/>
        <v/>
      </c>
      <c r="AG40" s="231">
        <f ca="1">IF($AC40,ROUND(IF(ISNUMBER(E40),E40,0)*(IF(OR(ISNUMBER(SEARCH("Non déductible",$C40)),ISNUMBER(SEARCH("Non deductible",$C40))),0,IF(ISNUMBER(SEARCH("Repas",$C40)),0.5,IF(ISNUMBER(SEARCH("Bureau à domicile",$C40)),Accueil!$B$13,IF(OR(ISNUMBER(SEARCH("Véhicule",$C40)),ISNUMBER(SEARCH("Vehicule",$C40)),ISNUMBER(SEARCH("vehicule",$C40))),Accueil!$B$14,IFERROR(VLOOKUP($C40,$L$3:$P$43,5,FALSE),1)))))),2),0)</f>
        <v>0</v>
      </c>
      <c r="AH40" s="231">
        <f ca="1">IF($AD40,ROUND(IF(ISNUMBER(F40),F40,0)*(IF(OR(ISNUMBER(SEARCH("Non déductible",$C40)),ISNUMBER(SEARCH("Non deductible",$C40))),0,IF(ISNUMBER(SEARCH("Repas",$C40)),0.5,IF(ISNUMBER(SEARCH("Bureau à domicile",$C40)),Accueil!$B$13,IF(OR(ISNUMBER(SEARCH("Véhicule",$C40)),ISNUMBER(SEARCH("Vehicule",$C40)),ISNUMBER(SEARCH("vehicule",$C40))),Accueil!$B$14,IFERROR(VLOOKUP($C40,$L$3:$P$43,5,FALSE),1)))))),2),0)</f>
        <v>0</v>
      </c>
    </row>
    <row r="41" spans="1:34" ht="20.100000000000001" customHeight="1" x14ac:dyDescent="0.25">
      <c r="A41" s="248" t="str">
        <f>IF(NOT(_xlfn.ISFORMULA(D41)),IF(AND(ISNUMBER(D41),D41&lt;&gt;0),Accueil!$B$7,IF(NOT(_xlfn.ISFORMULA(G41)),IF(AND(ISNUMBER(G41),G41&lt;&gt;0),Accueil!$B$7,""),"")),IF(NOT(_xlfn.ISFORMULA(G41)),IF(AND(ISNUMBER(G41),G41&lt;&gt;0),Accueil!$B$7,""),""))</f>
        <v/>
      </c>
      <c r="B41" s="37"/>
      <c r="C41" s="37"/>
      <c r="D41" s="249" t="str">
        <f t="shared" ca="1" si="0"/>
        <v/>
      </c>
      <c r="E41" s="223" t="str">
        <f t="shared" ca="1" si="1"/>
        <v/>
      </c>
      <c r="F41" s="223" t="str">
        <f t="shared" ca="1" si="2"/>
        <v/>
      </c>
      <c r="G41" s="224" t="str">
        <f t="shared" ca="1" si="3"/>
        <v/>
      </c>
      <c r="H41" s="255" t="str">
        <f t="shared" ca="1" si="4"/>
        <v/>
      </c>
      <c r="I41" s="251" t="str">
        <f t="shared" ca="1" si="5"/>
        <v/>
      </c>
      <c r="J41" s="244" t="str">
        <f t="shared" ca="1" si="6"/>
        <v/>
      </c>
      <c r="K41" s="75"/>
      <c r="L41" s="78" t="s">
        <v>79</v>
      </c>
      <c r="M41" s="252">
        <f t="shared" si="7"/>
        <v>0</v>
      </c>
      <c r="N41" s="252">
        <f t="shared" si="8"/>
        <v>0</v>
      </c>
      <c r="O41" s="252">
        <f t="shared" si="9"/>
        <v>0</v>
      </c>
      <c r="P41" s="79">
        <v>1</v>
      </c>
      <c r="Q41" s="253">
        <f t="shared" si="10"/>
        <v>0</v>
      </c>
      <c r="R41" s="253">
        <f t="shared" si="11"/>
        <v>0</v>
      </c>
      <c r="S41" s="253">
        <f t="shared" si="12"/>
        <v>0</v>
      </c>
      <c r="T41" s="194"/>
      <c r="U41" s="35"/>
      <c r="X41" s="148"/>
      <c r="Y41" s="148"/>
      <c r="Z41" s="148"/>
      <c r="AA41" s="228" t="b">
        <f t="shared" ca="1" si="13"/>
        <v>1</v>
      </c>
      <c r="AB41" s="228" t="b">
        <f t="shared" si="14"/>
        <v>0</v>
      </c>
      <c r="AC41" s="228" t="b">
        <f ca="1">AND(Accueil!$Z$100="Régulière",Accueil!$E$5="Oui",$AA41,NOT($AB41),OR($AE41="",Accueil!$E$7="",NOT(ISNUMBER(Accueil!$E$7)),$AE41&gt;=Accueil!$E$7))</f>
        <v>0</v>
      </c>
      <c r="AD41" s="228" t="b">
        <f ca="1">AND(Accueil!$Z$100="Régulière",Accueil!$E$8="Oui",$AA41,NOT($AB41),OR($AE41="",Accueil!$E$10="",NOT(ISNUMBER(Accueil!$E$10)),$AE41&gt;=Accueil!$E$10))</f>
        <v>0</v>
      </c>
      <c r="AE41" s="247" t="str">
        <f>IF(NOT(_xlfn.ISFORMULA(A41)),IF(ISNUMBER(A41),A41,IF(NOT(_xlfn.ISFORMULA(D41)),IF(AND(ISNUMBER(D41),D41&lt;&gt;0),Accueil!$B$7,IF(NOT(_xlfn.ISFORMULA(G41)),IF(AND(ISNUMBER(G41),G41&lt;&gt;0),Accueil!$B$7,""),"")),IF(NOT(_xlfn.ISFORMULA(G41)),IF(AND(ISNUMBER(G41),G41&lt;&gt;0),Accueil!$B$7,""),""))),IF(NOT(_xlfn.ISFORMULA(D41)),IF(AND(ISNUMBER(D41),D41&lt;&gt;0),Accueil!$B$7,IF(NOT(_xlfn.ISFORMULA(G41)),IF(AND(ISNUMBER(G41),G41&lt;&gt;0),Accueil!$B$7,""),"")),IF(NOT(_xlfn.ISFORMULA(G41)),IF(AND(ISNUMBER(G41),G41&lt;&gt;0),Accueil!$B$7,""),"")))</f>
        <v/>
      </c>
      <c r="AF41" s="231" t="str">
        <f t="shared" ca="1" si="15"/>
        <v/>
      </c>
      <c r="AG41" s="231">
        <f ca="1">IF($AC41,ROUND(IF(ISNUMBER(E41),E41,0)*(IF(OR(ISNUMBER(SEARCH("Non déductible",$C41)),ISNUMBER(SEARCH("Non deductible",$C41))),0,IF(ISNUMBER(SEARCH("Repas",$C41)),0.5,IF(ISNUMBER(SEARCH("Bureau à domicile",$C41)),Accueil!$B$13,IF(OR(ISNUMBER(SEARCH("Véhicule",$C41)),ISNUMBER(SEARCH("Vehicule",$C41)),ISNUMBER(SEARCH("vehicule",$C41))),Accueil!$B$14,IFERROR(VLOOKUP($C41,$L$3:$P$43,5,FALSE),1)))))),2),0)</f>
        <v>0</v>
      </c>
      <c r="AH41" s="231">
        <f ca="1">IF($AD41,ROUND(IF(ISNUMBER(F41),F41,0)*(IF(OR(ISNUMBER(SEARCH("Non déductible",$C41)),ISNUMBER(SEARCH("Non deductible",$C41))),0,IF(ISNUMBER(SEARCH("Repas",$C41)),0.5,IF(ISNUMBER(SEARCH("Bureau à domicile",$C41)),Accueil!$B$13,IF(OR(ISNUMBER(SEARCH("Véhicule",$C41)),ISNUMBER(SEARCH("Vehicule",$C41)),ISNUMBER(SEARCH("vehicule",$C41))),Accueil!$B$14,IFERROR(VLOOKUP($C41,$L$3:$P$43,5,FALSE),1)))))),2),0)</f>
        <v>0</v>
      </c>
    </row>
    <row r="42" spans="1:34" ht="20.100000000000001" customHeight="1" x14ac:dyDescent="0.25">
      <c r="A42" s="248" t="str">
        <f>IF(NOT(_xlfn.ISFORMULA(D42)),IF(AND(ISNUMBER(D42),D42&lt;&gt;0),Accueil!$B$7,IF(NOT(_xlfn.ISFORMULA(G42)),IF(AND(ISNUMBER(G42),G42&lt;&gt;0),Accueil!$B$7,""),"")),IF(NOT(_xlfn.ISFORMULA(G42)),IF(AND(ISNUMBER(G42),G42&lt;&gt;0),Accueil!$B$7,""),""))</f>
        <v/>
      </c>
      <c r="B42" s="37"/>
      <c r="C42" s="37"/>
      <c r="D42" s="249" t="str">
        <f t="shared" ca="1" si="0"/>
        <v/>
      </c>
      <c r="E42" s="223" t="str">
        <f t="shared" ca="1" si="1"/>
        <v/>
      </c>
      <c r="F42" s="223" t="str">
        <f t="shared" ca="1" si="2"/>
        <v/>
      </c>
      <c r="G42" s="224" t="str">
        <f t="shared" ca="1" si="3"/>
        <v/>
      </c>
      <c r="H42" s="255" t="str">
        <f t="shared" ca="1" si="4"/>
        <v/>
      </c>
      <c r="I42" s="251" t="str">
        <f t="shared" ca="1" si="5"/>
        <v/>
      </c>
      <c r="J42" s="244" t="str">
        <f t="shared" ca="1" si="6"/>
        <v/>
      </c>
      <c r="K42" s="75"/>
      <c r="L42" s="78" t="s">
        <v>80</v>
      </c>
      <c r="M42" s="252">
        <f t="shared" si="7"/>
        <v>0</v>
      </c>
      <c r="N42" s="252">
        <f t="shared" si="8"/>
        <v>0</v>
      </c>
      <c r="O42" s="252">
        <f t="shared" si="9"/>
        <v>0</v>
      </c>
      <c r="P42" s="79">
        <v>1</v>
      </c>
      <c r="Q42" s="253">
        <f t="shared" si="10"/>
        <v>0</v>
      </c>
      <c r="R42" s="253">
        <f t="shared" si="11"/>
        <v>0</v>
      </c>
      <c r="S42" s="253">
        <f t="shared" si="12"/>
        <v>0</v>
      </c>
      <c r="T42" s="194"/>
      <c r="U42" s="35"/>
      <c r="X42" s="148"/>
      <c r="Y42" s="148"/>
      <c r="Z42" s="148"/>
      <c r="AA42" s="228" t="b">
        <f t="shared" ca="1" si="13"/>
        <v>1</v>
      </c>
      <c r="AB42" s="228" t="b">
        <f t="shared" si="14"/>
        <v>0</v>
      </c>
      <c r="AC42" s="228" t="b">
        <f ca="1">AND(Accueil!$Z$100="Régulière",Accueil!$E$5="Oui",$AA42,NOT($AB42),OR($AE42="",Accueil!$E$7="",NOT(ISNUMBER(Accueil!$E$7)),$AE42&gt;=Accueil!$E$7))</f>
        <v>0</v>
      </c>
      <c r="AD42" s="228" t="b">
        <f ca="1">AND(Accueil!$Z$100="Régulière",Accueil!$E$8="Oui",$AA42,NOT($AB42),OR($AE42="",Accueil!$E$10="",NOT(ISNUMBER(Accueil!$E$10)),$AE42&gt;=Accueil!$E$10))</f>
        <v>0</v>
      </c>
      <c r="AE42" s="247" t="str">
        <f>IF(NOT(_xlfn.ISFORMULA(A42)),IF(ISNUMBER(A42),A42,IF(NOT(_xlfn.ISFORMULA(D42)),IF(AND(ISNUMBER(D42),D42&lt;&gt;0),Accueil!$B$7,IF(NOT(_xlfn.ISFORMULA(G42)),IF(AND(ISNUMBER(G42),G42&lt;&gt;0),Accueil!$B$7,""),"")),IF(NOT(_xlfn.ISFORMULA(G42)),IF(AND(ISNUMBER(G42),G42&lt;&gt;0),Accueil!$B$7,""),""))),IF(NOT(_xlfn.ISFORMULA(D42)),IF(AND(ISNUMBER(D42),D42&lt;&gt;0),Accueil!$B$7,IF(NOT(_xlfn.ISFORMULA(G42)),IF(AND(ISNUMBER(G42),G42&lt;&gt;0),Accueil!$B$7,""),"")),IF(NOT(_xlfn.ISFORMULA(G42)),IF(AND(ISNUMBER(G42),G42&lt;&gt;0),Accueil!$B$7,""),"")))</f>
        <v/>
      </c>
      <c r="AF42" s="231" t="str">
        <f t="shared" ca="1" si="15"/>
        <v/>
      </c>
      <c r="AG42" s="231">
        <f ca="1">IF($AC42,ROUND(IF(ISNUMBER(E42),E42,0)*(IF(OR(ISNUMBER(SEARCH("Non déductible",$C42)),ISNUMBER(SEARCH("Non deductible",$C42))),0,IF(ISNUMBER(SEARCH("Repas",$C42)),0.5,IF(ISNUMBER(SEARCH("Bureau à domicile",$C42)),Accueil!$B$13,IF(OR(ISNUMBER(SEARCH("Véhicule",$C42)),ISNUMBER(SEARCH("Vehicule",$C42)),ISNUMBER(SEARCH("vehicule",$C42))),Accueil!$B$14,IFERROR(VLOOKUP($C42,$L$3:$P$43,5,FALSE),1)))))),2),0)</f>
        <v>0</v>
      </c>
      <c r="AH42" s="231">
        <f ca="1">IF($AD42,ROUND(IF(ISNUMBER(F42),F42,0)*(IF(OR(ISNUMBER(SEARCH("Non déductible",$C42)),ISNUMBER(SEARCH("Non deductible",$C42))),0,IF(ISNUMBER(SEARCH("Repas",$C42)),0.5,IF(ISNUMBER(SEARCH("Bureau à domicile",$C42)),Accueil!$B$13,IF(OR(ISNUMBER(SEARCH("Véhicule",$C42)),ISNUMBER(SEARCH("Vehicule",$C42)),ISNUMBER(SEARCH("vehicule",$C42))),Accueil!$B$14,IFERROR(VLOOKUP($C42,$L$3:$P$43,5,FALSE),1)))))),2),0)</f>
        <v>0</v>
      </c>
    </row>
    <row r="43" spans="1:34" ht="20.100000000000001" customHeight="1" thickBot="1" x14ac:dyDescent="0.3">
      <c r="A43" s="248" t="str">
        <f>IF(NOT(_xlfn.ISFORMULA(D43)),IF(AND(ISNUMBER(D43),D43&lt;&gt;0),Accueil!$B$7,IF(NOT(_xlfn.ISFORMULA(G43)),IF(AND(ISNUMBER(G43),G43&lt;&gt;0),Accueil!$B$7,""),"")),IF(NOT(_xlfn.ISFORMULA(G43)),IF(AND(ISNUMBER(G43),G43&lt;&gt;0),Accueil!$B$7,""),""))</f>
        <v/>
      </c>
      <c r="B43" s="37"/>
      <c r="C43" s="37"/>
      <c r="D43" s="249" t="str">
        <f t="shared" ca="1" si="0"/>
        <v/>
      </c>
      <c r="E43" s="223" t="str">
        <f t="shared" ca="1" si="1"/>
        <v/>
      </c>
      <c r="F43" s="223" t="str">
        <f t="shared" ca="1" si="2"/>
        <v/>
      </c>
      <c r="G43" s="224" t="str">
        <f t="shared" ca="1" si="3"/>
        <v/>
      </c>
      <c r="H43" s="255" t="str">
        <f t="shared" ca="1" si="4"/>
        <v/>
      </c>
      <c r="I43" s="251" t="str">
        <f t="shared" ca="1" si="5"/>
        <v/>
      </c>
      <c r="J43" s="244" t="str">
        <f t="shared" ca="1" si="6"/>
        <v/>
      </c>
      <c r="K43" s="75"/>
      <c r="L43" s="80" t="s">
        <v>81</v>
      </c>
      <c r="M43" s="256">
        <f t="shared" si="7"/>
        <v>0</v>
      </c>
      <c r="N43" s="256">
        <f t="shared" si="8"/>
        <v>0</v>
      </c>
      <c r="O43" s="256">
        <f t="shared" si="9"/>
        <v>0</v>
      </c>
      <c r="P43" s="81">
        <v>0</v>
      </c>
      <c r="Q43" s="257">
        <f t="shared" si="10"/>
        <v>0</v>
      </c>
      <c r="R43" s="257">
        <f t="shared" si="11"/>
        <v>0</v>
      </c>
      <c r="S43" s="257">
        <f t="shared" si="12"/>
        <v>0</v>
      </c>
      <c r="T43" s="195"/>
      <c r="U43" s="35"/>
      <c r="X43" s="148"/>
      <c r="Y43" s="148"/>
      <c r="Z43" s="148"/>
      <c r="AA43" s="228" t="b">
        <f t="shared" ca="1" si="13"/>
        <v>1</v>
      </c>
      <c r="AB43" s="228" t="b">
        <f t="shared" si="14"/>
        <v>0</v>
      </c>
      <c r="AC43" s="228" t="b">
        <f ca="1">AND(Accueil!$Z$100="Régulière",Accueil!$E$5="Oui",$AA43,NOT($AB43),OR($AE43="",Accueil!$E$7="",NOT(ISNUMBER(Accueil!$E$7)),$AE43&gt;=Accueil!$E$7))</f>
        <v>0</v>
      </c>
      <c r="AD43" s="228" t="b">
        <f ca="1">AND(Accueil!$Z$100="Régulière",Accueil!$E$8="Oui",$AA43,NOT($AB43),OR($AE43="",Accueil!$E$10="",NOT(ISNUMBER(Accueil!$E$10)),$AE43&gt;=Accueil!$E$10))</f>
        <v>0</v>
      </c>
      <c r="AE43" s="247" t="str">
        <f>IF(NOT(_xlfn.ISFORMULA(A43)),IF(ISNUMBER(A43),A43,IF(NOT(_xlfn.ISFORMULA(D43)),IF(AND(ISNUMBER(D43),D43&lt;&gt;0),Accueil!$B$7,IF(NOT(_xlfn.ISFORMULA(G43)),IF(AND(ISNUMBER(G43),G43&lt;&gt;0),Accueil!$B$7,""),"")),IF(NOT(_xlfn.ISFORMULA(G43)),IF(AND(ISNUMBER(G43),G43&lt;&gt;0),Accueil!$B$7,""),""))),IF(NOT(_xlfn.ISFORMULA(D43)),IF(AND(ISNUMBER(D43),D43&lt;&gt;0),Accueil!$B$7,IF(NOT(_xlfn.ISFORMULA(G43)),IF(AND(ISNUMBER(G43),G43&lt;&gt;0),Accueil!$B$7,""),"")),IF(NOT(_xlfn.ISFORMULA(G43)),IF(AND(ISNUMBER(G43),G43&lt;&gt;0),Accueil!$B$7,""),"")))</f>
        <v/>
      </c>
      <c r="AF43" s="231" t="str">
        <f t="shared" ca="1" si="15"/>
        <v/>
      </c>
      <c r="AG43" s="231">
        <f ca="1">IF($AC43,ROUND(IF(ISNUMBER(E43),E43,0)*(IF(OR(ISNUMBER(SEARCH("Non déductible",$C43)),ISNUMBER(SEARCH("Non deductible",$C43))),0,IF(ISNUMBER(SEARCH("Repas",$C43)),0.5,IF(ISNUMBER(SEARCH("Bureau à domicile",$C43)),Accueil!$B$13,IF(OR(ISNUMBER(SEARCH("Véhicule",$C43)),ISNUMBER(SEARCH("Vehicule",$C43)),ISNUMBER(SEARCH("vehicule",$C43))),Accueil!$B$14,IFERROR(VLOOKUP($C43,$L$3:$P$43,5,FALSE),1)))))),2),0)</f>
        <v>0</v>
      </c>
      <c r="AH43" s="231">
        <f ca="1">IF($AD43,ROUND(IF(ISNUMBER(F43),F43,0)*(IF(OR(ISNUMBER(SEARCH("Non déductible",$C43)),ISNUMBER(SEARCH("Non deductible",$C43))),0,IF(ISNUMBER(SEARCH("Repas",$C43)),0.5,IF(ISNUMBER(SEARCH("Bureau à domicile",$C43)),Accueil!$B$13,IF(OR(ISNUMBER(SEARCH("Véhicule",$C43)),ISNUMBER(SEARCH("Vehicule",$C43)),ISNUMBER(SEARCH("vehicule",$C43))),Accueil!$B$14,IFERROR(VLOOKUP($C43,$L$3:$P$43,5,FALSE),1)))))),2),0)</f>
        <v>0</v>
      </c>
    </row>
    <row r="44" spans="1:34" ht="20.100000000000001" customHeight="1" thickTop="1" thickBot="1" x14ac:dyDescent="0.35">
      <c r="A44" s="248" t="str">
        <f>IF(NOT(_xlfn.ISFORMULA(D44)),IF(AND(ISNUMBER(D44),D44&lt;&gt;0),Accueil!$B$7,IF(NOT(_xlfn.ISFORMULA(G44)),IF(AND(ISNUMBER(G44),G44&lt;&gt;0),Accueil!$B$7,""),"")),IF(NOT(_xlfn.ISFORMULA(G44)),IF(AND(ISNUMBER(G44),G44&lt;&gt;0),Accueil!$B$7,""),""))</f>
        <v/>
      </c>
      <c r="B44" s="37"/>
      <c r="C44" s="37"/>
      <c r="D44" s="249" t="str">
        <f t="shared" ca="1" si="0"/>
        <v/>
      </c>
      <c r="E44" s="223" t="str">
        <f t="shared" ca="1" si="1"/>
        <v/>
      </c>
      <c r="F44" s="223" t="str">
        <f t="shared" ca="1" si="2"/>
        <v/>
      </c>
      <c r="G44" s="224" t="str">
        <f t="shared" ca="1" si="3"/>
        <v/>
      </c>
      <c r="H44" s="255" t="str">
        <f t="shared" ca="1" si="4"/>
        <v/>
      </c>
      <c r="I44" s="251" t="str">
        <f t="shared" ca="1" si="5"/>
        <v/>
      </c>
      <c r="J44" s="244" t="str">
        <f t="shared" ca="1" si="6"/>
        <v/>
      </c>
      <c r="K44" s="35"/>
      <c r="L44" s="76" t="s">
        <v>82</v>
      </c>
      <c r="M44" s="258">
        <f>SUM(M3:M43)</f>
        <v>0</v>
      </c>
      <c r="N44" s="259">
        <f>SUM(N3:N43)</f>
        <v>0</v>
      </c>
      <c r="O44" s="259">
        <f>SUM(O3:O43)</f>
        <v>0</v>
      </c>
      <c r="P44" s="77"/>
      <c r="Q44" s="259">
        <f>SUM(Q3:Q43)</f>
        <v>0</v>
      </c>
      <c r="R44" s="259">
        <f>SUM(R3:R43)</f>
        <v>0</v>
      </c>
      <c r="S44" s="260">
        <f>SUM(S3:S43)</f>
        <v>0</v>
      </c>
      <c r="T44" s="196"/>
      <c r="U44" s="35"/>
      <c r="X44" s="148"/>
      <c r="Y44" s="148"/>
      <c r="Z44" s="148"/>
      <c r="AA44" s="228" t="b">
        <f t="shared" ca="1" si="13"/>
        <v>1</v>
      </c>
      <c r="AB44" s="228" t="b">
        <f t="shared" si="14"/>
        <v>0</v>
      </c>
      <c r="AC44" s="228" t="b">
        <f ca="1">AND(Accueil!$Z$100="Régulière",Accueil!$E$5="Oui",$AA44,NOT($AB44),OR($AE44="",Accueil!$E$7="",NOT(ISNUMBER(Accueil!$E$7)),$AE44&gt;=Accueil!$E$7))</f>
        <v>0</v>
      </c>
      <c r="AD44" s="228" t="b">
        <f ca="1">AND(Accueil!$Z$100="Régulière",Accueil!$E$8="Oui",$AA44,NOT($AB44),OR($AE44="",Accueil!$E$10="",NOT(ISNUMBER(Accueil!$E$10)),$AE44&gt;=Accueil!$E$10))</f>
        <v>0</v>
      </c>
      <c r="AE44" s="247" t="str">
        <f>IF(NOT(_xlfn.ISFORMULA(A44)),IF(ISNUMBER(A44),A44,IF(NOT(_xlfn.ISFORMULA(D44)),IF(AND(ISNUMBER(D44),D44&lt;&gt;0),Accueil!$B$7,IF(NOT(_xlfn.ISFORMULA(G44)),IF(AND(ISNUMBER(G44),G44&lt;&gt;0),Accueil!$B$7,""),"")),IF(NOT(_xlfn.ISFORMULA(G44)),IF(AND(ISNUMBER(G44),G44&lt;&gt;0),Accueil!$B$7,""),""))),IF(NOT(_xlfn.ISFORMULA(D44)),IF(AND(ISNUMBER(D44),D44&lt;&gt;0),Accueil!$B$7,IF(NOT(_xlfn.ISFORMULA(G44)),IF(AND(ISNUMBER(G44),G44&lt;&gt;0),Accueil!$B$7,""),"")),IF(NOT(_xlfn.ISFORMULA(G44)),IF(AND(ISNUMBER(G44),G44&lt;&gt;0),Accueil!$B$7,""),"")))</f>
        <v/>
      </c>
      <c r="AF44" s="231" t="str">
        <f t="shared" ca="1" si="15"/>
        <v/>
      </c>
      <c r="AG44" s="231">
        <f ca="1">IF($AC44,ROUND(IF(ISNUMBER(E44),E44,0)*(IF(OR(ISNUMBER(SEARCH("Non déductible",$C44)),ISNUMBER(SEARCH("Non deductible",$C44))),0,IF(ISNUMBER(SEARCH("Repas",$C44)),0.5,IF(ISNUMBER(SEARCH("Bureau à domicile",$C44)),Accueil!$B$13,IF(OR(ISNUMBER(SEARCH("Véhicule",$C44)),ISNUMBER(SEARCH("Vehicule",$C44)),ISNUMBER(SEARCH("vehicule",$C44))),Accueil!$B$14,IFERROR(VLOOKUP($C44,$L$3:$P$43,5,FALSE),1)))))),2),0)</f>
        <v>0</v>
      </c>
      <c r="AH44" s="231">
        <f ca="1">IF($AD44,ROUND(IF(ISNUMBER(F44),F44,0)*(IF(OR(ISNUMBER(SEARCH("Non déductible",$C44)),ISNUMBER(SEARCH("Non deductible",$C44))),0,IF(ISNUMBER(SEARCH("Repas",$C44)),0.5,IF(ISNUMBER(SEARCH("Bureau à domicile",$C44)),Accueil!$B$13,IF(OR(ISNUMBER(SEARCH("Véhicule",$C44)),ISNUMBER(SEARCH("Vehicule",$C44)),ISNUMBER(SEARCH("vehicule",$C44))),Accueil!$B$14,IFERROR(VLOOKUP($C44,$L$3:$P$43,5,FALSE),1)))))),2),0)</f>
        <v>0</v>
      </c>
    </row>
    <row r="45" spans="1:34" ht="20.100000000000001" customHeight="1" thickTop="1" x14ac:dyDescent="0.25">
      <c r="A45" s="248" t="str">
        <f>IF(NOT(_xlfn.ISFORMULA(D45)),IF(AND(ISNUMBER(D45),D45&lt;&gt;0),Accueil!$B$7,IF(NOT(_xlfn.ISFORMULA(G45)),IF(AND(ISNUMBER(G45),G45&lt;&gt;0),Accueil!$B$7,""),"")),IF(NOT(_xlfn.ISFORMULA(G45)),IF(AND(ISNUMBER(G45),G45&lt;&gt;0),Accueil!$B$7,""),""))</f>
        <v/>
      </c>
      <c r="B45" s="37"/>
      <c r="C45" s="37"/>
      <c r="D45" s="249" t="str">
        <f t="shared" ca="1" si="0"/>
        <v/>
      </c>
      <c r="E45" s="223" t="str">
        <f t="shared" ca="1" si="1"/>
        <v/>
      </c>
      <c r="F45" s="223" t="str">
        <f t="shared" ca="1" si="2"/>
        <v/>
      </c>
      <c r="G45" s="224" t="str">
        <f t="shared" ca="1" si="3"/>
        <v/>
      </c>
      <c r="H45" s="255" t="str">
        <f t="shared" ca="1" si="4"/>
        <v/>
      </c>
      <c r="I45" s="251" t="str">
        <f t="shared" ca="1" si="5"/>
        <v/>
      </c>
      <c r="J45" s="244" t="str">
        <f t="shared" ca="1" si="6"/>
        <v/>
      </c>
      <c r="K45" s="35"/>
      <c r="L45" s="148"/>
      <c r="M45" s="148"/>
      <c r="N45" s="148"/>
      <c r="O45" s="148"/>
      <c r="P45" s="148"/>
      <c r="Q45" s="148"/>
      <c r="R45" s="148"/>
      <c r="S45" s="148"/>
      <c r="T45" s="197"/>
      <c r="U45" s="35"/>
      <c r="X45" s="148"/>
      <c r="Y45" s="148"/>
      <c r="Z45" s="148"/>
      <c r="AA45" s="228" t="b">
        <f t="shared" ca="1" si="13"/>
        <v>1</v>
      </c>
      <c r="AB45" s="228" t="b">
        <f t="shared" si="14"/>
        <v>0</v>
      </c>
      <c r="AC45" s="228" t="b">
        <f ca="1">AND(Accueil!$Z$100="Régulière",Accueil!$E$5="Oui",$AA45,NOT($AB45),OR($AE45="",Accueil!$E$7="",NOT(ISNUMBER(Accueil!$E$7)),$AE45&gt;=Accueil!$E$7))</f>
        <v>0</v>
      </c>
      <c r="AD45" s="228" t="b">
        <f ca="1">AND(Accueil!$Z$100="Régulière",Accueil!$E$8="Oui",$AA45,NOT($AB45),OR($AE45="",Accueil!$E$10="",NOT(ISNUMBER(Accueil!$E$10)),$AE45&gt;=Accueil!$E$10))</f>
        <v>0</v>
      </c>
      <c r="AE45" s="247" t="str">
        <f>IF(NOT(_xlfn.ISFORMULA(A45)),IF(ISNUMBER(A45),A45,IF(NOT(_xlfn.ISFORMULA(D45)),IF(AND(ISNUMBER(D45),D45&lt;&gt;0),Accueil!$B$7,IF(NOT(_xlfn.ISFORMULA(G45)),IF(AND(ISNUMBER(G45),G45&lt;&gt;0),Accueil!$B$7,""),"")),IF(NOT(_xlfn.ISFORMULA(G45)),IF(AND(ISNUMBER(G45),G45&lt;&gt;0),Accueil!$B$7,""),""))),IF(NOT(_xlfn.ISFORMULA(D45)),IF(AND(ISNUMBER(D45),D45&lt;&gt;0),Accueil!$B$7,IF(NOT(_xlfn.ISFORMULA(G45)),IF(AND(ISNUMBER(G45),G45&lt;&gt;0),Accueil!$B$7,""),"")),IF(NOT(_xlfn.ISFORMULA(G45)),IF(AND(ISNUMBER(G45),G45&lt;&gt;0),Accueil!$B$7,""),"")))</f>
        <v/>
      </c>
      <c r="AF45" s="231" t="str">
        <f t="shared" ca="1" si="15"/>
        <v/>
      </c>
      <c r="AG45" s="231">
        <f ca="1">IF($AC45,ROUND(IF(ISNUMBER(E45),E45,0)*(IF(OR(ISNUMBER(SEARCH("Non déductible",$C45)),ISNUMBER(SEARCH("Non deductible",$C45))),0,IF(ISNUMBER(SEARCH("Repas",$C45)),0.5,IF(ISNUMBER(SEARCH("Bureau à domicile",$C45)),Accueil!$B$13,IF(OR(ISNUMBER(SEARCH("Véhicule",$C45)),ISNUMBER(SEARCH("Vehicule",$C45)),ISNUMBER(SEARCH("vehicule",$C45))),Accueil!$B$14,IFERROR(VLOOKUP($C45,$L$3:$P$43,5,FALSE),1)))))),2),0)</f>
        <v>0</v>
      </c>
      <c r="AH45" s="231">
        <f ca="1">IF($AD45,ROUND(IF(ISNUMBER(F45),F45,0)*(IF(OR(ISNUMBER(SEARCH("Non déductible",$C45)),ISNUMBER(SEARCH("Non deductible",$C45))),0,IF(ISNUMBER(SEARCH("Repas",$C45)),0.5,IF(ISNUMBER(SEARCH("Bureau à domicile",$C45)),Accueil!$B$13,IF(OR(ISNUMBER(SEARCH("Véhicule",$C45)),ISNUMBER(SEARCH("Vehicule",$C45)),ISNUMBER(SEARCH("vehicule",$C45))),Accueil!$B$14,IFERROR(VLOOKUP($C45,$L$3:$P$43,5,FALSE),1)))))),2),0)</f>
        <v>0</v>
      </c>
    </row>
    <row r="46" spans="1:34" ht="20.100000000000001" customHeight="1" x14ac:dyDescent="0.25">
      <c r="A46" s="248" t="str">
        <f>IF(NOT(_xlfn.ISFORMULA(D46)),IF(AND(ISNUMBER(D46),D46&lt;&gt;0),Accueil!$B$7,IF(NOT(_xlfn.ISFORMULA(G46)),IF(AND(ISNUMBER(G46),G46&lt;&gt;0),Accueil!$B$7,""),"")),IF(NOT(_xlfn.ISFORMULA(G46)),IF(AND(ISNUMBER(G46),G46&lt;&gt;0),Accueil!$B$7,""),""))</f>
        <v/>
      </c>
      <c r="B46" s="37"/>
      <c r="C46" s="37"/>
      <c r="D46" s="249" t="str">
        <f t="shared" ca="1" si="0"/>
        <v/>
      </c>
      <c r="E46" s="223" t="str">
        <f t="shared" ca="1" si="1"/>
        <v/>
      </c>
      <c r="F46" s="223" t="str">
        <f t="shared" ca="1" si="2"/>
        <v/>
      </c>
      <c r="G46" s="224" t="str">
        <f t="shared" ca="1" si="3"/>
        <v/>
      </c>
      <c r="H46" s="255" t="str">
        <f t="shared" ca="1" si="4"/>
        <v/>
      </c>
      <c r="I46" s="251" t="str">
        <f t="shared" ca="1" si="5"/>
        <v/>
      </c>
      <c r="J46" s="244" t="str">
        <f t="shared" ca="1" si="6"/>
        <v/>
      </c>
      <c r="K46" s="35"/>
      <c r="L46" s="148"/>
      <c r="M46" s="148"/>
      <c r="N46" s="148"/>
      <c r="O46" s="148"/>
      <c r="P46" s="148"/>
      <c r="Q46" s="148"/>
      <c r="R46" s="148"/>
      <c r="S46" s="148"/>
      <c r="T46" s="197"/>
      <c r="U46" s="35"/>
      <c r="X46" s="148"/>
      <c r="Y46" s="148"/>
      <c r="Z46" s="148"/>
      <c r="AA46" s="228" t="b">
        <f t="shared" ca="1" si="13"/>
        <v>1</v>
      </c>
      <c r="AB46" s="228" t="b">
        <f t="shared" si="14"/>
        <v>0</v>
      </c>
      <c r="AC46" s="228" t="b">
        <f ca="1">AND(Accueil!$Z$100="Régulière",Accueil!$E$5="Oui",$AA46,NOT($AB46),OR($AE46="",Accueil!$E$7="",NOT(ISNUMBER(Accueil!$E$7)),$AE46&gt;=Accueil!$E$7))</f>
        <v>0</v>
      </c>
      <c r="AD46" s="228" t="b">
        <f ca="1">AND(Accueil!$Z$100="Régulière",Accueil!$E$8="Oui",$AA46,NOT($AB46),OR($AE46="",Accueil!$E$10="",NOT(ISNUMBER(Accueil!$E$10)),$AE46&gt;=Accueil!$E$10))</f>
        <v>0</v>
      </c>
      <c r="AE46" s="247" t="str">
        <f>IF(NOT(_xlfn.ISFORMULA(A46)),IF(ISNUMBER(A46),A46,IF(NOT(_xlfn.ISFORMULA(D46)),IF(AND(ISNUMBER(D46),D46&lt;&gt;0),Accueil!$B$7,IF(NOT(_xlfn.ISFORMULA(G46)),IF(AND(ISNUMBER(G46),G46&lt;&gt;0),Accueil!$B$7,""),"")),IF(NOT(_xlfn.ISFORMULA(G46)),IF(AND(ISNUMBER(G46),G46&lt;&gt;0),Accueil!$B$7,""),""))),IF(NOT(_xlfn.ISFORMULA(D46)),IF(AND(ISNUMBER(D46),D46&lt;&gt;0),Accueil!$B$7,IF(NOT(_xlfn.ISFORMULA(G46)),IF(AND(ISNUMBER(G46),G46&lt;&gt;0),Accueil!$B$7,""),"")),IF(NOT(_xlfn.ISFORMULA(G46)),IF(AND(ISNUMBER(G46),G46&lt;&gt;0),Accueil!$B$7,""),"")))</f>
        <v/>
      </c>
      <c r="AF46" s="231" t="str">
        <f t="shared" ca="1" si="15"/>
        <v/>
      </c>
      <c r="AG46" s="231">
        <f ca="1">IF($AC46,ROUND(IF(ISNUMBER(E46),E46,0)*(IF(OR(ISNUMBER(SEARCH("Non déductible",$C46)),ISNUMBER(SEARCH("Non deductible",$C46))),0,IF(ISNUMBER(SEARCH("Repas",$C46)),0.5,IF(ISNUMBER(SEARCH("Bureau à domicile",$C46)),Accueil!$B$13,IF(OR(ISNUMBER(SEARCH("Véhicule",$C46)),ISNUMBER(SEARCH("Vehicule",$C46)),ISNUMBER(SEARCH("vehicule",$C46))),Accueil!$B$14,IFERROR(VLOOKUP($C46,$L$3:$P$43,5,FALSE),1)))))),2),0)</f>
        <v>0</v>
      </c>
      <c r="AH46" s="231">
        <f ca="1">IF($AD46,ROUND(IF(ISNUMBER(F46),F46,0)*(IF(OR(ISNUMBER(SEARCH("Non déductible",$C46)),ISNUMBER(SEARCH("Non deductible",$C46))),0,IF(ISNUMBER(SEARCH("Repas",$C46)),0.5,IF(ISNUMBER(SEARCH("Bureau à domicile",$C46)),Accueil!$B$13,IF(OR(ISNUMBER(SEARCH("Véhicule",$C46)),ISNUMBER(SEARCH("Vehicule",$C46)),ISNUMBER(SEARCH("vehicule",$C46))),Accueil!$B$14,IFERROR(VLOOKUP($C46,$L$3:$P$43,5,FALSE),1)))))),2),0)</f>
        <v>0</v>
      </c>
    </row>
    <row r="47" spans="1:34" ht="20.100000000000001" customHeight="1" x14ac:dyDescent="0.25">
      <c r="A47" s="248" t="str">
        <f>IF(NOT(_xlfn.ISFORMULA(D47)),IF(AND(ISNUMBER(D47),D47&lt;&gt;0),Accueil!$B$7,IF(NOT(_xlfn.ISFORMULA(G47)),IF(AND(ISNUMBER(G47),G47&lt;&gt;0),Accueil!$B$7,""),"")),IF(NOT(_xlfn.ISFORMULA(G47)),IF(AND(ISNUMBER(G47),G47&lt;&gt;0),Accueil!$B$7,""),""))</f>
        <v/>
      </c>
      <c r="B47" s="37"/>
      <c r="C47" s="37"/>
      <c r="D47" s="249" t="str">
        <f t="shared" ca="1" si="0"/>
        <v/>
      </c>
      <c r="E47" s="223" t="str">
        <f t="shared" ca="1" si="1"/>
        <v/>
      </c>
      <c r="F47" s="223" t="str">
        <f t="shared" ca="1" si="2"/>
        <v/>
      </c>
      <c r="G47" s="224" t="str">
        <f t="shared" ca="1" si="3"/>
        <v/>
      </c>
      <c r="H47" s="255" t="str">
        <f t="shared" ca="1" si="4"/>
        <v/>
      </c>
      <c r="I47" s="251" t="str">
        <f t="shared" ca="1" si="5"/>
        <v/>
      </c>
      <c r="J47" s="244" t="str">
        <f t="shared" ca="1" si="6"/>
        <v/>
      </c>
      <c r="K47" s="35"/>
      <c r="L47" s="148"/>
      <c r="M47" s="148"/>
      <c r="N47" s="148"/>
      <c r="O47" s="148"/>
      <c r="P47" s="148"/>
      <c r="Q47" s="148"/>
      <c r="R47" s="148"/>
      <c r="S47" s="148"/>
      <c r="T47" s="197"/>
      <c r="U47" s="35"/>
      <c r="X47" s="148"/>
      <c r="Y47" s="148"/>
      <c r="Z47" s="148"/>
      <c r="AA47" s="228" t="b">
        <f t="shared" ca="1" si="13"/>
        <v>1</v>
      </c>
      <c r="AB47" s="228" t="b">
        <f t="shared" si="14"/>
        <v>0</v>
      </c>
      <c r="AC47" s="228" t="b">
        <f ca="1">AND(Accueil!$Z$100="Régulière",Accueil!$E$5="Oui",$AA47,NOT($AB47),OR($AE47="",Accueil!$E$7="",NOT(ISNUMBER(Accueil!$E$7)),$AE47&gt;=Accueil!$E$7))</f>
        <v>0</v>
      </c>
      <c r="AD47" s="228" t="b">
        <f ca="1">AND(Accueil!$Z$100="Régulière",Accueil!$E$8="Oui",$AA47,NOT($AB47),OR($AE47="",Accueil!$E$10="",NOT(ISNUMBER(Accueil!$E$10)),$AE47&gt;=Accueil!$E$10))</f>
        <v>0</v>
      </c>
      <c r="AE47" s="247" t="str">
        <f>IF(NOT(_xlfn.ISFORMULA(A47)),IF(ISNUMBER(A47),A47,IF(NOT(_xlfn.ISFORMULA(D47)),IF(AND(ISNUMBER(D47),D47&lt;&gt;0),Accueil!$B$7,IF(NOT(_xlfn.ISFORMULA(G47)),IF(AND(ISNUMBER(G47),G47&lt;&gt;0),Accueil!$B$7,""),"")),IF(NOT(_xlfn.ISFORMULA(G47)),IF(AND(ISNUMBER(G47),G47&lt;&gt;0),Accueil!$B$7,""),""))),IF(NOT(_xlfn.ISFORMULA(D47)),IF(AND(ISNUMBER(D47),D47&lt;&gt;0),Accueil!$B$7,IF(NOT(_xlfn.ISFORMULA(G47)),IF(AND(ISNUMBER(G47),G47&lt;&gt;0),Accueil!$B$7,""),"")),IF(NOT(_xlfn.ISFORMULA(G47)),IF(AND(ISNUMBER(G47),G47&lt;&gt;0),Accueil!$B$7,""),"")))</f>
        <v/>
      </c>
      <c r="AF47" s="231" t="str">
        <f t="shared" ca="1" si="15"/>
        <v/>
      </c>
      <c r="AG47" s="231">
        <f ca="1">IF($AC47,ROUND(IF(ISNUMBER(E47),E47,0)*(IF(OR(ISNUMBER(SEARCH("Non déductible",$C47)),ISNUMBER(SEARCH("Non deductible",$C47))),0,IF(ISNUMBER(SEARCH("Repas",$C47)),0.5,IF(ISNUMBER(SEARCH("Bureau à domicile",$C47)),Accueil!$B$13,IF(OR(ISNUMBER(SEARCH("Véhicule",$C47)),ISNUMBER(SEARCH("Vehicule",$C47)),ISNUMBER(SEARCH("vehicule",$C47))),Accueil!$B$14,IFERROR(VLOOKUP($C47,$L$3:$P$43,5,FALSE),1)))))),2),0)</f>
        <v>0</v>
      </c>
      <c r="AH47" s="231">
        <f ca="1">IF($AD47,ROUND(IF(ISNUMBER(F47),F47,0)*(IF(OR(ISNUMBER(SEARCH("Non déductible",$C47)),ISNUMBER(SEARCH("Non deductible",$C47))),0,IF(ISNUMBER(SEARCH("Repas",$C47)),0.5,IF(ISNUMBER(SEARCH("Bureau à domicile",$C47)),Accueil!$B$13,IF(OR(ISNUMBER(SEARCH("Véhicule",$C47)),ISNUMBER(SEARCH("Vehicule",$C47)),ISNUMBER(SEARCH("vehicule",$C47))),Accueil!$B$14,IFERROR(VLOOKUP($C47,$L$3:$P$43,5,FALSE),1)))))),2),0)</f>
        <v>0</v>
      </c>
    </row>
    <row r="48" spans="1:34" ht="20.100000000000001" customHeight="1" x14ac:dyDescent="0.25">
      <c r="A48" s="248" t="str">
        <f>IF(NOT(_xlfn.ISFORMULA(D48)),IF(AND(ISNUMBER(D48),D48&lt;&gt;0),Accueil!$B$7,IF(NOT(_xlfn.ISFORMULA(G48)),IF(AND(ISNUMBER(G48),G48&lt;&gt;0),Accueil!$B$7,""),"")),IF(NOT(_xlfn.ISFORMULA(G48)),IF(AND(ISNUMBER(G48),G48&lt;&gt;0),Accueil!$B$7,""),""))</f>
        <v/>
      </c>
      <c r="B48" s="37"/>
      <c r="C48" s="37"/>
      <c r="D48" s="249" t="str">
        <f t="shared" ca="1" si="0"/>
        <v/>
      </c>
      <c r="E48" s="223" t="str">
        <f t="shared" ca="1" si="1"/>
        <v/>
      </c>
      <c r="F48" s="223" t="str">
        <f t="shared" ca="1" si="2"/>
        <v/>
      </c>
      <c r="G48" s="224" t="str">
        <f t="shared" ca="1" si="3"/>
        <v/>
      </c>
      <c r="H48" s="255" t="str">
        <f t="shared" ca="1" si="4"/>
        <v/>
      </c>
      <c r="I48" s="251" t="str">
        <f t="shared" ca="1" si="5"/>
        <v/>
      </c>
      <c r="J48" s="244" t="str">
        <f t="shared" ca="1" si="6"/>
        <v/>
      </c>
      <c r="K48" s="35"/>
      <c r="L48" s="148"/>
      <c r="M48" s="148"/>
      <c r="N48" s="148"/>
      <c r="O48" s="148"/>
      <c r="P48" s="148"/>
      <c r="Q48" s="148"/>
      <c r="R48" s="148"/>
      <c r="S48" s="148"/>
      <c r="T48" s="197"/>
      <c r="U48" s="35"/>
      <c r="X48" s="148"/>
      <c r="Y48" s="148"/>
      <c r="Z48" s="148"/>
      <c r="AA48" s="228" t="b">
        <f t="shared" ca="1" si="13"/>
        <v>1</v>
      </c>
      <c r="AB48" s="228" t="b">
        <f t="shared" si="14"/>
        <v>0</v>
      </c>
      <c r="AC48" s="228" t="b">
        <f ca="1">AND(Accueil!$Z$100="Régulière",Accueil!$E$5="Oui",$AA48,NOT($AB48),OR($AE48="",Accueil!$E$7="",NOT(ISNUMBER(Accueil!$E$7)),$AE48&gt;=Accueil!$E$7))</f>
        <v>0</v>
      </c>
      <c r="AD48" s="228" t="b">
        <f ca="1">AND(Accueil!$Z$100="Régulière",Accueil!$E$8="Oui",$AA48,NOT($AB48),OR($AE48="",Accueil!$E$10="",NOT(ISNUMBER(Accueil!$E$10)),$AE48&gt;=Accueil!$E$10))</f>
        <v>0</v>
      </c>
      <c r="AE48" s="247" t="str">
        <f>IF(NOT(_xlfn.ISFORMULA(A48)),IF(ISNUMBER(A48),A48,IF(NOT(_xlfn.ISFORMULA(D48)),IF(AND(ISNUMBER(D48),D48&lt;&gt;0),Accueil!$B$7,IF(NOT(_xlfn.ISFORMULA(G48)),IF(AND(ISNUMBER(G48),G48&lt;&gt;0),Accueil!$B$7,""),"")),IF(NOT(_xlfn.ISFORMULA(G48)),IF(AND(ISNUMBER(G48),G48&lt;&gt;0),Accueil!$B$7,""),""))),IF(NOT(_xlfn.ISFORMULA(D48)),IF(AND(ISNUMBER(D48),D48&lt;&gt;0),Accueil!$B$7,IF(NOT(_xlfn.ISFORMULA(G48)),IF(AND(ISNUMBER(G48),G48&lt;&gt;0),Accueil!$B$7,""),"")),IF(NOT(_xlfn.ISFORMULA(G48)),IF(AND(ISNUMBER(G48),G48&lt;&gt;0),Accueil!$B$7,""),"")))</f>
        <v/>
      </c>
      <c r="AF48" s="231" t="str">
        <f t="shared" ca="1" si="15"/>
        <v/>
      </c>
      <c r="AG48" s="231">
        <f ca="1">IF($AC48,ROUND(IF(ISNUMBER(E48),E48,0)*(IF(OR(ISNUMBER(SEARCH("Non déductible",$C48)),ISNUMBER(SEARCH("Non deductible",$C48))),0,IF(ISNUMBER(SEARCH("Repas",$C48)),0.5,IF(ISNUMBER(SEARCH("Bureau à domicile",$C48)),Accueil!$B$13,IF(OR(ISNUMBER(SEARCH("Véhicule",$C48)),ISNUMBER(SEARCH("Vehicule",$C48)),ISNUMBER(SEARCH("vehicule",$C48))),Accueil!$B$14,IFERROR(VLOOKUP($C48,$L$3:$P$43,5,FALSE),1)))))),2),0)</f>
        <v>0</v>
      </c>
      <c r="AH48" s="231">
        <f ca="1">IF($AD48,ROUND(IF(ISNUMBER(F48),F48,0)*(IF(OR(ISNUMBER(SEARCH("Non déductible",$C48)),ISNUMBER(SEARCH("Non deductible",$C48))),0,IF(ISNUMBER(SEARCH("Repas",$C48)),0.5,IF(ISNUMBER(SEARCH("Bureau à domicile",$C48)),Accueil!$B$13,IF(OR(ISNUMBER(SEARCH("Véhicule",$C48)),ISNUMBER(SEARCH("Vehicule",$C48)),ISNUMBER(SEARCH("vehicule",$C48))),Accueil!$B$14,IFERROR(VLOOKUP($C48,$L$3:$P$43,5,FALSE),1)))))),2),0)</f>
        <v>0</v>
      </c>
    </row>
    <row r="49" spans="1:34" ht="20.100000000000001" customHeight="1" x14ac:dyDescent="0.25">
      <c r="A49" s="248" t="str">
        <f>IF(NOT(_xlfn.ISFORMULA(D49)),IF(AND(ISNUMBER(D49),D49&lt;&gt;0),Accueil!$B$7,IF(NOT(_xlfn.ISFORMULA(G49)),IF(AND(ISNUMBER(G49),G49&lt;&gt;0),Accueil!$B$7,""),"")),IF(NOT(_xlfn.ISFORMULA(G49)),IF(AND(ISNUMBER(G49),G49&lt;&gt;0),Accueil!$B$7,""),""))</f>
        <v/>
      </c>
      <c r="B49" s="37"/>
      <c r="C49" s="37"/>
      <c r="D49" s="249" t="str">
        <f t="shared" ca="1" si="0"/>
        <v/>
      </c>
      <c r="E49" s="223" t="str">
        <f t="shared" ca="1" si="1"/>
        <v/>
      </c>
      <c r="F49" s="223" t="str">
        <f t="shared" ca="1" si="2"/>
        <v/>
      </c>
      <c r="G49" s="224" t="str">
        <f t="shared" ca="1" si="3"/>
        <v/>
      </c>
      <c r="H49" s="255" t="str">
        <f t="shared" ca="1" si="4"/>
        <v/>
      </c>
      <c r="I49" s="251" t="str">
        <f t="shared" ca="1" si="5"/>
        <v/>
      </c>
      <c r="J49" s="244" t="str">
        <f t="shared" ca="1" si="6"/>
        <v/>
      </c>
      <c r="K49" s="35"/>
      <c r="L49" s="148"/>
      <c r="M49" s="148"/>
      <c r="N49" s="148"/>
      <c r="O49" s="148"/>
      <c r="P49" s="148"/>
      <c r="Q49" s="148"/>
      <c r="R49" s="148"/>
      <c r="S49" s="148"/>
      <c r="T49" s="197"/>
      <c r="U49" s="35"/>
      <c r="X49" s="148"/>
      <c r="Y49" s="148"/>
      <c r="Z49" s="148"/>
      <c r="AA49" s="228" t="b">
        <f t="shared" ca="1" si="13"/>
        <v>1</v>
      </c>
      <c r="AB49" s="228" t="b">
        <f t="shared" si="14"/>
        <v>0</v>
      </c>
      <c r="AC49" s="228" t="b">
        <f ca="1">AND(Accueil!$Z$100="Régulière",Accueil!$E$5="Oui",$AA49,NOT($AB49),OR($AE49="",Accueil!$E$7="",NOT(ISNUMBER(Accueil!$E$7)),$AE49&gt;=Accueil!$E$7))</f>
        <v>0</v>
      </c>
      <c r="AD49" s="228" t="b">
        <f ca="1">AND(Accueil!$Z$100="Régulière",Accueil!$E$8="Oui",$AA49,NOT($AB49),OR($AE49="",Accueil!$E$10="",NOT(ISNUMBER(Accueil!$E$10)),$AE49&gt;=Accueil!$E$10))</f>
        <v>0</v>
      </c>
      <c r="AE49" s="247" t="str">
        <f>IF(NOT(_xlfn.ISFORMULA(A49)),IF(ISNUMBER(A49),A49,IF(NOT(_xlfn.ISFORMULA(D49)),IF(AND(ISNUMBER(D49),D49&lt;&gt;0),Accueil!$B$7,IF(NOT(_xlfn.ISFORMULA(G49)),IF(AND(ISNUMBER(G49),G49&lt;&gt;0),Accueil!$B$7,""),"")),IF(NOT(_xlfn.ISFORMULA(G49)),IF(AND(ISNUMBER(G49),G49&lt;&gt;0),Accueil!$B$7,""),""))),IF(NOT(_xlfn.ISFORMULA(D49)),IF(AND(ISNUMBER(D49),D49&lt;&gt;0),Accueil!$B$7,IF(NOT(_xlfn.ISFORMULA(G49)),IF(AND(ISNUMBER(G49),G49&lt;&gt;0),Accueil!$B$7,""),"")),IF(NOT(_xlfn.ISFORMULA(G49)),IF(AND(ISNUMBER(G49),G49&lt;&gt;0),Accueil!$B$7,""),"")))</f>
        <v/>
      </c>
      <c r="AF49" s="231" t="str">
        <f t="shared" ca="1" si="15"/>
        <v/>
      </c>
      <c r="AG49" s="231">
        <f ca="1">IF($AC49,ROUND(IF(ISNUMBER(E49),E49,0)*(IF(OR(ISNUMBER(SEARCH("Non déductible",$C49)),ISNUMBER(SEARCH("Non deductible",$C49))),0,IF(ISNUMBER(SEARCH("Repas",$C49)),0.5,IF(ISNUMBER(SEARCH("Bureau à domicile",$C49)),Accueil!$B$13,IF(OR(ISNUMBER(SEARCH("Véhicule",$C49)),ISNUMBER(SEARCH("Vehicule",$C49)),ISNUMBER(SEARCH("vehicule",$C49))),Accueil!$B$14,IFERROR(VLOOKUP($C49,$L$3:$P$43,5,FALSE),1)))))),2),0)</f>
        <v>0</v>
      </c>
      <c r="AH49" s="231">
        <f ca="1">IF($AD49,ROUND(IF(ISNUMBER(F49),F49,0)*(IF(OR(ISNUMBER(SEARCH("Non déductible",$C49)),ISNUMBER(SEARCH("Non deductible",$C49))),0,IF(ISNUMBER(SEARCH("Repas",$C49)),0.5,IF(ISNUMBER(SEARCH("Bureau à domicile",$C49)),Accueil!$B$13,IF(OR(ISNUMBER(SEARCH("Véhicule",$C49)),ISNUMBER(SEARCH("Vehicule",$C49)),ISNUMBER(SEARCH("vehicule",$C49))),Accueil!$B$14,IFERROR(VLOOKUP($C49,$L$3:$P$43,5,FALSE),1)))))),2),0)</f>
        <v>0</v>
      </c>
    </row>
    <row r="50" spans="1:34" ht="20.100000000000001" customHeight="1" x14ac:dyDescent="0.25">
      <c r="A50" s="248" t="str">
        <f>IF(NOT(_xlfn.ISFORMULA(D50)),IF(AND(ISNUMBER(D50),D50&lt;&gt;0),Accueil!$B$7,IF(NOT(_xlfn.ISFORMULA(G50)),IF(AND(ISNUMBER(G50),G50&lt;&gt;0),Accueil!$B$7,""),"")),IF(NOT(_xlfn.ISFORMULA(G50)),IF(AND(ISNUMBER(G50),G50&lt;&gt;0),Accueil!$B$7,""),""))</f>
        <v/>
      </c>
      <c r="B50" s="37"/>
      <c r="C50" s="37"/>
      <c r="D50" s="249" t="str">
        <f t="shared" ca="1" si="0"/>
        <v/>
      </c>
      <c r="E50" s="223" t="str">
        <f t="shared" ca="1" si="1"/>
        <v/>
      </c>
      <c r="F50" s="223" t="str">
        <f t="shared" ca="1" si="2"/>
        <v/>
      </c>
      <c r="G50" s="224" t="str">
        <f t="shared" ca="1" si="3"/>
        <v/>
      </c>
      <c r="H50" s="255" t="str">
        <f t="shared" ca="1" si="4"/>
        <v/>
      </c>
      <c r="I50" s="251" t="str">
        <f t="shared" ca="1" si="5"/>
        <v/>
      </c>
      <c r="J50" s="244" t="str">
        <f t="shared" ca="1" si="6"/>
        <v/>
      </c>
      <c r="K50" s="35"/>
      <c r="L50" s="148"/>
      <c r="M50" s="148"/>
      <c r="N50" s="148"/>
      <c r="O50" s="148"/>
      <c r="P50" s="148"/>
      <c r="Q50" s="148"/>
      <c r="R50" s="148"/>
      <c r="S50" s="148"/>
      <c r="T50" s="197"/>
      <c r="U50" s="35"/>
      <c r="X50" s="148"/>
      <c r="Y50" s="148"/>
      <c r="Z50" s="148"/>
      <c r="AA50" s="228" t="b">
        <f t="shared" ca="1" si="13"/>
        <v>1</v>
      </c>
      <c r="AB50" s="228" t="b">
        <f t="shared" si="14"/>
        <v>0</v>
      </c>
      <c r="AC50" s="228" t="b">
        <f ca="1">AND(Accueil!$Z$100="Régulière",Accueil!$E$5="Oui",$AA50,NOT($AB50),OR($AE50="",Accueil!$E$7="",NOT(ISNUMBER(Accueil!$E$7)),$AE50&gt;=Accueil!$E$7))</f>
        <v>0</v>
      </c>
      <c r="AD50" s="228" t="b">
        <f ca="1">AND(Accueil!$Z$100="Régulière",Accueil!$E$8="Oui",$AA50,NOT($AB50),OR($AE50="",Accueil!$E$10="",NOT(ISNUMBER(Accueil!$E$10)),$AE50&gt;=Accueil!$E$10))</f>
        <v>0</v>
      </c>
      <c r="AE50" s="247" t="str">
        <f>IF(NOT(_xlfn.ISFORMULA(A50)),IF(ISNUMBER(A50),A50,IF(NOT(_xlfn.ISFORMULA(D50)),IF(AND(ISNUMBER(D50),D50&lt;&gt;0),Accueil!$B$7,IF(NOT(_xlfn.ISFORMULA(G50)),IF(AND(ISNUMBER(G50),G50&lt;&gt;0),Accueil!$B$7,""),"")),IF(NOT(_xlfn.ISFORMULA(G50)),IF(AND(ISNUMBER(G50),G50&lt;&gt;0),Accueil!$B$7,""),""))),IF(NOT(_xlfn.ISFORMULA(D50)),IF(AND(ISNUMBER(D50),D50&lt;&gt;0),Accueil!$B$7,IF(NOT(_xlfn.ISFORMULA(G50)),IF(AND(ISNUMBER(G50),G50&lt;&gt;0),Accueil!$B$7,""),"")),IF(NOT(_xlfn.ISFORMULA(G50)),IF(AND(ISNUMBER(G50),G50&lt;&gt;0),Accueil!$B$7,""),"")))</f>
        <v/>
      </c>
      <c r="AF50" s="231" t="str">
        <f t="shared" ca="1" si="15"/>
        <v/>
      </c>
      <c r="AG50" s="231">
        <f ca="1">IF($AC50,ROUND(IF(ISNUMBER(E50),E50,0)*(IF(OR(ISNUMBER(SEARCH("Non déductible",$C50)),ISNUMBER(SEARCH("Non deductible",$C50))),0,IF(ISNUMBER(SEARCH("Repas",$C50)),0.5,IF(ISNUMBER(SEARCH("Bureau à domicile",$C50)),Accueil!$B$13,IF(OR(ISNUMBER(SEARCH("Véhicule",$C50)),ISNUMBER(SEARCH("Vehicule",$C50)),ISNUMBER(SEARCH("vehicule",$C50))),Accueil!$B$14,IFERROR(VLOOKUP($C50,$L$3:$P$43,5,FALSE),1)))))),2),0)</f>
        <v>0</v>
      </c>
      <c r="AH50" s="231">
        <f ca="1">IF($AD50,ROUND(IF(ISNUMBER(F50),F50,0)*(IF(OR(ISNUMBER(SEARCH("Non déductible",$C50)),ISNUMBER(SEARCH("Non deductible",$C50))),0,IF(ISNUMBER(SEARCH("Repas",$C50)),0.5,IF(ISNUMBER(SEARCH("Bureau à domicile",$C50)),Accueil!$B$13,IF(OR(ISNUMBER(SEARCH("Véhicule",$C50)),ISNUMBER(SEARCH("Vehicule",$C50)),ISNUMBER(SEARCH("vehicule",$C50))),Accueil!$B$14,IFERROR(VLOOKUP($C50,$L$3:$P$43,5,FALSE),1)))))),2),0)</f>
        <v>0</v>
      </c>
    </row>
    <row r="51" spans="1:34" ht="20.100000000000001" customHeight="1" x14ac:dyDescent="0.25">
      <c r="A51" s="248" t="str">
        <f>IF(NOT(_xlfn.ISFORMULA(D51)),IF(AND(ISNUMBER(D51),D51&lt;&gt;0),Accueil!$B$7,IF(NOT(_xlfn.ISFORMULA(G51)),IF(AND(ISNUMBER(G51),G51&lt;&gt;0),Accueil!$B$7,""),"")),IF(NOT(_xlfn.ISFORMULA(G51)),IF(AND(ISNUMBER(G51),G51&lt;&gt;0),Accueil!$B$7,""),""))</f>
        <v/>
      </c>
      <c r="B51" s="37"/>
      <c r="C51" s="37"/>
      <c r="D51" s="249" t="str">
        <f t="shared" ca="1" si="0"/>
        <v/>
      </c>
      <c r="E51" s="223" t="str">
        <f t="shared" ca="1" si="1"/>
        <v/>
      </c>
      <c r="F51" s="223" t="str">
        <f t="shared" ca="1" si="2"/>
        <v/>
      </c>
      <c r="G51" s="224" t="str">
        <f t="shared" ca="1" si="3"/>
        <v/>
      </c>
      <c r="H51" s="255" t="str">
        <f t="shared" ca="1" si="4"/>
        <v/>
      </c>
      <c r="I51" s="251" t="str">
        <f t="shared" ca="1" si="5"/>
        <v/>
      </c>
      <c r="J51" s="244" t="str">
        <f t="shared" ca="1" si="6"/>
        <v/>
      </c>
      <c r="K51" s="35"/>
      <c r="L51" s="148"/>
      <c r="M51" s="148"/>
      <c r="N51" s="148"/>
      <c r="O51" s="148"/>
      <c r="P51" s="148"/>
      <c r="Q51" s="148"/>
      <c r="R51" s="148"/>
      <c r="S51" s="148"/>
      <c r="T51" s="197"/>
      <c r="U51" s="35"/>
      <c r="X51" s="148"/>
      <c r="Y51" s="148"/>
      <c r="Z51" s="148"/>
      <c r="AA51" s="228" t="b">
        <f t="shared" ca="1" si="13"/>
        <v>1</v>
      </c>
      <c r="AB51" s="228" t="b">
        <f t="shared" si="14"/>
        <v>0</v>
      </c>
      <c r="AC51" s="228" t="b">
        <f ca="1">AND(Accueil!$Z$100="Régulière",Accueil!$E$5="Oui",$AA51,NOT($AB51),OR($AE51="",Accueil!$E$7="",NOT(ISNUMBER(Accueil!$E$7)),$AE51&gt;=Accueil!$E$7))</f>
        <v>0</v>
      </c>
      <c r="AD51" s="228" t="b">
        <f ca="1">AND(Accueil!$Z$100="Régulière",Accueil!$E$8="Oui",$AA51,NOT($AB51),OR($AE51="",Accueil!$E$10="",NOT(ISNUMBER(Accueil!$E$10)),$AE51&gt;=Accueil!$E$10))</f>
        <v>0</v>
      </c>
      <c r="AE51" s="247" t="str">
        <f>IF(NOT(_xlfn.ISFORMULA(A51)),IF(ISNUMBER(A51),A51,IF(NOT(_xlfn.ISFORMULA(D51)),IF(AND(ISNUMBER(D51),D51&lt;&gt;0),Accueil!$B$7,IF(NOT(_xlfn.ISFORMULA(G51)),IF(AND(ISNUMBER(G51),G51&lt;&gt;0),Accueil!$B$7,""),"")),IF(NOT(_xlfn.ISFORMULA(G51)),IF(AND(ISNUMBER(G51),G51&lt;&gt;0),Accueil!$B$7,""),""))),IF(NOT(_xlfn.ISFORMULA(D51)),IF(AND(ISNUMBER(D51),D51&lt;&gt;0),Accueil!$B$7,IF(NOT(_xlfn.ISFORMULA(G51)),IF(AND(ISNUMBER(G51),G51&lt;&gt;0),Accueil!$B$7,""),"")),IF(NOT(_xlfn.ISFORMULA(G51)),IF(AND(ISNUMBER(G51),G51&lt;&gt;0),Accueil!$B$7,""),"")))</f>
        <v/>
      </c>
      <c r="AF51" s="231" t="str">
        <f t="shared" ca="1" si="15"/>
        <v/>
      </c>
      <c r="AG51" s="231">
        <f ca="1">IF($AC51,ROUND(IF(ISNUMBER(E51),E51,0)*(IF(OR(ISNUMBER(SEARCH("Non déductible",$C51)),ISNUMBER(SEARCH("Non deductible",$C51))),0,IF(ISNUMBER(SEARCH("Repas",$C51)),0.5,IF(ISNUMBER(SEARCH("Bureau à domicile",$C51)),Accueil!$B$13,IF(OR(ISNUMBER(SEARCH("Véhicule",$C51)),ISNUMBER(SEARCH("Vehicule",$C51)),ISNUMBER(SEARCH("vehicule",$C51))),Accueil!$B$14,IFERROR(VLOOKUP($C51,$L$3:$P$43,5,FALSE),1)))))),2),0)</f>
        <v>0</v>
      </c>
      <c r="AH51" s="231">
        <f ca="1">IF($AD51,ROUND(IF(ISNUMBER(F51),F51,0)*(IF(OR(ISNUMBER(SEARCH("Non déductible",$C51)),ISNUMBER(SEARCH("Non deductible",$C51))),0,IF(ISNUMBER(SEARCH("Repas",$C51)),0.5,IF(ISNUMBER(SEARCH("Bureau à domicile",$C51)),Accueil!$B$13,IF(OR(ISNUMBER(SEARCH("Véhicule",$C51)),ISNUMBER(SEARCH("Vehicule",$C51)),ISNUMBER(SEARCH("vehicule",$C51))),Accueil!$B$14,IFERROR(VLOOKUP($C51,$L$3:$P$43,5,FALSE),1)))))),2),0)</f>
        <v>0</v>
      </c>
    </row>
    <row r="52" spans="1:34" ht="20.100000000000001" customHeight="1" x14ac:dyDescent="0.25">
      <c r="A52" s="248" t="str">
        <f>IF(NOT(_xlfn.ISFORMULA(D52)),IF(AND(ISNUMBER(D52),D52&lt;&gt;0),Accueil!$B$7,IF(NOT(_xlfn.ISFORMULA(G52)),IF(AND(ISNUMBER(G52),G52&lt;&gt;0),Accueil!$B$7,""),"")),IF(NOT(_xlfn.ISFORMULA(G52)),IF(AND(ISNUMBER(G52),G52&lt;&gt;0),Accueil!$B$7,""),""))</f>
        <v/>
      </c>
      <c r="B52" s="37"/>
      <c r="C52" s="37"/>
      <c r="D52" s="249" t="str">
        <f t="shared" ca="1" si="0"/>
        <v/>
      </c>
      <c r="E52" s="223" t="str">
        <f t="shared" ca="1" si="1"/>
        <v/>
      </c>
      <c r="F52" s="223" t="str">
        <f t="shared" ca="1" si="2"/>
        <v/>
      </c>
      <c r="G52" s="224" t="str">
        <f t="shared" ca="1" si="3"/>
        <v/>
      </c>
      <c r="H52" s="255" t="str">
        <f t="shared" ca="1" si="4"/>
        <v/>
      </c>
      <c r="I52" s="251" t="str">
        <f t="shared" ca="1" si="5"/>
        <v/>
      </c>
      <c r="J52" s="244" t="str">
        <f t="shared" ca="1" si="6"/>
        <v/>
      </c>
      <c r="K52" s="35"/>
      <c r="L52" s="148"/>
      <c r="M52" s="148"/>
      <c r="N52" s="148"/>
      <c r="O52" s="148"/>
      <c r="P52" s="148"/>
      <c r="Q52" s="148"/>
      <c r="R52" s="148"/>
      <c r="S52" s="148"/>
      <c r="T52" s="197"/>
      <c r="U52" s="35"/>
      <c r="X52" s="148"/>
      <c r="Y52" s="148"/>
      <c r="Z52" s="148"/>
      <c r="AA52" s="228" t="b">
        <f t="shared" ca="1" si="13"/>
        <v>1</v>
      </c>
      <c r="AB52" s="228" t="b">
        <f t="shared" si="14"/>
        <v>0</v>
      </c>
      <c r="AC52" s="228" t="b">
        <f ca="1">AND(Accueil!$Z$100="Régulière",Accueil!$E$5="Oui",$AA52,NOT($AB52),OR($AE52="",Accueil!$E$7="",NOT(ISNUMBER(Accueil!$E$7)),$AE52&gt;=Accueil!$E$7))</f>
        <v>0</v>
      </c>
      <c r="AD52" s="228" t="b">
        <f ca="1">AND(Accueil!$Z$100="Régulière",Accueil!$E$8="Oui",$AA52,NOT($AB52),OR($AE52="",Accueil!$E$10="",NOT(ISNUMBER(Accueil!$E$10)),$AE52&gt;=Accueil!$E$10))</f>
        <v>0</v>
      </c>
      <c r="AE52" s="247" t="str">
        <f>IF(NOT(_xlfn.ISFORMULA(A52)),IF(ISNUMBER(A52),A52,IF(NOT(_xlfn.ISFORMULA(D52)),IF(AND(ISNUMBER(D52),D52&lt;&gt;0),Accueil!$B$7,IF(NOT(_xlfn.ISFORMULA(G52)),IF(AND(ISNUMBER(G52),G52&lt;&gt;0),Accueil!$B$7,""),"")),IF(NOT(_xlfn.ISFORMULA(G52)),IF(AND(ISNUMBER(G52),G52&lt;&gt;0),Accueil!$B$7,""),""))),IF(NOT(_xlfn.ISFORMULA(D52)),IF(AND(ISNUMBER(D52),D52&lt;&gt;0),Accueil!$B$7,IF(NOT(_xlfn.ISFORMULA(G52)),IF(AND(ISNUMBER(G52),G52&lt;&gt;0),Accueil!$B$7,""),"")),IF(NOT(_xlfn.ISFORMULA(G52)),IF(AND(ISNUMBER(G52),G52&lt;&gt;0),Accueil!$B$7,""),"")))</f>
        <v/>
      </c>
      <c r="AF52" s="231" t="str">
        <f t="shared" ca="1" si="15"/>
        <v/>
      </c>
      <c r="AG52" s="231">
        <f ca="1">IF($AC52,ROUND(IF(ISNUMBER(E52),E52,0)*(IF(OR(ISNUMBER(SEARCH("Non déductible",$C52)),ISNUMBER(SEARCH("Non deductible",$C52))),0,IF(ISNUMBER(SEARCH("Repas",$C52)),0.5,IF(ISNUMBER(SEARCH("Bureau à domicile",$C52)),Accueil!$B$13,IF(OR(ISNUMBER(SEARCH("Véhicule",$C52)),ISNUMBER(SEARCH("Vehicule",$C52)),ISNUMBER(SEARCH("vehicule",$C52))),Accueil!$B$14,IFERROR(VLOOKUP($C52,$L$3:$P$43,5,FALSE),1)))))),2),0)</f>
        <v>0</v>
      </c>
      <c r="AH52" s="231">
        <f ca="1">IF($AD52,ROUND(IF(ISNUMBER(F52),F52,0)*(IF(OR(ISNUMBER(SEARCH("Non déductible",$C52)),ISNUMBER(SEARCH("Non deductible",$C52))),0,IF(ISNUMBER(SEARCH("Repas",$C52)),0.5,IF(ISNUMBER(SEARCH("Bureau à domicile",$C52)),Accueil!$B$13,IF(OR(ISNUMBER(SEARCH("Véhicule",$C52)),ISNUMBER(SEARCH("Vehicule",$C52)),ISNUMBER(SEARCH("vehicule",$C52))),Accueil!$B$14,IFERROR(VLOOKUP($C52,$L$3:$P$43,5,FALSE),1)))))),2),0)</f>
        <v>0</v>
      </c>
    </row>
    <row r="53" spans="1:34" ht="20.100000000000001" customHeight="1" x14ac:dyDescent="0.25">
      <c r="A53" s="248" t="str">
        <f>IF(NOT(_xlfn.ISFORMULA(D53)),IF(AND(ISNUMBER(D53),D53&lt;&gt;0),Accueil!$B$7,IF(NOT(_xlfn.ISFORMULA(G53)),IF(AND(ISNUMBER(G53),G53&lt;&gt;0),Accueil!$B$7,""),"")),IF(NOT(_xlfn.ISFORMULA(G53)),IF(AND(ISNUMBER(G53),G53&lt;&gt;0),Accueil!$B$7,""),""))</f>
        <v/>
      </c>
      <c r="B53" s="37"/>
      <c r="C53" s="37"/>
      <c r="D53" s="249" t="str">
        <f t="shared" ca="1" si="0"/>
        <v/>
      </c>
      <c r="E53" s="223" t="str">
        <f t="shared" ca="1" si="1"/>
        <v/>
      </c>
      <c r="F53" s="223" t="str">
        <f t="shared" ca="1" si="2"/>
        <v/>
      </c>
      <c r="G53" s="224" t="str">
        <f t="shared" ca="1" si="3"/>
        <v/>
      </c>
      <c r="H53" s="255" t="str">
        <f t="shared" ca="1" si="4"/>
        <v/>
      </c>
      <c r="I53" s="251" t="str">
        <f t="shared" ca="1" si="5"/>
        <v/>
      </c>
      <c r="J53" s="244" t="str">
        <f t="shared" ca="1" si="6"/>
        <v/>
      </c>
      <c r="K53" s="35"/>
      <c r="L53" s="148"/>
      <c r="M53" s="148"/>
      <c r="N53" s="148"/>
      <c r="O53" s="148"/>
      <c r="P53" s="148"/>
      <c r="Q53" s="148"/>
      <c r="R53" s="148"/>
      <c r="S53" s="148"/>
      <c r="T53" s="197"/>
      <c r="U53" s="35"/>
      <c r="X53" s="148"/>
      <c r="Y53" s="148"/>
      <c r="Z53" s="148"/>
      <c r="AA53" s="228" t="b">
        <f t="shared" ca="1" si="13"/>
        <v>1</v>
      </c>
      <c r="AB53" s="228" t="b">
        <f t="shared" si="14"/>
        <v>0</v>
      </c>
      <c r="AC53" s="228" t="b">
        <f ca="1">AND(Accueil!$Z$100="Régulière",Accueil!$E$5="Oui",$AA53,NOT($AB53),OR($AE53="",Accueil!$E$7="",NOT(ISNUMBER(Accueil!$E$7)),$AE53&gt;=Accueil!$E$7))</f>
        <v>0</v>
      </c>
      <c r="AD53" s="228" t="b">
        <f ca="1">AND(Accueil!$Z$100="Régulière",Accueil!$E$8="Oui",$AA53,NOT($AB53),OR($AE53="",Accueil!$E$10="",NOT(ISNUMBER(Accueil!$E$10)),$AE53&gt;=Accueil!$E$10))</f>
        <v>0</v>
      </c>
      <c r="AE53" s="247" t="str">
        <f>IF(NOT(_xlfn.ISFORMULA(A53)),IF(ISNUMBER(A53),A53,IF(NOT(_xlfn.ISFORMULA(D53)),IF(AND(ISNUMBER(D53),D53&lt;&gt;0),Accueil!$B$7,IF(NOT(_xlfn.ISFORMULA(G53)),IF(AND(ISNUMBER(G53),G53&lt;&gt;0),Accueil!$B$7,""),"")),IF(NOT(_xlfn.ISFORMULA(G53)),IF(AND(ISNUMBER(G53),G53&lt;&gt;0),Accueil!$B$7,""),""))),IF(NOT(_xlfn.ISFORMULA(D53)),IF(AND(ISNUMBER(D53),D53&lt;&gt;0),Accueil!$B$7,IF(NOT(_xlfn.ISFORMULA(G53)),IF(AND(ISNUMBER(G53),G53&lt;&gt;0),Accueil!$B$7,""),"")),IF(NOT(_xlfn.ISFORMULA(G53)),IF(AND(ISNUMBER(G53),G53&lt;&gt;0),Accueil!$B$7,""),"")))</f>
        <v/>
      </c>
      <c r="AF53" s="231" t="str">
        <f t="shared" ca="1" si="15"/>
        <v/>
      </c>
      <c r="AG53" s="231">
        <f ca="1">IF($AC53,ROUND(IF(ISNUMBER(E53),E53,0)*(IF(OR(ISNUMBER(SEARCH("Non déductible",$C53)),ISNUMBER(SEARCH("Non deductible",$C53))),0,IF(ISNUMBER(SEARCH("Repas",$C53)),0.5,IF(ISNUMBER(SEARCH("Bureau à domicile",$C53)),Accueil!$B$13,IF(OR(ISNUMBER(SEARCH("Véhicule",$C53)),ISNUMBER(SEARCH("Vehicule",$C53)),ISNUMBER(SEARCH("vehicule",$C53))),Accueil!$B$14,IFERROR(VLOOKUP($C53,$L$3:$P$43,5,FALSE),1)))))),2),0)</f>
        <v>0</v>
      </c>
      <c r="AH53" s="231">
        <f ca="1">IF($AD53,ROUND(IF(ISNUMBER(F53),F53,0)*(IF(OR(ISNUMBER(SEARCH("Non déductible",$C53)),ISNUMBER(SEARCH("Non deductible",$C53))),0,IF(ISNUMBER(SEARCH("Repas",$C53)),0.5,IF(ISNUMBER(SEARCH("Bureau à domicile",$C53)),Accueil!$B$13,IF(OR(ISNUMBER(SEARCH("Véhicule",$C53)),ISNUMBER(SEARCH("Vehicule",$C53)),ISNUMBER(SEARCH("vehicule",$C53))),Accueil!$B$14,IFERROR(VLOOKUP($C53,$L$3:$P$43,5,FALSE),1)))))),2),0)</f>
        <v>0</v>
      </c>
    </row>
    <row r="54" spans="1:34" ht="20.100000000000001" customHeight="1" x14ac:dyDescent="0.25">
      <c r="A54" s="248" t="str">
        <f>IF(NOT(_xlfn.ISFORMULA(D54)),IF(AND(ISNUMBER(D54),D54&lt;&gt;0),Accueil!$B$7,IF(NOT(_xlfn.ISFORMULA(G54)),IF(AND(ISNUMBER(G54),G54&lt;&gt;0),Accueil!$B$7,""),"")),IF(NOT(_xlfn.ISFORMULA(G54)),IF(AND(ISNUMBER(G54),G54&lt;&gt;0),Accueil!$B$7,""),""))</f>
        <v/>
      </c>
      <c r="B54" s="37"/>
      <c r="C54" s="37"/>
      <c r="D54" s="249" t="str">
        <f t="shared" ca="1" si="0"/>
        <v/>
      </c>
      <c r="E54" s="223" t="str">
        <f t="shared" ca="1" si="1"/>
        <v/>
      </c>
      <c r="F54" s="223" t="str">
        <f t="shared" ca="1" si="2"/>
        <v/>
      </c>
      <c r="G54" s="224" t="str">
        <f t="shared" ca="1" si="3"/>
        <v/>
      </c>
      <c r="H54" s="255" t="str">
        <f t="shared" ca="1" si="4"/>
        <v/>
      </c>
      <c r="I54" s="251" t="str">
        <f t="shared" ca="1" si="5"/>
        <v/>
      </c>
      <c r="J54" s="244" t="str">
        <f t="shared" ca="1" si="6"/>
        <v/>
      </c>
      <c r="K54" s="35"/>
      <c r="L54" s="148"/>
      <c r="M54" s="148"/>
      <c r="N54" s="148"/>
      <c r="O54" s="148"/>
      <c r="P54" s="148"/>
      <c r="Q54" s="148"/>
      <c r="R54" s="148"/>
      <c r="S54" s="148"/>
      <c r="T54" s="197"/>
      <c r="U54" s="35"/>
      <c r="X54" s="148"/>
      <c r="Y54" s="148"/>
      <c r="Z54" s="148"/>
      <c r="AA54" s="228" t="b">
        <f t="shared" ca="1" si="13"/>
        <v>1</v>
      </c>
      <c r="AB54" s="228" t="b">
        <f t="shared" si="14"/>
        <v>0</v>
      </c>
      <c r="AC54" s="228" t="b">
        <f ca="1">AND(Accueil!$Z$100="Régulière",Accueil!$E$5="Oui",$AA54,NOT($AB54),OR($AE54="",Accueil!$E$7="",NOT(ISNUMBER(Accueil!$E$7)),$AE54&gt;=Accueil!$E$7))</f>
        <v>0</v>
      </c>
      <c r="AD54" s="228" t="b">
        <f ca="1">AND(Accueil!$Z$100="Régulière",Accueil!$E$8="Oui",$AA54,NOT($AB54),OR($AE54="",Accueil!$E$10="",NOT(ISNUMBER(Accueil!$E$10)),$AE54&gt;=Accueil!$E$10))</f>
        <v>0</v>
      </c>
      <c r="AE54" s="247" t="str">
        <f>IF(NOT(_xlfn.ISFORMULA(A54)),IF(ISNUMBER(A54),A54,IF(NOT(_xlfn.ISFORMULA(D54)),IF(AND(ISNUMBER(D54),D54&lt;&gt;0),Accueil!$B$7,IF(NOT(_xlfn.ISFORMULA(G54)),IF(AND(ISNUMBER(G54),G54&lt;&gt;0),Accueil!$B$7,""),"")),IF(NOT(_xlfn.ISFORMULA(G54)),IF(AND(ISNUMBER(G54),G54&lt;&gt;0),Accueil!$B$7,""),""))),IF(NOT(_xlfn.ISFORMULA(D54)),IF(AND(ISNUMBER(D54),D54&lt;&gt;0),Accueil!$B$7,IF(NOT(_xlfn.ISFORMULA(G54)),IF(AND(ISNUMBER(G54),G54&lt;&gt;0),Accueil!$B$7,""),"")),IF(NOT(_xlfn.ISFORMULA(G54)),IF(AND(ISNUMBER(G54),G54&lt;&gt;0),Accueil!$B$7,""),"")))</f>
        <v/>
      </c>
      <c r="AF54" s="231" t="str">
        <f t="shared" ca="1" si="15"/>
        <v/>
      </c>
      <c r="AG54" s="231">
        <f ca="1">IF($AC54,ROUND(IF(ISNUMBER(E54),E54,0)*(IF(OR(ISNUMBER(SEARCH("Non déductible",$C54)),ISNUMBER(SEARCH("Non deductible",$C54))),0,IF(ISNUMBER(SEARCH("Repas",$C54)),0.5,IF(ISNUMBER(SEARCH("Bureau à domicile",$C54)),Accueil!$B$13,IF(OR(ISNUMBER(SEARCH("Véhicule",$C54)),ISNUMBER(SEARCH("Vehicule",$C54)),ISNUMBER(SEARCH("vehicule",$C54))),Accueil!$B$14,IFERROR(VLOOKUP($C54,$L$3:$P$43,5,FALSE),1)))))),2),0)</f>
        <v>0</v>
      </c>
      <c r="AH54" s="231">
        <f ca="1">IF($AD54,ROUND(IF(ISNUMBER(F54),F54,0)*(IF(OR(ISNUMBER(SEARCH("Non déductible",$C54)),ISNUMBER(SEARCH("Non deductible",$C54))),0,IF(ISNUMBER(SEARCH("Repas",$C54)),0.5,IF(ISNUMBER(SEARCH("Bureau à domicile",$C54)),Accueil!$B$13,IF(OR(ISNUMBER(SEARCH("Véhicule",$C54)),ISNUMBER(SEARCH("Vehicule",$C54)),ISNUMBER(SEARCH("vehicule",$C54))),Accueil!$B$14,IFERROR(VLOOKUP($C54,$L$3:$P$43,5,FALSE),1)))))),2),0)</f>
        <v>0</v>
      </c>
    </row>
    <row r="55" spans="1:34" ht="20.100000000000001" customHeight="1" x14ac:dyDescent="0.25">
      <c r="A55" s="248" t="str">
        <f>IF(NOT(_xlfn.ISFORMULA(D55)),IF(AND(ISNUMBER(D55),D55&lt;&gt;0),Accueil!$B$7,IF(NOT(_xlfn.ISFORMULA(G55)),IF(AND(ISNUMBER(G55),G55&lt;&gt;0),Accueil!$B$7,""),"")),IF(NOT(_xlfn.ISFORMULA(G55)),IF(AND(ISNUMBER(G55),G55&lt;&gt;0),Accueil!$B$7,""),""))</f>
        <v/>
      </c>
      <c r="B55" s="37"/>
      <c r="C55" s="37"/>
      <c r="D55" s="249" t="str">
        <f t="shared" ca="1" si="0"/>
        <v/>
      </c>
      <c r="E55" s="223" t="str">
        <f t="shared" ca="1" si="1"/>
        <v/>
      </c>
      <c r="F55" s="223" t="str">
        <f t="shared" ca="1" si="2"/>
        <v/>
      </c>
      <c r="G55" s="224" t="str">
        <f t="shared" ca="1" si="3"/>
        <v/>
      </c>
      <c r="H55" s="255" t="str">
        <f t="shared" ca="1" si="4"/>
        <v/>
      </c>
      <c r="I55" s="251" t="str">
        <f t="shared" ca="1" si="5"/>
        <v/>
      </c>
      <c r="J55" s="244" t="str">
        <f t="shared" ca="1" si="6"/>
        <v/>
      </c>
      <c r="K55" s="35"/>
      <c r="L55" s="148"/>
      <c r="M55" s="148"/>
      <c r="N55" s="148"/>
      <c r="O55" s="148"/>
      <c r="P55" s="148"/>
      <c r="Q55" s="148"/>
      <c r="R55" s="148"/>
      <c r="S55" s="148"/>
      <c r="T55" s="197"/>
      <c r="U55" s="35"/>
      <c r="X55" s="148"/>
      <c r="Y55" s="148"/>
      <c r="Z55" s="148"/>
      <c r="AA55" s="228" t="b">
        <f t="shared" ca="1" si="13"/>
        <v>1</v>
      </c>
      <c r="AB55" s="228" t="b">
        <f t="shared" si="14"/>
        <v>0</v>
      </c>
      <c r="AC55" s="228" t="b">
        <f ca="1">AND(Accueil!$Z$100="Régulière",Accueil!$E$5="Oui",$AA55,NOT($AB55),OR($AE55="",Accueil!$E$7="",NOT(ISNUMBER(Accueil!$E$7)),$AE55&gt;=Accueil!$E$7))</f>
        <v>0</v>
      </c>
      <c r="AD55" s="228" t="b">
        <f ca="1">AND(Accueil!$Z$100="Régulière",Accueil!$E$8="Oui",$AA55,NOT($AB55),OR($AE55="",Accueil!$E$10="",NOT(ISNUMBER(Accueil!$E$10)),$AE55&gt;=Accueil!$E$10))</f>
        <v>0</v>
      </c>
      <c r="AE55" s="247" t="str">
        <f>IF(NOT(_xlfn.ISFORMULA(A55)),IF(ISNUMBER(A55),A55,IF(NOT(_xlfn.ISFORMULA(D55)),IF(AND(ISNUMBER(D55),D55&lt;&gt;0),Accueil!$B$7,IF(NOT(_xlfn.ISFORMULA(G55)),IF(AND(ISNUMBER(G55),G55&lt;&gt;0),Accueil!$B$7,""),"")),IF(NOT(_xlfn.ISFORMULA(G55)),IF(AND(ISNUMBER(G55),G55&lt;&gt;0),Accueil!$B$7,""),""))),IF(NOT(_xlfn.ISFORMULA(D55)),IF(AND(ISNUMBER(D55),D55&lt;&gt;0),Accueil!$B$7,IF(NOT(_xlfn.ISFORMULA(G55)),IF(AND(ISNUMBER(G55),G55&lt;&gt;0),Accueil!$B$7,""),"")),IF(NOT(_xlfn.ISFORMULA(G55)),IF(AND(ISNUMBER(G55),G55&lt;&gt;0),Accueil!$B$7,""),"")))</f>
        <v/>
      </c>
      <c r="AF55" s="231" t="str">
        <f t="shared" ca="1" si="15"/>
        <v/>
      </c>
      <c r="AG55" s="231">
        <f ca="1">IF($AC55,ROUND(IF(ISNUMBER(E55),E55,0)*(IF(OR(ISNUMBER(SEARCH("Non déductible",$C55)),ISNUMBER(SEARCH("Non deductible",$C55))),0,IF(ISNUMBER(SEARCH("Repas",$C55)),0.5,IF(ISNUMBER(SEARCH("Bureau à domicile",$C55)),Accueil!$B$13,IF(OR(ISNUMBER(SEARCH("Véhicule",$C55)),ISNUMBER(SEARCH("Vehicule",$C55)),ISNUMBER(SEARCH("vehicule",$C55))),Accueil!$B$14,IFERROR(VLOOKUP($C55,$L$3:$P$43,5,FALSE),1)))))),2),0)</f>
        <v>0</v>
      </c>
      <c r="AH55" s="231">
        <f ca="1">IF($AD55,ROUND(IF(ISNUMBER(F55),F55,0)*(IF(OR(ISNUMBER(SEARCH("Non déductible",$C55)),ISNUMBER(SEARCH("Non deductible",$C55))),0,IF(ISNUMBER(SEARCH("Repas",$C55)),0.5,IF(ISNUMBER(SEARCH("Bureau à domicile",$C55)),Accueil!$B$13,IF(OR(ISNUMBER(SEARCH("Véhicule",$C55)),ISNUMBER(SEARCH("Vehicule",$C55)),ISNUMBER(SEARCH("vehicule",$C55))),Accueil!$B$14,IFERROR(VLOOKUP($C55,$L$3:$P$43,5,FALSE),1)))))),2),0)</f>
        <v>0</v>
      </c>
    </row>
    <row r="56" spans="1:34" ht="20.100000000000001" customHeight="1" x14ac:dyDescent="0.25">
      <c r="A56" s="248" t="str">
        <f>IF(NOT(_xlfn.ISFORMULA(D56)),IF(AND(ISNUMBER(D56),D56&lt;&gt;0),Accueil!$B$7,IF(NOT(_xlfn.ISFORMULA(G56)),IF(AND(ISNUMBER(G56),G56&lt;&gt;0),Accueil!$B$7,""),"")),IF(NOT(_xlfn.ISFORMULA(G56)),IF(AND(ISNUMBER(G56),G56&lt;&gt;0),Accueil!$B$7,""),""))</f>
        <v/>
      </c>
      <c r="B56" s="37"/>
      <c r="C56" s="37"/>
      <c r="D56" s="249" t="str">
        <f t="shared" ca="1" si="0"/>
        <v/>
      </c>
      <c r="E56" s="223" t="str">
        <f t="shared" ca="1" si="1"/>
        <v/>
      </c>
      <c r="F56" s="223" t="str">
        <f t="shared" ca="1" si="2"/>
        <v/>
      </c>
      <c r="G56" s="224" t="str">
        <f t="shared" ca="1" si="3"/>
        <v/>
      </c>
      <c r="H56" s="255" t="str">
        <f t="shared" ca="1" si="4"/>
        <v/>
      </c>
      <c r="I56" s="251" t="str">
        <f t="shared" ca="1" si="5"/>
        <v/>
      </c>
      <c r="J56" s="244" t="str">
        <f t="shared" ca="1" si="6"/>
        <v/>
      </c>
      <c r="K56" s="35"/>
      <c r="L56" s="148"/>
      <c r="M56" s="148"/>
      <c r="N56" s="148"/>
      <c r="O56" s="148"/>
      <c r="P56" s="148"/>
      <c r="Q56" s="148"/>
      <c r="R56" s="148"/>
      <c r="S56" s="148"/>
      <c r="T56" s="197"/>
      <c r="U56" s="35"/>
      <c r="X56" s="148"/>
      <c r="Y56" s="148"/>
      <c r="Z56" s="148"/>
      <c r="AA56" s="228" t="b">
        <f t="shared" ca="1" si="13"/>
        <v>1</v>
      </c>
      <c r="AB56" s="228" t="b">
        <f t="shared" si="14"/>
        <v>0</v>
      </c>
      <c r="AC56" s="228" t="b">
        <f ca="1">AND(Accueil!$Z$100="Régulière",Accueil!$E$5="Oui",$AA56,NOT($AB56),OR($AE56="",Accueil!$E$7="",NOT(ISNUMBER(Accueil!$E$7)),$AE56&gt;=Accueil!$E$7))</f>
        <v>0</v>
      </c>
      <c r="AD56" s="228" t="b">
        <f ca="1">AND(Accueil!$Z$100="Régulière",Accueil!$E$8="Oui",$AA56,NOT($AB56),OR($AE56="",Accueil!$E$10="",NOT(ISNUMBER(Accueil!$E$10)),$AE56&gt;=Accueil!$E$10))</f>
        <v>0</v>
      </c>
      <c r="AE56" s="247" t="str">
        <f>IF(NOT(_xlfn.ISFORMULA(A56)),IF(ISNUMBER(A56),A56,IF(NOT(_xlfn.ISFORMULA(D56)),IF(AND(ISNUMBER(D56),D56&lt;&gt;0),Accueil!$B$7,IF(NOT(_xlfn.ISFORMULA(G56)),IF(AND(ISNUMBER(G56),G56&lt;&gt;0),Accueil!$B$7,""),"")),IF(NOT(_xlfn.ISFORMULA(G56)),IF(AND(ISNUMBER(G56),G56&lt;&gt;0),Accueil!$B$7,""),""))),IF(NOT(_xlfn.ISFORMULA(D56)),IF(AND(ISNUMBER(D56),D56&lt;&gt;0),Accueil!$B$7,IF(NOT(_xlfn.ISFORMULA(G56)),IF(AND(ISNUMBER(G56),G56&lt;&gt;0),Accueil!$B$7,""),"")),IF(NOT(_xlfn.ISFORMULA(G56)),IF(AND(ISNUMBER(G56),G56&lt;&gt;0),Accueil!$B$7,""),"")))</f>
        <v/>
      </c>
      <c r="AF56" s="231" t="str">
        <f t="shared" ca="1" si="15"/>
        <v/>
      </c>
      <c r="AG56" s="231">
        <f ca="1">IF($AC56,ROUND(IF(ISNUMBER(E56),E56,0)*(IF(OR(ISNUMBER(SEARCH("Non déductible",$C56)),ISNUMBER(SEARCH("Non deductible",$C56))),0,IF(ISNUMBER(SEARCH("Repas",$C56)),0.5,IF(ISNUMBER(SEARCH("Bureau à domicile",$C56)),Accueil!$B$13,IF(OR(ISNUMBER(SEARCH("Véhicule",$C56)),ISNUMBER(SEARCH("Vehicule",$C56)),ISNUMBER(SEARCH("vehicule",$C56))),Accueil!$B$14,IFERROR(VLOOKUP($C56,$L$3:$P$43,5,FALSE),1)))))),2),0)</f>
        <v>0</v>
      </c>
      <c r="AH56" s="231">
        <f ca="1">IF($AD56,ROUND(IF(ISNUMBER(F56),F56,0)*(IF(OR(ISNUMBER(SEARCH("Non déductible",$C56)),ISNUMBER(SEARCH("Non deductible",$C56))),0,IF(ISNUMBER(SEARCH("Repas",$C56)),0.5,IF(ISNUMBER(SEARCH("Bureau à domicile",$C56)),Accueil!$B$13,IF(OR(ISNUMBER(SEARCH("Véhicule",$C56)),ISNUMBER(SEARCH("Vehicule",$C56)),ISNUMBER(SEARCH("vehicule",$C56))),Accueil!$B$14,IFERROR(VLOOKUP($C56,$L$3:$P$43,5,FALSE),1)))))),2),0)</f>
        <v>0</v>
      </c>
    </row>
    <row r="57" spans="1:34" ht="20.100000000000001" customHeight="1" x14ac:dyDescent="0.25">
      <c r="A57" s="248" t="str">
        <f>IF(NOT(_xlfn.ISFORMULA(D57)),IF(AND(ISNUMBER(D57),D57&lt;&gt;0),Accueil!$B$7,IF(NOT(_xlfn.ISFORMULA(G57)),IF(AND(ISNUMBER(G57),G57&lt;&gt;0),Accueil!$B$7,""),"")),IF(NOT(_xlfn.ISFORMULA(G57)),IF(AND(ISNUMBER(G57),G57&lt;&gt;0),Accueil!$B$7,""),""))</f>
        <v/>
      </c>
      <c r="B57" s="37"/>
      <c r="C57" s="37"/>
      <c r="D57" s="249" t="str">
        <f t="shared" ca="1" si="0"/>
        <v/>
      </c>
      <c r="E57" s="223" t="str">
        <f t="shared" ca="1" si="1"/>
        <v/>
      </c>
      <c r="F57" s="223" t="str">
        <f t="shared" ca="1" si="2"/>
        <v/>
      </c>
      <c r="G57" s="224" t="str">
        <f t="shared" ca="1" si="3"/>
        <v/>
      </c>
      <c r="H57" s="255" t="str">
        <f t="shared" ca="1" si="4"/>
        <v/>
      </c>
      <c r="I57" s="251" t="str">
        <f t="shared" ca="1" si="5"/>
        <v/>
      </c>
      <c r="J57" s="244" t="str">
        <f t="shared" ca="1" si="6"/>
        <v/>
      </c>
      <c r="K57" s="35"/>
      <c r="L57" s="148"/>
      <c r="M57" s="148"/>
      <c r="N57" s="148"/>
      <c r="O57" s="148"/>
      <c r="P57" s="148"/>
      <c r="Q57" s="148"/>
      <c r="R57" s="148"/>
      <c r="S57" s="148"/>
      <c r="T57" s="197"/>
      <c r="U57" s="35"/>
      <c r="X57" s="148"/>
      <c r="Y57" s="148"/>
      <c r="Z57" s="148"/>
      <c r="AA57" s="228" t="b">
        <f t="shared" ca="1" si="13"/>
        <v>1</v>
      </c>
      <c r="AB57" s="228" t="b">
        <f t="shared" si="14"/>
        <v>0</v>
      </c>
      <c r="AC57" s="228" t="b">
        <f ca="1">AND(Accueil!$Z$100="Régulière",Accueil!$E$5="Oui",$AA57,NOT($AB57),OR($AE57="",Accueil!$E$7="",NOT(ISNUMBER(Accueil!$E$7)),$AE57&gt;=Accueil!$E$7))</f>
        <v>0</v>
      </c>
      <c r="AD57" s="228" t="b">
        <f ca="1">AND(Accueil!$Z$100="Régulière",Accueil!$E$8="Oui",$AA57,NOT($AB57),OR($AE57="",Accueil!$E$10="",NOT(ISNUMBER(Accueil!$E$10)),$AE57&gt;=Accueil!$E$10))</f>
        <v>0</v>
      </c>
      <c r="AE57" s="247" t="str">
        <f>IF(NOT(_xlfn.ISFORMULA(A57)),IF(ISNUMBER(A57),A57,IF(NOT(_xlfn.ISFORMULA(D57)),IF(AND(ISNUMBER(D57),D57&lt;&gt;0),Accueil!$B$7,IF(NOT(_xlfn.ISFORMULA(G57)),IF(AND(ISNUMBER(G57),G57&lt;&gt;0),Accueil!$B$7,""),"")),IF(NOT(_xlfn.ISFORMULA(G57)),IF(AND(ISNUMBER(G57),G57&lt;&gt;0),Accueil!$B$7,""),""))),IF(NOT(_xlfn.ISFORMULA(D57)),IF(AND(ISNUMBER(D57),D57&lt;&gt;0),Accueil!$B$7,IF(NOT(_xlfn.ISFORMULA(G57)),IF(AND(ISNUMBER(G57),G57&lt;&gt;0),Accueil!$B$7,""),"")),IF(NOT(_xlfn.ISFORMULA(G57)),IF(AND(ISNUMBER(G57),G57&lt;&gt;0),Accueil!$B$7,""),"")))</f>
        <v/>
      </c>
      <c r="AF57" s="231" t="str">
        <f t="shared" ca="1" si="15"/>
        <v/>
      </c>
      <c r="AG57" s="231">
        <f ca="1">IF($AC57,ROUND(IF(ISNUMBER(E57),E57,0)*(IF(OR(ISNUMBER(SEARCH("Non déductible",$C57)),ISNUMBER(SEARCH("Non deductible",$C57))),0,IF(ISNUMBER(SEARCH("Repas",$C57)),0.5,IF(ISNUMBER(SEARCH("Bureau à domicile",$C57)),Accueil!$B$13,IF(OR(ISNUMBER(SEARCH("Véhicule",$C57)),ISNUMBER(SEARCH("Vehicule",$C57)),ISNUMBER(SEARCH("vehicule",$C57))),Accueil!$B$14,IFERROR(VLOOKUP($C57,$L$3:$P$43,5,FALSE),1)))))),2),0)</f>
        <v>0</v>
      </c>
      <c r="AH57" s="231">
        <f ca="1">IF($AD57,ROUND(IF(ISNUMBER(F57),F57,0)*(IF(OR(ISNUMBER(SEARCH("Non déductible",$C57)),ISNUMBER(SEARCH("Non deductible",$C57))),0,IF(ISNUMBER(SEARCH("Repas",$C57)),0.5,IF(ISNUMBER(SEARCH("Bureau à domicile",$C57)),Accueil!$B$13,IF(OR(ISNUMBER(SEARCH("Véhicule",$C57)),ISNUMBER(SEARCH("Vehicule",$C57)),ISNUMBER(SEARCH("vehicule",$C57))),Accueil!$B$14,IFERROR(VLOOKUP($C57,$L$3:$P$43,5,FALSE),1)))))),2),0)</f>
        <v>0</v>
      </c>
    </row>
    <row r="58" spans="1:34" ht="20.100000000000001" customHeight="1" x14ac:dyDescent="0.25">
      <c r="A58" s="248" t="str">
        <f>IF(NOT(_xlfn.ISFORMULA(D58)),IF(AND(ISNUMBER(D58),D58&lt;&gt;0),Accueil!$B$7,IF(NOT(_xlfn.ISFORMULA(G58)),IF(AND(ISNUMBER(G58),G58&lt;&gt;0),Accueil!$B$7,""),"")),IF(NOT(_xlfn.ISFORMULA(G58)),IF(AND(ISNUMBER(G58),G58&lt;&gt;0),Accueil!$B$7,""),""))</f>
        <v/>
      </c>
      <c r="B58" s="37"/>
      <c r="C58" s="37"/>
      <c r="D58" s="249" t="str">
        <f t="shared" ca="1" si="0"/>
        <v/>
      </c>
      <c r="E58" s="223" t="str">
        <f t="shared" ca="1" si="1"/>
        <v/>
      </c>
      <c r="F58" s="223" t="str">
        <f t="shared" ca="1" si="2"/>
        <v/>
      </c>
      <c r="G58" s="224" t="str">
        <f t="shared" ca="1" si="3"/>
        <v/>
      </c>
      <c r="H58" s="255" t="str">
        <f t="shared" ca="1" si="4"/>
        <v/>
      </c>
      <c r="I58" s="251" t="str">
        <f t="shared" ca="1" si="5"/>
        <v/>
      </c>
      <c r="J58" s="244" t="str">
        <f t="shared" ca="1" si="6"/>
        <v/>
      </c>
      <c r="K58" s="35"/>
      <c r="L58" s="148"/>
      <c r="M58" s="148"/>
      <c r="N58" s="148"/>
      <c r="O58" s="148"/>
      <c r="P58" s="148"/>
      <c r="Q58" s="148"/>
      <c r="R58" s="148"/>
      <c r="S58" s="148"/>
      <c r="T58" s="197"/>
      <c r="U58" s="35"/>
      <c r="X58" s="148"/>
      <c r="Y58" s="148"/>
      <c r="Z58" s="148"/>
      <c r="AA58" s="228" t="b">
        <f t="shared" ca="1" si="13"/>
        <v>1</v>
      </c>
      <c r="AB58" s="228" t="b">
        <f t="shared" si="14"/>
        <v>0</v>
      </c>
      <c r="AC58" s="228" t="b">
        <f ca="1">AND(Accueil!$Z$100="Régulière",Accueil!$E$5="Oui",$AA58,NOT($AB58),OR($AE58="",Accueil!$E$7="",NOT(ISNUMBER(Accueil!$E$7)),$AE58&gt;=Accueil!$E$7))</f>
        <v>0</v>
      </c>
      <c r="AD58" s="228" t="b">
        <f ca="1">AND(Accueil!$Z$100="Régulière",Accueil!$E$8="Oui",$AA58,NOT($AB58),OR($AE58="",Accueil!$E$10="",NOT(ISNUMBER(Accueil!$E$10)),$AE58&gt;=Accueil!$E$10))</f>
        <v>0</v>
      </c>
      <c r="AE58" s="247" t="str">
        <f>IF(NOT(_xlfn.ISFORMULA(A58)),IF(ISNUMBER(A58),A58,IF(NOT(_xlfn.ISFORMULA(D58)),IF(AND(ISNUMBER(D58),D58&lt;&gt;0),Accueil!$B$7,IF(NOT(_xlfn.ISFORMULA(G58)),IF(AND(ISNUMBER(G58),G58&lt;&gt;0),Accueil!$B$7,""),"")),IF(NOT(_xlfn.ISFORMULA(G58)),IF(AND(ISNUMBER(G58),G58&lt;&gt;0),Accueil!$B$7,""),""))),IF(NOT(_xlfn.ISFORMULA(D58)),IF(AND(ISNUMBER(D58),D58&lt;&gt;0),Accueil!$B$7,IF(NOT(_xlfn.ISFORMULA(G58)),IF(AND(ISNUMBER(G58),G58&lt;&gt;0),Accueil!$B$7,""),"")),IF(NOT(_xlfn.ISFORMULA(G58)),IF(AND(ISNUMBER(G58),G58&lt;&gt;0),Accueil!$B$7,""),"")))</f>
        <v/>
      </c>
      <c r="AF58" s="231" t="str">
        <f t="shared" ca="1" si="15"/>
        <v/>
      </c>
      <c r="AG58" s="231">
        <f ca="1">IF($AC58,ROUND(IF(ISNUMBER(E58),E58,0)*(IF(OR(ISNUMBER(SEARCH("Non déductible",$C58)),ISNUMBER(SEARCH("Non deductible",$C58))),0,IF(ISNUMBER(SEARCH("Repas",$C58)),0.5,IF(ISNUMBER(SEARCH("Bureau à domicile",$C58)),Accueil!$B$13,IF(OR(ISNUMBER(SEARCH("Véhicule",$C58)),ISNUMBER(SEARCH("Vehicule",$C58)),ISNUMBER(SEARCH("vehicule",$C58))),Accueil!$B$14,IFERROR(VLOOKUP($C58,$L$3:$P$43,5,FALSE),1)))))),2),0)</f>
        <v>0</v>
      </c>
      <c r="AH58" s="231">
        <f ca="1">IF($AD58,ROUND(IF(ISNUMBER(F58),F58,0)*(IF(OR(ISNUMBER(SEARCH("Non déductible",$C58)),ISNUMBER(SEARCH("Non deductible",$C58))),0,IF(ISNUMBER(SEARCH("Repas",$C58)),0.5,IF(ISNUMBER(SEARCH("Bureau à domicile",$C58)),Accueil!$B$13,IF(OR(ISNUMBER(SEARCH("Véhicule",$C58)),ISNUMBER(SEARCH("Vehicule",$C58)),ISNUMBER(SEARCH("vehicule",$C58))),Accueil!$B$14,IFERROR(VLOOKUP($C58,$L$3:$P$43,5,FALSE),1)))))),2),0)</f>
        <v>0</v>
      </c>
    </row>
    <row r="59" spans="1:34" ht="20.100000000000001" customHeight="1" x14ac:dyDescent="0.25">
      <c r="A59" s="248" t="str">
        <f>IF(NOT(_xlfn.ISFORMULA(D59)),IF(AND(ISNUMBER(D59),D59&lt;&gt;0),Accueil!$B$7,IF(NOT(_xlfn.ISFORMULA(G59)),IF(AND(ISNUMBER(G59),G59&lt;&gt;0),Accueil!$B$7,""),"")),IF(NOT(_xlfn.ISFORMULA(G59)),IF(AND(ISNUMBER(G59),G59&lt;&gt;0),Accueil!$B$7,""),""))</f>
        <v/>
      </c>
      <c r="B59" s="37"/>
      <c r="C59" s="37"/>
      <c r="D59" s="249" t="str">
        <f t="shared" ca="1" si="0"/>
        <v/>
      </c>
      <c r="E59" s="223" t="str">
        <f t="shared" ca="1" si="1"/>
        <v/>
      </c>
      <c r="F59" s="223" t="str">
        <f t="shared" ca="1" si="2"/>
        <v/>
      </c>
      <c r="G59" s="224" t="str">
        <f t="shared" ca="1" si="3"/>
        <v/>
      </c>
      <c r="H59" s="255" t="str">
        <f t="shared" ca="1" si="4"/>
        <v/>
      </c>
      <c r="I59" s="251" t="str">
        <f t="shared" ca="1" si="5"/>
        <v/>
      </c>
      <c r="J59" s="244" t="str">
        <f t="shared" ca="1" si="6"/>
        <v/>
      </c>
      <c r="K59" s="35"/>
      <c r="L59" s="148"/>
      <c r="M59" s="148"/>
      <c r="N59" s="148"/>
      <c r="O59" s="148"/>
      <c r="P59" s="148"/>
      <c r="Q59" s="148"/>
      <c r="R59" s="148"/>
      <c r="S59" s="148"/>
      <c r="T59" s="197"/>
      <c r="U59" s="35"/>
      <c r="X59" s="148"/>
      <c r="Y59" s="148"/>
      <c r="Z59" s="148"/>
      <c r="AA59" s="228" t="b">
        <f t="shared" ca="1" si="13"/>
        <v>1</v>
      </c>
      <c r="AB59" s="228" t="b">
        <f t="shared" si="14"/>
        <v>0</v>
      </c>
      <c r="AC59" s="228" t="b">
        <f ca="1">AND(Accueil!$Z$100="Régulière",Accueil!$E$5="Oui",$AA59,NOT($AB59),OR($AE59="",Accueil!$E$7="",NOT(ISNUMBER(Accueil!$E$7)),$AE59&gt;=Accueil!$E$7))</f>
        <v>0</v>
      </c>
      <c r="AD59" s="228" t="b">
        <f ca="1">AND(Accueil!$Z$100="Régulière",Accueil!$E$8="Oui",$AA59,NOT($AB59),OR($AE59="",Accueil!$E$10="",NOT(ISNUMBER(Accueil!$E$10)),$AE59&gt;=Accueil!$E$10))</f>
        <v>0</v>
      </c>
      <c r="AE59" s="247" t="str">
        <f>IF(NOT(_xlfn.ISFORMULA(A59)),IF(ISNUMBER(A59),A59,IF(NOT(_xlfn.ISFORMULA(D59)),IF(AND(ISNUMBER(D59),D59&lt;&gt;0),Accueil!$B$7,IF(NOT(_xlfn.ISFORMULA(G59)),IF(AND(ISNUMBER(G59),G59&lt;&gt;0),Accueil!$B$7,""),"")),IF(NOT(_xlfn.ISFORMULA(G59)),IF(AND(ISNUMBER(G59),G59&lt;&gt;0),Accueil!$B$7,""),""))),IF(NOT(_xlfn.ISFORMULA(D59)),IF(AND(ISNUMBER(D59),D59&lt;&gt;0),Accueil!$B$7,IF(NOT(_xlfn.ISFORMULA(G59)),IF(AND(ISNUMBER(G59),G59&lt;&gt;0),Accueil!$B$7,""),"")),IF(NOT(_xlfn.ISFORMULA(G59)),IF(AND(ISNUMBER(G59),G59&lt;&gt;0),Accueil!$B$7,""),"")))</f>
        <v/>
      </c>
      <c r="AF59" s="231" t="str">
        <f t="shared" ca="1" si="15"/>
        <v/>
      </c>
      <c r="AG59" s="231">
        <f ca="1">IF($AC59,ROUND(IF(ISNUMBER(E59),E59,0)*(IF(OR(ISNUMBER(SEARCH("Non déductible",$C59)),ISNUMBER(SEARCH("Non deductible",$C59))),0,IF(ISNUMBER(SEARCH("Repas",$C59)),0.5,IF(ISNUMBER(SEARCH("Bureau à domicile",$C59)),Accueil!$B$13,IF(OR(ISNUMBER(SEARCH("Véhicule",$C59)),ISNUMBER(SEARCH("Vehicule",$C59)),ISNUMBER(SEARCH("vehicule",$C59))),Accueil!$B$14,IFERROR(VLOOKUP($C59,$L$3:$P$43,5,FALSE),1)))))),2),0)</f>
        <v>0</v>
      </c>
      <c r="AH59" s="231">
        <f ca="1">IF($AD59,ROUND(IF(ISNUMBER(F59),F59,0)*(IF(OR(ISNUMBER(SEARCH("Non déductible",$C59)),ISNUMBER(SEARCH("Non deductible",$C59))),0,IF(ISNUMBER(SEARCH("Repas",$C59)),0.5,IF(ISNUMBER(SEARCH("Bureau à domicile",$C59)),Accueil!$B$13,IF(OR(ISNUMBER(SEARCH("Véhicule",$C59)),ISNUMBER(SEARCH("Vehicule",$C59)),ISNUMBER(SEARCH("vehicule",$C59))),Accueil!$B$14,IFERROR(VLOOKUP($C59,$L$3:$P$43,5,FALSE),1)))))),2),0)</f>
        <v>0</v>
      </c>
    </row>
    <row r="60" spans="1:34" ht="20.100000000000001" customHeight="1" x14ac:dyDescent="0.25">
      <c r="A60" s="248" t="str">
        <f>IF(NOT(_xlfn.ISFORMULA(D60)),IF(AND(ISNUMBER(D60),D60&lt;&gt;0),Accueil!$B$7,IF(NOT(_xlfn.ISFORMULA(G60)),IF(AND(ISNUMBER(G60),G60&lt;&gt;0),Accueil!$B$7,""),"")),IF(NOT(_xlfn.ISFORMULA(G60)),IF(AND(ISNUMBER(G60),G60&lt;&gt;0),Accueil!$B$7,""),""))</f>
        <v/>
      </c>
      <c r="B60" s="37"/>
      <c r="C60" s="37"/>
      <c r="D60" s="249" t="str">
        <f t="shared" ca="1" si="0"/>
        <v/>
      </c>
      <c r="E60" s="223" t="str">
        <f t="shared" ca="1" si="1"/>
        <v/>
      </c>
      <c r="F60" s="223" t="str">
        <f t="shared" ca="1" si="2"/>
        <v/>
      </c>
      <c r="G60" s="224" t="str">
        <f t="shared" ca="1" si="3"/>
        <v/>
      </c>
      <c r="H60" s="255" t="str">
        <f t="shared" ca="1" si="4"/>
        <v/>
      </c>
      <c r="I60" s="251" t="str">
        <f t="shared" ca="1" si="5"/>
        <v/>
      </c>
      <c r="J60" s="244" t="str">
        <f t="shared" ca="1" si="6"/>
        <v/>
      </c>
      <c r="K60" s="35"/>
      <c r="L60" s="148"/>
      <c r="M60" s="148"/>
      <c r="N60" s="148"/>
      <c r="O60" s="148"/>
      <c r="P60" s="148"/>
      <c r="Q60" s="148"/>
      <c r="R60" s="148"/>
      <c r="S60" s="148"/>
      <c r="T60" s="197"/>
      <c r="U60" s="35"/>
      <c r="X60" s="148"/>
      <c r="Y60" s="148"/>
      <c r="Z60" s="148"/>
      <c r="AA60" s="228" t="b">
        <f t="shared" ca="1" si="13"/>
        <v>1</v>
      </c>
      <c r="AB60" s="228" t="b">
        <f t="shared" si="14"/>
        <v>0</v>
      </c>
      <c r="AC60" s="228" t="b">
        <f ca="1">AND(Accueil!$Z$100="Régulière",Accueil!$E$5="Oui",$AA60,NOT($AB60),OR($AE60="",Accueil!$E$7="",NOT(ISNUMBER(Accueil!$E$7)),$AE60&gt;=Accueil!$E$7))</f>
        <v>0</v>
      </c>
      <c r="AD60" s="228" t="b">
        <f ca="1">AND(Accueil!$Z$100="Régulière",Accueil!$E$8="Oui",$AA60,NOT($AB60),OR($AE60="",Accueil!$E$10="",NOT(ISNUMBER(Accueil!$E$10)),$AE60&gt;=Accueil!$E$10))</f>
        <v>0</v>
      </c>
      <c r="AE60" s="247" t="str">
        <f>IF(NOT(_xlfn.ISFORMULA(A60)),IF(ISNUMBER(A60),A60,IF(NOT(_xlfn.ISFORMULA(D60)),IF(AND(ISNUMBER(D60),D60&lt;&gt;0),Accueil!$B$7,IF(NOT(_xlfn.ISFORMULA(G60)),IF(AND(ISNUMBER(G60),G60&lt;&gt;0),Accueil!$B$7,""),"")),IF(NOT(_xlfn.ISFORMULA(G60)),IF(AND(ISNUMBER(G60),G60&lt;&gt;0),Accueil!$B$7,""),""))),IF(NOT(_xlfn.ISFORMULA(D60)),IF(AND(ISNUMBER(D60),D60&lt;&gt;0),Accueil!$B$7,IF(NOT(_xlfn.ISFORMULA(G60)),IF(AND(ISNUMBER(G60),G60&lt;&gt;0),Accueil!$B$7,""),"")),IF(NOT(_xlfn.ISFORMULA(G60)),IF(AND(ISNUMBER(G60),G60&lt;&gt;0),Accueil!$B$7,""),"")))</f>
        <v/>
      </c>
      <c r="AF60" s="231" t="str">
        <f t="shared" ca="1" si="15"/>
        <v/>
      </c>
      <c r="AG60" s="231">
        <f ca="1">IF($AC60,ROUND(IF(ISNUMBER(E60),E60,0)*(IF(OR(ISNUMBER(SEARCH("Non déductible",$C60)),ISNUMBER(SEARCH("Non deductible",$C60))),0,IF(ISNUMBER(SEARCH("Repas",$C60)),0.5,IF(ISNUMBER(SEARCH("Bureau à domicile",$C60)),Accueil!$B$13,IF(OR(ISNUMBER(SEARCH("Véhicule",$C60)),ISNUMBER(SEARCH("Vehicule",$C60)),ISNUMBER(SEARCH("vehicule",$C60))),Accueil!$B$14,IFERROR(VLOOKUP($C60,$L$3:$P$43,5,FALSE),1)))))),2),0)</f>
        <v>0</v>
      </c>
      <c r="AH60" s="231">
        <f ca="1">IF($AD60,ROUND(IF(ISNUMBER(F60),F60,0)*(IF(OR(ISNUMBER(SEARCH("Non déductible",$C60)),ISNUMBER(SEARCH("Non deductible",$C60))),0,IF(ISNUMBER(SEARCH("Repas",$C60)),0.5,IF(ISNUMBER(SEARCH("Bureau à domicile",$C60)),Accueil!$B$13,IF(OR(ISNUMBER(SEARCH("Véhicule",$C60)),ISNUMBER(SEARCH("Vehicule",$C60)),ISNUMBER(SEARCH("vehicule",$C60))),Accueil!$B$14,IFERROR(VLOOKUP($C60,$L$3:$P$43,5,FALSE),1)))))),2),0)</f>
        <v>0</v>
      </c>
    </row>
    <row r="61" spans="1:34" ht="20.100000000000001" customHeight="1" x14ac:dyDescent="0.25">
      <c r="A61" s="248" t="str">
        <f>IF(NOT(_xlfn.ISFORMULA(D61)),IF(AND(ISNUMBER(D61),D61&lt;&gt;0),Accueil!$B$7,IF(NOT(_xlfn.ISFORMULA(G61)),IF(AND(ISNUMBER(G61),G61&lt;&gt;0),Accueil!$B$7,""),"")),IF(NOT(_xlfn.ISFORMULA(G61)),IF(AND(ISNUMBER(G61),G61&lt;&gt;0),Accueil!$B$7,""),""))</f>
        <v/>
      </c>
      <c r="B61" s="37"/>
      <c r="C61" s="37"/>
      <c r="D61" s="249" t="str">
        <f t="shared" ca="1" si="0"/>
        <v/>
      </c>
      <c r="E61" s="223" t="str">
        <f t="shared" ca="1" si="1"/>
        <v/>
      </c>
      <c r="F61" s="223" t="str">
        <f t="shared" ca="1" si="2"/>
        <v/>
      </c>
      <c r="G61" s="224" t="str">
        <f t="shared" ca="1" si="3"/>
        <v/>
      </c>
      <c r="H61" s="255" t="str">
        <f t="shared" ca="1" si="4"/>
        <v/>
      </c>
      <c r="I61" s="251" t="str">
        <f t="shared" ca="1" si="5"/>
        <v/>
      </c>
      <c r="J61" s="244" t="str">
        <f t="shared" ca="1" si="6"/>
        <v/>
      </c>
      <c r="K61" s="35"/>
      <c r="L61" s="148"/>
      <c r="M61" s="148"/>
      <c r="N61" s="148"/>
      <c r="O61" s="148"/>
      <c r="P61" s="148"/>
      <c r="Q61" s="148"/>
      <c r="R61" s="148"/>
      <c r="S61" s="148"/>
      <c r="T61" s="197"/>
      <c r="U61" s="35"/>
      <c r="X61" s="148"/>
      <c r="Y61" s="148"/>
      <c r="Z61" s="148"/>
      <c r="AA61" s="228" t="b">
        <f t="shared" ca="1" si="13"/>
        <v>1</v>
      </c>
      <c r="AB61" s="228" t="b">
        <f t="shared" si="14"/>
        <v>0</v>
      </c>
      <c r="AC61" s="228" t="b">
        <f ca="1">AND(Accueil!$Z$100="Régulière",Accueil!$E$5="Oui",$AA61,NOT($AB61),OR($AE61="",Accueil!$E$7="",NOT(ISNUMBER(Accueil!$E$7)),$AE61&gt;=Accueil!$E$7))</f>
        <v>0</v>
      </c>
      <c r="AD61" s="228" t="b">
        <f ca="1">AND(Accueil!$Z$100="Régulière",Accueil!$E$8="Oui",$AA61,NOT($AB61),OR($AE61="",Accueil!$E$10="",NOT(ISNUMBER(Accueil!$E$10)),$AE61&gt;=Accueil!$E$10))</f>
        <v>0</v>
      </c>
      <c r="AE61" s="247" t="str">
        <f>IF(NOT(_xlfn.ISFORMULA(A61)),IF(ISNUMBER(A61),A61,IF(NOT(_xlfn.ISFORMULA(D61)),IF(AND(ISNUMBER(D61),D61&lt;&gt;0),Accueil!$B$7,IF(NOT(_xlfn.ISFORMULA(G61)),IF(AND(ISNUMBER(G61),G61&lt;&gt;0),Accueil!$B$7,""),"")),IF(NOT(_xlfn.ISFORMULA(G61)),IF(AND(ISNUMBER(G61),G61&lt;&gt;0),Accueil!$B$7,""),""))),IF(NOT(_xlfn.ISFORMULA(D61)),IF(AND(ISNUMBER(D61),D61&lt;&gt;0),Accueil!$B$7,IF(NOT(_xlfn.ISFORMULA(G61)),IF(AND(ISNUMBER(G61),G61&lt;&gt;0),Accueil!$B$7,""),"")),IF(NOT(_xlfn.ISFORMULA(G61)),IF(AND(ISNUMBER(G61),G61&lt;&gt;0),Accueil!$B$7,""),"")))</f>
        <v/>
      </c>
      <c r="AF61" s="231" t="str">
        <f t="shared" ca="1" si="15"/>
        <v/>
      </c>
      <c r="AG61" s="231">
        <f ca="1">IF($AC61,ROUND(IF(ISNUMBER(E61),E61,0)*(IF(OR(ISNUMBER(SEARCH("Non déductible",$C61)),ISNUMBER(SEARCH("Non deductible",$C61))),0,IF(ISNUMBER(SEARCH("Repas",$C61)),0.5,IF(ISNUMBER(SEARCH("Bureau à domicile",$C61)),Accueil!$B$13,IF(OR(ISNUMBER(SEARCH("Véhicule",$C61)),ISNUMBER(SEARCH("Vehicule",$C61)),ISNUMBER(SEARCH("vehicule",$C61))),Accueil!$B$14,IFERROR(VLOOKUP($C61,$L$3:$P$43,5,FALSE),1)))))),2),0)</f>
        <v>0</v>
      </c>
      <c r="AH61" s="231">
        <f ca="1">IF($AD61,ROUND(IF(ISNUMBER(F61),F61,0)*(IF(OR(ISNUMBER(SEARCH("Non déductible",$C61)),ISNUMBER(SEARCH("Non deductible",$C61))),0,IF(ISNUMBER(SEARCH("Repas",$C61)),0.5,IF(ISNUMBER(SEARCH("Bureau à domicile",$C61)),Accueil!$B$13,IF(OR(ISNUMBER(SEARCH("Véhicule",$C61)),ISNUMBER(SEARCH("Vehicule",$C61)),ISNUMBER(SEARCH("vehicule",$C61))),Accueil!$B$14,IFERROR(VLOOKUP($C61,$L$3:$P$43,5,FALSE),1)))))),2),0)</f>
        <v>0</v>
      </c>
    </row>
    <row r="62" spans="1:34" ht="20.100000000000001" customHeight="1" x14ac:dyDescent="0.25">
      <c r="A62" s="248" t="str">
        <f>IF(NOT(_xlfn.ISFORMULA(D62)),IF(AND(ISNUMBER(D62),D62&lt;&gt;0),Accueil!$B$7,IF(NOT(_xlfn.ISFORMULA(G62)),IF(AND(ISNUMBER(G62),G62&lt;&gt;0),Accueil!$B$7,""),"")),IF(NOT(_xlfn.ISFORMULA(G62)),IF(AND(ISNUMBER(G62),G62&lt;&gt;0),Accueil!$B$7,""),""))</f>
        <v/>
      </c>
      <c r="B62" s="37"/>
      <c r="C62" s="37"/>
      <c r="D62" s="249" t="str">
        <f t="shared" ca="1" si="0"/>
        <v/>
      </c>
      <c r="E62" s="223" t="str">
        <f t="shared" ca="1" si="1"/>
        <v/>
      </c>
      <c r="F62" s="223" t="str">
        <f t="shared" ca="1" si="2"/>
        <v/>
      </c>
      <c r="G62" s="224" t="str">
        <f t="shared" ca="1" si="3"/>
        <v/>
      </c>
      <c r="H62" s="255" t="str">
        <f t="shared" ca="1" si="4"/>
        <v/>
      </c>
      <c r="I62" s="251" t="str">
        <f t="shared" ca="1" si="5"/>
        <v/>
      </c>
      <c r="J62" s="244" t="str">
        <f t="shared" ca="1" si="6"/>
        <v/>
      </c>
      <c r="K62" s="35"/>
      <c r="L62" s="148"/>
      <c r="M62" s="148"/>
      <c r="N62" s="148"/>
      <c r="O62" s="148"/>
      <c r="P62" s="148"/>
      <c r="Q62" s="148"/>
      <c r="R62" s="148"/>
      <c r="S62" s="148"/>
      <c r="T62" s="197"/>
      <c r="U62" s="35"/>
      <c r="X62" s="148"/>
      <c r="Y62" s="148"/>
      <c r="Z62" s="148"/>
      <c r="AA62" s="228" t="b">
        <f t="shared" ca="1" si="13"/>
        <v>1</v>
      </c>
      <c r="AB62" s="228" t="b">
        <f t="shared" si="14"/>
        <v>0</v>
      </c>
      <c r="AC62" s="228" t="b">
        <f ca="1">AND(Accueil!$Z$100="Régulière",Accueil!$E$5="Oui",$AA62,NOT($AB62),OR($AE62="",Accueil!$E$7="",NOT(ISNUMBER(Accueil!$E$7)),$AE62&gt;=Accueil!$E$7))</f>
        <v>0</v>
      </c>
      <c r="AD62" s="228" t="b">
        <f ca="1">AND(Accueil!$Z$100="Régulière",Accueil!$E$8="Oui",$AA62,NOT($AB62),OR($AE62="",Accueil!$E$10="",NOT(ISNUMBER(Accueil!$E$10)),$AE62&gt;=Accueil!$E$10))</f>
        <v>0</v>
      </c>
      <c r="AE62" s="247" t="str">
        <f>IF(NOT(_xlfn.ISFORMULA(A62)),IF(ISNUMBER(A62),A62,IF(NOT(_xlfn.ISFORMULA(D62)),IF(AND(ISNUMBER(D62),D62&lt;&gt;0),Accueil!$B$7,IF(NOT(_xlfn.ISFORMULA(G62)),IF(AND(ISNUMBER(G62),G62&lt;&gt;0),Accueil!$B$7,""),"")),IF(NOT(_xlfn.ISFORMULA(G62)),IF(AND(ISNUMBER(G62),G62&lt;&gt;0),Accueil!$B$7,""),""))),IF(NOT(_xlfn.ISFORMULA(D62)),IF(AND(ISNUMBER(D62),D62&lt;&gt;0),Accueil!$B$7,IF(NOT(_xlfn.ISFORMULA(G62)),IF(AND(ISNUMBER(G62),G62&lt;&gt;0),Accueil!$B$7,""),"")),IF(NOT(_xlfn.ISFORMULA(G62)),IF(AND(ISNUMBER(G62),G62&lt;&gt;0),Accueil!$B$7,""),"")))</f>
        <v/>
      </c>
      <c r="AF62" s="231" t="str">
        <f t="shared" ca="1" si="15"/>
        <v/>
      </c>
      <c r="AG62" s="231">
        <f ca="1">IF($AC62,ROUND(IF(ISNUMBER(E62),E62,0)*(IF(OR(ISNUMBER(SEARCH("Non déductible",$C62)),ISNUMBER(SEARCH("Non deductible",$C62))),0,IF(ISNUMBER(SEARCH("Repas",$C62)),0.5,IF(ISNUMBER(SEARCH("Bureau à domicile",$C62)),Accueil!$B$13,IF(OR(ISNUMBER(SEARCH("Véhicule",$C62)),ISNUMBER(SEARCH("Vehicule",$C62)),ISNUMBER(SEARCH("vehicule",$C62))),Accueil!$B$14,IFERROR(VLOOKUP($C62,$L$3:$P$43,5,FALSE),1)))))),2),0)</f>
        <v>0</v>
      </c>
      <c r="AH62" s="231">
        <f ca="1">IF($AD62,ROUND(IF(ISNUMBER(F62),F62,0)*(IF(OR(ISNUMBER(SEARCH("Non déductible",$C62)),ISNUMBER(SEARCH("Non deductible",$C62))),0,IF(ISNUMBER(SEARCH("Repas",$C62)),0.5,IF(ISNUMBER(SEARCH("Bureau à domicile",$C62)),Accueil!$B$13,IF(OR(ISNUMBER(SEARCH("Véhicule",$C62)),ISNUMBER(SEARCH("Vehicule",$C62)),ISNUMBER(SEARCH("vehicule",$C62))),Accueil!$B$14,IFERROR(VLOOKUP($C62,$L$3:$P$43,5,FALSE),1)))))),2),0)</f>
        <v>0</v>
      </c>
    </row>
    <row r="63" spans="1:34" ht="20.100000000000001" customHeight="1" x14ac:dyDescent="0.25">
      <c r="A63" s="248" t="str">
        <f>IF(NOT(_xlfn.ISFORMULA(D63)),IF(AND(ISNUMBER(D63),D63&lt;&gt;0),Accueil!$B$7,IF(NOT(_xlfn.ISFORMULA(G63)),IF(AND(ISNUMBER(G63),G63&lt;&gt;0),Accueil!$B$7,""),"")),IF(NOT(_xlfn.ISFORMULA(G63)),IF(AND(ISNUMBER(G63),G63&lt;&gt;0),Accueil!$B$7,""),""))</f>
        <v/>
      </c>
      <c r="B63" s="37"/>
      <c r="C63" s="37"/>
      <c r="D63" s="249" t="str">
        <f t="shared" ca="1" si="0"/>
        <v/>
      </c>
      <c r="E63" s="223" t="str">
        <f t="shared" ca="1" si="1"/>
        <v/>
      </c>
      <c r="F63" s="223" t="str">
        <f t="shared" ca="1" si="2"/>
        <v/>
      </c>
      <c r="G63" s="224" t="str">
        <f t="shared" ca="1" si="3"/>
        <v/>
      </c>
      <c r="H63" s="255" t="str">
        <f t="shared" ca="1" si="4"/>
        <v/>
      </c>
      <c r="I63" s="251" t="str">
        <f t="shared" ca="1" si="5"/>
        <v/>
      </c>
      <c r="J63" s="244" t="str">
        <f t="shared" ca="1" si="6"/>
        <v/>
      </c>
      <c r="K63" s="35"/>
      <c r="L63" s="148"/>
      <c r="M63" s="148"/>
      <c r="N63" s="148"/>
      <c r="O63" s="148"/>
      <c r="P63" s="148"/>
      <c r="Q63" s="148"/>
      <c r="R63" s="148"/>
      <c r="S63" s="148"/>
      <c r="T63" s="197"/>
      <c r="U63" s="35"/>
      <c r="X63" s="148"/>
      <c r="Y63" s="148"/>
      <c r="Z63" s="148"/>
      <c r="AA63" s="228" t="b">
        <f t="shared" ca="1" si="13"/>
        <v>1</v>
      </c>
      <c r="AB63" s="228" t="b">
        <f t="shared" si="14"/>
        <v>0</v>
      </c>
      <c r="AC63" s="228" t="b">
        <f ca="1">AND(Accueil!$Z$100="Régulière",Accueil!$E$5="Oui",$AA63,NOT($AB63),OR($AE63="",Accueil!$E$7="",NOT(ISNUMBER(Accueil!$E$7)),$AE63&gt;=Accueil!$E$7))</f>
        <v>0</v>
      </c>
      <c r="AD63" s="228" t="b">
        <f ca="1">AND(Accueil!$Z$100="Régulière",Accueil!$E$8="Oui",$AA63,NOT($AB63),OR($AE63="",Accueil!$E$10="",NOT(ISNUMBER(Accueil!$E$10)),$AE63&gt;=Accueil!$E$10))</f>
        <v>0</v>
      </c>
      <c r="AE63" s="247" t="str">
        <f>IF(NOT(_xlfn.ISFORMULA(A63)),IF(ISNUMBER(A63),A63,IF(NOT(_xlfn.ISFORMULA(D63)),IF(AND(ISNUMBER(D63),D63&lt;&gt;0),Accueil!$B$7,IF(NOT(_xlfn.ISFORMULA(G63)),IF(AND(ISNUMBER(G63),G63&lt;&gt;0),Accueil!$B$7,""),"")),IF(NOT(_xlfn.ISFORMULA(G63)),IF(AND(ISNUMBER(G63),G63&lt;&gt;0),Accueil!$B$7,""),""))),IF(NOT(_xlfn.ISFORMULA(D63)),IF(AND(ISNUMBER(D63),D63&lt;&gt;0),Accueil!$B$7,IF(NOT(_xlfn.ISFORMULA(G63)),IF(AND(ISNUMBER(G63),G63&lt;&gt;0),Accueil!$B$7,""),"")),IF(NOT(_xlfn.ISFORMULA(G63)),IF(AND(ISNUMBER(G63),G63&lt;&gt;0),Accueil!$B$7,""),"")))</f>
        <v/>
      </c>
      <c r="AF63" s="231" t="str">
        <f t="shared" ca="1" si="15"/>
        <v/>
      </c>
      <c r="AG63" s="231">
        <f ca="1">IF($AC63,ROUND(IF(ISNUMBER(E63),E63,0)*(IF(OR(ISNUMBER(SEARCH("Non déductible",$C63)),ISNUMBER(SEARCH("Non deductible",$C63))),0,IF(ISNUMBER(SEARCH("Repas",$C63)),0.5,IF(ISNUMBER(SEARCH("Bureau à domicile",$C63)),Accueil!$B$13,IF(OR(ISNUMBER(SEARCH("Véhicule",$C63)),ISNUMBER(SEARCH("Vehicule",$C63)),ISNUMBER(SEARCH("vehicule",$C63))),Accueil!$B$14,IFERROR(VLOOKUP($C63,$L$3:$P$43,5,FALSE),1)))))),2),0)</f>
        <v>0</v>
      </c>
      <c r="AH63" s="231">
        <f ca="1">IF($AD63,ROUND(IF(ISNUMBER(F63),F63,0)*(IF(OR(ISNUMBER(SEARCH("Non déductible",$C63)),ISNUMBER(SEARCH("Non deductible",$C63))),0,IF(ISNUMBER(SEARCH("Repas",$C63)),0.5,IF(ISNUMBER(SEARCH("Bureau à domicile",$C63)),Accueil!$B$13,IF(OR(ISNUMBER(SEARCH("Véhicule",$C63)),ISNUMBER(SEARCH("Vehicule",$C63)),ISNUMBER(SEARCH("vehicule",$C63))),Accueil!$B$14,IFERROR(VLOOKUP($C63,$L$3:$P$43,5,FALSE),1)))))),2),0)</f>
        <v>0</v>
      </c>
    </row>
    <row r="64" spans="1:34" ht="20.100000000000001" customHeight="1" x14ac:dyDescent="0.25">
      <c r="A64" s="248" t="str">
        <f>IF(NOT(_xlfn.ISFORMULA(D64)),IF(AND(ISNUMBER(D64),D64&lt;&gt;0),Accueil!$B$7,IF(NOT(_xlfn.ISFORMULA(G64)),IF(AND(ISNUMBER(G64),G64&lt;&gt;0),Accueil!$B$7,""),"")),IF(NOT(_xlfn.ISFORMULA(G64)),IF(AND(ISNUMBER(G64),G64&lt;&gt;0),Accueil!$B$7,""),""))</f>
        <v/>
      </c>
      <c r="B64" s="37"/>
      <c r="C64" s="37"/>
      <c r="D64" s="249" t="str">
        <f t="shared" ca="1" si="0"/>
        <v/>
      </c>
      <c r="E64" s="223" t="str">
        <f t="shared" ca="1" si="1"/>
        <v/>
      </c>
      <c r="F64" s="223" t="str">
        <f t="shared" ca="1" si="2"/>
        <v/>
      </c>
      <c r="G64" s="224" t="str">
        <f t="shared" ca="1" si="3"/>
        <v/>
      </c>
      <c r="H64" s="255" t="str">
        <f t="shared" ca="1" si="4"/>
        <v/>
      </c>
      <c r="I64" s="251" t="str">
        <f t="shared" ca="1" si="5"/>
        <v/>
      </c>
      <c r="J64" s="244" t="str">
        <f t="shared" ca="1" si="6"/>
        <v/>
      </c>
      <c r="K64" s="35"/>
      <c r="L64" s="148"/>
      <c r="M64" s="148"/>
      <c r="N64" s="148"/>
      <c r="O64" s="148"/>
      <c r="P64" s="148"/>
      <c r="Q64" s="148"/>
      <c r="R64" s="148"/>
      <c r="S64" s="148"/>
      <c r="T64" s="197"/>
      <c r="U64" s="35"/>
      <c r="X64" s="148"/>
      <c r="Y64" s="148"/>
      <c r="Z64" s="148"/>
      <c r="AA64" s="228" t="b">
        <f t="shared" ca="1" si="13"/>
        <v>1</v>
      </c>
      <c r="AB64" s="228" t="b">
        <f t="shared" si="14"/>
        <v>0</v>
      </c>
      <c r="AC64" s="228" t="b">
        <f ca="1">AND(Accueil!$Z$100="Régulière",Accueil!$E$5="Oui",$AA64,NOT($AB64),OR($AE64="",Accueil!$E$7="",NOT(ISNUMBER(Accueil!$E$7)),$AE64&gt;=Accueil!$E$7))</f>
        <v>0</v>
      </c>
      <c r="AD64" s="228" t="b">
        <f ca="1">AND(Accueil!$Z$100="Régulière",Accueil!$E$8="Oui",$AA64,NOT($AB64),OR($AE64="",Accueil!$E$10="",NOT(ISNUMBER(Accueil!$E$10)),$AE64&gt;=Accueil!$E$10))</f>
        <v>0</v>
      </c>
      <c r="AE64" s="247" t="str">
        <f>IF(NOT(_xlfn.ISFORMULA(A64)),IF(ISNUMBER(A64),A64,IF(NOT(_xlfn.ISFORMULA(D64)),IF(AND(ISNUMBER(D64),D64&lt;&gt;0),Accueil!$B$7,IF(NOT(_xlfn.ISFORMULA(G64)),IF(AND(ISNUMBER(G64),G64&lt;&gt;0),Accueil!$B$7,""),"")),IF(NOT(_xlfn.ISFORMULA(G64)),IF(AND(ISNUMBER(G64),G64&lt;&gt;0),Accueil!$B$7,""),""))),IF(NOT(_xlfn.ISFORMULA(D64)),IF(AND(ISNUMBER(D64),D64&lt;&gt;0),Accueil!$B$7,IF(NOT(_xlfn.ISFORMULA(G64)),IF(AND(ISNUMBER(G64),G64&lt;&gt;0),Accueil!$B$7,""),"")),IF(NOT(_xlfn.ISFORMULA(G64)),IF(AND(ISNUMBER(G64),G64&lt;&gt;0),Accueil!$B$7,""),"")))</f>
        <v/>
      </c>
      <c r="AF64" s="231" t="str">
        <f t="shared" ca="1" si="15"/>
        <v/>
      </c>
      <c r="AG64" s="231">
        <f ca="1">IF($AC64,ROUND(IF(ISNUMBER(E64),E64,0)*(IF(OR(ISNUMBER(SEARCH("Non déductible",$C64)),ISNUMBER(SEARCH("Non deductible",$C64))),0,IF(ISNUMBER(SEARCH("Repas",$C64)),0.5,IF(ISNUMBER(SEARCH("Bureau à domicile",$C64)),Accueil!$B$13,IF(OR(ISNUMBER(SEARCH("Véhicule",$C64)),ISNUMBER(SEARCH("Vehicule",$C64)),ISNUMBER(SEARCH("vehicule",$C64))),Accueil!$B$14,IFERROR(VLOOKUP($C64,$L$3:$P$43,5,FALSE),1)))))),2),0)</f>
        <v>0</v>
      </c>
      <c r="AH64" s="231">
        <f ca="1">IF($AD64,ROUND(IF(ISNUMBER(F64),F64,0)*(IF(OR(ISNUMBER(SEARCH("Non déductible",$C64)),ISNUMBER(SEARCH("Non deductible",$C64))),0,IF(ISNUMBER(SEARCH("Repas",$C64)),0.5,IF(ISNUMBER(SEARCH("Bureau à domicile",$C64)),Accueil!$B$13,IF(OR(ISNUMBER(SEARCH("Véhicule",$C64)),ISNUMBER(SEARCH("Vehicule",$C64)),ISNUMBER(SEARCH("vehicule",$C64))),Accueil!$B$14,IFERROR(VLOOKUP($C64,$L$3:$P$43,5,FALSE),1)))))),2),0)</f>
        <v>0</v>
      </c>
    </row>
    <row r="65" spans="1:34" ht="20.100000000000001" customHeight="1" x14ac:dyDescent="0.25">
      <c r="A65" s="248" t="str">
        <f>IF(NOT(_xlfn.ISFORMULA(D65)),IF(AND(ISNUMBER(D65),D65&lt;&gt;0),Accueil!$B$7,IF(NOT(_xlfn.ISFORMULA(G65)),IF(AND(ISNUMBER(G65),G65&lt;&gt;0),Accueil!$B$7,""),"")),IF(NOT(_xlfn.ISFORMULA(G65)),IF(AND(ISNUMBER(G65),G65&lt;&gt;0),Accueil!$B$7,""),""))</f>
        <v/>
      </c>
      <c r="B65" s="37"/>
      <c r="C65" s="37"/>
      <c r="D65" s="249" t="str">
        <f t="shared" ca="1" si="0"/>
        <v/>
      </c>
      <c r="E65" s="223" t="str">
        <f t="shared" ca="1" si="1"/>
        <v/>
      </c>
      <c r="F65" s="223" t="str">
        <f t="shared" ca="1" si="2"/>
        <v/>
      </c>
      <c r="G65" s="224" t="str">
        <f t="shared" ca="1" si="3"/>
        <v/>
      </c>
      <c r="H65" s="255" t="str">
        <f t="shared" ca="1" si="4"/>
        <v/>
      </c>
      <c r="I65" s="251" t="str">
        <f t="shared" ca="1" si="5"/>
        <v/>
      </c>
      <c r="J65" s="244" t="str">
        <f t="shared" ca="1" si="6"/>
        <v/>
      </c>
      <c r="K65" s="35"/>
      <c r="L65" s="148"/>
      <c r="M65" s="148"/>
      <c r="N65" s="148"/>
      <c r="O65" s="148"/>
      <c r="P65" s="148"/>
      <c r="Q65" s="148"/>
      <c r="R65" s="148"/>
      <c r="S65" s="148"/>
      <c r="T65" s="197"/>
      <c r="U65" s="35"/>
      <c r="X65" s="148"/>
      <c r="Y65" s="148"/>
      <c r="Z65" s="148"/>
      <c r="AA65" s="228" t="b">
        <f t="shared" ca="1" si="13"/>
        <v>1</v>
      </c>
      <c r="AB65" s="228" t="b">
        <f t="shared" si="14"/>
        <v>0</v>
      </c>
      <c r="AC65" s="228" t="b">
        <f ca="1">AND(Accueil!$Z$100="Régulière",Accueil!$E$5="Oui",$AA65,NOT($AB65),OR($AE65="",Accueil!$E$7="",NOT(ISNUMBER(Accueil!$E$7)),$AE65&gt;=Accueil!$E$7))</f>
        <v>0</v>
      </c>
      <c r="AD65" s="228" t="b">
        <f ca="1">AND(Accueil!$Z$100="Régulière",Accueil!$E$8="Oui",$AA65,NOT($AB65),OR($AE65="",Accueil!$E$10="",NOT(ISNUMBER(Accueil!$E$10)),$AE65&gt;=Accueil!$E$10))</f>
        <v>0</v>
      </c>
      <c r="AE65" s="247" t="str">
        <f>IF(NOT(_xlfn.ISFORMULA(A65)),IF(ISNUMBER(A65),A65,IF(NOT(_xlfn.ISFORMULA(D65)),IF(AND(ISNUMBER(D65),D65&lt;&gt;0),Accueil!$B$7,IF(NOT(_xlfn.ISFORMULA(G65)),IF(AND(ISNUMBER(G65),G65&lt;&gt;0),Accueil!$B$7,""),"")),IF(NOT(_xlfn.ISFORMULA(G65)),IF(AND(ISNUMBER(G65),G65&lt;&gt;0),Accueil!$B$7,""),""))),IF(NOT(_xlfn.ISFORMULA(D65)),IF(AND(ISNUMBER(D65),D65&lt;&gt;0),Accueil!$B$7,IF(NOT(_xlfn.ISFORMULA(G65)),IF(AND(ISNUMBER(G65),G65&lt;&gt;0),Accueil!$B$7,""),"")),IF(NOT(_xlfn.ISFORMULA(G65)),IF(AND(ISNUMBER(G65),G65&lt;&gt;0),Accueil!$B$7,""),"")))</f>
        <v/>
      </c>
      <c r="AF65" s="231" t="str">
        <f t="shared" ca="1" si="15"/>
        <v/>
      </c>
      <c r="AG65" s="231">
        <f ca="1">IF($AC65,ROUND(IF(ISNUMBER(E65),E65,0)*(IF(OR(ISNUMBER(SEARCH("Non déductible",$C65)),ISNUMBER(SEARCH("Non deductible",$C65))),0,IF(ISNUMBER(SEARCH("Repas",$C65)),0.5,IF(ISNUMBER(SEARCH("Bureau à domicile",$C65)),Accueil!$B$13,IF(OR(ISNUMBER(SEARCH("Véhicule",$C65)),ISNUMBER(SEARCH("Vehicule",$C65)),ISNUMBER(SEARCH("vehicule",$C65))),Accueil!$B$14,IFERROR(VLOOKUP($C65,$L$3:$P$43,5,FALSE),1)))))),2),0)</f>
        <v>0</v>
      </c>
      <c r="AH65" s="231">
        <f ca="1">IF($AD65,ROUND(IF(ISNUMBER(F65),F65,0)*(IF(OR(ISNUMBER(SEARCH("Non déductible",$C65)),ISNUMBER(SEARCH("Non deductible",$C65))),0,IF(ISNUMBER(SEARCH("Repas",$C65)),0.5,IF(ISNUMBER(SEARCH("Bureau à domicile",$C65)),Accueil!$B$13,IF(OR(ISNUMBER(SEARCH("Véhicule",$C65)),ISNUMBER(SEARCH("Vehicule",$C65)),ISNUMBER(SEARCH("vehicule",$C65))),Accueil!$B$14,IFERROR(VLOOKUP($C65,$L$3:$P$43,5,FALSE),1)))))),2),0)</f>
        <v>0</v>
      </c>
    </row>
    <row r="66" spans="1:34" ht="20.100000000000001" customHeight="1" x14ac:dyDescent="0.25">
      <c r="A66" s="248" t="str">
        <f>IF(NOT(_xlfn.ISFORMULA(D66)),IF(AND(ISNUMBER(D66),D66&lt;&gt;0),Accueil!$B$7,IF(NOT(_xlfn.ISFORMULA(G66)),IF(AND(ISNUMBER(G66),G66&lt;&gt;0),Accueil!$B$7,""),"")),IF(NOT(_xlfn.ISFORMULA(G66)),IF(AND(ISNUMBER(G66),G66&lt;&gt;0),Accueil!$B$7,""),""))</f>
        <v/>
      </c>
      <c r="B66" s="37"/>
      <c r="C66" s="37"/>
      <c r="D66" s="249" t="str">
        <f t="shared" ca="1" si="0"/>
        <v/>
      </c>
      <c r="E66" s="223" t="str">
        <f t="shared" ca="1" si="1"/>
        <v/>
      </c>
      <c r="F66" s="223" t="str">
        <f t="shared" ca="1" si="2"/>
        <v/>
      </c>
      <c r="G66" s="224" t="str">
        <f t="shared" ca="1" si="3"/>
        <v/>
      </c>
      <c r="H66" s="255" t="str">
        <f t="shared" ca="1" si="4"/>
        <v/>
      </c>
      <c r="I66" s="251" t="str">
        <f t="shared" ca="1" si="5"/>
        <v/>
      </c>
      <c r="J66" s="244" t="str">
        <f t="shared" ca="1" si="6"/>
        <v/>
      </c>
      <c r="K66" s="35"/>
      <c r="L66" s="148"/>
      <c r="M66" s="148"/>
      <c r="N66" s="148"/>
      <c r="O66" s="148"/>
      <c r="P66" s="148"/>
      <c r="Q66" s="148"/>
      <c r="R66" s="148"/>
      <c r="S66" s="148"/>
      <c r="T66" s="197"/>
      <c r="U66" s="35"/>
      <c r="X66" s="148"/>
      <c r="Y66" s="148"/>
      <c r="Z66" s="148"/>
      <c r="AA66" s="228" t="b">
        <f t="shared" ca="1" si="13"/>
        <v>1</v>
      </c>
      <c r="AB66" s="228" t="b">
        <f t="shared" si="14"/>
        <v>0</v>
      </c>
      <c r="AC66" s="228" t="b">
        <f ca="1">AND(Accueil!$Z$100="Régulière",Accueil!$E$5="Oui",$AA66,NOT($AB66),OR($AE66="",Accueil!$E$7="",NOT(ISNUMBER(Accueil!$E$7)),$AE66&gt;=Accueil!$E$7))</f>
        <v>0</v>
      </c>
      <c r="AD66" s="228" t="b">
        <f ca="1">AND(Accueil!$Z$100="Régulière",Accueil!$E$8="Oui",$AA66,NOT($AB66),OR($AE66="",Accueil!$E$10="",NOT(ISNUMBER(Accueil!$E$10)),$AE66&gt;=Accueil!$E$10))</f>
        <v>0</v>
      </c>
      <c r="AE66" s="247" t="str">
        <f>IF(NOT(_xlfn.ISFORMULA(A66)),IF(ISNUMBER(A66),A66,IF(NOT(_xlfn.ISFORMULA(D66)),IF(AND(ISNUMBER(D66),D66&lt;&gt;0),Accueil!$B$7,IF(NOT(_xlfn.ISFORMULA(G66)),IF(AND(ISNUMBER(G66),G66&lt;&gt;0),Accueil!$B$7,""),"")),IF(NOT(_xlfn.ISFORMULA(G66)),IF(AND(ISNUMBER(G66),G66&lt;&gt;0),Accueil!$B$7,""),""))),IF(NOT(_xlfn.ISFORMULA(D66)),IF(AND(ISNUMBER(D66),D66&lt;&gt;0),Accueil!$B$7,IF(NOT(_xlfn.ISFORMULA(G66)),IF(AND(ISNUMBER(G66),G66&lt;&gt;0),Accueil!$B$7,""),"")),IF(NOT(_xlfn.ISFORMULA(G66)),IF(AND(ISNUMBER(G66),G66&lt;&gt;0),Accueil!$B$7,""),"")))</f>
        <v/>
      </c>
      <c r="AF66" s="231" t="str">
        <f t="shared" ca="1" si="15"/>
        <v/>
      </c>
      <c r="AG66" s="231">
        <f ca="1">IF($AC66,ROUND(IF(ISNUMBER(E66),E66,0)*(IF(OR(ISNUMBER(SEARCH("Non déductible",$C66)),ISNUMBER(SEARCH("Non deductible",$C66))),0,IF(ISNUMBER(SEARCH("Repas",$C66)),0.5,IF(ISNUMBER(SEARCH("Bureau à domicile",$C66)),Accueil!$B$13,IF(OR(ISNUMBER(SEARCH("Véhicule",$C66)),ISNUMBER(SEARCH("Vehicule",$C66)),ISNUMBER(SEARCH("vehicule",$C66))),Accueil!$B$14,IFERROR(VLOOKUP($C66,$L$3:$P$43,5,FALSE),1)))))),2),0)</f>
        <v>0</v>
      </c>
      <c r="AH66" s="231">
        <f ca="1">IF($AD66,ROUND(IF(ISNUMBER(F66),F66,0)*(IF(OR(ISNUMBER(SEARCH("Non déductible",$C66)),ISNUMBER(SEARCH("Non deductible",$C66))),0,IF(ISNUMBER(SEARCH("Repas",$C66)),0.5,IF(ISNUMBER(SEARCH("Bureau à domicile",$C66)),Accueil!$B$13,IF(OR(ISNUMBER(SEARCH("Véhicule",$C66)),ISNUMBER(SEARCH("Vehicule",$C66)),ISNUMBER(SEARCH("vehicule",$C66))),Accueil!$B$14,IFERROR(VLOOKUP($C66,$L$3:$P$43,5,FALSE),1)))))),2),0)</f>
        <v>0</v>
      </c>
    </row>
    <row r="67" spans="1:34" ht="20.100000000000001" customHeight="1" x14ac:dyDescent="0.25">
      <c r="A67" s="248" t="str">
        <f>IF(NOT(_xlfn.ISFORMULA(D67)),IF(AND(ISNUMBER(D67),D67&lt;&gt;0),Accueil!$B$7,IF(NOT(_xlfn.ISFORMULA(G67)),IF(AND(ISNUMBER(G67),G67&lt;&gt;0),Accueil!$B$7,""),"")),IF(NOT(_xlfn.ISFORMULA(G67)),IF(AND(ISNUMBER(G67),G67&lt;&gt;0),Accueil!$B$7,""),""))</f>
        <v/>
      </c>
      <c r="B67" s="37"/>
      <c r="C67" s="37"/>
      <c r="D67" s="249" t="str">
        <f t="shared" ref="D67:D130" ca="1" si="18">IF(AND(NOT(_xlfn.ISFORMULA(G67)),G67&lt;&gt;"",G67&lt;&gt;0),ROUND(G67-IF($AC67,IF(ISNUMBER(E67),ROUND(E67,2),0),0)-IF($AD67,IF(ISNUMBER(F67),ROUND(F67,2),0),0),2),"")</f>
        <v/>
      </c>
      <c r="E67" s="223" t="str">
        <f t="shared" ref="E67:E130" ca="1" si="19">IF(NOT($AC67),"",IF(AND(NOT(_xlfn.ISFORMULA(G67)),G67&lt;&gt;"",G67&lt;&gt;0),IF(AND($AD67,NOT(_xlfn.ISFORMULA(F67)),ISNUMBER(F67)),ROUND((G67-F67)/(1+0.05)*0.05,2),ROUND(G67/(1+IF($AC67,0.05,0)+IF($AD67,0.09975,0))*0.05,2)),IF(OR(D67="",D67=0),"",ROUND(D67*0.05,2))))</f>
        <v/>
      </c>
      <c r="F67" s="223" t="str">
        <f t="shared" ref="F67:F130" ca="1" si="20">IF(NOT($AD67),"",IF(AND(NOT(_xlfn.ISFORMULA(G67)),G67&lt;&gt;"",G67&lt;&gt;0),IF(AND($AC67,NOT(_xlfn.ISFORMULA(E67)),ISNUMBER(E67)),ROUND((G67-E67)/(1+0.09975)*0.09975,2),ROUND(G67/(1+IF($AC67,0.05,0)+IF($AD67,0.09975,0))*0.09975,2)),IF(OR(D67="",D67=0),"",ROUND(D67*0.09975,2))))</f>
        <v/>
      </c>
      <c r="G67" s="224" t="str">
        <f t="shared" ref="G67:G130" ca="1" si="21">IF(OR(D67="",D67=0),"",ROUND(D67+IF($AC67,IF(ISNUMBER(E67),ROUND(E67,2),0),0)+IF($AD67,IF(ISNUMBER(F67),ROUND(F67,2),0),0),2))</f>
        <v/>
      </c>
      <c r="H67" s="255" t="str">
        <f t="shared" ref="H67:H130" ca="1" si="22">IF(OR(D67="",D67=0),"","$ CAD - Dollar Canadien")</f>
        <v/>
      </c>
      <c r="I67" s="251" t="str">
        <f t="shared" ref="I67:I130" ca="1" si="23">IF(OR(D67="",D67=0),"",IFERROR(VLOOKUP(H67, $V$3:$W$23, 2, FALSE), 1))</f>
        <v/>
      </c>
      <c r="J67" s="244" t="str">
        <f t="shared" ref="J67:J130" ca="1" si="24">IF(OR($AF67="",$AF67=0),"",ROUND($AF67*I67,2))</f>
        <v/>
      </c>
      <c r="K67" s="35"/>
      <c r="L67" s="148"/>
      <c r="M67" s="148"/>
      <c r="N67" s="148"/>
      <c r="O67" s="148"/>
      <c r="P67" s="148"/>
      <c r="Q67" s="148"/>
      <c r="R67" s="148"/>
      <c r="S67" s="148"/>
      <c r="T67" s="197"/>
      <c r="U67" s="35"/>
      <c r="X67" s="148"/>
      <c r="Y67" s="148"/>
      <c r="Z67" s="148"/>
      <c r="AA67" s="228" t="b">
        <f t="shared" ref="AA67:AA130" ca="1" si="25">OR(H67="",H67="$ CAD - Dollar Canadien")</f>
        <v>1</v>
      </c>
      <c r="AB67" s="228" t="b">
        <f t="shared" ref="AB67:AB130" si="26">OR(ISNUMBER(SEARCH("Assurance",C67)),ISNUMBER(SEARCH("Bureau à domicile - loyer",C67)),ISNUMBER(SEARCH("Taxes foncières",C67)),ISNUMBER(SEARCH("Taxe d'affaires",C67)),ISNUMBER(SEARCH("Permis",C67)),ISNUMBER(SEARCH("cotisation",C67)),ISNUMBER(SEARCH("Immatriculation",C67)),ISNUMBER(SEARCH("Intérêt",C67)),ISNUMBER(SEARCH("Interet",C67)),ISNUMBER(SEARCH("Frais bancaires",C67)),ISNUMBER(SEARCH("Salaires",C67)),ISNUMBER(SEARCH("sans taxe",B67)),ISNUMBER(SEARCH("pas de taxe",B67)),ISNUMBER(SEARCH("no tax",B67)))</f>
        <v>0</v>
      </c>
      <c r="AC67" s="228" t="b">
        <f ca="1">AND(Accueil!$Z$100="Régulière",Accueil!$E$5="Oui",$AA67,NOT($AB67),OR($AE67="",Accueil!$E$7="",NOT(ISNUMBER(Accueil!$E$7)),$AE67&gt;=Accueil!$E$7))</f>
        <v>0</v>
      </c>
      <c r="AD67" s="228" t="b">
        <f ca="1">AND(Accueil!$Z$100="Régulière",Accueil!$E$8="Oui",$AA67,NOT($AB67),OR($AE67="",Accueil!$E$10="",NOT(ISNUMBER(Accueil!$E$10)),$AE67&gt;=Accueil!$E$10))</f>
        <v>0</v>
      </c>
      <c r="AE67" s="247" t="str">
        <f>IF(NOT(_xlfn.ISFORMULA(A67)),IF(ISNUMBER(A67),A67,IF(NOT(_xlfn.ISFORMULA(D67)),IF(AND(ISNUMBER(D67),D67&lt;&gt;0),Accueil!$B$7,IF(NOT(_xlfn.ISFORMULA(G67)),IF(AND(ISNUMBER(G67),G67&lt;&gt;0),Accueil!$B$7,""),"")),IF(NOT(_xlfn.ISFORMULA(G67)),IF(AND(ISNUMBER(G67),G67&lt;&gt;0),Accueil!$B$7,""),""))),IF(NOT(_xlfn.ISFORMULA(D67)),IF(AND(ISNUMBER(D67),D67&lt;&gt;0),Accueil!$B$7,IF(NOT(_xlfn.ISFORMULA(G67)),IF(AND(ISNUMBER(G67),G67&lt;&gt;0),Accueil!$B$7,""),"")),IF(NOT(_xlfn.ISFORMULA(G67)),IF(AND(ISNUMBER(G67),G67&lt;&gt;0),Accueil!$B$7,""),"")))</f>
        <v/>
      </c>
      <c r="AF67" s="231" t="str">
        <f t="shared" ref="AF67:AF130" ca="1" si="27">IF(AND(NOT(_xlfn.ISFORMULA(G67)),G67&lt;&gt;"",G67&lt;&gt;0),ROUND(G67-IF($AC67,IF(ISNUMBER(E67),ROUND(E67,2),0),0)-IF($AD67,IF(ISNUMBER(F67),ROUND(F67,2),0),0),2),IF(OR(D67="",D67=0),"",D67))</f>
        <v/>
      </c>
      <c r="AG67" s="231">
        <f ca="1">IF($AC67,ROUND(IF(ISNUMBER(E67),E67,0)*(IF(OR(ISNUMBER(SEARCH("Non déductible",$C67)),ISNUMBER(SEARCH("Non deductible",$C67))),0,IF(ISNUMBER(SEARCH("Repas",$C67)),0.5,IF(ISNUMBER(SEARCH("Bureau à domicile",$C67)),Accueil!$B$13,IF(OR(ISNUMBER(SEARCH("Véhicule",$C67)),ISNUMBER(SEARCH("Vehicule",$C67)),ISNUMBER(SEARCH("vehicule",$C67))),Accueil!$B$14,IFERROR(VLOOKUP($C67,$L$3:$P$43,5,FALSE),1)))))),2),0)</f>
        <v>0</v>
      </c>
      <c r="AH67" s="231">
        <f ca="1">IF($AD67,ROUND(IF(ISNUMBER(F67),F67,0)*(IF(OR(ISNUMBER(SEARCH("Non déductible",$C67)),ISNUMBER(SEARCH("Non deductible",$C67))),0,IF(ISNUMBER(SEARCH("Repas",$C67)),0.5,IF(ISNUMBER(SEARCH("Bureau à domicile",$C67)),Accueil!$B$13,IF(OR(ISNUMBER(SEARCH("Véhicule",$C67)),ISNUMBER(SEARCH("Vehicule",$C67)),ISNUMBER(SEARCH("vehicule",$C67))),Accueil!$B$14,IFERROR(VLOOKUP($C67,$L$3:$P$43,5,FALSE),1)))))),2),0)</f>
        <v>0</v>
      </c>
    </row>
    <row r="68" spans="1:34" ht="20.100000000000001" customHeight="1" x14ac:dyDescent="0.25">
      <c r="A68" s="248" t="str">
        <f>IF(NOT(_xlfn.ISFORMULA(D68)),IF(AND(ISNUMBER(D68),D68&lt;&gt;0),Accueil!$B$7,IF(NOT(_xlfn.ISFORMULA(G68)),IF(AND(ISNUMBER(G68),G68&lt;&gt;0),Accueil!$B$7,""),"")),IF(NOT(_xlfn.ISFORMULA(G68)),IF(AND(ISNUMBER(G68),G68&lt;&gt;0),Accueil!$B$7,""),""))</f>
        <v/>
      </c>
      <c r="B68" s="37"/>
      <c r="C68" s="37"/>
      <c r="D68" s="249" t="str">
        <f t="shared" ca="1" si="18"/>
        <v/>
      </c>
      <c r="E68" s="223" t="str">
        <f t="shared" ca="1" si="19"/>
        <v/>
      </c>
      <c r="F68" s="223" t="str">
        <f t="shared" ca="1" si="20"/>
        <v/>
      </c>
      <c r="G68" s="224" t="str">
        <f t="shared" ca="1" si="21"/>
        <v/>
      </c>
      <c r="H68" s="255" t="str">
        <f t="shared" ca="1" si="22"/>
        <v/>
      </c>
      <c r="I68" s="251" t="str">
        <f t="shared" ca="1" si="23"/>
        <v/>
      </c>
      <c r="J68" s="244" t="str">
        <f t="shared" ca="1" si="24"/>
        <v/>
      </c>
      <c r="K68" s="35"/>
      <c r="L68" s="148"/>
      <c r="M68" s="148"/>
      <c r="N68" s="148"/>
      <c r="O68" s="148"/>
      <c r="P68" s="148"/>
      <c r="Q68" s="148"/>
      <c r="R68" s="148"/>
      <c r="S68" s="148"/>
      <c r="T68" s="197"/>
      <c r="U68" s="35"/>
      <c r="X68" s="148"/>
      <c r="Y68" s="148"/>
      <c r="Z68" s="148"/>
      <c r="AA68" s="228" t="b">
        <f t="shared" ca="1" si="25"/>
        <v>1</v>
      </c>
      <c r="AB68" s="228" t="b">
        <f t="shared" si="26"/>
        <v>0</v>
      </c>
      <c r="AC68" s="228" t="b">
        <f ca="1">AND(Accueil!$Z$100="Régulière",Accueil!$E$5="Oui",$AA68,NOT($AB68),OR($AE68="",Accueil!$E$7="",NOT(ISNUMBER(Accueil!$E$7)),$AE68&gt;=Accueil!$E$7))</f>
        <v>0</v>
      </c>
      <c r="AD68" s="228" t="b">
        <f ca="1">AND(Accueil!$Z$100="Régulière",Accueil!$E$8="Oui",$AA68,NOT($AB68),OR($AE68="",Accueil!$E$10="",NOT(ISNUMBER(Accueil!$E$10)),$AE68&gt;=Accueil!$E$10))</f>
        <v>0</v>
      </c>
      <c r="AE68" s="247" t="str">
        <f>IF(NOT(_xlfn.ISFORMULA(A68)),IF(ISNUMBER(A68),A68,IF(NOT(_xlfn.ISFORMULA(D68)),IF(AND(ISNUMBER(D68),D68&lt;&gt;0),Accueil!$B$7,IF(NOT(_xlfn.ISFORMULA(G68)),IF(AND(ISNUMBER(G68),G68&lt;&gt;0),Accueil!$B$7,""),"")),IF(NOT(_xlfn.ISFORMULA(G68)),IF(AND(ISNUMBER(G68),G68&lt;&gt;0),Accueil!$B$7,""),""))),IF(NOT(_xlfn.ISFORMULA(D68)),IF(AND(ISNUMBER(D68),D68&lt;&gt;0),Accueil!$B$7,IF(NOT(_xlfn.ISFORMULA(G68)),IF(AND(ISNUMBER(G68),G68&lt;&gt;0),Accueil!$B$7,""),"")),IF(NOT(_xlfn.ISFORMULA(G68)),IF(AND(ISNUMBER(G68),G68&lt;&gt;0),Accueil!$B$7,""),"")))</f>
        <v/>
      </c>
      <c r="AF68" s="231" t="str">
        <f t="shared" ca="1" si="27"/>
        <v/>
      </c>
      <c r="AG68" s="231">
        <f ca="1">IF($AC68,ROUND(IF(ISNUMBER(E68),E68,0)*(IF(OR(ISNUMBER(SEARCH("Non déductible",$C68)),ISNUMBER(SEARCH("Non deductible",$C68))),0,IF(ISNUMBER(SEARCH("Repas",$C68)),0.5,IF(ISNUMBER(SEARCH("Bureau à domicile",$C68)),Accueil!$B$13,IF(OR(ISNUMBER(SEARCH("Véhicule",$C68)),ISNUMBER(SEARCH("Vehicule",$C68)),ISNUMBER(SEARCH("vehicule",$C68))),Accueil!$B$14,IFERROR(VLOOKUP($C68,$L$3:$P$43,5,FALSE),1)))))),2),0)</f>
        <v>0</v>
      </c>
      <c r="AH68" s="231">
        <f ca="1">IF($AD68,ROUND(IF(ISNUMBER(F68),F68,0)*(IF(OR(ISNUMBER(SEARCH("Non déductible",$C68)),ISNUMBER(SEARCH("Non deductible",$C68))),0,IF(ISNUMBER(SEARCH("Repas",$C68)),0.5,IF(ISNUMBER(SEARCH("Bureau à domicile",$C68)),Accueil!$B$13,IF(OR(ISNUMBER(SEARCH("Véhicule",$C68)),ISNUMBER(SEARCH("Vehicule",$C68)),ISNUMBER(SEARCH("vehicule",$C68))),Accueil!$B$14,IFERROR(VLOOKUP($C68,$L$3:$P$43,5,FALSE),1)))))),2),0)</f>
        <v>0</v>
      </c>
    </row>
    <row r="69" spans="1:34" ht="20.100000000000001" customHeight="1" x14ac:dyDescent="0.25">
      <c r="A69" s="248" t="str">
        <f>IF(NOT(_xlfn.ISFORMULA(D69)),IF(AND(ISNUMBER(D69),D69&lt;&gt;0),Accueil!$B$7,IF(NOT(_xlfn.ISFORMULA(G69)),IF(AND(ISNUMBER(G69),G69&lt;&gt;0),Accueil!$B$7,""),"")),IF(NOT(_xlfn.ISFORMULA(G69)),IF(AND(ISNUMBER(G69),G69&lt;&gt;0),Accueil!$B$7,""),""))</f>
        <v/>
      </c>
      <c r="B69" s="37"/>
      <c r="C69" s="37"/>
      <c r="D69" s="249" t="str">
        <f t="shared" ca="1" si="18"/>
        <v/>
      </c>
      <c r="E69" s="223" t="str">
        <f t="shared" ca="1" si="19"/>
        <v/>
      </c>
      <c r="F69" s="223" t="str">
        <f t="shared" ca="1" si="20"/>
        <v/>
      </c>
      <c r="G69" s="224" t="str">
        <f t="shared" ca="1" si="21"/>
        <v/>
      </c>
      <c r="H69" s="255" t="str">
        <f t="shared" ca="1" si="22"/>
        <v/>
      </c>
      <c r="I69" s="251" t="str">
        <f t="shared" ca="1" si="23"/>
        <v/>
      </c>
      <c r="J69" s="244" t="str">
        <f t="shared" ca="1" si="24"/>
        <v/>
      </c>
      <c r="K69" s="35"/>
      <c r="L69" s="148"/>
      <c r="M69" s="148"/>
      <c r="N69" s="148"/>
      <c r="O69" s="148"/>
      <c r="P69" s="148"/>
      <c r="Q69" s="148"/>
      <c r="R69" s="148"/>
      <c r="S69" s="148"/>
      <c r="T69" s="197"/>
      <c r="U69" s="35"/>
      <c r="X69" s="148"/>
      <c r="Y69" s="148"/>
      <c r="Z69" s="148"/>
      <c r="AA69" s="228" t="b">
        <f t="shared" ca="1" si="25"/>
        <v>1</v>
      </c>
      <c r="AB69" s="228" t="b">
        <f t="shared" si="26"/>
        <v>0</v>
      </c>
      <c r="AC69" s="228" t="b">
        <f ca="1">AND(Accueil!$Z$100="Régulière",Accueil!$E$5="Oui",$AA69,NOT($AB69),OR($AE69="",Accueil!$E$7="",NOT(ISNUMBER(Accueil!$E$7)),$AE69&gt;=Accueil!$E$7))</f>
        <v>0</v>
      </c>
      <c r="AD69" s="228" t="b">
        <f ca="1">AND(Accueil!$Z$100="Régulière",Accueil!$E$8="Oui",$AA69,NOT($AB69),OR($AE69="",Accueil!$E$10="",NOT(ISNUMBER(Accueil!$E$10)),$AE69&gt;=Accueil!$E$10))</f>
        <v>0</v>
      </c>
      <c r="AE69" s="247" t="str">
        <f>IF(NOT(_xlfn.ISFORMULA(A69)),IF(ISNUMBER(A69),A69,IF(NOT(_xlfn.ISFORMULA(D69)),IF(AND(ISNUMBER(D69),D69&lt;&gt;0),Accueil!$B$7,IF(NOT(_xlfn.ISFORMULA(G69)),IF(AND(ISNUMBER(G69),G69&lt;&gt;0),Accueil!$B$7,""),"")),IF(NOT(_xlfn.ISFORMULA(G69)),IF(AND(ISNUMBER(G69),G69&lt;&gt;0),Accueil!$B$7,""),""))),IF(NOT(_xlfn.ISFORMULA(D69)),IF(AND(ISNUMBER(D69),D69&lt;&gt;0),Accueil!$B$7,IF(NOT(_xlfn.ISFORMULA(G69)),IF(AND(ISNUMBER(G69),G69&lt;&gt;0),Accueil!$B$7,""),"")),IF(NOT(_xlfn.ISFORMULA(G69)),IF(AND(ISNUMBER(G69),G69&lt;&gt;0),Accueil!$B$7,""),"")))</f>
        <v/>
      </c>
      <c r="AF69" s="231" t="str">
        <f t="shared" ca="1" si="27"/>
        <v/>
      </c>
      <c r="AG69" s="231">
        <f ca="1">IF($AC69,ROUND(IF(ISNUMBER(E69),E69,0)*(IF(OR(ISNUMBER(SEARCH("Non déductible",$C69)),ISNUMBER(SEARCH("Non deductible",$C69))),0,IF(ISNUMBER(SEARCH("Repas",$C69)),0.5,IF(ISNUMBER(SEARCH("Bureau à domicile",$C69)),Accueil!$B$13,IF(OR(ISNUMBER(SEARCH("Véhicule",$C69)),ISNUMBER(SEARCH("Vehicule",$C69)),ISNUMBER(SEARCH("vehicule",$C69))),Accueil!$B$14,IFERROR(VLOOKUP($C69,$L$3:$P$43,5,FALSE),1)))))),2),0)</f>
        <v>0</v>
      </c>
      <c r="AH69" s="231">
        <f ca="1">IF($AD69,ROUND(IF(ISNUMBER(F69),F69,0)*(IF(OR(ISNUMBER(SEARCH("Non déductible",$C69)),ISNUMBER(SEARCH("Non deductible",$C69))),0,IF(ISNUMBER(SEARCH("Repas",$C69)),0.5,IF(ISNUMBER(SEARCH("Bureau à domicile",$C69)),Accueil!$B$13,IF(OR(ISNUMBER(SEARCH("Véhicule",$C69)),ISNUMBER(SEARCH("Vehicule",$C69)),ISNUMBER(SEARCH("vehicule",$C69))),Accueil!$B$14,IFERROR(VLOOKUP($C69,$L$3:$P$43,5,FALSE),1)))))),2),0)</f>
        <v>0</v>
      </c>
    </row>
    <row r="70" spans="1:34" ht="20.100000000000001" customHeight="1" x14ac:dyDescent="0.25">
      <c r="A70" s="248" t="str">
        <f>IF(NOT(_xlfn.ISFORMULA(D70)),IF(AND(ISNUMBER(D70),D70&lt;&gt;0),Accueil!$B$7,IF(NOT(_xlfn.ISFORMULA(G70)),IF(AND(ISNUMBER(G70),G70&lt;&gt;0),Accueil!$B$7,""),"")),IF(NOT(_xlfn.ISFORMULA(G70)),IF(AND(ISNUMBER(G70),G70&lt;&gt;0),Accueil!$B$7,""),""))</f>
        <v/>
      </c>
      <c r="B70" s="37"/>
      <c r="C70" s="37"/>
      <c r="D70" s="249" t="str">
        <f t="shared" ca="1" si="18"/>
        <v/>
      </c>
      <c r="E70" s="223" t="str">
        <f t="shared" ca="1" si="19"/>
        <v/>
      </c>
      <c r="F70" s="223" t="str">
        <f t="shared" ca="1" si="20"/>
        <v/>
      </c>
      <c r="G70" s="224" t="str">
        <f t="shared" ca="1" si="21"/>
        <v/>
      </c>
      <c r="H70" s="255" t="str">
        <f t="shared" ca="1" si="22"/>
        <v/>
      </c>
      <c r="I70" s="251" t="str">
        <f t="shared" ca="1" si="23"/>
        <v/>
      </c>
      <c r="J70" s="244" t="str">
        <f t="shared" ca="1" si="24"/>
        <v/>
      </c>
      <c r="K70" s="35"/>
      <c r="L70" s="148"/>
      <c r="M70" s="148"/>
      <c r="N70" s="148"/>
      <c r="O70" s="148"/>
      <c r="P70" s="148"/>
      <c r="Q70" s="148"/>
      <c r="R70" s="148"/>
      <c r="S70" s="148"/>
      <c r="T70" s="197"/>
      <c r="U70" s="35"/>
      <c r="X70" s="148"/>
      <c r="Y70" s="148"/>
      <c r="Z70" s="148"/>
      <c r="AA70" s="228" t="b">
        <f t="shared" ca="1" si="25"/>
        <v>1</v>
      </c>
      <c r="AB70" s="228" t="b">
        <f t="shared" si="26"/>
        <v>0</v>
      </c>
      <c r="AC70" s="228" t="b">
        <f ca="1">AND(Accueil!$Z$100="Régulière",Accueil!$E$5="Oui",$AA70,NOT($AB70),OR($AE70="",Accueil!$E$7="",NOT(ISNUMBER(Accueil!$E$7)),$AE70&gt;=Accueil!$E$7))</f>
        <v>0</v>
      </c>
      <c r="AD70" s="228" t="b">
        <f ca="1">AND(Accueil!$Z$100="Régulière",Accueil!$E$8="Oui",$AA70,NOT($AB70),OR($AE70="",Accueil!$E$10="",NOT(ISNUMBER(Accueil!$E$10)),$AE70&gt;=Accueil!$E$10))</f>
        <v>0</v>
      </c>
      <c r="AE70" s="247" t="str">
        <f>IF(NOT(_xlfn.ISFORMULA(A70)),IF(ISNUMBER(A70),A70,IF(NOT(_xlfn.ISFORMULA(D70)),IF(AND(ISNUMBER(D70),D70&lt;&gt;0),Accueil!$B$7,IF(NOT(_xlfn.ISFORMULA(G70)),IF(AND(ISNUMBER(G70),G70&lt;&gt;0),Accueil!$B$7,""),"")),IF(NOT(_xlfn.ISFORMULA(G70)),IF(AND(ISNUMBER(G70),G70&lt;&gt;0),Accueil!$B$7,""),""))),IF(NOT(_xlfn.ISFORMULA(D70)),IF(AND(ISNUMBER(D70),D70&lt;&gt;0),Accueil!$B$7,IF(NOT(_xlfn.ISFORMULA(G70)),IF(AND(ISNUMBER(G70),G70&lt;&gt;0),Accueil!$B$7,""),"")),IF(NOT(_xlfn.ISFORMULA(G70)),IF(AND(ISNUMBER(G70),G70&lt;&gt;0),Accueil!$B$7,""),"")))</f>
        <v/>
      </c>
      <c r="AF70" s="231" t="str">
        <f t="shared" ca="1" si="27"/>
        <v/>
      </c>
      <c r="AG70" s="231">
        <f ca="1">IF($AC70,ROUND(IF(ISNUMBER(E70),E70,0)*(IF(OR(ISNUMBER(SEARCH("Non déductible",$C70)),ISNUMBER(SEARCH("Non deductible",$C70))),0,IF(ISNUMBER(SEARCH("Repas",$C70)),0.5,IF(ISNUMBER(SEARCH("Bureau à domicile",$C70)),Accueil!$B$13,IF(OR(ISNUMBER(SEARCH("Véhicule",$C70)),ISNUMBER(SEARCH("Vehicule",$C70)),ISNUMBER(SEARCH("vehicule",$C70))),Accueil!$B$14,IFERROR(VLOOKUP($C70,$L$3:$P$43,5,FALSE),1)))))),2),0)</f>
        <v>0</v>
      </c>
      <c r="AH70" s="231">
        <f ca="1">IF($AD70,ROUND(IF(ISNUMBER(F70),F70,0)*(IF(OR(ISNUMBER(SEARCH("Non déductible",$C70)),ISNUMBER(SEARCH("Non deductible",$C70))),0,IF(ISNUMBER(SEARCH("Repas",$C70)),0.5,IF(ISNUMBER(SEARCH("Bureau à domicile",$C70)),Accueil!$B$13,IF(OR(ISNUMBER(SEARCH("Véhicule",$C70)),ISNUMBER(SEARCH("Vehicule",$C70)),ISNUMBER(SEARCH("vehicule",$C70))),Accueil!$B$14,IFERROR(VLOOKUP($C70,$L$3:$P$43,5,FALSE),1)))))),2),0)</f>
        <v>0</v>
      </c>
    </row>
    <row r="71" spans="1:34" ht="20.100000000000001" customHeight="1" x14ac:dyDescent="0.25">
      <c r="A71" s="248" t="str">
        <f>IF(NOT(_xlfn.ISFORMULA(D71)),IF(AND(ISNUMBER(D71),D71&lt;&gt;0),Accueil!$B$7,IF(NOT(_xlfn.ISFORMULA(G71)),IF(AND(ISNUMBER(G71),G71&lt;&gt;0),Accueil!$B$7,""),"")),IF(NOT(_xlfn.ISFORMULA(G71)),IF(AND(ISNUMBER(G71),G71&lt;&gt;0),Accueil!$B$7,""),""))</f>
        <v/>
      </c>
      <c r="B71" s="37"/>
      <c r="C71" s="37"/>
      <c r="D71" s="249" t="str">
        <f t="shared" ca="1" si="18"/>
        <v/>
      </c>
      <c r="E71" s="223" t="str">
        <f t="shared" ca="1" si="19"/>
        <v/>
      </c>
      <c r="F71" s="223" t="str">
        <f t="shared" ca="1" si="20"/>
        <v/>
      </c>
      <c r="G71" s="224" t="str">
        <f t="shared" ca="1" si="21"/>
        <v/>
      </c>
      <c r="H71" s="255" t="str">
        <f t="shared" ca="1" si="22"/>
        <v/>
      </c>
      <c r="I71" s="251" t="str">
        <f t="shared" ca="1" si="23"/>
        <v/>
      </c>
      <c r="J71" s="244" t="str">
        <f t="shared" ca="1" si="24"/>
        <v/>
      </c>
      <c r="K71" s="35"/>
      <c r="L71" s="148"/>
      <c r="M71" s="148"/>
      <c r="N71" s="148"/>
      <c r="O71" s="148"/>
      <c r="P71" s="148"/>
      <c r="Q71" s="148"/>
      <c r="R71" s="148"/>
      <c r="S71" s="148"/>
      <c r="T71" s="197"/>
      <c r="U71" s="35"/>
      <c r="X71" s="148"/>
      <c r="Y71" s="148"/>
      <c r="Z71" s="148"/>
      <c r="AA71" s="228" t="b">
        <f t="shared" ca="1" si="25"/>
        <v>1</v>
      </c>
      <c r="AB71" s="228" t="b">
        <f t="shared" si="26"/>
        <v>0</v>
      </c>
      <c r="AC71" s="228" t="b">
        <f ca="1">AND(Accueil!$Z$100="Régulière",Accueil!$E$5="Oui",$AA71,NOT($AB71),OR($AE71="",Accueil!$E$7="",NOT(ISNUMBER(Accueil!$E$7)),$AE71&gt;=Accueil!$E$7))</f>
        <v>0</v>
      </c>
      <c r="AD71" s="228" t="b">
        <f ca="1">AND(Accueil!$Z$100="Régulière",Accueil!$E$8="Oui",$AA71,NOT($AB71),OR($AE71="",Accueil!$E$10="",NOT(ISNUMBER(Accueil!$E$10)),$AE71&gt;=Accueil!$E$10))</f>
        <v>0</v>
      </c>
      <c r="AE71" s="247" t="str">
        <f>IF(NOT(_xlfn.ISFORMULA(A71)),IF(ISNUMBER(A71),A71,IF(NOT(_xlfn.ISFORMULA(D71)),IF(AND(ISNUMBER(D71),D71&lt;&gt;0),Accueil!$B$7,IF(NOT(_xlfn.ISFORMULA(G71)),IF(AND(ISNUMBER(G71),G71&lt;&gt;0),Accueil!$B$7,""),"")),IF(NOT(_xlfn.ISFORMULA(G71)),IF(AND(ISNUMBER(G71),G71&lt;&gt;0),Accueil!$B$7,""),""))),IF(NOT(_xlfn.ISFORMULA(D71)),IF(AND(ISNUMBER(D71),D71&lt;&gt;0),Accueil!$B$7,IF(NOT(_xlfn.ISFORMULA(G71)),IF(AND(ISNUMBER(G71),G71&lt;&gt;0),Accueil!$B$7,""),"")),IF(NOT(_xlfn.ISFORMULA(G71)),IF(AND(ISNUMBER(G71),G71&lt;&gt;0),Accueil!$B$7,""),"")))</f>
        <v/>
      </c>
      <c r="AF71" s="231" t="str">
        <f t="shared" ca="1" si="27"/>
        <v/>
      </c>
      <c r="AG71" s="231">
        <f ca="1">IF($AC71,ROUND(IF(ISNUMBER(E71),E71,0)*(IF(OR(ISNUMBER(SEARCH("Non déductible",$C71)),ISNUMBER(SEARCH("Non deductible",$C71))),0,IF(ISNUMBER(SEARCH("Repas",$C71)),0.5,IF(ISNUMBER(SEARCH("Bureau à domicile",$C71)),Accueil!$B$13,IF(OR(ISNUMBER(SEARCH("Véhicule",$C71)),ISNUMBER(SEARCH("Vehicule",$C71)),ISNUMBER(SEARCH("vehicule",$C71))),Accueil!$B$14,IFERROR(VLOOKUP($C71,$L$3:$P$43,5,FALSE),1)))))),2),0)</f>
        <v>0</v>
      </c>
      <c r="AH71" s="231">
        <f ca="1">IF($AD71,ROUND(IF(ISNUMBER(F71),F71,0)*(IF(OR(ISNUMBER(SEARCH("Non déductible",$C71)),ISNUMBER(SEARCH("Non deductible",$C71))),0,IF(ISNUMBER(SEARCH("Repas",$C71)),0.5,IF(ISNUMBER(SEARCH("Bureau à domicile",$C71)),Accueil!$B$13,IF(OR(ISNUMBER(SEARCH("Véhicule",$C71)),ISNUMBER(SEARCH("Vehicule",$C71)),ISNUMBER(SEARCH("vehicule",$C71))),Accueil!$B$14,IFERROR(VLOOKUP($C71,$L$3:$P$43,5,FALSE),1)))))),2),0)</f>
        <v>0</v>
      </c>
    </row>
    <row r="72" spans="1:34" ht="20.100000000000001" customHeight="1" x14ac:dyDescent="0.25">
      <c r="A72" s="248" t="str">
        <f>IF(NOT(_xlfn.ISFORMULA(D72)),IF(AND(ISNUMBER(D72),D72&lt;&gt;0),Accueil!$B$7,IF(NOT(_xlfn.ISFORMULA(G72)),IF(AND(ISNUMBER(G72),G72&lt;&gt;0),Accueil!$B$7,""),"")),IF(NOT(_xlfn.ISFORMULA(G72)),IF(AND(ISNUMBER(G72),G72&lt;&gt;0),Accueil!$B$7,""),""))</f>
        <v/>
      </c>
      <c r="B72" s="37"/>
      <c r="C72" s="37"/>
      <c r="D72" s="249" t="str">
        <f t="shared" ca="1" si="18"/>
        <v/>
      </c>
      <c r="E72" s="223" t="str">
        <f t="shared" ca="1" si="19"/>
        <v/>
      </c>
      <c r="F72" s="223" t="str">
        <f t="shared" ca="1" si="20"/>
        <v/>
      </c>
      <c r="G72" s="224" t="str">
        <f t="shared" ca="1" si="21"/>
        <v/>
      </c>
      <c r="H72" s="255" t="str">
        <f t="shared" ca="1" si="22"/>
        <v/>
      </c>
      <c r="I72" s="251" t="str">
        <f t="shared" ca="1" si="23"/>
        <v/>
      </c>
      <c r="J72" s="244" t="str">
        <f t="shared" ca="1" si="24"/>
        <v/>
      </c>
      <c r="K72" s="35"/>
      <c r="L72" s="148"/>
      <c r="M72" s="148"/>
      <c r="N72" s="148"/>
      <c r="O72" s="148"/>
      <c r="P72" s="148"/>
      <c r="Q72" s="148"/>
      <c r="R72" s="148"/>
      <c r="S72" s="148"/>
      <c r="T72" s="197"/>
      <c r="U72" s="35"/>
      <c r="X72" s="148"/>
      <c r="Y72" s="148"/>
      <c r="Z72" s="148"/>
      <c r="AA72" s="228" t="b">
        <f t="shared" ca="1" si="25"/>
        <v>1</v>
      </c>
      <c r="AB72" s="228" t="b">
        <f t="shared" si="26"/>
        <v>0</v>
      </c>
      <c r="AC72" s="228" t="b">
        <f ca="1">AND(Accueil!$Z$100="Régulière",Accueil!$E$5="Oui",$AA72,NOT($AB72),OR($AE72="",Accueil!$E$7="",NOT(ISNUMBER(Accueil!$E$7)),$AE72&gt;=Accueil!$E$7))</f>
        <v>0</v>
      </c>
      <c r="AD72" s="228" t="b">
        <f ca="1">AND(Accueil!$Z$100="Régulière",Accueil!$E$8="Oui",$AA72,NOT($AB72),OR($AE72="",Accueil!$E$10="",NOT(ISNUMBER(Accueil!$E$10)),$AE72&gt;=Accueil!$E$10))</f>
        <v>0</v>
      </c>
      <c r="AE72" s="247" t="str">
        <f>IF(NOT(_xlfn.ISFORMULA(A72)),IF(ISNUMBER(A72),A72,IF(NOT(_xlfn.ISFORMULA(D72)),IF(AND(ISNUMBER(D72),D72&lt;&gt;0),Accueil!$B$7,IF(NOT(_xlfn.ISFORMULA(G72)),IF(AND(ISNUMBER(G72),G72&lt;&gt;0),Accueil!$B$7,""),"")),IF(NOT(_xlfn.ISFORMULA(G72)),IF(AND(ISNUMBER(G72),G72&lt;&gt;0),Accueil!$B$7,""),""))),IF(NOT(_xlfn.ISFORMULA(D72)),IF(AND(ISNUMBER(D72),D72&lt;&gt;0),Accueil!$B$7,IF(NOT(_xlfn.ISFORMULA(G72)),IF(AND(ISNUMBER(G72),G72&lt;&gt;0),Accueil!$B$7,""),"")),IF(NOT(_xlfn.ISFORMULA(G72)),IF(AND(ISNUMBER(G72),G72&lt;&gt;0),Accueil!$B$7,""),"")))</f>
        <v/>
      </c>
      <c r="AF72" s="231" t="str">
        <f t="shared" ca="1" si="27"/>
        <v/>
      </c>
      <c r="AG72" s="231">
        <f ca="1">IF($AC72,ROUND(IF(ISNUMBER(E72),E72,0)*(IF(OR(ISNUMBER(SEARCH("Non déductible",$C72)),ISNUMBER(SEARCH("Non deductible",$C72))),0,IF(ISNUMBER(SEARCH("Repas",$C72)),0.5,IF(ISNUMBER(SEARCH("Bureau à domicile",$C72)),Accueil!$B$13,IF(OR(ISNUMBER(SEARCH("Véhicule",$C72)),ISNUMBER(SEARCH("Vehicule",$C72)),ISNUMBER(SEARCH("vehicule",$C72))),Accueil!$B$14,IFERROR(VLOOKUP($C72,$L$3:$P$43,5,FALSE),1)))))),2),0)</f>
        <v>0</v>
      </c>
      <c r="AH72" s="231">
        <f ca="1">IF($AD72,ROUND(IF(ISNUMBER(F72),F72,0)*(IF(OR(ISNUMBER(SEARCH("Non déductible",$C72)),ISNUMBER(SEARCH("Non deductible",$C72))),0,IF(ISNUMBER(SEARCH("Repas",$C72)),0.5,IF(ISNUMBER(SEARCH("Bureau à domicile",$C72)),Accueil!$B$13,IF(OR(ISNUMBER(SEARCH("Véhicule",$C72)),ISNUMBER(SEARCH("Vehicule",$C72)),ISNUMBER(SEARCH("vehicule",$C72))),Accueil!$B$14,IFERROR(VLOOKUP($C72,$L$3:$P$43,5,FALSE),1)))))),2),0)</f>
        <v>0</v>
      </c>
    </row>
    <row r="73" spans="1:34" ht="20.100000000000001" customHeight="1" x14ac:dyDescent="0.25">
      <c r="A73" s="248" t="str">
        <f>IF(NOT(_xlfn.ISFORMULA(D73)),IF(AND(ISNUMBER(D73),D73&lt;&gt;0),Accueil!$B$7,IF(NOT(_xlfn.ISFORMULA(G73)),IF(AND(ISNUMBER(G73),G73&lt;&gt;0),Accueil!$B$7,""),"")),IF(NOT(_xlfn.ISFORMULA(G73)),IF(AND(ISNUMBER(G73),G73&lt;&gt;0),Accueil!$B$7,""),""))</f>
        <v/>
      </c>
      <c r="B73" s="37"/>
      <c r="C73" s="50"/>
      <c r="D73" s="249" t="str">
        <f t="shared" ca="1" si="18"/>
        <v/>
      </c>
      <c r="E73" s="223" t="str">
        <f t="shared" ca="1" si="19"/>
        <v/>
      </c>
      <c r="F73" s="223" t="str">
        <f t="shared" ca="1" si="20"/>
        <v/>
      </c>
      <c r="G73" s="224" t="str">
        <f t="shared" ca="1" si="21"/>
        <v/>
      </c>
      <c r="H73" s="255" t="str">
        <f t="shared" ca="1" si="22"/>
        <v/>
      </c>
      <c r="I73" s="251" t="str">
        <f t="shared" ca="1" si="23"/>
        <v/>
      </c>
      <c r="J73" s="244" t="str">
        <f t="shared" ca="1" si="24"/>
        <v/>
      </c>
      <c r="K73" s="35"/>
      <c r="L73" s="148"/>
      <c r="M73" s="148"/>
      <c r="N73" s="148"/>
      <c r="O73" s="148"/>
      <c r="P73" s="148"/>
      <c r="Q73" s="148"/>
      <c r="R73" s="148"/>
      <c r="S73" s="148"/>
      <c r="T73" s="197"/>
      <c r="U73" s="35"/>
      <c r="X73" s="148"/>
      <c r="Y73" s="148"/>
      <c r="Z73" s="148"/>
      <c r="AA73" s="228" t="b">
        <f t="shared" ca="1" si="25"/>
        <v>1</v>
      </c>
      <c r="AB73" s="228" t="b">
        <f t="shared" si="26"/>
        <v>0</v>
      </c>
      <c r="AC73" s="228" t="b">
        <f ca="1">AND(Accueil!$Z$100="Régulière",Accueil!$E$5="Oui",$AA73,NOT($AB73),OR($AE73="",Accueil!$E$7="",NOT(ISNUMBER(Accueil!$E$7)),$AE73&gt;=Accueil!$E$7))</f>
        <v>0</v>
      </c>
      <c r="AD73" s="228" t="b">
        <f ca="1">AND(Accueil!$Z$100="Régulière",Accueil!$E$8="Oui",$AA73,NOT($AB73),OR($AE73="",Accueil!$E$10="",NOT(ISNUMBER(Accueil!$E$10)),$AE73&gt;=Accueil!$E$10))</f>
        <v>0</v>
      </c>
      <c r="AE73" s="247" t="str">
        <f>IF(NOT(_xlfn.ISFORMULA(A73)),IF(ISNUMBER(A73),A73,IF(NOT(_xlfn.ISFORMULA(D73)),IF(AND(ISNUMBER(D73),D73&lt;&gt;0),Accueil!$B$7,IF(NOT(_xlfn.ISFORMULA(G73)),IF(AND(ISNUMBER(G73),G73&lt;&gt;0),Accueil!$B$7,""),"")),IF(NOT(_xlfn.ISFORMULA(G73)),IF(AND(ISNUMBER(G73),G73&lt;&gt;0),Accueil!$B$7,""),""))),IF(NOT(_xlfn.ISFORMULA(D73)),IF(AND(ISNUMBER(D73),D73&lt;&gt;0),Accueil!$B$7,IF(NOT(_xlfn.ISFORMULA(G73)),IF(AND(ISNUMBER(G73),G73&lt;&gt;0),Accueil!$B$7,""),"")),IF(NOT(_xlfn.ISFORMULA(G73)),IF(AND(ISNUMBER(G73),G73&lt;&gt;0),Accueil!$B$7,""),"")))</f>
        <v/>
      </c>
      <c r="AF73" s="231" t="str">
        <f t="shared" ca="1" si="27"/>
        <v/>
      </c>
      <c r="AG73" s="231">
        <f ca="1">IF($AC73,ROUND(IF(ISNUMBER(E73),E73,0)*(IF(OR(ISNUMBER(SEARCH("Non déductible",$C73)),ISNUMBER(SEARCH("Non deductible",$C73))),0,IF(ISNUMBER(SEARCH("Repas",$C73)),0.5,IF(ISNUMBER(SEARCH("Bureau à domicile",$C73)),Accueil!$B$13,IF(OR(ISNUMBER(SEARCH("Véhicule",$C73)),ISNUMBER(SEARCH("Vehicule",$C73)),ISNUMBER(SEARCH("vehicule",$C73))),Accueil!$B$14,IFERROR(VLOOKUP($C73,$L$3:$P$43,5,FALSE),1)))))),2),0)</f>
        <v>0</v>
      </c>
      <c r="AH73" s="231">
        <f ca="1">IF($AD73,ROUND(IF(ISNUMBER(F73),F73,0)*(IF(OR(ISNUMBER(SEARCH("Non déductible",$C73)),ISNUMBER(SEARCH("Non deductible",$C73))),0,IF(ISNUMBER(SEARCH("Repas",$C73)),0.5,IF(ISNUMBER(SEARCH("Bureau à domicile",$C73)),Accueil!$B$13,IF(OR(ISNUMBER(SEARCH("Véhicule",$C73)),ISNUMBER(SEARCH("Vehicule",$C73)),ISNUMBER(SEARCH("vehicule",$C73))),Accueil!$B$14,IFERROR(VLOOKUP($C73,$L$3:$P$43,5,FALSE),1)))))),2),0)</f>
        <v>0</v>
      </c>
    </row>
    <row r="74" spans="1:34" ht="20.100000000000001" customHeight="1" x14ac:dyDescent="0.25">
      <c r="A74" s="248" t="str">
        <f>IF(NOT(_xlfn.ISFORMULA(D74)),IF(AND(ISNUMBER(D74),D74&lt;&gt;0),Accueil!$B$7,IF(NOT(_xlfn.ISFORMULA(G74)),IF(AND(ISNUMBER(G74),G74&lt;&gt;0),Accueil!$B$7,""),"")),IF(NOT(_xlfn.ISFORMULA(G74)),IF(AND(ISNUMBER(G74),G74&lt;&gt;0),Accueil!$B$7,""),""))</f>
        <v/>
      </c>
      <c r="B74" s="37"/>
      <c r="C74" s="50"/>
      <c r="D74" s="249" t="str">
        <f t="shared" ca="1" si="18"/>
        <v/>
      </c>
      <c r="E74" s="223" t="str">
        <f t="shared" ca="1" si="19"/>
        <v/>
      </c>
      <c r="F74" s="223" t="str">
        <f t="shared" ca="1" si="20"/>
        <v/>
      </c>
      <c r="G74" s="224" t="str">
        <f t="shared" ca="1" si="21"/>
        <v/>
      </c>
      <c r="H74" s="255" t="str">
        <f t="shared" ca="1" si="22"/>
        <v/>
      </c>
      <c r="I74" s="251" t="str">
        <f t="shared" ca="1" si="23"/>
        <v/>
      </c>
      <c r="J74" s="244" t="str">
        <f t="shared" ca="1" si="24"/>
        <v/>
      </c>
      <c r="K74" s="35"/>
      <c r="L74" s="148"/>
      <c r="M74" s="148"/>
      <c r="N74" s="148"/>
      <c r="O74" s="148"/>
      <c r="P74" s="148"/>
      <c r="Q74" s="148"/>
      <c r="R74" s="148"/>
      <c r="S74" s="148"/>
      <c r="T74" s="197"/>
      <c r="U74" s="35"/>
      <c r="X74" s="148"/>
      <c r="Y74" s="148"/>
      <c r="Z74" s="148"/>
      <c r="AA74" s="228" t="b">
        <f t="shared" ca="1" si="25"/>
        <v>1</v>
      </c>
      <c r="AB74" s="228" t="b">
        <f t="shared" si="26"/>
        <v>0</v>
      </c>
      <c r="AC74" s="228" t="b">
        <f ca="1">AND(Accueil!$Z$100="Régulière",Accueil!$E$5="Oui",$AA74,NOT($AB74),OR($AE74="",Accueil!$E$7="",NOT(ISNUMBER(Accueil!$E$7)),$AE74&gt;=Accueil!$E$7))</f>
        <v>0</v>
      </c>
      <c r="AD74" s="228" t="b">
        <f ca="1">AND(Accueil!$Z$100="Régulière",Accueil!$E$8="Oui",$AA74,NOT($AB74),OR($AE74="",Accueil!$E$10="",NOT(ISNUMBER(Accueil!$E$10)),$AE74&gt;=Accueil!$E$10))</f>
        <v>0</v>
      </c>
      <c r="AE74" s="247" t="str">
        <f>IF(NOT(_xlfn.ISFORMULA(A74)),IF(ISNUMBER(A74),A74,IF(NOT(_xlfn.ISFORMULA(D74)),IF(AND(ISNUMBER(D74),D74&lt;&gt;0),Accueil!$B$7,IF(NOT(_xlfn.ISFORMULA(G74)),IF(AND(ISNUMBER(G74),G74&lt;&gt;0),Accueil!$B$7,""),"")),IF(NOT(_xlfn.ISFORMULA(G74)),IF(AND(ISNUMBER(G74),G74&lt;&gt;0),Accueil!$B$7,""),""))),IF(NOT(_xlfn.ISFORMULA(D74)),IF(AND(ISNUMBER(D74),D74&lt;&gt;0),Accueil!$B$7,IF(NOT(_xlfn.ISFORMULA(G74)),IF(AND(ISNUMBER(G74),G74&lt;&gt;0),Accueil!$B$7,""),"")),IF(NOT(_xlfn.ISFORMULA(G74)),IF(AND(ISNUMBER(G74),G74&lt;&gt;0),Accueil!$B$7,""),"")))</f>
        <v/>
      </c>
      <c r="AF74" s="231" t="str">
        <f t="shared" ca="1" si="27"/>
        <v/>
      </c>
      <c r="AG74" s="231">
        <f ca="1">IF($AC74,ROUND(IF(ISNUMBER(E74),E74,0)*(IF(OR(ISNUMBER(SEARCH("Non déductible",$C74)),ISNUMBER(SEARCH("Non deductible",$C74))),0,IF(ISNUMBER(SEARCH("Repas",$C74)),0.5,IF(ISNUMBER(SEARCH("Bureau à domicile",$C74)),Accueil!$B$13,IF(OR(ISNUMBER(SEARCH("Véhicule",$C74)),ISNUMBER(SEARCH("Vehicule",$C74)),ISNUMBER(SEARCH("vehicule",$C74))),Accueil!$B$14,IFERROR(VLOOKUP($C74,$L$3:$P$43,5,FALSE),1)))))),2),0)</f>
        <v>0</v>
      </c>
      <c r="AH74" s="231">
        <f ca="1">IF($AD74,ROUND(IF(ISNUMBER(F74),F74,0)*(IF(OR(ISNUMBER(SEARCH("Non déductible",$C74)),ISNUMBER(SEARCH("Non deductible",$C74))),0,IF(ISNUMBER(SEARCH("Repas",$C74)),0.5,IF(ISNUMBER(SEARCH("Bureau à domicile",$C74)),Accueil!$B$13,IF(OR(ISNUMBER(SEARCH("Véhicule",$C74)),ISNUMBER(SEARCH("Vehicule",$C74)),ISNUMBER(SEARCH("vehicule",$C74))),Accueil!$B$14,IFERROR(VLOOKUP($C74,$L$3:$P$43,5,FALSE),1)))))),2),0)</f>
        <v>0</v>
      </c>
    </row>
    <row r="75" spans="1:34" ht="20.100000000000001" customHeight="1" x14ac:dyDescent="0.25">
      <c r="A75" s="248" t="str">
        <f>IF(NOT(_xlfn.ISFORMULA(D75)),IF(AND(ISNUMBER(D75),D75&lt;&gt;0),Accueil!$B$7,IF(NOT(_xlfn.ISFORMULA(G75)),IF(AND(ISNUMBER(G75),G75&lt;&gt;0),Accueil!$B$7,""),"")),IF(NOT(_xlfn.ISFORMULA(G75)),IF(AND(ISNUMBER(G75),G75&lt;&gt;0),Accueil!$B$7,""),""))</f>
        <v/>
      </c>
      <c r="B75" s="37"/>
      <c r="C75" s="50"/>
      <c r="D75" s="249" t="str">
        <f t="shared" ca="1" si="18"/>
        <v/>
      </c>
      <c r="E75" s="223" t="str">
        <f t="shared" ca="1" si="19"/>
        <v/>
      </c>
      <c r="F75" s="223" t="str">
        <f t="shared" ca="1" si="20"/>
        <v/>
      </c>
      <c r="G75" s="224" t="str">
        <f t="shared" ca="1" si="21"/>
        <v/>
      </c>
      <c r="H75" s="255" t="str">
        <f t="shared" ca="1" si="22"/>
        <v/>
      </c>
      <c r="I75" s="251" t="str">
        <f t="shared" ca="1" si="23"/>
        <v/>
      </c>
      <c r="J75" s="244" t="str">
        <f t="shared" ca="1" si="24"/>
        <v/>
      </c>
      <c r="K75" s="35"/>
      <c r="L75" s="148"/>
      <c r="M75" s="148"/>
      <c r="N75" s="148"/>
      <c r="O75" s="148"/>
      <c r="P75" s="148"/>
      <c r="Q75" s="148"/>
      <c r="R75" s="148"/>
      <c r="S75" s="148"/>
      <c r="T75" s="197"/>
      <c r="U75" s="35"/>
      <c r="X75" s="148"/>
      <c r="Y75" s="148"/>
      <c r="Z75" s="148"/>
      <c r="AA75" s="228" t="b">
        <f t="shared" ca="1" si="25"/>
        <v>1</v>
      </c>
      <c r="AB75" s="228" t="b">
        <f t="shared" si="26"/>
        <v>0</v>
      </c>
      <c r="AC75" s="228" t="b">
        <f ca="1">AND(Accueil!$Z$100="Régulière",Accueil!$E$5="Oui",$AA75,NOT($AB75),OR($AE75="",Accueil!$E$7="",NOT(ISNUMBER(Accueil!$E$7)),$AE75&gt;=Accueil!$E$7))</f>
        <v>0</v>
      </c>
      <c r="AD75" s="228" t="b">
        <f ca="1">AND(Accueil!$Z$100="Régulière",Accueil!$E$8="Oui",$AA75,NOT($AB75),OR($AE75="",Accueil!$E$10="",NOT(ISNUMBER(Accueil!$E$10)),$AE75&gt;=Accueil!$E$10))</f>
        <v>0</v>
      </c>
      <c r="AE75" s="247" t="str">
        <f>IF(NOT(_xlfn.ISFORMULA(A75)),IF(ISNUMBER(A75),A75,IF(NOT(_xlfn.ISFORMULA(D75)),IF(AND(ISNUMBER(D75),D75&lt;&gt;0),Accueil!$B$7,IF(NOT(_xlfn.ISFORMULA(G75)),IF(AND(ISNUMBER(G75),G75&lt;&gt;0),Accueil!$B$7,""),"")),IF(NOT(_xlfn.ISFORMULA(G75)),IF(AND(ISNUMBER(G75),G75&lt;&gt;0),Accueil!$B$7,""),""))),IF(NOT(_xlfn.ISFORMULA(D75)),IF(AND(ISNUMBER(D75),D75&lt;&gt;0),Accueil!$B$7,IF(NOT(_xlfn.ISFORMULA(G75)),IF(AND(ISNUMBER(G75),G75&lt;&gt;0),Accueil!$B$7,""),"")),IF(NOT(_xlfn.ISFORMULA(G75)),IF(AND(ISNUMBER(G75),G75&lt;&gt;0),Accueil!$B$7,""),"")))</f>
        <v/>
      </c>
      <c r="AF75" s="231" t="str">
        <f t="shared" ca="1" si="27"/>
        <v/>
      </c>
      <c r="AG75" s="231">
        <f ca="1">IF($AC75,ROUND(IF(ISNUMBER(E75),E75,0)*(IF(OR(ISNUMBER(SEARCH("Non déductible",$C75)),ISNUMBER(SEARCH("Non deductible",$C75))),0,IF(ISNUMBER(SEARCH("Repas",$C75)),0.5,IF(ISNUMBER(SEARCH("Bureau à domicile",$C75)),Accueil!$B$13,IF(OR(ISNUMBER(SEARCH("Véhicule",$C75)),ISNUMBER(SEARCH("Vehicule",$C75)),ISNUMBER(SEARCH("vehicule",$C75))),Accueil!$B$14,IFERROR(VLOOKUP($C75,$L$3:$P$43,5,FALSE),1)))))),2),0)</f>
        <v>0</v>
      </c>
      <c r="AH75" s="231">
        <f ca="1">IF($AD75,ROUND(IF(ISNUMBER(F75),F75,0)*(IF(OR(ISNUMBER(SEARCH("Non déductible",$C75)),ISNUMBER(SEARCH("Non deductible",$C75))),0,IF(ISNUMBER(SEARCH("Repas",$C75)),0.5,IF(ISNUMBER(SEARCH("Bureau à domicile",$C75)),Accueil!$B$13,IF(OR(ISNUMBER(SEARCH("Véhicule",$C75)),ISNUMBER(SEARCH("Vehicule",$C75)),ISNUMBER(SEARCH("vehicule",$C75))),Accueil!$B$14,IFERROR(VLOOKUP($C75,$L$3:$P$43,5,FALSE),1)))))),2),0)</f>
        <v>0</v>
      </c>
    </row>
    <row r="76" spans="1:34" ht="20.100000000000001" customHeight="1" x14ac:dyDescent="0.25">
      <c r="A76" s="248" t="str">
        <f>IF(NOT(_xlfn.ISFORMULA(D76)),IF(AND(ISNUMBER(D76),D76&lt;&gt;0),Accueil!$B$7,IF(NOT(_xlfn.ISFORMULA(G76)),IF(AND(ISNUMBER(G76),G76&lt;&gt;0),Accueil!$B$7,""),"")),IF(NOT(_xlfn.ISFORMULA(G76)),IF(AND(ISNUMBER(G76),G76&lt;&gt;0),Accueil!$B$7,""),""))</f>
        <v/>
      </c>
      <c r="B76" s="37"/>
      <c r="C76" s="50"/>
      <c r="D76" s="249" t="str">
        <f t="shared" ca="1" si="18"/>
        <v/>
      </c>
      <c r="E76" s="223" t="str">
        <f t="shared" ca="1" si="19"/>
        <v/>
      </c>
      <c r="F76" s="223" t="str">
        <f t="shared" ca="1" si="20"/>
        <v/>
      </c>
      <c r="G76" s="224" t="str">
        <f t="shared" ca="1" si="21"/>
        <v/>
      </c>
      <c r="H76" s="255" t="str">
        <f t="shared" ca="1" si="22"/>
        <v/>
      </c>
      <c r="I76" s="251" t="str">
        <f t="shared" ca="1" si="23"/>
        <v/>
      </c>
      <c r="J76" s="244" t="str">
        <f t="shared" ca="1" si="24"/>
        <v/>
      </c>
      <c r="K76" s="35"/>
      <c r="L76" s="148"/>
      <c r="M76" s="148"/>
      <c r="N76" s="148"/>
      <c r="O76" s="148"/>
      <c r="P76" s="148"/>
      <c r="Q76" s="148"/>
      <c r="R76" s="148"/>
      <c r="S76" s="148"/>
      <c r="T76" s="197"/>
      <c r="U76" s="35"/>
      <c r="X76" s="148"/>
      <c r="Y76" s="148"/>
      <c r="Z76" s="148"/>
      <c r="AA76" s="228" t="b">
        <f t="shared" ca="1" si="25"/>
        <v>1</v>
      </c>
      <c r="AB76" s="228" t="b">
        <f t="shared" si="26"/>
        <v>0</v>
      </c>
      <c r="AC76" s="228" t="b">
        <f ca="1">AND(Accueil!$Z$100="Régulière",Accueil!$E$5="Oui",$AA76,NOT($AB76),OR($AE76="",Accueil!$E$7="",NOT(ISNUMBER(Accueil!$E$7)),$AE76&gt;=Accueil!$E$7))</f>
        <v>0</v>
      </c>
      <c r="AD76" s="228" t="b">
        <f ca="1">AND(Accueil!$Z$100="Régulière",Accueil!$E$8="Oui",$AA76,NOT($AB76),OR($AE76="",Accueil!$E$10="",NOT(ISNUMBER(Accueil!$E$10)),$AE76&gt;=Accueil!$E$10))</f>
        <v>0</v>
      </c>
      <c r="AE76" s="247" t="str">
        <f>IF(NOT(_xlfn.ISFORMULA(A76)),IF(ISNUMBER(A76),A76,IF(NOT(_xlfn.ISFORMULA(D76)),IF(AND(ISNUMBER(D76),D76&lt;&gt;0),Accueil!$B$7,IF(NOT(_xlfn.ISFORMULA(G76)),IF(AND(ISNUMBER(G76),G76&lt;&gt;0),Accueil!$B$7,""),"")),IF(NOT(_xlfn.ISFORMULA(G76)),IF(AND(ISNUMBER(G76),G76&lt;&gt;0),Accueil!$B$7,""),""))),IF(NOT(_xlfn.ISFORMULA(D76)),IF(AND(ISNUMBER(D76),D76&lt;&gt;0),Accueil!$B$7,IF(NOT(_xlfn.ISFORMULA(G76)),IF(AND(ISNUMBER(G76),G76&lt;&gt;0),Accueil!$B$7,""),"")),IF(NOT(_xlfn.ISFORMULA(G76)),IF(AND(ISNUMBER(G76),G76&lt;&gt;0),Accueil!$B$7,""),"")))</f>
        <v/>
      </c>
      <c r="AF76" s="231" t="str">
        <f t="shared" ca="1" si="27"/>
        <v/>
      </c>
      <c r="AG76" s="231">
        <f ca="1">IF($AC76,ROUND(IF(ISNUMBER(E76),E76,0)*(IF(OR(ISNUMBER(SEARCH("Non déductible",$C76)),ISNUMBER(SEARCH("Non deductible",$C76))),0,IF(ISNUMBER(SEARCH("Repas",$C76)),0.5,IF(ISNUMBER(SEARCH("Bureau à domicile",$C76)),Accueil!$B$13,IF(OR(ISNUMBER(SEARCH("Véhicule",$C76)),ISNUMBER(SEARCH("Vehicule",$C76)),ISNUMBER(SEARCH("vehicule",$C76))),Accueil!$B$14,IFERROR(VLOOKUP($C76,$L$3:$P$43,5,FALSE),1)))))),2),0)</f>
        <v>0</v>
      </c>
      <c r="AH76" s="231">
        <f ca="1">IF($AD76,ROUND(IF(ISNUMBER(F76),F76,0)*(IF(OR(ISNUMBER(SEARCH("Non déductible",$C76)),ISNUMBER(SEARCH("Non deductible",$C76))),0,IF(ISNUMBER(SEARCH("Repas",$C76)),0.5,IF(ISNUMBER(SEARCH("Bureau à domicile",$C76)),Accueil!$B$13,IF(OR(ISNUMBER(SEARCH("Véhicule",$C76)),ISNUMBER(SEARCH("Vehicule",$C76)),ISNUMBER(SEARCH("vehicule",$C76))),Accueil!$B$14,IFERROR(VLOOKUP($C76,$L$3:$P$43,5,FALSE),1)))))),2),0)</f>
        <v>0</v>
      </c>
    </row>
    <row r="77" spans="1:34" ht="20.100000000000001" customHeight="1" x14ac:dyDescent="0.25">
      <c r="A77" s="248" t="str">
        <f>IF(NOT(_xlfn.ISFORMULA(D77)),IF(AND(ISNUMBER(D77),D77&lt;&gt;0),Accueil!$B$7,IF(NOT(_xlfn.ISFORMULA(G77)),IF(AND(ISNUMBER(G77),G77&lt;&gt;0),Accueil!$B$7,""),"")),IF(NOT(_xlfn.ISFORMULA(G77)),IF(AND(ISNUMBER(G77),G77&lt;&gt;0),Accueil!$B$7,""),""))</f>
        <v/>
      </c>
      <c r="B77" s="37"/>
      <c r="C77" s="50"/>
      <c r="D77" s="249" t="str">
        <f t="shared" ca="1" si="18"/>
        <v/>
      </c>
      <c r="E77" s="223" t="str">
        <f t="shared" ca="1" si="19"/>
        <v/>
      </c>
      <c r="F77" s="223" t="str">
        <f t="shared" ca="1" si="20"/>
        <v/>
      </c>
      <c r="G77" s="224" t="str">
        <f t="shared" ca="1" si="21"/>
        <v/>
      </c>
      <c r="H77" s="255" t="str">
        <f t="shared" ca="1" si="22"/>
        <v/>
      </c>
      <c r="I77" s="251" t="str">
        <f t="shared" ca="1" si="23"/>
        <v/>
      </c>
      <c r="J77" s="244" t="str">
        <f t="shared" ca="1" si="24"/>
        <v/>
      </c>
      <c r="K77" s="35"/>
      <c r="L77" s="148"/>
      <c r="M77" s="148"/>
      <c r="N77" s="148"/>
      <c r="O77" s="148"/>
      <c r="P77" s="148"/>
      <c r="Q77" s="148"/>
      <c r="R77" s="148"/>
      <c r="S77" s="148"/>
      <c r="T77" s="197"/>
      <c r="U77" s="35"/>
      <c r="X77" s="148"/>
      <c r="Y77" s="148"/>
      <c r="Z77" s="148"/>
      <c r="AA77" s="228" t="b">
        <f t="shared" ca="1" si="25"/>
        <v>1</v>
      </c>
      <c r="AB77" s="228" t="b">
        <f t="shared" si="26"/>
        <v>0</v>
      </c>
      <c r="AC77" s="228" t="b">
        <f ca="1">AND(Accueil!$Z$100="Régulière",Accueil!$E$5="Oui",$AA77,NOT($AB77),OR($AE77="",Accueil!$E$7="",NOT(ISNUMBER(Accueil!$E$7)),$AE77&gt;=Accueil!$E$7))</f>
        <v>0</v>
      </c>
      <c r="AD77" s="228" t="b">
        <f ca="1">AND(Accueil!$Z$100="Régulière",Accueil!$E$8="Oui",$AA77,NOT($AB77),OR($AE77="",Accueil!$E$10="",NOT(ISNUMBER(Accueil!$E$10)),$AE77&gt;=Accueil!$E$10))</f>
        <v>0</v>
      </c>
      <c r="AE77" s="247" t="str">
        <f>IF(NOT(_xlfn.ISFORMULA(A77)),IF(ISNUMBER(A77),A77,IF(NOT(_xlfn.ISFORMULA(D77)),IF(AND(ISNUMBER(D77),D77&lt;&gt;0),Accueil!$B$7,IF(NOT(_xlfn.ISFORMULA(G77)),IF(AND(ISNUMBER(G77),G77&lt;&gt;0),Accueil!$B$7,""),"")),IF(NOT(_xlfn.ISFORMULA(G77)),IF(AND(ISNUMBER(G77),G77&lt;&gt;0),Accueil!$B$7,""),""))),IF(NOT(_xlfn.ISFORMULA(D77)),IF(AND(ISNUMBER(D77),D77&lt;&gt;0),Accueil!$B$7,IF(NOT(_xlfn.ISFORMULA(G77)),IF(AND(ISNUMBER(G77),G77&lt;&gt;0),Accueil!$B$7,""),"")),IF(NOT(_xlfn.ISFORMULA(G77)),IF(AND(ISNUMBER(G77),G77&lt;&gt;0),Accueil!$B$7,""),"")))</f>
        <v/>
      </c>
      <c r="AF77" s="231" t="str">
        <f t="shared" ca="1" si="27"/>
        <v/>
      </c>
      <c r="AG77" s="231">
        <f ca="1">IF($AC77,ROUND(IF(ISNUMBER(E77),E77,0)*(IF(OR(ISNUMBER(SEARCH("Non déductible",$C77)),ISNUMBER(SEARCH("Non deductible",$C77))),0,IF(ISNUMBER(SEARCH("Repas",$C77)),0.5,IF(ISNUMBER(SEARCH("Bureau à domicile",$C77)),Accueil!$B$13,IF(OR(ISNUMBER(SEARCH("Véhicule",$C77)),ISNUMBER(SEARCH("Vehicule",$C77)),ISNUMBER(SEARCH("vehicule",$C77))),Accueil!$B$14,IFERROR(VLOOKUP($C77,$L$3:$P$43,5,FALSE),1)))))),2),0)</f>
        <v>0</v>
      </c>
      <c r="AH77" s="231">
        <f ca="1">IF($AD77,ROUND(IF(ISNUMBER(F77),F77,0)*(IF(OR(ISNUMBER(SEARCH("Non déductible",$C77)),ISNUMBER(SEARCH("Non deductible",$C77))),0,IF(ISNUMBER(SEARCH("Repas",$C77)),0.5,IF(ISNUMBER(SEARCH("Bureau à domicile",$C77)),Accueil!$B$13,IF(OR(ISNUMBER(SEARCH("Véhicule",$C77)),ISNUMBER(SEARCH("Vehicule",$C77)),ISNUMBER(SEARCH("vehicule",$C77))),Accueil!$B$14,IFERROR(VLOOKUP($C77,$L$3:$P$43,5,FALSE),1)))))),2),0)</f>
        <v>0</v>
      </c>
    </row>
    <row r="78" spans="1:34" ht="20.100000000000001" customHeight="1" x14ac:dyDescent="0.25">
      <c r="A78" s="248" t="str">
        <f>IF(NOT(_xlfn.ISFORMULA(D78)),IF(AND(ISNUMBER(D78),D78&lt;&gt;0),Accueil!$B$7,IF(NOT(_xlfn.ISFORMULA(G78)),IF(AND(ISNUMBER(G78),G78&lt;&gt;0),Accueil!$B$7,""),"")),IF(NOT(_xlfn.ISFORMULA(G78)),IF(AND(ISNUMBER(G78),G78&lt;&gt;0),Accueil!$B$7,""),""))</f>
        <v/>
      </c>
      <c r="B78" s="37"/>
      <c r="C78" s="50"/>
      <c r="D78" s="249" t="str">
        <f t="shared" ca="1" si="18"/>
        <v/>
      </c>
      <c r="E78" s="223" t="str">
        <f t="shared" ca="1" si="19"/>
        <v/>
      </c>
      <c r="F78" s="223" t="str">
        <f t="shared" ca="1" si="20"/>
        <v/>
      </c>
      <c r="G78" s="224" t="str">
        <f t="shared" ca="1" si="21"/>
        <v/>
      </c>
      <c r="H78" s="255" t="str">
        <f t="shared" ca="1" si="22"/>
        <v/>
      </c>
      <c r="I78" s="251" t="str">
        <f t="shared" ca="1" si="23"/>
        <v/>
      </c>
      <c r="J78" s="244" t="str">
        <f t="shared" ca="1" si="24"/>
        <v/>
      </c>
      <c r="K78" s="35"/>
      <c r="L78" s="148"/>
      <c r="M78" s="148"/>
      <c r="N78" s="148"/>
      <c r="O78" s="148"/>
      <c r="P78" s="148"/>
      <c r="Q78" s="148"/>
      <c r="R78" s="148"/>
      <c r="S78" s="148"/>
      <c r="T78" s="197"/>
      <c r="U78" s="35"/>
      <c r="X78" s="148"/>
      <c r="Y78" s="148"/>
      <c r="Z78" s="148"/>
      <c r="AA78" s="228" t="b">
        <f t="shared" ca="1" si="25"/>
        <v>1</v>
      </c>
      <c r="AB78" s="228" t="b">
        <f t="shared" si="26"/>
        <v>0</v>
      </c>
      <c r="AC78" s="228" t="b">
        <f ca="1">AND(Accueil!$Z$100="Régulière",Accueil!$E$5="Oui",$AA78,NOT($AB78),OR($AE78="",Accueil!$E$7="",NOT(ISNUMBER(Accueil!$E$7)),$AE78&gt;=Accueil!$E$7))</f>
        <v>0</v>
      </c>
      <c r="AD78" s="228" t="b">
        <f ca="1">AND(Accueil!$Z$100="Régulière",Accueil!$E$8="Oui",$AA78,NOT($AB78),OR($AE78="",Accueil!$E$10="",NOT(ISNUMBER(Accueil!$E$10)),$AE78&gt;=Accueil!$E$10))</f>
        <v>0</v>
      </c>
      <c r="AE78" s="247" t="str">
        <f>IF(NOT(_xlfn.ISFORMULA(A78)),IF(ISNUMBER(A78),A78,IF(NOT(_xlfn.ISFORMULA(D78)),IF(AND(ISNUMBER(D78),D78&lt;&gt;0),Accueil!$B$7,IF(NOT(_xlfn.ISFORMULA(G78)),IF(AND(ISNUMBER(G78),G78&lt;&gt;0),Accueil!$B$7,""),"")),IF(NOT(_xlfn.ISFORMULA(G78)),IF(AND(ISNUMBER(G78),G78&lt;&gt;0),Accueil!$B$7,""),""))),IF(NOT(_xlfn.ISFORMULA(D78)),IF(AND(ISNUMBER(D78),D78&lt;&gt;0),Accueil!$B$7,IF(NOT(_xlfn.ISFORMULA(G78)),IF(AND(ISNUMBER(G78),G78&lt;&gt;0),Accueil!$B$7,""),"")),IF(NOT(_xlfn.ISFORMULA(G78)),IF(AND(ISNUMBER(G78),G78&lt;&gt;0),Accueil!$B$7,""),"")))</f>
        <v/>
      </c>
      <c r="AF78" s="231" t="str">
        <f t="shared" ca="1" si="27"/>
        <v/>
      </c>
      <c r="AG78" s="231">
        <f ca="1">IF($AC78,ROUND(IF(ISNUMBER(E78),E78,0)*(IF(OR(ISNUMBER(SEARCH("Non déductible",$C78)),ISNUMBER(SEARCH("Non deductible",$C78))),0,IF(ISNUMBER(SEARCH("Repas",$C78)),0.5,IF(ISNUMBER(SEARCH("Bureau à domicile",$C78)),Accueil!$B$13,IF(OR(ISNUMBER(SEARCH("Véhicule",$C78)),ISNUMBER(SEARCH("Vehicule",$C78)),ISNUMBER(SEARCH("vehicule",$C78))),Accueil!$B$14,IFERROR(VLOOKUP($C78,$L$3:$P$43,5,FALSE),1)))))),2),0)</f>
        <v>0</v>
      </c>
      <c r="AH78" s="231">
        <f ca="1">IF($AD78,ROUND(IF(ISNUMBER(F78),F78,0)*(IF(OR(ISNUMBER(SEARCH("Non déductible",$C78)),ISNUMBER(SEARCH("Non deductible",$C78))),0,IF(ISNUMBER(SEARCH("Repas",$C78)),0.5,IF(ISNUMBER(SEARCH("Bureau à domicile",$C78)),Accueil!$B$13,IF(OR(ISNUMBER(SEARCH("Véhicule",$C78)),ISNUMBER(SEARCH("Vehicule",$C78)),ISNUMBER(SEARCH("vehicule",$C78))),Accueil!$B$14,IFERROR(VLOOKUP($C78,$L$3:$P$43,5,FALSE),1)))))),2),0)</f>
        <v>0</v>
      </c>
    </row>
    <row r="79" spans="1:34" ht="20.100000000000001" customHeight="1" x14ac:dyDescent="0.25">
      <c r="A79" s="248" t="str">
        <f>IF(NOT(_xlfn.ISFORMULA(D79)),IF(AND(ISNUMBER(D79),D79&lt;&gt;0),Accueil!$B$7,IF(NOT(_xlfn.ISFORMULA(G79)),IF(AND(ISNUMBER(G79),G79&lt;&gt;0),Accueil!$B$7,""),"")),IF(NOT(_xlfn.ISFORMULA(G79)),IF(AND(ISNUMBER(G79),G79&lt;&gt;0),Accueil!$B$7,""),""))</f>
        <v/>
      </c>
      <c r="B79" s="37"/>
      <c r="C79" s="50"/>
      <c r="D79" s="249" t="str">
        <f t="shared" ca="1" si="18"/>
        <v/>
      </c>
      <c r="E79" s="223" t="str">
        <f t="shared" ca="1" si="19"/>
        <v/>
      </c>
      <c r="F79" s="223" t="str">
        <f t="shared" ca="1" si="20"/>
        <v/>
      </c>
      <c r="G79" s="224" t="str">
        <f t="shared" ca="1" si="21"/>
        <v/>
      </c>
      <c r="H79" s="255" t="str">
        <f t="shared" ca="1" si="22"/>
        <v/>
      </c>
      <c r="I79" s="251" t="str">
        <f t="shared" ca="1" si="23"/>
        <v/>
      </c>
      <c r="J79" s="244" t="str">
        <f t="shared" ca="1" si="24"/>
        <v/>
      </c>
      <c r="K79" s="35"/>
      <c r="L79" s="148"/>
      <c r="M79" s="148"/>
      <c r="N79" s="148"/>
      <c r="O79" s="148"/>
      <c r="P79" s="148"/>
      <c r="Q79" s="148"/>
      <c r="R79" s="148"/>
      <c r="S79" s="148"/>
      <c r="T79" s="197"/>
      <c r="U79" s="35"/>
      <c r="X79" s="148"/>
      <c r="Y79" s="148"/>
      <c r="Z79" s="148"/>
      <c r="AA79" s="228" t="b">
        <f t="shared" ca="1" si="25"/>
        <v>1</v>
      </c>
      <c r="AB79" s="228" t="b">
        <f t="shared" si="26"/>
        <v>0</v>
      </c>
      <c r="AC79" s="228" t="b">
        <f ca="1">AND(Accueil!$Z$100="Régulière",Accueil!$E$5="Oui",$AA79,NOT($AB79),OR($AE79="",Accueil!$E$7="",NOT(ISNUMBER(Accueil!$E$7)),$AE79&gt;=Accueil!$E$7))</f>
        <v>0</v>
      </c>
      <c r="AD79" s="228" t="b">
        <f ca="1">AND(Accueil!$Z$100="Régulière",Accueil!$E$8="Oui",$AA79,NOT($AB79),OR($AE79="",Accueil!$E$10="",NOT(ISNUMBER(Accueil!$E$10)),$AE79&gt;=Accueil!$E$10))</f>
        <v>0</v>
      </c>
      <c r="AE79" s="247" t="str">
        <f>IF(NOT(_xlfn.ISFORMULA(A79)),IF(ISNUMBER(A79),A79,IF(NOT(_xlfn.ISFORMULA(D79)),IF(AND(ISNUMBER(D79),D79&lt;&gt;0),Accueil!$B$7,IF(NOT(_xlfn.ISFORMULA(G79)),IF(AND(ISNUMBER(G79),G79&lt;&gt;0),Accueil!$B$7,""),"")),IF(NOT(_xlfn.ISFORMULA(G79)),IF(AND(ISNUMBER(G79),G79&lt;&gt;0),Accueil!$B$7,""),""))),IF(NOT(_xlfn.ISFORMULA(D79)),IF(AND(ISNUMBER(D79),D79&lt;&gt;0),Accueil!$B$7,IF(NOT(_xlfn.ISFORMULA(G79)),IF(AND(ISNUMBER(G79),G79&lt;&gt;0),Accueil!$B$7,""),"")),IF(NOT(_xlfn.ISFORMULA(G79)),IF(AND(ISNUMBER(G79),G79&lt;&gt;0),Accueil!$B$7,""),"")))</f>
        <v/>
      </c>
      <c r="AF79" s="231" t="str">
        <f t="shared" ca="1" si="27"/>
        <v/>
      </c>
      <c r="AG79" s="231">
        <f ca="1">IF($AC79,ROUND(IF(ISNUMBER(E79),E79,0)*(IF(OR(ISNUMBER(SEARCH("Non déductible",$C79)),ISNUMBER(SEARCH("Non deductible",$C79))),0,IF(ISNUMBER(SEARCH("Repas",$C79)),0.5,IF(ISNUMBER(SEARCH("Bureau à domicile",$C79)),Accueil!$B$13,IF(OR(ISNUMBER(SEARCH("Véhicule",$C79)),ISNUMBER(SEARCH("Vehicule",$C79)),ISNUMBER(SEARCH("vehicule",$C79))),Accueil!$B$14,IFERROR(VLOOKUP($C79,$L$3:$P$43,5,FALSE),1)))))),2),0)</f>
        <v>0</v>
      </c>
      <c r="AH79" s="231">
        <f ca="1">IF($AD79,ROUND(IF(ISNUMBER(F79),F79,0)*(IF(OR(ISNUMBER(SEARCH("Non déductible",$C79)),ISNUMBER(SEARCH("Non deductible",$C79))),0,IF(ISNUMBER(SEARCH("Repas",$C79)),0.5,IF(ISNUMBER(SEARCH("Bureau à domicile",$C79)),Accueil!$B$13,IF(OR(ISNUMBER(SEARCH("Véhicule",$C79)),ISNUMBER(SEARCH("Vehicule",$C79)),ISNUMBER(SEARCH("vehicule",$C79))),Accueil!$B$14,IFERROR(VLOOKUP($C79,$L$3:$P$43,5,FALSE),1)))))),2),0)</f>
        <v>0</v>
      </c>
    </row>
    <row r="80" spans="1:34" ht="20.100000000000001" customHeight="1" x14ac:dyDescent="0.25">
      <c r="A80" s="248" t="str">
        <f>IF(NOT(_xlfn.ISFORMULA(D80)),IF(AND(ISNUMBER(D80),D80&lt;&gt;0),Accueil!$B$7,IF(NOT(_xlfn.ISFORMULA(G80)),IF(AND(ISNUMBER(G80),G80&lt;&gt;0),Accueil!$B$7,""),"")),IF(NOT(_xlfn.ISFORMULA(G80)),IF(AND(ISNUMBER(G80),G80&lt;&gt;0),Accueil!$B$7,""),""))</f>
        <v/>
      </c>
      <c r="B80" s="37"/>
      <c r="C80" s="50"/>
      <c r="D80" s="249" t="str">
        <f t="shared" ca="1" si="18"/>
        <v/>
      </c>
      <c r="E80" s="223" t="str">
        <f t="shared" ca="1" si="19"/>
        <v/>
      </c>
      <c r="F80" s="223" t="str">
        <f t="shared" ca="1" si="20"/>
        <v/>
      </c>
      <c r="G80" s="224" t="str">
        <f t="shared" ca="1" si="21"/>
        <v/>
      </c>
      <c r="H80" s="255" t="str">
        <f t="shared" ca="1" si="22"/>
        <v/>
      </c>
      <c r="I80" s="251" t="str">
        <f t="shared" ca="1" si="23"/>
        <v/>
      </c>
      <c r="J80" s="244" t="str">
        <f t="shared" ca="1" si="24"/>
        <v/>
      </c>
      <c r="K80" s="35"/>
      <c r="L80" s="148"/>
      <c r="M80" s="148"/>
      <c r="N80" s="148"/>
      <c r="O80" s="148"/>
      <c r="P80" s="148"/>
      <c r="Q80" s="148"/>
      <c r="R80" s="148"/>
      <c r="S80" s="148"/>
      <c r="T80" s="197"/>
      <c r="U80" s="35"/>
      <c r="X80" s="148"/>
      <c r="Y80" s="148"/>
      <c r="Z80" s="148"/>
      <c r="AA80" s="228" t="b">
        <f t="shared" ca="1" si="25"/>
        <v>1</v>
      </c>
      <c r="AB80" s="228" t="b">
        <f t="shared" si="26"/>
        <v>0</v>
      </c>
      <c r="AC80" s="228" t="b">
        <f ca="1">AND(Accueil!$Z$100="Régulière",Accueil!$E$5="Oui",$AA80,NOT($AB80),OR($AE80="",Accueil!$E$7="",NOT(ISNUMBER(Accueil!$E$7)),$AE80&gt;=Accueil!$E$7))</f>
        <v>0</v>
      </c>
      <c r="AD80" s="228" t="b">
        <f ca="1">AND(Accueil!$Z$100="Régulière",Accueil!$E$8="Oui",$AA80,NOT($AB80),OR($AE80="",Accueil!$E$10="",NOT(ISNUMBER(Accueil!$E$10)),$AE80&gt;=Accueil!$E$10))</f>
        <v>0</v>
      </c>
      <c r="AE80" s="247" t="str">
        <f>IF(NOT(_xlfn.ISFORMULA(A80)),IF(ISNUMBER(A80),A80,IF(NOT(_xlfn.ISFORMULA(D80)),IF(AND(ISNUMBER(D80),D80&lt;&gt;0),Accueil!$B$7,IF(NOT(_xlfn.ISFORMULA(G80)),IF(AND(ISNUMBER(G80),G80&lt;&gt;0),Accueil!$B$7,""),"")),IF(NOT(_xlfn.ISFORMULA(G80)),IF(AND(ISNUMBER(G80),G80&lt;&gt;0),Accueil!$B$7,""),""))),IF(NOT(_xlfn.ISFORMULA(D80)),IF(AND(ISNUMBER(D80),D80&lt;&gt;0),Accueil!$B$7,IF(NOT(_xlfn.ISFORMULA(G80)),IF(AND(ISNUMBER(G80),G80&lt;&gt;0),Accueil!$B$7,""),"")),IF(NOT(_xlfn.ISFORMULA(G80)),IF(AND(ISNUMBER(G80),G80&lt;&gt;0),Accueil!$B$7,""),"")))</f>
        <v/>
      </c>
      <c r="AF80" s="231" t="str">
        <f t="shared" ca="1" si="27"/>
        <v/>
      </c>
      <c r="AG80" s="231">
        <f ca="1">IF($AC80,ROUND(IF(ISNUMBER(E80),E80,0)*(IF(OR(ISNUMBER(SEARCH("Non déductible",$C80)),ISNUMBER(SEARCH("Non deductible",$C80))),0,IF(ISNUMBER(SEARCH("Repas",$C80)),0.5,IF(ISNUMBER(SEARCH("Bureau à domicile",$C80)),Accueil!$B$13,IF(OR(ISNUMBER(SEARCH("Véhicule",$C80)),ISNUMBER(SEARCH("Vehicule",$C80)),ISNUMBER(SEARCH("vehicule",$C80))),Accueil!$B$14,IFERROR(VLOOKUP($C80,$L$3:$P$43,5,FALSE),1)))))),2),0)</f>
        <v>0</v>
      </c>
      <c r="AH80" s="231">
        <f ca="1">IF($AD80,ROUND(IF(ISNUMBER(F80),F80,0)*(IF(OR(ISNUMBER(SEARCH("Non déductible",$C80)),ISNUMBER(SEARCH("Non deductible",$C80))),0,IF(ISNUMBER(SEARCH("Repas",$C80)),0.5,IF(ISNUMBER(SEARCH("Bureau à domicile",$C80)),Accueil!$B$13,IF(OR(ISNUMBER(SEARCH("Véhicule",$C80)),ISNUMBER(SEARCH("Vehicule",$C80)),ISNUMBER(SEARCH("vehicule",$C80))),Accueil!$B$14,IFERROR(VLOOKUP($C80,$L$3:$P$43,5,FALSE),1)))))),2),0)</f>
        <v>0</v>
      </c>
    </row>
    <row r="81" spans="1:34" ht="20.100000000000001" customHeight="1" x14ac:dyDescent="0.25">
      <c r="A81" s="248" t="str">
        <f>IF(NOT(_xlfn.ISFORMULA(D81)),IF(AND(ISNUMBER(D81),D81&lt;&gt;0),Accueil!$B$7,IF(NOT(_xlfn.ISFORMULA(G81)),IF(AND(ISNUMBER(G81),G81&lt;&gt;0),Accueil!$B$7,""),"")),IF(NOT(_xlfn.ISFORMULA(G81)),IF(AND(ISNUMBER(G81),G81&lt;&gt;0),Accueil!$B$7,""),""))</f>
        <v/>
      </c>
      <c r="B81" s="37"/>
      <c r="C81" s="50"/>
      <c r="D81" s="249" t="str">
        <f t="shared" ca="1" si="18"/>
        <v/>
      </c>
      <c r="E81" s="223" t="str">
        <f t="shared" ca="1" si="19"/>
        <v/>
      </c>
      <c r="F81" s="223" t="str">
        <f t="shared" ca="1" si="20"/>
        <v/>
      </c>
      <c r="G81" s="224" t="str">
        <f t="shared" ca="1" si="21"/>
        <v/>
      </c>
      <c r="H81" s="255" t="str">
        <f t="shared" ca="1" si="22"/>
        <v/>
      </c>
      <c r="I81" s="251" t="str">
        <f t="shared" ca="1" si="23"/>
        <v/>
      </c>
      <c r="J81" s="244" t="str">
        <f t="shared" ca="1" si="24"/>
        <v/>
      </c>
      <c r="K81" s="35"/>
      <c r="L81" s="148"/>
      <c r="M81" s="148"/>
      <c r="N81" s="148"/>
      <c r="O81" s="148"/>
      <c r="P81" s="148"/>
      <c r="Q81" s="148"/>
      <c r="R81" s="148"/>
      <c r="S81" s="148"/>
      <c r="T81" s="197"/>
      <c r="U81" s="35"/>
      <c r="X81" s="148"/>
      <c r="Y81" s="148"/>
      <c r="Z81" s="148"/>
      <c r="AA81" s="228" t="b">
        <f t="shared" ca="1" si="25"/>
        <v>1</v>
      </c>
      <c r="AB81" s="228" t="b">
        <f t="shared" si="26"/>
        <v>0</v>
      </c>
      <c r="AC81" s="228" t="b">
        <f ca="1">AND(Accueil!$Z$100="Régulière",Accueil!$E$5="Oui",$AA81,NOT($AB81),OR($AE81="",Accueil!$E$7="",NOT(ISNUMBER(Accueil!$E$7)),$AE81&gt;=Accueil!$E$7))</f>
        <v>0</v>
      </c>
      <c r="AD81" s="228" t="b">
        <f ca="1">AND(Accueil!$Z$100="Régulière",Accueil!$E$8="Oui",$AA81,NOT($AB81),OR($AE81="",Accueil!$E$10="",NOT(ISNUMBER(Accueil!$E$10)),$AE81&gt;=Accueil!$E$10))</f>
        <v>0</v>
      </c>
      <c r="AE81" s="247" t="str">
        <f>IF(NOT(_xlfn.ISFORMULA(A81)),IF(ISNUMBER(A81),A81,IF(NOT(_xlfn.ISFORMULA(D81)),IF(AND(ISNUMBER(D81),D81&lt;&gt;0),Accueil!$B$7,IF(NOT(_xlfn.ISFORMULA(G81)),IF(AND(ISNUMBER(G81),G81&lt;&gt;0),Accueil!$B$7,""),"")),IF(NOT(_xlfn.ISFORMULA(G81)),IF(AND(ISNUMBER(G81),G81&lt;&gt;0),Accueil!$B$7,""),""))),IF(NOT(_xlfn.ISFORMULA(D81)),IF(AND(ISNUMBER(D81),D81&lt;&gt;0),Accueil!$B$7,IF(NOT(_xlfn.ISFORMULA(G81)),IF(AND(ISNUMBER(G81),G81&lt;&gt;0),Accueil!$B$7,""),"")),IF(NOT(_xlfn.ISFORMULA(G81)),IF(AND(ISNUMBER(G81),G81&lt;&gt;0),Accueil!$B$7,""),"")))</f>
        <v/>
      </c>
      <c r="AF81" s="231" t="str">
        <f t="shared" ca="1" si="27"/>
        <v/>
      </c>
      <c r="AG81" s="231">
        <f ca="1">IF($AC81,ROUND(IF(ISNUMBER(E81),E81,0)*(IF(OR(ISNUMBER(SEARCH("Non déductible",$C81)),ISNUMBER(SEARCH("Non deductible",$C81))),0,IF(ISNUMBER(SEARCH("Repas",$C81)),0.5,IF(ISNUMBER(SEARCH("Bureau à domicile",$C81)),Accueil!$B$13,IF(OR(ISNUMBER(SEARCH("Véhicule",$C81)),ISNUMBER(SEARCH("Vehicule",$C81)),ISNUMBER(SEARCH("vehicule",$C81))),Accueil!$B$14,IFERROR(VLOOKUP($C81,$L$3:$P$43,5,FALSE),1)))))),2),0)</f>
        <v>0</v>
      </c>
      <c r="AH81" s="231">
        <f ca="1">IF($AD81,ROUND(IF(ISNUMBER(F81),F81,0)*(IF(OR(ISNUMBER(SEARCH("Non déductible",$C81)),ISNUMBER(SEARCH("Non deductible",$C81))),0,IF(ISNUMBER(SEARCH("Repas",$C81)),0.5,IF(ISNUMBER(SEARCH("Bureau à domicile",$C81)),Accueil!$B$13,IF(OR(ISNUMBER(SEARCH("Véhicule",$C81)),ISNUMBER(SEARCH("Vehicule",$C81)),ISNUMBER(SEARCH("vehicule",$C81))),Accueil!$B$14,IFERROR(VLOOKUP($C81,$L$3:$P$43,5,FALSE),1)))))),2),0)</f>
        <v>0</v>
      </c>
    </row>
    <row r="82" spans="1:34" ht="20.100000000000001" customHeight="1" x14ac:dyDescent="0.25">
      <c r="A82" s="248" t="str">
        <f>IF(NOT(_xlfn.ISFORMULA(D82)),IF(AND(ISNUMBER(D82),D82&lt;&gt;0),Accueil!$B$7,IF(NOT(_xlfn.ISFORMULA(G82)),IF(AND(ISNUMBER(G82),G82&lt;&gt;0),Accueil!$B$7,""),"")),IF(NOT(_xlfn.ISFORMULA(G82)),IF(AND(ISNUMBER(G82),G82&lt;&gt;0),Accueil!$B$7,""),""))</f>
        <v/>
      </c>
      <c r="B82" s="37"/>
      <c r="C82" s="50"/>
      <c r="D82" s="249" t="str">
        <f t="shared" ca="1" si="18"/>
        <v/>
      </c>
      <c r="E82" s="223" t="str">
        <f t="shared" ca="1" si="19"/>
        <v/>
      </c>
      <c r="F82" s="223" t="str">
        <f t="shared" ca="1" si="20"/>
        <v/>
      </c>
      <c r="G82" s="224" t="str">
        <f t="shared" ca="1" si="21"/>
        <v/>
      </c>
      <c r="H82" s="255" t="str">
        <f t="shared" ca="1" si="22"/>
        <v/>
      </c>
      <c r="I82" s="251" t="str">
        <f t="shared" ca="1" si="23"/>
        <v/>
      </c>
      <c r="J82" s="244" t="str">
        <f t="shared" ca="1" si="24"/>
        <v/>
      </c>
      <c r="K82" s="35"/>
      <c r="L82" s="148"/>
      <c r="M82" s="148"/>
      <c r="N82" s="148"/>
      <c r="O82" s="148"/>
      <c r="P82" s="148"/>
      <c r="Q82" s="148"/>
      <c r="R82" s="148"/>
      <c r="S82" s="148"/>
      <c r="T82" s="197"/>
      <c r="U82" s="35"/>
      <c r="X82" s="148"/>
      <c r="Y82" s="148"/>
      <c r="Z82" s="148"/>
      <c r="AA82" s="228" t="b">
        <f t="shared" ca="1" si="25"/>
        <v>1</v>
      </c>
      <c r="AB82" s="228" t="b">
        <f t="shared" si="26"/>
        <v>0</v>
      </c>
      <c r="AC82" s="228" t="b">
        <f ca="1">AND(Accueil!$Z$100="Régulière",Accueil!$E$5="Oui",$AA82,NOT($AB82),OR($AE82="",Accueil!$E$7="",NOT(ISNUMBER(Accueil!$E$7)),$AE82&gt;=Accueil!$E$7))</f>
        <v>0</v>
      </c>
      <c r="AD82" s="228" t="b">
        <f ca="1">AND(Accueil!$Z$100="Régulière",Accueil!$E$8="Oui",$AA82,NOT($AB82),OR($AE82="",Accueil!$E$10="",NOT(ISNUMBER(Accueil!$E$10)),$AE82&gt;=Accueil!$E$10))</f>
        <v>0</v>
      </c>
      <c r="AE82" s="247" t="str">
        <f>IF(NOT(_xlfn.ISFORMULA(A82)),IF(ISNUMBER(A82),A82,IF(NOT(_xlfn.ISFORMULA(D82)),IF(AND(ISNUMBER(D82),D82&lt;&gt;0),Accueil!$B$7,IF(NOT(_xlfn.ISFORMULA(G82)),IF(AND(ISNUMBER(G82),G82&lt;&gt;0),Accueil!$B$7,""),"")),IF(NOT(_xlfn.ISFORMULA(G82)),IF(AND(ISNUMBER(G82),G82&lt;&gt;0),Accueil!$B$7,""),""))),IF(NOT(_xlfn.ISFORMULA(D82)),IF(AND(ISNUMBER(D82),D82&lt;&gt;0),Accueil!$B$7,IF(NOT(_xlfn.ISFORMULA(G82)),IF(AND(ISNUMBER(G82),G82&lt;&gt;0),Accueil!$B$7,""),"")),IF(NOT(_xlfn.ISFORMULA(G82)),IF(AND(ISNUMBER(G82),G82&lt;&gt;0),Accueil!$B$7,""),"")))</f>
        <v/>
      </c>
      <c r="AF82" s="231" t="str">
        <f t="shared" ca="1" si="27"/>
        <v/>
      </c>
      <c r="AG82" s="231">
        <f ca="1">IF($AC82,ROUND(IF(ISNUMBER(E82),E82,0)*(IF(OR(ISNUMBER(SEARCH("Non déductible",$C82)),ISNUMBER(SEARCH("Non deductible",$C82))),0,IF(ISNUMBER(SEARCH("Repas",$C82)),0.5,IF(ISNUMBER(SEARCH("Bureau à domicile",$C82)),Accueil!$B$13,IF(OR(ISNUMBER(SEARCH("Véhicule",$C82)),ISNUMBER(SEARCH("Vehicule",$C82)),ISNUMBER(SEARCH("vehicule",$C82))),Accueil!$B$14,IFERROR(VLOOKUP($C82,$L$3:$P$43,5,FALSE),1)))))),2),0)</f>
        <v>0</v>
      </c>
      <c r="AH82" s="231">
        <f ca="1">IF($AD82,ROUND(IF(ISNUMBER(F82),F82,0)*(IF(OR(ISNUMBER(SEARCH("Non déductible",$C82)),ISNUMBER(SEARCH("Non deductible",$C82))),0,IF(ISNUMBER(SEARCH("Repas",$C82)),0.5,IF(ISNUMBER(SEARCH("Bureau à domicile",$C82)),Accueil!$B$13,IF(OR(ISNUMBER(SEARCH("Véhicule",$C82)),ISNUMBER(SEARCH("Vehicule",$C82)),ISNUMBER(SEARCH("vehicule",$C82))),Accueil!$B$14,IFERROR(VLOOKUP($C82,$L$3:$P$43,5,FALSE),1)))))),2),0)</f>
        <v>0</v>
      </c>
    </row>
    <row r="83" spans="1:34" ht="20.100000000000001" customHeight="1" x14ac:dyDescent="0.25">
      <c r="A83" s="248" t="str">
        <f>IF(NOT(_xlfn.ISFORMULA(D83)),IF(AND(ISNUMBER(D83),D83&lt;&gt;0),Accueil!$B$7,IF(NOT(_xlfn.ISFORMULA(G83)),IF(AND(ISNUMBER(G83),G83&lt;&gt;0),Accueil!$B$7,""),"")),IF(NOT(_xlfn.ISFORMULA(G83)),IF(AND(ISNUMBER(G83),G83&lt;&gt;0),Accueil!$B$7,""),""))</f>
        <v/>
      </c>
      <c r="B83" s="37"/>
      <c r="C83" s="50"/>
      <c r="D83" s="249" t="str">
        <f t="shared" ca="1" si="18"/>
        <v/>
      </c>
      <c r="E83" s="223" t="str">
        <f t="shared" ca="1" si="19"/>
        <v/>
      </c>
      <c r="F83" s="223" t="str">
        <f t="shared" ca="1" si="20"/>
        <v/>
      </c>
      <c r="G83" s="224" t="str">
        <f t="shared" ca="1" si="21"/>
        <v/>
      </c>
      <c r="H83" s="255" t="str">
        <f t="shared" ca="1" si="22"/>
        <v/>
      </c>
      <c r="I83" s="251" t="str">
        <f t="shared" ca="1" si="23"/>
        <v/>
      </c>
      <c r="J83" s="244" t="str">
        <f t="shared" ca="1" si="24"/>
        <v/>
      </c>
      <c r="K83" s="35"/>
      <c r="L83" s="148"/>
      <c r="M83" s="148"/>
      <c r="N83" s="148"/>
      <c r="O83" s="148"/>
      <c r="P83" s="148"/>
      <c r="Q83" s="148"/>
      <c r="R83" s="148"/>
      <c r="S83" s="148"/>
      <c r="T83" s="197"/>
      <c r="U83" s="35"/>
      <c r="X83" s="148"/>
      <c r="Y83" s="148"/>
      <c r="Z83" s="148"/>
      <c r="AA83" s="228" t="b">
        <f t="shared" ca="1" si="25"/>
        <v>1</v>
      </c>
      <c r="AB83" s="228" t="b">
        <f t="shared" si="26"/>
        <v>0</v>
      </c>
      <c r="AC83" s="228" t="b">
        <f ca="1">AND(Accueil!$Z$100="Régulière",Accueil!$E$5="Oui",$AA83,NOT($AB83),OR($AE83="",Accueil!$E$7="",NOT(ISNUMBER(Accueil!$E$7)),$AE83&gt;=Accueil!$E$7))</f>
        <v>0</v>
      </c>
      <c r="AD83" s="228" t="b">
        <f ca="1">AND(Accueil!$Z$100="Régulière",Accueil!$E$8="Oui",$AA83,NOT($AB83),OR($AE83="",Accueil!$E$10="",NOT(ISNUMBER(Accueil!$E$10)),$AE83&gt;=Accueil!$E$10))</f>
        <v>0</v>
      </c>
      <c r="AE83" s="247" t="str">
        <f>IF(NOT(_xlfn.ISFORMULA(A83)),IF(ISNUMBER(A83),A83,IF(NOT(_xlfn.ISFORMULA(D83)),IF(AND(ISNUMBER(D83),D83&lt;&gt;0),Accueil!$B$7,IF(NOT(_xlfn.ISFORMULA(G83)),IF(AND(ISNUMBER(G83),G83&lt;&gt;0),Accueil!$B$7,""),"")),IF(NOT(_xlfn.ISFORMULA(G83)),IF(AND(ISNUMBER(G83),G83&lt;&gt;0),Accueil!$B$7,""),""))),IF(NOT(_xlfn.ISFORMULA(D83)),IF(AND(ISNUMBER(D83),D83&lt;&gt;0),Accueil!$B$7,IF(NOT(_xlfn.ISFORMULA(G83)),IF(AND(ISNUMBER(G83),G83&lt;&gt;0),Accueil!$B$7,""),"")),IF(NOT(_xlfn.ISFORMULA(G83)),IF(AND(ISNUMBER(G83),G83&lt;&gt;0),Accueil!$B$7,""),"")))</f>
        <v/>
      </c>
      <c r="AF83" s="231" t="str">
        <f t="shared" ca="1" si="27"/>
        <v/>
      </c>
      <c r="AG83" s="231">
        <f ca="1">IF($AC83,ROUND(IF(ISNUMBER(E83),E83,0)*(IF(OR(ISNUMBER(SEARCH("Non déductible",$C83)),ISNUMBER(SEARCH("Non deductible",$C83))),0,IF(ISNUMBER(SEARCH("Repas",$C83)),0.5,IF(ISNUMBER(SEARCH("Bureau à domicile",$C83)),Accueil!$B$13,IF(OR(ISNUMBER(SEARCH("Véhicule",$C83)),ISNUMBER(SEARCH("Vehicule",$C83)),ISNUMBER(SEARCH("vehicule",$C83))),Accueil!$B$14,IFERROR(VLOOKUP($C83,$L$3:$P$43,5,FALSE),1)))))),2),0)</f>
        <v>0</v>
      </c>
      <c r="AH83" s="231">
        <f ca="1">IF($AD83,ROUND(IF(ISNUMBER(F83),F83,0)*(IF(OR(ISNUMBER(SEARCH("Non déductible",$C83)),ISNUMBER(SEARCH("Non deductible",$C83))),0,IF(ISNUMBER(SEARCH("Repas",$C83)),0.5,IF(ISNUMBER(SEARCH("Bureau à domicile",$C83)),Accueil!$B$13,IF(OR(ISNUMBER(SEARCH("Véhicule",$C83)),ISNUMBER(SEARCH("Vehicule",$C83)),ISNUMBER(SEARCH("vehicule",$C83))),Accueil!$B$14,IFERROR(VLOOKUP($C83,$L$3:$P$43,5,FALSE),1)))))),2),0)</f>
        <v>0</v>
      </c>
    </row>
    <row r="84" spans="1:34" ht="20.100000000000001" customHeight="1" x14ac:dyDescent="0.25">
      <c r="A84" s="248" t="str">
        <f>IF(NOT(_xlfn.ISFORMULA(D84)),IF(AND(ISNUMBER(D84),D84&lt;&gt;0),Accueil!$B$7,IF(NOT(_xlfn.ISFORMULA(G84)),IF(AND(ISNUMBER(G84),G84&lt;&gt;0),Accueil!$B$7,""),"")),IF(NOT(_xlfn.ISFORMULA(G84)),IF(AND(ISNUMBER(G84),G84&lt;&gt;0),Accueil!$B$7,""),""))</f>
        <v/>
      </c>
      <c r="B84" s="37"/>
      <c r="C84" s="50"/>
      <c r="D84" s="249" t="str">
        <f t="shared" ca="1" si="18"/>
        <v/>
      </c>
      <c r="E84" s="223" t="str">
        <f t="shared" ca="1" si="19"/>
        <v/>
      </c>
      <c r="F84" s="223" t="str">
        <f t="shared" ca="1" si="20"/>
        <v/>
      </c>
      <c r="G84" s="224" t="str">
        <f t="shared" ca="1" si="21"/>
        <v/>
      </c>
      <c r="H84" s="255" t="str">
        <f t="shared" ca="1" si="22"/>
        <v/>
      </c>
      <c r="I84" s="251" t="str">
        <f t="shared" ca="1" si="23"/>
        <v/>
      </c>
      <c r="J84" s="244" t="str">
        <f t="shared" ca="1" si="24"/>
        <v/>
      </c>
      <c r="K84" s="35"/>
      <c r="L84" s="148"/>
      <c r="M84" s="148"/>
      <c r="N84" s="148"/>
      <c r="O84" s="148"/>
      <c r="P84" s="148"/>
      <c r="Q84" s="148"/>
      <c r="R84" s="148"/>
      <c r="S84" s="148"/>
      <c r="T84" s="197"/>
      <c r="U84" s="35"/>
      <c r="X84" s="148"/>
      <c r="Y84" s="148"/>
      <c r="Z84" s="148"/>
      <c r="AA84" s="228" t="b">
        <f t="shared" ca="1" si="25"/>
        <v>1</v>
      </c>
      <c r="AB84" s="228" t="b">
        <f t="shared" si="26"/>
        <v>0</v>
      </c>
      <c r="AC84" s="228" t="b">
        <f ca="1">AND(Accueil!$Z$100="Régulière",Accueil!$E$5="Oui",$AA84,NOT($AB84),OR($AE84="",Accueil!$E$7="",NOT(ISNUMBER(Accueil!$E$7)),$AE84&gt;=Accueil!$E$7))</f>
        <v>0</v>
      </c>
      <c r="AD84" s="228" t="b">
        <f ca="1">AND(Accueil!$Z$100="Régulière",Accueil!$E$8="Oui",$AA84,NOT($AB84),OR($AE84="",Accueil!$E$10="",NOT(ISNUMBER(Accueil!$E$10)),$AE84&gt;=Accueil!$E$10))</f>
        <v>0</v>
      </c>
      <c r="AE84" s="247" t="str">
        <f>IF(NOT(_xlfn.ISFORMULA(A84)),IF(ISNUMBER(A84),A84,IF(NOT(_xlfn.ISFORMULA(D84)),IF(AND(ISNUMBER(D84),D84&lt;&gt;0),Accueil!$B$7,IF(NOT(_xlfn.ISFORMULA(G84)),IF(AND(ISNUMBER(G84),G84&lt;&gt;0),Accueil!$B$7,""),"")),IF(NOT(_xlfn.ISFORMULA(G84)),IF(AND(ISNUMBER(G84),G84&lt;&gt;0),Accueil!$B$7,""),""))),IF(NOT(_xlfn.ISFORMULA(D84)),IF(AND(ISNUMBER(D84),D84&lt;&gt;0),Accueil!$B$7,IF(NOT(_xlfn.ISFORMULA(G84)),IF(AND(ISNUMBER(G84),G84&lt;&gt;0),Accueil!$B$7,""),"")),IF(NOT(_xlfn.ISFORMULA(G84)),IF(AND(ISNUMBER(G84),G84&lt;&gt;0),Accueil!$B$7,""),"")))</f>
        <v/>
      </c>
      <c r="AF84" s="231" t="str">
        <f t="shared" ca="1" si="27"/>
        <v/>
      </c>
      <c r="AG84" s="231">
        <f ca="1">IF($AC84,ROUND(IF(ISNUMBER(E84),E84,0)*(IF(OR(ISNUMBER(SEARCH("Non déductible",$C84)),ISNUMBER(SEARCH("Non deductible",$C84))),0,IF(ISNUMBER(SEARCH("Repas",$C84)),0.5,IF(ISNUMBER(SEARCH("Bureau à domicile",$C84)),Accueil!$B$13,IF(OR(ISNUMBER(SEARCH("Véhicule",$C84)),ISNUMBER(SEARCH("Vehicule",$C84)),ISNUMBER(SEARCH("vehicule",$C84))),Accueil!$B$14,IFERROR(VLOOKUP($C84,$L$3:$P$43,5,FALSE),1)))))),2),0)</f>
        <v>0</v>
      </c>
      <c r="AH84" s="231">
        <f ca="1">IF($AD84,ROUND(IF(ISNUMBER(F84),F84,0)*(IF(OR(ISNUMBER(SEARCH("Non déductible",$C84)),ISNUMBER(SEARCH("Non deductible",$C84))),0,IF(ISNUMBER(SEARCH("Repas",$C84)),0.5,IF(ISNUMBER(SEARCH("Bureau à domicile",$C84)),Accueil!$B$13,IF(OR(ISNUMBER(SEARCH("Véhicule",$C84)),ISNUMBER(SEARCH("Vehicule",$C84)),ISNUMBER(SEARCH("vehicule",$C84))),Accueil!$B$14,IFERROR(VLOOKUP($C84,$L$3:$P$43,5,FALSE),1)))))),2),0)</f>
        <v>0</v>
      </c>
    </row>
    <row r="85" spans="1:34" ht="20.100000000000001" customHeight="1" x14ac:dyDescent="0.25">
      <c r="A85" s="248" t="str">
        <f>IF(NOT(_xlfn.ISFORMULA(D85)),IF(AND(ISNUMBER(D85),D85&lt;&gt;0),Accueil!$B$7,IF(NOT(_xlfn.ISFORMULA(G85)),IF(AND(ISNUMBER(G85),G85&lt;&gt;0),Accueil!$B$7,""),"")),IF(NOT(_xlfn.ISFORMULA(G85)),IF(AND(ISNUMBER(G85),G85&lt;&gt;0),Accueil!$B$7,""),""))</f>
        <v/>
      </c>
      <c r="B85" s="37"/>
      <c r="C85" s="50"/>
      <c r="D85" s="249" t="str">
        <f t="shared" ca="1" si="18"/>
        <v/>
      </c>
      <c r="E85" s="223" t="str">
        <f t="shared" ca="1" si="19"/>
        <v/>
      </c>
      <c r="F85" s="223" t="str">
        <f t="shared" ca="1" si="20"/>
        <v/>
      </c>
      <c r="G85" s="224" t="str">
        <f t="shared" ca="1" si="21"/>
        <v/>
      </c>
      <c r="H85" s="255" t="str">
        <f t="shared" ca="1" si="22"/>
        <v/>
      </c>
      <c r="I85" s="251" t="str">
        <f t="shared" ca="1" si="23"/>
        <v/>
      </c>
      <c r="J85" s="244" t="str">
        <f t="shared" ca="1" si="24"/>
        <v/>
      </c>
      <c r="K85" s="35"/>
      <c r="L85" s="148"/>
      <c r="M85" s="148"/>
      <c r="N85" s="148"/>
      <c r="O85" s="148"/>
      <c r="P85" s="148"/>
      <c r="Q85" s="148"/>
      <c r="R85" s="148"/>
      <c r="S85" s="148"/>
      <c r="T85" s="197"/>
      <c r="U85" s="35"/>
      <c r="X85" s="148"/>
      <c r="Y85" s="148"/>
      <c r="Z85" s="148"/>
      <c r="AA85" s="228" t="b">
        <f t="shared" ca="1" si="25"/>
        <v>1</v>
      </c>
      <c r="AB85" s="228" t="b">
        <f t="shared" si="26"/>
        <v>0</v>
      </c>
      <c r="AC85" s="228" t="b">
        <f ca="1">AND(Accueil!$Z$100="Régulière",Accueil!$E$5="Oui",$AA85,NOT($AB85),OR($AE85="",Accueil!$E$7="",NOT(ISNUMBER(Accueil!$E$7)),$AE85&gt;=Accueil!$E$7))</f>
        <v>0</v>
      </c>
      <c r="AD85" s="228" t="b">
        <f ca="1">AND(Accueil!$Z$100="Régulière",Accueil!$E$8="Oui",$AA85,NOT($AB85),OR($AE85="",Accueil!$E$10="",NOT(ISNUMBER(Accueil!$E$10)),$AE85&gt;=Accueil!$E$10))</f>
        <v>0</v>
      </c>
      <c r="AE85" s="247" t="str">
        <f>IF(NOT(_xlfn.ISFORMULA(A85)),IF(ISNUMBER(A85),A85,IF(NOT(_xlfn.ISFORMULA(D85)),IF(AND(ISNUMBER(D85),D85&lt;&gt;0),Accueil!$B$7,IF(NOT(_xlfn.ISFORMULA(G85)),IF(AND(ISNUMBER(G85),G85&lt;&gt;0),Accueil!$B$7,""),"")),IF(NOT(_xlfn.ISFORMULA(G85)),IF(AND(ISNUMBER(G85),G85&lt;&gt;0),Accueil!$B$7,""),""))),IF(NOT(_xlfn.ISFORMULA(D85)),IF(AND(ISNUMBER(D85),D85&lt;&gt;0),Accueil!$B$7,IF(NOT(_xlfn.ISFORMULA(G85)),IF(AND(ISNUMBER(G85),G85&lt;&gt;0),Accueil!$B$7,""),"")),IF(NOT(_xlfn.ISFORMULA(G85)),IF(AND(ISNUMBER(G85),G85&lt;&gt;0),Accueil!$B$7,""),"")))</f>
        <v/>
      </c>
      <c r="AF85" s="231" t="str">
        <f t="shared" ca="1" si="27"/>
        <v/>
      </c>
      <c r="AG85" s="231">
        <f ca="1">IF($AC85,ROUND(IF(ISNUMBER(E85),E85,0)*(IF(OR(ISNUMBER(SEARCH("Non déductible",$C85)),ISNUMBER(SEARCH("Non deductible",$C85))),0,IF(ISNUMBER(SEARCH("Repas",$C85)),0.5,IF(ISNUMBER(SEARCH("Bureau à domicile",$C85)),Accueil!$B$13,IF(OR(ISNUMBER(SEARCH("Véhicule",$C85)),ISNUMBER(SEARCH("Vehicule",$C85)),ISNUMBER(SEARCH("vehicule",$C85))),Accueil!$B$14,IFERROR(VLOOKUP($C85,$L$3:$P$43,5,FALSE),1)))))),2),0)</f>
        <v>0</v>
      </c>
      <c r="AH85" s="231">
        <f ca="1">IF($AD85,ROUND(IF(ISNUMBER(F85),F85,0)*(IF(OR(ISNUMBER(SEARCH("Non déductible",$C85)),ISNUMBER(SEARCH("Non deductible",$C85))),0,IF(ISNUMBER(SEARCH("Repas",$C85)),0.5,IF(ISNUMBER(SEARCH("Bureau à domicile",$C85)),Accueil!$B$13,IF(OR(ISNUMBER(SEARCH("Véhicule",$C85)),ISNUMBER(SEARCH("Vehicule",$C85)),ISNUMBER(SEARCH("vehicule",$C85))),Accueil!$B$14,IFERROR(VLOOKUP($C85,$L$3:$P$43,5,FALSE),1)))))),2),0)</f>
        <v>0</v>
      </c>
    </row>
    <row r="86" spans="1:34" ht="20.100000000000001" customHeight="1" x14ac:dyDescent="0.25">
      <c r="A86" s="248" t="str">
        <f>IF(NOT(_xlfn.ISFORMULA(D86)),IF(AND(ISNUMBER(D86),D86&lt;&gt;0),Accueil!$B$7,IF(NOT(_xlfn.ISFORMULA(G86)),IF(AND(ISNUMBER(G86),G86&lt;&gt;0),Accueil!$B$7,""),"")),IF(NOT(_xlfn.ISFORMULA(G86)),IF(AND(ISNUMBER(G86),G86&lt;&gt;0),Accueil!$B$7,""),""))</f>
        <v/>
      </c>
      <c r="B86" s="37"/>
      <c r="C86" s="50"/>
      <c r="D86" s="249" t="str">
        <f t="shared" ca="1" si="18"/>
        <v/>
      </c>
      <c r="E86" s="223" t="str">
        <f t="shared" ca="1" si="19"/>
        <v/>
      </c>
      <c r="F86" s="223" t="str">
        <f t="shared" ca="1" si="20"/>
        <v/>
      </c>
      <c r="G86" s="224" t="str">
        <f t="shared" ca="1" si="21"/>
        <v/>
      </c>
      <c r="H86" s="255" t="str">
        <f t="shared" ca="1" si="22"/>
        <v/>
      </c>
      <c r="I86" s="251" t="str">
        <f t="shared" ca="1" si="23"/>
        <v/>
      </c>
      <c r="J86" s="244" t="str">
        <f t="shared" ca="1" si="24"/>
        <v/>
      </c>
      <c r="K86" s="35"/>
      <c r="L86" s="148"/>
      <c r="M86" s="148"/>
      <c r="N86" s="148"/>
      <c r="O86" s="148"/>
      <c r="P86" s="148"/>
      <c r="Q86" s="148"/>
      <c r="R86" s="148"/>
      <c r="S86" s="148"/>
      <c r="T86" s="197"/>
      <c r="U86" s="35"/>
      <c r="X86" s="148"/>
      <c r="Y86" s="148"/>
      <c r="Z86" s="148"/>
      <c r="AA86" s="228" t="b">
        <f t="shared" ca="1" si="25"/>
        <v>1</v>
      </c>
      <c r="AB86" s="228" t="b">
        <f t="shared" si="26"/>
        <v>0</v>
      </c>
      <c r="AC86" s="228" t="b">
        <f ca="1">AND(Accueil!$Z$100="Régulière",Accueil!$E$5="Oui",$AA86,NOT($AB86),OR($AE86="",Accueil!$E$7="",NOT(ISNUMBER(Accueil!$E$7)),$AE86&gt;=Accueil!$E$7))</f>
        <v>0</v>
      </c>
      <c r="AD86" s="228" t="b">
        <f ca="1">AND(Accueil!$Z$100="Régulière",Accueil!$E$8="Oui",$AA86,NOT($AB86),OR($AE86="",Accueil!$E$10="",NOT(ISNUMBER(Accueil!$E$10)),$AE86&gt;=Accueil!$E$10))</f>
        <v>0</v>
      </c>
      <c r="AE86" s="247" t="str">
        <f>IF(NOT(_xlfn.ISFORMULA(A86)),IF(ISNUMBER(A86),A86,IF(NOT(_xlfn.ISFORMULA(D86)),IF(AND(ISNUMBER(D86),D86&lt;&gt;0),Accueil!$B$7,IF(NOT(_xlfn.ISFORMULA(G86)),IF(AND(ISNUMBER(G86),G86&lt;&gt;0),Accueil!$B$7,""),"")),IF(NOT(_xlfn.ISFORMULA(G86)),IF(AND(ISNUMBER(G86),G86&lt;&gt;0),Accueil!$B$7,""),""))),IF(NOT(_xlfn.ISFORMULA(D86)),IF(AND(ISNUMBER(D86),D86&lt;&gt;0),Accueil!$B$7,IF(NOT(_xlfn.ISFORMULA(G86)),IF(AND(ISNUMBER(G86),G86&lt;&gt;0),Accueil!$B$7,""),"")),IF(NOT(_xlfn.ISFORMULA(G86)),IF(AND(ISNUMBER(G86),G86&lt;&gt;0),Accueil!$B$7,""),"")))</f>
        <v/>
      </c>
      <c r="AF86" s="231" t="str">
        <f t="shared" ca="1" si="27"/>
        <v/>
      </c>
      <c r="AG86" s="231">
        <f ca="1">IF($AC86,ROUND(IF(ISNUMBER(E86),E86,0)*(IF(OR(ISNUMBER(SEARCH("Non déductible",$C86)),ISNUMBER(SEARCH("Non deductible",$C86))),0,IF(ISNUMBER(SEARCH("Repas",$C86)),0.5,IF(ISNUMBER(SEARCH("Bureau à domicile",$C86)),Accueil!$B$13,IF(OR(ISNUMBER(SEARCH("Véhicule",$C86)),ISNUMBER(SEARCH("Vehicule",$C86)),ISNUMBER(SEARCH("vehicule",$C86))),Accueil!$B$14,IFERROR(VLOOKUP($C86,$L$3:$P$43,5,FALSE),1)))))),2),0)</f>
        <v>0</v>
      </c>
      <c r="AH86" s="231">
        <f ca="1">IF($AD86,ROUND(IF(ISNUMBER(F86),F86,0)*(IF(OR(ISNUMBER(SEARCH("Non déductible",$C86)),ISNUMBER(SEARCH("Non deductible",$C86))),0,IF(ISNUMBER(SEARCH("Repas",$C86)),0.5,IF(ISNUMBER(SEARCH("Bureau à domicile",$C86)),Accueil!$B$13,IF(OR(ISNUMBER(SEARCH("Véhicule",$C86)),ISNUMBER(SEARCH("Vehicule",$C86)),ISNUMBER(SEARCH("vehicule",$C86))),Accueil!$B$14,IFERROR(VLOOKUP($C86,$L$3:$P$43,5,FALSE),1)))))),2),0)</f>
        <v>0</v>
      </c>
    </row>
    <row r="87" spans="1:34" ht="20.100000000000001" customHeight="1" x14ac:dyDescent="0.25">
      <c r="A87" s="248" t="str">
        <f>IF(NOT(_xlfn.ISFORMULA(D87)),IF(AND(ISNUMBER(D87),D87&lt;&gt;0),Accueil!$B$7,IF(NOT(_xlfn.ISFORMULA(G87)),IF(AND(ISNUMBER(G87),G87&lt;&gt;0),Accueil!$B$7,""),"")),IF(NOT(_xlfn.ISFORMULA(G87)),IF(AND(ISNUMBER(G87),G87&lt;&gt;0),Accueil!$B$7,""),""))</f>
        <v/>
      </c>
      <c r="B87" s="37"/>
      <c r="C87" s="50"/>
      <c r="D87" s="249" t="str">
        <f t="shared" ca="1" si="18"/>
        <v/>
      </c>
      <c r="E87" s="223" t="str">
        <f t="shared" ca="1" si="19"/>
        <v/>
      </c>
      <c r="F87" s="223" t="str">
        <f t="shared" ca="1" si="20"/>
        <v/>
      </c>
      <c r="G87" s="224" t="str">
        <f t="shared" ca="1" si="21"/>
        <v/>
      </c>
      <c r="H87" s="255" t="str">
        <f t="shared" ca="1" si="22"/>
        <v/>
      </c>
      <c r="I87" s="251" t="str">
        <f t="shared" ca="1" si="23"/>
        <v/>
      </c>
      <c r="J87" s="244" t="str">
        <f t="shared" ca="1" si="24"/>
        <v/>
      </c>
      <c r="K87" s="35"/>
      <c r="L87" s="148"/>
      <c r="M87" s="148"/>
      <c r="N87" s="148"/>
      <c r="O87" s="148"/>
      <c r="P87" s="148"/>
      <c r="Q87" s="148"/>
      <c r="R87" s="148"/>
      <c r="S87" s="148"/>
      <c r="T87" s="197"/>
      <c r="U87" s="35"/>
      <c r="X87" s="148"/>
      <c r="Y87" s="148"/>
      <c r="Z87" s="148"/>
      <c r="AA87" s="228" t="b">
        <f t="shared" ca="1" si="25"/>
        <v>1</v>
      </c>
      <c r="AB87" s="228" t="b">
        <f t="shared" si="26"/>
        <v>0</v>
      </c>
      <c r="AC87" s="228" t="b">
        <f ca="1">AND(Accueil!$Z$100="Régulière",Accueil!$E$5="Oui",$AA87,NOT($AB87),OR($AE87="",Accueil!$E$7="",NOT(ISNUMBER(Accueil!$E$7)),$AE87&gt;=Accueil!$E$7))</f>
        <v>0</v>
      </c>
      <c r="AD87" s="228" t="b">
        <f ca="1">AND(Accueil!$Z$100="Régulière",Accueil!$E$8="Oui",$AA87,NOT($AB87),OR($AE87="",Accueil!$E$10="",NOT(ISNUMBER(Accueil!$E$10)),$AE87&gt;=Accueil!$E$10))</f>
        <v>0</v>
      </c>
      <c r="AE87" s="247" t="str">
        <f>IF(NOT(_xlfn.ISFORMULA(A87)),IF(ISNUMBER(A87),A87,IF(NOT(_xlfn.ISFORMULA(D87)),IF(AND(ISNUMBER(D87),D87&lt;&gt;0),Accueil!$B$7,IF(NOT(_xlfn.ISFORMULA(G87)),IF(AND(ISNUMBER(G87),G87&lt;&gt;0),Accueil!$B$7,""),"")),IF(NOT(_xlfn.ISFORMULA(G87)),IF(AND(ISNUMBER(G87),G87&lt;&gt;0),Accueil!$B$7,""),""))),IF(NOT(_xlfn.ISFORMULA(D87)),IF(AND(ISNUMBER(D87),D87&lt;&gt;0),Accueil!$B$7,IF(NOT(_xlfn.ISFORMULA(G87)),IF(AND(ISNUMBER(G87),G87&lt;&gt;0),Accueil!$B$7,""),"")),IF(NOT(_xlfn.ISFORMULA(G87)),IF(AND(ISNUMBER(G87),G87&lt;&gt;0),Accueil!$B$7,""),"")))</f>
        <v/>
      </c>
      <c r="AF87" s="231" t="str">
        <f t="shared" ca="1" si="27"/>
        <v/>
      </c>
      <c r="AG87" s="231">
        <f ca="1">IF($AC87,ROUND(IF(ISNUMBER(E87),E87,0)*(IF(OR(ISNUMBER(SEARCH("Non déductible",$C87)),ISNUMBER(SEARCH("Non deductible",$C87))),0,IF(ISNUMBER(SEARCH("Repas",$C87)),0.5,IF(ISNUMBER(SEARCH("Bureau à domicile",$C87)),Accueil!$B$13,IF(OR(ISNUMBER(SEARCH("Véhicule",$C87)),ISNUMBER(SEARCH("Vehicule",$C87)),ISNUMBER(SEARCH("vehicule",$C87))),Accueil!$B$14,IFERROR(VLOOKUP($C87,$L$3:$P$43,5,FALSE),1)))))),2),0)</f>
        <v>0</v>
      </c>
      <c r="AH87" s="231">
        <f ca="1">IF($AD87,ROUND(IF(ISNUMBER(F87),F87,0)*(IF(OR(ISNUMBER(SEARCH("Non déductible",$C87)),ISNUMBER(SEARCH("Non deductible",$C87))),0,IF(ISNUMBER(SEARCH("Repas",$C87)),0.5,IF(ISNUMBER(SEARCH("Bureau à domicile",$C87)),Accueil!$B$13,IF(OR(ISNUMBER(SEARCH("Véhicule",$C87)),ISNUMBER(SEARCH("Vehicule",$C87)),ISNUMBER(SEARCH("vehicule",$C87))),Accueil!$B$14,IFERROR(VLOOKUP($C87,$L$3:$P$43,5,FALSE),1)))))),2),0)</f>
        <v>0</v>
      </c>
    </row>
    <row r="88" spans="1:34" ht="20.100000000000001" customHeight="1" x14ac:dyDescent="0.25">
      <c r="A88" s="248" t="str">
        <f>IF(NOT(_xlfn.ISFORMULA(D88)),IF(AND(ISNUMBER(D88),D88&lt;&gt;0),Accueil!$B$7,IF(NOT(_xlfn.ISFORMULA(G88)),IF(AND(ISNUMBER(G88),G88&lt;&gt;0),Accueil!$B$7,""),"")),IF(NOT(_xlfn.ISFORMULA(G88)),IF(AND(ISNUMBER(G88),G88&lt;&gt;0),Accueil!$B$7,""),""))</f>
        <v/>
      </c>
      <c r="B88" s="37"/>
      <c r="C88" s="50"/>
      <c r="D88" s="249" t="str">
        <f t="shared" ca="1" si="18"/>
        <v/>
      </c>
      <c r="E88" s="223" t="str">
        <f t="shared" ca="1" si="19"/>
        <v/>
      </c>
      <c r="F88" s="223" t="str">
        <f t="shared" ca="1" si="20"/>
        <v/>
      </c>
      <c r="G88" s="224" t="str">
        <f t="shared" ca="1" si="21"/>
        <v/>
      </c>
      <c r="H88" s="255" t="str">
        <f t="shared" ca="1" si="22"/>
        <v/>
      </c>
      <c r="I88" s="251" t="str">
        <f t="shared" ca="1" si="23"/>
        <v/>
      </c>
      <c r="J88" s="244" t="str">
        <f t="shared" ca="1" si="24"/>
        <v/>
      </c>
      <c r="K88" s="35"/>
      <c r="L88" s="148"/>
      <c r="M88" s="148"/>
      <c r="N88" s="148"/>
      <c r="O88" s="148"/>
      <c r="P88" s="148"/>
      <c r="Q88" s="148"/>
      <c r="R88" s="148"/>
      <c r="S88" s="148"/>
      <c r="T88" s="197"/>
      <c r="U88" s="35"/>
      <c r="X88" s="148"/>
      <c r="Y88" s="148"/>
      <c r="Z88" s="148"/>
      <c r="AA88" s="228" t="b">
        <f t="shared" ca="1" si="25"/>
        <v>1</v>
      </c>
      <c r="AB88" s="228" t="b">
        <f t="shared" si="26"/>
        <v>0</v>
      </c>
      <c r="AC88" s="228" t="b">
        <f ca="1">AND(Accueil!$Z$100="Régulière",Accueil!$E$5="Oui",$AA88,NOT($AB88),OR($AE88="",Accueil!$E$7="",NOT(ISNUMBER(Accueil!$E$7)),$AE88&gt;=Accueil!$E$7))</f>
        <v>0</v>
      </c>
      <c r="AD88" s="228" t="b">
        <f ca="1">AND(Accueil!$Z$100="Régulière",Accueil!$E$8="Oui",$AA88,NOT($AB88),OR($AE88="",Accueil!$E$10="",NOT(ISNUMBER(Accueil!$E$10)),$AE88&gt;=Accueil!$E$10))</f>
        <v>0</v>
      </c>
      <c r="AE88" s="247" t="str">
        <f>IF(NOT(_xlfn.ISFORMULA(A88)),IF(ISNUMBER(A88),A88,IF(NOT(_xlfn.ISFORMULA(D88)),IF(AND(ISNUMBER(D88),D88&lt;&gt;0),Accueil!$B$7,IF(NOT(_xlfn.ISFORMULA(G88)),IF(AND(ISNUMBER(G88),G88&lt;&gt;0),Accueil!$B$7,""),"")),IF(NOT(_xlfn.ISFORMULA(G88)),IF(AND(ISNUMBER(G88),G88&lt;&gt;0),Accueil!$B$7,""),""))),IF(NOT(_xlfn.ISFORMULA(D88)),IF(AND(ISNUMBER(D88),D88&lt;&gt;0),Accueil!$B$7,IF(NOT(_xlfn.ISFORMULA(G88)),IF(AND(ISNUMBER(G88),G88&lt;&gt;0),Accueil!$B$7,""),"")),IF(NOT(_xlfn.ISFORMULA(G88)),IF(AND(ISNUMBER(G88),G88&lt;&gt;0),Accueil!$B$7,""),"")))</f>
        <v/>
      </c>
      <c r="AF88" s="231" t="str">
        <f t="shared" ca="1" si="27"/>
        <v/>
      </c>
      <c r="AG88" s="231">
        <f ca="1">IF($AC88,ROUND(IF(ISNUMBER(E88),E88,0)*(IF(OR(ISNUMBER(SEARCH("Non déductible",$C88)),ISNUMBER(SEARCH("Non deductible",$C88))),0,IF(ISNUMBER(SEARCH("Repas",$C88)),0.5,IF(ISNUMBER(SEARCH("Bureau à domicile",$C88)),Accueil!$B$13,IF(OR(ISNUMBER(SEARCH("Véhicule",$C88)),ISNUMBER(SEARCH("Vehicule",$C88)),ISNUMBER(SEARCH("vehicule",$C88))),Accueil!$B$14,IFERROR(VLOOKUP($C88,$L$3:$P$43,5,FALSE),1)))))),2),0)</f>
        <v>0</v>
      </c>
      <c r="AH88" s="231">
        <f ca="1">IF($AD88,ROUND(IF(ISNUMBER(F88),F88,0)*(IF(OR(ISNUMBER(SEARCH("Non déductible",$C88)),ISNUMBER(SEARCH("Non deductible",$C88))),0,IF(ISNUMBER(SEARCH("Repas",$C88)),0.5,IF(ISNUMBER(SEARCH("Bureau à domicile",$C88)),Accueil!$B$13,IF(OR(ISNUMBER(SEARCH("Véhicule",$C88)),ISNUMBER(SEARCH("Vehicule",$C88)),ISNUMBER(SEARCH("vehicule",$C88))),Accueil!$B$14,IFERROR(VLOOKUP($C88,$L$3:$P$43,5,FALSE),1)))))),2),0)</f>
        <v>0</v>
      </c>
    </row>
    <row r="89" spans="1:34" ht="20.100000000000001" customHeight="1" x14ac:dyDescent="0.25">
      <c r="A89" s="248" t="str">
        <f>IF(NOT(_xlfn.ISFORMULA(D89)),IF(AND(ISNUMBER(D89),D89&lt;&gt;0),Accueil!$B$7,IF(NOT(_xlfn.ISFORMULA(G89)),IF(AND(ISNUMBER(G89),G89&lt;&gt;0),Accueil!$B$7,""),"")),IF(NOT(_xlfn.ISFORMULA(G89)),IF(AND(ISNUMBER(G89),G89&lt;&gt;0),Accueil!$B$7,""),""))</f>
        <v/>
      </c>
      <c r="B89" s="37"/>
      <c r="C89" s="50"/>
      <c r="D89" s="249" t="str">
        <f t="shared" ca="1" si="18"/>
        <v/>
      </c>
      <c r="E89" s="223" t="str">
        <f t="shared" ca="1" si="19"/>
        <v/>
      </c>
      <c r="F89" s="223" t="str">
        <f t="shared" ca="1" si="20"/>
        <v/>
      </c>
      <c r="G89" s="224" t="str">
        <f t="shared" ca="1" si="21"/>
        <v/>
      </c>
      <c r="H89" s="255" t="str">
        <f t="shared" ca="1" si="22"/>
        <v/>
      </c>
      <c r="I89" s="251" t="str">
        <f t="shared" ca="1" si="23"/>
        <v/>
      </c>
      <c r="J89" s="244" t="str">
        <f t="shared" ca="1" si="24"/>
        <v/>
      </c>
      <c r="K89" s="35"/>
      <c r="L89" s="148"/>
      <c r="M89" s="148"/>
      <c r="N89" s="148"/>
      <c r="O89" s="148"/>
      <c r="P89" s="148"/>
      <c r="Q89" s="148"/>
      <c r="R89" s="148"/>
      <c r="S89" s="148"/>
      <c r="T89" s="197"/>
      <c r="U89" s="35"/>
      <c r="X89" s="148"/>
      <c r="Y89" s="148"/>
      <c r="Z89" s="148"/>
      <c r="AA89" s="228" t="b">
        <f t="shared" ca="1" si="25"/>
        <v>1</v>
      </c>
      <c r="AB89" s="228" t="b">
        <f t="shared" si="26"/>
        <v>0</v>
      </c>
      <c r="AC89" s="228" t="b">
        <f ca="1">AND(Accueil!$Z$100="Régulière",Accueil!$E$5="Oui",$AA89,NOT($AB89),OR($AE89="",Accueil!$E$7="",NOT(ISNUMBER(Accueil!$E$7)),$AE89&gt;=Accueil!$E$7))</f>
        <v>0</v>
      </c>
      <c r="AD89" s="228" t="b">
        <f ca="1">AND(Accueil!$Z$100="Régulière",Accueil!$E$8="Oui",$AA89,NOT($AB89),OR($AE89="",Accueil!$E$10="",NOT(ISNUMBER(Accueil!$E$10)),$AE89&gt;=Accueil!$E$10))</f>
        <v>0</v>
      </c>
      <c r="AE89" s="247" t="str">
        <f>IF(NOT(_xlfn.ISFORMULA(A89)),IF(ISNUMBER(A89),A89,IF(NOT(_xlfn.ISFORMULA(D89)),IF(AND(ISNUMBER(D89),D89&lt;&gt;0),Accueil!$B$7,IF(NOT(_xlfn.ISFORMULA(G89)),IF(AND(ISNUMBER(G89),G89&lt;&gt;0),Accueil!$B$7,""),"")),IF(NOT(_xlfn.ISFORMULA(G89)),IF(AND(ISNUMBER(G89),G89&lt;&gt;0),Accueil!$B$7,""),""))),IF(NOT(_xlfn.ISFORMULA(D89)),IF(AND(ISNUMBER(D89),D89&lt;&gt;0),Accueil!$B$7,IF(NOT(_xlfn.ISFORMULA(G89)),IF(AND(ISNUMBER(G89),G89&lt;&gt;0),Accueil!$B$7,""),"")),IF(NOT(_xlfn.ISFORMULA(G89)),IF(AND(ISNUMBER(G89),G89&lt;&gt;0),Accueil!$B$7,""),"")))</f>
        <v/>
      </c>
      <c r="AF89" s="231" t="str">
        <f t="shared" ca="1" si="27"/>
        <v/>
      </c>
      <c r="AG89" s="231">
        <f ca="1">IF($AC89,ROUND(IF(ISNUMBER(E89),E89,0)*(IF(OR(ISNUMBER(SEARCH("Non déductible",$C89)),ISNUMBER(SEARCH("Non deductible",$C89))),0,IF(ISNUMBER(SEARCH("Repas",$C89)),0.5,IF(ISNUMBER(SEARCH("Bureau à domicile",$C89)),Accueil!$B$13,IF(OR(ISNUMBER(SEARCH("Véhicule",$C89)),ISNUMBER(SEARCH("Vehicule",$C89)),ISNUMBER(SEARCH("vehicule",$C89))),Accueil!$B$14,IFERROR(VLOOKUP($C89,$L$3:$P$43,5,FALSE),1)))))),2),0)</f>
        <v>0</v>
      </c>
      <c r="AH89" s="231">
        <f ca="1">IF($AD89,ROUND(IF(ISNUMBER(F89),F89,0)*(IF(OR(ISNUMBER(SEARCH("Non déductible",$C89)),ISNUMBER(SEARCH("Non deductible",$C89))),0,IF(ISNUMBER(SEARCH("Repas",$C89)),0.5,IF(ISNUMBER(SEARCH("Bureau à domicile",$C89)),Accueil!$B$13,IF(OR(ISNUMBER(SEARCH("Véhicule",$C89)),ISNUMBER(SEARCH("Vehicule",$C89)),ISNUMBER(SEARCH("vehicule",$C89))),Accueil!$B$14,IFERROR(VLOOKUP($C89,$L$3:$P$43,5,FALSE),1)))))),2),0)</f>
        <v>0</v>
      </c>
    </row>
    <row r="90" spans="1:34" ht="20.100000000000001" customHeight="1" x14ac:dyDescent="0.25">
      <c r="A90" s="248" t="str">
        <f>IF(NOT(_xlfn.ISFORMULA(D90)),IF(AND(ISNUMBER(D90),D90&lt;&gt;0),Accueil!$B$7,IF(NOT(_xlfn.ISFORMULA(G90)),IF(AND(ISNUMBER(G90),G90&lt;&gt;0),Accueil!$B$7,""),"")),IF(NOT(_xlfn.ISFORMULA(G90)),IF(AND(ISNUMBER(G90),G90&lt;&gt;0),Accueil!$B$7,""),""))</f>
        <v/>
      </c>
      <c r="B90" s="37"/>
      <c r="C90" s="50"/>
      <c r="D90" s="249" t="str">
        <f t="shared" ca="1" si="18"/>
        <v/>
      </c>
      <c r="E90" s="223" t="str">
        <f t="shared" ca="1" si="19"/>
        <v/>
      </c>
      <c r="F90" s="223" t="str">
        <f t="shared" ca="1" si="20"/>
        <v/>
      </c>
      <c r="G90" s="224" t="str">
        <f t="shared" ca="1" si="21"/>
        <v/>
      </c>
      <c r="H90" s="255" t="str">
        <f t="shared" ca="1" si="22"/>
        <v/>
      </c>
      <c r="I90" s="251" t="str">
        <f t="shared" ca="1" si="23"/>
        <v/>
      </c>
      <c r="J90" s="244" t="str">
        <f t="shared" ca="1" si="24"/>
        <v/>
      </c>
      <c r="K90" s="35"/>
      <c r="L90" s="148"/>
      <c r="M90" s="148"/>
      <c r="N90" s="148"/>
      <c r="O90" s="148"/>
      <c r="P90" s="148"/>
      <c r="Q90" s="148"/>
      <c r="R90" s="148"/>
      <c r="S90" s="148"/>
      <c r="T90" s="197"/>
      <c r="U90" s="35"/>
      <c r="X90" s="148"/>
      <c r="Y90" s="148"/>
      <c r="Z90" s="148"/>
      <c r="AA90" s="228" t="b">
        <f t="shared" ca="1" si="25"/>
        <v>1</v>
      </c>
      <c r="AB90" s="228" t="b">
        <f t="shared" si="26"/>
        <v>0</v>
      </c>
      <c r="AC90" s="228" t="b">
        <f ca="1">AND(Accueil!$Z$100="Régulière",Accueil!$E$5="Oui",$AA90,NOT($AB90),OR($AE90="",Accueil!$E$7="",NOT(ISNUMBER(Accueil!$E$7)),$AE90&gt;=Accueil!$E$7))</f>
        <v>0</v>
      </c>
      <c r="AD90" s="228" t="b">
        <f ca="1">AND(Accueil!$Z$100="Régulière",Accueil!$E$8="Oui",$AA90,NOT($AB90),OR($AE90="",Accueil!$E$10="",NOT(ISNUMBER(Accueil!$E$10)),$AE90&gt;=Accueil!$E$10))</f>
        <v>0</v>
      </c>
      <c r="AE90" s="247" t="str">
        <f>IF(NOT(_xlfn.ISFORMULA(A90)),IF(ISNUMBER(A90),A90,IF(NOT(_xlfn.ISFORMULA(D90)),IF(AND(ISNUMBER(D90),D90&lt;&gt;0),Accueil!$B$7,IF(NOT(_xlfn.ISFORMULA(G90)),IF(AND(ISNUMBER(G90),G90&lt;&gt;0),Accueil!$B$7,""),"")),IF(NOT(_xlfn.ISFORMULA(G90)),IF(AND(ISNUMBER(G90),G90&lt;&gt;0),Accueil!$B$7,""),""))),IF(NOT(_xlfn.ISFORMULA(D90)),IF(AND(ISNUMBER(D90),D90&lt;&gt;0),Accueil!$B$7,IF(NOT(_xlfn.ISFORMULA(G90)),IF(AND(ISNUMBER(G90),G90&lt;&gt;0),Accueil!$B$7,""),"")),IF(NOT(_xlfn.ISFORMULA(G90)),IF(AND(ISNUMBER(G90),G90&lt;&gt;0),Accueil!$B$7,""),"")))</f>
        <v/>
      </c>
      <c r="AF90" s="231" t="str">
        <f t="shared" ca="1" si="27"/>
        <v/>
      </c>
      <c r="AG90" s="231">
        <f ca="1">IF($AC90,ROUND(IF(ISNUMBER(E90),E90,0)*(IF(OR(ISNUMBER(SEARCH("Non déductible",$C90)),ISNUMBER(SEARCH("Non deductible",$C90))),0,IF(ISNUMBER(SEARCH("Repas",$C90)),0.5,IF(ISNUMBER(SEARCH("Bureau à domicile",$C90)),Accueil!$B$13,IF(OR(ISNUMBER(SEARCH("Véhicule",$C90)),ISNUMBER(SEARCH("Vehicule",$C90)),ISNUMBER(SEARCH("vehicule",$C90))),Accueil!$B$14,IFERROR(VLOOKUP($C90,$L$3:$P$43,5,FALSE),1)))))),2),0)</f>
        <v>0</v>
      </c>
      <c r="AH90" s="231">
        <f ca="1">IF($AD90,ROUND(IF(ISNUMBER(F90),F90,0)*(IF(OR(ISNUMBER(SEARCH("Non déductible",$C90)),ISNUMBER(SEARCH("Non deductible",$C90))),0,IF(ISNUMBER(SEARCH("Repas",$C90)),0.5,IF(ISNUMBER(SEARCH("Bureau à domicile",$C90)),Accueil!$B$13,IF(OR(ISNUMBER(SEARCH("Véhicule",$C90)),ISNUMBER(SEARCH("Vehicule",$C90)),ISNUMBER(SEARCH("vehicule",$C90))),Accueil!$B$14,IFERROR(VLOOKUP($C90,$L$3:$P$43,5,FALSE),1)))))),2),0)</f>
        <v>0</v>
      </c>
    </row>
    <row r="91" spans="1:34" ht="20.100000000000001" customHeight="1" x14ac:dyDescent="0.25">
      <c r="A91" s="248" t="str">
        <f>IF(NOT(_xlfn.ISFORMULA(D91)),IF(AND(ISNUMBER(D91),D91&lt;&gt;0),Accueil!$B$7,IF(NOT(_xlfn.ISFORMULA(G91)),IF(AND(ISNUMBER(G91),G91&lt;&gt;0),Accueil!$B$7,""),"")),IF(NOT(_xlfn.ISFORMULA(G91)),IF(AND(ISNUMBER(G91),G91&lt;&gt;0),Accueil!$B$7,""),""))</f>
        <v/>
      </c>
      <c r="B91" s="37"/>
      <c r="C91" s="50"/>
      <c r="D91" s="249" t="str">
        <f t="shared" ca="1" si="18"/>
        <v/>
      </c>
      <c r="E91" s="223" t="str">
        <f t="shared" ca="1" si="19"/>
        <v/>
      </c>
      <c r="F91" s="223" t="str">
        <f t="shared" ca="1" si="20"/>
        <v/>
      </c>
      <c r="G91" s="224" t="str">
        <f t="shared" ca="1" si="21"/>
        <v/>
      </c>
      <c r="H91" s="255" t="str">
        <f t="shared" ca="1" si="22"/>
        <v/>
      </c>
      <c r="I91" s="251" t="str">
        <f t="shared" ca="1" si="23"/>
        <v/>
      </c>
      <c r="J91" s="244" t="str">
        <f t="shared" ca="1" si="24"/>
        <v/>
      </c>
      <c r="K91" s="35"/>
      <c r="L91" s="148"/>
      <c r="M91" s="148"/>
      <c r="N91" s="148"/>
      <c r="O91" s="148"/>
      <c r="P91" s="148"/>
      <c r="Q91" s="148"/>
      <c r="R91" s="148"/>
      <c r="S91" s="148"/>
      <c r="T91" s="197"/>
      <c r="U91" s="35"/>
      <c r="X91" s="148"/>
      <c r="Y91" s="148"/>
      <c r="Z91" s="148"/>
      <c r="AA91" s="228" t="b">
        <f t="shared" ca="1" si="25"/>
        <v>1</v>
      </c>
      <c r="AB91" s="228" t="b">
        <f t="shared" si="26"/>
        <v>0</v>
      </c>
      <c r="AC91" s="228" t="b">
        <f ca="1">AND(Accueil!$Z$100="Régulière",Accueil!$E$5="Oui",$AA91,NOT($AB91),OR($AE91="",Accueil!$E$7="",NOT(ISNUMBER(Accueil!$E$7)),$AE91&gt;=Accueil!$E$7))</f>
        <v>0</v>
      </c>
      <c r="AD91" s="228" t="b">
        <f ca="1">AND(Accueil!$Z$100="Régulière",Accueil!$E$8="Oui",$AA91,NOT($AB91),OR($AE91="",Accueil!$E$10="",NOT(ISNUMBER(Accueil!$E$10)),$AE91&gt;=Accueil!$E$10))</f>
        <v>0</v>
      </c>
      <c r="AE91" s="247" t="str">
        <f>IF(NOT(_xlfn.ISFORMULA(A91)),IF(ISNUMBER(A91),A91,IF(NOT(_xlfn.ISFORMULA(D91)),IF(AND(ISNUMBER(D91),D91&lt;&gt;0),Accueil!$B$7,IF(NOT(_xlfn.ISFORMULA(G91)),IF(AND(ISNUMBER(G91),G91&lt;&gt;0),Accueil!$B$7,""),"")),IF(NOT(_xlfn.ISFORMULA(G91)),IF(AND(ISNUMBER(G91),G91&lt;&gt;0),Accueil!$B$7,""),""))),IF(NOT(_xlfn.ISFORMULA(D91)),IF(AND(ISNUMBER(D91),D91&lt;&gt;0),Accueil!$B$7,IF(NOT(_xlfn.ISFORMULA(G91)),IF(AND(ISNUMBER(G91),G91&lt;&gt;0),Accueil!$B$7,""),"")),IF(NOT(_xlfn.ISFORMULA(G91)),IF(AND(ISNUMBER(G91),G91&lt;&gt;0),Accueil!$B$7,""),"")))</f>
        <v/>
      </c>
      <c r="AF91" s="231" t="str">
        <f t="shared" ca="1" si="27"/>
        <v/>
      </c>
      <c r="AG91" s="231">
        <f ca="1">IF($AC91,ROUND(IF(ISNUMBER(E91),E91,0)*(IF(OR(ISNUMBER(SEARCH("Non déductible",$C91)),ISNUMBER(SEARCH("Non deductible",$C91))),0,IF(ISNUMBER(SEARCH("Repas",$C91)),0.5,IF(ISNUMBER(SEARCH("Bureau à domicile",$C91)),Accueil!$B$13,IF(OR(ISNUMBER(SEARCH("Véhicule",$C91)),ISNUMBER(SEARCH("Vehicule",$C91)),ISNUMBER(SEARCH("vehicule",$C91))),Accueil!$B$14,IFERROR(VLOOKUP($C91,$L$3:$P$43,5,FALSE),1)))))),2),0)</f>
        <v>0</v>
      </c>
      <c r="AH91" s="231">
        <f ca="1">IF($AD91,ROUND(IF(ISNUMBER(F91),F91,0)*(IF(OR(ISNUMBER(SEARCH("Non déductible",$C91)),ISNUMBER(SEARCH("Non deductible",$C91))),0,IF(ISNUMBER(SEARCH("Repas",$C91)),0.5,IF(ISNUMBER(SEARCH("Bureau à domicile",$C91)),Accueil!$B$13,IF(OR(ISNUMBER(SEARCH("Véhicule",$C91)),ISNUMBER(SEARCH("Vehicule",$C91)),ISNUMBER(SEARCH("vehicule",$C91))),Accueil!$B$14,IFERROR(VLOOKUP($C91,$L$3:$P$43,5,FALSE),1)))))),2),0)</f>
        <v>0</v>
      </c>
    </row>
    <row r="92" spans="1:34" ht="20.100000000000001" customHeight="1" x14ac:dyDescent="0.25">
      <c r="A92" s="248" t="str">
        <f>IF(NOT(_xlfn.ISFORMULA(D92)),IF(AND(ISNUMBER(D92),D92&lt;&gt;0),Accueil!$B$7,IF(NOT(_xlfn.ISFORMULA(G92)),IF(AND(ISNUMBER(G92),G92&lt;&gt;0),Accueil!$B$7,""),"")),IF(NOT(_xlfn.ISFORMULA(G92)),IF(AND(ISNUMBER(G92),G92&lt;&gt;0),Accueil!$B$7,""),""))</f>
        <v/>
      </c>
      <c r="B92" s="37"/>
      <c r="C92" s="50"/>
      <c r="D92" s="249" t="str">
        <f t="shared" ca="1" si="18"/>
        <v/>
      </c>
      <c r="E92" s="223" t="str">
        <f t="shared" ca="1" si="19"/>
        <v/>
      </c>
      <c r="F92" s="223" t="str">
        <f t="shared" ca="1" si="20"/>
        <v/>
      </c>
      <c r="G92" s="224" t="str">
        <f t="shared" ca="1" si="21"/>
        <v/>
      </c>
      <c r="H92" s="255" t="str">
        <f t="shared" ca="1" si="22"/>
        <v/>
      </c>
      <c r="I92" s="251" t="str">
        <f t="shared" ca="1" si="23"/>
        <v/>
      </c>
      <c r="J92" s="244" t="str">
        <f t="shared" ca="1" si="24"/>
        <v/>
      </c>
      <c r="K92" s="35"/>
      <c r="L92" s="148"/>
      <c r="M92" s="148"/>
      <c r="N92" s="148"/>
      <c r="O92" s="148"/>
      <c r="P92" s="148"/>
      <c r="Q92" s="148"/>
      <c r="R92" s="148"/>
      <c r="S92" s="148"/>
      <c r="T92" s="197"/>
      <c r="U92" s="35"/>
      <c r="X92" s="148"/>
      <c r="Y92" s="148"/>
      <c r="Z92" s="148"/>
      <c r="AA92" s="228" t="b">
        <f t="shared" ca="1" si="25"/>
        <v>1</v>
      </c>
      <c r="AB92" s="228" t="b">
        <f t="shared" si="26"/>
        <v>0</v>
      </c>
      <c r="AC92" s="228" t="b">
        <f ca="1">AND(Accueil!$Z$100="Régulière",Accueil!$E$5="Oui",$AA92,NOT($AB92),OR($AE92="",Accueil!$E$7="",NOT(ISNUMBER(Accueil!$E$7)),$AE92&gt;=Accueil!$E$7))</f>
        <v>0</v>
      </c>
      <c r="AD92" s="228" t="b">
        <f ca="1">AND(Accueil!$Z$100="Régulière",Accueil!$E$8="Oui",$AA92,NOT($AB92),OR($AE92="",Accueil!$E$10="",NOT(ISNUMBER(Accueil!$E$10)),$AE92&gt;=Accueil!$E$10))</f>
        <v>0</v>
      </c>
      <c r="AE92" s="247" t="str">
        <f>IF(NOT(_xlfn.ISFORMULA(A92)),IF(ISNUMBER(A92),A92,IF(NOT(_xlfn.ISFORMULA(D92)),IF(AND(ISNUMBER(D92),D92&lt;&gt;0),Accueil!$B$7,IF(NOT(_xlfn.ISFORMULA(G92)),IF(AND(ISNUMBER(G92),G92&lt;&gt;0),Accueil!$B$7,""),"")),IF(NOT(_xlfn.ISFORMULA(G92)),IF(AND(ISNUMBER(G92),G92&lt;&gt;0),Accueil!$B$7,""),""))),IF(NOT(_xlfn.ISFORMULA(D92)),IF(AND(ISNUMBER(D92),D92&lt;&gt;0),Accueil!$B$7,IF(NOT(_xlfn.ISFORMULA(G92)),IF(AND(ISNUMBER(G92),G92&lt;&gt;0),Accueil!$B$7,""),"")),IF(NOT(_xlfn.ISFORMULA(G92)),IF(AND(ISNUMBER(G92),G92&lt;&gt;0),Accueil!$B$7,""),"")))</f>
        <v/>
      </c>
      <c r="AF92" s="231" t="str">
        <f t="shared" ca="1" si="27"/>
        <v/>
      </c>
      <c r="AG92" s="231">
        <f ca="1">IF($AC92,ROUND(IF(ISNUMBER(E92),E92,0)*(IF(OR(ISNUMBER(SEARCH("Non déductible",$C92)),ISNUMBER(SEARCH("Non deductible",$C92))),0,IF(ISNUMBER(SEARCH("Repas",$C92)),0.5,IF(ISNUMBER(SEARCH("Bureau à domicile",$C92)),Accueil!$B$13,IF(OR(ISNUMBER(SEARCH("Véhicule",$C92)),ISNUMBER(SEARCH("Vehicule",$C92)),ISNUMBER(SEARCH("vehicule",$C92))),Accueil!$B$14,IFERROR(VLOOKUP($C92,$L$3:$P$43,5,FALSE),1)))))),2),0)</f>
        <v>0</v>
      </c>
      <c r="AH92" s="231">
        <f ca="1">IF($AD92,ROUND(IF(ISNUMBER(F92),F92,0)*(IF(OR(ISNUMBER(SEARCH("Non déductible",$C92)),ISNUMBER(SEARCH("Non deductible",$C92))),0,IF(ISNUMBER(SEARCH("Repas",$C92)),0.5,IF(ISNUMBER(SEARCH("Bureau à domicile",$C92)),Accueil!$B$13,IF(OR(ISNUMBER(SEARCH("Véhicule",$C92)),ISNUMBER(SEARCH("Vehicule",$C92)),ISNUMBER(SEARCH("vehicule",$C92))),Accueil!$B$14,IFERROR(VLOOKUP($C92,$L$3:$P$43,5,FALSE),1)))))),2),0)</f>
        <v>0</v>
      </c>
    </row>
    <row r="93" spans="1:34" ht="20.100000000000001" customHeight="1" x14ac:dyDescent="0.25">
      <c r="A93" s="248" t="str">
        <f>IF(NOT(_xlfn.ISFORMULA(D93)),IF(AND(ISNUMBER(D93),D93&lt;&gt;0),Accueil!$B$7,IF(NOT(_xlfn.ISFORMULA(G93)),IF(AND(ISNUMBER(G93),G93&lt;&gt;0),Accueil!$B$7,""),"")),IF(NOT(_xlfn.ISFORMULA(G93)),IF(AND(ISNUMBER(G93),G93&lt;&gt;0),Accueil!$B$7,""),""))</f>
        <v/>
      </c>
      <c r="B93" s="37"/>
      <c r="C93" s="50"/>
      <c r="D93" s="249" t="str">
        <f t="shared" ca="1" si="18"/>
        <v/>
      </c>
      <c r="E93" s="223" t="str">
        <f t="shared" ca="1" si="19"/>
        <v/>
      </c>
      <c r="F93" s="223" t="str">
        <f t="shared" ca="1" si="20"/>
        <v/>
      </c>
      <c r="G93" s="224" t="str">
        <f t="shared" ca="1" si="21"/>
        <v/>
      </c>
      <c r="H93" s="255" t="str">
        <f t="shared" ca="1" si="22"/>
        <v/>
      </c>
      <c r="I93" s="251" t="str">
        <f t="shared" ca="1" si="23"/>
        <v/>
      </c>
      <c r="J93" s="244" t="str">
        <f t="shared" ca="1" si="24"/>
        <v/>
      </c>
      <c r="K93" s="35"/>
      <c r="L93" s="148"/>
      <c r="M93" s="148"/>
      <c r="N93" s="148"/>
      <c r="O93" s="148"/>
      <c r="P93" s="148"/>
      <c r="Q93" s="148"/>
      <c r="R93" s="148"/>
      <c r="S93" s="148"/>
      <c r="T93" s="197"/>
      <c r="U93" s="35"/>
      <c r="X93" s="148"/>
      <c r="Y93" s="148"/>
      <c r="Z93" s="148"/>
      <c r="AA93" s="228" t="b">
        <f t="shared" ca="1" si="25"/>
        <v>1</v>
      </c>
      <c r="AB93" s="228" t="b">
        <f t="shared" si="26"/>
        <v>0</v>
      </c>
      <c r="AC93" s="228" t="b">
        <f ca="1">AND(Accueil!$Z$100="Régulière",Accueil!$E$5="Oui",$AA93,NOT($AB93),OR($AE93="",Accueil!$E$7="",NOT(ISNUMBER(Accueil!$E$7)),$AE93&gt;=Accueil!$E$7))</f>
        <v>0</v>
      </c>
      <c r="AD93" s="228" t="b">
        <f ca="1">AND(Accueil!$Z$100="Régulière",Accueil!$E$8="Oui",$AA93,NOT($AB93),OR($AE93="",Accueil!$E$10="",NOT(ISNUMBER(Accueil!$E$10)),$AE93&gt;=Accueil!$E$10))</f>
        <v>0</v>
      </c>
      <c r="AE93" s="247" t="str">
        <f>IF(NOT(_xlfn.ISFORMULA(A93)),IF(ISNUMBER(A93),A93,IF(NOT(_xlfn.ISFORMULA(D93)),IF(AND(ISNUMBER(D93),D93&lt;&gt;0),Accueil!$B$7,IF(NOT(_xlfn.ISFORMULA(G93)),IF(AND(ISNUMBER(G93),G93&lt;&gt;0),Accueil!$B$7,""),"")),IF(NOT(_xlfn.ISFORMULA(G93)),IF(AND(ISNUMBER(G93),G93&lt;&gt;0),Accueil!$B$7,""),""))),IF(NOT(_xlfn.ISFORMULA(D93)),IF(AND(ISNUMBER(D93),D93&lt;&gt;0),Accueil!$B$7,IF(NOT(_xlfn.ISFORMULA(G93)),IF(AND(ISNUMBER(G93),G93&lt;&gt;0),Accueil!$B$7,""),"")),IF(NOT(_xlfn.ISFORMULA(G93)),IF(AND(ISNUMBER(G93),G93&lt;&gt;0),Accueil!$B$7,""),"")))</f>
        <v/>
      </c>
      <c r="AF93" s="231" t="str">
        <f t="shared" ca="1" si="27"/>
        <v/>
      </c>
      <c r="AG93" s="231">
        <f ca="1">IF($AC93,ROUND(IF(ISNUMBER(E93),E93,0)*(IF(OR(ISNUMBER(SEARCH("Non déductible",$C93)),ISNUMBER(SEARCH("Non deductible",$C93))),0,IF(ISNUMBER(SEARCH("Repas",$C93)),0.5,IF(ISNUMBER(SEARCH("Bureau à domicile",$C93)),Accueil!$B$13,IF(OR(ISNUMBER(SEARCH("Véhicule",$C93)),ISNUMBER(SEARCH("Vehicule",$C93)),ISNUMBER(SEARCH("vehicule",$C93))),Accueil!$B$14,IFERROR(VLOOKUP($C93,$L$3:$P$43,5,FALSE),1)))))),2),0)</f>
        <v>0</v>
      </c>
      <c r="AH93" s="231">
        <f ca="1">IF($AD93,ROUND(IF(ISNUMBER(F93),F93,0)*(IF(OR(ISNUMBER(SEARCH("Non déductible",$C93)),ISNUMBER(SEARCH("Non deductible",$C93))),0,IF(ISNUMBER(SEARCH("Repas",$C93)),0.5,IF(ISNUMBER(SEARCH("Bureau à domicile",$C93)),Accueil!$B$13,IF(OR(ISNUMBER(SEARCH("Véhicule",$C93)),ISNUMBER(SEARCH("Vehicule",$C93)),ISNUMBER(SEARCH("vehicule",$C93))),Accueil!$B$14,IFERROR(VLOOKUP($C93,$L$3:$P$43,5,FALSE),1)))))),2),0)</f>
        <v>0</v>
      </c>
    </row>
    <row r="94" spans="1:34" ht="20.100000000000001" customHeight="1" x14ac:dyDescent="0.25">
      <c r="A94" s="248" t="str">
        <f>IF(NOT(_xlfn.ISFORMULA(D94)),IF(AND(ISNUMBER(D94),D94&lt;&gt;0),Accueil!$B$7,IF(NOT(_xlfn.ISFORMULA(G94)),IF(AND(ISNUMBER(G94),G94&lt;&gt;0),Accueil!$B$7,""),"")),IF(NOT(_xlfn.ISFORMULA(G94)),IF(AND(ISNUMBER(G94),G94&lt;&gt;0),Accueil!$B$7,""),""))</f>
        <v/>
      </c>
      <c r="B94" s="37"/>
      <c r="C94" s="37"/>
      <c r="D94" s="249" t="str">
        <f t="shared" ca="1" si="18"/>
        <v/>
      </c>
      <c r="E94" s="223" t="str">
        <f t="shared" ca="1" si="19"/>
        <v/>
      </c>
      <c r="F94" s="223" t="str">
        <f t="shared" ca="1" si="20"/>
        <v/>
      </c>
      <c r="G94" s="224" t="str">
        <f t="shared" ca="1" si="21"/>
        <v/>
      </c>
      <c r="H94" s="255" t="str">
        <f t="shared" ca="1" si="22"/>
        <v/>
      </c>
      <c r="I94" s="251" t="str">
        <f t="shared" ca="1" si="23"/>
        <v/>
      </c>
      <c r="J94" s="244" t="str">
        <f t="shared" ca="1" si="24"/>
        <v/>
      </c>
      <c r="K94" s="35"/>
      <c r="L94" s="148"/>
      <c r="M94" s="148"/>
      <c r="N94" s="148"/>
      <c r="O94" s="148"/>
      <c r="P94" s="148"/>
      <c r="Q94" s="148"/>
      <c r="R94" s="148"/>
      <c r="S94" s="148"/>
      <c r="T94" s="197"/>
      <c r="U94" s="35"/>
      <c r="X94" s="148"/>
      <c r="Y94" s="148"/>
      <c r="Z94" s="148"/>
      <c r="AA94" s="228" t="b">
        <f t="shared" ca="1" si="25"/>
        <v>1</v>
      </c>
      <c r="AB94" s="228" t="b">
        <f t="shared" si="26"/>
        <v>0</v>
      </c>
      <c r="AC94" s="228" t="b">
        <f ca="1">AND(Accueil!$Z$100="Régulière",Accueil!$E$5="Oui",$AA94,NOT($AB94),OR($AE94="",Accueil!$E$7="",NOT(ISNUMBER(Accueil!$E$7)),$AE94&gt;=Accueil!$E$7))</f>
        <v>0</v>
      </c>
      <c r="AD94" s="228" t="b">
        <f ca="1">AND(Accueil!$Z$100="Régulière",Accueil!$E$8="Oui",$AA94,NOT($AB94),OR($AE94="",Accueil!$E$10="",NOT(ISNUMBER(Accueil!$E$10)),$AE94&gt;=Accueil!$E$10))</f>
        <v>0</v>
      </c>
      <c r="AE94" s="247" t="str">
        <f>IF(NOT(_xlfn.ISFORMULA(A94)),IF(ISNUMBER(A94),A94,IF(NOT(_xlfn.ISFORMULA(D94)),IF(AND(ISNUMBER(D94),D94&lt;&gt;0),Accueil!$B$7,IF(NOT(_xlfn.ISFORMULA(G94)),IF(AND(ISNUMBER(G94),G94&lt;&gt;0),Accueil!$B$7,""),"")),IF(NOT(_xlfn.ISFORMULA(G94)),IF(AND(ISNUMBER(G94),G94&lt;&gt;0),Accueil!$B$7,""),""))),IF(NOT(_xlfn.ISFORMULA(D94)),IF(AND(ISNUMBER(D94),D94&lt;&gt;0),Accueil!$B$7,IF(NOT(_xlfn.ISFORMULA(G94)),IF(AND(ISNUMBER(G94),G94&lt;&gt;0),Accueil!$B$7,""),"")),IF(NOT(_xlfn.ISFORMULA(G94)),IF(AND(ISNUMBER(G94),G94&lt;&gt;0),Accueil!$B$7,""),"")))</f>
        <v/>
      </c>
      <c r="AF94" s="231" t="str">
        <f t="shared" ca="1" si="27"/>
        <v/>
      </c>
      <c r="AG94" s="231">
        <f ca="1">IF($AC94,ROUND(IF(ISNUMBER(E94),E94,0)*(IF(OR(ISNUMBER(SEARCH("Non déductible",$C94)),ISNUMBER(SEARCH("Non deductible",$C94))),0,IF(ISNUMBER(SEARCH("Repas",$C94)),0.5,IF(ISNUMBER(SEARCH("Bureau à domicile",$C94)),Accueil!$B$13,IF(OR(ISNUMBER(SEARCH("Véhicule",$C94)),ISNUMBER(SEARCH("Vehicule",$C94)),ISNUMBER(SEARCH("vehicule",$C94))),Accueil!$B$14,IFERROR(VLOOKUP($C94,$L$3:$P$43,5,FALSE),1)))))),2),0)</f>
        <v>0</v>
      </c>
      <c r="AH94" s="231">
        <f ca="1">IF($AD94,ROUND(IF(ISNUMBER(F94),F94,0)*(IF(OR(ISNUMBER(SEARCH("Non déductible",$C94)),ISNUMBER(SEARCH("Non deductible",$C94))),0,IF(ISNUMBER(SEARCH("Repas",$C94)),0.5,IF(ISNUMBER(SEARCH("Bureau à domicile",$C94)),Accueil!$B$13,IF(OR(ISNUMBER(SEARCH("Véhicule",$C94)),ISNUMBER(SEARCH("Vehicule",$C94)),ISNUMBER(SEARCH("vehicule",$C94))),Accueil!$B$14,IFERROR(VLOOKUP($C94,$L$3:$P$43,5,FALSE),1)))))),2),0)</f>
        <v>0</v>
      </c>
    </row>
    <row r="95" spans="1:34" ht="20.100000000000001" customHeight="1" x14ac:dyDescent="0.25">
      <c r="A95" s="248" t="str">
        <f>IF(NOT(_xlfn.ISFORMULA(D95)),IF(AND(ISNUMBER(D95),D95&lt;&gt;0),Accueil!$B$7,IF(NOT(_xlfn.ISFORMULA(G95)),IF(AND(ISNUMBER(G95),G95&lt;&gt;0),Accueil!$B$7,""),"")),IF(NOT(_xlfn.ISFORMULA(G95)),IF(AND(ISNUMBER(G95),G95&lt;&gt;0),Accueil!$B$7,""),""))</f>
        <v/>
      </c>
      <c r="B95" s="37"/>
      <c r="C95" s="37"/>
      <c r="D95" s="249" t="str">
        <f t="shared" ca="1" si="18"/>
        <v/>
      </c>
      <c r="E95" s="223" t="str">
        <f t="shared" ca="1" si="19"/>
        <v/>
      </c>
      <c r="F95" s="223" t="str">
        <f t="shared" ca="1" si="20"/>
        <v/>
      </c>
      <c r="G95" s="224" t="str">
        <f t="shared" ca="1" si="21"/>
        <v/>
      </c>
      <c r="H95" s="255" t="str">
        <f t="shared" ca="1" si="22"/>
        <v/>
      </c>
      <c r="I95" s="251" t="str">
        <f t="shared" ca="1" si="23"/>
        <v/>
      </c>
      <c r="J95" s="244" t="str">
        <f t="shared" ca="1" si="24"/>
        <v/>
      </c>
      <c r="K95" s="35"/>
      <c r="L95" s="148"/>
      <c r="M95" s="148"/>
      <c r="N95" s="148"/>
      <c r="O95" s="148"/>
      <c r="P95" s="148"/>
      <c r="Q95" s="148"/>
      <c r="R95" s="148"/>
      <c r="S95" s="148"/>
      <c r="T95" s="197"/>
      <c r="U95" s="35"/>
      <c r="X95" s="148"/>
      <c r="Y95" s="148"/>
      <c r="Z95" s="148"/>
      <c r="AA95" s="228" t="b">
        <f t="shared" ca="1" si="25"/>
        <v>1</v>
      </c>
      <c r="AB95" s="228" t="b">
        <f t="shared" si="26"/>
        <v>0</v>
      </c>
      <c r="AC95" s="228" t="b">
        <f ca="1">AND(Accueil!$Z$100="Régulière",Accueil!$E$5="Oui",$AA95,NOT($AB95),OR($AE95="",Accueil!$E$7="",NOT(ISNUMBER(Accueil!$E$7)),$AE95&gt;=Accueil!$E$7))</f>
        <v>0</v>
      </c>
      <c r="AD95" s="228" t="b">
        <f ca="1">AND(Accueil!$Z$100="Régulière",Accueil!$E$8="Oui",$AA95,NOT($AB95),OR($AE95="",Accueil!$E$10="",NOT(ISNUMBER(Accueil!$E$10)),$AE95&gt;=Accueil!$E$10))</f>
        <v>0</v>
      </c>
      <c r="AE95" s="247" t="str">
        <f>IF(NOT(_xlfn.ISFORMULA(A95)),IF(ISNUMBER(A95),A95,IF(NOT(_xlfn.ISFORMULA(D95)),IF(AND(ISNUMBER(D95),D95&lt;&gt;0),Accueil!$B$7,IF(NOT(_xlfn.ISFORMULA(G95)),IF(AND(ISNUMBER(G95),G95&lt;&gt;0),Accueil!$B$7,""),"")),IF(NOT(_xlfn.ISFORMULA(G95)),IF(AND(ISNUMBER(G95),G95&lt;&gt;0),Accueil!$B$7,""),""))),IF(NOT(_xlfn.ISFORMULA(D95)),IF(AND(ISNUMBER(D95),D95&lt;&gt;0),Accueil!$B$7,IF(NOT(_xlfn.ISFORMULA(G95)),IF(AND(ISNUMBER(G95),G95&lt;&gt;0),Accueil!$B$7,""),"")),IF(NOT(_xlfn.ISFORMULA(G95)),IF(AND(ISNUMBER(G95),G95&lt;&gt;0),Accueil!$B$7,""),"")))</f>
        <v/>
      </c>
      <c r="AF95" s="231" t="str">
        <f t="shared" ca="1" si="27"/>
        <v/>
      </c>
      <c r="AG95" s="231">
        <f ca="1">IF($AC95,ROUND(IF(ISNUMBER(E95),E95,0)*(IF(OR(ISNUMBER(SEARCH("Non déductible",$C95)),ISNUMBER(SEARCH("Non deductible",$C95))),0,IF(ISNUMBER(SEARCH("Repas",$C95)),0.5,IF(ISNUMBER(SEARCH("Bureau à domicile",$C95)),Accueil!$B$13,IF(OR(ISNUMBER(SEARCH("Véhicule",$C95)),ISNUMBER(SEARCH("Vehicule",$C95)),ISNUMBER(SEARCH("vehicule",$C95))),Accueil!$B$14,IFERROR(VLOOKUP($C95,$L$3:$P$43,5,FALSE),1)))))),2),0)</f>
        <v>0</v>
      </c>
      <c r="AH95" s="231">
        <f ca="1">IF($AD95,ROUND(IF(ISNUMBER(F95),F95,0)*(IF(OR(ISNUMBER(SEARCH("Non déductible",$C95)),ISNUMBER(SEARCH("Non deductible",$C95))),0,IF(ISNUMBER(SEARCH("Repas",$C95)),0.5,IF(ISNUMBER(SEARCH("Bureau à domicile",$C95)),Accueil!$B$13,IF(OR(ISNUMBER(SEARCH("Véhicule",$C95)),ISNUMBER(SEARCH("Vehicule",$C95)),ISNUMBER(SEARCH("vehicule",$C95))),Accueil!$B$14,IFERROR(VLOOKUP($C95,$L$3:$P$43,5,FALSE),1)))))),2),0)</f>
        <v>0</v>
      </c>
    </row>
    <row r="96" spans="1:34" ht="20.100000000000001" customHeight="1" x14ac:dyDescent="0.25">
      <c r="A96" s="248" t="str">
        <f>IF(NOT(_xlfn.ISFORMULA(D96)),IF(AND(ISNUMBER(D96),D96&lt;&gt;0),Accueil!$B$7,IF(NOT(_xlfn.ISFORMULA(G96)),IF(AND(ISNUMBER(G96),G96&lt;&gt;0),Accueil!$B$7,""),"")),IF(NOT(_xlfn.ISFORMULA(G96)),IF(AND(ISNUMBER(G96),G96&lt;&gt;0),Accueil!$B$7,""),""))</f>
        <v/>
      </c>
      <c r="B96" s="37"/>
      <c r="C96" s="50"/>
      <c r="D96" s="249" t="str">
        <f t="shared" ca="1" si="18"/>
        <v/>
      </c>
      <c r="E96" s="223" t="str">
        <f t="shared" ca="1" si="19"/>
        <v/>
      </c>
      <c r="F96" s="223" t="str">
        <f t="shared" ca="1" si="20"/>
        <v/>
      </c>
      <c r="G96" s="224" t="str">
        <f t="shared" ca="1" si="21"/>
        <v/>
      </c>
      <c r="H96" s="255" t="str">
        <f t="shared" ca="1" si="22"/>
        <v/>
      </c>
      <c r="I96" s="251" t="str">
        <f t="shared" ca="1" si="23"/>
        <v/>
      </c>
      <c r="J96" s="244" t="str">
        <f t="shared" ca="1" si="24"/>
        <v/>
      </c>
      <c r="K96" s="35"/>
      <c r="L96" s="148"/>
      <c r="M96" s="148"/>
      <c r="N96" s="148"/>
      <c r="O96" s="148"/>
      <c r="P96" s="148"/>
      <c r="Q96" s="148"/>
      <c r="R96" s="148"/>
      <c r="S96" s="148"/>
      <c r="T96" s="197"/>
      <c r="U96" s="35"/>
      <c r="X96" s="148"/>
      <c r="Y96" s="148"/>
      <c r="Z96" s="148"/>
      <c r="AA96" s="228" t="b">
        <f t="shared" ca="1" si="25"/>
        <v>1</v>
      </c>
      <c r="AB96" s="228" t="b">
        <f t="shared" si="26"/>
        <v>0</v>
      </c>
      <c r="AC96" s="228" t="b">
        <f ca="1">AND(Accueil!$Z$100="Régulière",Accueil!$E$5="Oui",$AA96,NOT($AB96),OR($AE96="",Accueil!$E$7="",NOT(ISNUMBER(Accueil!$E$7)),$AE96&gt;=Accueil!$E$7))</f>
        <v>0</v>
      </c>
      <c r="AD96" s="228" t="b">
        <f ca="1">AND(Accueil!$Z$100="Régulière",Accueil!$E$8="Oui",$AA96,NOT($AB96),OR($AE96="",Accueil!$E$10="",NOT(ISNUMBER(Accueil!$E$10)),$AE96&gt;=Accueil!$E$10))</f>
        <v>0</v>
      </c>
      <c r="AE96" s="247" t="str">
        <f>IF(NOT(_xlfn.ISFORMULA(A96)),IF(ISNUMBER(A96),A96,IF(NOT(_xlfn.ISFORMULA(D96)),IF(AND(ISNUMBER(D96),D96&lt;&gt;0),Accueil!$B$7,IF(NOT(_xlfn.ISFORMULA(G96)),IF(AND(ISNUMBER(G96),G96&lt;&gt;0),Accueil!$B$7,""),"")),IF(NOT(_xlfn.ISFORMULA(G96)),IF(AND(ISNUMBER(G96),G96&lt;&gt;0),Accueil!$B$7,""),""))),IF(NOT(_xlfn.ISFORMULA(D96)),IF(AND(ISNUMBER(D96),D96&lt;&gt;0),Accueil!$B$7,IF(NOT(_xlfn.ISFORMULA(G96)),IF(AND(ISNUMBER(G96),G96&lt;&gt;0),Accueil!$B$7,""),"")),IF(NOT(_xlfn.ISFORMULA(G96)),IF(AND(ISNUMBER(G96),G96&lt;&gt;0),Accueil!$B$7,""),"")))</f>
        <v/>
      </c>
      <c r="AF96" s="231" t="str">
        <f t="shared" ca="1" si="27"/>
        <v/>
      </c>
      <c r="AG96" s="231">
        <f ca="1">IF($AC96,ROUND(IF(ISNUMBER(E96),E96,0)*(IF(OR(ISNUMBER(SEARCH("Non déductible",$C96)),ISNUMBER(SEARCH("Non deductible",$C96))),0,IF(ISNUMBER(SEARCH("Repas",$C96)),0.5,IF(ISNUMBER(SEARCH("Bureau à domicile",$C96)),Accueil!$B$13,IF(OR(ISNUMBER(SEARCH("Véhicule",$C96)),ISNUMBER(SEARCH("Vehicule",$C96)),ISNUMBER(SEARCH("vehicule",$C96))),Accueil!$B$14,IFERROR(VLOOKUP($C96,$L$3:$P$43,5,FALSE),1)))))),2),0)</f>
        <v>0</v>
      </c>
      <c r="AH96" s="231">
        <f ca="1">IF($AD96,ROUND(IF(ISNUMBER(F96),F96,0)*(IF(OR(ISNUMBER(SEARCH("Non déductible",$C96)),ISNUMBER(SEARCH("Non deductible",$C96))),0,IF(ISNUMBER(SEARCH("Repas",$C96)),0.5,IF(ISNUMBER(SEARCH("Bureau à domicile",$C96)),Accueil!$B$13,IF(OR(ISNUMBER(SEARCH("Véhicule",$C96)),ISNUMBER(SEARCH("Vehicule",$C96)),ISNUMBER(SEARCH("vehicule",$C96))),Accueil!$B$14,IFERROR(VLOOKUP($C96,$L$3:$P$43,5,FALSE),1)))))),2),0)</f>
        <v>0</v>
      </c>
    </row>
    <row r="97" spans="1:34" ht="20.100000000000001" customHeight="1" x14ac:dyDescent="0.25">
      <c r="A97" s="248" t="str">
        <f>IF(NOT(_xlfn.ISFORMULA(D97)),IF(AND(ISNUMBER(D97),D97&lt;&gt;0),Accueil!$B$7,IF(NOT(_xlfn.ISFORMULA(G97)),IF(AND(ISNUMBER(G97),G97&lt;&gt;0),Accueil!$B$7,""),"")),IF(NOT(_xlfn.ISFORMULA(G97)),IF(AND(ISNUMBER(G97),G97&lt;&gt;0),Accueil!$B$7,""),""))</f>
        <v/>
      </c>
      <c r="B97" s="37"/>
      <c r="C97" s="50"/>
      <c r="D97" s="249" t="str">
        <f t="shared" ca="1" si="18"/>
        <v/>
      </c>
      <c r="E97" s="223" t="str">
        <f t="shared" ca="1" si="19"/>
        <v/>
      </c>
      <c r="F97" s="223" t="str">
        <f t="shared" ca="1" si="20"/>
        <v/>
      </c>
      <c r="G97" s="224" t="str">
        <f t="shared" ca="1" si="21"/>
        <v/>
      </c>
      <c r="H97" s="255" t="str">
        <f t="shared" ca="1" si="22"/>
        <v/>
      </c>
      <c r="I97" s="251" t="str">
        <f t="shared" ca="1" si="23"/>
        <v/>
      </c>
      <c r="J97" s="244" t="str">
        <f t="shared" ca="1" si="24"/>
        <v/>
      </c>
      <c r="K97" s="35"/>
      <c r="L97" s="148"/>
      <c r="M97" s="148"/>
      <c r="N97" s="148"/>
      <c r="O97" s="148"/>
      <c r="P97" s="148"/>
      <c r="Q97" s="148"/>
      <c r="R97" s="148"/>
      <c r="S97" s="148"/>
      <c r="T97" s="197"/>
      <c r="U97" s="35"/>
      <c r="X97" s="148"/>
      <c r="Y97" s="148"/>
      <c r="Z97" s="148"/>
      <c r="AA97" s="228" t="b">
        <f t="shared" ca="1" si="25"/>
        <v>1</v>
      </c>
      <c r="AB97" s="228" t="b">
        <f t="shared" si="26"/>
        <v>0</v>
      </c>
      <c r="AC97" s="228" t="b">
        <f ca="1">AND(Accueil!$Z$100="Régulière",Accueil!$E$5="Oui",$AA97,NOT($AB97),OR($AE97="",Accueil!$E$7="",NOT(ISNUMBER(Accueil!$E$7)),$AE97&gt;=Accueil!$E$7))</f>
        <v>0</v>
      </c>
      <c r="AD97" s="228" t="b">
        <f ca="1">AND(Accueil!$Z$100="Régulière",Accueil!$E$8="Oui",$AA97,NOT($AB97),OR($AE97="",Accueil!$E$10="",NOT(ISNUMBER(Accueil!$E$10)),$AE97&gt;=Accueil!$E$10))</f>
        <v>0</v>
      </c>
      <c r="AE97" s="247" t="str">
        <f>IF(NOT(_xlfn.ISFORMULA(A97)),IF(ISNUMBER(A97),A97,IF(NOT(_xlfn.ISFORMULA(D97)),IF(AND(ISNUMBER(D97),D97&lt;&gt;0),Accueil!$B$7,IF(NOT(_xlfn.ISFORMULA(G97)),IF(AND(ISNUMBER(G97),G97&lt;&gt;0),Accueil!$B$7,""),"")),IF(NOT(_xlfn.ISFORMULA(G97)),IF(AND(ISNUMBER(G97),G97&lt;&gt;0),Accueil!$B$7,""),""))),IF(NOT(_xlfn.ISFORMULA(D97)),IF(AND(ISNUMBER(D97),D97&lt;&gt;0),Accueil!$B$7,IF(NOT(_xlfn.ISFORMULA(G97)),IF(AND(ISNUMBER(G97),G97&lt;&gt;0),Accueil!$B$7,""),"")),IF(NOT(_xlfn.ISFORMULA(G97)),IF(AND(ISNUMBER(G97),G97&lt;&gt;0),Accueil!$B$7,""),"")))</f>
        <v/>
      </c>
      <c r="AF97" s="231" t="str">
        <f t="shared" ca="1" si="27"/>
        <v/>
      </c>
      <c r="AG97" s="231">
        <f ca="1">IF($AC97,ROUND(IF(ISNUMBER(E97),E97,0)*(IF(OR(ISNUMBER(SEARCH("Non déductible",$C97)),ISNUMBER(SEARCH("Non deductible",$C97))),0,IF(ISNUMBER(SEARCH("Repas",$C97)),0.5,IF(ISNUMBER(SEARCH("Bureau à domicile",$C97)),Accueil!$B$13,IF(OR(ISNUMBER(SEARCH("Véhicule",$C97)),ISNUMBER(SEARCH("Vehicule",$C97)),ISNUMBER(SEARCH("vehicule",$C97))),Accueil!$B$14,IFERROR(VLOOKUP($C97,$L$3:$P$43,5,FALSE),1)))))),2),0)</f>
        <v>0</v>
      </c>
      <c r="AH97" s="231">
        <f ca="1">IF($AD97,ROUND(IF(ISNUMBER(F97),F97,0)*(IF(OR(ISNUMBER(SEARCH("Non déductible",$C97)),ISNUMBER(SEARCH("Non deductible",$C97))),0,IF(ISNUMBER(SEARCH("Repas",$C97)),0.5,IF(ISNUMBER(SEARCH("Bureau à domicile",$C97)),Accueil!$B$13,IF(OR(ISNUMBER(SEARCH("Véhicule",$C97)),ISNUMBER(SEARCH("Vehicule",$C97)),ISNUMBER(SEARCH("vehicule",$C97))),Accueil!$B$14,IFERROR(VLOOKUP($C97,$L$3:$P$43,5,FALSE),1)))))),2),0)</f>
        <v>0</v>
      </c>
    </row>
    <row r="98" spans="1:34" ht="20.100000000000001" customHeight="1" x14ac:dyDescent="0.25">
      <c r="A98" s="248" t="str">
        <f>IF(NOT(_xlfn.ISFORMULA(D98)),IF(AND(ISNUMBER(D98),D98&lt;&gt;0),Accueil!$B$7,IF(NOT(_xlfn.ISFORMULA(G98)),IF(AND(ISNUMBER(G98),G98&lt;&gt;0),Accueil!$B$7,""),"")),IF(NOT(_xlfn.ISFORMULA(G98)),IF(AND(ISNUMBER(G98),G98&lt;&gt;0),Accueil!$B$7,""),""))</f>
        <v/>
      </c>
      <c r="B98" s="37"/>
      <c r="C98" s="50"/>
      <c r="D98" s="249" t="str">
        <f t="shared" ca="1" si="18"/>
        <v/>
      </c>
      <c r="E98" s="223" t="str">
        <f t="shared" ca="1" si="19"/>
        <v/>
      </c>
      <c r="F98" s="223" t="str">
        <f t="shared" ca="1" si="20"/>
        <v/>
      </c>
      <c r="G98" s="224" t="str">
        <f t="shared" ca="1" si="21"/>
        <v/>
      </c>
      <c r="H98" s="255" t="str">
        <f t="shared" ca="1" si="22"/>
        <v/>
      </c>
      <c r="I98" s="251" t="str">
        <f t="shared" ca="1" si="23"/>
        <v/>
      </c>
      <c r="J98" s="244" t="str">
        <f t="shared" ca="1" si="24"/>
        <v/>
      </c>
      <c r="K98" s="35"/>
      <c r="L98" s="148"/>
      <c r="M98" s="148"/>
      <c r="N98" s="148"/>
      <c r="O98" s="148"/>
      <c r="P98" s="148"/>
      <c r="Q98" s="148"/>
      <c r="R98" s="148"/>
      <c r="S98" s="148"/>
      <c r="T98" s="197"/>
      <c r="U98" s="35"/>
      <c r="X98" s="148"/>
      <c r="Y98" s="148"/>
      <c r="Z98" s="148"/>
      <c r="AA98" s="228" t="b">
        <f t="shared" ca="1" si="25"/>
        <v>1</v>
      </c>
      <c r="AB98" s="228" t="b">
        <f t="shared" si="26"/>
        <v>0</v>
      </c>
      <c r="AC98" s="228" t="b">
        <f ca="1">AND(Accueil!$Z$100="Régulière",Accueil!$E$5="Oui",$AA98,NOT($AB98),OR($AE98="",Accueil!$E$7="",NOT(ISNUMBER(Accueil!$E$7)),$AE98&gt;=Accueil!$E$7))</f>
        <v>0</v>
      </c>
      <c r="AD98" s="228" t="b">
        <f ca="1">AND(Accueil!$Z$100="Régulière",Accueil!$E$8="Oui",$AA98,NOT($AB98),OR($AE98="",Accueil!$E$10="",NOT(ISNUMBER(Accueil!$E$10)),$AE98&gt;=Accueil!$E$10))</f>
        <v>0</v>
      </c>
      <c r="AE98" s="247" t="str">
        <f>IF(NOT(_xlfn.ISFORMULA(A98)),IF(ISNUMBER(A98),A98,IF(NOT(_xlfn.ISFORMULA(D98)),IF(AND(ISNUMBER(D98),D98&lt;&gt;0),Accueil!$B$7,IF(NOT(_xlfn.ISFORMULA(G98)),IF(AND(ISNUMBER(G98),G98&lt;&gt;0),Accueil!$B$7,""),"")),IF(NOT(_xlfn.ISFORMULA(G98)),IF(AND(ISNUMBER(G98),G98&lt;&gt;0),Accueil!$B$7,""),""))),IF(NOT(_xlfn.ISFORMULA(D98)),IF(AND(ISNUMBER(D98),D98&lt;&gt;0),Accueil!$B$7,IF(NOT(_xlfn.ISFORMULA(G98)),IF(AND(ISNUMBER(G98),G98&lt;&gt;0),Accueil!$B$7,""),"")),IF(NOT(_xlfn.ISFORMULA(G98)),IF(AND(ISNUMBER(G98),G98&lt;&gt;0),Accueil!$B$7,""),"")))</f>
        <v/>
      </c>
      <c r="AF98" s="231" t="str">
        <f t="shared" ca="1" si="27"/>
        <v/>
      </c>
      <c r="AG98" s="231">
        <f ca="1">IF($AC98,ROUND(IF(ISNUMBER(E98),E98,0)*(IF(OR(ISNUMBER(SEARCH("Non déductible",$C98)),ISNUMBER(SEARCH("Non deductible",$C98))),0,IF(ISNUMBER(SEARCH("Repas",$C98)),0.5,IF(ISNUMBER(SEARCH("Bureau à domicile",$C98)),Accueil!$B$13,IF(OR(ISNUMBER(SEARCH("Véhicule",$C98)),ISNUMBER(SEARCH("Vehicule",$C98)),ISNUMBER(SEARCH("vehicule",$C98))),Accueil!$B$14,IFERROR(VLOOKUP($C98,$L$3:$P$43,5,FALSE),1)))))),2),0)</f>
        <v>0</v>
      </c>
      <c r="AH98" s="231">
        <f ca="1">IF($AD98,ROUND(IF(ISNUMBER(F98),F98,0)*(IF(OR(ISNUMBER(SEARCH("Non déductible",$C98)),ISNUMBER(SEARCH("Non deductible",$C98))),0,IF(ISNUMBER(SEARCH("Repas",$C98)),0.5,IF(ISNUMBER(SEARCH("Bureau à domicile",$C98)),Accueil!$B$13,IF(OR(ISNUMBER(SEARCH("Véhicule",$C98)),ISNUMBER(SEARCH("Vehicule",$C98)),ISNUMBER(SEARCH("vehicule",$C98))),Accueil!$B$14,IFERROR(VLOOKUP($C98,$L$3:$P$43,5,FALSE),1)))))),2),0)</f>
        <v>0</v>
      </c>
    </row>
    <row r="99" spans="1:34" ht="20.100000000000001" customHeight="1" x14ac:dyDescent="0.25">
      <c r="A99" s="248" t="str">
        <f>IF(NOT(_xlfn.ISFORMULA(D99)),IF(AND(ISNUMBER(D99),D99&lt;&gt;0),Accueil!$B$7,IF(NOT(_xlfn.ISFORMULA(G99)),IF(AND(ISNUMBER(G99),G99&lt;&gt;0),Accueil!$B$7,""),"")),IF(NOT(_xlfn.ISFORMULA(G99)),IF(AND(ISNUMBER(G99),G99&lt;&gt;0),Accueil!$B$7,""),""))</f>
        <v/>
      </c>
      <c r="B99" s="37"/>
      <c r="C99" s="50"/>
      <c r="D99" s="249" t="str">
        <f t="shared" ca="1" si="18"/>
        <v/>
      </c>
      <c r="E99" s="223" t="str">
        <f t="shared" ca="1" si="19"/>
        <v/>
      </c>
      <c r="F99" s="223" t="str">
        <f t="shared" ca="1" si="20"/>
        <v/>
      </c>
      <c r="G99" s="224" t="str">
        <f t="shared" ca="1" si="21"/>
        <v/>
      </c>
      <c r="H99" s="255" t="str">
        <f t="shared" ca="1" si="22"/>
        <v/>
      </c>
      <c r="I99" s="251" t="str">
        <f t="shared" ca="1" si="23"/>
        <v/>
      </c>
      <c r="J99" s="244" t="str">
        <f t="shared" ca="1" si="24"/>
        <v/>
      </c>
      <c r="K99" s="35"/>
      <c r="L99" s="148"/>
      <c r="M99" s="148"/>
      <c r="N99" s="148"/>
      <c r="O99" s="148"/>
      <c r="P99" s="148"/>
      <c r="Q99" s="148"/>
      <c r="R99" s="148"/>
      <c r="S99" s="148"/>
      <c r="T99" s="197"/>
      <c r="U99" s="35"/>
      <c r="X99" s="148"/>
      <c r="Y99" s="148"/>
      <c r="Z99" s="148"/>
      <c r="AA99" s="228" t="b">
        <f t="shared" ca="1" si="25"/>
        <v>1</v>
      </c>
      <c r="AB99" s="228" t="b">
        <f t="shared" si="26"/>
        <v>0</v>
      </c>
      <c r="AC99" s="228" t="b">
        <f ca="1">AND(Accueil!$Z$100="Régulière",Accueil!$E$5="Oui",$AA99,NOT($AB99),OR($AE99="",Accueil!$E$7="",NOT(ISNUMBER(Accueil!$E$7)),$AE99&gt;=Accueil!$E$7))</f>
        <v>0</v>
      </c>
      <c r="AD99" s="228" t="b">
        <f ca="1">AND(Accueil!$Z$100="Régulière",Accueil!$E$8="Oui",$AA99,NOT($AB99),OR($AE99="",Accueil!$E$10="",NOT(ISNUMBER(Accueil!$E$10)),$AE99&gt;=Accueil!$E$10))</f>
        <v>0</v>
      </c>
      <c r="AE99" s="247" t="str">
        <f>IF(NOT(_xlfn.ISFORMULA(A99)),IF(ISNUMBER(A99),A99,IF(NOT(_xlfn.ISFORMULA(D99)),IF(AND(ISNUMBER(D99),D99&lt;&gt;0),Accueil!$B$7,IF(NOT(_xlfn.ISFORMULA(G99)),IF(AND(ISNUMBER(G99),G99&lt;&gt;0),Accueil!$B$7,""),"")),IF(NOT(_xlfn.ISFORMULA(G99)),IF(AND(ISNUMBER(G99),G99&lt;&gt;0),Accueil!$B$7,""),""))),IF(NOT(_xlfn.ISFORMULA(D99)),IF(AND(ISNUMBER(D99),D99&lt;&gt;0),Accueil!$B$7,IF(NOT(_xlfn.ISFORMULA(G99)),IF(AND(ISNUMBER(G99),G99&lt;&gt;0),Accueil!$B$7,""),"")),IF(NOT(_xlfn.ISFORMULA(G99)),IF(AND(ISNUMBER(G99),G99&lt;&gt;0),Accueil!$B$7,""),"")))</f>
        <v/>
      </c>
      <c r="AF99" s="231" t="str">
        <f t="shared" ca="1" si="27"/>
        <v/>
      </c>
      <c r="AG99" s="231">
        <f ca="1">IF($AC99,ROUND(IF(ISNUMBER(E99),E99,0)*(IF(OR(ISNUMBER(SEARCH("Non déductible",$C99)),ISNUMBER(SEARCH("Non deductible",$C99))),0,IF(ISNUMBER(SEARCH("Repas",$C99)),0.5,IF(ISNUMBER(SEARCH("Bureau à domicile",$C99)),Accueil!$B$13,IF(OR(ISNUMBER(SEARCH("Véhicule",$C99)),ISNUMBER(SEARCH("Vehicule",$C99)),ISNUMBER(SEARCH("vehicule",$C99))),Accueil!$B$14,IFERROR(VLOOKUP($C99,$L$3:$P$43,5,FALSE),1)))))),2),0)</f>
        <v>0</v>
      </c>
      <c r="AH99" s="231">
        <f ca="1">IF($AD99,ROUND(IF(ISNUMBER(F99),F99,0)*(IF(OR(ISNUMBER(SEARCH("Non déductible",$C99)),ISNUMBER(SEARCH("Non deductible",$C99))),0,IF(ISNUMBER(SEARCH("Repas",$C99)),0.5,IF(ISNUMBER(SEARCH("Bureau à domicile",$C99)),Accueil!$B$13,IF(OR(ISNUMBER(SEARCH("Véhicule",$C99)),ISNUMBER(SEARCH("Vehicule",$C99)),ISNUMBER(SEARCH("vehicule",$C99))),Accueil!$B$14,IFERROR(VLOOKUP($C99,$L$3:$P$43,5,FALSE),1)))))),2),0)</f>
        <v>0</v>
      </c>
    </row>
    <row r="100" spans="1:34" ht="20.100000000000001" customHeight="1" x14ac:dyDescent="0.25">
      <c r="A100" s="248" t="str">
        <f>IF(NOT(_xlfn.ISFORMULA(D100)),IF(AND(ISNUMBER(D100),D100&lt;&gt;0),Accueil!$B$7,IF(NOT(_xlfn.ISFORMULA(G100)),IF(AND(ISNUMBER(G100),G100&lt;&gt;0),Accueil!$B$7,""),"")),IF(NOT(_xlfn.ISFORMULA(G100)),IF(AND(ISNUMBER(G100),G100&lt;&gt;0),Accueil!$B$7,""),""))</f>
        <v/>
      </c>
      <c r="B100" s="37"/>
      <c r="C100" s="50"/>
      <c r="D100" s="249" t="str">
        <f t="shared" ca="1" si="18"/>
        <v/>
      </c>
      <c r="E100" s="223" t="str">
        <f t="shared" ca="1" si="19"/>
        <v/>
      </c>
      <c r="F100" s="223" t="str">
        <f t="shared" ca="1" si="20"/>
        <v/>
      </c>
      <c r="G100" s="224" t="str">
        <f t="shared" ca="1" si="21"/>
        <v/>
      </c>
      <c r="H100" s="255" t="str">
        <f t="shared" ca="1" si="22"/>
        <v/>
      </c>
      <c r="I100" s="251" t="str">
        <f t="shared" ca="1" si="23"/>
        <v/>
      </c>
      <c r="J100" s="244" t="str">
        <f t="shared" ca="1" si="24"/>
        <v/>
      </c>
      <c r="K100" s="35"/>
      <c r="L100" s="148"/>
      <c r="M100" s="148"/>
      <c r="N100" s="148"/>
      <c r="O100" s="148"/>
      <c r="P100" s="148"/>
      <c r="Q100" s="148"/>
      <c r="R100" s="148"/>
      <c r="S100" s="148"/>
      <c r="T100" s="197"/>
      <c r="U100" s="35"/>
      <c r="X100" s="148"/>
      <c r="Y100" s="148"/>
      <c r="Z100" s="148"/>
      <c r="AA100" s="228" t="b">
        <f t="shared" ca="1" si="25"/>
        <v>1</v>
      </c>
      <c r="AB100" s="228" t="b">
        <f t="shared" si="26"/>
        <v>0</v>
      </c>
      <c r="AC100" s="228" t="b">
        <f ca="1">AND(Accueil!$Z$100="Régulière",Accueil!$E$5="Oui",$AA100,NOT($AB100),OR($AE100="",Accueil!$E$7="",NOT(ISNUMBER(Accueil!$E$7)),$AE100&gt;=Accueil!$E$7))</f>
        <v>0</v>
      </c>
      <c r="AD100" s="228" t="b">
        <f ca="1">AND(Accueil!$Z$100="Régulière",Accueil!$E$8="Oui",$AA100,NOT($AB100),OR($AE100="",Accueil!$E$10="",NOT(ISNUMBER(Accueil!$E$10)),$AE100&gt;=Accueil!$E$10))</f>
        <v>0</v>
      </c>
      <c r="AE100" s="247" t="str">
        <f>IF(NOT(_xlfn.ISFORMULA(A100)),IF(ISNUMBER(A100),A100,IF(NOT(_xlfn.ISFORMULA(D100)),IF(AND(ISNUMBER(D100),D100&lt;&gt;0),Accueil!$B$7,IF(NOT(_xlfn.ISFORMULA(G100)),IF(AND(ISNUMBER(G100),G100&lt;&gt;0),Accueil!$B$7,""),"")),IF(NOT(_xlfn.ISFORMULA(G100)),IF(AND(ISNUMBER(G100),G100&lt;&gt;0),Accueil!$B$7,""),""))),IF(NOT(_xlfn.ISFORMULA(D100)),IF(AND(ISNUMBER(D100),D100&lt;&gt;0),Accueil!$B$7,IF(NOT(_xlfn.ISFORMULA(G100)),IF(AND(ISNUMBER(G100),G100&lt;&gt;0),Accueil!$B$7,""),"")),IF(NOT(_xlfn.ISFORMULA(G100)),IF(AND(ISNUMBER(G100),G100&lt;&gt;0),Accueil!$B$7,""),"")))</f>
        <v/>
      </c>
      <c r="AF100" s="231" t="str">
        <f t="shared" ca="1" si="27"/>
        <v/>
      </c>
      <c r="AG100" s="231">
        <f ca="1">IF($AC100,ROUND(IF(ISNUMBER(E100),E100,0)*(IF(OR(ISNUMBER(SEARCH("Non déductible",$C100)),ISNUMBER(SEARCH("Non deductible",$C100))),0,IF(ISNUMBER(SEARCH("Repas",$C100)),0.5,IF(ISNUMBER(SEARCH("Bureau à domicile",$C100)),Accueil!$B$13,IF(OR(ISNUMBER(SEARCH("Véhicule",$C100)),ISNUMBER(SEARCH("Vehicule",$C100)),ISNUMBER(SEARCH("vehicule",$C100))),Accueil!$B$14,IFERROR(VLOOKUP($C100,$L$3:$P$43,5,FALSE),1)))))),2),0)</f>
        <v>0</v>
      </c>
      <c r="AH100" s="231">
        <f ca="1">IF($AD100,ROUND(IF(ISNUMBER(F100),F100,0)*(IF(OR(ISNUMBER(SEARCH("Non déductible",$C100)),ISNUMBER(SEARCH("Non deductible",$C100))),0,IF(ISNUMBER(SEARCH("Repas",$C100)),0.5,IF(ISNUMBER(SEARCH("Bureau à domicile",$C100)),Accueil!$B$13,IF(OR(ISNUMBER(SEARCH("Véhicule",$C100)),ISNUMBER(SEARCH("Vehicule",$C100)),ISNUMBER(SEARCH("vehicule",$C100))),Accueil!$B$14,IFERROR(VLOOKUP($C100,$L$3:$P$43,5,FALSE),1)))))),2),0)</f>
        <v>0</v>
      </c>
    </row>
    <row r="101" spans="1:34" ht="20.100000000000001" customHeight="1" x14ac:dyDescent="0.25">
      <c r="A101" s="248" t="str">
        <f>IF(NOT(_xlfn.ISFORMULA(D101)),IF(AND(ISNUMBER(D101),D101&lt;&gt;0),Accueil!$B$7,IF(NOT(_xlfn.ISFORMULA(G101)),IF(AND(ISNUMBER(G101),G101&lt;&gt;0),Accueil!$B$7,""),"")),IF(NOT(_xlfn.ISFORMULA(G101)),IF(AND(ISNUMBER(G101),G101&lt;&gt;0),Accueil!$B$7,""),""))</f>
        <v/>
      </c>
      <c r="B101" s="37"/>
      <c r="C101" s="50"/>
      <c r="D101" s="249" t="str">
        <f t="shared" ca="1" si="18"/>
        <v/>
      </c>
      <c r="E101" s="223" t="str">
        <f t="shared" ca="1" si="19"/>
        <v/>
      </c>
      <c r="F101" s="223" t="str">
        <f t="shared" ca="1" si="20"/>
        <v/>
      </c>
      <c r="G101" s="224" t="str">
        <f t="shared" ca="1" si="21"/>
        <v/>
      </c>
      <c r="H101" s="255" t="str">
        <f t="shared" ca="1" si="22"/>
        <v/>
      </c>
      <c r="I101" s="251" t="str">
        <f t="shared" ca="1" si="23"/>
        <v/>
      </c>
      <c r="J101" s="244" t="str">
        <f t="shared" ca="1" si="24"/>
        <v/>
      </c>
      <c r="K101" s="35"/>
      <c r="L101" s="148"/>
      <c r="M101" s="148"/>
      <c r="N101" s="148"/>
      <c r="O101" s="148"/>
      <c r="P101" s="148"/>
      <c r="Q101" s="148"/>
      <c r="R101" s="148"/>
      <c r="S101" s="148"/>
      <c r="T101" s="197"/>
      <c r="U101" s="35"/>
      <c r="X101" s="148"/>
      <c r="Y101" s="148"/>
      <c r="Z101" s="148"/>
      <c r="AA101" s="228" t="b">
        <f t="shared" ca="1" si="25"/>
        <v>1</v>
      </c>
      <c r="AB101" s="228" t="b">
        <f t="shared" si="26"/>
        <v>0</v>
      </c>
      <c r="AC101" s="228" t="b">
        <f ca="1">AND(Accueil!$Z$100="Régulière",Accueil!$E$5="Oui",$AA101,NOT($AB101),OR($AE101="",Accueil!$E$7="",NOT(ISNUMBER(Accueil!$E$7)),$AE101&gt;=Accueil!$E$7))</f>
        <v>0</v>
      </c>
      <c r="AD101" s="228" t="b">
        <f ca="1">AND(Accueil!$Z$100="Régulière",Accueil!$E$8="Oui",$AA101,NOT($AB101),OR($AE101="",Accueil!$E$10="",NOT(ISNUMBER(Accueil!$E$10)),$AE101&gt;=Accueil!$E$10))</f>
        <v>0</v>
      </c>
      <c r="AE101" s="247" t="str">
        <f>IF(NOT(_xlfn.ISFORMULA(A101)),IF(ISNUMBER(A101),A101,IF(NOT(_xlfn.ISFORMULA(D101)),IF(AND(ISNUMBER(D101),D101&lt;&gt;0),Accueil!$B$7,IF(NOT(_xlfn.ISFORMULA(G101)),IF(AND(ISNUMBER(G101),G101&lt;&gt;0),Accueil!$B$7,""),"")),IF(NOT(_xlfn.ISFORMULA(G101)),IF(AND(ISNUMBER(G101),G101&lt;&gt;0),Accueil!$B$7,""),""))),IF(NOT(_xlfn.ISFORMULA(D101)),IF(AND(ISNUMBER(D101),D101&lt;&gt;0),Accueil!$B$7,IF(NOT(_xlfn.ISFORMULA(G101)),IF(AND(ISNUMBER(G101),G101&lt;&gt;0),Accueil!$B$7,""),"")),IF(NOT(_xlfn.ISFORMULA(G101)),IF(AND(ISNUMBER(G101),G101&lt;&gt;0),Accueil!$B$7,""),"")))</f>
        <v/>
      </c>
      <c r="AF101" s="231" t="str">
        <f t="shared" ca="1" si="27"/>
        <v/>
      </c>
      <c r="AG101" s="231">
        <f ca="1">IF($AC101,ROUND(IF(ISNUMBER(E101),E101,0)*(IF(OR(ISNUMBER(SEARCH("Non déductible",$C101)),ISNUMBER(SEARCH("Non deductible",$C101))),0,IF(ISNUMBER(SEARCH("Repas",$C101)),0.5,IF(ISNUMBER(SEARCH("Bureau à domicile",$C101)),Accueil!$B$13,IF(OR(ISNUMBER(SEARCH("Véhicule",$C101)),ISNUMBER(SEARCH("Vehicule",$C101)),ISNUMBER(SEARCH("vehicule",$C101))),Accueil!$B$14,IFERROR(VLOOKUP($C101,$L$3:$P$43,5,FALSE),1)))))),2),0)</f>
        <v>0</v>
      </c>
      <c r="AH101" s="231">
        <f ca="1">IF($AD101,ROUND(IF(ISNUMBER(F101),F101,0)*(IF(OR(ISNUMBER(SEARCH("Non déductible",$C101)),ISNUMBER(SEARCH("Non deductible",$C101))),0,IF(ISNUMBER(SEARCH("Repas",$C101)),0.5,IF(ISNUMBER(SEARCH("Bureau à domicile",$C101)),Accueil!$B$13,IF(OR(ISNUMBER(SEARCH("Véhicule",$C101)),ISNUMBER(SEARCH("Vehicule",$C101)),ISNUMBER(SEARCH("vehicule",$C101))),Accueil!$B$14,IFERROR(VLOOKUP($C101,$L$3:$P$43,5,FALSE),1)))))),2),0)</f>
        <v>0</v>
      </c>
    </row>
    <row r="102" spans="1:34" ht="20.100000000000001" customHeight="1" x14ac:dyDescent="0.25">
      <c r="A102" s="248" t="str">
        <f>IF(NOT(_xlfn.ISFORMULA(D102)),IF(AND(ISNUMBER(D102),D102&lt;&gt;0),Accueil!$B$7,IF(NOT(_xlfn.ISFORMULA(G102)),IF(AND(ISNUMBER(G102),G102&lt;&gt;0),Accueil!$B$7,""),"")),IF(NOT(_xlfn.ISFORMULA(G102)),IF(AND(ISNUMBER(G102),G102&lt;&gt;0),Accueil!$B$7,""),""))</f>
        <v/>
      </c>
      <c r="B102" s="37"/>
      <c r="C102" s="50"/>
      <c r="D102" s="249" t="str">
        <f t="shared" ca="1" si="18"/>
        <v/>
      </c>
      <c r="E102" s="223" t="str">
        <f t="shared" ca="1" si="19"/>
        <v/>
      </c>
      <c r="F102" s="223" t="str">
        <f t="shared" ca="1" si="20"/>
        <v/>
      </c>
      <c r="G102" s="224" t="str">
        <f t="shared" ca="1" si="21"/>
        <v/>
      </c>
      <c r="H102" s="255" t="str">
        <f t="shared" ca="1" si="22"/>
        <v/>
      </c>
      <c r="I102" s="251" t="str">
        <f t="shared" ca="1" si="23"/>
        <v/>
      </c>
      <c r="J102" s="244" t="str">
        <f t="shared" ca="1" si="24"/>
        <v/>
      </c>
      <c r="K102" s="35"/>
      <c r="L102" s="148"/>
      <c r="M102" s="148"/>
      <c r="N102" s="148"/>
      <c r="O102" s="148"/>
      <c r="P102" s="148"/>
      <c r="Q102" s="148"/>
      <c r="R102" s="148"/>
      <c r="S102" s="148"/>
      <c r="T102" s="197"/>
      <c r="U102" s="35"/>
      <c r="X102" s="148"/>
      <c r="Y102" s="148"/>
      <c r="Z102" s="148"/>
      <c r="AA102" s="228" t="b">
        <f t="shared" ca="1" si="25"/>
        <v>1</v>
      </c>
      <c r="AB102" s="228" t="b">
        <f t="shared" si="26"/>
        <v>0</v>
      </c>
      <c r="AC102" s="228" t="b">
        <f ca="1">AND(Accueil!$Z$100="Régulière",Accueil!$E$5="Oui",$AA102,NOT($AB102),OR($AE102="",Accueil!$E$7="",NOT(ISNUMBER(Accueil!$E$7)),$AE102&gt;=Accueil!$E$7))</f>
        <v>0</v>
      </c>
      <c r="AD102" s="228" t="b">
        <f ca="1">AND(Accueil!$Z$100="Régulière",Accueil!$E$8="Oui",$AA102,NOT($AB102),OR($AE102="",Accueil!$E$10="",NOT(ISNUMBER(Accueil!$E$10)),$AE102&gt;=Accueil!$E$10))</f>
        <v>0</v>
      </c>
      <c r="AE102" s="247" t="str">
        <f>IF(NOT(_xlfn.ISFORMULA(A102)),IF(ISNUMBER(A102),A102,IF(NOT(_xlfn.ISFORMULA(D102)),IF(AND(ISNUMBER(D102),D102&lt;&gt;0),Accueil!$B$7,IF(NOT(_xlfn.ISFORMULA(G102)),IF(AND(ISNUMBER(G102),G102&lt;&gt;0),Accueil!$B$7,""),"")),IF(NOT(_xlfn.ISFORMULA(G102)),IF(AND(ISNUMBER(G102),G102&lt;&gt;0),Accueil!$B$7,""),""))),IF(NOT(_xlfn.ISFORMULA(D102)),IF(AND(ISNUMBER(D102),D102&lt;&gt;0),Accueil!$B$7,IF(NOT(_xlfn.ISFORMULA(G102)),IF(AND(ISNUMBER(G102),G102&lt;&gt;0),Accueil!$B$7,""),"")),IF(NOT(_xlfn.ISFORMULA(G102)),IF(AND(ISNUMBER(G102),G102&lt;&gt;0),Accueil!$B$7,""),"")))</f>
        <v/>
      </c>
      <c r="AF102" s="231" t="str">
        <f t="shared" ca="1" si="27"/>
        <v/>
      </c>
      <c r="AG102" s="231">
        <f ca="1">IF($AC102,ROUND(IF(ISNUMBER(E102),E102,0)*(IF(OR(ISNUMBER(SEARCH("Non déductible",$C102)),ISNUMBER(SEARCH("Non deductible",$C102))),0,IF(ISNUMBER(SEARCH("Repas",$C102)),0.5,IF(ISNUMBER(SEARCH("Bureau à domicile",$C102)),Accueil!$B$13,IF(OR(ISNUMBER(SEARCH("Véhicule",$C102)),ISNUMBER(SEARCH("Vehicule",$C102)),ISNUMBER(SEARCH("vehicule",$C102))),Accueil!$B$14,IFERROR(VLOOKUP($C102,$L$3:$P$43,5,FALSE),1)))))),2),0)</f>
        <v>0</v>
      </c>
      <c r="AH102" s="231">
        <f ca="1">IF($AD102,ROUND(IF(ISNUMBER(F102),F102,0)*(IF(OR(ISNUMBER(SEARCH("Non déductible",$C102)),ISNUMBER(SEARCH("Non deductible",$C102))),0,IF(ISNUMBER(SEARCH("Repas",$C102)),0.5,IF(ISNUMBER(SEARCH("Bureau à domicile",$C102)),Accueil!$B$13,IF(OR(ISNUMBER(SEARCH("Véhicule",$C102)),ISNUMBER(SEARCH("Vehicule",$C102)),ISNUMBER(SEARCH("vehicule",$C102))),Accueil!$B$14,IFERROR(VLOOKUP($C102,$L$3:$P$43,5,FALSE),1)))))),2),0)</f>
        <v>0</v>
      </c>
    </row>
    <row r="103" spans="1:34" ht="20.100000000000001" customHeight="1" x14ac:dyDescent="0.25">
      <c r="A103" s="248" t="str">
        <f>IF(NOT(_xlfn.ISFORMULA(D103)),IF(AND(ISNUMBER(D103),D103&lt;&gt;0),Accueil!$B$7,IF(NOT(_xlfn.ISFORMULA(G103)),IF(AND(ISNUMBER(G103),G103&lt;&gt;0),Accueil!$B$7,""),"")),IF(NOT(_xlfn.ISFORMULA(G103)),IF(AND(ISNUMBER(G103),G103&lt;&gt;0),Accueil!$B$7,""),""))</f>
        <v/>
      </c>
      <c r="B103" s="37"/>
      <c r="C103" s="50"/>
      <c r="D103" s="249" t="str">
        <f t="shared" ca="1" si="18"/>
        <v/>
      </c>
      <c r="E103" s="223" t="str">
        <f t="shared" ca="1" si="19"/>
        <v/>
      </c>
      <c r="F103" s="223" t="str">
        <f t="shared" ca="1" si="20"/>
        <v/>
      </c>
      <c r="G103" s="224" t="str">
        <f t="shared" ca="1" si="21"/>
        <v/>
      </c>
      <c r="H103" s="255" t="str">
        <f t="shared" ca="1" si="22"/>
        <v/>
      </c>
      <c r="I103" s="251" t="str">
        <f t="shared" ca="1" si="23"/>
        <v/>
      </c>
      <c r="J103" s="244" t="str">
        <f t="shared" ca="1" si="24"/>
        <v/>
      </c>
      <c r="K103" s="35"/>
      <c r="L103" s="148"/>
      <c r="M103" s="148"/>
      <c r="N103" s="148"/>
      <c r="O103" s="148"/>
      <c r="P103" s="148"/>
      <c r="Q103" s="148"/>
      <c r="R103" s="148"/>
      <c r="S103" s="148"/>
      <c r="T103" s="197"/>
      <c r="U103" s="35"/>
      <c r="X103" s="148"/>
      <c r="Y103" s="148"/>
      <c r="Z103" s="148"/>
      <c r="AA103" s="228" t="b">
        <f t="shared" ca="1" si="25"/>
        <v>1</v>
      </c>
      <c r="AB103" s="228" t="b">
        <f t="shared" si="26"/>
        <v>0</v>
      </c>
      <c r="AC103" s="228" t="b">
        <f ca="1">AND(Accueil!$Z$100="Régulière",Accueil!$E$5="Oui",$AA103,NOT($AB103),OR($AE103="",Accueil!$E$7="",NOT(ISNUMBER(Accueil!$E$7)),$AE103&gt;=Accueil!$E$7))</f>
        <v>0</v>
      </c>
      <c r="AD103" s="228" t="b">
        <f ca="1">AND(Accueil!$Z$100="Régulière",Accueil!$E$8="Oui",$AA103,NOT($AB103),OR($AE103="",Accueil!$E$10="",NOT(ISNUMBER(Accueil!$E$10)),$AE103&gt;=Accueil!$E$10))</f>
        <v>0</v>
      </c>
      <c r="AE103" s="247" t="str">
        <f>IF(NOT(_xlfn.ISFORMULA(A103)),IF(ISNUMBER(A103),A103,IF(NOT(_xlfn.ISFORMULA(D103)),IF(AND(ISNUMBER(D103),D103&lt;&gt;0),Accueil!$B$7,IF(NOT(_xlfn.ISFORMULA(G103)),IF(AND(ISNUMBER(G103),G103&lt;&gt;0),Accueil!$B$7,""),"")),IF(NOT(_xlfn.ISFORMULA(G103)),IF(AND(ISNUMBER(G103),G103&lt;&gt;0),Accueil!$B$7,""),""))),IF(NOT(_xlfn.ISFORMULA(D103)),IF(AND(ISNUMBER(D103),D103&lt;&gt;0),Accueil!$B$7,IF(NOT(_xlfn.ISFORMULA(G103)),IF(AND(ISNUMBER(G103),G103&lt;&gt;0),Accueil!$B$7,""),"")),IF(NOT(_xlfn.ISFORMULA(G103)),IF(AND(ISNUMBER(G103),G103&lt;&gt;0),Accueil!$B$7,""),"")))</f>
        <v/>
      </c>
      <c r="AF103" s="231" t="str">
        <f t="shared" ca="1" si="27"/>
        <v/>
      </c>
      <c r="AG103" s="231">
        <f ca="1">IF($AC103,ROUND(IF(ISNUMBER(E103),E103,0)*(IF(OR(ISNUMBER(SEARCH("Non déductible",$C103)),ISNUMBER(SEARCH("Non deductible",$C103))),0,IF(ISNUMBER(SEARCH("Repas",$C103)),0.5,IF(ISNUMBER(SEARCH("Bureau à domicile",$C103)),Accueil!$B$13,IF(OR(ISNUMBER(SEARCH("Véhicule",$C103)),ISNUMBER(SEARCH("Vehicule",$C103)),ISNUMBER(SEARCH("vehicule",$C103))),Accueil!$B$14,IFERROR(VLOOKUP($C103,$L$3:$P$43,5,FALSE),1)))))),2),0)</f>
        <v>0</v>
      </c>
      <c r="AH103" s="231">
        <f ca="1">IF($AD103,ROUND(IF(ISNUMBER(F103),F103,0)*(IF(OR(ISNUMBER(SEARCH("Non déductible",$C103)),ISNUMBER(SEARCH("Non deductible",$C103))),0,IF(ISNUMBER(SEARCH("Repas",$C103)),0.5,IF(ISNUMBER(SEARCH("Bureau à domicile",$C103)),Accueil!$B$13,IF(OR(ISNUMBER(SEARCH("Véhicule",$C103)),ISNUMBER(SEARCH("Vehicule",$C103)),ISNUMBER(SEARCH("vehicule",$C103))),Accueil!$B$14,IFERROR(VLOOKUP($C103,$L$3:$P$43,5,FALSE),1)))))),2),0)</f>
        <v>0</v>
      </c>
    </row>
    <row r="104" spans="1:34" ht="20.100000000000001" customHeight="1" x14ac:dyDescent="0.25">
      <c r="A104" s="248" t="str">
        <f>IF(NOT(_xlfn.ISFORMULA(D104)),IF(AND(ISNUMBER(D104),D104&lt;&gt;0),Accueil!$B$7,IF(NOT(_xlfn.ISFORMULA(G104)),IF(AND(ISNUMBER(G104),G104&lt;&gt;0),Accueil!$B$7,""),"")),IF(NOT(_xlfn.ISFORMULA(G104)),IF(AND(ISNUMBER(G104),G104&lt;&gt;0),Accueil!$B$7,""),""))</f>
        <v/>
      </c>
      <c r="B104" s="37"/>
      <c r="C104" s="50"/>
      <c r="D104" s="249" t="str">
        <f t="shared" ca="1" si="18"/>
        <v/>
      </c>
      <c r="E104" s="223" t="str">
        <f t="shared" ca="1" si="19"/>
        <v/>
      </c>
      <c r="F104" s="223" t="str">
        <f t="shared" ca="1" si="20"/>
        <v/>
      </c>
      <c r="G104" s="224" t="str">
        <f t="shared" ca="1" si="21"/>
        <v/>
      </c>
      <c r="H104" s="255" t="str">
        <f t="shared" ca="1" si="22"/>
        <v/>
      </c>
      <c r="I104" s="251" t="str">
        <f t="shared" ca="1" si="23"/>
        <v/>
      </c>
      <c r="J104" s="244" t="str">
        <f t="shared" ca="1" si="24"/>
        <v/>
      </c>
      <c r="K104" s="35"/>
      <c r="L104" s="148"/>
      <c r="M104" s="148"/>
      <c r="N104" s="148"/>
      <c r="O104" s="148"/>
      <c r="P104" s="148"/>
      <c r="Q104" s="148"/>
      <c r="R104" s="148"/>
      <c r="S104" s="148"/>
      <c r="T104" s="197"/>
      <c r="U104" s="35"/>
      <c r="X104" s="148"/>
      <c r="Y104" s="148"/>
      <c r="Z104" s="148"/>
      <c r="AA104" s="228" t="b">
        <f t="shared" ca="1" si="25"/>
        <v>1</v>
      </c>
      <c r="AB104" s="228" t="b">
        <f t="shared" si="26"/>
        <v>0</v>
      </c>
      <c r="AC104" s="228" t="b">
        <f ca="1">AND(Accueil!$Z$100="Régulière",Accueil!$E$5="Oui",$AA104,NOT($AB104),OR($AE104="",Accueil!$E$7="",NOT(ISNUMBER(Accueil!$E$7)),$AE104&gt;=Accueil!$E$7))</f>
        <v>0</v>
      </c>
      <c r="AD104" s="228" t="b">
        <f ca="1">AND(Accueil!$Z$100="Régulière",Accueil!$E$8="Oui",$AA104,NOT($AB104),OR($AE104="",Accueil!$E$10="",NOT(ISNUMBER(Accueil!$E$10)),$AE104&gt;=Accueil!$E$10))</f>
        <v>0</v>
      </c>
      <c r="AE104" s="247" t="str">
        <f>IF(NOT(_xlfn.ISFORMULA(A104)),IF(ISNUMBER(A104),A104,IF(NOT(_xlfn.ISFORMULA(D104)),IF(AND(ISNUMBER(D104),D104&lt;&gt;0),Accueil!$B$7,IF(NOT(_xlfn.ISFORMULA(G104)),IF(AND(ISNUMBER(G104),G104&lt;&gt;0),Accueil!$B$7,""),"")),IF(NOT(_xlfn.ISFORMULA(G104)),IF(AND(ISNUMBER(G104),G104&lt;&gt;0),Accueil!$B$7,""),""))),IF(NOT(_xlfn.ISFORMULA(D104)),IF(AND(ISNUMBER(D104),D104&lt;&gt;0),Accueil!$B$7,IF(NOT(_xlfn.ISFORMULA(G104)),IF(AND(ISNUMBER(G104),G104&lt;&gt;0),Accueil!$B$7,""),"")),IF(NOT(_xlfn.ISFORMULA(G104)),IF(AND(ISNUMBER(G104),G104&lt;&gt;0),Accueil!$B$7,""),"")))</f>
        <v/>
      </c>
      <c r="AF104" s="231" t="str">
        <f t="shared" ca="1" si="27"/>
        <v/>
      </c>
      <c r="AG104" s="231">
        <f ca="1">IF($AC104,ROUND(IF(ISNUMBER(E104),E104,0)*(IF(OR(ISNUMBER(SEARCH("Non déductible",$C104)),ISNUMBER(SEARCH("Non deductible",$C104))),0,IF(ISNUMBER(SEARCH("Repas",$C104)),0.5,IF(ISNUMBER(SEARCH("Bureau à domicile",$C104)),Accueil!$B$13,IF(OR(ISNUMBER(SEARCH("Véhicule",$C104)),ISNUMBER(SEARCH("Vehicule",$C104)),ISNUMBER(SEARCH("vehicule",$C104))),Accueil!$B$14,IFERROR(VLOOKUP($C104,$L$3:$P$43,5,FALSE),1)))))),2),0)</f>
        <v>0</v>
      </c>
      <c r="AH104" s="231">
        <f ca="1">IF($AD104,ROUND(IF(ISNUMBER(F104),F104,0)*(IF(OR(ISNUMBER(SEARCH("Non déductible",$C104)),ISNUMBER(SEARCH("Non deductible",$C104))),0,IF(ISNUMBER(SEARCH("Repas",$C104)),0.5,IF(ISNUMBER(SEARCH("Bureau à domicile",$C104)),Accueil!$B$13,IF(OR(ISNUMBER(SEARCH("Véhicule",$C104)),ISNUMBER(SEARCH("Vehicule",$C104)),ISNUMBER(SEARCH("vehicule",$C104))),Accueil!$B$14,IFERROR(VLOOKUP($C104,$L$3:$P$43,5,FALSE),1)))))),2),0)</f>
        <v>0</v>
      </c>
    </row>
    <row r="105" spans="1:34" ht="20.100000000000001" customHeight="1" x14ac:dyDescent="0.25">
      <c r="A105" s="248" t="str">
        <f>IF(NOT(_xlfn.ISFORMULA(D105)),IF(AND(ISNUMBER(D105),D105&lt;&gt;0),Accueil!$B$7,IF(NOT(_xlfn.ISFORMULA(G105)),IF(AND(ISNUMBER(G105),G105&lt;&gt;0),Accueil!$B$7,""),"")),IF(NOT(_xlfn.ISFORMULA(G105)),IF(AND(ISNUMBER(G105),G105&lt;&gt;0),Accueil!$B$7,""),""))</f>
        <v/>
      </c>
      <c r="B105" s="37"/>
      <c r="C105" s="50"/>
      <c r="D105" s="249" t="str">
        <f t="shared" ca="1" si="18"/>
        <v/>
      </c>
      <c r="E105" s="223" t="str">
        <f t="shared" ca="1" si="19"/>
        <v/>
      </c>
      <c r="F105" s="223" t="str">
        <f t="shared" ca="1" si="20"/>
        <v/>
      </c>
      <c r="G105" s="224" t="str">
        <f t="shared" ca="1" si="21"/>
        <v/>
      </c>
      <c r="H105" s="255" t="str">
        <f t="shared" ca="1" si="22"/>
        <v/>
      </c>
      <c r="I105" s="251" t="str">
        <f t="shared" ca="1" si="23"/>
        <v/>
      </c>
      <c r="J105" s="244" t="str">
        <f t="shared" ca="1" si="24"/>
        <v/>
      </c>
      <c r="K105" s="35"/>
      <c r="L105" s="148"/>
      <c r="M105" s="148"/>
      <c r="N105" s="148"/>
      <c r="O105" s="148"/>
      <c r="P105" s="148"/>
      <c r="Q105" s="148"/>
      <c r="R105" s="148"/>
      <c r="S105" s="148"/>
      <c r="T105" s="197"/>
      <c r="U105" s="35"/>
      <c r="X105" s="148"/>
      <c r="Y105" s="148"/>
      <c r="Z105" s="148"/>
      <c r="AA105" s="228" t="b">
        <f t="shared" ca="1" si="25"/>
        <v>1</v>
      </c>
      <c r="AB105" s="228" t="b">
        <f t="shared" si="26"/>
        <v>0</v>
      </c>
      <c r="AC105" s="228" t="b">
        <f ca="1">AND(Accueil!$Z$100="Régulière",Accueil!$E$5="Oui",$AA105,NOT($AB105),OR($AE105="",Accueil!$E$7="",NOT(ISNUMBER(Accueil!$E$7)),$AE105&gt;=Accueil!$E$7))</f>
        <v>0</v>
      </c>
      <c r="AD105" s="228" t="b">
        <f ca="1">AND(Accueil!$Z$100="Régulière",Accueil!$E$8="Oui",$AA105,NOT($AB105),OR($AE105="",Accueil!$E$10="",NOT(ISNUMBER(Accueil!$E$10)),$AE105&gt;=Accueil!$E$10))</f>
        <v>0</v>
      </c>
      <c r="AE105" s="247" t="str">
        <f>IF(NOT(_xlfn.ISFORMULA(A105)),IF(ISNUMBER(A105),A105,IF(NOT(_xlfn.ISFORMULA(D105)),IF(AND(ISNUMBER(D105),D105&lt;&gt;0),Accueil!$B$7,IF(NOT(_xlfn.ISFORMULA(G105)),IF(AND(ISNUMBER(G105),G105&lt;&gt;0),Accueil!$B$7,""),"")),IF(NOT(_xlfn.ISFORMULA(G105)),IF(AND(ISNUMBER(G105),G105&lt;&gt;0),Accueil!$B$7,""),""))),IF(NOT(_xlfn.ISFORMULA(D105)),IF(AND(ISNUMBER(D105),D105&lt;&gt;0),Accueil!$B$7,IF(NOT(_xlfn.ISFORMULA(G105)),IF(AND(ISNUMBER(G105),G105&lt;&gt;0),Accueil!$B$7,""),"")),IF(NOT(_xlfn.ISFORMULA(G105)),IF(AND(ISNUMBER(G105),G105&lt;&gt;0),Accueil!$B$7,""),"")))</f>
        <v/>
      </c>
      <c r="AF105" s="231" t="str">
        <f t="shared" ca="1" si="27"/>
        <v/>
      </c>
      <c r="AG105" s="231">
        <f ca="1">IF($AC105,ROUND(IF(ISNUMBER(E105),E105,0)*(IF(OR(ISNUMBER(SEARCH("Non déductible",$C105)),ISNUMBER(SEARCH("Non deductible",$C105))),0,IF(ISNUMBER(SEARCH("Repas",$C105)),0.5,IF(ISNUMBER(SEARCH("Bureau à domicile",$C105)),Accueil!$B$13,IF(OR(ISNUMBER(SEARCH("Véhicule",$C105)),ISNUMBER(SEARCH("Vehicule",$C105)),ISNUMBER(SEARCH("vehicule",$C105))),Accueil!$B$14,IFERROR(VLOOKUP($C105,$L$3:$P$43,5,FALSE),1)))))),2),0)</f>
        <v>0</v>
      </c>
      <c r="AH105" s="231">
        <f ca="1">IF($AD105,ROUND(IF(ISNUMBER(F105),F105,0)*(IF(OR(ISNUMBER(SEARCH("Non déductible",$C105)),ISNUMBER(SEARCH("Non deductible",$C105))),0,IF(ISNUMBER(SEARCH("Repas",$C105)),0.5,IF(ISNUMBER(SEARCH("Bureau à domicile",$C105)),Accueil!$B$13,IF(OR(ISNUMBER(SEARCH("Véhicule",$C105)),ISNUMBER(SEARCH("Vehicule",$C105)),ISNUMBER(SEARCH("vehicule",$C105))),Accueil!$B$14,IFERROR(VLOOKUP($C105,$L$3:$P$43,5,FALSE),1)))))),2),0)</f>
        <v>0</v>
      </c>
    </row>
    <row r="106" spans="1:34" ht="20.100000000000001" customHeight="1" x14ac:dyDescent="0.25">
      <c r="A106" s="248" t="str">
        <f>IF(NOT(_xlfn.ISFORMULA(D106)),IF(AND(ISNUMBER(D106),D106&lt;&gt;0),Accueil!$B$7,IF(NOT(_xlfn.ISFORMULA(G106)),IF(AND(ISNUMBER(G106),G106&lt;&gt;0),Accueil!$B$7,""),"")),IF(NOT(_xlfn.ISFORMULA(G106)),IF(AND(ISNUMBER(G106),G106&lt;&gt;0),Accueil!$B$7,""),""))</f>
        <v/>
      </c>
      <c r="B106" s="37"/>
      <c r="C106" s="50"/>
      <c r="D106" s="249" t="str">
        <f t="shared" ca="1" si="18"/>
        <v/>
      </c>
      <c r="E106" s="223" t="str">
        <f t="shared" ca="1" si="19"/>
        <v/>
      </c>
      <c r="F106" s="223" t="str">
        <f t="shared" ca="1" si="20"/>
        <v/>
      </c>
      <c r="G106" s="224" t="str">
        <f t="shared" ca="1" si="21"/>
        <v/>
      </c>
      <c r="H106" s="255" t="str">
        <f t="shared" ca="1" si="22"/>
        <v/>
      </c>
      <c r="I106" s="251" t="str">
        <f t="shared" ca="1" si="23"/>
        <v/>
      </c>
      <c r="J106" s="244" t="str">
        <f t="shared" ca="1" si="24"/>
        <v/>
      </c>
      <c r="K106" s="35"/>
      <c r="L106" s="148"/>
      <c r="M106" s="148"/>
      <c r="N106" s="148"/>
      <c r="O106" s="148"/>
      <c r="P106" s="148"/>
      <c r="Q106" s="148"/>
      <c r="R106" s="148"/>
      <c r="S106" s="148"/>
      <c r="T106" s="197"/>
      <c r="U106" s="35"/>
      <c r="X106" s="148"/>
      <c r="Y106" s="148"/>
      <c r="Z106" s="148"/>
      <c r="AA106" s="228" t="b">
        <f t="shared" ca="1" si="25"/>
        <v>1</v>
      </c>
      <c r="AB106" s="228" t="b">
        <f t="shared" si="26"/>
        <v>0</v>
      </c>
      <c r="AC106" s="228" t="b">
        <f ca="1">AND(Accueil!$Z$100="Régulière",Accueil!$E$5="Oui",$AA106,NOT($AB106),OR($AE106="",Accueil!$E$7="",NOT(ISNUMBER(Accueil!$E$7)),$AE106&gt;=Accueil!$E$7))</f>
        <v>0</v>
      </c>
      <c r="AD106" s="228" t="b">
        <f ca="1">AND(Accueil!$Z$100="Régulière",Accueil!$E$8="Oui",$AA106,NOT($AB106),OR($AE106="",Accueil!$E$10="",NOT(ISNUMBER(Accueil!$E$10)),$AE106&gt;=Accueil!$E$10))</f>
        <v>0</v>
      </c>
      <c r="AE106" s="247" t="str">
        <f>IF(NOT(_xlfn.ISFORMULA(A106)),IF(ISNUMBER(A106),A106,IF(NOT(_xlfn.ISFORMULA(D106)),IF(AND(ISNUMBER(D106),D106&lt;&gt;0),Accueil!$B$7,IF(NOT(_xlfn.ISFORMULA(G106)),IF(AND(ISNUMBER(G106),G106&lt;&gt;0),Accueil!$B$7,""),"")),IF(NOT(_xlfn.ISFORMULA(G106)),IF(AND(ISNUMBER(G106),G106&lt;&gt;0),Accueil!$B$7,""),""))),IF(NOT(_xlfn.ISFORMULA(D106)),IF(AND(ISNUMBER(D106),D106&lt;&gt;0),Accueil!$B$7,IF(NOT(_xlfn.ISFORMULA(G106)),IF(AND(ISNUMBER(G106),G106&lt;&gt;0),Accueil!$B$7,""),"")),IF(NOT(_xlfn.ISFORMULA(G106)),IF(AND(ISNUMBER(G106),G106&lt;&gt;0),Accueil!$B$7,""),"")))</f>
        <v/>
      </c>
      <c r="AF106" s="231" t="str">
        <f t="shared" ca="1" si="27"/>
        <v/>
      </c>
      <c r="AG106" s="231">
        <f ca="1">IF($AC106,ROUND(IF(ISNUMBER(E106),E106,0)*(IF(OR(ISNUMBER(SEARCH("Non déductible",$C106)),ISNUMBER(SEARCH("Non deductible",$C106))),0,IF(ISNUMBER(SEARCH("Repas",$C106)),0.5,IF(ISNUMBER(SEARCH("Bureau à domicile",$C106)),Accueil!$B$13,IF(OR(ISNUMBER(SEARCH("Véhicule",$C106)),ISNUMBER(SEARCH("Vehicule",$C106)),ISNUMBER(SEARCH("vehicule",$C106))),Accueil!$B$14,IFERROR(VLOOKUP($C106,$L$3:$P$43,5,FALSE),1)))))),2),0)</f>
        <v>0</v>
      </c>
      <c r="AH106" s="231">
        <f ca="1">IF($AD106,ROUND(IF(ISNUMBER(F106),F106,0)*(IF(OR(ISNUMBER(SEARCH("Non déductible",$C106)),ISNUMBER(SEARCH("Non deductible",$C106))),0,IF(ISNUMBER(SEARCH("Repas",$C106)),0.5,IF(ISNUMBER(SEARCH("Bureau à domicile",$C106)),Accueil!$B$13,IF(OR(ISNUMBER(SEARCH("Véhicule",$C106)),ISNUMBER(SEARCH("Vehicule",$C106)),ISNUMBER(SEARCH("vehicule",$C106))),Accueil!$B$14,IFERROR(VLOOKUP($C106,$L$3:$P$43,5,FALSE),1)))))),2),0)</f>
        <v>0</v>
      </c>
    </row>
    <row r="107" spans="1:34" ht="20.100000000000001" customHeight="1" x14ac:dyDescent="0.25">
      <c r="A107" s="248" t="str">
        <f>IF(NOT(_xlfn.ISFORMULA(D107)),IF(AND(ISNUMBER(D107),D107&lt;&gt;0),Accueil!$B$7,IF(NOT(_xlfn.ISFORMULA(G107)),IF(AND(ISNUMBER(G107),G107&lt;&gt;0),Accueil!$B$7,""),"")),IF(NOT(_xlfn.ISFORMULA(G107)),IF(AND(ISNUMBER(G107),G107&lt;&gt;0),Accueil!$B$7,""),""))</f>
        <v/>
      </c>
      <c r="B107" s="37"/>
      <c r="C107" s="50"/>
      <c r="D107" s="249" t="str">
        <f t="shared" ca="1" si="18"/>
        <v/>
      </c>
      <c r="E107" s="223" t="str">
        <f t="shared" ca="1" si="19"/>
        <v/>
      </c>
      <c r="F107" s="223" t="str">
        <f t="shared" ca="1" si="20"/>
        <v/>
      </c>
      <c r="G107" s="224" t="str">
        <f t="shared" ca="1" si="21"/>
        <v/>
      </c>
      <c r="H107" s="255" t="str">
        <f t="shared" ca="1" si="22"/>
        <v/>
      </c>
      <c r="I107" s="251" t="str">
        <f t="shared" ca="1" si="23"/>
        <v/>
      </c>
      <c r="J107" s="244" t="str">
        <f t="shared" ca="1" si="24"/>
        <v/>
      </c>
      <c r="K107" s="35"/>
      <c r="L107" s="148"/>
      <c r="M107" s="148"/>
      <c r="N107" s="148"/>
      <c r="O107" s="148"/>
      <c r="P107" s="148"/>
      <c r="Q107" s="148"/>
      <c r="R107" s="148"/>
      <c r="S107" s="148"/>
      <c r="T107" s="197"/>
      <c r="U107" s="35"/>
      <c r="X107" s="148"/>
      <c r="Y107" s="148"/>
      <c r="Z107" s="148"/>
      <c r="AA107" s="228" t="b">
        <f t="shared" ca="1" si="25"/>
        <v>1</v>
      </c>
      <c r="AB107" s="228" t="b">
        <f t="shared" si="26"/>
        <v>0</v>
      </c>
      <c r="AC107" s="228" t="b">
        <f ca="1">AND(Accueil!$Z$100="Régulière",Accueil!$E$5="Oui",$AA107,NOT($AB107),OR($AE107="",Accueil!$E$7="",NOT(ISNUMBER(Accueil!$E$7)),$AE107&gt;=Accueil!$E$7))</f>
        <v>0</v>
      </c>
      <c r="AD107" s="228" t="b">
        <f ca="1">AND(Accueil!$Z$100="Régulière",Accueil!$E$8="Oui",$AA107,NOT($AB107),OR($AE107="",Accueil!$E$10="",NOT(ISNUMBER(Accueil!$E$10)),$AE107&gt;=Accueil!$E$10))</f>
        <v>0</v>
      </c>
      <c r="AE107" s="247" t="str">
        <f>IF(NOT(_xlfn.ISFORMULA(A107)),IF(ISNUMBER(A107),A107,IF(NOT(_xlfn.ISFORMULA(D107)),IF(AND(ISNUMBER(D107),D107&lt;&gt;0),Accueil!$B$7,IF(NOT(_xlfn.ISFORMULA(G107)),IF(AND(ISNUMBER(G107),G107&lt;&gt;0),Accueil!$B$7,""),"")),IF(NOT(_xlfn.ISFORMULA(G107)),IF(AND(ISNUMBER(G107),G107&lt;&gt;0),Accueil!$B$7,""),""))),IF(NOT(_xlfn.ISFORMULA(D107)),IF(AND(ISNUMBER(D107),D107&lt;&gt;0),Accueil!$B$7,IF(NOT(_xlfn.ISFORMULA(G107)),IF(AND(ISNUMBER(G107),G107&lt;&gt;0),Accueil!$B$7,""),"")),IF(NOT(_xlfn.ISFORMULA(G107)),IF(AND(ISNUMBER(G107),G107&lt;&gt;0),Accueil!$B$7,""),"")))</f>
        <v/>
      </c>
      <c r="AF107" s="231" t="str">
        <f t="shared" ca="1" si="27"/>
        <v/>
      </c>
      <c r="AG107" s="231">
        <f ca="1">IF($AC107,ROUND(IF(ISNUMBER(E107),E107,0)*(IF(OR(ISNUMBER(SEARCH("Non déductible",$C107)),ISNUMBER(SEARCH("Non deductible",$C107))),0,IF(ISNUMBER(SEARCH("Repas",$C107)),0.5,IF(ISNUMBER(SEARCH("Bureau à domicile",$C107)),Accueil!$B$13,IF(OR(ISNUMBER(SEARCH("Véhicule",$C107)),ISNUMBER(SEARCH("Vehicule",$C107)),ISNUMBER(SEARCH("vehicule",$C107))),Accueil!$B$14,IFERROR(VLOOKUP($C107,$L$3:$P$43,5,FALSE),1)))))),2),0)</f>
        <v>0</v>
      </c>
      <c r="AH107" s="231">
        <f ca="1">IF($AD107,ROUND(IF(ISNUMBER(F107),F107,0)*(IF(OR(ISNUMBER(SEARCH("Non déductible",$C107)),ISNUMBER(SEARCH("Non deductible",$C107))),0,IF(ISNUMBER(SEARCH("Repas",$C107)),0.5,IF(ISNUMBER(SEARCH("Bureau à domicile",$C107)),Accueil!$B$13,IF(OR(ISNUMBER(SEARCH("Véhicule",$C107)),ISNUMBER(SEARCH("Vehicule",$C107)),ISNUMBER(SEARCH("vehicule",$C107))),Accueil!$B$14,IFERROR(VLOOKUP($C107,$L$3:$P$43,5,FALSE),1)))))),2),0)</f>
        <v>0</v>
      </c>
    </row>
    <row r="108" spans="1:34" ht="20.100000000000001" customHeight="1" x14ac:dyDescent="0.25">
      <c r="A108" s="248" t="str">
        <f>IF(NOT(_xlfn.ISFORMULA(D108)),IF(AND(ISNUMBER(D108),D108&lt;&gt;0),Accueil!$B$7,IF(NOT(_xlfn.ISFORMULA(G108)),IF(AND(ISNUMBER(G108),G108&lt;&gt;0),Accueil!$B$7,""),"")),IF(NOT(_xlfn.ISFORMULA(G108)),IF(AND(ISNUMBER(G108),G108&lt;&gt;0),Accueil!$B$7,""),""))</f>
        <v/>
      </c>
      <c r="B108" s="37"/>
      <c r="C108" s="50"/>
      <c r="D108" s="249" t="str">
        <f t="shared" ca="1" si="18"/>
        <v/>
      </c>
      <c r="E108" s="223" t="str">
        <f t="shared" ca="1" si="19"/>
        <v/>
      </c>
      <c r="F108" s="223" t="str">
        <f t="shared" ca="1" si="20"/>
        <v/>
      </c>
      <c r="G108" s="224" t="str">
        <f t="shared" ca="1" si="21"/>
        <v/>
      </c>
      <c r="H108" s="255" t="str">
        <f t="shared" ca="1" si="22"/>
        <v/>
      </c>
      <c r="I108" s="251" t="str">
        <f t="shared" ca="1" si="23"/>
        <v/>
      </c>
      <c r="J108" s="244" t="str">
        <f t="shared" ca="1" si="24"/>
        <v/>
      </c>
      <c r="K108" s="35"/>
      <c r="L108" s="148"/>
      <c r="M108" s="148"/>
      <c r="N108" s="148"/>
      <c r="O108" s="148"/>
      <c r="P108" s="148"/>
      <c r="Q108" s="148"/>
      <c r="R108" s="148"/>
      <c r="S108" s="148"/>
      <c r="T108" s="197"/>
      <c r="U108" s="35"/>
      <c r="X108" s="148"/>
      <c r="Y108" s="148"/>
      <c r="Z108" s="148"/>
      <c r="AA108" s="228" t="b">
        <f t="shared" ca="1" si="25"/>
        <v>1</v>
      </c>
      <c r="AB108" s="228" t="b">
        <f t="shared" si="26"/>
        <v>0</v>
      </c>
      <c r="AC108" s="228" t="b">
        <f ca="1">AND(Accueil!$Z$100="Régulière",Accueil!$E$5="Oui",$AA108,NOT($AB108),OR($AE108="",Accueil!$E$7="",NOT(ISNUMBER(Accueil!$E$7)),$AE108&gt;=Accueil!$E$7))</f>
        <v>0</v>
      </c>
      <c r="AD108" s="228" t="b">
        <f ca="1">AND(Accueil!$Z$100="Régulière",Accueil!$E$8="Oui",$AA108,NOT($AB108),OR($AE108="",Accueil!$E$10="",NOT(ISNUMBER(Accueil!$E$10)),$AE108&gt;=Accueil!$E$10))</f>
        <v>0</v>
      </c>
      <c r="AE108" s="247" t="str">
        <f>IF(NOT(_xlfn.ISFORMULA(A108)),IF(ISNUMBER(A108),A108,IF(NOT(_xlfn.ISFORMULA(D108)),IF(AND(ISNUMBER(D108),D108&lt;&gt;0),Accueil!$B$7,IF(NOT(_xlfn.ISFORMULA(G108)),IF(AND(ISNUMBER(G108),G108&lt;&gt;0),Accueil!$B$7,""),"")),IF(NOT(_xlfn.ISFORMULA(G108)),IF(AND(ISNUMBER(G108),G108&lt;&gt;0),Accueil!$B$7,""),""))),IF(NOT(_xlfn.ISFORMULA(D108)),IF(AND(ISNUMBER(D108),D108&lt;&gt;0),Accueil!$B$7,IF(NOT(_xlfn.ISFORMULA(G108)),IF(AND(ISNUMBER(G108),G108&lt;&gt;0),Accueil!$B$7,""),"")),IF(NOT(_xlfn.ISFORMULA(G108)),IF(AND(ISNUMBER(G108),G108&lt;&gt;0),Accueil!$B$7,""),"")))</f>
        <v/>
      </c>
      <c r="AF108" s="231" t="str">
        <f t="shared" ca="1" si="27"/>
        <v/>
      </c>
      <c r="AG108" s="231">
        <f ca="1">IF($AC108,ROUND(IF(ISNUMBER(E108),E108,0)*(IF(OR(ISNUMBER(SEARCH("Non déductible",$C108)),ISNUMBER(SEARCH("Non deductible",$C108))),0,IF(ISNUMBER(SEARCH("Repas",$C108)),0.5,IF(ISNUMBER(SEARCH("Bureau à domicile",$C108)),Accueil!$B$13,IF(OR(ISNUMBER(SEARCH("Véhicule",$C108)),ISNUMBER(SEARCH("Vehicule",$C108)),ISNUMBER(SEARCH("vehicule",$C108))),Accueil!$B$14,IFERROR(VLOOKUP($C108,$L$3:$P$43,5,FALSE),1)))))),2),0)</f>
        <v>0</v>
      </c>
      <c r="AH108" s="231">
        <f ca="1">IF($AD108,ROUND(IF(ISNUMBER(F108),F108,0)*(IF(OR(ISNUMBER(SEARCH("Non déductible",$C108)),ISNUMBER(SEARCH("Non deductible",$C108))),0,IF(ISNUMBER(SEARCH("Repas",$C108)),0.5,IF(ISNUMBER(SEARCH("Bureau à domicile",$C108)),Accueil!$B$13,IF(OR(ISNUMBER(SEARCH("Véhicule",$C108)),ISNUMBER(SEARCH("Vehicule",$C108)),ISNUMBER(SEARCH("vehicule",$C108))),Accueil!$B$14,IFERROR(VLOOKUP($C108,$L$3:$P$43,5,FALSE),1)))))),2),0)</f>
        <v>0</v>
      </c>
    </row>
    <row r="109" spans="1:34" ht="20.100000000000001" customHeight="1" x14ac:dyDescent="0.25">
      <c r="A109" s="248" t="str">
        <f>IF(NOT(_xlfn.ISFORMULA(D109)),IF(AND(ISNUMBER(D109),D109&lt;&gt;0),Accueil!$B$7,IF(NOT(_xlfn.ISFORMULA(G109)),IF(AND(ISNUMBER(G109),G109&lt;&gt;0),Accueil!$B$7,""),"")),IF(NOT(_xlfn.ISFORMULA(G109)),IF(AND(ISNUMBER(G109),G109&lt;&gt;0),Accueil!$B$7,""),""))</f>
        <v/>
      </c>
      <c r="B109" s="37"/>
      <c r="C109" s="50"/>
      <c r="D109" s="249" t="str">
        <f t="shared" ca="1" si="18"/>
        <v/>
      </c>
      <c r="E109" s="223" t="str">
        <f t="shared" ca="1" si="19"/>
        <v/>
      </c>
      <c r="F109" s="223" t="str">
        <f t="shared" ca="1" si="20"/>
        <v/>
      </c>
      <c r="G109" s="224" t="str">
        <f t="shared" ca="1" si="21"/>
        <v/>
      </c>
      <c r="H109" s="255" t="str">
        <f t="shared" ca="1" si="22"/>
        <v/>
      </c>
      <c r="I109" s="251" t="str">
        <f t="shared" ca="1" si="23"/>
        <v/>
      </c>
      <c r="J109" s="244" t="str">
        <f t="shared" ca="1" si="24"/>
        <v/>
      </c>
      <c r="K109" s="35"/>
      <c r="L109" s="148"/>
      <c r="M109" s="148"/>
      <c r="N109" s="148"/>
      <c r="O109" s="148"/>
      <c r="P109" s="148"/>
      <c r="Q109" s="148"/>
      <c r="R109" s="148"/>
      <c r="S109" s="148"/>
      <c r="T109" s="197"/>
      <c r="U109" s="35"/>
      <c r="X109" s="148"/>
      <c r="Y109" s="148"/>
      <c r="Z109" s="148"/>
      <c r="AA109" s="228" t="b">
        <f t="shared" ca="1" si="25"/>
        <v>1</v>
      </c>
      <c r="AB109" s="228" t="b">
        <f t="shared" si="26"/>
        <v>0</v>
      </c>
      <c r="AC109" s="228" t="b">
        <f ca="1">AND(Accueil!$Z$100="Régulière",Accueil!$E$5="Oui",$AA109,NOT($AB109),OR($AE109="",Accueil!$E$7="",NOT(ISNUMBER(Accueil!$E$7)),$AE109&gt;=Accueil!$E$7))</f>
        <v>0</v>
      </c>
      <c r="AD109" s="228" t="b">
        <f ca="1">AND(Accueil!$Z$100="Régulière",Accueil!$E$8="Oui",$AA109,NOT($AB109),OR($AE109="",Accueil!$E$10="",NOT(ISNUMBER(Accueil!$E$10)),$AE109&gt;=Accueil!$E$10))</f>
        <v>0</v>
      </c>
      <c r="AE109" s="247" t="str">
        <f>IF(NOT(_xlfn.ISFORMULA(A109)),IF(ISNUMBER(A109),A109,IF(NOT(_xlfn.ISFORMULA(D109)),IF(AND(ISNUMBER(D109),D109&lt;&gt;0),Accueil!$B$7,IF(NOT(_xlfn.ISFORMULA(G109)),IF(AND(ISNUMBER(G109),G109&lt;&gt;0),Accueil!$B$7,""),"")),IF(NOT(_xlfn.ISFORMULA(G109)),IF(AND(ISNUMBER(G109),G109&lt;&gt;0),Accueil!$B$7,""),""))),IF(NOT(_xlfn.ISFORMULA(D109)),IF(AND(ISNUMBER(D109),D109&lt;&gt;0),Accueil!$B$7,IF(NOT(_xlfn.ISFORMULA(G109)),IF(AND(ISNUMBER(G109),G109&lt;&gt;0),Accueil!$B$7,""),"")),IF(NOT(_xlfn.ISFORMULA(G109)),IF(AND(ISNUMBER(G109),G109&lt;&gt;0),Accueil!$B$7,""),"")))</f>
        <v/>
      </c>
      <c r="AF109" s="231" t="str">
        <f t="shared" ca="1" si="27"/>
        <v/>
      </c>
      <c r="AG109" s="231">
        <f ca="1">IF($AC109,ROUND(IF(ISNUMBER(E109),E109,0)*(IF(OR(ISNUMBER(SEARCH("Non déductible",$C109)),ISNUMBER(SEARCH("Non deductible",$C109))),0,IF(ISNUMBER(SEARCH("Repas",$C109)),0.5,IF(ISNUMBER(SEARCH("Bureau à domicile",$C109)),Accueil!$B$13,IF(OR(ISNUMBER(SEARCH("Véhicule",$C109)),ISNUMBER(SEARCH("Vehicule",$C109)),ISNUMBER(SEARCH("vehicule",$C109))),Accueil!$B$14,IFERROR(VLOOKUP($C109,$L$3:$P$43,5,FALSE),1)))))),2),0)</f>
        <v>0</v>
      </c>
      <c r="AH109" s="231">
        <f ca="1">IF($AD109,ROUND(IF(ISNUMBER(F109),F109,0)*(IF(OR(ISNUMBER(SEARCH("Non déductible",$C109)),ISNUMBER(SEARCH("Non deductible",$C109))),0,IF(ISNUMBER(SEARCH("Repas",$C109)),0.5,IF(ISNUMBER(SEARCH("Bureau à domicile",$C109)),Accueil!$B$13,IF(OR(ISNUMBER(SEARCH("Véhicule",$C109)),ISNUMBER(SEARCH("Vehicule",$C109)),ISNUMBER(SEARCH("vehicule",$C109))),Accueil!$B$14,IFERROR(VLOOKUP($C109,$L$3:$P$43,5,FALSE),1)))))),2),0)</f>
        <v>0</v>
      </c>
    </row>
    <row r="110" spans="1:34" ht="20.100000000000001" customHeight="1" x14ac:dyDescent="0.25">
      <c r="A110" s="248" t="str">
        <f>IF(NOT(_xlfn.ISFORMULA(D110)),IF(AND(ISNUMBER(D110),D110&lt;&gt;0),Accueil!$B$7,IF(NOT(_xlfn.ISFORMULA(G110)),IF(AND(ISNUMBER(G110),G110&lt;&gt;0),Accueil!$B$7,""),"")),IF(NOT(_xlfn.ISFORMULA(G110)),IF(AND(ISNUMBER(G110),G110&lt;&gt;0),Accueil!$B$7,""),""))</f>
        <v/>
      </c>
      <c r="B110" s="37"/>
      <c r="C110" s="50"/>
      <c r="D110" s="249" t="str">
        <f t="shared" ca="1" si="18"/>
        <v/>
      </c>
      <c r="E110" s="223" t="str">
        <f t="shared" ca="1" si="19"/>
        <v/>
      </c>
      <c r="F110" s="223" t="str">
        <f t="shared" ca="1" si="20"/>
        <v/>
      </c>
      <c r="G110" s="224" t="str">
        <f t="shared" ca="1" si="21"/>
        <v/>
      </c>
      <c r="H110" s="255" t="str">
        <f t="shared" ca="1" si="22"/>
        <v/>
      </c>
      <c r="I110" s="251" t="str">
        <f t="shared" ca="1" si="23"/>
        <v/>
      </c>
      <c r="J110" s="244" t="str">
        <f t="shared" ca="1" si="24"/>
        <v/>
      </c>
      <c r="K110" s="35"/>
      <c r="L110" s="148"/>
      <c r="M110" s="148"/>
      <c r="N110" s="148"/>
      <c r="O110" s="148"/>
      <c r="P110" s="148"/>
      <c r="Q110" s="148"/>
      <c r="R110" s="148"/>
      <c r="S110" s="148"/>
      <c r="T110" s="197"/>
      <c r="U110" s="35"/>
      <c r="X110" s="148"/>
      <c r="Y110" s="148"/>
      <c r="Z110" s="148"/>
      <c r="AA110" s="228" t="b">
        <f t="shared" ca="1" si="25"/>
        <v>1</v>
      </c>
      <c r="AB110" s="228" t="b">
        <f t="shared" si="26"/>
        <v>0</v>
      </c>
      <c r="AC110" s="228" t="b">
        <f ca="1">AND(Accueil!$Z$100="Régulière",Accueil!$E$5="Oui",$AA110,NOT($AB110),OR($AE110="",Accueil!$E$7="",NOT(ISNUMBER(Accueil!$E$7)),$AE110&gt;=Accueil!$E$7))</f>
        <v>0</v>
      </c>
      <c r="AD110" s="228" t="b">
        <f ca="1">AND(Accueil!$Z$100="Régulière",Accueil!$E$8="Oui",$AA110,NOT($AB110),OR($AE110="",Accueil!$E$10="",NOT(ISNUMBER(Accueil!$E$10)),$AE110&gt;=Accueil!$E$10))</f>
        <v>0</v>
      </c>
      <c r="AE110" s="247" t="str">
        <f>IF(NOT(_xlfn.ISFORMULA(A110)),IF(ISNUMBER(A110),A110,IF(NOT(_xlfn.ISFORMULA(D110)),IF(AND(ISNUMBER(D110),D110&lt;&gt;0),Accueil!$B$7,IF(NOT(_xlfn.ISFORMULA(G110)),IF(AND(ISNUMBER(G110),G110&lt;&gt;0),Accueil!$B$7,""),"")),IF(NOT(_xlfn.ISFORMULA(G110)),IF(AND(ISNUMBER(G110),G110&lt;&gt;0),Accueil!$B$7,""),""))),IF(NOT(_xlfn.ISFORMULA(D110)),IF(AND(ISNUMBER(D110),D110&lt;&gt;0),Accueil!$B$7,IF(NOT(_xlfn.ISFORMULA(G110)),IF(AND(ISNUMBER(G110),G110&lt;&gt;0),Accueil!$B$7,""),"")),IF(NOT(_xlfn.ISFORMULA(G110)),IF(AND(ISNUMBER(G110),G110&lt;&gt;0),Accueil!$B$7,""),"")))</f>
        <v/>
      </c>
      <c r="AF110" s="231" t="str">
        <f t="shared" ca="1" si="27"/>
        <v/>
      </c>
      <c r="AG110" s="231">
        <f ca="1">IF($AC110,ROUND(IF(ISNUMBER(E110),E110,0)*(IF(OR(ISNUMBER(SEARCH("Non déductible",$C110)),ISNUMBER(SEARCH("Non deductible",$C110))),0,IF(ISNUMBER(SEARCH("Repas",$C110)),0.5,IF(ISNUMBER(SEARCH("Bureau à domicile",$C110)),Accueil!$B$13,IF(OR(ISNUMBER(SEARCH("Véhicule",$C110)),ISNUMBER(SEARCH("Vehicule",$C110)),ISNUMBER(SEARCH("vehicule",$C110))),Accueil!$B$14,IFERROR(VLOOKUP($C110,$L$3:$P$43,5,FALSE),1)))))),2),0)</f>
        <v>0</v>
      </c>
      <c r="AH110" s="231">
        <f ca="1">IF($AD110,ROUND(IF(ISNUMBER(F110),F110,0)*(IF(OR(ISNUMBER(SEARCH("Non déductible",$C110)),ISNUMBER(SEARCH("Non deductible",$C110))),0,IF(ISNUMBER(SEARCH("Repas",$C110)),0.5,IF(ISNUMBER(SEARCH("Bureau à domicile",$C110)),Accueil!$B$13,IF(OR(ISNUMBER(SEARCH("Véhicule",$C110)),ISNUMBER(SEARCH("Vehicule",$C110)),ISNUMBER(SEARCH("vehicule",$C110))),Accueil!$B$14,IFERROR(VLOOKUP($C110,$L$3:$P$43,5,FALSE),1)))))),2),0)</f>
        <v>0</v>
      </c>
    </row>
    <row r="111" spans="1:34" ht="20.100000000000001" customHeight="1" x14ac:dyDescent="0.25">
      <c r="A111" s="248" t="str">
        <f>IF(NOT(_xlfn.ISFORMULA(D111)),IF(AND(ISNUMBER(D111),D111&lt;&gt;0),Accueil!$B$7,IF(NOT(_xlfn.ISFORMULA(G111)),IF(AND(ISNUMBER(G111),G111&lt;&gt;0),Accueil!$B$7,""),"")),IF(NOT(_xlfn.ISFORMULA(G111)),IF(AND(ISNUMBER(G111),G111&lt;&gt;0),Accueil!$B$7,""),""))</f>
        <v/>
      </c>
      <c r="B111" s="37"/>
      <c r="C111" s="50"/>
      <c r="D111" s="249" t="str">
        <f t="shared" ca="1" si="18"/>
        <v/>
      </c>
      <c r="E111" s="223" t="str">
        <f t="shared" ca="1" si="19"/>
        <v/>
      </c>
      <c r="F111" s="223" t="str">
        <f t="shared" ca="1" si="20"/>
        <v/>
      </c>
      <c r="G111" s="224" t="str">
        <f t="shared" ca="1" si="21"/>
        <v/>
      </c>
      <c r="H111" s="255" t="str">
        <f t="shared" ca="1" si="22"/>
        <v/>
      </c>
      <c r="I111" s="251" t="str">
        <f t="shared" ca="1" si="23"/>
        <v/>
      </c>
      <c r="J111" s="244" t="str">
        <f t="shared" ca="1" si="24"/>
        <v/>
      </c>
      <c r="K111" s="35"/>
      <c r="L111" s="148"/>
      <c r="M111" s="148"/>
      <c r="N111" s="148"/>
      <c r="O111" s="148"/>
      <c r="P111" s="148"/>
      <c r="Q111" s="148"/>
      <c r="R111" s="148"/>
      <c r="S111" s="148"/>
      <c r="T111" s="197"/>
      <c r="U111" s="35"/>
      <c r="X111" s="148"/>
      <c r="Y111" s="148"/>
      <c r="Z111" s="148"/>
      <c r="AA111" s="228" t="b">
        <f t="shared" ca="1" si="25"/>
        <v>1</v>
      </c>
      <c r="AB111" s="228" t="b">
        <f t="shared" si="26"/>
        <v>0</v>
      </c>
      <c r="AC111" s="228" t="b">
        <f ca="1">AND(Accueil!$Z$100="Régulière",Accueil!$E$5="Oui",$AA111,NOT($AB111),OR($AE111="",Accueil!$E$7="",NOT(ISNUMBER(Accueil!$E$7)),$AE111&gt;=Accueil!$E$7))</f>
        <v>0</v>
      </c>
      <c r="AD111" s="228" t="b">
        <f ca="1">AND(Accueil!$Z$100="Régulière",Accueil!$E$8="Oui",$AA111,NOT($AB111),OR($AE111="",Accueil!$E$10="",NOT(ISNUMBER(Accueil!$E$10)),$AE111&gt;=Accueil!$E$10))</f>
        <v>0</v>
      </c>
      <c r="AE111" s="247" t="str">
        <f>IF(NOT(_xlfn.ISFORMULA(A111)),IF(ISNUMBER(A111),A111,IF(NOT(_xlfn.ISFORMULA(D111)),IF(AND(ISNUMBER(D111),D111&lt;&gt;0),Accueil!$B$7,IF(NOT(_xlfn.ISFORMULA(G111)),IF(AND(ISNUMBER(G111),G111&lt;&gt;0),Accueil!$B$7,""),"")),IF(NOT(_xlfn.ISFORMULA(G111)),IF(AND(ISNUMBER(G111),G111&lt;&gt;0),Accueil!$B$7,""),""))),IF(NOT(_xlfn.ISFORMULA(D111)),IF(AND(ISNUMBER(D111),D111&lt;&gt;0),Accueil!$B$7,IF(NOT(_xlfn.ISFORMULA(G111)),IF(AND(ISNUMBER(G111),G111&lt;&gt;0),Accueil!$B$7,""),"")),IF(NOT(_xlfn.ISFORMULA(G111)),IF(AND(ISNUMBER(G111),G111&lt;&gt;0),Accueil!$B$7,""),"")))</f>
        <v/>
      </c>
      <c r="AF111" s="231" t="str">
        <f t="shared" ca="1" si="27"/>
        <v/>
      </c>
      <c r="AG111" s="231">
        <f ca="1">IF($AC111,ROUND(IF(ISNUMBER(E111),E111,0)*(IF(OR(ISNUMBER(SEARCH("Non déductible",$C111)),ISNUMBER(SEARCH("Non deductible",$C111))),0,IF(ISNUMBER(SEARCH("Repas",$C111)),0.5,IF(ISNUMBER(SEARCH("Bureau à domicile",$C111)),Accueil!$B$13,IF(OR(ISNUMBER(SEARCH("Véhicule",$C111)),ISNUMBER(SEARCH("Vehicule",$C111)),ISNUMBER(SEARCH("vehicule",$C111))),Accueil!$B$14,IFERROR(VLOOKUP($C111,$L$3:$P$43,5,FALSE),1)))))),2),0)</f>
        <v>0</v>
      </c>
      <c r="AH111" s="231">
        <f ca="1">IF($AD111,ROUND(IF(ISNUMBER(F111),F111,0)*(IF(OR(ISNUMBER(SEARCH("Non déductible",$C111)),ISNUMBER(SEARCH("Non deductible",$C111))),0,IF(ISNUMBER(SEARCH("Repas",$C111)),0.5,IF(ISNUMBER(SEARCH("Bureau à domicile",$C111)),Accueil!$B$13,IF(OR(ISNUMBER(SEARCH("Véhicule",$C111)),ISNUMBER(SEARCH("Vehicule",$C111)),ISNUMBER(SEARCH("vehicule",$C111))),Accueil!$B$14,IFERROR(VLOOKUP($C111,$L$3:$P$43,5,FALSE),1)))))),2),0)</f>
        <v>0</v>
      </c>
    </row>
    <row r="112" spans="1:34" ht="20.100000000000001" customHeight="1" x14ac:dyDescent="0.25">
      <c r="A112" s="248" t="str">
        <f>IF(NOT(_xlfn.ISFORMULA(D112)),IF(AND(ISNUMBER(D112),D112&lt;&gt;0),Accueil!$B$7,IF(NOT(_xlfn.ISFORMULA(G112)),IF(AND(ISNUMBER(G112),G112&lt;&gt;0),Accueil!$B$7,""),"")),IF(NOT(_xlfn.ISFORMULA(G112)),IF(AND(ISNUMBER(G112),G112&lt;&gt;0),Accueil!$B$7,""),""))</f>
        <v/>
      </c>
      <c r="B112" s="37"/>
      <c r="C112" s="50"/>
      <c r="D112" s="249" t="str">
        <f t="shared" ca="1" si="18"/>
        <v/>
      </c>
      <c r="E112" s="223" t="str">
        <f t="shared" ca="1" si="19"/>
        <v/>
      </c>
      <c r="F112" s="223" t="str">
        <f t="shared" ca="1" si="20"/>
        <v/>
      </c>
      <c r="G112" s="224" t="str">
        <f t="shared" ca="1" si="21"/>
        <v/>
      </c>
      <c r="H112" s="255" t="str">
        <f t="shared" ca="1" si="22"/>
        <v/>
      </c>
      <c r="I112" s="251" t="str">
        <f t="shared" ca="1" si="23"/>
        <v/>
      </c>
      <c r="J112" s="244" t="str">
        <f t="shared" ca="1" si="24"/>
        <v/>
      </c>
      <c r="K112" s="35"/>
      <c r="L112" s="148"/>
      <c r="M112" s="148"/>
      <c r="N112" s="148"/>
      <c r="O112" s="148"/>
      <c r="P112" s="148"/>
      <c r="Q112" s="148"/>
      <c r="R112" s="148"/>
      <c r="S112" s="148"/>
      <c r="T112" s="197"/>
      <c r="U112" s="35"/>
      <c r="X112" s="148"/>
      <c r="Y112" s="148"/>
      <c r="Z112" s="148"/>
      <c r="AA112" s="228" t="b">
        <f t="shared" ca="1" si="25"/>
        <v>1</v>
      </c>
      <c r="AB112" s="228" t="b">
        <f t="shared" si="26"/>
        <v>0</v>
      </c>
      <c r="AC112" s="228" t="b">
        <f ca="1">AND(Accueil!$Z$100="Régulière",Accueil!$E$5="Oui",$AA112,NOT($AB112),OR($AE112="",Accueil!$E$7="",NOT(ISNUMBER(Accueil!$E$7)),$AE112&gt;=Accueil!$E$7))</f>
        <v>0</v>
      </c>
      <c r="AD112" s="228" t="b">
        <f ca="1">AND(Accueil!$Z$100="Régulière",Accueil!$E$8="Oui",$AA112,NOT($AB112),OR($AE112="",Accueil!$E$10="",NOT(ISNUMBER(Accueil!$E$10)),$AE112&gt;=Accueil!$E$10))</f>
        <v>0</v>
      </c>
      <c r="AE112" s="247" t="str">
        <f>IF(NOT(_xlfn.ISFORMULA(A112)),IF(ISNUMBER(A112),A112,IF(NOT(_xlfn.ISFORMULA(D112)),IF(AND(ISNUMBER(D112),D112&lt;&gt;0),Accueil!$B$7,IF(NOT(_xlfn.ISFORMULA(G112)),IF(AND(ISNUMBER(G112),G112&lt;&gt;0),Accueil!$B$7,""),"")),IF(NOT(_xlfn.ISFORMULA(G112)),IF(AND(ISNUMBER(G112),G112&lt;&gt;0),Accueil!$B$7,""),""))),IF(NOT(_xlfn.ISFORMULA(D112)),IF(AND(ISNUMBER(D112),D112&lt;&gt;0),Accueil!$B$7,IF(NOT(_xlfn.ISFORMULA(G112)),IF(AND(ISNUMBER(G112),G112&lt;&gt;0),Accueil!$B$7,""),"")),IF(NOT(_xlfn.ISFORMULA(G112)),IF(AND(ISNUMBER(G112),G112&lt;&gt;0),Accueil!$B$7,""),"")))</f>
        <v/>
      </c>
      <c r="AF112" s="231" t="str">
        <f t="shared" ca="1" si="27"/>
        <v/>
      </c>
      <c r="AG112" s="231">
        <f ca="1">IF($AC112,ROUND(IF(ISNUMBER(E112),E112,0)*(IF(OR(ISNUMBER(SEARCH("Non déductible",$C112)),ISNUMBER(SEARCH("Non deductible",$C112))),0,IF(ISNUMBER(SEARCH("Repas",$C112)),0.5,IF(ISNUMBER(SEARCH("Bureau à domicile",$C112)),Accueil!$B$13,IF(OR(ISNUMBER(SEARCH("Véhicule",$C112)),ISNUMBER(SEARCH("Vehicule",$C112)),ISNUMBER(SEARCH("vehicule",$C112))),Accueil!$B$14,IFERROR(VLOOKUP($C112,$L$3:$P$43,5,FALSE),1)))))),2),0)</f>
        <v>0</v>
      </c>
      <c r="AH112" s="231">
        <f ca="1">IF($AD112,ROUND(IF(ISNUMBER(F112),F112,0)*(IF(OR(ISNUMBER(SEARCH("Non déductible",$C112)),ISNUMBER(SEARCH("Non deductible",$C112))),0,IF(ISNUMBER(SEARCH("Repas",$C112)),0.5,IF(ISNUMBER(SEARCH("Bureau à domicile",$C112)),Accueil!$B$13,IF(OR(ISNUMBER(SEARCH("Véhicule",$C112)),ISNUMBER(SEARCH("Vehicule",$C112)),ISNUMBER(SEARCH("vehicule",$C112))),Accueil!$B$14,IFERROR(VLOOKUP($C112,$L$3:$P$43,5,FALSE),1)))))),2),0)</f>
        <v>0</v>
      </c>
    </row>
    <row r="113" spans="1:34" ht="20.100000000000001" customHeight="1" x14ac:dyDescent="0.25">
      <c r="A113" s="248" t="str">
        <f>IF(NOT(_xlfn.ISFORMULA(D113)),IF(AND(ISNUMBER(D113),D113&lt;&gt;0),Accueil!$B$7,IF(NOT(_xlfn.ISFORMULA(G113)),IF(AND(ISNUMBER(G113),G113&lt;&gt;0),Accueil!$B$7,""),"")),IF(NOT(_xlfn.ISFORMULA(G113)),IF(AND(ISNUMBER(G113),G113&lt;&gt;0),Accueil!$B$7,""),""))</f>
        <v/>
      </c>
      <c r="B113" s="37"/>
      <c r="C113" s="50"/>
      <c r="D113" s="249" t="str">
        <f t="shared" ca="1" si="18"/>
        <v/>
      </c>
      <c r="E113" s="223" t="str">
        <f t="shared" ca="1" si="19"/>
        <v/>
      </c>
      <c r="F113" s="223" t="str">
        <f t="shared" ca="1" si="20"/>
        <v/>
      </c>
      <c r="G113" s="224" t="str">
        <f t="shared" ca="1" si="21"/>
        <v/>
      </c>
      <c r="H113" s="255" t="str">
        <f t="shared" ca="1" si="22"/>
        <v/>
      </c>
      <c r="I113" s="251" t="str">
        <f t="shared" ca="1" si="23"/>
        <v/>
      </c>
      <c r="J113" s="244" t="str">
        <f t="shared" ca="1" si="24"/>
        <v/>
      </c>
      <c r="K113" s="35"/>
      <c r="L113" s="148"/>
      <c r="M113" s="148"/>
      <c r="N113" s="148"/>
      <c r="O113" s="148"/>
      <c r="P113" s="148"/>
      <c r="Q113" s="148"/>
      <c r="R113" s="148"/>
      <c r="S113" s="148"/>
      <c r="T113" s="197"/>
      <c r="U113" s="35"/>
      <c r="X113" s="148"/>
      <c r="Y113" s="148"/>
      <c r="Z113" s="148"/>
      <c r="AA113" s="228" t="b">
        <f t="shared" ca="1" si="25"/>
        <v>1</v>
      </c>
      <c r="AB113" s="228" t="b">
        <f t="shared" si="26"/>
        <v>0</v>
      </c>
      <c r="AC113" s="228" t="b">
        <f ca="1">AND(Accueil!$Z$100="Régulière",Accueil!$E$5="Oui",$AA113,NOT($AB113),OR($AE113="",Accueil!$E$7="",NOT(ISNUMBER(Accueil!$E$7)),$AE113&gt;=Accueil!$E$7))</f>
        <v>0</v>
      </c>
      <c r="AD113" s="228" t="b">
        <f ca="1">AND(Accueil!$Z$100="Régulière",Accueil!$E$8="Oui",$AA113,NOT($AB113),OR($AE113="",Accueil!$E$10="",NOT(ISNUMBER(Accueil!$E$10)),$AE113&gt;=Accueil!$E$10))</f>
        <v>0</v>
      </c>
      <c r="AE113" s="247" t="str">
        <f>IF(NOT(_xlfn.ISFORMULA(A113)),IF(ISNUMBER(A113),A113,IF(NOT(_xlfn.ISFORMULA(D113)),IF(AND(ISNUMBER(D113),D113&lt;&gt;0),Accueil!$B$7,IF(NOT(_xlfn.ISFORMULA(G113)),IF(AND(ISNUMBER(G113),G113&lt;&gt;0),Accueil!$B$7,""),"")),IF(NOT(_xlfn.ISFORMULA(G113)),IF(AND(ISNUMBER(G113),G113&lt;&gt;0),Accueil!$B$7,""),""))),IF(NOT(_xlfn.ISFORMULA(D113)),IF(AND(ISNUMBER(D113),D113&lt;&gt;0),Accueil!$B$7,IF(NOT(_xlfn.ISFORMULA(G113)),IF(AND(ISNUMBER(G113),G113&lt;&gt;0),Accueil!$B$7,""),"")),IF(NOT(_xlfn.ISFORMULA(G113)),IF(AND(ISNUMBER(G113),G113&lt;&gt;0),Accueil!$B$7,""),"")))</f>
        <v/>
      </c>
      <c r="AF113" s="231" t="str">
        <f t="shared" ca="1" si="27"/>
        <v/>
      </c>
      <c r="AG113" s="231">
        <f ca="1">IF($AC113,ROUND(IF(ISNUMBER(E113),E113,0)*(IF(OR(ISNUMBER(SEARCH("Non déductible",$C113)),ISNUMBER(SEARCH("Non deductible",$C113))),0,IF(ISNUMBER(SEARCH("Repas",$C113)),0.5,IF(ISNUMBER(SEARCH("Bureau à domicile",$C113)),Accueil!$B$13,IF(OR(ISNUMBER(SEARCH("Véhicule",$C113)),ISNUMBER(SEARCH("Vehicule",$C113)),ISNUMBER(SEARCH("vehicule",$C113))),Accueil!$B$14,IFERROR(VLOOKUP($C113,$L$3:$P$43,5,FALSE),1)))))),2),0)</f>
        <v>0</v>
      </c>
      <c r="AH113" s="231">
        <f ca="1">IF($AD113,ROUND(IF(ISNUMBER(F113),F113,0)*(IF(OR(ISNUMBER(SEARCH("Non déductible",$C113)),ISNUMBER(SEARCH("Non deductible",$C113))),0,IF(ISNUMBER(SEARCH("Repas",$C113)),0.5,IF(ISNUMBER(SEARCH("Bureau à domicile",$C113)),Accueil!$B$13,IF(OR(ISNUMBER(SEARCH("Véhicule",$C113)),ISNUMBER(SEARCH("Vehicule",$C113)),ISNUMBER(SEARCH("vehicule",$C113))),Accueil!$B$14,IFERROR(VLOOKUP($C113,$L$3:$P$43,5,FALSE),1)))))),2),0)</f>
        <v>0</v>
      </c>
    </row>
    <row r="114" spans="1:34" ht="20.100000000000001" customHeight="1" x14ac:dyDescent="0.25">
      <c r="A114" s="248" t="str">
        <f>IF(NOT(_xlfn.ISFORMULA(D114)),IF(AND(ISNUMBER(D114),D114&lt;&gt;0),Accueil!$B$7,IF(NOT(_xlfn.ISFORMULA(G114)),IF(AND(ISNUMBER(G114),G114&lt;&gt;0),Accueil!$B$7,""),"")),IF(NOT(_xlfn.ISFORMULA(G114)),IF(AND(ISNUMBER(G114),G114&lt;&gt;0),Accueil!$B$7,""),""))</f>
        <v/>
      </c>
      <c r="B114" s="37"/>
      <c r="C114" s="50"/>
      <c r="D114" s="249" t="str">
        <f t="shared" ca="1" si="18"/>
        <v/>
      </c>
      <c r="E114" s="223" t="str">
        <f t="shared" ca="1" si="19"/>
        <v/>
      </c>
      <c r="F114" s="223" t="str">
        <f t="shared" ca="1" si="20"/>
        <v/>
      </c>
      <c r="G114" s="224" t="str">
        <f t="shared" ca="1" si="21"/>
        <v/>
      </c>
      <c r="H114" s="255" t="str">
        <f t="shared" ca="1" si="22"/>
        <v/>
      </c>
      <c r="I114" s="251" t="str">
        <f t="shared" ca="1" si="23"/>
        <v/>
      </c>
      <c r="J114" s="244" t="str">
        <f t="shared" ca="1" si="24"/>
        <v/>
      </c>
      <c r="K114" s="35"/>
      <c r="L114" s="148"/>
      <c r="M114" s="148"/>
      <c r="N114" s="148"/>
      <c r="O114" s="148"/>
      <c r="P114" s="148"/>
      <c r="Q114" s="148"/>
      <c r="R114" s="148"/>
      <c r="S114" s="148"/>
      <c r="T114" s="197"/>
      <c r="U114" s="35"/>
      <c r="X114" s="148"/>
      <c r="Y114" s="148"/>
      <c r="Z114" s="148"/>
      <c r="AA114" s="228" t="b">
        <f t="shared" ca="1" si="25"/>
        <v>1</v>
      </c>
      <c r="AB114" s="228" t="b">
        <f t="shared" si="26"/>
        <v>0</v>
      </c>
      <c r="AC114" s="228" t="b">
        <f ca="1">AND(Accueil!$Z$100="Régulière",Accueil!$E$5="Oui",$AA114,NOT($AB114),OR($AE114="",Accueil!$E$7="",NOT(ISNUMBER(Accueil!$E$7)),$AE114&gt;=Accueil!$E$7))</f>
        <v>0</v>
      </c>
      <c r="AD114" s="228" t="b">
        <f ca="1">AND(Accueil!$Z$100="Régulière",Accueil!$E$8="Oui",$AA114,NOT($AB114),OR($AE114="",Accueil!$E$10="",NOT(ISNUMBER(Accueil!$E$10)),$AE114&gt;=Accueil!$E$10))</f>
        <v>0</v>
      </c>
      <c r="AE114" s="247" t="str">
        <f>IF(NOT(_xlfn.ISFORMULA(A114)),IF(ISNUMBER(A114),A114,IF(NOT(_xlfn.ISFORMULA(D114)),IF(AND(ISNUMBER(D114),D114&lt;&gt;0),Accueil!$B$7,IF(NOT(_xlfn.ISFORMULA(G114)),IF(AND(ISNUMBER(G114),G114&lt;&gt;0),Accueil!$B$7,""),"")),IF(NOT(_xlfn.ISFORMULA(G114)),IF(AND(ISNUMBER(G114),G114&lt;&gt;0),Accueil!$B$7,""),""))),IF(NOT(_xlfn.ISFORMULA(D114)),IF(AND(ISNUMBER(D114),D114&lt;&gt;0),Accueil!$B$7,IF(NOT(_xlfn.ISFORMULA(G114)),IF(AND(ISNUMBER(G114),G114&lt;&gt;0),Accueil!$B$7,""),"")),IF(NOT(_xlfn.ISFORMULA(G114)),IF(AND(ISNUMBER(G114),G114&lt;&gt;0),Accueil!$B$7,""),"")))</f>
        <v/>
      </c>
      <c r="AF114" s="231" t="str">
        <f t="shared" ca="1" si="27"/>
        <v/>
      </c>
      <c r="AG114" s="231">
        <f ca="1">IF($AC114,ROUND(IF(ISNUMBER(E114),E114,0)*(IF(OR(ISNUMBER(SEARCH("Non déductible",$C114)),ISNUMBER(SEARCH("Non deductible",$C114))),0,IF(ISNUMBER(SEARCH("Repas",$C114)),0.5,IF(ISNUMBER(SEARCH("Bureau à domicile",$C114)),Accueil!$B$13,IF(OR(ISNUMBER(SEARCH("Véhicule",$C114)),ISNUMBER(SEARCH("Vehicule",$C114)),ISNUMBER(SEARCH("vehicule",$C114))),Accueil!$B$14,IFERROR(VLOOKUP($C114,$L$3:$P$43,5,FALSE),1)))))),2),0)</f>
        <v>0</v>
      </c>
      <c r="AH114" s="231">
        <f ca="1">IF($AD114,ROUND(IF(ISNUMBER(F114),F114,0)*(IF(OR(ISNUMBER(SEARCH("Non déductible",$C114)),ISNUMBER(SEARCH("Non deductible",$C114))),0,IF(ISNUMBER(SEARCH("Repas",$C114)),0.5,IF(ISNUMBER(SEARCH("Bureau à domicile",$C114)),Accueil!$B$13,IF(OR(ISNUMBER(SEARCH("Véhicule",$C114)),ISNUMBER(SEARCH("Vehicule",$C114)),ISNUMBER(SEARCH("vehicule",$C114))),Accueil!$B$14,IFERROR(VLOOKUP($C114,$L$3:$P$43,5,FALSE),1)))))),2),0)</f>
        <v>0</v>
      </c>
    </row>
    <row r="115" spans="1:34" ht="20.100000000000001" customHeight="1" x14ac:dyDescent="0.25">
      <c r="A115" s="248" t="str">
        <f>IF(NOT(_xlfn.ISFORMULA(D115)),IF(AND(ISNUMBER(D115),D115&lt;&gt;0),Accueil!$B$7,IF(NOT(_xlfn.ISFORMULA(G115)),IF(AND(ISNUMBER(G115),G115&lt;&gt;0),Accueil!$B$7,""),"")),IF(NOT(_xlfn.ISFORMULA(G115)),IF(AND(ISNUMBER(G115),G115&lt;&gt;0),Accueil!$B$7,""),""))</f>
        <v/>
      </c>
      <c r="B115" s="37"/>
      <c r="C115" s="50"/>
      <c r="D115" s="249" t="str">
        <f t="shared" ca="1" si="18"/>
        <v/>
      </c>
      <c r="E115" s="223" t="str">
        <f t="shared" ca="1" si="19"/>
        <v/>
      </c>
      <c r="F115" s="223" t="str">
        <f t="shared" ca="1" si="20"/>
        <v/>
      </c>
      <c r="G115" s="224" t="str">
        <f t="shared" ca="1" si="21"/>
        <v/>
      </c>
      <c r="H115" s="255" t="str">
        <f t="shared" ca="1" si="22"/>
        <v/>
      </c>
      <c r="I115" s="251" t="str">
        <f t="shared" ca="1" si="23"/>
        <v/>
      </c>
      <c r="J115" s="244" t="str">
        <f t="shared" ca="1" si="24"/>
        <v/>
      </c>
      <c r="K115" s="35"/>
      <c r="L115" s="148"/>
      <c r="M115" s="148"/>
      <c r="N115" s="148"/>
      <c r="O115" s="148"/>
      <c r="P115" s="148"/>
      <c r="Q115" s="148"/>
      <c r="R115" s="148"/>
      <c r="S115" s="148"/>
      <c r="T115" s="197"/>
      <c r="U115" s="35"/>
      <c r="X115" s="148"/>
      <c r="Y115" s="148"/>
      <c r="Z115" s="148"/>
      <c r="AA115" s="228" t="b">
        <f t="shared" ca="1" si="25"/>
        <v>1</v>
      </c>
      <c r="AB115" s="228" t="b">
        <f t="shared" si="26"/>
        <v>0</v>
      </c>
      <c r="AC115" s="228" t="b">
        <f ca="1">AND(Accueil!$Z$100="Régulière",Accueil!$E$5="Oui",$AA115,NOT($AB115),OR($AE115="",Accueil!$E$7="",NOT(ISNUMBER(Accueil!$E$7)),$AE115&gt;=Accueil!$E$7))</f>
        <v>0</v>
      </c>
      <c r="AD115" s="228" t="b">
        <f ca="1">AND(Accueil!$Z$100="Régulière",Accueil!$E$8="Oui",$AA115,NOT($AB115),OR($AE115="",Accueil!$E$10="",NOT(ISNUMBER(Accueil!$E$10)),$AE115&gt;=Accueil!$E$10))</f>
        <v>0</v>
      </c>
      <c r="AE115" s="247" t="str">
        <f>IF(NOT(_xlfn.ISFORMULA(A115)),IF(ISNUMBER(A115),A115,IF(NOT(_xlfn.ISFORMULA(D115)),IF(AND(ISNUMBER(D115),D115&lt;&gt;0),Accueil!$B$7,IF(NOT(_xlfn.ISFORMULA(G115)),IF(AND(ISNUMBER(G115),G115&lt;&gt;0),Accueil!$B$7,""),"")),IF(NOT(_xlfn.ISFORMULA(G115)),IF(AND(ISNUMBER(G115),G115&lt;&gt;0),Accueil!$B$7,""),""))),IF(NOT(_xlfn.ISFORMULA(D115)),IF(AND(ISNUMBER(D115),D115&lt;&gt;0),Accueil!$B$7,IF(NOT(_xlfn.ISFORMULA(G115)),IF(AND(ISNUMBER(G115),G115&lt;&gt;0),Accueil!$B$7,""),"")),IF(NOT(_xlfn.ISFORMULA(G115)),IF(AND(ISNUMBER(G115),G115&lt;&gt;0),Accueil!$B$7,""),"")))</f>
        <v/>
      </c>
      <c r="AF115" s="231" t="str">
        <f t="shared" ca="1" si="27"/>
        <v/>
      </c>
      <c r="AG115" s="231">
        <f ca="1">IF($AC115,ROUND(IF(ISNUMBER(E115),E115,0)*(IF(OR(ISNUMBER(SEARCH("Non déductible",$C115)),ISNUMBER(SEARCH("Non deductible",$C115))),0,IF(ISNUMBER(SEARCH("Repas",$C115)),0.5,IF(ISNUMBER(SEARCH("Bureau à domicile",$C115)),Accueil!$B$13,IF(OR(ISNUMBER(SEARCH("Véhicule",$C115)),ISNUMBER(SEARCH("Vehicule",$C115)),ISNUMBER(SEARCH("vehicule",$C115))),Accueil!$B$14,IFERROR(VLOOKUP($C115,$L$3:$P$43,5,FALSE),1)))))),2),0)</f>
        <v>0</v>
      </c>
      <c r="AH115" s="231">
        <f ca="1">IF($AD115,ROUND(IF(ISNUMBER(F115),F115,0)*(IF(OR(ISNUMBER(SEARCH("Non déductible",$C115)),ISNUMBER(SEARCH("Non deductible",$C115))),0,IF(ISNUMBER(SEARCH("Repas",$C115)),0.5,IF(ISNUMBER(SEARCH("Bureau à domicile",$C115)),Accueil!$B$13,IF(OR(ISNUMBER(SEARCH("Véhicule",$C115)),ISNUMBER(SEARCH("Vehicule",$C115)),ISNUMBER(SEARCH("vehicule",$C115))),Accueil!$B$14,IFERROR(VLOOKUP($C115,$L$3:$P$43,5,FALSE),1)))))),2),0)</f>
        <v>0</v>
      </c>
    </row>
    <row r="116" spans="1:34" ht="20.100000000000001" customHeight="1" x14ac:dyDescent="0.25">
      <c r="A116" s="248" t="str">
        <f>IF(NOT(_xlfn.ISFORMULA(D116)),IF(AND(ISNUMBER(D116),D116&lt;&gt;0),Accueil!$B$7,IF(NOT(_xlfn.ISFORMULA(G116)),IF(AND(ISNUMBER(G116),G116&lt;&gt;0),Accueil!$B$7,""),"")),IF(NOT(_xlfn.ISFORMULA(G116)),IF(AND(ISNUMBER(G116),G116&lt;&gt;0),Accueil!$B$7,""),""))</f>
        <v/>
      </c>
      <c r="B116" s="37"/>
      <c r="C116" s="50"/>
      <c r="D116" s="249" t="str">
        <f t="shared" ca="1" si="18"/>
        <v/>
      </c>
      <c r="E116" s="223" t="str">
        <f t="shared" ca="1" si="19"/>
        <v/>
      </c>
      <c r="F116" s="223" t="str">
        <f t="shared" ca="1" si="20"/>
        <v/>
      </c>
      <c r="G116" s="224" t="str">
        <f t="shared" ca="1" si="21"/>
        <v/>
      </c>
      <c r="H116" s="255" t="str">
        <f t="shared" ca="1" si="22"/>
        <v/>
      </c>
      <c r="I116" s="251" t="str">
        <f t="shared" ca="1" si="23"/>
        <v/>
      </c>
      <c r="J116" s="244" t="str">
        <f t="shared" ca="1" si="24"/>
        <v/>
      </c>
      <c r="K116" s="35"/>
      <c r="L116" s="148"/>
      <c r="M116" s="148"/>
      <c r="N116" s="148"/>
      <c r="O116" s="148"/>
      <c r="P116" s="148"/>
      <c r="Q116" s="148"/>
      <c r="R116" s="148"/>
      <c r="S116" s="148"/>
      <c r="T116" s="197"/>
      <c r="U116" s="35"/>
      <c r="X116" s="148"/>
      <c r="Y116" s="148"/>
      <c r="Z116" s="148"/>
      <c r="AA116" s="228" t="b">
        <f t="shared" ca="1" si="25"/>
        <v>1</v>
      </c>
      <c r="AB116" s="228" t="b">
        <f t="shared" si="26"/>
        <v>0</v>
      </c>
      <c r="AC116" s="228" t="b">
        <f ca="1">AND(Accueil!$Z$100="Régulière",Accueil!$E$5="Oui",$AA116,NOT($AB116),OR($AE116="",Accueil!$E$7="",NOT(ISNUMBER(Accueil!$E$7)),$AE116&gt;=Accueil!$E$7))</f>
        <v>0</v>
      </c>
      <c r="AD116" s="228" t="b">
        <f ca="1">AND(Accueil!$Z$100="Régulière",Accueil!$E$8="Oui",$AA116,NOT($AB116),OR($AE116="",Accueil!$E$10="",NOT(ISNUMBER(Accueil!$E$10)),$AE116&gt;=Accueil!$E$10))</f>
        <v>0</v>
      </c>
      <c r="AE116" s="247" t="str">
        <f>IF(NOT(_xlfn.ISFORMULA(A116)),IF(ISNUMBER(A116),A116,IF(NOT(_xlfn.ISFORMULA(D116)),IF(AND(ISNUMBER(D116),D116&lt;&gt;0),Accueil!$B$7,IF(NOT(_xlfn.ISFORMULA(G116)),IF(AND(ISNUMBER(G116),G116&lt;&gt;0),Accueil!$B$7,""),"")),IF(NOT(_xlfn.ISFORMULA(G116)),IF(AND(ISNUMBER(G116),G116&lt;&gt;0),Accueil!$B$7,""),""))),IF(NOT(_xlfn.ISFORMULA(D116)),IF(AND(ISNUMBER(D116),D116&lt;&gt;0),Accueil!$B$7,IF(NOT(_xlfn.ISFORMULA(G116)),IF(AND(ISNUMBER(G116),G116&lt;&gt;0),Accueil!$B$7,""),"")),IF(NOT(_xlfn.ISFORMULA(G116)),IF(AND(ISNUMBER(G116),G116&lt;&gt;0),Accueil!$B$7,""),"")))</f>
        <v/>
      </c>
      <c r="AF116" s="231" t="str">
        <f t="shared" ca="1" si="27"/>
        <v/>
      </c>
      <c r="AG116" s="231">
        <f ca="1">IF($AC116,ROUND(IF(ISNUMBER(E116),E116,0)*(IF(OR(ISNUMBER(SEARCH("Non déductible",$C116)),ISNUMBER(SEARCH("Non deductible",$C116))),0,IF(ISNUMBER(SEARCH("Repas",$C116)),0.5,IF(ISNUMBER(SEARCH("Bureau à domicile",$C116)),Accueil!$B$13,IF(OR(ISNUMBER(SEARCH("Véhicule",$C116)),ISNUMBER(SEARCH("Vehicule",$C116)),ISNUMBER(SEARCH("vehicule",$C116))),Accueil!$B$14,IFERROR(VLOOKUP($C116,$L$3:$P$43,5,FALSE),1)))))),2),0)</f>
        <v>0</v>
      </c>
      <c r="AH116" s="231">
        <f ca="1">IF($AD116,ROUND(IF(ISNUMBER(F116),F116,0)*(IF(OR(ISNUMBER(SEARCH("Non déductible",$C116)),ISNUMBER(SEARCH("Non deductible",$C116))),0,IF(ISNUMBER(SEARCH("Repas",$C116)),0.5,IF(ISNUMBER(SEARCH("Bureau à domicile",$C116)),Accueil!$B$13,IF(OR(ISNUMBER(SEARCH("Véhicule",$C116)),ISNUMBER(SEARCH("Vehicule",$C116)),ISNUMBER(SEARCH("vehicule",$C116))),Accueil!$B$14,IFERROR(VLOOKUP($C116,$L$3:$P$43,5,FALSE),1)))))),2),0)</f>
        <v>0</v>
      </c>
    </row>
    <row r="117" spans="1:34" ht="20.100000000000001" customHeight="1" x14ac:dyDescent="0.25">
      <c r="A117" s="248" t="str">
        <f>IF(NOT(_xlfn.ISFORMULA(D117)),IF(AND(ISNUMBER(D117),D117&lt;&gt;0),Accueil!$B$7,IF(NOT(_xlfn.ISFORMULA(G117)),IF(AND(ISNUMBER(G117),G117&lt;&gt;0),Accueil!$B$7,""),"")),IF(NOT(_xlfn.ISFORMULA(G117)),IF(AND(ISNUMBER(G117),G117&lt;&gt;0),Accueil!$B$7,""),""))</f>
        <v/>
      </c>
      <c r="B117" s="37"/>
      <c r="C117" s="50"/>
      <c r="D117" s="249" t="str">
        <f t="shared" ca="1" si="18"/>
        <v/>
      </c>
      <c r="E117" s="223" t="str">
        <f t="shared" ca="1" si="19"/>
        <v/>
      </c>
      <c r="F117" s="223" t="str">
        <f t="shared" ca="1" si="20"/>
        <v/>
      </c>
      <c r="G117" s="224" t="str">
        <f t="shared" ca="1" si="21"/>
        <v/>
      </c>
      <c r="H117" s="255" t="str">
        <f t="shared" ca="1" si="22"/>
        <v/>
      </c>
      <c r="I117" s="251" t="str">
        <f t="shared" ca="1" si="23"/>
        <v/>
      </c>
      <c r="J117" s="244" t="str">
        <f t="shared" ca="1" si="24"/>
        <v/>
      </c>
      <c r="K117" s="35"/>
      <c r="L117" s="148"/>
      <c r="M117" s="148"/>
      <c r="N117" s="148"/>
      <c r="O117" s="148"/>
      <c r="P117" s="148"/>
      <c r="Q117" s="148"/>
      <c r="R117" s="148"/>
      <c r="S117" s="148"/>
      <c r="T117" s="197"/>
      <c r="U117" s="35"/>
      <c r="X117" s="148"/>
      <c r="Y117" s="148"/>
      <c r="Z117" s="148"/>
      <c r="AA117" s="228" t="b">
        <f t="shared" ca="1" si="25"/>
        <v>1</v>
      </c>
      <c r="AB117" s="228" t="b">
        <f t="shared" si="26"/>
        <v>0</v>
      </c>
      <c r="AC117" s="228" t="b">
        <f ca="1">AND(Accueil!$Z$100="Régulière",Accueil!$E$5="Oui",$AA117,NOT($AB117),OR($AE117="",Accueil!$E$7="",NOT(ISNUMBER(Accueil!$E$7)),$AE117&gt;=Accueil!$E$7))</f>
        <v>0</v>
      </c>
      <c r="AD117" s="228" t="b">
        <f ca="1">AND(Accueil!$Z$100="Régulière",Accueil!$E$8="Oui",$AA117,NOT($AB117),OR($AE117="",Accueil!$E$10="",NOT(ISNUMBER(Accueil!$E$10)),$AE117&gt;=Accueil!$E$10))</f>
        <v>0</v>
      </c>
      <c r="AE117" s="247" t="str">
        <f>IF(NOT(_xlfn.ISFORMULA(A117)),IF(ISNUMBER(A117),A117,IF(NOT(_xlfn.ISFORMULA(D117)),IF(AND(ISNUMBER(D117),D117&lt;&gt;0),Accueil!$B$7,IF(NOT(_xlfn.ISFORMULA(G117)),IF(AND(ISNUMBER(G117),G117&lt;&gt;0),Accueil!$B$7,""),"")),IF(NOT(_xlfn.ISFORMULA(G117)),IF(AND(ISNUMBER(G117),G117&lt;&gt;0),Accueil!$B$7,""),""))),IF(NOT(_xlfn.ISFORMULA(D117)),IF(AND(ISNUMBER(D117),D117&lt;&gt;0),Accueil!$B$7,IF(NOT(_xlfn.ISFORMULA(G117)),IF(AND(ISNUMBER(G117),G117&lt;&gt;0),Accueil!$B$7,""),"")),IF(NOT(_xlfn.ISFORMULA(G117)),IF(AND(ISNUMBER(G117),G117&lt;&gt;0),Accueil!$B$7,""),"")))</f>
        <v/>
      </c>
      <c r="AF117" s="231" t="str">
        <f t="shared" ca="1" si="27"/>
        <v/>
      </c>
      <c r="AG117" s="231">
        <f ca="1">IF($AC117,ROUND(IF(ISNUMBER(E117),E117,0)*(IF(OR(ISNUMBER(SEARCH("Non déductible",$C117)),ISNUMBER(SEARCH("Non deductible",$C117))),0,IF(ISNUMBER(SEARCH("Repas",$C117)),0.5,IF(ISNUMBER(SEARCH("Bureau à domicile",$C117)),Accueil!$B$13,IF(OR(ISNUMBER(SEARCH("Véhicule",$C117)),ISNUMBER(SEARCH("Vehicule",$C117)),ISNUMBER(SEARCH("vehicule",$C117))),Accueil!$B$14,IFERROR(VLOOKUP($C117,$L$3:$P$43,5,FALSE),1)))))),2),0)</f>
        <v>0</v>
      </c>
      <c r="AH117" s="231">
        <f ca="1">IF($AD117,ROUND(IF(ISNUMBER(F117),F117,0)*(IF(OR(ISNUMBER(SEARCH("Non déductible",$C117)),ISNUMBER(SEARCH("Non deductible",$C117))),0,IF(ISNUMBER(SEARCH("Repas",$C117)),0.5,IF(ISNUMBER(SEARCH("Bureau à domicile",$C117)),Accueil!$B$13,IF(OR(ISNUMBER(SEARCH("Véhicule",$C117)),ISNUMBER(SEARCH("Vehicule",$C117)),ISNUMBER(SEARCH("vehicule",$C117))),Accueil!$B$14,IFERROR(VLOOKUP($C117,$L$3:$P$43,5,FALSE),1)))))),2),0)</f>
        <v>0</v>
      </c>
    </row>
    <row r="118" spans="1:34" ht="20.100000000000001" customHeight="1" x14ac:dyDescent="0.25">
      <c r="A118" s="248" t="str">
        <f>IF(NOT(_xlfn.ISFORMULA(D118)),IF(AND(ISNUMBER(D118),D118&lt;&gt;0),Accueil!$B$7,IF(NOT(_xlfn.ISFORMULA(G118)),IF(AND(ISNUMBER(G118),G118&lt;&gt;0),Accueil!$B$7,""),"")),IF(NOT(_xlfn.ISFORMULA(G118)),IF(AND(ISNUMBER(G118),G118&lt;&gt;0),Accueil!$B$7,""),""))</f>
        <v/>
      </c>
      <c r="B118" s="37"/>
      <c r="C118" s="50"/>
      <c r="D118" s="249" t="str">
        <f t="shared" ca="1" si="18"/>
        <v/>
      </c>
      <c r="E118" s="223" t="str">
        <f t="shared" ca="1" si="19"/>
        <v/>
      </c>
      <c r="F118" s="223" t="str">
        <f t="shared" ca="1" si="20"/>
        <v/>
      </c>
      <c r="G118" s="224" t="str">
        <f t="shared" ca="1" si="21"/>
        <v/>
      </c>
      <c r="H118" s="255" t="str">
        <f t="shared" ca="1" si="22"/>
        <v/>
      </c>
      <c r="I118" s="251" t="str">
        <f t="shared" ca="1" si="23"/>
        <v/>
      </c>
      <c r="J118" s="244" t="str">
        <f t="shared" ca="1" si="24"/>
        <v/>
      </c>
      <c r="K118" s="35"/>
      <c r="L118" s="148"/>
      <c r="M118" s="148"/>
      <c r="N118" s="148"/>
      <c r="O118" s="148"/>
      <c r="P118" s="148"/>
      <c r="Q118" s="148"/>
      <c r="R118" s="148"/>
      <c r="S118" s="148"/>
      <c r="T118" s="197"/>
      <c r="U118" s="35"/>
      <c r="X118" s="148"/>
      <c r="Y118" s="148"/>
      <c r="Z118" s="148"/>
      <c r="AA118" s="228" t="b">
        <f t="shared" ca="1" si="25"/>
        <v>1</v>
      </c>
      <c r="AB118" s="228" t="b">
        <f t="shared" si="26"/>
        <v>0</v>
      </c>
      <c r="AC118" s="228" t="b">
        <f ca="1">AND(Accueil!$Z$100="Régulière",Accueil!$E$5="Oui",$AA118,NOT($AB118),OR($AE118="",Accueil!$E$7="",NOT(ISNUMBER(Accueil!$E$7)),$AE118&gt;=Accueil!$E$7))</f>
        <v>0</v>
      </c>
      <c r="AD118" s="228" t="b">
        <f ca="1">AND(Accueil!$Z$100="Régulière",Accueil!$E$8="Oui",$AA118,NOT($AB118),OR($AE118="",Accueil!$E$10="",NOT(ISNUMBER(Accueil!$E$10)),$AE118&gt;=Accueil!$E$10))</f>
        <v>0</v>
      </c>
      <c r="AE118" s="247" t="str">
        <f>IF(NOT(_xlfn.ISFORMULA(A118)),IF(ISNUMBER(A118),A118,IF(NOT(_xlfn.ISFORMULA(D118)),IF(AND(ISNUMBER(D118),D118&lt;&gt;0),Accueil!$B$7,IF(NOT(_xlfn.ISFORMULA(G118)),IF(AND(ISNUMBER(G118),G118&lt;&gt;0),Accueil!$B$7,""),"")),IF(NOT(_xlfn.ISFORMULA(G118)),IF(AND(ISNUMBER(G118),G118&lt;&gt;0),Accueil!$B$7,""),""))),IF(NOT(_xlfn.ISFORMULA(D118)),IF(AND(ISNUMBER(D118),D118&lt;&gt;0),Accueil!$B$7,IF(NOT(_xlfn.ISFORMULA(G118)),IF(AND(ISNUMBER(G118),G118&lt;&gt;0),Accueil!$B$7,""),"")),IF(NOT(_xlfn.ISFORMULA(G118)),IF(AND(ISNUMBER(G118),G118&lt;&gt;0),Accueil!$B$7,""),"")))</f>
        <v/>
      </c>
      <c r="AF118" s="231" t="str">
        <f t="shared" ca="1" si="27"/>
        <v/>
      </c>
      <c r="AG118" s="231">
        <f ca="1">IF($AC118,ROUND(IF(ISNUMBER(E118),E118,0)*(IF(OR(ISNUMBER(SEARCH("Non déductible",$C118)),ISNUMBER(SEARCH("Non deductible",$C118))),0,IF(ISNUMBER(SEARCH("Repas",$C118)),0.5,IF(ISNUMBER(SEARCH("Bureau à domicile",$C118)),Accueil!$B$13,IF(OR(ISNUMBER(SEARCH("Véhicule",$C118)),ISNUMBER(SEARCH("Vehicule",$C118)),ISNUMBER(SEARCH("vehicule",$C118))),Accueil!$B$14,IFERROR(VLOOKUP($C118,$L$3:$P$43,5,FALSE),1)))))),2),0)</f>
        <v>0</v>
      </c>
      <c r="AH118" s="231">
        <f ca="1">IF($AD118,ROUND(IF(ISNUMBER(F118),F118,0)*(IF(OR(ISNUMBER(SEARCH("Non déductible",$C118)),ISNUMBER(SEARCH("Non deductible",$C118))),0,IF(ISNUMBER(SEARCH("Repas",$C118)),0.5,IF(ISNUMBER(SEARCH("Bureau à domicile",$C118)),Accueil!$B$13,IF(OR(ISNUMBER(SEARCH("Véhicule",$C118)),ISNUMBER(SEARCH("Vehicule",$C118)),ISNUMBER(SEARCH("vehicule",$C118))),Accueil!$B$14,IFERROR(VLOOKUP($C118,$L$3:$P$43,5,FALSE),1)))))),2),0)</f>
        <v>0</v>
      </c>
    </row>
    <row r="119" spans="1:34" ht="20.100000000000001" customHeight="1" x14ac:dyDescent="0.25">
      <c r="A119" s="248" t="str">
        <f>IF(NOT(_xlfn.ISFORMULA(D119)),IF(AND(ISNUMBER(D119),D119&lt;&gt;0),Accueil!$B$7,IF(NOT(_xlfn.ISFORMULA(G119)),IF(AND(ISNUMBER(G119),G119&lt;&gt;0),Accueil!$B$7,""),"")),IF(NOT(_xlfn.ISFORMULA(G119)),IF(AND(ISNUMBER(G119),G119&lt;&gt;0),Accueil!$B$7,""),""))</f>
        <v/>
      </c>
      <c r="B119" s="37"/>
      <c r="C119" s="50"/>
      <c r="D119" s="249" t="str">
        <f t="shared" ca="1" si="18"/>
        <v/>
      </c>
      <c r="E119" s="223" t="str">
        <f t="shared" ca="1" si="19"/>
        <v/>
      </c>
      <c r="F119" s="223" t="str">
        <f t="shared" ca="1" si="20"/>
        <v/>
      </c>
      <c r="G119" s="224" t="str">
        <f t="shared" ca="1" si="21"/>
        <v/>
      </c>
      <c r="H119" s="255" t="str">
        <f t="shared" ca="1" si="22"/>
        <v/>
      </c>
      <c r="I119" s="251" t="str">
        <f t="shared" ca="1" si="23"/>
        <v/>
      </c>
      <c r="J119" s="244" t="str">
        <f t="shared" ca="1" si="24"/>
        <v/>
      </c>
      <c r="K119" s="35"/>
      <c r="L119" s="148"/>
      <c r="M119" s="148"/>
      <c r="N119" s="148"/>
      <c r="O119" s="148"/>
      <c r="P119" s="148"/>
      <c r="Q119" s="148"/>
      <c r="R119" s="148"/>
      <c r="S119" s="148"/>
      <c r="T119" s="197"/>
      <c r="U119" s="35"/>
      <c r="X119" s="148"/>
      <c r="Y119" s="148"/>
      <c r="Z119" s="148"/>
      <c r="AA119" s="228" t="b">
        <f t="shared" ca="1" si="25"/>
        <v>1</v>
      </c>
      <c r="AB119" s="228" t="b">
        <f t="shared" si="26"/>
        <v>0</v>
      </c>
      <c r="AC119" s="228" t="b">
        <f ca="1">AND(Accueil!$Z$100="Régulière",Accueil!$E$5="Oui",$AA119,NOT($AB119),OR($AE119="",Accueil!$E$7="",NOT(ISNUMBER(Accueil!$E$7)),$AE119&gt;=Accueil!$E$7))</f>
        <v>0</v>
      </c>
      <c r="AD119" s="228" t="b">
        <f ca="1">AND(Accueil!$Z$100="Régulière",Accueil!$E$8="Oui",$AA119,NOT($AB119),OR($AE119="",Accueil!$E$10="",NOT(ISNUMBER(Accueil!$E$10)),$AE119&gt;=Accueil!$E$10))</f>
        <v>0</v>
      </c>
      <c r="AE119" s="247" t="str">
        <f>IF(NOT(_xlfn.ISFORMULA(A119)),IF(ISNUMBER(A119),A119,IF(NOT(_xlfn.ISFORMULA(D119)),IF(AND(ISNUMBER(D119),D119&lt;&gt;0),Accueil!$B$7,IF(NOT(_xlfn.ISFORMULA(G119)),IF(AND(ISNUMBER(G119),G119&lt;&gt;0),Accueil!$B$7,""),"")),IF(NOT(_xlfn.ISFORMULA(G119)),IF(AND(ISNUMBER(G119),G119&lt;&gt;0),Accueil!$B$7,""),""))),IF(NOT(_xlfn.ISFORMULA(D119)),IF(AND(ISNUMBER(D119),D119&lt;&gt;0),Accueil!$B$7,IF(NOT(_xlfn.ISFORMULA(G119)),IF(AND(ISNUMBER(G119),G119&lt;&gt;0),Accueil!$B$7,""),"")),IF(NOT(_xlfn.ISFORMULA(G119)),IF(AND(ISNUMBER(G119),G119&lt;&gt;0),Accueil!$B$7,""),"")))</f>
        <v/>
      </c>
      <c r="AF119" s="231" t="str">
        <f t="shared" ca="1" si="27"/>
        <v/>
      </c>
      <c r="AG119" s="231">
        <f ca="1">IF($AC119,ROUND(IF(ISNUMBER(E119),E119,0)*(IF(OR(ISNUMBER(SEARCH("Non déductible",$C119)),ISNUMBER(SEARCH("Non deductible",$C119))),0,IF(ISNUMBER(SEARCH("Repas",$C119)),0.5,IF(ISNUMBER(SEARCH("Bureau à domicile",$C119)),Accueil!$B$13,IF(OR(ISNUMBER(SEARCH("Véhicule",$C119)),ISNUMBER(SEARCH("Vehicule",$C119)),ISNUMBER(SEARCH("vehicule",$C119))),Accueil!$B$14,IFERROR(VLOOKUP($C119,$L$3:$P$43,5,FALSE),1)))))),2),0)</f>
        <v>0</v>
      </c>
      <c r="AH119" s="231">
        <f ca="1">IF($AD119,ROUND(IF(ISNUMBER(F119),F119,0)*(IF(OR(ISNUMBER(SEARCH("Non déductible",$C119)),ISNUMBER(SEARCH("Non deductible",$C119))),0,IF(ISNUMBER(SEARCH("Repas",$C119)),0.5,IF(ISNUMBER(SEARCH("Bureau à domicile",$C119)),Accueil!$B$13,IF(OR(ISNUMBER(SEARCH("Véhicule",$C119)),ISNUMBER(SEARCH("Vehicule",$C119)),ISNUMBER(SEARCH("vehicule",$C119))),Accueil!$B$14,IFERROR(VLOOKUP($C119,$L$3:$P$43,5,FALSE),1)))))),2),0)</f>
        <v>0</v>
      </c>
    </row>
    <row r="120" spans="1:34" ht="20.100000000000001" customHeight="1" x14ac:dyDescent="0.25">
      <c r="A120" s="248" t="str">
        <f>IF(NOT(_xlfn.ISFORMULA(D120)),IF(AND(ISNUMBER(D120),D120&lt;&gt;0),Accueil!$B$7,IF(NOT(_xlfn.ISFORMULA(G120)),IF(AND(ISNUMBER(G120),G120&lt;&gt;0),Accueil!$B$7,""),"")),IF(NOT(_xlfn.ISFORMULA(G120)),IF(AND(ISNUMBER(G120),G120&lt;&gt;0),Accueil!$B$7,""),""))</f>
        <v/>
      </c>
      <c r="B120" s="37"/>
      <c r="C120" s="50"/>
      <c r="D120" s="249" t="str">
        <f t="shared" ca="1" si="18"/>
        <v/>
      </c>
      <c r="E120" s="223" t="str">
        <f t="shared" ca="1" si="19"/>
        <v/>
      </c>
      <c r="F120" s="223" t="str">
        <f t="shared" ca="1" si="20"/>
        <v/>
      </c>
      <c r="G120" s="224" t="str">
        <f t="shared" ca="1" si="21"/>
        <v/>
      </c>
      <c r="H120" s="255" t="str">
        <f t="shared" ca="1" si="22"/>
        <v/>
      </c>
      <c r="I120" s="251" t="str">
        <f t="shared" ca="1" si="23"/>
        <v/>
      </c>
      <c r="J120" s="244" t="str">
        <f t="shared" ca="1" si="24"/>
        <v/>
      </c>
      <c r="K120" s="35"/>
      <c r="L120" s="148"/>
      <c r="M120" s="148"/>
      <c r="N120" s="148"/>
      <c r="O120" s="148"/>
      <c r="P120" s="148"/>
      <c r="Q120" s="148"/>
      <c r="R120" s="148"/>
      <c r="S120" s="148"/>
      <c r="T120" s="197"/>
      <c r="U120" s="35"/>
      <c r="X120" s="148"/>
      <c r="Y120" s="148"/>
      <c r="Z120" s="148"/>
      <c r="AA120" s="228" t="b">
        <f t="shared" ca="1" si="25"/>
        <v>1</v>
      </c>
      <c r="AB120" s="228" t="b">
        <f t="shared" si="26"/>
        <v>0</v>
      </c>
      <c r="AC120" s="228" t="b">
        <f ca="1">AND(Accueil!$Z$100="Régulière",Accueil!$E$5="Oui",$AA120,NOT($AB120),OR($AE120="",Accueil!$E$7="",NOT(ISNUMBER(Accueil!$E$7)),$AE120&gt;=Accueil!$E$7))</f>
        <v>0</v>
      </c>
      <c r="AD120" s="228" t="b">
        <f ca="1">AND(Accueil!$Z$100="Régulière",Accueil!$E$8="Oui",$AA120,NOT($AB120),OR($AE120="",Accueil!$E$10="",NOT(ISNUMBER(Accueil!$E$10)),$AE120&gt;=Accueil!$E$10))</f>
        <v>0</v>
      </c>
      <c r="AE120" s="247" t="str">
        <f>IF(NOT(_xlfn.ISFORMULA(A120)),IF(ISNUMBER(A120),A120,IF(NOT(_xlfn.ISFORMULA(D120)),IF(AND(ISNUMBER(D120),D120&lt;&gt;0),Accueil!$B$7,IF(NOT(_xlfn.ISFORMULA(G120)),IF(AND(ISNUMBER(G120),G120&lt;&gt;0),Accueil!$B$7,""),"")),IF(NOT(_xlfn.ISFORMULA(G120)),IF(AND(ISNUMBER(G120),G120&lt;&gt;0),Accueil!$B$7,""),""))),IF(NOT(_xlfn.ISFORMULA(D120)),IF(AND(ISNUMBER(D120),D120&lt;&gt;0),Accueil!$B$7,IF(NOT(_xlfn.ISFORMULA(G120)),IF(AND(ISNUMBER(G120),G120&lt;&gt;0),Accueil!$B$7,""),"")),IF(NOT(_xlfn.ISFORMULA(G120)),IF(AND(ISNUMBER(G120),G120&lt;&gt;0),Accueil!$B$7,""),"")))</f>
        <v/>
      </c>
      <c r="AF120" s="231" t="str">
        <f t="shared" ca="1" si="27"/>
        <v/>
      </c>
      <c r="AG120" s="231">
        <f ca="1">IF($AC120,ROUND(IF(ISNUMBER(E120),E120,0)*(IF(OR(ISNUMBER(SEARCH("Non déductible",$C120)),ISNUMBER(SEARCH("Non deductible",$C120))),0,IF(ISNUMBER(SEARCH("Repas",$C120)),0.5,IF(ISNUMBER(SEARCH("Bureau à domicile",$C120)),Accueil!$B$13,IF(OR(ISNUMBER(SEARCH("Véhicule",$C120)),ISNUMBER(SEARCH("Vehicule",$C120)),ISNUMBER(SEARCH("vehicule",$C120))),Accueil!$B$14,IFERROR(VLOOKUP($C120,$L$3:$P$43,5,FALSE),1)))))),2),0)</f>
        <v>0</v>
      </c>
      <c r="AH120" s="231">
        <f ca="1">IF($AD120,ROUND(IF(ISNUMBER(F120),F120,0)*(IF(OR(ISNUMBER(SEARCH("Non déductible",$C120)),ISNUMBER(SEARCH("Non deductible",$C120))),0,IF(ISNUMBER(SEARCH("Repas",$C120)),0.5,IF(ISNUMBER(SEARCH("Bureau à domicile",$C120)),Accueil!$B$13,IF(OR(ISNUMBER(SEARCH("Véhicule",$C120)),ISNUMBER(SEARCH("Vehicule",$C120)),ISNUMBER(SEARCH("vehicule",$C120))),Accueil!$B$14,IFERROR(VLOOKUP($C120,$L$3:$P$43,5,FALSE),1)))))),2),0)</f>
        <v>0</v>
      </c>
    </row>
    <row r="121" spans="1:34" ht="20.100000000000001" customHeight="1" x14ac:dyDescent="0.25">
      <c r="A121" s="248" t="str">
        <f>IF(NOT(_xlfn.ISFORMULA(D121)),IF(AND(ISNUMBER(D121),D121&lt;&gt;0),Accueil!$B$7,IF(NOT(_xlfn.ISFORMULA(G121)),IF(AND(ISNUMBER(G121),G121&lt;&gt;0),Accueil!$B$7,""),"")),IF(NOT(_xlfn.ISFORMULA(G121)),IF(AND(ISNUMBER(G121),G121&lt;&gt;0),Accueil!$B$7,""),""))</f>
        <v/>
      </c>
      <c r="B121" s="37"/>
      <c r="C121" s="37"/>
      <c r="D121" s="249" t="str">
        <f t="shared" ca="1" si="18"/>
        <v/>
      </c>
      <c r="E121" s="223" t="str">
        <f t="shared" ca="1" si="19"/>
        <v/>
      </c>
      <c r="F121" s="223" t="str">
        <f t="shared" ca="1" si="20"/>
        <v/>
      </c>
      <c r="G121" s="224" t="str">
        <f t="shared" ca="1" si="21"/>
        <v/>
      </c>
      <c r="H121" s="255" t="str">
        <f t="shared" ca="1" si="22"/>
        <v/>
      </c>
      <c r="I121" s="251" t="str">
        <f t="shared" ca="1" si="23"/>
        <v/>
      </c>
      <c r="J121" s="244" t="str">
        <f t="shared" ca="1" si="24"/>
        <v/>
      </c>
      <c r="K121" s="35"/>
      <c r="L121" s="148"/>
      <c r="M121" s="148"/>
      <c r="N121" s="148"/>
      <c r="O121" s="148"/>
      <c r="P121" s="148"/>
      <c r="Q121" s="148"/>
      <c r="R121" s="148"/>
      <c r="S121" s="148"/>
      <c r="T121" s="197"/>
      <c r="U121" s="35"/>
      <c r="X121" s="148"/>
      <c r="Y121" s="148"/>
      <c r="Z121" s="148"/>
      <c r="AA121" s="228" t="b">
        <f t="shared" ca="1" si="25"/>
        <v>1</v>
      </c>
      <c r="AB121" s="228" t="b">
        <f t="shared" si="26"/>
        <v>0</v>
      </c>
      <c r="AC121" s="228" t="b">
        <f ca="1">AND(Accueil!$Z$100="Régulière",Accueil!$E$5="Oui",$AA121,NOT($AB121),OR($AE121="",Accueil!$E$7="",NOT(ISNUMBER(Accueil!$E$7)),$AE121&gt;=Accueil!$E$7))</f>
        <v>0</v>
      </c>
      <c r="AD121" s="228" t="b">
        <f ca="1">AND(Accueil!$Z$100="Régulière",Accueil!$E$8="Oui",$AA121,NOT($AB121),OR($AE121="",Accueil!$E$10="",NOT(ISNUMBER(Accueil!$E$10)),$AE121&gt;=Accueil!$E$10))</f>
        <v>0</v>
      </c>
      <c r="AE121" s="247" t="str">
        <f>IF(NOT(_xlfn.ISFORMULA(A121)),IF(ISNUMBER(A121),A121,IF(NOT(_xlfn.ISFORMULA(D121)),IF(AND(ISNUMBER(D121),D121&lt;&gt;0),Accueil!$B$7,IF(NOT(_xlfn.ISFORMULA(G121)),IF(AND(ISNUMBER(G121),G121&lt;&gt;0),Accueil!$B$7,""),"")),IF(NOT(_xlfn.ISFORMULA(G121)),IF(AND(ISNUMBER(G121),G121&lt;&gt;0),Accueil!$B$7,""),""))),IF(NOT(_xlfn.ISFORMULA(D121)),IF(AND(ISNUMBER(D121),D121&lt;&gt;0),Accueil!$B$7,IF(NOT(_xlfn.ISFORMULA(G121)),IF(AND(ISNUMBER(G121),G121&lt;&gt;0),Accueil!$B$7,""),"")),IF(NOT(_xlfn.ISFORMULA(G121)),IF(AND(ISNUMBER(G121),G121&lt;&gt;0),Accueil!$B$7,""),"")))</f>
        <v/>
      </c>
      <c r="AF121" s="231" t="str">
        <f t="shared" ca="1" si="27"/>
        <v/>
      </c>
      <c r="AG121" s="231">
        <f ca="1">IF($AC121,ROUND(IF(ISNUMBER(E121),E121,0)*(IF(OR(ISNUMBER(SEARCH("Non déductible",$C121)),ISNUMBER(SEARCH("Non deductible",$C121))),0,IF(ISNUMBER(SEARCH("Repas",$C121)),0.5,IF(ISNUMBER(SEARCH("Bureau à domicile",$C121)),Accueil!$B$13,IF(OR(ISNUMBER(SEARCH("Véhicule",$C121)),ISNUMBER(SEARCH("Vehicule",$C121)),ISNUMBER(SEARCH("vehicule",$C121))),Accueil!$B$14,IFERROR(VLOOKUP($C121,$L$3:$P$43,5,FALSE),1)))))),2),0)</f>
        <v>0</v>
      </c>
      <c r="AH121" s="231">
        <f ca="1">IF($AD121,ROUND(IF(ISNUMBER(F121),F121,0)*(IF(OR(ISNUMBER(SEARCH("Non déductible",$C121)),ISNUMBER(SEARCH("Non deductible",$C121))),0,IF(ISNUMBER(SEARCH("Repas",$C121)),0.5,IF(ISNUMBER(SEARCH("Bureau à domicile",$C121)),Accueil!$B$13,IF(OR(ISNUMBER(SEARCH("Véhicule",$C121)),ISNUMBER(SEARCH("Vehicule",$C121)),ISNUMBER(SEARCH("vehicule",$C121))),Accueil!$B$14,IFERROR(VLOOKUP($C121,$L$3:$P$43,5,FALSE),1)))))),2),0)</f>
        <v>0</v>
      </c>
    </row>
    <row r="122" spans="1:34" ht="20.100000000000001" customHeight="1" x14ac:dyDescent="0.25">
      <c r="A122" s="248" t="str">
        <f>IF(NOT(_xlfn.ISFORMULA(D122)),IF(AND(ISNUMBER(D122),D122&lt;&gt;0),Accueil!$B$7,IF(NOT(_xlfn.ISFORMULA(G122)),IF(AND(ISNUMBER(G122),G122&lt;&gt;0),Accueil!$B$7,""),"")),IF(NOT(_xlfn.ISFORMULA(G122)),IF(AND(ISNUMBER(G122),G122&lt;&gt;0),Accueil!$B$7,""),""))</f>
        <v/>
      </c>
      <c r="B122" s="37"/>
      <c r="C122" s="37"/>
      <c r="D122" s="249" t="str">
        <f t="shared" ca="1" si="18"/>
        <v/>
      </c>
      <c r="E122" s="223" t="str">
        <f t="shared" ca="1" si="19"/>
        <v/>
      </c>
      <c r="F122" s="223" t="str">
        <f t="shared" ca="1" si="20"/>
        <v/>
      </c>
      <c r="G122" s="224" t="str">
        <f t="shared" ca="1" si="21"/>
        <v/>
      </c>
      <c r="H122" s="255" t="str">
        <f t="shared" ca="1" si="22"/>
        <v/>
      </c>
      <c r="I122" s="251" t="str">
        <f t="shared" ca="1" si="23"/>
        <v/>
      </c>
      <c r="J122" s="244" t="str">
        <f t="shared" ca="1" si="24"/>
        <v/>
      </c>
      <c r="K122" s="35"/>
      <c r="L122" s="148"/>
      <c r="M122" s="148"/>
      <c r="N122" s="148"/>
      <c r="O122" s="148"/>
      <c r="P122" s="148"/>
      <c r="Q122" s="148"/>
      <c r="R122" s="148"/>
      <c r="S122" s="148"/>
      <c r="T122" s="197"/>
      <c r="U122" s="35"/>
      <c r="X122" s="148"/>
      <c r="Y122" s="148"/>
      <c r="Z122" s="148"/>
      <c r="AA122" s="228" t="b">
        <f t="shared" ca="1" si="25"/>
        <v>1</v>
      </c>
      <c r="AB122" s="228" t="b">
        <f t="shared" si="26"/>
        <v>0</v>
      </c>
      <c r="AC122" s="228" t="b">
        <f ca="1">AND(Accueil!$Z$100="Régulière",Accueil!$E$5="Oui",$AA122,NOT($AB122),OR($AE122="",Accueil!$E$7="",NOT(ISNUMBER(Accueil!$E$7)),$AE122&gt;=Accueil!$E$7))</f>
        <v>0</v>
      </c>
      <c r="AD122" s="228" t="b">
        <f ca="1">AND(Accueil!$Z$100="Régulière",Accueil!$E$8="Oui",$AA122,NOT($AB122),OR($AE122="",Accueil!$E$10="",NOT(ISNUMBER(Accueil!$E$10)),$AE122&gt;=Accueil!$E$10))</f>
        <v>0</v>
      </c>
      <c r="AE122" s="247" t="str">
        <f>IF(NOT(_xlfn.ISFORMULA(A122)),IF(ISNUMBER(A122),A122,IF(NOT(_xlfn.ISFORMULA(D122)),IF(AND(ISNUMBER(D122),D122&lt;&gt;0),Accueil!$B$7,IF(NOT(_xlfn.ISFORMULA(G122)),IF(AND(ISNUMBER(G122),G122&lt;&gt;0),Accueil!$B$7,""),"")),IF(NOT(_xlfn.ISFORMULA(G122)),IF(AND(ISNUMBER(G122),G122&lt;&gt;0),Accueil!$B$7,""),""))),IF(NOT(_xlfn.ISFORMULA(D122)),IF(AND(ISNUMBER(D122),D122&lt;&gt;0),Accueil!$B$7,IF(NOT(_xlfn.ISFORMULA(G122)),IF(AND(ISNUMBER(G122),G122&lt;&gt;0),Accueil!$B$7,""),"")),IF(NOT(_xlfn.ISFORMULA(G122)),IF(AND(ISNUMBER(G122),G122&lt;&gt;0),Accueil!$B$7,""),"")))</f>
        <v/>
      </c>
      <c r="AF122" s="231" t="str">
        <f t="shared" ca="1" si="27"/>
        <v/>
      </c>
      <c r="AG122" s="231">
        <f ca="1">IF($AC122,ROUND(IF(ISNUMBER(E122),E122,0)*(IF(OR(ISNUMBER(SEARCH("Non déductible",$C122)),ISNUMBER(SEARCH("Non deductible",$C122))),0,IF(ISNUMBER(SEARCH("Repas",$C122)),0.5,IF(ISNUMBER(SEARCH("Bureau à domicile",$C122)),Accueil!$B$13,IF(OR(ISNUMBER(SEARCH("Véhicule",$C122)),ISNUMBER(SEARCH("Vehicule",$C122)),ISNUMBER(SEARCH("vehicule",$C122))),Accueil!$B$14,IFERROR(VLOOKUP($C122,$L$3:$P$43,5,FALSE),1)))))),2),0)</f>
        <v>0</v>
      </c>
      <c r="AH122" s="231">
        <f ca="1">IF($AD122,ROUND(IF(ISNUMBER(F122),F122,0)*(IF(OR(ISNUMBER(SEARCH("Non déductible",$C122)),ISNUMBER(SEARCH("Non deductible",$C122))),0,IF(ISNUMBER(SEARCH("Repas",$C122)),0.5,IF(ISNUMBER(SEARCH("Bureau à domicile",$C122)),Accueil!$B$13,IF(OR(ISNUMBER(SEARCH("Véhicule",$C122)),ISNUMBER(SEARCH("Vehicule",$C122)),ISNUMBER(SEARCH("vehicule",$C122))),Accueil!$B$14,IFERROR(VLOOKUP($C122,$L$3:$P$43,5,FALSE),1)))))),2),0)</f>
        <v>0</v>
      </c>
    </row>
    <row r="123" spans="1:34" ht="20.100000000000001" customHeight="1" x14ac:dyDescent="0.25">
      <c r="A123" s="248" t="str">
        <f>IF(NOT(_xlfn.ISFORMULA(D123)),IF(AND(ISNUMBER(D123),D123&lt;&gt;0),Accueil!$B$7,IF(NOT(_xlfn.ISFORMULA(G123)),IF(AND(ISNUMBER(G123),G123&lt;&gt;0),Accueil!$B$7,""),"")),IF(NOT(_xlfn.ISFORMULA(G123)),IF(AND(ISNUMBER(G123),G123&lt;&gt;0),Accueil!$B$7,""),""))</f>
        <v/>
      </c>
      <c r="B123" s="37"/>
      <c r="C123" s="37"/>
      <c r="D123" s="249" t="str">
        <f t="shared" ca="1" si="18"/>
        <v/>
      </c>
      <c r="E123" s="223" t="str">
        <f t="shared" ca="1" si="19"/>
        <v/>
      </c>
      <c r="F123" s="223" t="str">
        <f t="shared" ca="1" si="20"/>
        <v/>
      </c>
      <c r="G123" s="224" t="str">
        <f t="shared" ca="1" si="21"/>
        <v/>
      </c>
      <c r="H123" s="255" t="str">
        <f t="shared" ca="1" si="22"/>
        <v/>
      </c>
      <c r="I123" s="251" t="str">
        <f t="shared" ca="1" si="23"/>
        <v/>
      </c>
      <c r="J123" s="244" t="str">
        <f t="shared" ca="1" si="24"/>
        <v/>
      </c>
      <c r="K123" s="35"/>
      <c r="L123" s="148"/>
      <c r="M123" s="148"/>
      <c r="N123" s="148"/>
      <c r="O123" s="148"/>
      <c r="P123" s="148"/>
      <c r="Q123" s="148"/>
      <c r="R123" s="148"/>
      <c r="S123" s="148"/>
      <c r="T123" s="197"/>
      <c r="U123" s="35"/>
      <c r="X123" s="148"/>
      <c r="Y123" s="148"/>
      <c r="Z123" s="148"/>
      <c r="AA123" s="228" t="b">
        <f t="shared" ca="1" si="25"/>
        <v>1</v>
      </c>
      <c r="AB123" s="228" t="b">
        <f t="shared" si="26"/>
        <v>0</v>
      </c>
      <c r="AC123" s="228" t="b">
        <f ca="1">AND(Accueil!$Z$100="Régulière",Accueil!$E$5="Oui",$AA123,NOT($AB123),OR($AE123="",Accueil!$E$7="",NOT(ISNUMBER(Accueil!$E$7)),$AE123&gt;=Accueil!$E$7))</f>
        <v>0</v>
      </c>
      <c r="AD123" s="228" t="b">
        <f ca="1">AND(Accueil!$Z$100="Régulière",Accueil!$E$8="Oui",$AA123,NOT($AB123),OR($AE123="",Accueil!$E$10="",NOT(ISNUMBER(Accueil!$E$10)),$AE123&gt;=Accueil!$E$10))</f>
        <v>0</v>
      </c>
      <c r="AE123" s="247" t="str">
        <f>IF(NOT(_xlfn.ISFORMULA(A123)),IF(ISNUMBER(A123),A123,IF(NOT(_xlfn.ISFORMULA(D123)),IF(AND(ISNUMBER(D123),D123&lt;&gt;0),Accueil!$B$7,IF(NOT(_xlfn.ISFORMULA(G123)),IF(AND(ISNUMBER(G123),G123&lt;&gt;0),Accueil!$B$7,""),"")),IF(NOT(_xlfn.ISFORMULA(G123)),IF(AND(ISNUMBER(G123),G123&lt;&gt;0),Accueil!$B$7,""),""))),IF(NOT(_xlfn.ISFORMULA(D123)),IF(AND(ISNUMBER(D123),D123&lt;&gt;0),Accueil!$B$7,IF(NOT(_xlfn.ISFORMULA(G123)),IF(AND(ISNUMBER(G123),G123&lt;&gt;0),Accueil!$B$7,""),"")),IF(NOT(_xlfn.ISFORMULA(G123)),IF(AND(ISNUMBER(G123),G123&lt;&gt;0),Accueil!$B$7,""),"")))</f>
        <v/>
      </c>
      <c r="AF123" s="231" t="str">
        <f t="shared" ca="1" si="27"/>
        <v/>
      </c>
      <c r="AG123" s="231">
        <f ca="1">IF($AC123,ROUND(IF(ISNUMBER(E123),E123,0)*(IF(OR(ISNUMBER(SEARCH("Non déductible",$C123)),ISNUMBER(SEARCH("Non deductible",$C123))),0,IF(ISNUMBER(SEARCH("Repas",$C123)),0.5,IF(ISNUMBER(SEARCH("Bureau à domicile",$C123)),Accueil!$B$13,IF(OR(ISNUMBER(SEARCH("Véhicule",$C123)),ISNUMBER(SEARCH("Vehicule",$C123)),ISNUMBER(SEARCH("vehicule",$C123))),Accueil!$B$14,IFERROR(VLOOKUP($C123,$L$3:$P$43,5,FALSE),1)))))),2),0)</f>
        <v>0</v>
      </c>
      <c r="AH123" s="231">
        <f ca="1">IF($AD123,ROUND(IF(ISNUMBER(F123),F123,0)*(IF(OR(ISNUMBER(SEARCH("Non déductible",$C123)),ISNUMBER(SEARCH("Non deductible",$C123))),0,IF(ISNUMBER(SEARCH("Repas",$C123)),0.5,IF(ISNUMBER(SEARCH("Bureau à domicile",$C123)),Accueil!$B$13,IF(OR(ISNUMBER(SEARCH("Véhicule",$C123)),ISNUMBER(SEARCH("Vehicule",$C123)),ISNUMBER(SEARCH("vehicule",$C123))),Accueil!$B$14,IFERROR(VLOOKUP($C123,$L$3:$P$43,5,FALSE),1)))))),2),0)</f>
        <v>0</v>
      </c>
    </row>
    <row r="124" spans="1:34" ht="20.100000000000001" customHeight="1" x14ac:dyDescent="0.25">
      <c r="A124" s="248" t="str">
        <f>IF(NOT(_xlfn.ISFORMULA(D124)),IF(AND(ISNUMBER(D124),D124&lt;&gt;0),Accueil!$B$7,IF(NOT(_xlfn.ISFORMULA(G124)),IF(AND(ISNUMBER(G124),G124&lt;&gt;0),Accueil!$B$7,""),"")),IF(NOT(_xlfn.ISFORMULA(G124)),IF(AND(ISNUMBER(G124),G124&lt;&gt;0),Accueil!$B$7,""),""))</f>
        <v/>
      </c>
      <c r="B124" s="37"/>
      <c r="C124" s="37"/>
      <c r="D124" s="249" t="str">
        <f t="shared" ca="1" si="18"/>
        <v/>
      </c>
      <c r="E124" s="223" t="str">
        <f t="shared" ca="1" si="19"/>
        <v/>
      </c>
      <c r="F124" s="223" t="str">
        <f t="shared" ca="1" si="20"/>
        <v/>
      </c>
      <c r="G124" s="224" t="str">
        <f t="shared" ca="1" si="21"/>
        <v/>
      </c>
      <c r="H124" s="255" t="str">
        <f t="shared" ca="1" si="22"/>
        <v/>
      </c>
      <c r="I124" s="251" t="str">
        <f t="shared" ca="1" si="23"/>
        <v/>
      </c>
      <c r="J124" s="244" t="str">
        <f t="shared" ca="1" si="24"/>
        <v/>
      </c>
      <c r="K124" s="35"/>
      <c r="L124" s="148"/>
      <c r="M124" s="148"/>
      <c r="N124" s="148"/>
      <c r="O124" s="148"/>
      <c r="P124" s="148"/>
      <c r="Q124" s="148"/>
      <c r="R124" s="148"/>
      <c r="S124" s="148"/>
      <c r="T124" s="197"/>
      <c r="U124" s="35"/>
      <c r="X124" s="148"/>
      <c r="Y124" s="148"/>
      <c r="Z124" s="148"/>
      <c r="AA124" s="228" t="b">
        <f t="shared" ca="1" si="25"/>
        <v>1</v>
      </c>
      <c r="AB124" s="228" t="b">
        <f t="shared" si="26"/>
        <v>0</v>
      </c>
      <c r="AC124" s="228" t="b">
        <f ca="1">AND(Accueil!$Z$100="Régulière",Accueil!$E$5="Oui",$AA124,NOT($AB124),OR($AE124="",Accueil!$E$7="",NOT(ISNUMBER(Accueil!$E$7)),$AE124&gt;=Accueil!$E$7))</f>
        <v>0</v>
      </c>
      <c r="AD124" s="228" t="b">
        <f ca="1">AND(Accueil!$Z$100="Régulière",Accueil!$E$8="Oui",$AA124,NOT($AB124),OR($AE124="",Accueil!$E$10="",NOT(ISNUMBER(Accueil!$E$10)),$AE124&gt;=Accueil!$E$10))</f>
        <v>0</v>
      </c>
      <c r="AE124" s="247" t="str">
        <f>IF(NOT(_xlfn.ISFORMULA(A124)),IF(ISNUMBER(A124),A124,IF(NOT(_xlfn.ISFORMULA(D124)),IF(AND(ISNUMBER(D124),D124&lt;&gt;0),Accueil!$B$7,IF(NOT(_xlfn.ISFORMULA(G124)),IF(AND(ISNUMBER(G124),G124&lt;&gt;0),Accueil!$B$7,""),"")),IF(NOT(_xlfn.ISFORMULA(G124)),IF(AND(ISNUMBER(G124),G124&lt;&gt;0),Accueil!$B$7,""),""))),IF(NOT(_xlfn.ISFORMULA(D124)),IF(AND(ISNUMBER(D124),D124&lt;&gt;0),Accueil!$B$7,IF(NOT(_xlfn.ISFORMULA(G124)),IF(AND(ISNUMBER(G124),G124&lt;&gt;0),Accueil!$B$7,""),"")),IF(NOT(_xlfn.ISFORMULA(G124)),IF(AND(ISNUMBER(G124),G124&lt;&gt;0),Accueil!$B$7,""),"")))</f>
        <v/>
      </c>
      <c r="AF124" s="231" t="str">
        <f t="shared" ca="1" si="27"/>
        <v/>
      </c>
      <c r="AG124" s="231">
        <f ca="1">IF($AC124,ROUND(IF(ISNUMBER(E124),E124,0)*(IF(OR(ISNUMBER(SEARCH("Non déductible",$C124)),ISNUMBER(SEARCH("Non deductible",$C124))),0,IF(ISNUMBER(SEARCH("Repas",$C124)),0.5,IF(ISNUMBER(SEARCH("Bureau à domicile",$C124)),Accueil!$B$13,IF(OR(ISNUMBER(SEARCH("Véhicule",$C124)),ISNUMBER(SEARCH("Vehicule",$C124)),ISNUMBER(SEARCH("vehicule",$C124))),Accueil!$B$14,IFERROR(VLOOKUP($C124,$L$3:$P$43,5,FALSE),1)))))),2),0)</f>
        <v>0</v>
      </c>
      <c r="AH124" s="231">
        <f ca="1">IF($AD124,ROUND(IF(ISNUMBER(F124),F124,0)*(IF(OR(ISNUMBER(SEARCH("Non déductible",$C124)),ISNUMBER(SEARCH("Non deductible",$C124))),0,IF(ISNUMBER(SEARCH("Repas",$C124)),0.5,IF(ISNUMBER(SEARCH("Bureau à domicile",$C124)),Accueil!$B$13,IF(OR(ISNUMBER(SEARCH("Véhicule",$C124)),ISNUMBER(SEARCH("Vehicule",$C124)),ISNUMBER(SEARCH("vehicule",$C124))),Accueil!$B$14,IFERROR(VLOOKUP($C124,$L$3:$P$43,5,FALSE),1)))))),2),0)</f>
        <v>0</v>
      </c>
    </row>
    <row r="125" spans="1:34" ht="20.100000000000001" customHeight="1" x14ac:dyDescent="0.25">
      <c r="A125" s="248" t="str">
        <f>IF(NOT(_xlfn.ISFORMULA(D125)),IF(AND(ISNUMBER(D125),D125&lt;&gt;0),Accueil!$B$7,IF(NOT(_xlfn.ISFORMULA(G125)),IF(AND(ISNUMBER(G125),G125&lt;&gt;0),Accueil!$B$7,""),"")),IF(NOT(_xlfn.ISFORMULA(G125)),IF(AND(ISNUMBER(G125),G125&lt;&gt;0),Accueil!$B$7,""),""))</f>
        <v/>
      </c>
      <c r="B125" s="37"/>
      <c r="C125" s="37"/>
      <c r="D125" s="249" t="str">
        <f t="shared" ca="1" si="18"/>
        <v/>
      </c>
      <c r="E125" s="223" t="str">
        <f t="shared" ca="1" si="19"/>
        <v/>
      </c>
      <c r="F125" s="223" t="str">
        <f t="shared" ca="1" si="20"/>
        <v/>
      </c>
      <c r="G125" s="224" t="str">
        <f t="shared" ca="1" si="21"/>
        <v/>
      </c>
      <c r="H125" s="255" t="str">
        <f t="shared" ca="1" si="22"/>
        <v/>
      </c>
      <c r="I125" s="251" t="str">
        <f t="shared" ca="1" si="23"/>
        <v/>
      </c>
      <c r="J125" s="244" t="str">
        <f t="shared" ca="1" si="24"/>
        <v/>
      </c>
      <c r="K125" s="35"/>
      <c r="L125" s="148"/>
      <c r="M125" s="148"/>
      <c r="N125" s="148"/>
      <c r="O125" s="148"/>
      <c r="P125" s="148"/>
      <c r="Q125" s="148"/>
      <c r="R125" s="148"/>
      <c r="S125" s="148"/>
      <c r="T125" s="197"/>
      <c r="U125" s="35"/>
      <c r="X125" s="148"/>
      <c r="Y125" s="148"/>
      <c r="Z125" s="148"/>
      <c r="AA125" s="228" t="b">
        <f t="shared" ca="1" si="25"/>
        <v>1</v>
      </c>
      <c r="AB125" s="228" t="b">
        <f t="shared" si="26"/>
        <v>0</v>
      </c>
      <c r="AC125" s="228" t="b">
        <f ca="1">AND(Accueil!$Z$100="Régulière",Accueil!$E$5="Oui",$AA125,NOT($AB125),OR($AE125="",Accueil!$E$7="",NOT(ISNUMBER(Accueil!$E$7)),$AE125&gt;=Accueil!$E$7))</f>
        <v>0</v>
      </c>
      <c r="AD125" s="228" t="b">
        <f ca="1">AND(Accueil!$Z$100="Régulière",Accueil!$E$8="Oui",$AA125,NOT($AB125),OR($AE125="",Accueil!$E$10="",NOT(ISNUMBER(Accueil!$E$10)),$AE125&gt;=Accueil!$E$10))</f>
        <v>0</v>
      </c>
      <c r="AE125" s="247" t="str">
        <f>IF(NOT(_xlfn.ISFORMULA(A125)),IF(ISNUMBER(A125),A125,IF(NOT(_xlfn.ISFORMULA(D125)),IF(AND(ISNUMBER(D125),D125&lt;&gt;0),Accueil!$B$7,IF(NOT(_xlfn.ISFORMULA(G125)),IF(AND(ISNUMBER(G125),G125&lt;&gt;0),Accueil!$B$7,""),"")),IF(NOT(_xlfn.ISFORMULA(G125)),IF(AND(ISNUMBER(G125),G125&lt;&gt;0),Accueil!$B$7,""),""))),IF(NOT(_xlfn.ISFORMULA(D125)),IF(AND(ISNUMBER(D125),D125&lt;&gt;0),Accueil!$B$7,IF(NOT(_xlfn.ISFORMULA(G125)),IF(AND(ISNUMBER(G125),G125&lt;&gt;0),Accueil!$B$7,""),"")),IF(NOT(_xlfn.ISFORMULA(G125)),IF(AND(ISNUMBER(G125),G125&lt;&gt;0),Accueil!$B$7,""),"")))</f>
        <v/>
      </c>
      <c r="AF125" s="231" t="str">
        <f t="shared" ca="1" si="27"/>
        <v/>
      </c>
      <c r="AG125" s="231">
        <f ca="1">IF($AC125,ROUND(IF(ISNUMBER(E125),E125,0)*(IF(OR(ISNUMBER(SEARCH("Non déductible",$C125)),ISNUMBER(SEARCH("Non deductible",$C125))),0,IF(ISNUMBER(SEARCH("Repas",$C125)),0.5,IF(ISNUMBER(SEARCH("Bureau à domicile",$C125)),Accueil!$B$13,IF(OR(ISNUMBER(SEARCH("Véhicule",$C125)),ISNUMBER(SEARCH("Vehicule",$C125)),ISNUMBER(SEARCH("vehicule",$C125))),Accueil!$B$14,IFERROR(VLOOKUP($C125,$L$3:$P$43,5,FALSE),1)))))),2),0)</f>
        <v>0</v>
      </c>
      <c r="AH125" s="231">
        <f ca="1">IF($AD125,ROUND(IF(ISNUMBER(F125),F125,0)*(IF(OR(ISNUMBER(SEARCH("Non déductible",$C125)),ISNUMBER(SEARCH("Non deductible",$C125))),0,IF(ISNUMBER(SEARCH("Repas",$C125)),0.5,IF(ISNUMBER(SEARCH("Bureau à domicile",$C125)),Accueil!$B$13,IF(OR(ISNUMBER(SEARCH("Véhicule",$C125)),ISNUMBER(SEARCH("Vehicule",$C125)),ISNUMBER(SEARCH("vehicule",$C125))),Accueil!$B$14,IFERROR(VLOOKUP($C125,$L$3:$P$43,5,FALSE),1)))))),2),0)</f>
        <v>0</v>
      </c>
    </row>
    <row r="126" spans="1:34" ht="20.100000000000001" customHeight="1" x14ac:dyDescent="0.25">
      <c r="A126" s="248" t="str">
        <f>IF(NOT(_xlfn.ISFORMULA(D126)),IF(AND(ISNUMBER(D126),D126&lt;&gt;0),Accueil!$B$7,IF(NOT(_xlfn.ISFORMULA(G126)),IF(AND(ISNUMBER(G126),G126&lt;&gt;0),Accueil!$B$7,""),"")),IF(NOT(_xlfn.ISFORMULA(G126)),IF(AND(ISNUMBER(G126),G126&lt;&gt;0),Accueil!$B$7,""),""))</f>
        <v/>
      </c>
      <c r="B126" s="37"/>
      <c r="C126" s="37"/>
      <c r="D126" s="249" t="str">
        <f t="shared" ca="1" si="18"/>
        <v/>
      </c>
      <c r="E126" s="223" t="str">
        <f t="shared" ca="1" si="19"/>
        <v/>
      </c>
      <c r="F126" s="223" t="str">
        <f t="shared" ca="1" si="20"/>
        <v/>
      </c>
      <c r="G126" s="224" t="str">
        <f t="shared" ca="1" si="21"/>
        <v/>
      </c>
      <c r="H126" s="255" t="str">
        <f t="shared" ca="1" si="22"/>
        <v/>
      </c>
      <c r="I126" s="251" t="str">
        <f t="shared" ca="1" si="23"/>
        <v/>
      </c>
      <c r="J126" s="244" t="str">
        <f t="shared" ca="1" si="24"/>
        <v/>
      </c>
      <c r="K126" s="35"/>
      <c r="L126" s="148"/>
      <c r="M126" s="148"/>
      <c r="N126" s="148"/>
      <c r="O126" s="148"/>
      <c r="P126" s="148"/>
      <c r="Q126" s="148"/>
      <c r="R126" s="148"/>
      <c r="S126" s="148"/>
      <c r="T126" s="197"/>
      <c r="U126" s="35"/>
      <c r="X126" s="148"/>
      <c r="Y126" s="148"/>
      <c r="Z126" s="148"/>
      <c r="AA126" s="228" t="b">
        <f t="shared" ca="1" si="25"/>
        <v>1</v>
      </c>
      <c r="AB126" s="228" t="b">
        <f t="shared" si="26"/>
        <v>0</v>
      </c>
      <c r="AC126" s="228" t="b">
        <f ca="1">AND(Accueil!$Z$100="Régulière",Accueil!$E$5="Oui",$AA126,NOT($AB126),OR($AE126="",Accueil!$E$7="",NOT(ISNUMBER(Accueil!$E$7)),$AE126&gt;=Accueil!$E$7))</f>
        <v>0</v>
      </c>
      <c r="AD126" s="228" t="b">
        <f ca="1">AND(Accueil!$Z$100="Régulière",Accueil!$E$8="Oui",$AA126,NOT($AB126),OR($AE126="",Accueil!$E$10="",NOT(ISNUMBER(Accueil!$E$10)),$AE126&gt;=Accueil!$E$10))</f>
        <v>0</v>
      </c>
      <c r="AE126" s="247" t="str">
        <f>IF(NOT(_xlfn.ISFORMULA(A126)),IF(ISNUMBER(A126),A126,IF(NOT(_xlfn.ISFORMULA(D126)),IF(AND(ISNUMBER(D126),D126&lt;&gt;0),Accueil!$B$7,IF(NOT(_xlfn.ISFORMULA(G126)),IF(AND(ISNUMBER(G126),G126&lt;&gt;0),Accueil!$B$7,""),"")),IF(NOT(_xlfn.ISFORMULA(G126)),IF(AND(ISNUMBER(G126),G126&lt;&gt;0),Accueil!$B$7,""),""))),IF(NOT(_xlfn.ISFORMULA(D126)),IF(AND(ISNUMBER(D126),D126&lt;&gt;0),Accueil!$B$7,IF(NOT(_xlfn.ISFORMULA(G126)),IF(AND(ISNUMBER(G126),G126&lt;&gt;0),Accueil!$B$7,""),"")),IF(NOT(_xlfn.ISFORMULA(G126)),IF(AND(ISNUMBER(G126),G126&lt;&gt;0),Accueil!$B$7,""),"")))</f>
        <v/>
      </c>
      <c r="AF126" s="231" t="str">
        <f t="shared" ca="1" si="27"/>
        <v/>
      </c>
      <c r="AG126" s="231">
        <f ca="1">IF($AC126,ROUND(IF(ISNUMBER(E126),E126,0)*(IF(OR(ISNUMBER(SEARCH("Non déductible",$C126)),ISNUMBER(SEARCH("Non deductible",$C126))),0,IF(ISNUMBER(SEARCH("Repas",$C126)),0.5,IF(ISNUMBER(SEARCH("Bureau à domicile",$C126)),Accueil!$B$13,IF(OR(ISNUMBER(SEARCH("Véhicule",$C126)),ISNUMBER(SEARCH("Vehicule",$C126)),ISNUMBER(SEARCH("vehicule",$C126))),Accueil!$B$14,IFERROR(VLOOKUP($C126,$L$3:$P$43,5,FALSE),1)))))),2),0)</f>
        <v>0</v>
      </c>
      <c r="AH126" s="231">
        <f ca="1">IF($AD126,ROUND(IF(ISNUMBER(F126),F126,0)*(IF(OR(ISNUMBER(SEARCH("Non déductible",$C126)),ISNUMBER(SEARCH("Non deductible",$C126))),0,IF(ISNUMBER(SEARCH("Repas",$C126)),0.5,IF(ISNUMBER(SEARCH("Bureau à domicile",$C126)),Accueil!$B$13,IF(OR(ISNUMBER(SEARCH("Véhicule",$C126)),ISNUMBER(SEARCH("Vehicule",$C126)),ISNUMBER(SEARCH("vehicule",$C126))),Accueil!$B$14,IFERROR(VLOOKUP($C126,$L$3:$P$43,5,FALSE),1)))))),2),0)</f>
        <v>0</v>
      </c>
    </row>
    <row r="127" spans="1:34" ht="20.100000000000001" customHeight="1" x14ac:dyDescent="0.25">
      <c r="A127" s="248" t="str">
        <f>IF(NOT(_xlfn.ISFORMULA(D127)),IF(AND(ISNUMBER(D127),D127&lt;&gt;0),Accueil!$B$7,IF(NOT(_xlfn.ISFORMULA(G127)),IF(AND(ISNUMBER(G127),G127&lt;&gt;0),Accueil!$B$7,""),"")),IF(NOT(_xlfn.ISFORMULA(G127)),IF(AND(ISNUMBER(G127),G127&lt;&gt;0),Accueil!$B$7,""),""))</f>
        <v/>
      </c>
      <c r="B127" s="37"/>
      <c r="C127" s="37"/>
      <c r="D127" s="249" t="str">
        <f t="shared" ca="1" si="18"/>
        <v/>
      </c>
      <c r="E127" s="223" t="str">
        <f t="shared" ca="1" si="19"/>
        <v/>
      </c>
      <c r="F127" s="223" t="str">
        <f t="shared" ca="1" si="20"/>
        <v/>
      </c>
      <c r="G127" s="224" t="str">
        <f t="shared" ca="1" si="21"/>
        <v/>
      </c>
      <c r="H127" s="255" t="str">
        <f t="shared" ca="1" si="22"/>
        <v/>
      </c>
      <c r="I127" s="251" t="str">
        <f t="shared" ca="1" si="23"/>
        <v/>
      </c>
      <c r="J127" s="244" t="str">
        <f t="shared" ca="1" si="24"/>
        <v/>
      </c>
      <c r="K127" s="35"/>
      <c r="L127" s="148"/>
      <c r="M127" s="148"/>
      <c r="N127" s="148"/>
      <c r="O127" s="148"/>
      <c r="P127" s="148"/>
      <c r="Q127" s="148"/>
      <c r="R127" s="148"/>
      <c r="S127" s="148"/>
      <c r="T127" s="197"/>
      <c r="U127" s="35"/>
      <c r="X127" s="148"/>
      <c r="Y127" s="148"/>
      <c r="Z127" s="148"/>
      <c r="AA127" s="228" t="b">
        <f t="shared" ca="1" si="25"/>
        <v>1</v>
      </c>
      <c r="AB127" s="228" t="b">
        <f t="shared" si="26"/>
        <v>0</v>
      </c>
      <c r="AC127" s="228" t="b">
        <f ca="1">AND(Accueil!$Z$100="Régulière",Accueil!$E$5="Oui",$AA127,NOT($AB127),OR($AE127="",Accueil!$E$7="",NOT(ISNUMBER(Accueil!$E$7)),$AE127&gt;=Accueil!$E$7))</f>
        <v>0</v>
      </c>
      <c r="AD127" s="228" t="b">
        <f ca="1">AND(Accueil!$Z$100="Régulière",Accueil!$E$8="Oui",$AA127,NOT($AB127),OR($AE127="",Accueil!$E$10="",NOT(ISNUMBER(Accueil!$E$10)),$AE127&gt;=Accueil!$E$10))</f>
        <v>0</v>
      </c>
      <c r="AE127" s="247" t="str">
        <f>IF(NOT(_xlfn.ISFORMULA(A127)),IF(ISNUMBER(A127),A127,IF(NOT(_xlfn.ISFORMULA(D127)),IF(AND(ISNUMBER(D127),D127&lt;&gt;0),Accueil!$B$7,IF(NOT(_xlfn.ISFORMULA(G127)),IF(AND(ISNUMBER(G127),G127&lt;&gt;0),Accueil!$B$7,""),"")),IF(NOT(_xlfn.ISFORMULA(G127)),IF(AND(ISNUMBER(G127),G127&lt;&gt;0),Accueil!$B$7,""),""))),IF(NOT(_xlfn.ISFORMULA(D127)),IF(AND(ISNUMBER(D127),D127&lt;&gt;0),Accueil!$B$7,IF(NOT(_xlfn.ISFORMULA(G127)),IF(AND(ISNUMBER(G127),G127&lt;&gt;0),Accueil!$B$7,""),"")),IF(NOT(_xlfn.ISFORMULA(G127)),IF(AND(ISNUMBER(G127),G127&lt;&gt;0),Accueil!$B$7,""),"")))</f>
        <v/>
      </c>
      <c r="AF127" s="231" t="str">
        <f t="shared" ca="1" si="27"/>
        <v/>
      </c>
      <c r="AG127" s="231">
        <f ca="1">IF($AC127,ROUND(IF(ISNUMBER(E127),E127,0)*(IF(OR(ISNUMBER(SEARCH("Non déductible",$C127)),ISNUMBER(SEARCH("Non deductible",$C127))),0,IF(ISNUMBER(SEARCH("Repas",$C127)),0.5,IF(ISNUMBER(SEARCH("Bureau à domicile",$C127)),Accueil!$B$13,IF(OR(ISNUMBER(SEARCH("Véhicule",$C127)),ISNUMBER(SEARCH("Vehicule",$C127)),ISNUMBER(SEARCH("vehicule",$C127))),Accueil!$B$14,IFERROR(VLOOKUP($C127,$L$3:$P$43,5,FALSE),1)))))),2),0)</f>
        <v>0</v>
      </c>
      <c r="AH127" s="231">
        <f ca="1">IF($AD127,ROUND(IF(ISNUMBER(F127),F127,0)*(IF(OR(ISNUMBER(SEARCH("Non déductible",$C127)),ISNUMBER(SEARCH("Non deductible",$C127))),0,IF(ISNUMBER(SEARCH("Repas",$C127)),0.5,IF(ISNUMBER(SEARCH("Bureau à domicile",$C127)),Accueil!$B$13,IF(OR(ISNUMBER(SEARCH("Véhicule",$C127)),ISNUMBER(SEARCH("Vehicule",$C127)),ISNUMBER(SEARCH("vehicule",$C127))),Accueil!$B$14,IFERROR(VLOOKUP($C127,$L$3:$P$43,5,FALSE),1)))))),2),0)</f>
        <v>0</v>
      </c>
    </row>
    <row r="128" spans="1:34" ht="20.100000000000001" customHeight="1" x14ac:dyDescent="0.25">
      <c r="A128" s="248" t="str">
        <f>IF(NOT(_xlfn.ISFORMULA(D128)),IF(AND(ISNUMBER(D128),D128&lt;&gt;0),Accueil!$B$7,IF(NOT(_xlfn.ISFORMULA(G128)),IF(AND(ISNUMBER(G128),G128&lt;&gt;0),Accueil!$B$7,""),"")),IF(NOT(_xlfn.ISFORMULA(G128)),IF(AND(ISNUMBER(G128),G128&lt;&gt;0),Accueil!$B$7,""),""))</f>
        <v/>
      </c>
      <c r="B128" s="37"/>
      <c r="C128" s="37"/>
      <c r="D128" s="249" t="str">
        <f t="shared" ca="1" si="18"/>
        <v/>
      </c>
      <c r="E128" s="223" t="str">
        <f t="shared" ca="1" si="19"/>
        <v/>
      </c>
      <c r="F128" s="223" t="str">
        <f t="shared" ca="1" si="20"/>
        <v/>
      </c>
      <c r="G128" s="224" t="str">
        <f t="shared" ca="1" si="21"/>
        <v/>
      </c>
      <c r="H128" s="255" t="str">
        <f t="shared" ca="1" si="22"/>
        <v/>
      </c>
      <c r="I128" s="251" t="str">
        <f t="shared" ca="1" si="23"/>
        <v/>
      </c>
      <c r="J128" s="244" t="str">
        <f t="shared" ca="1" si="24"/>
        <v/>
      </c>
      <c r="K128" s="35"/>
      <c r="L128" s="148"/>
      <c r="M128" s="148"/>
      <c r="N128" s="148"/>
      <c r="O128" s="148"/>
      <c r="P128" s="148"/>
      <c r="Q128" s="148"/>
      <c r="R128" s="148"/>
      <c r="S128" s="148"/>
      <c r="T128" s="197"/>
      <c r="U128" s="35"/>
      <c r="X128" s="148"/>
      <c r="Y128" s="148"/>
      <c r="Z128" s="148"/>
      <c r="AA128" s="228" t="b">
        <f t="shared" ca="1" si="25"/>
        <v>1</v>
      </c>
      <c r="AB128" s="228" t="b">
        <f t="shared" si="26"/>
        <v>0</v>
      </c>
      <c r="AC128" s="228" t="b">
        <f ca="1">AND(Accueil!$Z$100="Régulière",Accueil!$E$5="Oui",$AA128,NOT($AB128),OR($AE128="",Accueil!$E$7="",NOT(ISNUMBER(Accueil!$E$7)),$AE128&gt;=Accueil!$E$7))</f>
        <v>0</v>
      </c>
      <c r="AD128" s="228" t="b">
        <f ca="1">AND(Accueil!$Z$100="Régulière",Accueil!$E$8="Oui",$AA128,NOT($AB128),OR($AE128="",Accueil!$E$10="",NOT(ISNUMBER(Accueil!$E$10)),$AE128&gt;=Accueil!$E$10))</f>
        <v>0</v>
      </c>
      <c r="AE128" s="247" t="str">
        <f>IF(NOT(_xlfn.ISFORMULA(A128)),IF(ISNUMBER(A128),A128,IF(NOT(_xlfn.ISFORMULA(D128)),IF(AND(ISNUMBER(D128),D128&lt;&gt;0),Accueil!$B$7,IF(NOT(_xlfn.ISFORMULA(G128)),IF(AND(ISNUMBER(G128),G128&lt;&gt;0),Accueil!$B$7,""),"")),IF(NOT(_xlfn.ISFORMULA(G128)),IF(AND(ISNUMBER(G128),G128&lt;&gt;0),Accueil!$B$7,""),""))),IF(NOT(_xlfn.ISFORMULA(D128)),IF(AND(ISNUMBER(D128),D128&lt;&gt;0),Accueil!$B$7,IF(NOT(_xlfn.ISFORMULA(G128)),IF(AND(ISNUMBER(G128),G128&lt;&gt;0),Accueil!$B$7,""),"")),IF(NOT(_xlfn.ISFORMULA(G128)),IF(AND(ISNUMBER(G128),G128&lt;&gt;0),Accueil!$B$7,""),"")))</f>
        <v/>
      </c>
      <c r="AF128" s="231" t="str">
        <f t="shared" ca="1" si="27"/>
        <v/>
      </c>
      <c r="AG128" s="231">
        <f ca="1">IF($AC128,ROUND(IF(ISNUMBER(E128),E128,0)*(IF(OR(ISNUMBER(SEARCH("Non déductible",$C128)),ISNUMBER(SEARCH("Non deductible",$C128))),0,IF(ISNUMBER(SEARCH("Repas",$C128)),0.5,IF(ISNUMBER(SEARCH("Bureau à domicile",$C128)),Accueil!$B$13,IF(OR(ISNUMBER(SEARCH("Véhicule",$C128)),ISNUMBER(SEARCH("Vehicule",$C128)),ISNUMBER(SEARCH("vehicule",$C128))),Accueil!$B$14,IFERROR(VLOOKUP($C128,$L$3:$P$43,5,FALSE),1)))))),2),0)</f>
        <v>0</v>
      </c>
      <c r="AH128" s="231">
        <f ca="1">IF($AD128,ROUND(IF(ISNUMBER(F128),F128,0)*(IF(OR(ISNUMBER(SEARCH("Non déductible",$C128)),ISNUMBER(SEARCH("Non deductible",$C128))),0,IF(ISNUMBER(SEARCH("Repas",$C128)),0.5,IF(ISNUMBER(SEARCH("Bureau à domicile",$C128)),Accueil!$B$13,IF(OR(ISNUMBER(SEARCH("Véhicule",$C128)),ISNUMBER(SEARCH("Vehicule",$C128)),ISNUMBER(SEARCH("vehicule",$C128))),Accueil!$B$14,IFERROR(VLOOKUP($C128,$L$3:$P$43,5,FALSE),1)))))),2),0)</f>
        <v>0</v>
      </c>
    </row>
    <row r="129" spans="1:34" ht="20.100000000000001" customHeight="1" x14ac:dyDescent="0.25">
      <c r="A129" s="248" t="str">
        <f>IF(NOT(_xlfn.ISFORMULA(D129)),IF(AND(ISNUMBER(D129),D129&lt;&gt;0),Accueil!$B$7,IF(NOT(_xlfn.ISFORMULA(G129)),IF(AND(ISNUMBER(G129),G129&lt;&gt;0),Accueil!$B$7,""),"")),IF(NOT(_xlfn.ISFORMULA(G129)),IF(AND(ISNUMBER(G129),G129&lt;&gt;0),Accueil!$B$7,""),""))</f>
        <v/>
      </c>
      <c r="B129" s="37"/>
      <c r="C129" s="37"/>
      <c r="D129" s="249" t="str">
        <f t="shared" ca="1" si="18"/>
        <v/>
      </c>
      <c r="E129" s="223" t="str">
        <f t="shared" ca="1" si="19"/>
        <v/>
      </c>
      <c r="F129" s="223" t="str">
        <f t="shared" ca="1" si="20"/>
        <v/>
      </c>
      <c r="G129" s="224" t="str">
        <f t="shared" ca="1" si="21"/>
        <v/>
      </c>
      <c r="H129" s="255" t="str">
        <f t="shared" ca="1" si="22"/>
        <v/>
      </c>
      <c r="I129" s="251" t="str">
        <f t="shared" ca="1" si="23"/>
        <v/>
      </c>
      <c r="J129" s="244" t="str">
        <f t="shared" ca="1" si="24"/>
        <v/>
      </c>
      <c r="K129" s="35"/>
      <c r="L129" s="148"/>
      <c r="M129" s="148"/>
      <c r="N129" s="148"/>
      <c r="O129" s="148"/>
      <c r="P129" s="148"/>
      <c r="Q129" s="148"/>
      <c r="R129" s="148"/>
      <c r="S129" s="148"/>
      <c r="T129" s="197"/>
      <c r="U129" s="35"/>
      <c r="X129" s="148"/>
      <c r="Y129" s="148"/>
      <c r="Z129" s="148"/>
      <c r="AA129" s="228" t="b">
        <f t="shared" ca="1" si="25"/>
        <v>1</v>
      </c>
      <c r="AB129" s="228" t="b">
        <f t="shared" si="26"/>
        <v>0</v>
      </c>
      <c r="AC129" s="228" t="b">
        <f ca="1">AND(Accueil!$Z$100="Régulière",Accueil!$E$5="Oui",$AA129,NOT($AB129),OR($AE129="",Accueil!$E$7="",NOT(ISNUMBER(Accueil!$E$7)),$AE129&gt;=Accueil!$E$7))</f>
        <v>0</v>
      </c>
      <c r="AD129" s="228" t="b">
        <f ca="1">AND(Accueil!$Z$100="Régulière",Accueil!$E$8="Oui",$AA129,NOT($AB129),OR($AE129="",Accueil!$E$10="",NOT(ISNUMBER(Accueil!$E$10)),$AE129&gt;=Accueil!$E$10))</f>
        <v>0</v>
      </c>
      <c r="AE129" s="247" t="str">
        <f>IF(NOT(_xlfn.ISFORMULA(A129)),IF(ISNUMBER(A129),A129,IF(NOT(_xlfn.ISFORMULA(D129)),IF(AND(ISNUMBER(D129),D129&lt;&gt;0),Accueil!$B$7,IF(NOT(_xlfn.ISFORMULA(G129)),IF(AND(ISNUMBER(G129),G129&lt;&gt;0),Accueil!$B$7,""),"")),IF(NOT(_xlfn.ISFORMULA(G129)),IF(AND(ISNUMBER(G129),G129&lt;&gt;0),Accueil!$B$7,""),""))),IF(NOT(_xlfn.ISFORMULA(D129)),IF(AND(ISNUMBER(D129),D129&lt;&gt;0),Accueil!$B$7,IF(NOT(_xlfn.ISFORMULA(G129)),IF(AND(ISNUMBER(G129),G129&lt;&gt;0),Accueil!$B$7,""),"")),IF(NOT(_xlfn.ISFORMULA(G129)),IF(AND(ISNUMBER(G129),G129&lt;&gt;0),Accueil!$B$7,""),"")))</f>
        <v/>
      </c>
      <c r="AF129" s="231" t="str">
        <f t="shared" ca="1" si="27"/>
        <v/>
      </c>
      <c r="AG129" s="231">
        <f ca="1">IF($AC129,ROUND(IF(ISNUMBER(E129),E129,0)*(IF(OR(ISNUMBER(SEARCH("Non déductible",$C129)),ISNUMBER(SEARCH("Non deductible",$C129))),0,IF(ISNUMBER(SEARCH("Repas",$C129)),0.5,IF(ISNUMBER(SEARCH("Bureau à domicile",$C129)),Accueil!$B$13,IF(OR(ISNUMBER(SEARCH("Véhicule",$C129)),ISNUMBER(SEARCH("Vehicule",$C129)),ISNUMBER(SEARCH("vehicule",$C129))),Accueil!$B$14,IFERROR(VLOOKUP($C129,$L$3:$P$43,5,FALSE),1)))))),2),0)</f>
        <v>0</v>
      </c>
      <c r="AH129" s="231">
        <f ca="1">IF($AD129,ROUND(IF(ISNUMBER(F129),F129,0)*(IF(OR(ISNUMBER(SEARCH("Non déductible",$C129)),ISNUMBER(SEARCH("Non deductible",$C129))),0,IF(ISNUMBER(SEARCH("Repas",$C129)),0.5,IF(ISNUMBER(SEARCH("Bureau à domicile",$C129)),Accueil!$B$13,IF(OR(ISNUMBER(SEARCH("Véhicule",$C129)),ISNUMBER(SEARCH("Vehicule",$C129)),ISNUMBER(SEARCH("vehicule",$C129))),Accueil!$B$14,IFERROR(VLOOKUP($C129,$L$3:$P$43,5,FALSE),1)))))),2),0)</f>
        <v>0</v>
      </c>
    </row>
    <row r="130" spans="1:34" ht="20.100000000000001" customHeight="1" x14ac:dyDescent="0.25">
      <c r="A130" s="248" t="str">
        <f>IF(NOT(_xlfn.ISFORMULA(D130)),IF(AND(ISNUMBER(D130),D130&lt;&gt;0),Accueil!$B$7,IF(NOT(_xlfn.ISFORMULA(G130)),IF(AND(ISNUMBER(G130),G130&lt;&gt;0),Accueil!$B$7,""),"")),IF(NOT(_xlfn.ISFORMULA(G130)),IF(AND(ISNUMBER(G130),G130&lt;&gt;0),Accueil!$B$7,""),""))</f>
        <v/>
      </c>
      <c r="B130" s="37"/>
      <c r="C130" s="50"/>
      <c r="D130" s="249" t="str">
        <f t="shared" ca="1" si="18"/>
        <v/>
      </c>
      <c r="E130" s="223" t="str">
        <f t="shared" ca="1" si="19"/>
        <v/>
      </c>
      <c r="F130" s="223" t="str">
        <f t="shared" ca="1" si="20"/>
        <v/>
      </c>
      <c r="G130" s="224" t="str">
        <f t="shared" ca="1" si="21"/>
        <v/>
      </c>
      <c r="H130" s="255" t="str">
        <f t="shared" ca="1" si="22"/>
        <v/>
      </c>
      <c r="I130" s="251" t="str">
        <f t="shared" ca="1" si="23"/>
        <v/>
      </c>
      <c r="J130" s="244" t="str">
        <f t="shared" ca="1" si="24"/>
        <v/>
      </c>
      <c r="K130" s="35"/>
      <c r="L130" s="148"/>
      <c r="M130" s="148"/>
      <c r="N130" s="148"/>
      <c r="O130" s="148"/>
      <c r="P130" s="148"/>
      <c r="Q130" s="148"/>
      <c r="R130" s="148"/>
      <c r="S130" s="148"/>
      <c r="T130" s="197"/>
      <c r="U130" s="35"/>
      <c r="X130" s="148"/>
      <c r="Y130" s="148"/>
      <c r="Z130" s="148"/>
      <c r="AA130" s="228" t="b">
        <f t="shared" ca="1" si="25"/>
        <v>1</v>
      </c>
      <c r="AB130" s="228" t="b">
        <f t="shared" si="26"/>
        <v>0</v>
      </c>
      <c r="AC130" s="228" t="b">
        <f ca="1">AND(Accueil!$Z$100="Régulière",Accueil!$E$5="Oui",$AA130,NOT($AB130),OR($AE130="",Accueil!$E$7="",NOT(ISNUMBER(Accueil!$E$7)),$AE130&gt;=Accueil!$E$7))</f>
        <v>0</v>
      </c>
      <c r="AD130" s="228" t="b">
        <f ca="1">AND(Accueil!$Z$100="Régulière",Accueil!$E$8="Oui",$AA130,NOT($AB130),OR($AE130="",Accueil!$E$10="",NOT(ISNUMBER(Accueil!$E$10)),$AE130&gt;=Accueil!$E$10))</f>
        <v>0</v>
      </c>
      <c r="AE130" s="247" t="str">
        <f>IF(NOT(_xlfn.ISFORMULA(A130)),IF(ISNUMBER(A130),A130,IF(NOT(_xlfn.ISFORMULA(D130)),IF(AND(ISNUMBER(D130),D130&lt;&gt;0),Accueil!$B$7,IF(NOT(_xlfn.ISFORMULA(G130)),IF(AND(ISNUMBER(G130),G130&lt;&gt;0),Accueil!$B$7,""),"")),IF(NOT(_xlfn.ISFORMULA(G130)),IF(AND(ISNUMBER(G130),G130&lt;&gt;0),Accueil!$B$7,""),""))),IF(NOT(_xlfn.ISFORMULA(D130)),IF(AND(ISNUMBER(D130),D130&lt;&gt;0),Accueil!$B$7,IF(NOT(_xlfn.ISFORMULA(G130)),IF(AND(ISNUMBER(G130),G130&lt;&gt;0),Accueil!$B$7,""),"")),IF(NOT(_xlfn.ISFORMULA(G130)),IF(AND(ISNUMBER(G130),G130&lt;&gt;0),Accueil!$B$7,""),"")))</f>
        <v/>
      </c>
      <c r="AF130" s="231" t="str">
        <f t="shared" ca="1" si="27"/>
        <v/>
      </c>
      <c r="AG130" s="231">
        <f ca="1">IF($AC130,ROUND(IF(ISNUMBER(E130),E130,0)*(IF(OR(ISNUMBER(SEARCH("Non déductible",$C130)),ISNUMBER(SEARCH("Non deductible",$C130))),0,IF(ISNUMBER(SEARCH("Repas",$C130)),0.5,IF(ISNUMBER(SEARCH("Bureau à domicile",$C130)),Accueil!$B$13,IF(OR(ISNUMBER(SEARCH("Véhicule",$C130)),ISNUMBER(SEARCH("Vehicule",$C130)),ISNUMBER(SEARCH("vehicule",$C130))),Accueil!$B$14,IFERROR(VLOOKUP($C130,$L$3:$P$43,5,FALSE),1)))))),2),0)</f>
        <v>0</v>
      </c>
      <c r="AH130" s="231">
        <f ca="1">IF($AD130,ROUND(IF(ISNUMBER(F130),F130,0)*(IF(OR(ISNUMBER(SEARCH("Non déductible",$C130)),ISNUMBER(SEARCH("Non deductible",$C130))),0,IF(ISNUMBER(SEARCH("Repas",$C130)),0.5,IF(ISNUMBER(SEARCH("Bureau à domicile",$C130)),Accueil!$B$13,IF(OR(ISNUMBER(SEARCH("Véhicule",$C130)),ISNUMBER(SEARCH("Vehicule",$C130)),ISNUMBER(SEARCH("vehicule",$C130))),Accueil!$B$14,IFERROR(VLOOKUP($C130,$L$3:$P$43,5,FALSE),1)))))),2),0)</f>
        <v>0</v>
      </c>
    </row>
    <row r="131" spans="1:34" ht="20.100000000000001" customHeight="1" x14ac:dyDescent="0.25">
      <c r="A131" s="248" t="str">
        <f>IF(NOT(_xlfn.ISFORMULA(D131)),IF(AND(ISNUMBER(D131),D131&lt;&gt;0),Accueil!$B$7,IF(NOT(_xlfn.ISFORMULA(G131)),IF(AND(ISNUMBER(G131),G131&lt;&gt;0),Accueil!$B$7,""),"")),IF(NOT(_xlfn.ISFORMULA(G131)),IF(AND(ISNUMBER(G131),G131&lt;&gt;0),Accueil!$B$7,""),""))</f>
        <v/>
      </c>
      <c r="B131" s="37"/>
      <c r="C131" s="50"/>
      <c r="D131" s="249" t="str">
        <f t="shared" ref="D131:D194" ca="1" si="28">IF(AND(NOT(_xlfn.ISFORMULA(G131)),G131&lt;&gt;"",G131&lt;&gt;0),ROUND(G131-IF($AC131,IF(ISNUMBER(E131),ROUND(E131,2),0),0)-IF($AD131,IF(ISNUMBER(F131),ROUND(F131,2),0),0),2),"")</f>
        <v/>
      </c>
      <c r="E131" s="223" t="str">
        <f t="shared" ref="E131:E194" ca="1" si="29">IF(NOT($AC131),"",IF(AND(NOT(_xlfn.ISFORMULA(G131)),G131&lt;&gt;"",G131&lt;&gt;0),IF(AND($AD131,NOT(_xlfn.ISFORMULA(F131)),ISNUMBER(F131)),ROUND((G131-F131)/(1+0.05)*0.05,2),ROUND(G131/(1+IF($AC131,0.05,0)+IF($AD131,0.09975,0))*0.05,2)),IF(OR(D131="",D131=0),"",ROUND(D131*0.05,2))))</f>
        <v/>
      </c>
      <c r="F131" s="223" t="str">
        <f t="shared" ref="F131:F194" ca="1" si="30">IF(NOT($AD131),"",IF(AND(NOT(_xlfn.ISFORMULA(G131)),G131&lt;&gt;"",G131&lt;&gt;0),IF(AND($AC131,NOT(_xlfn.ISFORMULA(E131)),ISNUMBER(E131)),ROUND((G131-E131)/(1+0.09975)*0.09975,2),ROUND(G131/(1+IF($AC131,0.05,0)+IF($AD131,0.09975,0))*0.09975,2)),IF(OR(D131="",D131=0),"",ROUND(D131*0.09975,2))))</f>
        <v/>
      </c>
      <c r="G131" s="224" t="str">
        <f t="shared" ref="G131:G194" ca="1" si="31">IF(OR(D131="",D131=0),"",ROUND(D131+IF($AC131,IF(ISNUMBER(E131),ROUND(E131,2),0),0)+IF($AD131,IF(ISNUMBER(F131),ROUND(F131,2),0),0),2))</f>
        <v/>
      </c>
      <c r="H131" s="255" t="str">
        <f t="shared" ref="H131:H194" ca="1" si="32">IF(OR(D131="",D131=0),"","$ CAD - Dollar Canadien")</f>
        <v/>
      </c>
      <c r="I131" s="251" t="str">
        <f t="shared" ref="I131:I194" ca="1" si="33">IF(OR(D131="",D131=0),"",IFERROR(VLOOKUP(H131, $V$3:$W$23, 2, FALSE), 1))</f>
        <v/>
      </c>
      <c r="J131" s="244" t="str">
        <f t="shared" ref="J131:J194" ca="1" si="34">IF(OR($AF131="",$AF131=0),"",ROUND($AF131*I131,2))</f>
        <v/>
      </c>
      <c r="K131" s="35"/>
      <c r="L131" s="148"/>
      <c r="M131" s="148"/>
      <c r="N131" s="148"/>
      <c r="O131" s="148"/>
      <c r="P131" s="148"/>
      <c r="Q131" s="148"/>
      <c r="R131" s="148"/>
      <c r="S131" s="148"/>
      <c r="T131" s="197"/>
      <c r="U131" s="35"/>
      <c r="X131" s="148"/>
      <c r="Y131" s="148"/>
      <c r="Z131" s="148"/>
      <c r="AA131" s="228" t="b">
        <f t="shared" ref="AA131:AA194" ca="1" si="35">OR(H131="",H131="$ CAD - Dollar Canadien")</f>
        <v>1</v>
      </c>
      <c r="AB131" s="228" t="b">
        <f t="shared" ref="AB131:AB194" si="36">OR(ISNUMBER(SEARCH("Assurance",C131)),ISNUMBER(SEARCH("Bureau à domicile - loyer",C131)),ISNUMBER(SEARCH("Taxes foncières",C131)),ISNUMBER(SEARCH("Taxe d'affaires",C131)),ISNUMBER(SEARCH("Permis",C131)),ISNUMBER(SEARCH("cotisation",C131)),ISNUMBER(SEARCH("Immatriculation",C131)),ISNUMBER(SEARCH("Intérêt",C131)),ISNUMBER(SEARCH("Interet",C131)),ISNUMBER(SEARCH("Frais bancaires",C131)),ISNUMBER(SEARCH("Salaires",C131)),ISNUMBER(SEARCH("sans taxe",B131)),ISNUMBER(SEARCH("pas de taxe",B131)),ISNUMBER(SEARCH("no tax",B131)))</f>
        <v>0</v>
      </c>
      <c r="AC131" s="228" t="b">
        <f ca="1">AND(Accueil!$Z$100="Régulière",Accueil!$E$5="Oui",$AA131,NOT($AB131),OR($AE131="",Accueil!$E$7="",NOT(ISNUMBER(Accueil!$E$7)),$AE131&gt;=Accueil!$E$7))</f>
        <v>0</v>
      </c>
      <c r="AD131" s="228" t="b">
        <f ca="1">AND(Accueil!$Z$100="Régulière",Accueil!$E$8="Oui",$AA131,NOT($AB131),OR($AE131="",Accueil!$E$10="",NOT(ISNUMBER(Accueil!$E$10)),$AE131&gt;=Accueil!$E$10))</f>
        <v>0</v>
      </c>
      <c r="AE131" s="247" t="str">
        <f>IF(NOT(_xlfn.ISFORMULA(A131)),IF(ISNUMBER(A131),A131,IF(NOT(_xlfn.ISFORMULA(D131)),IF(AND(ISNUMBER(D131),D131&lt;&gt;0),Accueil!$B$7,IF(NOT(_xlfn.ISFORMULA(G131)),IF(AND(ISNUMBER(G131),G131&lt;&gt;0),Accueil!$B$7,""),"")),IF(NOT(_xlfn.ISFORMULA(G131)),IF(AND(ISNUMBER(G131),G131&lt;&gt;0),Accueil!$B$7,""),""))),IF(NOT(_xlfn.ISFORMULA(D131)),IF(AND(ISNUMBER(D131),D131&lt;&gt;0),Accueil!$B$7,IF(NOT(_xlfn.ISFORMULA(G131)),IF(AND(ISNUMBER(G131),G131&lt;&gt;0),Accueil!$B$7,""),"")),IF(NOT(_xlfn.ISFORMULA(G131)),IF(AND(ISNUMBER(G131),G131&lt;&gt;0),Accueil!$B$7,""),"")))</f>
        <v/>
      </c>
      <c r="AF131" s="231" t="str">
        <f t="shared" ref="AF131:AF194" ca="1" si="37">IF(AND(NOT(_xlfn.ISFORMULA(G131)),G131&lt;&gt;"",G131&lt;&gt;0),ROUND(G131-IF($AC131,IF(ISNUMBER(E131),ROUND(E131,2),0),0)-IF($AD131,IF(ISNUMBER(F131),ROUND(F131,2),0),0),2),IF(OR(D131="",D131=0),"",D131))</f>
        <v/>
      </c>
      <c r="AG131" s="231">
        <f ca="1">IF($AC131,ROUND(IF(ISNUMBER(E131),E131,0)*(IF(OR(ISNUMBER(SEARCH("Non déductible",$C131)),ISNUMBER(SEARCH("Non deductible",$C131))),0,IF(ISNUMBER(SEARCH("Repas",$C131)),0.5,IF(ISNUMBER(SEARCH("Bureau à domicile",$C131)),Accueil!$B$13,IF(OR(ISNUMBER(SEARCH("Véhicule",$C131)),ISNUMBER(SEARCH("Vehicule",$C131)),ISNUMBER(SEARCH("vehicule",$C131))),Accueil!$B$14,IFERROR(VLOOKUP($C131,$L$3:$P$43,5,FALSE),1)))))),2),0)</f>
        <v>0</v>
      </c>
      <c r="AH131" s="231">
        <f ca="1">IF($AD131,ROUND(IF(ISNUMBER(F131),F131,0)*(IF(OR(ISNUMBER(SEARCH("Non déductible",$C131)),ISNUMBER(SEARCH("Non deductible",$C131))),0,IF(ISNUMBER(SEARCH("Repas",$C131)),0.5,IF(ISNUMBER(SEARCH("Bureau à domicile",$C131)),Accueil!$B$13,IF(OR(ISNUMBER(SEARCH("Véhicule",$C131)),ISNUMBER(SEARCH("Vehicule",$C131)),ISNUMBER(SEARCH("vehicule",$C131))),Accueil!$B$14,IFERROR(VLOOKUP($C131,$L$3:$P$43,5,FALSE),1)))))),2),0)</f>
        <v>0</v>
      </c>
    </row>
    <row r="132" spans="1:34" ht="20.100000000000001" customHeight="1" x14ac:dyDescent="0.25">
      <c r="A132" s="248" t="str">
        <f>IF(NOT(_xlfn.ISFORMULA(D132)),IF(AND(ISNUMBER(D132),D132&lt;&gt;0),Accueil!$B$7,IF(NOT(_xlfn.ISFORMULA(G132)),IF(AND(ISNUMBER(G132),G132&lt;&gt;0),Accueil!$B$7,""),"")),IF(NOT(_xlfn.ISFORMULA(G132)),IF(AND(ISNUMBER(G132),G132&lt;&gt;0),Accueil!$B$7,""),""))</f>
        <v/>
      </c>
      <c r="B132" s="37"/>
      <c r="C132" s="50"/>
      <c r="D132" s="249" t="str">
        <f t="shared" ca="1" si="28"/>
        <v/>
      </c>
      <c r="E132" s="223" t="str">
        <f t="shared" ca="1" si="29"/>
        <v/>
      </c>
      <c r="F132" s="223" t="str">
        <f t="shared" ca="1" si="30"/>
        <v/>
      </c>
      <c r="G132" s="224" t="str">
        <f t="shared" ca="1" si="31"/>
        <v/>
      </c>
      <c r="H132" s="255" t="str">
        <f t="shared" ca="1" si="32"/>
        <v/>
      </c>
      <c r="I132" s="251" t="str">
        <f t="shared" ca="1" si="33"/>
        <v/>
      </c>
      <c r="J132" s="244" t="str">
        <f t="shared" ca="1" si="34"/>
        <v/>
      </c>
      <c r="K132" s="35"/>
      <c r="L132" s="148"/>
      <c r="M132" s="148"/>
      <c r="N132" s="148"/>
      <c r="O132" s="148"/>
      <c r="P132" s="148"/>
      <c r="Q132" s="148"/>
      <c r="R132" s="148"/>
      <c r="S132" s="148"/>
      <c r="T132" s="197"/>
      <c r="U132" s="35"/>
      <c r="X132" s="148"/>
      <c r="Y132" s="148"/>
      <c r="Z132" s="148"/>
      <c r="AA132" s="228" t="b">
        <f t="shared" ca="1" si="35"/>
        <v>1</v>
      </c>
      <c r="AB132" s="228" t="b">
        <f t="shared" si="36"/>
        <v>0</v>
      </c>
      <c r="AC132" s="228" t="b">
        <f ca="1">AND(Accueil!$Z$100="Régulière",Accueil!$E$5="Oui",$AA132,NOT($AB132),OR($AE132="",Accueil!$E$7="",NOT(ISNUMBER(Accueil!$E$7)),$AE132&gt;=Accueil!$E$7))</f>
        <v>0</v>
      </c>
      <c r="AD132" s="228" t="b">
        <f ca="1">AND(Accueil!$Z$100="Régulière",Accueil!$E$8="Oui",$AA132,NOT($AB132),OR($AE132="",Accueil!$E$10="",NOT(ISNUMBER(Accueil!$E$10)),$AE132&gt;=Accueil!$E$10))</f>
        <v>0</v>
      </c>
      <c r="AE132" s="247" t="str">
        <f>IF(NOT(_xlfn.ISFORMULA(A132)),IF(ISNUMBER(A132),A132,IF(NOT(_xlfn.ISFORMULA(D132)),IF(AND(ISNUMBER(D132),D132&lt;&gt;0),Accueil!$B$7,IF(NOT(_xlfn.ISFORMULA(G132)),IF(AND(ISNUMBER(G132),G132&lt;&gt;0),Accueil!$B$7,""),"")),IF(NOT(_xlfn.ISFORMULA(G132)),IF(AND(ISNUMBER(G132),G132&lt;&gt;0),Accueil!$B$7,""),""))),IF(NOT(_xlfn.ISFORMULA(D132)),IF(AND(ISNUMBER(D132),D132&lt;&gt;0),Accueil!$B$7,IF(NOT(_xlfn.ISFORMULA(G132)),IF(AND(ISNUMBER(G132),G132&lt;&gt;0),Accueil!$B$7,""),"")),IF(NOT(_xlfn.ISFORMULA(G132)),IF(AND(ISNUMBER(G132),G132&lt;&gt;0),Accueil!$B$7,""),"")))</f>
        <v/>
      </c>
      <c r="AF132" s="231" t="str">
        <f t="shared" ca="1" si="37"/>
        <v/>
      </c>
      <c r="AG132" s="231">
        <f ca="1">IF($AC132,ROUND(IF(ISNUMBER(E132),E132,0)*(IF(OR(ISNUMBER(SEARCH("Non déductible",$C132)),ISNUMBER(SEARCH("Non deductible",$C132))),0,IF(ISNUMBER(SEARCH("Repas",$C132)),0.5,IF(ISNUMBER(SEARCH("Bureau à domicile",$C132)),Accueil!$B$13,IF(OR(ISNUMBER(SEARCH("Véhicule",$C132)),ISNUMBER(SEARCH("Vehicule",$C132)),ISNUMBER(SEARCH("vehicule",$C132))),Accueil!$B$14,IFERROR(VLOOKUP($C132,$L$3:$P$43,5,FALSE),1)))))),2),0)</f>
        <v>0</v>
      </c>
      <c r="AH132" s="231">
        <f ca="1">IF($AD132,ROUND(IF(ISNUMBER(F132),F132,0)*(IF(OR(ISNUMBER(SEARCH("Non déductible",$C132)),ISNUMBER(SEARCH("Non deductible",$C132))),0,IF(ISNUMBER(SEARCH("Repas",$C132)),0.5,IF(ISNUMBER(SEARCH("Bureau à domicile",$C132)),Accueil!$B$13,IF(OR(ISNUMBER(SEARCH("Véhicule",$C132)),ISNUMBER(SEARCH("Vehicule",$C132)),ISNUMBER(SEARCH("vehicule",$C132))),Accueil!$B$14,IFERROR(VLOOKUP($C132,$L$3:$P$43,5,FALSE),1)))))),2),0)</f>
        <v>0</v>
      </c>
    </row>
    <row r="133" spans="1:34" ht="20.100000000000001" customHeight="1" x14ac:dyDescent="0.25">
      <c r="A133" s="248" t="str">
        <f>IF(NOT(_xlfn.ISFORMULA(D133)),IF(AND(ISNUMBER(D133),D133&lt;&gt;0),Accueil!$B$7,IF(NOT(_xlfn.ISFORMULA(G133)),IF(AND(ISNUMBER(G133),G133&lt;&gt;0),Accueil!$B$7,""),"")),IF(NOT(_xlfn.ISFORMULA(G133)),IF(AND(ISNUMBER(G133),G133&lt;&gt;0),Accueil!$B$7,""),""))</f>
        <v/>
      </c>
      <c r="B133" s="37"/>
      <c r="C133" s="50"/>
      <c r="D133" s="249" t="str">
        <f t="shared" ca="1" si="28"/>
        <v/>
      </c>
      <c r="E133" s="223" t="str">
        <f t="shared" ca="1" si="29"/>
        <v/>
      </c>
      <c r="F133" s="223" t="str">
        <f t="shared" ca="1" si="30"/>
        <v/>
      </c>
      <c r="G133" s="224" t="str">
        <f t="shared" ca="1" si="31"/>
        <v/>
      </c>
      <c r="H133" s="255" t="str">
        <f t="shared" ca="1" si="32"/>
        <v/>
      </c>
      <c r="I133" s="251" t="str">
        <f t="shared" ca="1" si="33"/>
        <v/>
      </c>
      <c r="J133" s="244" t="str">
        <f t="shared" ca="1" si="34"/>
        <v/>
      </c>
      <c r="K133" s="35"/>
      <c r="L133" s="148"/>
      <c r="M133" s="148"/>
      <c r="N133" s="148"/>
      <c r="O133" s="148"/>
      <c r="P133" s="148"/>
      <c r="Q133" s="148"/>
      <c r="R133" s="148"/>
      <c r="S133" s="148"/>
      <c r="T133" s="197"/>
      <c r="U133" s="35"/>
      <c r="X133" s="148"/>
      <c r="Y133" s="148"/>
      <c r="Z133" s="148"/>
      <c r="AA133" s="228" t="b">
        <f t="shared" ca="1" si="35"/>
        <v>1</v>
      </c>
      <c r="AB133" s="228" t="b">
        <f t="shared" si="36"/>
        <v>0</v>
      </c>
      <c r="AC133" s="228" t="b">
        <f ca="1">AND(Accueil!$Z$100="Régulière",Accueil!$E$5="Oui",$AA133,NOT($AB133),OR($AE133="",Accueil!$E$7="",NOT(ISNUMBER(Accueil!$E$7)),$AE133&gt;=Accueil!$E$7))</f>
        <v>0</v>
      </c>
      <c r="AD133" s="228" t="b">
        <f ca="1">AND(Accueil!$Z$100="Régulière",Accueil!$E$8="Oui",$AA133,NOT($AB133),OR($AE133="",Accueil!$E$10="",NOT(ISNUMBER(Accueil!$E$10)),$AE133&gt;=Accueil!$E$10))</f>
        <v>0</v>
      </c>
      <c r="AE133" s="247" t="str">
        <f>IF(NOT(_xlfn.ISFORMULA(A133)),IF(ISNUMBER(A133),A133,IF(NOT(_xlfn.ISFORMULA(D133)),IF(AND(ISNUMBER(D133),D133&lt;&gt;0),Accueil!$B$7,IF(NOT(_xlfn.ISFORMULA(G133)),IF(AND(ISNUMBER(G133),G133&lt;&gt;0),Accueil!$B$7,""),"")),IF(NOT(_xlfn.ISFORMULA(G133)),IF(AND(ISNUMBER(G133),G133&lt;&gt;0),Accueil!$B$7,""),""))),IF(NOT(_xlfn.ISFORMULA(D133)),IF(AND(ISNUMBER(D133),D133&lt;&gt;0),Accueil!$B$7,IF(NOT(_xlfn.ISFORMULA(G133)),IF(AND(ISNUMBER(G133),G133&lt;&gt;0),Accueil!$B$7,""),"")),IF(NOT(_xlfn.ISFORMULA(G133)),IF(AND(ISNUMBER(G133),G133&lt;&gt;0),Accueil!$B$7,""),"")))</f>
        <v/>
      </c>
      <c r="AF133" s="231" t="str">
        <f t="shared" ca="1" si="37"/>
        <v/>
      </c>
      <c r="AG133" s="231">
        <f ca="1">IF($AC133,ROUND(IF(ISNUMBER(E133),E133,0)*(IF(OR(ISNUMBER(SEARCH("Non déductible",$C133)),ISNUMBER(SEARCH("Non deductible",$C133))),0,IF(ISNUMBER(SEARCH("Repas",$C133)),0.5,IF(ISNUMBER(SEARCH("Bureau à domicile",$C133)),Accueil!$B$13,IF(OR(ISNUMBER(SEARCH("Véhicule",$C133)),ISNUMBER(SEARCH("Vehicule",$C133)),ISNUMBER(SEARCH("vehicule",$C133))),Accueil!$B$14,IFERROR(VLOOKUP($C133,$L$3:$P$43,5,FALSE),1)))))),2),0)</f>
        <v>0</v>
      </c>
      <c r="AH133" s="231">
        <f ca="1">IF($AD133,ROUND(IF(ISNUMBER(F133),F133,0)*(IF(OR(ISNUMBER(SEARCH("Non déductible",$C133)),ISNUMBER(SEARCH("Non deductible",$C133))),0,IF(ISNUMBER(SEARCH("Repas",$C133)),0.5,IF(ISNUMBER(SEARCH("Bureau à domicile",$C133)),Accueil!$B$13,IF(OR(ISNUMBER(SEARCH("Véhicule",$C133)),ISNUMBER(SEARCH("Vehicule",$C133)),ISNUMBER(SEARCH("vehicule",$C133))),Accueil!$B$14,IFERROR(VLOOKUP($C133,$L$3:$P$43,5,FALSE),1)))))),2),0)</f>
        <v>0</v>
      </c>
    </row>
    <row r="134" spans="1:34" ht="20.100000000000001" customHeight="1" x14ac:dyDescent="0.25">
      <c r="A134" s="248" t="str">
        <f>IF(NOT(_xlfn.ISFORMULA(D134)),IF(AND(ISNUMBER(D134),D134&lt;&gt;0),Accueil!$B$7,IF(NOT(_xlfn.ISFORMULA(G134)),IF(AND(ISNUMBER(G134),G134&lt;&gt;0),Accueil!$B$7,""),"")),IF(NOT(_xlfn.ISFORMULA(G134)),IF(AND(ISNUMBER(G134),G134&lt;&gt;0),Accueil!$B$7,""),""))</f>
        <v/>
      </c>
      <c r="B134" s="37"/>
      <c r="C134" s="50"/>
      <c r="D134" s="249" t="str">
        <f t="shared" ca="1" si="28"/>
        <v/>
      </c>
      <c r="E134" s="223" t="str">
        <f t="shared" ca="1" si="29"/>
        <v/>
      </c>
      <c r="F134" s="223" t="str">
        <f t="shared" ca="1" si="30"/>
        <v/>
      </c>
      <c r="G134" s="224" t="str">
        <f t="shared" ca="1" si="31"/>
        <v/>
      </c>
      <c r="H134" s="255" t="str">
        <f t="shared" ca="1" si="32"/>
        <v/>
      </c>
      <c r="I134" s="251" t="str">
        <f t="shared" ca="1" si="33"/>
        <v/>
      </c>
      <c r="J134" s="244" t="str">
        <f t="shared" ca="1" si="34"/>
        <v/>
      </c>
      <c r="K134" s="35"/>
      <c r="L134" s="148"/>
      <c r="M134" s="148"/>
      <c r="N134" s="148"/>
      <c r="O134" s="148"/>
      <c r="P134" s="148"/>
      <c r="Q134" s="148"/>
      <c r="R134" s="148"/>
      <c r="S134" s="148"/>
      <c r="T134" s="197"/>
      <c r="U134" s="35"/>
      <c r="X134" s="148"/>
      <c r="Y134" s="148"/>
      <c r="Z134" s="148"/>
      <c r="AA134" s="228" t="b">
        <f t="shared" ca="1" si="35"/>
        <v>1</v>
      </c>
      <c r="AB134" s="228" t="b">
        <f t="shared" si="36"/>
        <v>0</v>
      </c>
      <c r="AC134" s="228" t="b">
        <f ca="1">AND(Accueil!$Z$100="Régulière",Accueil!$E$5="Oui",$AA134,NOT($AB134),OR($AE134="",Accueil!$E$7="",NOT(ISNUMBER(Accueil!$E$7)),$AE134&gt;=Accueil!$E$7))</f>
        <v>0</v>
      </c>
      <c r="AD134" s="228" t="b">
        <f ca="1">AND(Accueil!$Z$100="Régulière",Accueil!$E$8="Oui",$AA134,NOT($AB134),OR($AE134="",Accueil!$E$10="",NOT(ISNUMBER(Accueil!$E$10)),$AE134&gt;=Accueil!$E$10))</f>
        <v>0</v>
      </c>
      <c r="AE134" s="247" t="str">
        <f>IF(NOT(_xlfn.ISFORMULA(A134)),IF(ISNUMBER(A134),A134,IF(NOT(_xlfn.ISFORMULA(D134)),IF(AND(ISNUMBER(D134),D134&lt;&gt;0),Accueil!$B$7,IF(NOT(_xlfn.ISFORMULA(G134)),IF(AND(ISNUMBER(G134),G134&lt;&gt;0),Accueil!$B$7,""),"")),IF(NOT(_xlfn.ISFORMULA(G134)),IF(AND(ISNUMBER(G134),G134&lt;&gt;0),Accueil!$B$7,""),""))),IF(NOT(_xlfn.ISFORMULA(D134)),IF(AND(ISNUMBER(D134),D134&lt;&gt;0),Accueil!$B$7,IF(NOT(_xlfn.ISFORMULA(G134)),IF(AND(ISNUMBER(G134),G134&lt;&gt;0),Accueil!$B$7,""),"")),IF(NOT(_xlfn.ISFORMULA(G134)),IF(AND(ISNUMBER(G134),G134&lt;&gt;0),Accueil!$B$7,""),"")))</f>
        <v/>
      </c>
      <c r="AF134" s="231" t="str">
        <f t="shared" ca="1" si="37"/>
        <v/>
      </c>
      <c r="AG134" s="231">
        <f ca="1">IF($AC134,ROUND(IF(ISNUMBER(E134),E134,0)*(IF(OR(ISNUMBER(SEARCH("Non déductible",$C134)),ISNUMBER(SEARCH("Non deductible",$C134))),0,IF(ISNUMBER(SEARCH("Repas",$C134)),0.5,IF(ISNUMBER(SEARCH("Bureau à domicile",$C134)),Accueil!$B$13,IF(OR(ISNUMBER(SEARCH("Véhicule",$C134)),ISNUMBER(SEARCH("Vehicule",$C134)),ISNUMBER(SEARCH("vehicule",$C134))),Accueil!$B$14,IFERROR(VLOOKUP($C134,$L$3:$P$43,5,FALSE),1)))))),2),0)</f>
        <v>0</v>
      </c>
      <c r="AH134" s="231">
        <f ca="1">IF($AD134,ROUND(IF(ISNUMBER(F134),F134,0)*(IF(OR(ISNUMBER(SEARCH("Non déductible",$C134)),ISNUMBER(SEARCH("Non deductible",$C134))),0,IF(ISNUMBER(SEARCH("Repas",$C134)),0.5,IF(ISNUMBER(SEARCH("Bureau à domicile",$C134)),Accueil!$B$13,IF(OR(ISNUMBER(SEARCH("Véhicule",$C134)),ISNUMBER(SEARCH("Vehicule",$C134)),ISNUMBER(SEARCH("vehicule",$C134))),Accueil!$B$14,IFERROR(VLOOKUP($C134,$L$3:$P$43,5,FALSE),1)))))),2),0)</f>
        <v>0</v>
      </c>
    </row>
    <row r="135" spans="1:34" ht="20.100000000000001" customHeight="1" x14ac:dyDescent="0.25">
      <c r="A135" s="248" t="str">
        <f>IF(NOT(_xlfn.ISFORMULA(D135)),IF(AND(ISNUMBER(D135),D135&lt;&gt;0),Accueil!$B$7,IF(NOT(_xlfn.ISFORMULA(G135)),IF(AND(ISNUMBER(G135),G135&lt;&gt;0),Accueil!$B$7,""),"")),IF(NOT(_xlfn.ISFORMULA(G135)),IF(AND(ISNUMBER(G135),G135&lt;&gt;0),Accueil!$B$7,""),""))</f>
        <v/>
      </c>
      <c r="B135" s="37"/>
      <c r="C135" s="50"/>
      <c r="D135" s="249" t="str">
        <f t="shared" ca="1" si="28"/>
        <v/>
      </c>
      <c r="E135" s="223" t="str">
        <f t="shared" ca="1" si="29"/>
        <v/>
      </c>
      <c r="F135" s="223" t="str">
        <f t="shared" ca="1" si="30"/>
        <v/>
      </c>
      <c r="G135" s="224" t="str">
        <f t="shared" ca="1" si="31"/>
        <v/>
      </c>
      <c r="H135" s="255" t="str">
        <f t="shared" ca="1" si="32"/>
        <v/>
      </c>
      <c r="I135" s="251" t="str">
        <f t="shared" ca="1" si="33"/>
        <v/>
      </c>
      <c r="J135" s="244" t="str">
        <f t="shared" ca="1" si="34"/>
        <v/>
      </c>
      <c r="K135" s="35"/>
      <c r="L135" s="148"/>
      <c r="M135" s="148"/>
      <c r="N135" s="148"/>
      <c r="O135" s="148"/>
      <c r="P135" s="148"/>
      <c r="Q135" s="148"/>
      <c r="R135" s="148"/>
      <c r="S135" s="148"/>
      <c r="T135" s="197"/>
      <c r="U135" s="35"/>
      <c r="X135" s="148"/>
      <c r="Y135" s="148"/>
      <c r="Z135" s="148"/>
      <c r="AA135" s="228" t="b">
        <f t="shared" ca="1" si="35"/>
        <v>1</v>
      </c>
      <c r="AB135" s="228" t="b">
        <f t="shared" si="36"/>
        <v>0</v>
      </c>
      <c r="AC135" s="228" t="b">
        <f ca="1">AND(Accueil!$Z$100="Régulière",Accueil!$E$5="Oui",$AA135,NOT($AB135),OR($AE135="",Accueil!$E$7="",NOT(ISNUMBER(Accueil!$E$7)),$AE135&gt;=Accueil!$E$7))</f>
        <v>0</v>
      </c>
      <c r="AD135" s="228" t="b">
        <f ca="1">AND(Accueil!$Z$100="Régulière",Accueil!$E$8="Oui",$AA135,NOT($AB135),OR($AE135="",Accueil!$E$10="",NOT(ISNUMBER(Accueil!$E$10)),$AE135&gt;=Accueil!$E$10))</f>
        <v>0</v>
      </c>
      <c r="AE135" s="247" t="str">
        <f>IF(NOT(_xlfn.ISFORMULA(A135)),IF(ISNUMBER(A135),A135,IF(NOT(_xlfn.ISFORMULA(D135)),IF(AND(ISNUMBER(D135),D135&lt;&gt;0),Accueil!$B$7,IF(NOT(_xlfn.ISFORMULA(G135)),IF(AND(ISNUMBER(G135),G135&lt;&gt;0),Accueil!$B$7,""),"")),IF(NOT(_xlfn.ISFORMULA(G135)),IF(AND(ISNUMBER(G135),G135&lt;&gt;0),Accueil!$B$7,""),""))),IF(NOT(_xlfn.ISFORMULA(D135)),IF(AND(ISNUMBER(D135),D135&lt;&gt;0),Accueil!$B$7,IF(NOT(_xlfn.ISFORMULA(G135)),IF(AND(ISNUMBER(G135),G135&lt;&gt;0),Accueil!$B$7,""),"")),IF(NOT(_xlfn.ISFORMULA(G135)),IF(AND(ISNUMBER(G135),G135&lt;&gt;0),Accueil!$B$7,""),"")))</f>
        <v/>
      </c>
      <c r="AF135" s="231" t="str">
        <f t="shared" ca="1" si="37"/>
        <v/>
      </c>
      <c r="AG135" s="231">
        <f ca="1">IF($AC135,ROUND(IF(ISNUMBER(E135),E135,0)*(IF(OR(ISNUMBER(SEARCH("Non déductible",$C135)),ISNUMBER(SEARCH("Non deductible",$C135))),0,IF(ISNUMBER(SEARCH("Repas",$C135)),0.5,IF(ISNUMBER(SEARCH("Bureau à domicile",$C135)),Accueil!$B$13,IF(OR(ISNUMBER(SEARCH("Véhicule",$C135)),ISNUMBER(SEARCH("Vehicule",$C135)),ISNUMBER(SEARCH("vehicule",$C135))),Accueil!$B$14,IFERROR(VLOOKUP($C135,$L$3:$P$43,5,FALSE),1)))))),2),0)</f>
        <v>0</v>
      </c>
      <c r="AH135" s="231">
        <f ca="1">IF($AD135,ROUND(IF(ISNUMBER(F135),F135,0)*(IF(OR(ISNUMBER(SEARCH("Non déductible",$C135)),ISNUMBER(SEARCH("Non deductible",$C135))),0,IF(ISNUMBER(SEARCH("Repas",$C135)),0.5,IF(ISNUMBER(SEARCH("Bureau à domicile",$C135)),Accueil!$B$13,IF(OR(ISNUMBER(SEARCH("Véhicule",$C135)),ISNUMBER(SEARCH("Vehicule",$C135)),ISNUMBER(SEARCH("vehicule",$C135))),Accueil!$B$14,IFERROR(VLOOKUP($C135,$L$3:$P$43,5,FALSE),1)))))),2),0)</f>
        <v>0</v>
      </c>
    </row>
    <row r="136" spans="1:34" ht="20.100000000000001" customHeight="1" x14ac:dyDescent="0.25">
      <c r="A136" s="248" t="str">
        <f>IF(NOT(_xlfn.ISFORMULA(D136)),IF(AND(ISNUMBER(D136),D136&lt;&gt;0),Accueil!$B$7,IF(NOT(_xlfn.ISFORMULA(G136)),IF(AND(ISNUMBER(G136),G136&lt;&gt;0),Accueil!$B$7,""),"")),IF(NOT(_xlfn.ISFORMULA(G136)),IF(AND(ISNUMBER(G136),G136&lt;&gt;0),Accueil!$B$7,""),""))</f>
        <v/>
      </c>
      <c r="B136" s="37"/>
      <c r="C136" s="50"/>
      <c r="D136" s="249" t="str">
        <f t="shared" ca="1" si="28"/>
        <v/>
      </c>
      <c r="E136" s="223" t="str">
        <f t="shared" ca="1" si="29"/>
        <v/>
      </c>
      <c r="F136" s="223" t="str">
        <f t="shared" ca="1" si="30"/>
        <v/>
      </c>
      <c r="G136" s="224" t="str">
        <f t="shared" ca="1" si="31"/>
        <v/>
      </c>
      <c r="H136" s="255" t="str">
        <f t="shared" ca="1" si="32"/>
        <v/>
      </c>
      <c r="I136" s="251" t="str">
        <f t="shared" ca="1" si="33"/>
        <v/>
      </c>
      <c r="J136" s="244" t="str">
        <f t="shared" ca="1" si="34"/>
        <v/>
      </c>
      <c r="K136" s="35"/>
      <c r="L136" s="148"/>
      <c r="M136" s="148"/>
      <c r="N136" s="148"/>
      <c r="O136" s="148"/>
      <c r="P136" s="148"/>
      <c r="Q136" s="148"/>
      <c r="R136" s="148"/>
      <c r="S136" s="148"/>
      <c r="T136" s="197"/>
      <c r="U136" s="35"/>
      <c r="X136" s="148"/>
      <c r="Y136" s="148"/>
      <c r="Z136" s="148"/>
      <c r="AA136" s="228" t="b">
        <f t="shared" ca="1" si="35"/>
        <v>1</v>
      </c>
      <c r="AB136" s="228" t="b">
        <f t="shared" si="36"/>
        <v>0</v>
      </c>
      <c r="AC136" s="228" t="b">
        <f ca="1">AND(Accueil!$Z$100="Régulière",Accueil!$E$5="Oui",$AA136,NOT($AB136),OR($AE136="",Accueil!$E$7="",NOT(ISNUMBER(Accueil!$E$7)),$AE136&gt;=Accueil!$E$7))</f>
        <v>0</v>
      </c>
      <c r="AD136" s="228" t="b">
        <f ca="1">AND(Accueil!$Z$100="Régulière",Accueil!$E$8="Oui",$AA136,NOT($AB136),OR($AE136="",Accueil!$E$10="",NOT(ISNUMBER(Accueil!$E$10)),$AE136&gt;=Accueil!$E$10))</f>
        <v>0</v>
      </c>
      <c r="AE136" s="247" t="str">
        <f>IF(NOT(_xlfn.ISFORMULA(A136)),IF(ISNUMBER(A136),A136,IF(NOT(_xlfn.ISFORMULA(D136)),IF(AND(ISNUMBER(D136),D136&lt;&gt;0),Accueil!$B$7,IF(NOT(_xlfn.ISFORMULA(G136)),IF(AND(ISNUMBER(G136),G136&lt;&gt;0),Accueil!$B$7,""),"")),IF(NOT(_xlfn.ISFORMULA(G136)),IF(AND(ISNUMBER(G136),G136&lt;&gt;0),Accueil!$B$7,""),""))),IF(NOT(_xlfn.ISFORMULA(D136)),IF(AND(ISNUMBER(D136),D136&lt;&gt;0),Accueil!$B$7,IF(NOT(_xlfn.ISFORMULA(G136)),IF(AND(ISNUMBER(G136),G136&lt;&gt;0),Accueil!$B$7,""),"")),IF(NOT(_xlfn.ISFORMULA(G136)),IF(AND(ISNUMBER(G136),G136&lt;&gt;0),Accueil!$B$7,""),"")))</f>
        <v/>
      </c>
      <c r="AF136" s="231" t="str">
        <f t="shared" ca="1" si="37"/>
        <v/>
      </c>
      <c r="AG136" s="231">
        <f ca="1">IF($AC136,ROUND(IF(ISNUMBER(E136),E136,0)*(IF(OR(ISNUMBER(SEARCH("Non déductible",$C136)),ISNUMBER(SEARCH("Non deductible",$C136))),0,IF(ISNUMBER(SEARCH("Repas",$C136)),0.5,IF(ISNUMBER(SEARCH("Bureau à domicile",$C136)),Accueil!$B$13,IF(OR(ISNUMBER(SEARCH("Véhicule",$C136)),ISNUMBER(SEARCH("Vehicule",$C136)),ISNUMBER(SEARCH("vehicule",$C136))),Accueil!$B$14,IFERROR(VLOOKUP($C136,$L$3:$P$43,5,FALSE),1)))))),2),0)</f>
        <v>0</v>
      </c>
      <c r="AH136" s="231">
        <f ca="1">IF($AD136,ROUND(IF(ISNUMBER(F136),F136,0)*(IF(OR(ISNUMBER(SEARCH("Non déductible",$C136)),ISNUMBER(SEARCH("Non deductible",$C136))),0,IF(ISNUMBER(SEARCH("Repas",$C136)),0.5,IF(ISNUMBER(SEARCH("Bureau à domicile",$C136)),Accueil!$B$13,IF(OR(ISNUMBER(SEARCH("Véhicule",$C136)),ISNUMBER(SEARCH("Vehicule",$C136)),ISNUMBER(SEARCH("vehicule",$C136))),Accueil!$B$14,IFERROR(VLOOKUP($C136,$L$3:$P$43,5,FALSE),1)))))),2),0)</f>
        <v>0</v>
      </c>
    </row>
    <row r="137" spans="1:34" ht="20.100000000000001" customHeight="1" x14ac:dyDescent="0.25">
      <c r="A137" s="248" t="str">
        <f>IF(NOT(_xlfn.ISFORMULA(D137)),IF(AND(ISNUMBER(D137),D137&lt;&gt;0),Accueil!$B$7,IF(NOT(_xlfn.ISFORMULA(G137)),IF(AND(ISNUMBER(G137),G137&lt;&gt;0),Accueil!$B$7,""),"")),IF(NOT(_xlfn.ISFORMULA(G137)),IF(AND(ISNUMBER(G137),G137&lt;&gt;0),Accueil!$B$7,""),""))</f>
        <v/>
      </c>
      <c r="B137" s="37"/>
      <c r="C137" s="50"/>
      <c r="D137" s="249" t="str">
        <f t="shared" ca="1" si="28"/>
        <v/>
      </c>
      <c r="E137" s="223" t="str">
        <f t="shared" ca="1" si="29"/>
        <v/>
      </c>
      <c r="F137" s="223" t="str">
        <f t="shared" ca="1" si="30"/>
        <v/>
      </c>
      <c r="G137" s="224" t="str">
        <f t="shared" ca="1" si="31"/>
        <v/>
      </c>
      <c r="H137" s="255" t="str">
        <f t="shared" ca="1" si="32"/>
        <v/>
      </c>
      <c r="I137" s="251" t="str">
        <f t="shared" ca="1" si="33"/>
        <v/>
      </c>
      <c r="J137" s="244" t="str">
        <f t="shared" ca="1" si="34"/>
        <v/>
      </c>
      <c r="K137" s="35"/>
      <c r="L137" s="148"/>
      <c r="M137" s="148"/>
      <c r="N137" s="148"/>
      <c r="O137" s="148"/>
      <c r="P137" s="148"/>
      <c r="Q137" s="148"/>
      <c r="R137" s="148"/>
      <c r="S137" s="148"/>
      <c r="T137" s="197"/>
      <c r="U137" s="35"/>
      <c r="X137" s="148"/>
      <c r="Y137" s="148"/>
      <c r="Z137" s="148"/>
      <c r="AA137" s="228" t="b">
        <f t="shared" ca="1" si="35"/>
        <v>1</v>
      </c>
      <c r="AB137" s="228" t="b">
        <f t="shared" si="36"/>
        <v>0</v>
      </c>
      <c r="AC137" s="228" t="b">
        <f ca="1">AND(Accueil!$Z$100="Régulière",Accueil!$E$5="Oui",$AA137,NOT($AB137),OR($AE137="",Accueil!$E$7="",NOT(ISNUMBER(Accueil!$E$7)),$AE137&gt;=Accueil!$E$7))</f>
        <v>0</v>
      </c>
      <c r="AD137" s="228" t="b">
        <f ca="1">AND(Accueil!$Z$100="Régulière",Accueil!$E$8="Oui",$AA137,NOT($AB137),OR($AE137="",Accueil!$E$10="",NOT(ISNUMBER(Accueil!$E$10)),$AE137&gt;=Accueil!$E$10))</f>
        <v>0</v>
      </c>
      <c r="AE137" s="247" t="str">
        <f>IF(NOT(_xlfn.ISFORMULA(A137)),IF(ISNUMBER(A137),A137,IF(NOT(_xlfn.ISFORMULA(D137)),IF(AND(ISNUMBER(D137),D137&lt;&gt;0),Accueil!$B$7,IF(NOT(_xlfn.ISFORMULA(G137)),IF(AND(ISNUMBER(G137),G137&lt;&gt;0),Accueil!$B$7,""),"")),IF(NOT(_xlfn.ISFORMULA(G137)),IF(AND(ISNUMBER(G137),G137&lt;&gt;0),Accueil!$B$7,""),""))),IF(NOT(_xlfn.ISFORMULA(D137)),IF(AND(ISNUMBER(D137),D137&lt;&gt;0),Accueil!$B$7,IF(NOT(_xlfn.ISFORMULA(G137)),IF(AND(ISNUMBER(G137),G137&lt;&gt;0),Accueil!$B$7,""),"")),IF(NOT(_xlfn.ISFORMULA(G137)),IF(AND(ISNUMBER(G137),G137&lt;&gt;0),Accueil!$B$7,""),"")))</f>
        <v/>
      </c>
      <c r="AF137" s="231" t="str">
        <f t="shared" ca="1" si="37"/>
        <v/>
      </c>
      <c r="AG137" s="231">
        <f ca="1">IF($AC137,ROUND(IF(ISNUMBER(E137),E137,0)*(IF(OR(ISNUMBER(SEARCH("Non déductible",$C137)),ISNUMBER(SEARCH("Non deductible",$C137))),0,IF(ISNUMBER(SEARCH("Repas",$C137)),0.5,IF(ISNUMBER(SEARCH("Bureau à domicile",$C137)),Accueil!$B$13,IF(OR(ISNUMBER(SEARCH("Véhicule",$C137)),ISNUMBER(SEARCH("Vehicule",$C137)),ISNUMBER(SEARCH("vehicule",$C137))),Accueil!$B$14,IFERROR(VLOOKUP($C137,$L$3:$P$43,5,FALSE),1)))))),2),0)</f>
        <v>0</v>
      </c>
      <c r="AH137" s="231">
        <f ca="1">IF($AD137,ROUND(IF(ISNUMBER(F137),F137,0)*(IF(OR(ISNUMBER(SEARCH("Non déductible",$C137)),ISNUMBER(SEARCH("Non deductible",$C137))),0,IF(ISNUMBER(SEARCH("Repas",$C137)),0.5,IF(ISNUMBER(SEARCH("Bureau à domicile",$C137)),Accueil!$B$13,IF(OR(ISNUMBER(SEARCH("Véhicule",$C137)),ISNUMBER(SEARCH("Vehicule",$C137)),ISNUMBER(SEARCH("vehicule",$C137))),Accueil!$B$14,IFERROR(VLOOKUP($C137,$L$3:$P$43,5,FALSE),1)))))),2),0)</f>
        <v>0</v>
      </c>
    </row>
    <row r="138" spans="1:34" ht="20.100000000000001" customHeight="1" x14ac:dyDescent="0.25">
      <c r="A138" s="248" t="str">
        <f>IF(NOT(_xlfn.ISFORMULA(D138)),IF(AND(ISNUMBER(D138),D138&lt;&gt;0),Accueil!$B$7,IF(NOT(_xlfn.ISFORMULA(G138)),IF(AND(ISNUMBER(G138),G138&lt;&gt;0),Accueil!$B$7,""),"")),IF(NOT(_xlfn.ISFORMULA(G138)),IF(AND(ISNUMBER(G138),G138&lt;&gt;0),Accueil!$B$7,""),""))</f>
        <v/>
      </c>
      <c r="B138" s="37"/>
      <c r="C138" s="50"/>
      <c r="D138" s="249" t="str">
        <f t="shared" ca="1" si="28"/>
        <v/>
      </c>
      <c r="E138" s="223" t="str">
        <f t="shared" ca="1" si="29"/>
        <v/>
      </c>
      <c r="F138" s="223" t="str">
        <f t="shared" ca="1" si="30"/>
        <v/>
      </c>
      <c r="G138" s="224" t="str">
        <f t="shared" ca="1" si="31"/>
        <v/>
      </c>
      <c r="H138" s="255" t="str">
        <f t="shared" ca="1" si="32"/>
        <v/>
      </c>
      <c r="I138" s="251" t="str">
        <f t="shared" ca="1" si="33"/>
        <v/>
      </c>
      <c r="J138" s="244" t="str">
        <f t="shared" ca="1" si="34"/>
        <v/>
      </c>
      <c r="K138" s="35"/>
      <c r="L138" s="148"/>
      <c r="M138" s="148"/>
      <c r="N138" s="148"/>
      <c r="O138" s="148"/>
      <c r="P138" s="148"/>
      <c r="Q138" s="148"/>
      <c r="R138" s="148"/>
      <c r="S138" s="148"/>
      <c r="T138" s="197"/>
      <c r="U138" s="35"/>
      <c r="X138" s="148"/>
      <c r="Y138" s="148"/>
      <c r="Z138" s="148"/>
      <c r="AA138" s="228" t="b">
        <f t="shared" ca="1" si="35"/>
        <v>1</v>
      </c>
      <c r="AB138" s="228" t="b">
        <f t="shared" si="36"/>
        <v>0</v>
      </c>
      <c r="AC138" s="228" t="b">
        <f ca="1">AND(Accueil!$Z$100="Régulière",Accueil!$E$5="Oui",$AA138,NOT($AB138),OR($AE138="",Accueil!$E$7="",NOT(ISNUMBER(Accueil!$E$7)),$AE138&gt;=Accueil!$E$7))</f>
        <v>0</v>
      </c>
      <c r="AD138" s="228" t="b">
        <f ca="1">AND(Accueil!$Z$100="Régulière",Accueil!$E$8="Oui",$AA138,NOT($AB138),OR($AE138="",Accueil!$E$10="",NOT(ISNUMBER(Accueil!$E$10)),$AE138&gt;=Accueil!$E$10))</f>
        <v>0</v>
      </c>
      <c r="AE138" s="247" t="str">
        <f>IF(NOT(_xlfn.ISFORMULA(A138)),IF(ISNUMBER(A138),A138,IF(NOT(_xlfn.ISFORMULA(D138)),IF(AND(ISNUMBER(D138),D138&lt;&gt;0),Accueil!$B$7,IF(NOT(_xlfn.ISFORMULA(G138)),IF(AND(ISNUMBER(G138),G138&lt;&gt;0),Accueil!$B$7,""),"")),IF(NOT(_xlfn.ISFORMULA(G138)),IF(AND(ISNUMBER(G138),G138&lt;&gt;0),Accueil!$B$7,""),""))),IF(NOT(_xlfn.ISFORMULA(D138)),IF(AND(ISNUMBER(D138),D138&lt;&gt;0),Accueil!$B$7,IF(NOT(_xlfn.ISFORMULA(G138)),IF(AND(ISNUMBER(G138),G138&lt;&gt;0),Accueil!$B$7,""),"")),IF(NOT(_xlfn.ISFORMULA(G138)),IF(AND(ISNUMBER(G138),G138&lt;&gt;0),Accueil!$B$7,""),"")))</f>
        <v/>
      </c>
      <c r="AF138" s="231" t="str">
        <f t="shared" ca="1" si="37"/>
        <v/>
      </c>
      <c r="AG138" s="231">
        <f ca="1">IF($AC138,ROUND(IF(ISNUMBER(E138),E138,0)*(IF(OR(ISNUMBER(SEARCH("Non déductible",$C138)),ISNUMBER(SEARCH("Non deductible",$C138))),0,IF(ISNUMBER(SEARCH("Repas",$C138)),0.5,IF(ISNUMBER(SEARCH("Bureau à domicile",$C138)),Accueil!$B$13,IF(OR(ISNUMBER(SEARCH("Véhicule",$C138)),ISNUMBER(SEARCH("Vehicule",$C138)),ISNUMBER(SEARCH("vehicule",$C138))),Accueil!$B$14,IFERROR(VLOOKUP($C138,$L$3:$P$43,5,FALSE),1)))))),2),0)</f>
        <v>0</v>
      </c>
      <c r="AH138" s="231">
        <f ca="1">IF($AD138,ROUND(IF(ISNUMBER(F138),F138,0)*(IF(OR(ISNUMBER(SEARCH("Non déductible",$C138)),ISNUMBER(SEARCH("Non deductible",$C138))),0,IF(ISNUMBER(SEARCH("Repas",$C138)),0.5,IF(ISNUMBER(SEARCH("Bureau à domicile",$C138)),Accueil!$B$13,IF(OR(ISNUMBER(SEARCH("Véhicule",$C138)),ISNUMBER(SEARCH("Vehicule",$C138)),ISNUMBER(SEARCH("vehicule",$C138))),Accueil!$B$14,IFERROR(VLOOKUP($C138,$L$3:$P$43,5,FALSE),1)))))),2),0)</f>
        <v>0</v>
      </c>
    </row>
    <row r="139" spans="1:34" ht="20.100000000000001" customHeight="1" x14ac:dyDescent="0.25">
      <c r="A139" s="248" t="str">
        <f>IF(NOT(_xlfn.ISFORMULA(D139)),IF(AND(ISNUMBER(D139),D139&lt;&gt;0),Accueil!$B$7,IF(NOT(_xlfn.ISFORMULA(G139)),IF(AND(ISNUMBER(G139),G139&lt;&gt;0),Accueil!$B$7,""),"")),IF(NOT(_xlfn.ISFORMULA(G139)),IF(AND(ISNUMBER(G139),G139&lt;&gt;0),Accueil!$B$7,""),""))</f>
        <v/>
      </c>
      <c r="B139" s="37"/>
      <c r="C139" s="50"/>
      <c r="D139" s="249" t="str">
        <f t="shared" ca="1" si="28"/>
        <v/>
      </c>
      <c r="E139" s="223" t="str">
        <f t="shared" ca="1" si="29"/>
        <v/>
      </c>
      <c r="F139" s="223" t="str">
        <f t="shared" ca="1" si="30"/>
        <v/>
      </c>
      <c r="G139" s="224" t="str">
        <f t="shared" ca="1" si="31"/>
        <v/>
      </c>
      <c r="H139" s="255" t="str">
        <f t="shared" ca="1" si="32"/>
        <v/>
      </c>
      <c r="I139" s="251" t="str">
        <f t="shared" ca="1" si="33"/>
        <v/>
      </c>
      <c r="J139" s="244" t="str">
        <f t="shared" ca="1" si="34"/>
        <v/>
      </c>
      <c r="K139" s="35"/>
      <c r="L139" s="148"/>
      <c r="M139" s="148"/>
      <c r="N139" s="148"/>
      <c r="O139" s="148"/>
      <c r="P139" s="148"/>
      <c r="Q139" s="148"/>
      <c r="R139" s="148"/>
      <c r="S139" s="148"/>
      <c r="T139" s="197"/>
      <c r="U139" s="35"/>
      <c r="X139" s="148"/>
      <c r="Y139" s="148"/>
      <c r="Z139" s="148"/>
      <c r="AA139" s="228" t="b">
        <f t="shared" ca="1" si="35"/>
        <v>1</v>
      </c>
      <c r="AB139" s="228" t="b">
        <f t="shared" si="36"/>
        <v>0</v>
      </c>
      <c r="AC139" s="228" t="b">
        <f ca="1">AND(Accueil!$Z$100="Régulière",Accueil!$E$5="Oui",$AA139,NOT($AB139),OR($AE139="",Accueil!$E$7="",NOT(ISNUMBER(Accueil!$E$7)),$AE139&gt;=Accueil!$E$7))</f>
        <v>0</v>
      </c>
      <c r="AD139" s="228" t="b">
        <f ca="1">AND(Accueil!$Z$100="Régulière",Accueil!$E$8="Oui",$AA139,NOT($AB139),OR($AE139="",Accueil!$E$10="",NOT(ISNUMBER(Accueil!$E$10)),$AE139&gt;=Accueil!$E$10))</f>
        <v>0</v>
      </c>
      <c r="AE139" s="247" t="str">
        <f>IF(NOT(_xlfn.ISFORMULA(A139)),IF(ISNUMBER(A139),A139,IF(NOT(_xlfn.ISFORMULA(D139)),IF(AND(ISNUMBER(D139),D139&lt;&gt;0),Accueil!$B$7,IF(NOT(_xlfn.ISFORMULA(G139)),IF(AND(ISNUMBER(G139),G139&lt;&gt;0),Accueil!$B$7,""),"")),IF(NOT(_xlfn.ISFORMULA(G139)),IF(AND(ISNUMBER(G139),G139&lt;&gt;0),Accueil!$B$7,""),""))),IF(NOT(_xlfn.ISFORMULA(D139)),IF(AND(ISNUMBER(D139),D139&lt;&gt;0),Accueil!$B$7,IF(NOT(_xlfn.ISFORMULA(G139)),IF(AND(ISNUMBER(G139),G139&lt;&gt;0),Accueil!$B$7,""),"")),IF(NOT(_xlfn.ISFORMULA(G139)),IF(AND(ISNUMBER(G139),G139&lt;&gt;0),Accueil!$B$7,""),"")))</f>
        <v/>
      </c>
      <c r="AF139" s="231" t="str">
        <f t="shared" ca="1" si="37"/>
        <v/>
      </c>
      <c r="AG139" s="231">
        <f ca="1">IF($AC139,ROUND(IF(ISNUMBER(E139),E139,0)*(IF(OR(ISNUMBER(SEARCH("Non déductible",$C139)),ISNUMBER(SEARCH("Non deductible",$C139))),0,IF(ISNUMBER(SEARCH("Repas",$C139)),0.5,IF(ISNUMBER(SEARCH("Bureau à domicile",$C139)),Accueil!$B$13,IF(OR(ISNUMBER(SEARCH("Véhicule",$C139)),ISNUMBER(SEARCH("Vehicule",$C139)),ISNUMBER(SEARCH("vehicule",$C139))),Accueil!$B$14,IFERROR(VLOOKUP($C139,$L$3:$P$43,5,FALSE),1)))))),2),0)</f>
        <v>0</v>
      </c>
      <c r="AH139" s="231">
        <f ca="1">IF($AD139,ROUND(IF(ISNUMBER(F139),F139,0)*(IF(OR(ISNUMBER(SEARCH("Non déductible",$C139)),ISNUMBER(SEARCH("Non deductible",$C139))),0,IF(ISNUMBER(SEARCH("Repas",$C139)),0.5,IF(ISNUMBER(SEARCH("Bureau à domicile",$C139)),Accueil!$B$13,IF(OR(ISNUMBER(SEARCH("Véhicule",$C139)),ISNUMBER(SEARCH("Vehicule",$C139)),ISNUMBER(SEARCH("vehicule",$C139))),Accueil!$B$14,IFERROR(VLOOKUP($C139,$L$3:$P$43,5,FALSE),1)))))),2),0)</f>
        <v>0</v>
      </c>
    </row>
    <row r="140" spans="1:34" ht="20.100000000000001" customHeight="1" x14ac:dyDescent="0.25">
      <c r="A140" s="248" t="str">
        <f>IF(NOT(_xlfn.ISFORMULA(D140)),IF(AND(ISNUMBER(D140),D140&lt;&gt;0),Accueil!$B$7,IF(NOT(_xlfn.ISFORMULA(G140)),IF(AND(ISNUMBER(G140),G140&lt;&gt;0),Accueil!$B$7,""),"")),IF(NOT(_xlfn.ISFORMULA(G140)),IF(AND(ISNUMBER(G140),G140&lt;&gt;0),Accueil!$B$7,""),""))</f>
        <v/>
      </c>
      <c r="B140" s="37"/>
      <c r="C140" s="50"/>
      <c r="D140" s="249" t="str">
        <f t="shared" ca="1" si="28"/>
        <v/>
      </c>
      <c r="E140" s="223" t="str">
        <f t="shared" ca="1" si="29"/>
        <v/>
      </c>
      <c r="F140" s="223" t="str">
        <f t="shared" ca="1" si="30"/>
        <v/>
      </c>
      <c r="G140" s="224" t="str">
        <f t="shared" ca="1" si="31"/>
        <v/>
      </c>
      <c r="H140" s="255" t="str">
        <f t="shared" ca="1" si="32"/>
        <v/>
      </c>
      <c r="I140" s="251" t="str">
        <f t="shared" ca="1" si="33"/>
        <v/>
      </c>
      <c r="J140" s="244" t="str">
        <f t="shared" ca="1" si="34"/>
        <v/>
      </c>
      <c r="K140" s="35"/>
      <c r="L140" s="148"/>
      <c r="M140" s="148"/>
      <c r="N140" s="148"/>
      <c r="O140" s="148"/>
      <c r="P140" s="148"/>
      <c r="Q140" s="148"/>
      <c r="R140" s="148"/>
      <c r="S140" s="148"/>
      <c r="T140" s="197"/>
      <c r="U140" s="35"/>
      <c r="X140" s="148"/>
      <c r="Y140" s="148"/>
      <c r="Z140" s="148"/>
      <c r="AA140" s="228" t="b">
        <f t="shared" ca="1" si="35"/>
        <v>1</v>
      </c>
      <c r="AB140" s="228" t="b">
        <f t="shared" si="36"/>
        <v>0</v>
      </c>
      <c r="AC140" s="228" t="b">
        <f ca="1">AND(Accueil!$Z$100="Régulière",Accueil!$E$5="Oui",$AA140,NOT($AB140),OR($AE140="",Accueil!$E$7="",NOT(ISNUMBER(Accueil!$E$7)),$AE140&gt;=Accueil!$E$7))</f>
        <v>0</v>
      </c>
      <c r="AD140" s="228" t="b">
        <f ca="1">AND(Accueil!$Z$100="Régulière",Accueil!$E$8="Oui",$AA140,NOT($AB140),OR($AE140="",Accueil!$E$10="",NOT(ISNUMBER(Accueil!$E$10)),$AE140&gt;=Accueil!$E$10))</f>
        <v>0</v>
      </c>
      <c r="AE140" s="247" t="str">
        <f>IF(NOT(_xlfn.ISFORMULA(A140)),IF(ISNUMBER(A140),A140,IF(NOT(_xlfn.ISFORMULA(D140)),IF(AND(ISNUMBER(D140),D140&lt;&gt;0),Accueil!$B$7,IF(NOT(_xlfn.ISFORMULA(G140)),IF(AND(ISNUMBER(G140),G140&lt;&gt;0),Accueil!$B$7,""),"")),IF(NOT(_xlfn.ISFORMULA(G140)),IF(AND(ISNUMBER(G140),G140&lt;&gt;0),Accueil!$B$7,""),""))),IF(NOT(_xlfn.ISFORMULA(D140)),IF(AND(ISNUMBER(D140),D140&lt;&gt;0),Accueil!$B$7,IF(NOT(_xlfn.ISFORMULA(G140)),IF(AND(ISNUMBER(G140),G140&lt;&gt;0),Accueil!$B$7,""),"")),IF(NOT(_xlfn.ISFORMULA(G140)),IF(AND(ISNUMBER(G140),G140&lt;&gt;0),Accueil!$B$7,""),"")))</f>
        <v/>
      </c>
      <c r="AF140" s="231" t="str">
        <f t="shared" ca="1" si="37"/>
        <v/>
      </c>
      <c r="AG140" s="231">
        <f ca="1">IF($AC140,ROUND(IF(ISNUMBER(E140),E140,0)*(IF(OR(ISNUMBER(SEARCH("Non déductible",$C140)),ISNUMBER(SEARCH("Non deductible",$C140))),0,IF(ISNUMBER(SEARCH("Repas",$C140)),0.5,IF(ISNUMBER(SEARCH("Bureau à domicile",$C140)),Accueil!$B$13,IF(OR(ISNUMBER(SEARCH("Véhicule",$C140)),ISNUMBER(SEARCH("Vehicule",$C140)),ISNUMBER(SEARCH("vehicule",$C140))),Accueil!$B$14,IFERROR(VLOOKUP($C140,$L$3:$P$43,5,FALSE),1)))))),2),0)</f>
        <v>0</v>
      </c>
      <c r="AH140" s="231">
        <f ca="1">IF($AD140,ROUND(IF(ISNUMBER(F140),F140,0)*(IF(OR(ISNUMBER(SEARCH("Non déductible",$C140)),ISNUMBER(SEARCH("Non deductible",$C140))),0,IF(ISNUMBER(SEARCH("Repas",$C140)),0.5,IF(ISNUMBER(SEARCH("Bureau à domicile",$C140)),Accueil!$B$13,IF(OR(ISNUMBER(SEARCH("Véhicule",$C140)),ISNUMBER(SEARCH("Vehicule",$C140)),ISNUMBER(SEARCH("vehicule",$C140))),Accueil!$B$14,IFERROR(VLOOKUP($C140,$L$3:$P$43,5,FALSE),1)))))),2),0)</f>
        <v>0</v>
      </c>
    </row>
    <row r="141" spans="1:34" ht="20.100000000000001" customHeight="1" x14ac:dyDescent="0.25">
      <c r="A141" s="248" t="str">
        <f>IF(NOT(_xlfn.ISFORMULA(D141)),IF(AND(ISNUMBER(D141),D141&lt;&gt;0),Accueil!$B$7,IF(NOT(_xlfn.ISFORMULA(G141)),IF(AND(ISNUMBER(G141),G141&lt;&gt;0),Accueil!$B$7,""),"")),IF(NOT(_xlfn.ISFORMULA(G141)),IF(AND(ISNUMBER(G141),G141&lt;&gt;0),Accueil!$B$7,""),""))</f>
        <v/>
      </c>
      <c r="B141" s="37"/>
      <c r="C141" s="50"/>
      <c r="D141" s="249" t="str">
        <f t="shared" ca="1" si="28"/>
        <v/>
      </c>
      <c r="E141" s="223" t="str">
        <f t="shared" ca="1" si="29"/>
        <v/>
      </c>
      <c r="F141" s="223" t="str">
        <f t="shared" ca="1" si="30"/>
        <v/>
      </c>
      <c r="G141" s="224" t="str">
        <f t="shared" ca="1" si="31"/>
        <v/>
      </c>
      <c r="H141" s="255" t="str">
        <f t="shared" ca="1" si="32"/>
        <v/>
      </c>
      <c r="I141" s="251" t="str">
        <f t="shared" ca="1" si="33"/>
        <v/>
      </c>
      <c r="J141" s="244" t="str">
        <f t="shared" ca="1" si="34"/>
        <v/>
      </c>
      <c r="K141" s="35"/>
      <c r="L141" s="148"/>
      <c r="M141" s="148"/>
      <c r="N141" s="148"/>
      <c r="O141" s="148"/>
      <c r="P141" s="148"/>
      <c r="Q141" s="148"/>
      <c r="R141" s="148"/>
      <c r="S141" s="148"/>
      <c r="T141" s="197"/>
      <c r="U141" s="35"/>
      <c r="X141" s="148"/>
      <c r="Y141" s="148"/>
      <c r="Z141" s="148"/>
      <c r="AA141" s="228" t="b">
        <f t="shared" ca="1" si="35"/>
        <v>1</v>
      </c>
      <c r="AB141" s="228" t="b">
        <f t="shared" si="36"/>
        <v>0</v>
      </c>
      <c r="AC141" s="228" t="b">
        <f ca="1">AND(Accueil!$Z$100="Régulière",Accueil!$E$5="Oui",$AA141,NOT($AB141),OR($AE141="",Accueil!$E$7="",NOT(ISNUMBER(Accueil!$E$7)),$AE141&gt;=Accueil!$E$7))</f>
        <v>0</v>
      </c>
      <c r="AD141" s="228" t="b">
        <f ca="1">AND(Accueil!$Z$100="Régulière",Accueil!$E$8="Oui",$AA141,NOT($AB141),OR($AE141="",Accueil!$E$10="",NOT(ISNUMBER(Accueil!$E$10)),$AE141&gt;=Accueil!$E$10))</f>
        <v>0</v>
      </c>
      <c r="AE141" s="247" t="str">
        <f>IF(NOT(_xlfn.ISFORMULA(A141)),IF(ISNUMBER(A141),A141,IF(NOT(_xlfn.ISFORMULA(D141)),IF(AND(ISNUMBER(D141),D141&lt;&gt;0),Accueil!$B$7,IF(NOT(_xlfn.ISFORMULA(G141)),IF(AND(ISNUMBER(G141),G141&lt;&gt;0),Accueil!$B$7,""),"")),IF(NOT(_xlfn.ISFORMULA(G141)),IF(AND(ISNUMBER(G141),G141&lt;&gt;0),Accueil!$B$7,""),""))),IF(NOT(_xlfn.ISFORMULA(D141)),IF(AND(ISNUMBER(D141),D141&lt;&gt;0),Accueil!$B$7,IF(NOT(_xlfn.ISFORMULA(G141)),IF(AND(ISNUMBER(G141),G141&lt;&gt;0),Accueil!$B$7,""),"")),IF(NOT(_xlfn.ISFORMULA(G141)),IF(AND(ISNUMBER(G141),G141&lt;&gt;0),Accueil!$B$7,""),"")))</f>
        <v/>
      </c>
      <c r="AF141" s="231" t="str">
        <f t="shared" ca="1" si="37"/>
        <v/>
      </c>
      <c r="AG141" s="231">
        <f ca="1">IF($AC141,ROUND(IF(ISNUMBER(E141),E141,0)*(IF(OR(ISNUMBER(SEARCH("Non déductible",$C141)),ISNUMBER(SEARCH("Non deductible",$C141))),0,IF(ISNUMBER(SEARCH("Repas",$C141)),0.5,IF(ISNUMBER(SEARCH("Bureau à domicile",$C141)),Accueil!$B$13,IF(OR(ISNUMBER(SEARCH("Véhicule",$C141)),ISNUMBER(SEARCH("Vehicule",$C141)),ISNUMBER(SEARCH("vehicule",$C141))),Accueil!$B$14,IFERROR(VLOOKUP($C141,$L$3:$P$43,5,FALSE),1)))))),2),0)</f>
        <v>0</v>
      </c>
      <c r="AH141" s="231">
        <f ca="1">IF($AD141,ROUND(IF(ISNUMBER(F141),F141,0)*(IF(OR(ISNUMBER(SEARCH("Non déductible",$C141)),ISNUMBER(SEARCH("Non deductible",$C141))),0,IF(ISNUMBER(SEARCH("Repas",$C141)),0.5,IF(ISNUMBER(SEARCH("Bureau à domicile",$C141)),Accueil!$B$13,IF(OR(ISNUMBER(SEARCH("Véhicule",$C141)),ISNUMBER(SEARCH("Vehicule",$C141)),ISNUMBER(SEARCH("vehicule",$C141))),Accueil!$B$14,IFERROR(VLOOKUP($C141,$L$3:$P$43,5,FALSE),1)))))),2),0)</f>
        <v>0</v>
      </c>
    </row>
    <row r="142" spans="1:34" ht="20.100000000000001" customHeight="1" x14ac:dyDescent="0.25">
      <c r="A142" s="248" t="str">
        <f>IF(NOT(_xlfn.ISFORMULA(D142)),IF(AND(ISNUMBER(D142),D142&lt;&gt;0),Accueil!$B$7,IF(NOT(_xlfn.ISFORMULA(G142)),IF(AND(ISNUMBER(G142),G142&lt;&gt;0),Accueil!$B$7,""),"")),IF(NOT(_xlfn.ISFORMULA(G142)),IF(AND(ISNUMBER(G142),G142&lt;&gt;0),Accueil!$B$7,""),""))</f>
        <v/>
      </c>
      <c r="B142" s="37"/>
      <c r="C142" s="50"/>
      <c r="D142" s="249" t="str">
        <f t="shared" ca="1" si="28"/>
        <v/>
      </c>
      <c r="E142" s="223" t="str">
        <f t="shared" ca="1" si="29"/>
        <v/>
      </c>
      <c r="F142" s="223" t="str">
        <f t="shared" ca="1" si="30"/>
        <v/>
      </c>
      <c r="G142" s="224" t="str">
        <f t="shared" ca="1" si="31"/>
        <v/>
      </c>
      <c r="H142" s="255" t="str">
        <f t="shared" ca="1" si="32"/>
        <v/>
      </c>
      <c r="I142" s="251" t="str">
        <f t="shared" ca="1" si="33"/>
        <v/>
      </c>
      <c r="J142" s="244" t="str">
        <f t="shared" ca="1" si="34"/>
        <v/>
      </c>
      <c r="K142" s="35"/>
      <c r="L142" s="148"/>
      <c r="M142" s="148"/>
      <c r="N142" s="148"/>
      <c r="O142" s="148"/>
      <c r="P142" s="148"/>
      <c r="Q142" s="148"/>
      <c r="R142" s="148"/>
      <c r="S142" s="148"/>
      <c r="T142" s="197"/>
      <c r="U142" s="35"/>
      <c r="X142" s="148"/>
      <c r="Y142" s="148"/>
      <c r="Z142" s="148"/>
      <c r="AA142" s="228" t="b">
        <f t="shared" ca="1" si="35"/>
        <v>1</v>
      </c>
      <c r="AB142" s="228" t="b">
        <f t="shared" si="36"/>
        <v>0</v>
      </c>
      <c r="AC142" s="228" t="b">
        <f ca="1">AND(Accueil!$Z$100="Régulière",Accueil!$E$5="Oui",$AA142,NOT($AB142),OR($AE142="",Accueil!$E$7="",NOT(ISNUMBER(Accueil!$E$7)),$AE142&gt;=Accueil!$E$7))</f>
        <v>0</v>
      </c>
      <c r="AD142" s="228" t="b">
        <f ca="1">AND(Accueil!$Z$100="Régulière",Accueil!$E$8="Oui",$AA142,NOT($AB142),OR($AE142="",Accueil!$E$10="",NOT(ISNUMBER(Accueil!$E$10)),$AE142&gt;=Accueil!$E$10))</f>
        <v>0</v>
      </c>
      <c r="AE142" s="247" t="str">
        <f>IF(NOT(_xlfn.ISFORMULA(A142)),IF(ISNUMBER(A142),A142,IF(NOT(_xlfn.ISFORMULA(D142)),IF(AND(ISNUMBER(D142),D142&lt;&gt;0),Accueil!$B$7,IF(NOT(_xlfn.ISFORMULA(G142)),IF(AND(ISNUMBER(G142),G142&lt;&gt;0),Accueil!$B$7,""),"")),IF(NOT(_xlfn.ISFORMULA(G142)),IF(AND(ISNUMBER(G142),G142&lt;&gt;0),Accueil!$B$7,""),""))),IF(NOT(_xlfn.ISFORMULA(D142)),IF(AND(ISNUMBER(D142),D142&lt;&gt;0),Accueil!$B$7,IF(NOT(_xlfn.ISFORMULA(G142)),IF(AND(ISNUMBER(G142),G142&lt;&gt;0),Accueil!$B$7,""),"")),IF(NOT(_xlfn.ISFORMULA(G142)),IF(AND(ISNUMBER(G142),G142&lt;&gt;0),Accueil!$B$7,""),"")))</f>
        <v/>
      </c>
      <c r="AF142" s="231" t="str">
        <f t="shared" ca="1" si="37"/>
        <v/>
      </c>
      <c r="AG142" s="231">
        <f ca="1">IF($AC142,ROUND(IF(ISNUMBER(E142),E142,0)*(IF(OR(ISNUMBER(SEARCH("Non déductible",$C142)),ISNUMBER(SEARCH("Non deductible",$C142))),0,IF(ISNUMBER(SEARCH("Repas",$C142)),0.5,IF(ISNUMBER(SEARCH("Bureau à domicile",$C142)),Accueil!$B$13,IF(OR(ISNUMBER(SEARCH("Véhicule",$C142)),ISNUMBER(SEARCH("Vehicule",$C142)),ISNUMBER(SEARCH("vehicule",$C142))),Accueil!$B$14,IFERROR(VLOOKUP($C142,$L$3:$P$43,5,FALSE),1)))))),2),0)</f>
        <v>0</v>
      </c>
      <c r="AH142" s="231">
        <f ca="1">IF($AD142,ROUND(IF(ISNUMBER(F142),F142,0)*(IF(OR(ISNUMBER(SEARCH("Non déductible",$C142)),ISNUMBER(SEARCH("Non deductible",$C142))),0,IF(ISNUMBER(SEARCH("Repas",$C142)),0.5,IF(ISNUMBER(SEARCH("Bureau à domicile",$C142)),Accueil!$B$13,IF(OR(ISNUMBER(SEARCH("Véhicule",$C142)),ISNUMBER(SEARCH("Vehicule",$C142)),ISNUMBER(SEARCH("vehicule",$C142))),Accueil!$B$14,IFERROR(VLOOKUP($C142,$L$3:$P$43,5,FALSE),1)))))),2),0)</f>
        <v>0</v>
      </c>
    </row>
    <row r="143" spans="1:34" ht="20.100000000000001" customHeight="1" x14ac:dyDescent="0.25">
      <c r="A143" s="248" t="str">
        <f>IF(NOT(_xlfn.ISFORMULA(D143)),IF(AND(ISNUMBER(D143),D143&lt;&gt;0),Accueil!$B$7,IF(NOT(_xlfn.ISFORMULA(G143)),IF(AND(ISNUMBER(G143),G143&lt;&gt;0),Accueil!$B$7,""),"")),IF(NOT(_xlfn.ISFORMULA(G143)),IF(AND(ISNUMBER(G143),G143&lt;&gt;0),Accueil!$B$7,""),""))</f>
        <v/>
      </c>
      <c r="B143" s="37"/>
      <c r="C143" s="50"/>
      <c r="D143" s="249" t="str">
        <f t="shared" ca="1" si="28"/>
        <v/>
      </c>
      <c r="E143" s="223" t="str">
        <f t="shared" ca="1" si="29"/>
        <v/>
      </c>
      <c r="F143" s="223" t="str">
        <f t="shared" ca="1" si="30"/>
        <v/>
      </c>
      <c r="G143" s="224" t="str">
        <f t="shared" ca="1" si="31"/>
        <v/>
      </c>
      <c r="H143" s="255" t="str">
        <f t="shared" ca="1" si="32"/>
        <v/>
      </c>
      <c r="I143" s="251" t="str">
        <f t="shared" ca="1" si="33"/>
        <v/>
      </c>
      <c r="J143" s="244" t="str">
        <f t="shared" ca="1" si="34"/>
        <v/>
      </c>
      <c r="K143" s="35"/>
      <c r="L143" s="148"/>
      <c r="M143" s="148"/>
      <c r="N143" s="148"/>
      <c r="O143" s="148"/>
      <c r="P143" s="148"/>
      <c r="Q143" s="148"/>
      <c r="R143" s="148"/>
      <c r="S143" s="148"/>
      <c r="T143" s="197"/>
      <c r="U143" s="35"/>
      <c r="X143" s="148"/>
      <c r="Y143" s="148"/>
      <c r="Z143" s="148"/>
      <c r="AA143" s="228" t="b">
        <f t="shared" ca="1" si="35"/>
        <v>1</v>
      </c>
      <c r="AB143" s="228" t="b">
        <f t="shared" si="36"/>
        <v>0</v>
      </c>
      <c r="AC143" s="228" t="b">
        <f ca="1">AND(Accueil!$Z$100="Régulière",Accueil!$E$5="Oui",$AA143,NOT($AB143),OR($AE143="",Accueil!$E$7="",NOT(ISNUMBER(Accueil!$E$7)),$AE143&gt;=Accueil!$E$7))</f>
        <v>0</v>
      </c>
      <c r="AD143" s="228" t="b">
        <f ca="1">AND(Accueil!$Z$100="Régulière",Accueil!$E$8="Oui",$AA143,NOT($AB143),OR($AE143="",Accueil!$E$10="",NOT(ISNUMBER(Accueil!$E$10)),$AE143&gt;=Accueil!$E$10))</f>
        <v>0</v>
      </c>
      <c r="AE143" s="247" t="str">
        <f>IF(NOT(_xlfn.ISFORMULA(A143)),IF(ISNUMBER(A143),A143,IF(NOT(_xlfn.ISFORMULA(D143)),IF(AND(ISNUMBER(D143),D143&lt;&gt;0),Accueil!$B$7,IF(NOT(_xlfn.ISFORMULA(G143)),IF(AND(ISNUMBER(G143),G143&lt;&gt;0),Accueil!$B$7,""),"")),IF(NOT(_xlfn.ISFORMULA(G143)),IF(AND(ISNUMBER(G143),G143&lt;&gt;0),Accueil!$B$7,""),""))),IF(NOT(_xlfn.ISFORMULA(D143)),IF(AND(ISNUMBER(D143),D143&lt;&gt;0),Accueil!$B$7,IF(NOT(_xlfn.ISFORMULA(G143)),IF(AND(ISNUMBER(G143),G143&lt;&gt;0),Accueil!$B$7,""),"")),IF(NOT(_xlfn.ISFORMULA(G143)),IF(AND(ISNUMBER(G143),G143&lt;&gt;0),Accueil!$B$7,""),"")))</f>
        <v/>
      </c>
      <c r="AF143" s="231" t="str">
        <f t="shared" ca="1" si="37"/>
        <v/>
      </c>
      <c r="AG143" s="231">
        <f ca="1">IF($AC143,ROUND(IF(ISNUMBER(E143),E143,0)*(IF(OR(ISNUMBER(SEARCH("Non déductible",$C143)),ISNUMBER(SEARCH("Non deductible",$C143))),0,IF(ISNUMBER(SEARCH("Repas",$C143)),0.5,IF(ISNUMBER(SEARCH("Bureau à domicile",$C143)),Accueil!$B$13,IF(OR(ISNUMBER(SEARCH("Véhicule",$C143)),ISNUMBER(SEARCH("Vehicule",$C143)),ISNUMBER(SEARCH("vehicule",$C143))),Accueil!$B$14,IFERROR(VLOOKUP($C143,$L$3:$P$43,5,FALSE),1)))))),2),0)</f>
        <v>0</v>
      </c>
      <c r="AH143" s="231">
        <f ca="1">IF($AD143,ROUND(IF(ISNUMBER(F143),F143,0)*(IF(OR(ISNUMBER(SEARCH("Non déductible",$C143)),ISNUMBER(SEARCH("Non deductible",$C143))),0,IF(ISNUMBER(SEARCH("Repas",$C143)),0.5,IF(ISNUMBER(SEARCH("Bureau à domicile",$C143)),Accueil!$B$13,IF(OR(ISNUMBER(SEARCH("Véhicule",$C143)),ISNUMBER(SEARCH("Vehicule",$C143)),ISNUMBER(SEARCH("vehicule",$C143))),Accueil!$B$14,IFERROR(VLOOKUP($C143,$L$3:$P$43,5,FALSE),1)))))),2),0)</f>
        <v>0</v>
      </c>
    </row>
    <row r="144" spans="1:34" ht="20.100000000000001" customHeight="1" x14ac:dyDescent="0.25">
      <c r="A144" s="248" t="str">
        <f>IF(NOT(_xlfn.ISFORMULA(D144)),IF(AND(ISNUMBER(D144),D144&lt;&gt;0),Accueil!$B$7,IF(NOT(_xlfn.ISFORMULA(G144)),IF(AND(ISNUMBER(G144),G144&lt;&gt;0),Accueil!$B$7,""),"")),IF(NOT(_xlfn.ISFORMULA(G144)),IF(AND(ISNUMBER(G144),G144&lt;&gt;0),Accueil!$B$7,""),""))</f>
        <v/>
      </c>
      <c r="B144" s="37"/>
      <c r="C144" s="37"/>
      <c r="D144" s="249" t="str">
        <f t="shared" ca="1" si="28"/>
        <v/>
      </c>
      <c r="E144" s="223" t="str">
        <f t="shared" ca="1" si="29"/>
        <v/>
      </c>
      <c r="F144" s="223" t="str">
        <f t="shared" ca="1" si="30"/>
        <v/>
      </c>
      <c r="G144" s="224" t="str">
        <f t="shared" ca="1" si="31"/>
        <v/>
      </c>
      <c r="H144" s="255" t="str">
        <f t="shared" ca="1" si="32"/>
        <v/>
      </c>
      <c r="I144" s="251" t="str">
        <f t="shared" ca="1" si="33"/>
        <v/>
      </c>
      <c r="J144" s="244" t="str">
        <f t="shared" ca="1" si="34"/>
        <v/>
      </c>
      <c r="K144" s="35"/>
      <c r="L144" s="148"/>
      <c r="M144" s="148"/>
      <c r="N144" s="148"/>
      <c r="O144" s="148"/>
      <c r="P144" s="148"/>
      <c r="Q144" s="148"/>
      <c r="R144" s="148"/>
      <c r="S144" s="148"/>
      <c r="T144" s="197"/>
      <c r="U144" s="35"/>
      <c r="X144" s="148"/>
      <c r="Y144" s="148"/>
      <c r="Z144" s="148"/>
      <c r="AA144" s="228" t="b">
        <f t="shared" ca="1" si="35"/>
        <v>1</v>
      </c>
      <c r="AB144" s="228" t="b">
        <f t="shared" si="36"/>
        <v>0</v>
      </c>
      <c r="AC144" s="228" t="b">
        <f ca="1">AND(Accueil!$Z$100="Régulière",Accueil!$E$5="Oui",$AA144,NOT($AB144),OR($AE144="",Accueil!$E$7="",NOT(ISNUMBER(Accueil!$E$7)),$AE144&gt;=Accueil!$E$7))</f>
        <v>0</v>
      </c>
      <c r="AD144" s="228" t="b">
        <f ca="1">AND(Accueil!$Z$100="Régulière",Accueil!$E$8="Oui",$AA144,NOT($AB144),OR($AE144="",Accueil!$E$10="",NOT(ISNUMBER(Accueil!$E$10)),$AE144&gt;=Accueil!$E$10))</f>
        <v>0</v>
      </c>
      <c r="AE144" s="247" t="str">
        <f>IF(NOT(_xlfn.ISFORMULA(A144)),IF(ISNUMBER(A144),A144,IF(NOT(_xlfn.ISFORMULA(D144)),IF(AND(ISNUMBER(D144),D144&lt;&gt;0),Accueil!$B$7,IF(NOT(_xlfn.ISFORMULA(G144)),IF(AND(ISNUMBER(G144),G144&lt;&gt;0),Accueil!$B$7,""),"")),IF(NOT(_xlfn.ISFORMULA(G144)),IF(AND(ISNUMBER(G144),G144&lt;&gt;0),Accueil!$B$7,""),""))),IF(NOT(_xlfn.ISFORMULA(D144)),IF(AND(ISNUMBER(D144),D144&lt;&gt;0),Accueil!$B$7,IF(NOT(_xlfn.ISFORMULA(G144)),IF(AND(ISNUMBER(G144),G144&lt;&gt;0),Accueil!$B$7,""),"")),IF(NOT(_xlfn.ISFORMULA(G144)),IF(AND(ISNUMBER(G144),G144&lt;&gt;0),Accueil!$B$7,""),"")))</f>
        <v/>
      </c>
      <c r="AF144" s="231" t="str">
        <f t="shared" ca="1" si="37"/>
        <v/>
      </c>
      <c r="AG144" s="231">
        <f ca="1">IF($AC144,ROUND(IF(ISNUMBER(E144),E144,0)*(IF(OR(ISNUMBER(SEARCH("Non déductible",$C144)),ISNUMBER(SEARCH("Non deductible",$C144))),0,IF(ISNUMBER(SEARCH("Repas",$C144)),0.5,IF(ISNUMBER(SEARCH("Bureau à domicile",$C144)),Accueil!$B$13,IF(OR(ISNUMBER(SEARCH("Véhicule",$C144)),ISNUMBER(SEARCH("Vehicule",$C144)),ISNUMBER(SEARCH("vehicule",$C144))),Accueil!$B$14,IFERROR(VLOOKUP($C144,$L$3:$P$43,5,FALSE),1)))))),2),0)</f>
        <v>0</v>
      </c>
      <c r="AH144" s="231">
        <f ca="1">IF($AD144,ROUND(IF(ISNUMBER(F144),F144,0)*(IF(OR(ISNUMBER(SEARCH("Non déductible",$C144)),ISNUMBER(SEARCH("Non deductible",$C144))),0,IF(ISNUMBER(SEARCH("Repas",$C144)),0.5,IF(ISNUMBER(SEARCH("Bureau à domicile",$C144)),Accueil!$B$13,IF(OR(ISNUMBER(SEARCH("Véhicule",$C144)),ISNUMBER(SEARCH("Vehicule",$C144)),ISNUMBER(SEARCH("vehicule",$C144))),Accueil!$B$14,IFERROR(VLOOKUP($C144,$L$3:$P$43,5,FALSE),1)))))),2),0)</f>
        <v>0</v>
      </c>
    </row>
    <row r="145" spans="1:34" ht="20.100000000000001" customHeight="1" x14ac:dyDescent="0.25">
      <c r="A145" s="248" t="str">
        <f>IF(NOT(_xlfn.ISFORMULA(D145)),IF(AND(ISNUMBER(D145),D145&lt;&gt;0),Accueil!$B$7,IF(NOT(_xlfn.ISFORMULA(G145)),IF(AND(ISNUMBER(G145),G145&lt;&gt;0),Accueil!$B$7,""),"")),IF(NOT(_xlfn.ISFORMULA(G145)),IF(AND(ISNUMBER(G145),G145&lt;&gt;0),Accueil!$B$7,""),""))</f>
        <v/>
      </c>
      <c r="B145" s="37"/>
      <c r="C145" s="37"/>
      <c r="D145" s="249" t="str">
        <f t="shared" ca="1" si="28"/>
        <v/>
      </c>
      <c r="E145" s="223" t="str">
        <f t="shared" ca="1" si="29"/>
        <v/>
      </c>
      <c r="F145" s="223" t="str">
        <f t="shared" ca="1" si="30"/>
        <v/>
      </c>
      <c r="G145" s="224" t="str">
        <f t="shared" ca="1" si="31"/>
        <v/>
      </c>
      <c r="H145" s="255" t="str">
        <f t="shared" ca="1" si="32"/>
        <v/>
      </c>
      <c r="I145" s="251" t="str">
        <f t="shared" ca="1" si="33"/>
        <v/>
      </c>
      <c r="J145" s="244" t="str">
        <f t="shared" ca="1" si="34"/>
        <v/>
      </c>
      <c r="K145" s="35"/>
      <c r="L145" s="148"/>
      <c r="M145" s="148"/>
      <c r="N145" s="148"/>
      <c r="O145" s="148"/>
      <c r="P145" s="148"/>
      <c r="Q145" s="148"/>
      <c r="R145" s="148"/>
      <c r="S145" s="148"/>
      <c r="T145" s="197"/>
      <c r="U145" s="35"/>
      <c r="X145" s="148"/>
      <c r="Y145" s="148"/>
      <c r="Z145" s="148"/>
      <c r="AA145" s="228" t="b">
        <f t="shared" ca="1" si="35"/>
        <v>1</v>
      </c>
      <c r="AB145" s="228" t="b">
        <f t="shared" si="36"/>
        <v>0</v>
      </c>
      <c r="AC145" s="228" t="b">
        <f ca="1">AND(Accueil!$Z$100="Régulière",Accueil!$E$5="Oui",$AA145,NOT($AB145),OR($AE145="",Accueil!$E$7="",NOT(ISNUMBER(Accueil!$E$7)),$AE145&gt;=Accueil!$E$7))</f>
        <v>0</v>
      </c>
      <c r="AD145" s="228" t="b">
        <f ca="1">AND(Accueil!$Z$100="Régulière",Accueil!$E$8="Oui",$AA145,NOT($AB145),OR($AE145="",Accueil!$E$10="",NOT(ISNUMBER(Accueil!$E$10)),$AE145&gt;=Accueil!$E$10))</f>
        <v>0</v>
      </c>
      <c r="AE145" s="247" t="str">
        <f>IF(NOT(_xlfn.ISFORMULA(A145)),IF(ISNUMBER(A145),A145,IF(NOT(_xlfn.ISFORMULA(D145)),IF(AND(ISNUMBER(D145),D145&lt;&gt;0),Accueil!$B$7,IF(NOT(_xlfn.ISFORMULA(G145)),IF(AND(ISNUMBER(G145),G145&lt;&gt;0),Accueil!$B$7,""),"")),IF(NOT(_xlfn.ISFORMULA(G145)),IF(AND(ISNUMBER(G145),G145&lt;&gt;0),Accueil!$B$7,""),""))),IF(NOT(_xlfn.ISFORMULA(D145)),IF(AND(ISNUMBER(D145),D145&lt;&gt;0),Accueil!$B$7,IF(NOT(_xlfn.ISFORMULA(G145)),IF(AND(ISNUMBER(G145),G145&lt;&gt;0),Accueil!$B$7,""),"")),IF(NOT(_xlfn.ISFORMULA(G145)),IF(AND(ISNUMBER(G145),G145&lt;&gt;0),Accueil!$B$7,""),"")))</f>
        <v/>
      </c>
      <c r="AF145" s="231" t="str">
        <f t="shared" ca="1" si="37"/>
        <v/>
      </c>
      <c r="AG145" s="231">
        <f ca="1">IF($AC145,ROUND(IF(ISNUMBER(E145),E145,0)*(IF(OR(ISNUMBER(SEARCH("Non déductible",$C145)),ISNUMBER(SEARCH("Non deductible",$C145))),0,IF(ISNUMBER(SEARCH("Repas",$C145)),0.5,IF(ISNUMBER(SEARCH("Bureau à domicile",$C145)),Accueil!$B$13,IF(OR(ISNUMBER(SEARCH("Véhicule",$C145)),ISNUMBER(SEARCH("Vehicule",$C145)),ISNUMBER(SEARCH("vehicule",$C145))),Accueil!$B$14,IFERROR(VLOOKUP($C145,$L$3:$P$43,5,FALSE),1)))))),2),0)</f>
        <v>0</v>
      </c>
      <c r="AH145" s="231">
        <f ca="1">IF($AD145,ROUND(IF(ISNUMBER(F145),F145,0)*(IF(OR(ISNUMBER(SEARCH("Non déductible",$C145)),ISNUMBER(SEARCH("Non deductible",$C145))),0,IF(ISNUMBER(SEARCH("Repas",$C145)),0.5,IF(ISNUMBER(SEARCH("Bureau à domicile",$C145)),Accueil!$B$13,IF(OR(ISNUMBER(SEARCH("Véhicule",$C145)),ISNUMBER(SEARCH("Vehicule",$C145)),ISNUMBER(SEARCH("vehicule",$C145))),Accueil!$B$14,IFERROR(VLOOKUP($C145,$L$3:$P$43,5,FALSE),1)))))),2),0)</f>
        <v>0</v>
      </c>
    </row>
    <row r="146" spans="1:34" ht="20.100000000000001" customHeight="1" x14ac:dyDescent="0.25">
      <c r="A146" s="248" t="str">
        <f>IF(NOT(_xlfn.ISFORMULA(D146)),IF(AND(ISNUMBER(D146),D146&lt;&gt;0),Accueil!$B$7,IF(NOT(_xlfn.ISFORMULA(G146)),IF(AND(ISNUMBER(G146),G146&lt;&gt;0),Accueil!$B$7,""),"")),IF(NOT(_xlfn.ISFORMULA(G146)),IF(AND(ISNUMBER(G146),G146&lt;&gt;0),Accueil!$B$7,""),""))</f>
        <v/>
      </c>
      <c r="B146" s="37"/>
      <c r="C146" s="37"/>
      <c r="D146" s="249" t="str">
        <f t="shared" ca="1" si="28"/>
        <v/>
      </c>
      <c r="E146" s="223" t="str">
        <f t="shared" ca="1" si="29"/>
        <v/>
      </c>
      <c r="F146" s="223" t="str">
        <f t="shared" ca="1" si="30"/>
        <v/>
      </c>
      <c r="G146" s="224" t="str">
        <f t="shared" ca="1" si="31"/>
        <v/>
      </c>
      <c r="H146" s="255" t="str">
        <f t="shared" ca="1" si="32"/>
        <v/>
      </c>
      <c r="I146" s="251" t="str">
        <f t="shared" ca="1" si="33"/>
        <v/>
      </c>
      <c r="J146" s="244" t="str">
        <f t="shared" ca="1" si="34"/>
        <v/>
      </c>
      <c r="K146" s="35"/>
      <c r="L146" s="148"/>
      <c r="M146" s="148"/>
      <c r="N146" s="148"/>
      <c r="O146" s="148"/>
      <c r="P146" s="148"/>
      <c r="Q146" s="148"/>
      <c r="R146" s="148"/>
      <c r="S146" s="148"/>
      <c r="T146" s="197"/>
      <c r="U146" s="35"/>
      <c r="X146" s="148"/>
      <c r="Y146" s="148"/>
      <c r="Z146" s="148"/>
      <c r="AA146" s="228" t="b">
        <f t="shared" ca="1" si="35"/>
        <v>1</v>
      </c>
      <c r="AB146" s="228" t="b">
        <f t="shared" si="36"/>
        <v>0</v>
      </c>
      <c r="AC146" s="228" t="b">
        <f ca="1">AND(Accueil!$Z$100="Régulière",Accueil!$E$5="Oui",$AA146,NOT($AB146),OR($AE146="",Accueil!$E$7="",NOT(ISNUMBER(Accueil!$E$7)),$AE146&gt;=Accueil!$E$7))</f>
        <v>0</v>
      </c>
      <c r="AD146" s="228" t="b">
        <f ca="1">AND(Accueil!$Z$100="Régulière",Accueil!$E$8="Oui",$AA146,NOT($AB146),OR($AE146="",Accueil!$E$10="",NOT(ISNUMBER(Accueil!$E$10)),$AE146&gt;=Accueil!$E$10))</f>
        <v>0</v>
      </c>
      <c r="AE146" s="247" t="str">
        <f>IF(NOT(_xlfn.ISFORMULA(A146)),IF(ISNUMBER(A146),A146,IF(NOT(_xlfn.ISFORMULA(D146)),IF(AND(ISNUMBER(D146),D146&lt;&gt;0),Accueil!$B$7,IF(NOT(_xlfn.ISFORMULA(G146)),IF(AND(ISNUMBER(G146),G146&lt;&gt;0),Accueil!$B$7,""),"")),IF(NOT(_xlfn.ISFORMULA(G146)),IF(AND(ISNUMBER(G146),G146&lt;&gt;0),Accueil!$B$7,""),""))),IF(NOT(_xlfn.ISFORMULA(D146)),IF(AND(ISNUMBER(D146),D146&lt;&gt;0),Accueil!$B$7,IF(NOT(_xlfn.ISFORMULA(G146)),IF(AND(ISNUMBER(G146),G146&lt;&gt;0),Accueil!$B$7,""),"")),IF(NOT(_xlfn.ISFORMULA(G146)),IF(AND(ISNUMBER(G146),G146&lt;&gt;0),Accueil!$B$7,""),"")))</f>
        <v/>
      </c>
      <c r="AF146" s="231" t="str">
        <f t="shared" ca="1" si="37"/>
        <v/>
      </c>
      <c r="AG146" s="231">
        <f ca="1">IF($AC146,ROUND(IF(ISNUMBER(E146),E146,0)*(IF(OR(ISNUMBER(SEARCH("Non déductible",$C146)),ISNUMBER(SEARCH("Non deductible",$C146))),0,IF(ISNUMBER(SEARCH("Repas",$C146)),0.5,IF(ISNUMBER(SEARCH("Bureau à domicile",$C146)),Accueil!$B$13,IF(OR(ISNUMBER(SEARCH("Véhicule",$C146)),ISNUMBER(SEARCH("Vehicule",$C146)),ISNUMBER(SEARCH("vehicule",$C146))),Accueil!$B$14,IFERROR(VLOOKUP($C146,$L$3:$P$43,5,FALSE),1)))))),2),0)</f>
        <v>0</v>
      </c>
      <c r="AH146" s="231">
        <f ca="1">IF($AD146,ROUND(IF(ISNUMBER(F146),F146,0)*(IF(OR(ISNUMBER(SEARCH("Non déductible",$C146)),ISNUMBER(SEARCH("Non deductible",$C146))),0,IF(ISNUMBER(SEARCH("Repas",$C146)),0.5,IF(ISNUMBER(SEARCH("Bureau à domicile",$C146)),Accueil!$B$13,IF(OR(ISNUMBER(SEARCH("Véhicule",$C146)),ISNUMBER(SEARCH("Vehicule",$C146)),ISNUMBER(SEARCH("vehicule",$C146))),Accueil!$B$14,IFERROR(VLOOKUP($C146,$L$3:$P$43,5,FALSE),1)))))),2),0)</f>
        <v>0</v>
      </c>
    </row>
    <row r="147" spans="1:34" ht="20.100000000000001" customHeight="1" x14ac:dyDescent="0.25">
      <c r="A147" s="248" t="str">
        <f>IF(NOT(_xlfn.ISFORMULA(D147)),IF(AND(ISNUMBER(D147),D147&lt;&gt;0),Accueil!$B$7,IF(NOT(_xlfn.ISFORMULA(G147)),IF(AND(ISNUMBER(G147),G147&lt;&gt;0),Accueil!$B$7,""),"")),IF(NOT(_xlfn.ISFORMULA(G147)),IF(AND(ISNUMBER(G147),G147&lt;&gt;0),Accueil!$B$7,""),""))</f>
        <v/>
      </c>
      <c r="B147" s="37"/>
      <c r="C147" s="37"/>
      <c r="D147" s="249" t="str">
        <f t="shared" ca="1" si="28"/>
        <v/>
      </c>
      <c r="E147" s="223" t="str">
        <f t="shared" ca="1" si="29"/>
        <v/>
      </c>
      <c r="F147" s="223" t="str">
        <f t="shared" ca="1" si="30"/>
        <v/>
      </c>
      <c r="G147" s="224" t="str">
        <f t="shared" ca="1" si="31"/>
        <v/>
      </c>
      <c r="H147" s="255" t="str">
        <f t="shared" ca="1" si="32"/>
        <v/>
      </c>
      <c r="I147" s="251" t="str">
        <f t="shared" ca="1" si="33"/>
        <v/>
      </c>
      <c r="J147" s="244" t="str">
        <f t="shared" ca="1" si="34"/>
        <v/>
      </c>
      <c r="K147" s="35"/>
      <c r="L147" s="148"/>
      <c r="M147" s="148"/>
      <c r="N147" s="148"/>
      <c r="O147" s="148"/>
      <c r="P147" s="148"/>
      <c r="Q147" s="148"/>
      <c r="R147" s="148"/>
      <c r="S147" s="148"/>
      <c r="T147" s="197"/>
      <c r="U147" s="35"/>
      <c r="X147" s="148"/>
      <c r="Y147" s="148"/>
      <c r="Z147" s="148"/>
      <c r="AA147" s="228" t="b">
        <f t="shared" ca="1" si="35"/>
        <v>1</v>
      </c>
      <c r="AB147" s="228" t="b">
        <f t="shared" si="36"/>
        <v>0</v>
      </c>
      <c r="AC147" s="228" t="b">
        <f ca="1">AND(Accueil!$Z$100="Régulière",Accueil!$E$5="Oui",$AA147,NOT($AB147),OR($AE147="",Accueil!$E$7="",NOT(ISNUMBER(Accueil!$E$7)),$AE147&gt;=Accueil!$E$7))</f>
        <v>0</v>
      </c>
      <c r="AD147" s="228" t="b">
        <f ca="1">AND(Accueil!$Z$100="Régulière",Accueil!$E$8="Oui",$AA147,NOT($AB147),OR($AE147="",Accueil!$E$10="",NOT(ISNUMBER(Accueil!$E$10)),$AE147&gt;=Accueil!$E$10))</f>
        <v>0</v>
      </c>
      <c r="AE147" s="247" t="str">
        <f>IF(NOT(_xlfn.ISFORMULA(A147)),IF(ISNUMBER(A147),A147,IF(NOT(_xlfn.ISFORMULA(D147)),IF(AND(ISNUMBER(D147),D147&lt;&gt;0),Accueil!$B$7,IF(NOT(_xlfn.ISFORMULA(G147)),IF(AND(ISNUMBER(G147),G147&lt;&gt;0),Accueil!$B$7,""),"")),IF(NOT(_xlfn.ISFORMULA(G147)),IF(AND(ISNUMBER(G147),G147&lt;&gt;0),Accueil!$B$7,""),""))),IF(NOT(_xlfn.ISFORMULA(D147)),IF(AND(ISNUMBER(D147),D147&lt;&gt;0),Accueil!$B$7,IF(NOT(_xlfn.ISFORMULA(G147)),IF(AND(ISNUMBER(G147),G147&lt;&gt;0),Accueil!$B$7,""),"")),IF(NOT(_xlfn.ISFORMULA(G147)),IF(AND(ISNUMBER(G147),G147&lt;&gt;0),Accueil!$B$7,""),"")))</f>
        <v/>
      </c>
      <c r="AF147" s="231" t="str">
        <f t="shared" ca="1" si="37"/>
        <v/>
      </c>
      <c r="AG147" s="231">
        <f ca="1">IF($AC147,ROUND(IF(ISNUMBER(E147),E147,0)*(IF(OR(ISNUMBER(SEARCH("Non déductible",$C147)),ISNUMBER(SEARCH("Non deductible",$C147))),0,IF(ISNUMBER(SEARCH("Repas",$C147)),0.5,IF(ISNUMBER(SEARCH("Bureau à domicile",$C147)),Accueil!$B$13,IF(OR(ISNUMBER(SEARCH("Véhicule",$C147)),ISNUMBER(SEARCH("Vehicule",$C147)),ISNUMBER(SEARCH("vehicule",$C147))),Accueil!$B$14,IFERROR(VLOOKUP($C147,$L$3:$P$43,5,FALSE),1)))))),2),0)</f>
        <v>0</v>
      </c>
      <c r="AH147" s="231">
        <f ca="1">IF($AD147,ROUND(IF(ISNUMBER(F147),F147,0)*(IF(OR(ISNUMBER(SEARCH("Non déductible",$C147)),ISNUMBER(SEARCH("Non deductible",$C147))),0,IF(ISNUMBER(SEARCH("Repas",$C147)),0.5,IF(ISNUMBER(SEARCH("Bureau à domicile",$C147)),Accueil!$B$13,IF(OR(ISNUMBER(SEARCH("Véhicule",$C147)),ISNUMBER(SEARCH("Vehicule",$C147)),ISNUMBER(SEARCH("vehicule",$C147))),Accueil!$B$14,IFERROR(VLOOKUP($C147,$L$3:$P$43,5,FALSE),1)))))),2),0)</f>
        <v>0</v>
      </c>
    </row>
    <row r="148" spans="1:34" ht="20.100000000000001" customHeight="1" x14ac:dyDescent="0.25">
      <c r="A148" s="248" t="str">
        <f>IF(NOT(_xlfn.ISFORMULA(D148)),IF(AND(ISNUMBER(D148),D148&lt;&gt;0),Accueil!$B$7,IF(NOT(_xlfn.ISFORMULA(G148)),IF(AND(ISNUMBER(G148),G148&lt;&gt;0),Accueil!$B$7,""),"")),IF(NOT(_xlfn.ISFORMULA(G148)),IF(AND(ISNUMBER(G148),G148&lt;&gt;0),Accueil!$B$7,""),""))</f>
        <v/>
      </c>
      <c r="B148" s="37"/>
      <c r="C148" s="37"/>
      <c r="D148" s="249" t="str">
        <f t="shared" ca="1" si="28"/>
        <v/>
      </c>
      <c r="E148" s="223" t="str">
        <f t="shared" ca="1" si="29"/>
        <v/>
      </c>
      <c r="F148" s="223" t="str">
        <f t="shared" ca="1" si="30"/>
        <v/>
      </c>
      <c r="G148" s="224" t="str">
        <f t="shared" ca="1" si="31"/>
        <v/>
      </c>
      <c r="H148" s="255" t="str">
        <f t="shared" ca="1" si="32"/>
        <v/>
      </c>
      <c r="I148" s="251" t="str">
        <f t="shared" ca="1" si="33"/>
        <v/>
      </c>
      <c r="J148" s="244" t="str">
        <f t="shared" ca="1" si="34"/>
        <v/>
      </c>
      <c r="K148" s="35"/>
      <c r="L148" s="148"/>
      <c r="M148" s="148"/>
      <c r="N148" s="148"/>
      <c r="O148" s="148"/>
      <c r="P148" s="148"/>
      <c r="Q148" s="148"/>
      <c r="R148" s="148"/>
      <c r="S148" s="148"/>
      <c r="T148" s="197"/>
      <c r="U148" s="35"/>
      <c r="X148" s="148"/>
      <c r="Y148" s="148"/>
      <c r="Z148" s="148"/>
      <c r="AA148" s="228" t="b">
        <f t="shared" ca="1" si="35"/>
        <v>1</v>
      </c>
      <c r="AB148" s="228" t="b">
        <f t="shared" si="36"/>
        <v>0</v>
      </c>
      <c r="AC148" s="228" t="b">
        <f ca="1">AND(Accueil!$Z$100="Régulière",Accueil!$E$5="Oui",$AA148,NOT($AB148),OR($AE148="",Accueil!$E$7="",NOT(ISNUMBER(Accueil!$E$7)),$AE148&gt;=Accueil!$E$7))</f>
        <v>0</v>
      </c>
      <c r="AD148" s="228" t="b">
        <f ca="1">AND(Accueil!$Z$100="Régulière",Accueil!$E$8="Oui",$AA148,NOT($AB148),OR($AE148="",Accueil!$E$10="",NOT(ISNUMBER(Accueil!$E$10)),$AE148&gt;=Accueil!$E$10))</f>
        <v>0</v>
      </c>
      <c r="AE148" s="247" t="str">
        <f>IF(NOT(_xlfn.ISFORMULA(A148)),IF(ISNUMBER(A148),A148,IF(NOT(_xlfn.ISFORMULA(D148)),IF(AND(ISNUMBER(D148),D148&lt;&gt;0),Accueil!$B$7,IF(NOT(_xlfn.ISFORMULA(G148)),IF(AND(ISNUMBER(G148),G148&lt;&gt;0),Accueil!$B$7,""),"")),IF(NOT(_xlfn.ISFORMULA(G148)),IF(AND(ISNUMBER(G148),G148&lt;&gt;0),Accueil!$B$7,""),""))),IF(NOT(_xlfn.ISFORMULA(D148)),IF(AND(ISNUMBER(D148),D148&lt;&gt;0),Accueil!$B$7,IF(NOT(_xlfn.ISFORMULA(G148)),IF(AND(ISNUMBER(G148),G148&lt;&gt;0),Accueil!$B$7,""),"")),IF(NOT(_xlfn.ISFORMULA(G148)),IF(AND(ISNUMBER(G148),G148&lt;&gt;0),Accueil!$B$7,""),"")))</f>
        <v/>
      </c>
      <c r="AF148" s="231" t="str">
        <f t="shared" ca="1" si="37"/>
        <v/>
      </c>
      <c r="AG148" s="231">
        <f ca="1">IF($AC148,ROUND(IF(ISNUMBER(E148),E148,0)*(IF(OR(ISNUMBER(SEARCH("Non déductible",$C148)),ISNUMBER(SEARCH("Non deductible",$C148))),0,IF(ISNUMBER(SEARCH("Repas",$C148)),0.5,IF(ISNUMBER(SEARCH("Bureau à domicile",$C148)),Accueil!$B$13,IF(OR(ISNUMBER(SEARCH("Véhicule",$C148)),ISNUMBER(SEARCH("Vehicule",$C148)),ISNUMBER(SEARCH("vehicule",$C148))),Accueil!$B$14,IFERROR(VLOOKUP($C148,$L$3:$P$43,5,FALSE),1)))))),2),0)</f>
        <v>0</v>
      </c>
      <c r="AH148" s="231">
        <f ca="1">IF($AD148,ROUND(IF(ISNUMBER(F148),F148,0)*(IF(OR(ISNUMBER(SEARCH("Non déductible",$C148)),ISNUMBER(SEARCH("Non deductible",$C148))),0,IF(ISNUMBER(SEARCH("Repas",$C148)),0.5,IF(ISNUMBER(SEARCH("Bureau à domicile",$C148)),Accueil!$B$13,IF(OR(ISNUMBER(SEARCH("Véhicule",$C148)),ISNUMBER(SEARCH("Vehicule",$C148)),ISNUMBER(SEARCH("vehicule",$C148))),Accueil!$B$14,IFERROR(VLOOKUP($C148,$L$3:$P$43,5,FALSE),1)))))),2),0)</f>
        <v>0</v>
      </c>
    </row>
    <row r="149" spans="1:34" ht="20.100000000000001" customHeight="1" x14ac:dyDescent="0.25">
      <c r="A149" s="248" t="str">
        <f>IF(NOT(_xlfn.ISFORMULA(D149)),IF(AND(ISNUMBER(D149),D149&lt;&gt;0),Accueil!$B$7,IF(NOT(_xlfn.ISFORMULA(G149)),IF(AND(ISNUMBER(G149),G149&lt;&gt;0),Accueil!$B$7,""),"")),IF(NOT(_xlfn.ISFORMULA(G149)),IF(AND(ISNUMBER(G149),G149&lt;&gt;0),Accueil!$B$7,""),""))</f>
        <v/>
      </c>
      <c r="B149" s="37"/>
      <c r="C149" s="37"/>
      <c r="D149" s="249" t="str">
        <f t="shared" ca="1" si="28"/>
        <v/>
      </c>
      <c r="E149" s="223" t="str">
        <f t="shared" ca="1" si="29"/>
        <v/>
      </c>
      <c r="F149" s="223" t="str">
        <f t="shared" ca="1" si="30"/>
        <v/>
      </c>
      <c r="G149" s="224" t="str">
        <f t="shared" ca="1" si="31"/>
        <v/>
      </c>
      <c r="H149" s="255" t="str">
        <f t="shared" ca="1" si="32"/>
        <v/>
      </c>
      <c r="I149" s="251" t="str">
        <f t="shared" ca="1" si="33"/>
        <v/>
      </c>
      <c r="J149" s="244" t="str">
        <f t="shared" ca="1" si="34"/>
        <v/>
      </c>
      <c r="K149" s="35"/>
      <c r="L149" s="148"/>
      <c r="M149" s="148"/>
      <c r="N149" s="148"/>
      <c r="O149" s="148"/>
      <c r="P149" s="148"/>
      <c r="Q149" s="148"/>
      <c r="R149" s="148"/>
      <c r="S149" s="148"/>
      <c r="T149" s="197"/>
      <c r="U149" s="35"/>
      <c r="X149" s="148"/>
      <c r="Y149" s="148"/>
      <c r="Z149" s="148"/>
      <c r="AA149" s="228" t="b">
        <f t="shared" ca="1" si="35"/>
        <v>1</v>
      </c>
      <c r="AB149" s="228" t="b">
        <f t="shared" si="36"/>
        <v>0</v>
      </c>
      <c r="AC149" s="228" t="b">
        <f ca="1">AND(Accueil!$Z$100="Régulière",Accueil!$E$5="Oui",$AA149,NOT($AB149),OR($AE149="",Accueil!$E$7="",NOT(ISNUMBER(Accueil!$E$7)),$AE149&gt;=Accueil!$E$7))</f>
        <v>0</v>
      </c>
      <c r="AD149" s="228" t="b">
        <f ca="1">AND(Accueil!$Z$100="Régulière",Accueil!$E$8="Oui",$AA149,NOT($AB149),OR($AE149="",Accueil!$E$10="",NOT(ISNUMBER(Accueil!$E$10)),$AE149&gt;=Accueil!$E$10))</f>
        <v>0</v>
      </c>
      <c r="AE149" s="247" t="str">
        <f>IF(NOT(_xlfn.ISFORMULA(A149)),IF(ISNUMBER(A149),A149,IF(NOT(_xlfn.ISFORMULA(D149)),IF(AND(ISNUMBER(D149),D149&lt;&gt;0),Accueil!$B$7,IF(NOT(_xlfn.ISFORMULA(G149)),IF(AND(ISNUMBER(G149),G149&lt;&gt;0),Accueil!$B$7,""),"")),IF(NOT(_xlfn.ISFORMULA(G149)),IF(AND(ISNUMBER(G149),G149&lt;&gt;0),Accueil!$B$7,""),""))),IF(NOT(_xlfn.ISFORMULA(D149)),IF(AND(ISNUMBER(D149),D149&lt;&gt;0),Accueil!$B$7,IF(NOT(_xlfn.ISFORMULA(G149)),IF(AND(ISNUMBER(G149),G149&lt;&gt;0),Accueil!$B$7,""),"")),IF(NOT(_xlfn.ISFORMULA(G149)),IF(AND(ISNUMBER(G149),G149&lt;&gt;0),Accueil!$B$7,""),"")))</f>
        <v/>
      </c>
      <c r="AF149" s="231" t="str">
        <f t="shared" ca="1" si="37"/>
        <v/>
      </c>
      <c r="AG149" s="231">
        <f ca="1">IF($AC149,ROUND(IF(ISNUMBER(E149),E149,0)*(IF(OR(ISNUMBER(SEARCH("Non déductible",$C149)),ISNUMBER(SEARCH("Non deductible",$C149))),0,IF(ISNUMBER(SEARCH("Repas",$C149)),0.5,IF(ISNUMBER(SEARCH("Bureau à domicile",$C149)),Accueil!$B$13,IF(OR(ISNUMBER(SEARCH("Véhicule",$C149)),ISNUMBER(SEARCH("Vehicule",$C149)),ISNUMBER(SEARCH("vehicule",$C149))),Accueil!$B$14,IFERROR(VLOOKUP($C149,$L$3:$P$43,5,FALSE),1)))))),2),0)</f>
        <v>0</v>
      </c>
      <c r="AH149" s="231">
        <f ca="1">IF($AD149,ROUND(IF(ISNUMBER(F149),F149,0)*(IF(OR(ISNUMBER(SEARCH("Non déductible",$C149)),ISNUMBER(SEARCH("Non deductible",$C149))),0,IF(ISNUMBER(SEARCH("Repas",$C149)),0.5,IF(ISNUMBER(SEARCH("Bureau à domicile",$C149)),Accueil!$B$13,IF(OR(ISNUMBER(SEARCH("Véhicule",$C149)),ISNUMBER(SEARCH("Vehicule",$C149)),ISNUMBER(SEARCH("vehicule",$C149))),Accueil!$B$14,IFERROR(VLOOKUP($C149,$L$3:$P$43,5,FALSE),1)))))),2),0)</f>
        <v>0</v>
      </c>
    </row>
    <row r="150" spans="1:34" ht="20.100000000000001" customHeight="1" x14ac:dyDescent="0.25">
      <c r="A150" s="248" t="str">
        <f>IF(NOT(_xlfn.ISFORMULA(D150)),IF(AND(ISNUMBER(D150),D150&lt;&gt;0),Accueil!$B$7,IF(NOT(_xlfn.ISFORMULA(G150)),IF(AND(ISNUMBER(G150),G150&lt;&gt;0),Accueil!$B$7,""),"")),IF(NOT(_xlfn.ISFORMULA(G150)),IF(AND(ISNUMBER(G150),G150&lt;&gt;0),Accueil!$B$7,""),""))</f>
        <v/>
      </c>
      <c r="B150" s="37"/>
      <c r="C150" s="37"/>
      <c r="D150" s="249" t="str">
        <f t="shared" ca="1" si="28"/>
        <v/>
      </c>
      <c r="E150" s="223" t="str">
        <f t="shared" ca="1" si="29"/>
        <v/>
      </c>
      <c r="F150" s="223" t="str">
        <f t="shared" ca="1" si="30"/>
        <v/>
      </c>
      <c r="G150" s="224" t="str">
        <f t="shared" ca="1" si="31"/>
        <v/>
      </c>
      <c r="H150" s="255" t="str">
        <f t="shared" ca="1" si="32"/>
        <v/>
      </c>
      <c r="I150" s="251" t="str">
        <f t="shared" ca="1" si="33"/>
        <v/>
      </c>
      <c r="J150" s="244" t="str">
        <f t="shared" ca="1" si="34"/>
        <v/>
      </c>
      <c r="K150" s="35"/>
      <c r="L150" s="148"/>
      <c r="M150" s="148"/>
      <c r="N150" s="148"/>
      <c r="O150" s="148"/>
      <c r="P150" s="148"/>
      <c r="Q150" s="148"/>
      <c r="R150" s="148"/>
      <c r="S150" s="148"/>
      <c r="T150" s="197"/>
      <c r="U150" s="35"/>
      <c r="X150" s="148"/>
      <c r="Y150" s="148"/>
      <c r="Z150" s="148"/>
      <c r="AA150" s="228" t="b">
        <f t="shared" ca="1" si="35"/>
        <v>1</v>
      </c>
      <c r="AB150" s="228" t="b">
        <f t="shared" si="36"/>
        <v>0</v>
      </c>
      <c r="AC150" s="228" t="b">
        <f ca="1">AND(Accueil!$Z$100="Régulière",Accueil!$E$5="Oui",$AA150,NOT($AB150),OR($AE150="",Accueil!$E$7="",NOT(ISNUMBER(Accueil!$E$7)),$AE150&gt;=Accueil!$E$7))</f>
        <v>0</v>
      </c>
      <c r="AD150" s="228" t="b">
        <f ca="1">AND(Accueil!$Z$100="Régulière",Accueil!$E$8="Oui",$AA150,NOT($AB150),OR($AE150="",Accueil!$E$10="",NOT(ISNUMBER(Accueil!$E$10)),$AE150&gt;=Accueil!$E$10))</f>
        <v>0</v>
      </c>
      <c r="AE150" s="247" t="str">
        <f>IF(NOT(_xlfn.ISFORMULA(A150)),IF(ISNUMBER(A150),A150,IF(NOT(_xlfn.ISFORMULA(D150)),IF(AND(ISNUMBER(D150),D150&lt;&gt;0),Accueil!$B$7,IF(NOT(_xlfn.ISFORMULA(G150)),IF(AND(ISNUMBER(G150),G150&lt;&gt;0),Accueil!$B$7,""),"")),IF(NOT(_xlfn.ISFORMULA(G150)),IF(AND(ISNUMBER(G150),G150&lt;&gt;0),Accueil!$B$7,""),""))),IF(NOT(_xlfn.ISFORMULA(D150)),IF(AND(ISNUMBER(D150),D150&lt;&gt;0),Accueil!$B$7,IF(NOT(_xlfn.ISFORMULA(G150)),IF(AND(ISNUMBER(G150),G150&lt;&gt;0),Accueil!$B$7,""),"")),IF(NOT(_xlfn.ISFORMULA(G150)),IF(AND(ISNUMBER(G150),G150&lt;&gt;0),Accueil!$B$7,""),"")))</f>
        <v/>
      </c>
      <c r="AF150" s="231" t="str">
        <f t="shared" ca="1" si="37"/>
        <v/>
      </c>
      <c r="AG150" s="231">
        <f ca="1">IF($AC150,ROUND(IF(ISNUMBER(E150),E150,0)*(IF(OR(ISNUMBER(SEARCH("Non déductible",$C150)),ISNUMBER(SEARCH("Non deductible",$C150))),0,IF(ISNUMBER(SEARCH("Repas",$C150)),0.5,IF(ISNUMBER(SEARCH("Bureau à domicile",$C150)),Accueil!$B$13,IF(OR(ISNUMBER(SEARCH("Véhicule",$C150)),ISNUMBER(SEARCH("Vehicule",$C150)),ISNUMBER(SEARCH("vehicule",$C150))),Accueil!$B$14,IFERROR(VLOOKUP($C150,$L$3:$P$43,5,FALSE),1)))))),2),0)</f>
        <v>0</v>
      </c>
      <c r="AH150" s="231">
        <f ca="1">IF($AD150,ROUND(IF(ISNUMBER(F150),F150,0)*(IF(OR(ISNUMBER(SEARCH("Non déductible",$C150)),ISNUMBER(SEARCH("Non deductible",$C150))),0,IF(ISNUMBER(SEARCH("Repas",$C150)),0.5,IF(ISNUMBER(SEARCH("Bureau à domicile",$C150)),Accueil!$B$13,IF(OR(ISNUMBER(SEARCH("Véhicule",$C150)),ISNUMBER(SEARCH("Vehicule",$C150)),ISNUMBER(SEARCH("vehicule",$C150))),Accueil!$B$14,IFERROR(VLOOKUP($C150,$L$3:$P$43,5,FALSE),1)))))),2),0)</f>
        <v>0</v>
      </c>
    </row>
    <row r="151" spans="1:34" ht="20.100000000000001" customHeight="1" x14ac:dyDescent="0.25">
      <c r="A151" s="248" t="str">
        <f>IF(NOT(_xlfn.ISFORMULA(D151)),IF(AND(ISNUMBER(D151),D151&lt;&gt;0),Accueil!$B$7,IF(NOT(_xlfn.ISFORMULA(G151)),IF(AND(ISNUMBER(G151),G151&lt;&gt;0),Accueil!$B$7,""),"")),IF(NOT(_xlfn.ISFORMULA(G151)),IF(AND(ISNUMBER(G151),G151&lt;&gt;0),Accueil!$B$7,""),""))</f>
        <v/>
      </c>
      <c r="B151" s="37"/>
      <c r="C151" s="37"/>
      <c r="D151" s="249" t="str">
        <f t="shared" ca="1" si="28"/>
        <v/>
      </c>
      <c r="E151" s="223" t="str">
        <f t="shared" ca="1" si="29"/>
        <v/>
      </c>
      <c r="F151" s="223" t="str">
        <f t="shared" ca="1" si="30"/>
        <v/>
      </c>
      <c r="G151" s="224" t="str">
        <f t="shared" ca="1" si="31"/>
        <v/>
      </c>
      <c r="H151" s="255" t="str">
        <f t="shared" ca="1" si="32"/>
        <v/>
      </c>
      <c r="I151" s="251" t="str">
        <f t="shared" ca="1" si="33"/>
        <v/>
      </c>
      <c r="J151" s="244" t="str">
        <f t="shared" ca="1" si="34"/>
        <v/>
      </c>
      <c r="K151" s="35"/>
      <c r="L151" s="148"/>
      <c r="M151" s="148"/>
      <c r="N151" s="148"/>
      <c r="O151" s="148"/>
      <c r="P151" s="148"/>
      <c r="Q151" s="148"/>
      <c r="R151" s="148"/>
      <c r="S151" s="148"/>
      <c r="T151" s="197"/>
      <c r="U151" s="35"/>
      <c r="X151" s="148"/>
      <c r="Y151" s="148"/>
      <c r="Z151" s="148"/>
      <c r="AA151" s="228" t="b">
        <f t="shared" ca="1" si="35"/>
        <v>1</v>
      </c>
      <c r="AB151" s="228" t="b">
        <f t="shared" si="36"/>
        <v>0</v>
      </c>
      <c r="AC151" s="228" t="b">
        <f ca="1">AND(Accueil!$Z$100="Régulière",Accueil!$E$5="Oui",$AA151,NOT($AB151),OR($AE151="",Accueil!$E$7="",NOT(ISNUMBER(Accueil!$E$7)),$AE151&gt;=Accueil!$E$7))</f>
        <v>0</v>
      </c>
      <c r="AD151" s="228" t="b">
        <f ca="1">AND(Accueil!$Z$100="Régulière",Accueil!$E$8="Oui",$AA151,NOT($AB151),OR($AE151="",Accueil!$E$10="",NOT(ISNUMBER(Accueil!$E$10)),$AE151&gt;=Accueil!$E$10))</f>
        <v>0</v>
      </c>
      <c r="AE151" s="247" t="str">
        <f>IF(NOT(_xlfn.ISFORMULA(A151)),IF(ISNUMBER(A151),A151,IF(NOT(_xlfn.ISFORMULA(D151)),IF(AND(ISNUMBER(D151),D151&lt;&gt;0),Accueil!$B$7,IF(NOT(_xlfn.ISFORMULA(G151)),IF(AND(ISNUMBER(G151),G151&lt;&gt;0),Accueil!$B$7,""),"")),IF(NOT(_xlfn.ISFORMULA(G151)),IF(AND(ISNUMBER(G151),G151&lt;&gt;0),Accueil!$B$7,""),""))),IF(NOT(_xlfn.ISFORMULA(D151)),IF(AND(ISNUMBER(D151),D151&lt;&gt;0),Accueil!$B$7,IF(NOT(_xlfn.ISFORMULA(G151)),IF(AND(ISNUMBER(G151),G151&lt;&gt;0),Accueil!$B$7,""),"")),IF(NOT(_xlfn.ISFORMULA(G151)),IF(AND(ISNUMBER(G151),G151&lt;&gt;0),Accueil!$B$7,""),"")))</f>
        <v/>
      </c>
      <c r="AF151" s="231" t="str">
        <f t="shared" ca="1" si="37"/>
        <v/>
      </c>
      <c r="AG151" s="231">
        <f ca="1">IF($AC151,ROUND(IF(ISNUMBER(E151),E151,0)*(IF(OR(ISNUMBER(SEARCH("Non déductible",$C151)),ISNUMBER(SEARCH("Non deductible",$C151))),0,IF(ISNUMBER(SEARCH("Repas",$C151)),0.5,IF(ISNUMBER(SEARCH("Bureau à domicile",$C151)),Accueil!$B$13,IF(OR(ISNUMBER(SEARCH("Véhicule",$C151)),ISNUMBER(SEARCH("Vehicule",$C151)),ISNUMBER(SEARCH("vehicule",$C151))),Accueil!$B$14,IFERROR(VLOOKUP($C151,$L$3:$P$43,5,FALSE),1)))))),2),0)</f>
        <v>0</v>
      </c>
      <c r="AH151" s="231">
        <f ca="1">IF($AD151,ROUND(IF(ISNUMBER(F151),F151,0)*(IF(OR(ISNUMBER(SEARCH("Non déductible",$C151)),ISNUMBER(SEARCH("Non deductible",$C151))),0,IF(ISNUMBER(SEARCH("Repas",$C151)),0.5,IF(ISNUMBER(SEARCH("Bureau à domicile",$C151)),Accueil!$B$13,IF(OR(ISNUMBER(SEARCH("Véhicule",$C151)),ISNUMBER(SEARCH("Vehicule",$C151)),ISNUMBER(SEARCH("vehicule",$C151))),Accueil!$B$14,IFERROR(VLOOKUP($C151,$L$3:$P$43,5,FALSE),1)))))),2),0)</f>
        <v>0</v>
      </c>
    </row>
    <row r="152" spans="1:34" ht="20.100000000000001" customHeight="1" x14ac:dyDescent="0.25">
      <c r="A152" s="248" t="str">
        <f>IF(NOT(_xlfn.ISFORMULA(D152)),IF(AND(ISNUMBER(D152),D152&lt;&gt;0),Accueil!$B$7,IF(NOT(_xlfn.ISFORMULA(G152)),IF(AND(ISNUMBER(G152),G152&lt;&gt;0),Accueil!$B$7,""),"")),IF(NOT(_xlfn.ISFORMULA(G152)),IF(AND(ISNUMBER(G152),G152&lt;&gt;0),Accueil!$B$7,""),""))</f>
        <v/>
      </c>
      <c r="B152" s="37"/>
      <c r="C152" s="37"/>
      <c r="D152" s="249" t="str">
        <f t="shared" ca="1" si="28"/>
        <v/>
      </c>
      <c r="E152" s="223" t="str">
        <f t="shared" ca="1" si="29"/>
        <v/>
      </c>
      <c r="F152" s="223" t="str">
        <f t="shared" ca="1" si="30"/>
        <v/>
      </c>
      <c r="G152" s="224" t="str">
        <f t="shared" ca="1" si="31"/>
        <v/>
      </c>
      <c r="H152" s="255" t="str">
        <f t="shared" ca="1" si="32"/>
        <v/>
      </c>
      <c r="I152" s="251" t="str">
        <f t="shared" ca="1" si="33"/>
        <v/>
      </c>
      <c r="J152" s="244" t="str">
        <f t="shared" ca="1" si="34"/>
        <v/>
      </c>
      <c r="K152" s="35"/>
      <c r="L152" s="148"/>
      <c r="M152" s="148"/>
      <c r="N152" s="148"/>
      <c r="O152" s="148"/>
      <c r="P152" s="148"/>
      <c r="Q152" s="148"/>
      <c r="R152" s="148"/>
      <c r="S152" s="148"/>
      <c r="T152" s="197"/>
      <c r="U152" s="35"/>
      <c r="X152" s="148"/>
      <c r="Y152" s="148"/>
      <c r="Z152" s="148"/>
      <c r="AA152" s="228" t="b">
        <f t="shared" ca="1" si="35"/>
        <v>1</v>
      </c>
      <c r="AB152" s="228" t="b">
        <f t="shared" si="36"/>
        <v>0</v>
      </c>
      <c r="AC152" s="228" t="b">
        <f ca="1">AND(Accueil!$Z$100="Régulière",Accueil!$E$5="Oui",$AA152,NOT($AB152),OR($AE152="",Accueil!$E$7="",NOT(ISNUMBER(Accueil!$E$7)),$AE152&gt;=Accueil!$E$7))</f>
        <v>0</v>
      </c>
      <c r="AD152" s="228" t="b">
        <f ca="1">AND(Accueil!$Z$100="Régulière",Accueil!$E$8="Oui",$AA152,NOT($AB152),OR($AE152="",Accueil!$E$10="",NOT(ISNUMBER(Accueil!$E$10)),$AE152&gt;=Accueil!$E$10))</f>
        <v>0</v>
      </c>
      <c r="AE152" s="247" t="str">
        <f>IF(NOT(_xlfn.ISFORMULA(A152)),IF(ISNUMBER(A152),A152,IF(NOT(_xlfn.ISFORMULA(D152)),IF(AND(ISNUMBER(D152),D152&lt;&gt;0),Accueil!$B$7,IF(NOT(_xlfn.ISFORMULA(G152)),IF(AND(ISNUMBER(G152),G152&lt;&gt;0),Accueil!$B$7,""),"")),IF(NOT(_xlfn.ISFORMULA(G152)),IF(AND(ISNUMBER(G152),G152&lt;&gt;0),Accueil!$B$7,""),""))),IF(NOT(_xlfn.ISFORMULA(D152)),IF(AND(ISNUMBER(D152),D152&lt;&gt;0),Accueil!$B$7,IF(NOT(_xlfn.ISFORMULA(G152)),IF(AND(ISNUMBER(G152),G152&lt;&gt;0),Accueil!$B$7,""),"")),IF(NOT(_xlfn.ISFORMULA(G152)),IF(AND(ISNUMBER(G152),G152&lt;&gt;0),Accueil!$B$7,""),"")))</f>
        <v/>
      </c>
      <c r="AF152" s="231" t="str">
        <f t="shared" ca="1" si="37"/>
        <v/>
      </c>
      <c r="AG152" s="231">
        <f ca="1">IF($AC152,ROUND(IF(ISNUMBER(E152),E152,0)*(IF(OR(ISNUMBER(SEARCH("Non déductible",$C152)),ISNUMBER(SEARCH("Non deductible",$C152))),0,IF(ISNUMBER(SEARCH("Repas",$C152)),0.5,IF(ISNUMBER(SEARCH("Bureau à domicile",$C152)),Accueil!$B$13,IF(OR(ISNUMBER(SEARCH("Véhicule",$C152)),ISNUMBER(SEARCH("Vehicule",$C152)),ISNUMBER(SEARCH("vehicule",$C152))),Accueil!$B$14,IFERROR(VLOOKUP($C152,$L$3:$P$43,5,FALSE),1)))))),2),0)</f>
        <v>0</v>
      </c>
      <c r="AH152" s="231">
        <f ca="1">IF($AD152,ROUND(IF(ISNUMBER(F152),F152,0)*(IF(OR(ISNUMBER(SEARCH("Non déductible",$C152)),ISNUMBER(SEARCH("Non deductible",$C152))),0,IF(ISNUMBER(SEARCH("Repas",$C152)),0.5,IF(ISNUMBER(SEARCH("Bureau à domicile",$C152)),Accueil!$B$13,IF(OR(ISNUMBER(SEARCH("Véhicule",$C152)),ISNUMBER(SEARCH("Vehicule",$C152)),ISNUMBER(SEARCH("vehicule",$C152))),Accueil!$B$14,IFERROR(VLOOKUP($C152,$L$3:$P$43,5,FALSE),1)))))),2),0)</f>
        <v>0</v>
      </c>
    </row>
    <row r="153" spans="1:34" ht="20.100000000000001" customHeight="1" x14ac:dyDescent="0.25">
      <c r="A153" s="248" t="str">
        <f>IF(NOT(_xlfn.ISFORMULA(D153)),IF(AND(ISNUMBER(D153),D153&lt;&gt;0),Accueil!$B$7,IF(NOT(_xlfn.ISFORMULA(G153)),IF(AND(ISNUMBER(G153),G153&lt;&gt;0),Accueil!$B$7,""),"")),IF(NOT(_xlfn.ISFORMULA(G153)),IF(AND(ISNUMBER(G153),G153&lt;&gt;0),Accueil!$B$7,""),""))</f>
        <v/>
      </c>
      <c r="B153" s="37"/>
      <c r="C153" s="37"/>
      <c r="D153" s="249" t="str">
        <f t="shared" ca="1" si="28"/>
        <v/>
      </c>
      <c r="E153" s="223" t="str">
        <f t="shared" ca="1" si="29"/>
        <v/>
      </c>
      <c r="F153" s="223" t="str">
        <f t="shared" ca="1" si="30"/>
        <v/>
      </c>
      <c r="G153" s="224" t="str">
        <f t="shared" ca="1" si="31"/>
        <v/>
      </c>
      <c r="H153" s="255" t="str">
        <f t="shared" ca="1" si="32"/>
        <v/>
      </c>
      <c r="I153" s="251" t="str">
        <f t="shared" ca="1" si="33"/>
        <v/>
      </c>
      <c r="J153" s="244" t="str">
        <f t="shared" ca="1" si="34"/>
        <v/>
      </c>
      <c r="K153" s="35"/>
      <c r="L153" s="148"/>
      <c r="M153" s="148"/>
      <c r="N153" s="148"/>
      <c r="O153" s="148"/>
      <c r="P153" s="148"/>
      <c r="Q153" s="148"/>
      <c r="R153" s="148"/>
      <c r="S153" s="148"/>
      <c r="T153" s="197"/>
      <c r="U153" s="35"/>
      <c r="X153" s="148"/>
      <c r="Y153" s="148"/>
      <c r="Z153" s="148"/>
      <c r="AA153" s="228" t="b">
        <f t="shared" ca="1" si="35"/>
        <v>1</v>
      </c>
      <c r="AB153" s="228" t="b">
        <f t="shared" si="36"/>
        <v>0</v>
      </c>
      <c r="AC153" s="228" t="b">
        <f ca="1">AND(Accueil!$Z$100="Régulière",Accueil!$E$5="Oui",$AA153,NOT($AB153),OR($AE153="",Accueil!$E$7="",NOT(ISNUMBER(Accueil!$E$7)),$AE153&gt;=Accueil!$E$7))</f>
        <v>0</v>
      </c>
      <c r="AD153" s="228" t="b">
        <f ca="1">AND(Accueil!$Z$100="Régulière",Accueil!$E$8="Oui",$AA153,NOT($AB153),OR($AE153="",Accueil!$E$10="",NOT(ISNUMBER(Accueil!$E$10)),$AE153&gt;=Accueil!$E$10))</f>
        <v>0</v>
      </c>
      <c r="AE153" s="247" t="str">
        <f>IF(NOT(_xlfn.ISFORMULA(A153)),IF(ISNUMBER(A153),A153,IF(NOT(_xlfn.ISFORMULA(D153)),IF(AND(ISNUMBER(D153),D153&lt;&gt;0),Accueil!$B$7,IF(NOT(_xlfn.ISFORMULA(G153)),IF(AND(ISNUMBER(G153),G153&lt;&gt;0),Accueil!$B$7,""),"")),IF(NOT(_xlfn.ISFORMULA(G153)),IF(AND(ISNUMBER(G153),G153&lt;&gt;0),Accueil!$B$7,""),""))),IF(NOT(_xlfn.ISFORMULA(D153)),IF(AND(ISNUMBER(D153),D153&lt;&gt;0),Accueil!$B$7,IF(NOT(_xlfn.ISFORMULA(G153)),IF(AND(ISNUMBER(G153),G153&lt;&gt;0),Accueil!$B$7,""),"")),IF(NOT(_xlfn.ISFORMULA(G153)),IF(AND(ISNUMBER(G153),G153&lt;&gt;0),Accueil!$B$7,""),"")))</f>
        <v/>
      </c>
      <c r="AF153" s="231" t="str">
        <f t="shared" ca="1" si="37"/>
        <v/>
      </c>
      <c r="AG153" s="231">
        <f ca="1">IF($AC153,ROUND(IF(ISNUMBER(E153),E153,0)*(IF(OR(ISNUMBER(SEARCH("Non déductible",$C153)),ISNUMBER(SEARCH("Non deductible",$C153))),0,IF(ISNUMBER(SEARCH("Repas",$C153)),0.5,IF(ISNUMBER(SEARCH("Bureau à domicile",$C153)),Accueil!$B$13,IF(OR(ISNUMBER(SEARCH("Véhicule",$C153)),ISNUMBER(SEARCH("Vehicule",$C153)),ISNUMBER(SEARCH("vehicule",$C153))),Accueil!$B$14,IFERROR(VLOOKUP($C153,$L$3:$P$43,5,FALSE),1)))))),2),0)</f>
        <v>0</v>
      </c>
      <c r="AH153" s="231">
        <f ca="1">IF($AD153,ROUND(IF(ISNUMBER(F153),F153,0)*(IF(OR(ISNUMBER(SEARCH("Non déductible",$C153)),ISNUMBER(SEARCH("Non deductible",$C153))),0,IF(ISNUMBER(SEARCH("Repas",$C153)),0.5,IF(ISNUMBER(SEARCH("Bureau à domicile",$C153)),Accueil!$B$13,IF(OR(ISNUMBER(SEARCH("Véhicule",$C153)),ISNUMBER(SEARCH("Vehicule",$C153)),ISNUMBER(SEARCH("vehicule",$C153))),Accueil!$B$14,IFERROR(VLOOKUP($C153,$L$3:$P$43,5,FALSE),1)))))),2),0)</f>
        <v>0</v>
      </c>
    </row>
    <row r="154" spans="1:34" ht="20.100000000000001" customHeight="1" x14ac:dyDescent="0.25">
      <c r="A154" s="248" t="str">
        <f>IF(NOT(_xlfn.ISFORMULA(D154)),IF(AND(ISNUMBER(D154),D154&lt;&gt;0),Accueil!$B$7,IF(NOT(_xlfn.ISFORMULA(G154)),IF(AND(ISNUMBER(G154),G154&lt;&gt;0),Accueil!$B$7,""),"")),IF(NOT(_xlfn.ISFORMULA(G154)),IF(AND(ISNUMBER(G154),G154&lt;&gt;0),Accueil!$B$7,""),""))</f>
        <v/>
      </c>
      <c r="B154" s="37"/>
      <c r="C154" s="37"/>
      <c r="D154" s="249" t="str">
        <f t="shared" ca="1" si="28"/>
        <v/>
      </c>
      <c r="E154" s="223" t="str">
        <f t="shared" ca="1" si="29"/>
        <v/>
      </c>
      <c r="F154" s="223" t="str">
        <f t="shared" ca="1" si="30"/>
        <v/>
      </c>
      <c r="G154" s="224" t="str">
        <f t="shared" ca="1" si="31"/>
        <v/>
      </c>
      <c r="H154" s="255" t="str">
        <f t="shared" ca="1" si="32"/>
        <v/>
      </c>
      <c r="I154" s="251" t="str">
        <f t="shared" ca="1" si="33"/>
        <v/>
      </c>
      <c r="J154" s="244" t="str">
        <f t="shared" ca="1" si="34"/>
        <v/>
      </c>
      <c r="K154" s="35"/>
      <c r="L154" s="148"/>
      <c r="M154" s="148"/>
      <c r="N154" s="148"/>
      <c r="O154" s="148"/>
      <c r="P154" s="148"/>
      <c r="Q154" s="148"/>
      <c r="R154" s="148"/>
      <c r="S154" s="148"/>
      <c r="T154" s="197"/>
      <c r="U154" s="35"/>
      <c r="X154" s="148"/>
      <c r="Y154" s="148"/>
      <c r="Z154" s="148"/>
      <c r="AA154" s="228" t="b">
        <f t="shared" ca="1" si="35"/>
        <v>1</v>
      </c>
      <c r="AB154" s="228" t="b">
        <f t="shared" si="36"/>
        <v>0</v>
      </c>
      <c r="AC154" s="228" t="b">
        <f ca="1">AND(Accueil!$Z$100="Régulière",Accueil!$E$5="Oui",$AA154,NOT($AB154),OR($AE154="",Accueil!$E$7="",NOT(ISNUMBER(Accueil!$E$7)),$AE154&gt;=Accueil!$E$7))</f>
        <v>0</v>
      </c>
      <c r="AD154" s="228" t="b">
        <f ca="1">AND(Accueil!$Z$100="Régulière",Accueil!$E$8="Oui",$AA154,NOT($AB154),OR($AE154="",Accueil!$E$10="",NOT(ISNUMBER(Accueil!$E$10)),$AE154&gt;=Accueil!$E$10))</f>
        <v>0</v>
      </c>
      <c r="AE154" s="247" t="str">
        <f>IF(NOT(_xlfn.ISFORMULA(A154)),IF(ISNUMBER(A154),A154,IF(NOT(_xlfn.ISFORMULA(D154)),IF(AND(ISNUMBER(D154),D154&lt;&gt;0),Accueil!$B$7,IF(NOT(_xlfn.ISFORMULA(G154)),IF(AND(ISNUMBER(G154),G154&lt;&gt;0),Accueil!$B$7,""),"")),IF(NOT(_xlfn.ISFORMULA(G154)),IF(AND(ISNUMBER(G154),G154&lt;&gt;0),Accueil!$B$7,""),""))),IF(NOT(_xlfn.ISFORMULA(D154)),IF(AND(ISNUMBER(D154),D154&lt;&gt;0),Accueil!$B$7,IF(NOT(_xlfn.ISFORMULA(G154)),IF(AND(ISNUMBER(G154),G154&lt;&gt;0),Accueil!$B$7,""),"")),IF(NOT(_xlfn.ISFORMULA(G154)),IF(AND(ISNUMBER(G154),G154&lt;&gt;0),Accueil!$B$7,""),"")))</f>
        <v/>
      </c>
      <c r="AF154" s="231" t="str">
        <f t="shared" ca="1" si="37"/>
        <v/>
      </c>
      <c r="AG154" s="231">
        <f ca="1">IF($AC154,ROUND(IF(ISNUMBER(E154),E154,0)*(IF(OR(ISNUMBER(SEARCH("Non déductible",$C154)),ISNUMBER(SEARCH("Non deductible",$C154))),0,IF(ISNUMBER(SEARCH("Repas",$C154)),0.5,IF(ISNUMBER(SEARCH("Bureau à domicile",$C154)),Accueil!$B$13,IF(OR(ISNUMBER(SEARCH("Véhicule",$C154)),ISNUMBER(SEARCH("Vehicule",$C154)),ISNUMBER(SEARCH("vehicule",$C154))),Accueil!$B$14,IFERROR(VLOOKUP($C154,$L$3:$P$43,5,FALSE),1)))))),2),0)</f>
        <v>0</v>
      </c>
      <c r="AH154" s="231">
        <f ca="1">IF($AD154,ROUND(IF(ISNUMBER(F154),F154,0)*(IF(OR(ISNUMBER(SEARCH("Non déductible",$C154)),ISNUMBER(SEARCH("Non deductible",$C154))),0,IF(ISNUMBER(SEARCH("Repas",$C154)),0.5,IF(ISNUMBER(SEARCH("Bureau à domicile",$C154)),Accueil!$B$13,IF(OR(ISNUMBER(SEARCH("Véhicule",$C154)),ISNUMBER(SEARCH("Vehicule",$C154)),ISNUMBER(SEARCH("vehicule",$C154))),Accueil!$B$14,IFERROR(VLOOKUP($C154,$L$3:$P$43,5,FALSE),1)))))),2),0)</f>
        <v>0</v>
      </c>
    </row>
    <row r="155" spans="1:34" ht="20.100000000000001" customHeight="1" x14ac:dyDescent="0.25">
      <c r="A155" s="248" t="str">
        <f>IF(NOT(_xlfn.ISFORMULA(D155)),IF(AND(ISNUMBER(D155),D155&lt;&gt;0),Accueil!$B$7,IF(NOT(_xlfn.ISFORMULA(G155)),IF(AND(ISNUMBER(G155),G155&lt;&gt;0),Accueil!$B$7,""),"")),IF(NOT(_xlfn.ISFORMULA(G155)),IF(AND(ISNUMBER(G155),G155&lt;&gt;0),Accueil!$B$7,""),""))</f>
        <v/>
      </c>
      <c r="B155" s="37"/>
      <c r="C155" s="37"/>
      <c r="D155" s="249" t="str">
        <f t="shared" ca="1" si="28"/>
        <v/>
      </c>
      <c r="E155" s="223" t="str">
        <f t="shared" ca="1" si="29"/>
        <v/>
      </c>
      <c r="F155" s="223" t="str">
        <f t="shared" ca="1" si="30"/>
        <v/>
      </c>
      <c r="G155" s="224" t="str">
        <f t="shared" ca="1" si="31"/>
        <v/>
      </c>
      <c r="H155" s="255" t="str">
        <f t="shared" ca="1" si="32"/>
        <v/>
      </c>
      <c r="I155" s="251" t="str">
        <f t="shared" ca="1" si="33"/>
        <v/>
      </c>
      <c r="J155" s="244" t="str">
        <f t="shared" ca="1" si="34"/>
        <v/>
      </c>
      <c r="K155" s="35"/>
      <c r="L155" s="148"/>
      <c r="M155" s="148"/>
      <c r="N155" s="148"/>
      <c r="O155" s="148"/>
      <c r="P155" s="148"/>
      <c r="Q155" s="148"/>
      <c r="R155" s="148"/>
      <c r="S155" s="148"/>
      <c r="T155" s="197"/>
      <c r="U155" s="35"/>
      <c r="X155" s="148"/>
      <c r="Y155" s="148"/>
      <c r="Z155" s="148"/>
      <c r="AA155" s="228" t="b">
        <f t="shared" ca="1" si="35"/>
        <v>1</v>
      </c>
      <c r="AB155" s="228" t="b">
        <f t="shared" si="36"/>
        <v>0</v>
      </c>
      <c r="AC155" s="228" t="b">
        <f ca="1">AND(Accueil!$Z$100="Régulière",Accueil!$E$5="Oui",$AA155,NOT($AB155),OR($AE155="",Accueil!$E$7="",NOT(ISNUMBER(Accueil!$E$7)),$AE155&gt;=Accueil!$E$7))</f>
        <v>0</v>
      </c>
      <c r="AD155" s="228" t="b">
        <f ca="1">AND(Accueil!$Z$100="Régulière",Accueil!$E$8="Oui",$AA155,NOT($AB155),OR($AE155="",Accueil!$E$10="",NOT(ISNUMBER(Accueil!$E$10)),$AE155&gt;=Accueil!$E$10))</f>
        <v>0</v>
      </c>
      <c r="AE155" s="247" t="str">
        <f>IF(NOT(_xlfn.ISFORMULA(A155)),IF(ISNUMBER(A155),A155,IF(NOT(_xlfn.ISFORMULA(D155)),IF(AND(ISNUMBER(D155),D155&lt;&gt;0),Accueil!$B$7,IF(NOT(_xlfn.ISFORMULA(G155)),IF(AND(ISNUMBER(G155),G155&lt;&gt;0),Accueil!$B$7,""),"")),IF(NOT(_xlfn.ISFORMULA(G155)),IF(AND(ISNUMBER(G155),G155&lt;&gt;0),Accueil!$B$7,""),""))),IF(NOT(_xlfn.ISFORMULA(D155)),IF(AND(ISNUMBER(D155),D155&lt;&gt;0),Accueil!$B$7,IF(NOT(_xlfn.ISFORMULA(G155)),IF(AND(ISNUMBER(G155),G155&lt;&gt;0),Accueil!$B$7,""),"")),IF(NOT(_xlfn.ISFORMULA(G155)),IF(AND(ISNUMBER(G155),G155&lt;&gt;0),Accueil!$B$7,""),"")))</f>
        <v/>
      </c>
      <c r="AF155" s="231" t="str">
        <f t="shared" ca="1" si="37"/>
        <v/>
      </c>
      <c r="AG155" s="231">
        <f ca="1">IF($AC155,ROUND(IF(ISNUMBER(E155),E155,0)*(IF(OR(ISNUMBER(SEARCH("Non déductible",$C155)),ISNUMBER(SEARCH("Non deductible",$C155))),0,IF(ISNUMBER(SEARCH("Repas",$C155)),0.5,IF(ISNUMBER(SEARCH("Bureau à domicile",$C155)),Accueil!$B$13,IF(OR(ISNUMBER(SEARCH("Véhicule",$C155)),ISNUMBER(SEARCH("Vehicule",$C155)),ISNUMBER(SEARCH("vehicule",$C155))),Accueil!$B$14,IFERROR(VLOOKUP($C155,$L$3:$P$43,5,FALSE),1)))))),2),0)</f>
        <v>0</v>
      </c>
      <c r="AH155" s="231">
        <f ca="1">IF($AD155,ROUND(IF(ISNUMBER(F155),F155,0)*(IF(OR(ISNUMBER(SEARCH("Non déductible",$C155)),ISNUMBER(SEARCH("Non deductible",$C155))),0,IF(ISNUMBER(SEARCH("Repas",$C155)),0.5,IF(ISNUMBER(SEARCH("Bureau à domicile",$C155)),Accueil!$B$13,IF(OR(ISNUMBER(SEARCH("Véhicule",$C155)),ISNUMBER(SEARCH("Vehicule",$C155)),ISNUMBER(SEARCH("vehicule",$C155))),Accueil!$B$14,IFERROR(VLOOKUP($C155,$L$3:$P$43,5,FALSE),1)))))),2),0)</f>
        <v>0</v>
      </c>
    </row>
    <row r="156" spans="1:34" ht="20.100000000000001" customHeight="1" x14ac:dyDescent="0.25">
      <c r="A156" s="248" t="str">
        <f>IF(NOT(_xlfn.ISFORMULA(D156)),IF(AND(ISNUMBER(D156),D156&lt;&gt;0),Accueil!$B$7,IF(NOT(_xlfn.ISFORMULA(G156)),IF(AND(ISNUMBER(G156),G156&lt;&gt;0),Accueil!$B$7,""),"")),IF(NOT(_xlfn.ISFORMULA(G156)),IF(AND(ISNUMBER(G156),G156&lt;&gt;0),Accueil!$B$7,""),""))</f>
        <v/>
      </c>
      <c r="B156" s="37"/>
      <c r="C156" s="37"/>
      <c r="D156" s="249" t="str">
        <f t="shared" ca="1" si="28"/>
        <v/>
      </c>
      <c r="E156" s="223" t="str">
        <f t="shared" ca="1" si="29"/>
        <v/>
      </c>
      <c r="F156" s="223" t="str">
        <f t="shared" ca="1" si="30"/>
        <v/>
      </c>
      <c r="G156" s="224" t="str">
        <f t="shared" ca="1" si="31"/>
        <v/>
      </c>
      <c r="H156" s="255" t="str">
        <f t="shared" ca="1" si="32"/>
        <v/>
      </c>
      <c r="I156" s="251" t="str">
        <f t="shared" ca="1" si="33"/>
        <v/>
      </c>
      <c r="J156" s="244" t="str">
        <f t="shared" ca="1" si="34"/>
        <v/>
      </c>
      <c r="K156" s="35"/>
      <c r="L156" s="148"/>
      <c r="M156" s="148"/>
      <c r="N156" s="148"/>
      <c r="O156" s="148"/>
      <c r="P156" s="148"/>
      <c r="Q156" s="148"/>
      <c r="R156" s="148"/>
      <c r="S156" s="148"/>
      <c r="T156" s="197"/>
      <c r="U156" s="35"/>
      <c r="X156" s="148"/>
      <c r="Y156" s="148"/>
      <c r="Z156" s="148"/>
      <c r="AA156" s="228" t="b">
        <f t="shared" ca="1" si="35"/>
        <v>1</v>
      </c>
      <c r="AB156" s="228" t="b">
        <f t="shared" si="36"/>
        <v>0</v>
      </c>
      <c r="AC156" s="228" t="b">
        <f ca="1">AND(Accueil!$Z$100="Régulière",Accueil!$E$5="Oui",$AA156,NOT($AB156),OR($AE156="",Accueil!$E$7="",NOT(ISNUMBER(Accueil!$E$7)),$AE156&gt;=Accueil!$E$7))</f>
        <v>0</v>
      </c>
      <c r="AD156" s="228" t="b">
        <f ca="1">AND(Accueil!$Z$100="Régulière",Accueil!$E$8="Oui",$AA156,NOT($AB156),OR($AE156="",Accueil!$E$10="",NOT(ISNUMBER(Accueil!$E$10)),$AE156&gt;=Accueil!$E$10))</f>
        <v>0</v>
      </c>
      <c r="AE156" s="247" t="str">
        <f>IF(NOT(_xlfn.ISFORMULA(A156)),IF(ISNUMBER(A156),A156,IF(NOT(_xlfn.ISFORMULA(D156)),IF(AND(ISNUMBER(D156),D156&lt;&gt;0),Accueil!$B$7,IF(NOT(_xlfn.ISFORMULA(G156)),IF(AND(ISNUMBER(G156),G156&lt;&gt;0),Accueil!$B$7,""),"")),IF(NOT(_xlfn.ISFORMULA(G156)),IF(AND(ISNUMBER(G156),G156&lt;&gt;0),Accueil!$B$7,""),""))),IF(NOT(_xlfn.ISFORMULA(D156)),IF(AND(ISNUMBER(D156),D156&lt;&gt;0),Accueil!$B$7,IF(NOT(_xlfn.ISFORMULA(G156)),IF(AND(ISNUMBER(G156),G156&lt;&gt;0),Accueil!$B$7,""),"")),IF(NOT(_xlfn.ISFORMULA(G156)),IF(AND(ISNUMBER(G156),G156&lt;&gt;0),Accueil!$B$7,""),"")))</f>
        <v/>
      </c>
      <c r="AF156" s="231" t="str">
        <f t="shared" ca="1" si="37"/>
        <v/>
      </c>
      <c r="AG156" s="231">
        <f ca="1">IF($AC156,ROUND(IF(ISNUMBER(E156),E156,0)*(IF(OR(ISNUMBER(SEARCH("Non déductible",$C156)),ISNUMBER(SEARCH("Non deductible",$C156))),0,IF(ISNUMBER(SEARCH("Repas",$C156)),0.5,IF(ISNUMBER(SEARCH("Bureau à domicile",$C156)),Accueil!$B$13,IF(OR(ISNUMBER(SEARCH("Véhicule",$C156)),ISNUMBER(SEARCH("Vehicule",$C156)),ISNUMBER(SEARCH("vehicule",$C156))),Accueil!$B$14,IFERROR(VLOOKUP($C156,$L$3:$P$43,5,FALSE),1)))))),2),0)</f>
        <v>0</v>
      </c>
      <c r="AH156" s="231">
        <f ca="1">IF($AD156,ROUND(IF(ISNUMBER(F156),F156,0)*(IF(OR(ISNUMBER(SEARCH("Non déductible",$C156)),ISNUMBER(SEARCH("Non deductible",$C156))),0,IF(ISNUMBER(SEARCH("Repas",$C156)),0.5,IF(ISNUMBER(SEARCH("Bureau à domicile",$C156)),Accueil!$B$13,IF(OR(ISNUMBER(SEARCH("Véhicule",$C156)),ISNUMBER(SEARCH("Vehicule",$C156)),ISNUMBER(SEARCH("vehicule",$C156))),Accueil!$B$14,IFERROR(VLOOKUP($C156,$L$3:$P$43,5,FALSE),1)))))),2),0)</f>
        <v>0</v>
      </c>
    </row>
    <row r="157" spans="1:34" ht="20.100000000000001" customHeight="1" x14ac:dyDescent="0.25">
      <c r="A157" s="248" t="str">
        <f>IF(NOT(_xlfn.ISFORMULA(D157)),IF(AND(ISNUMBER(D157),D157&lt;&gt;0),Accueil!$B$7,IF(NOT(_xlfn.ISFORMULA(G157)),IF(AND(ISNUMBER(G157),G157&lt;&gt;0),Accueil!$B$7,""),"")),IF(NOT(_xlfn.ISFORMULA(G157)),IF(AND(ISNUMBER(G157),G157&lt;&gt;0),Accueil!$B$7,""),""))</f>
        <v/>
      </c>
      <c r="B157" s="37"/>
      <c r="C157" s="37"/>
      <c r="D157" s="249" t="str">
        <f t="shared" ca="1" si="28"/>
        <v/>
      </c>
      <c r="E157" s="223" t="str">
        <f t="shared" ca="1" si="29"/>
        <v/>
      </c>
      <c r="F157" s="223" t="str">
        <f t="shared" ca="1" si="30"/>
        <v/>
      </c>
      <c r="G157" s="224" t="str">
        <f t="shared" ca="1" si="31"/>
        <v/>
      </c>
      <c r="H157" s="255" t="str">
        <f t="shared" ca="1" si="32"/>
        <v/>
      </c>
      <c r="I157" s="251" t="str">
        <f t="shared" ca="1" si="33"/>
        <v/>
      </c>
      <c r="J157" s="244" t="str">
        <f t="shared" ca="1" si="34"/>
        <v/>
      </c>
      <c r="K157" s="35"/>
      <c r="L157" s="148"/>
      <c r="M157" s="148"/>
      <c r="N157" s="148"/>
      <c r="O157" s="148"/>
      <c r="P157" s="148"/>
      <c r="Q157" s="148"/>
      <c r="R157" s="148"/>
      <c r="S157" s="148"/>
      <c r="T157" s="197"/>
      <c r="U157" s="35"/>
      <c r="X157" s="148"/>
      <c r="Y157" s="148"/>
      <c r="Z157" s="148"/>
      <c r="AA157" s="228" t="b">
        <f t="shared" ca="1" si="35"/>
        <v>1</v>
      </c>
      <c r="AB157" s="228" t="b">
        <f t="shared" si="36"/>
        <v>0</v>
      </c>
      <c r="AC157" s="228" t="b">
        <f ca="1">AND(Accueil!$Z$100="Régulière",Accueil!$E$5="Oui",$AA157,NOT($AB157),OR($AE157="",Accueil!$E$7="",NOT(ISNUMBER(Accueil!$E$7)),$AE157&gt;=Accueil!$E$7))</f>
        <v>0</v>
      </c>
      <c r="AD157" s="228" t="b">
        <f ca="1">AND(Accueil!$Z$100="Régulière",Accueil!$E$8="Oui",$AA157,NOT($AB157),OR($AE157="",Accueil!$E$10="",NOT(ISNUMBER(Accueil!$E$10)),$AE157&gt;=Accueil!$E$10))</f>
        <v>0</v>
      </c>
      <c r="AE157" s="247" t="str">
        <f>IF(NOT(_xlfn.ISFORMULA(A157)),IF(ISNUMBER(A157),A157,IF(NOT(_xlfn.ISFORMULA(D157)),IF(AND(ISNUMBER(D157),D157&lt;&gt;0),Accueil!$B$7,IF(NOT(_xlfn.ISFORMULA(G157)),IF(AND(ISNUMBER(G157),G157&lt;&gt;0),Accueil!$B$7,""),"")),IF(NOT(_xlfn.ISFORMULA(G157)),IF(AND(ISNUMBER(G157),G157&lt;&gt;0),Accueil!$B$7,""),""))),IF(NOT(_xlfn.ISFORMULA(D157)),IF(AND(ISNUMBER(D157),D157&lt;&gt;0),Accueil!$B$7,IF(NOT(_xlfn.ISFORMULA(G157)),IF(AND(ISNUMBER(G157),G157&lt;&gt;0),Accueil!$B$7,""),"")),IF(NOT(_xlfn.ISFORMULA(G157)),IF(AND(ISNUMBER(G157),G157&lt;&gt;0),Accueil!$B$7,""),"")))</f>
        <v/>
      </c>
      <c r="AF157" s="231" t="str">
        <f t="shared" ca="1" si="37"/>
        <v/>
      </c>
      <c r="AG157" s="231">
        <f ca="1">IF($AC157,ROUND(IF(ISNUMBER(E157),E157,0)*(IF(OR(ISNUMBER(SEARCH("Non déductible",$C157)),ISNUMBER(SEARCH("Non deductible",$C157))),0,IF(ISNUMBER(SEARCH("Repas",$C157)),0.5,IF(ISNUMBER(SEARCH("Bureau à domicile",$C157)),Accueil!$B$13,IF(OR(ISNUMBER(SEARCH("Véhicule",$C157)),ISNUMBER(SEARCH("Vehicule",$C157)),ISNUMBER(SEARCH("vehicule",$C157))),Accueil!$B$14,IFERROR(VLOOKUP($C157,$L$3:$P$43,5,FALSE),1)))))),2),0)</f>
        <v>0</v>
      </c>
      <c r="AH157" s="231">
        <f ca="1">IF($AD157,ROUND(IF(ISNUMBER(F157),F157,0)*(IF(OR(ISNUMBER(SEARCH("Non déductible",$C157)),ISNUMBER(SEARCH("Non deductible",$C157))),0,IF(ISNUMBER(SEARCH("Repas",$C157)),0.5,IF(ISNUMBER(SEARCH("Bureau à domicile",$C157)),Accueil!$B$13,IF(OR(ISNUMBER(SEARCH("Véhicule",$C157)),ISNUMBER(SEARCH("Vehicule",$C157)),ISNUMBER(SEARCH("vehicule",$C157))),Accueil!$B$14,IFERROR(VLOOKUP($C157,$L$3:$P$43,5,FALSE),1)))))),2),0)</f>
        <v>0</v>
      </c>
    </row>
    <row r="158" spans="1:34" ht="20.100000000000001" customHeight="1" x14ac:dyDescent="0.25">
      <c r="A158" s="248" t="str">
        <f>IF(NOT(_xlfn.ISFORMULA(D158)),IF(AND(ISNUMBER(D158),D158&lt;&gt;0),Accueil!$B$7,IF(NOT(_xlfn.ISFORMULA(G158)),IF(AND(ISNUMBER(G158),G158&lt;&gt;0),Accueil!$B$7,""),"")),IF(NOT(_xlfn.ISFORMULA(G158)),IF(AND(ISNUMBER(G158),G158&lt;&gt;0),Accueil!$B$7,""),""))</f>
        <v/>
      </c>
      <c r="B158" s="37"/>
      <c r="C158" s="37"/>
      <c r="D158" s="249" t="str">
        <f t="shared" ca="1" si="28"/>
        <v/>
      </c>
      <c r="E158" s="223" t="str">
        <f t="shared" ca="1" si="29"/>
        <v/>
      </c>
      <c r="F158" s="223" t="str">
        <f t="shared" ca="1" si="30"/>
        <v/>
      </c>
      <c r="G158" s="224" t="str">
        <f t="shared" ca="1" si="31"/>
        <v/>
      </c>
      <c r="H158" s="255" t="str">
        <f t="shared" ca="1" si="32"/>
        <v/>
      </c>
      <c r="I158" s="251" t="str">
        <f t="shared" ca="1" si="33"/>
        <v/>
      </c>
      <c r="J158" s="244" t="str">
        <f t="shared" ca="1" si="34"/>
        <v/>
      </c>
      <c r="K158" s="35"/>
      <c r="L158" s="148"/>
      <c r="M158" s="148"/>
      <c r="N158" s="148"/>
      <c r="O158" s="148"/>
      <c r="P158" s="148"/>
      <c r="Q158" s="148"/>
      <c r="R158" s="148"/>
      <c r="S158" s="148"/>
      <c r="T158" s="197"/>
      <c r="U158" s="35"/>
      <c r="X158" s="148"/>
      <c r="Y158" s="148"/>
      <c r="Z158" s="148"/>
      <c r="AA158" s="228" t="b">
        <f t="shared" ca="1" si="35"/>
        <v>1</v>
      </c>
      <c r="AB158" s="228" t="b">
        <f t="shared" si="36"/>
        <v>0</v>
      </c>
      <c r="AC158" s="228" t="b">
        <f ca="1">AND(Accueil!$Z$100="Régulière",Accueil!$E$5="Oui",$AA158,NOT($AB158),OR($AE158="",Accueil!$E$7="",NOT(ISNUMBER(Accueil!$E$7)),$AE158&gt;=Accueil!$E$7))</f>
        <v>0</v>
      </c>
      <c r="AD158" s="228" t="b">
        <f ca="1">AND(Accueil!$Z$100="Régulière",Accueil!$E$8="Oui",$AA158,NOT($AB158),OR($AE158="",Accueil!$E$10="",NOT(ISNUMBER(Accueil!$E$10)),$AE158&gt;=Accueil!$E$10))</f>
        <v>0</v>
      </c>
      <c r="AE158" s="247" t="str">
        <f>IF(NOT(_xlfn.ISFORMULA(A158)),IF(ISNUMBER(A158),A158,IF(NOT(_xlfn.ISFORMULA(D158)),IF(AND(ISNUMBER(D158),D158&lt;&gt;0),Accueil!$B$7,IF(NOT(_xlfn.ISFORMULA(G158)),IF(AND(ISNUMBER(G158),G158&lt;&gt;0),Accueil!$B$7,""),"")),IF(NOT(_xlfn.ISFORMULA(G158)),IF(AND(ISNUMBER(G158),G158&lt;&gt;0),Accueil!$B$7,""),""))),IF(NOT(_xlfn.ISFORMULA(D158)),IF(AND(ISNUMBER(D158),D158&lt;&gt;0),Accueil!$B$7,IF(NOT(_xlfn.ISFORMULA(G158)),IF(AND(ISNUMBER(G158),G158&lt;&gt;0),Accueil!$B$7,""),"")),IF(NOT(_xlfn.ISFORMULA(G158)),IF(AND(ISNUMBER(G158),G158&lt;&gt;0),Accueil!$B$7,""),"")))</f>
        <v/>
      </c>
      <c r="AF158" s="231" t="str">
        <f t="shared" ca="1" si="37"/>
        <v/>
      </c>
      <c r="AG158" s="231">
        <f ca="1">IF($AC158,ROUND(IF(ISNUMBER(E158),E158,0)*(IF(OR(ISNUMBER(SEARCH("Non déductible",$C158)),ISNUMBER(SEARCH("Non deductible",$C158))),0,IF(ISNUMBER(SEARCH("Repas",$C158)),0.5,IF(ISNUMBER(SEARCH("Bureau à domicile",$C158)),Accueil!$B$13,IF(OR(ISNUMBER(SEARCH("Véhicule",$C158)),ISNUMBER(SEARCH("Vehicule",$C158)),ISNUMBER(SEARCH("vehicule",$C158))),Accueil!$B$14,IFERROR(VLOOKUP($C158,$L$3:$P$43,5,FALSE),1)))))),2),0)</f>
        <v>0</v>
      </c>
      <c r="AH158" s="231">
        <f ca="1">IF($AD158,ROUND(IF(ISNUMBER(F158),F158,0)*(IF(OR(ISNUMBER(SEARCH("Non déductible",$C158)),ISNUMBER(SEARCH("Non deductible",$C158))),0,IF(ISNUMBER(SEARCH("Repas",$C158)),0.5,IF(ISNUMBER(SEARCH("Bureau à domicile",$C158)),Accueil!$B$13,IF(OR(ISNUMBER(SEARCH("Véhicule",$C158)),ISNUMBER(SEARCH("Vehicule",$C158)),ISNUMBER(SEARCH("vehicule",$C158))),Accueil!$B$14,IFERROR(VLOOKUP($C158,$L$3:$P$43,5,FALSE),1)))))),2),0)</f>
        <v>0</v>
      </c>
    </row>
    <row r="159" spans="1:34" ht="20.100000000000001" customHeight="1" x14ac:dyDescent="0.25">
      <c r="A159" s="248" t="str">
        <f>IF(NOT(_xlfn.ISFORMULA(D159)),IF(AND(ISNUMBER(D159),D159&lt;&gt;0),Accueil!$B$7,IF(NOT(_xlfn.ISFORMULA(G159)),IF(AND(ISNUMBER(G159),G159&lt;&gt;0),Accueil!$B$7,""),"")),IF(NOT(_xlfn.ISFORMULA(G159)),IF(AND(ISNUMBER(G159),G159&lt;&gt;0),Accueil!$B$7,""),""))</f>
        <v/>
      </c>
      <c r="B159" s="37"/>
      <c r="C159" s="37"/>
      <c r="D159" s="249" t="str">
        <f t="shared" ca="1" si="28"/>
        <v/>
      </c>
      <c r="E159" s="223" t="str">
        <f t="shared" ca="1" si="29"/>
        <v/>
      </c>
      <c r="F159" s="223" t="str">
        <f t="shared" ca="1" si="30"/>
        <v/>
      </c>
      <c r="G159" s="224" t="str">
        <f t="shared" ca="1" si="31"/>
        <v/>
      </c>
      <c r="H159" s="255" t="str">
        <f t="shared" ca="1" si="32"/>
        <v/>
      </c>
      <c r="I159" s="251" t="str">
        <f t="shared" ca="1" si="33"/>
        <v/>
      </c>
      <c r="J159" s="244" t="str">
        <f t="shared" ca="1" si="34"/>
        <v/>
      </c>
      <c r="K159" s="35"/>
      <c r="L159" s="148"/>
      <c r="M159" s="148"/>
      <c r="N159" s="148"/>
      <c r="O159" s="148"/>
      <c r="P159" s="148"/>
      <c r="Q159" s="148"/>
      <c r="R159" s="148"/>
      <c r="S159" s="148"/>
      <c r="T159" s="197"/>
      <c r="U159" s="35"/>
      <c r="X159" s="148"/>
      <c r="Y159" s="148"/>
      <c r="Z159" s="148"/>
      <c r="AA159" s="228" t="b">
        <f t="shared" ca="1" si="35"/>
        <v>1</v>
      </c>
      <c r="AB159" s="228" t="b">
        <f t="shared" si="36"/>
        <v>0</v>
      </c>
      <c r="AC159" s="228" t="b">
        <f ca="1">AND(Accueil!$Z$100="Régulière",Accueil!$E$5="Oui",$AA159,NOT($AB159),OR($AE159="",Accueil!$E$7="",NOT(ISNUMBER(Accueil!$E$7)),$AE159&gt;=Accueil!$E$7))</f>
        <v>0</v>
      </c>
      <c r="AD159" s="228" t="b">
        <f ca="1">AND(Accueil!$Z$100="Régulière",Accueil!$E$8="Oui",$AA159,NOT($AB159),OR($AE159="",Accueil!$E$10="",NOT(ISNUMBER(Accueil!$E$10)),$AE159&gt;=Accueil!$E$10))</f>
        <v>0</v>
      </c>
      <c r="AE159" s="247" t="str">
        <f>IF(NOT(_xlfn.ISFORMULA(A159)),IF(ISNUMBER(A159),A159,IF(NOT(_xlfn.ISFORMULA(D159)),IF(AND(ISNUMBER(D159),D159&lt;&gt;0),Accueil!$B$7,IF(NOT(_xlfn.ISFORMULA(G159)),IF(AND(ISNUMBER(G159),G159&lt;&gt;0),Accueil!$B$7,""),"")),IF(NOT(_xlfn.ISFORMULA(G159)),IF(AND(ISNUMBER(G159),G159&lt;&gt;0),Accueil!$B$7,""),""))),IF(NOT(_xlfn.ISFORMULA(D159)),IF(AND(ISNUMBER(D159),D159&lt;&gt;0),Accueil!$B$7,IF(NOT(_xlfn.ISFORMULA(G159)),IF(AND(ISNUMBER(G159),G159&lt;&gt;0),Accueil!$B$7,""),"")),IF(NOT(_xlfn.ISFORMULA(G159)),IF(AND(ISNUMBER(G159),G159&lt;&gt;0),Accueil!$B$7,""),"")))</f>
        <v/>
      </c>
      <c r="AF159" s="231" t="str">
        <f t="shared" ca="1" si="37"/>
        <v/>
      </c>
      <c r="AG159" s="231">
        <f ca="1">IF($AC159,ROUND(IF(ISNUMBER(E159),E159,0)*(IF(OR(ISNUMBER(SEARCH("Non déductible",$C159)),ISNUMBER(SEARCH("Non deductible",$C159))),0,IF(ISNUMBER(SEARCH("Repas",$C159)),0.5,IF(ISNUMBER(SEARCH("Bureau à domicile",$C159)),Accueil!$B$13,IF(OR(ISNUMBER(SEARCH("Véhicule",$C159)),ISNUMBER(SEARCH("Vehicule",$C159)),ISNUMBER(SEARCH("vehicule",$C159))),Accueil!$B$14,IFERROR(VLOOKUP($C159,$L$3:$P$43,5,FALSE),1)))))),2),0)</f>
        <v>0</v>
      </c>
      <c r="AH159" s="231">
        <f ca="1">IF($AD159,ROUND(IF(ISNUMBER(F159),F159,0)*(IF(OR(ISNUMBER(SEARCH("Non déductible",$C159)),ISNUMBER(SEARCH("Non deductible",$C159))),0,IF(ISNUMBER(SEARCH("Repas",$C159)),0.5,IF(ISNUMBER(SEARCH("Bureau à domicile",$C159)),Accueil!$B$13,IF(OR(ISNUMBER(SEARCH("Véhicule",$C159)),ISNUMBER(SEARCH("Vehicule",$C159)),ISNUMBER(SEARCH("vehicule",$C159))),Accueil!$B$14,IFERROR(VLOOKUP($C159,$L$3:$P$43,5,FALSE),1)))))),2),0)</f>
        <v>0</v>
      </c>
    </row>
    <row r="160" spans="1:34" ht="20.100000000000001" customHeight="1" x14ac:dyDescent="0.25">
      <c r="A160" s="248" t="str">
        <f>IF(NOT(_xlfn.ISFORMULA(D160)),IF(AND(ISNUMBER(D160),D160&lt;&gt;0),Accueil!$B$7,IF(NOT(_xlfn.ISFORMULA(G160)),IF(AND(ISNUMBER(G160),G160&lt;&gt;0),Accueil!$B$7,""),"")),IF(NOT(_xlfn.ISFORMULA(G160)),IF(AND(ISNUMBER(G160),G160&lt;&gt;0),Accueil!$B$7,""),""))</f>
        <v/>
      </c>
      <c r="B160" s="37"/>
      <c r="C160" s="37"/>
      <c r="D160" s="249" t="str">
        <f t="shared" ca="1" si="28"/>
        <v/>
      </c>
      <c r="E160" s="223" t="str">
        <f t="shared" ca="1" si="29"/>
        <v/>
      </c>
      <c r="F160" s="223" t="str">
        <f t="shared" ca="1" si="30"/>
        <v/>
      </c>
      <c r="G160" s="224" t="str">
        <f t="shared" ca="1" si="31"/>
        <v/>
      </c>
      <c r="H160" s="255" t="str">
        <f t="shared" ca="1" si="32"/>
        <v/>
      </c>
      <c r="I160" s="251" t="str">
        <f t="shared" ca="1" si="33"/>
        <v/>
      </c>
      <c r="J160" s="244" t="str">
        <f t="shared" ca="1" si="34"/>
        <v/>
      </c>
      <c r="K160" s="35"/>
      <c r="L160" s="148"/>
      <c r="M160" s="148"/>
      <c r="N160" s="148"/>
      <c r="O160" s="148"/>
      <c r="P160" s="148"/>
      <c r="Q160" s="148"/>
      <c r="R160" s="148"/>
      <c r="S160" s="148"/>
      <c r="T160" s="197"/>
      <c r="U160" s="35"/>
      <c r="X160" s="148"/>
      <c r="Y160" s="148"/>
      <c r="Z160" s="148"/>
      <c r="AA160" s="228" t="b">
        <f t="shared" ca="1" si="35"/>
        <v>1</v>
      </c>
      <c r="AB160" s="228" t="b">
        <f t="shared" si="36"/>
        <v>0</v>
      </c>
      <c r="AC160" s="228" t="b">
        <f ca="1">AND(Accueil!$Z$100="Régulière",Accueil!$E$5="Oui",$AA160,NOT($AB160),OR($AE160="",Accueil!$E$7="",NOT(ISNUMBER(Accueil!$E$7)),$AE160&gt;=Accueil!$E$7))</f>
        <v>0</v>
      </c>
      <c r="AD160" s="228" t="b">
        <f ca="1">AND(Accueil!$Z$100="Régulière",Accueil!$E$8="Oui",$AA160,NOT($AB160),OR($AE160="",Accueil!$E$10="",NOT(ISNUMBER(Accueil!$E$10)),$AE160&gt;=Accueil!$E$10))</f>
        <v>0</v>
      </c>
      <c r="AE160" s="247" t="str">
        <f>IF(NOT(_xlfn.ISFORMULA(A160)),IF(ISNUMBER(A160),A160,IF(NOT(_xlfn.ISFORMULA(D160)),IF(AND(ISNUMBER(D160),D160&lt;&gt;0),Accueil!$B$7,IF(NOT(_xlfn.ISFORMULA(G160)),IF(AND(ISNUMBER(G160),G160&lt;&gt;0),Accueil!$B$7,""),"")),IF(NOT(_xlfn.ISFORMULA(G160)),IF(AND(ISNUMBER(G160),G160&lt;&gt;0),Accueil!$B$7,""),""))),IF(NOT(_xlfn.ISFORMULA(D160)),IF(AND(ISNUMBER(D160),D160&lt;&gt;0),Accueil!$B$7,IF(NOT(_xlfn.ISFORMULA(G160)),IF(AND(ISNUMBER(G160),G160&lt;&gt;0),Accueil!$B$7,""),"")),IF(NOT(_xlfn.ISFORMULA(G160)),IF(AND(ISNUMBER(G160),G160&lt;&gt;0),Accueil!$B$7,""),"")))</f>
        <v/>
      </c>
      <c r="AF160" s="231" t="str">
        <f t="shared" ca="1" si="37"/>
        <v/>
      </c>
      <c r="AG160" s="231">
        <f ca="1">IF($AC160,ROUND(IF(ISNUMBER(E160),E160,0)*(IF(OR(ISNUMBER(SEARCH("Non déductible",$C160)),ISNUMBER(SEARCH("Non deductible",$C160))),0,IF(ISNUMBER(SEARCH("Repas",$C160)),0.5,IF(ISNUMBER(SEARCH("Bureau à domicile",$C160)),Accueil!$B$13,IF(OR(ISNUMBER(SEARCH("Véhicule",$C160)),ISNUMBER(SEARCH("Vehicule",$C160)),ISNUMBER(SEARCH("vehicule",$C160))),Accueil!$B$14,IFERROR(VLOOKUP($C160,$L$3:$P$43,5,FALSE),1)))))),2),0)</f>
        <v>0</v>
      </c>
      <c r="AH160" s="231">
        <f ca="1">IF($AD160,ROUND(IF(ISNUMBER(F160),F160,0)*(IF(OR(ISNUMBER(SEARCH("Non déductible",$C160)),ISNUMBER(SEARCH("Non deductible",$C160))),0,IF(ISNUMBER(SEARCH("Repas",$C160)),0.5,IF(ISNUMBER(SEARCH("Bureau à domicile",$C160)),Accueil!$B$13,IF(OR(ISNUMBER(SEARCH("Véhicule",$C160)),ISNUMBER(SEARCH("Vehicule",$C160)),ISNUMBER(SEARCH("vehicule",$C160))),Accueil!$B$14,IFERROR(VLOOKUP($C160,$L$3:$P$43,5,FALSE),1)))))),2),0)</f>
        <v>0</v>
      </c>
    </row>
    <row r="161" spans="1:34" ht="20.100000000000001" customHeight="1" x14ac:dyDescent="0.25">
      <c r="A161" s="248" t="str">
        <f>IF(NOT(_xlfn.ISFORMULA(D161)),IF(AND(ISNUMBER(D161),D161&lt;&gt;0),Accueil!$B$7,IF(NOT(_xlfn.ISFORMULA(G161)),IF(AND(ISNUMBER(G161),G161&lt;&gt;0),Accueil!$B$7,""),"")),IF(NOT(_xlfn.ISFORMULA(G161)),IF(AND(ISNUMBER(G161),G161&lt;&gt;0),Accueil!$B$7,""),""))</f>
        <v/>
      </c>
      <c r="B161" s="37"/>
      <c r="C161" s="37"/>
      <c r="D161" s="249" t="str">
        <f t="shared" ca="1" si="28"/>
        <v/>
      </c>
      <c r="E161" s="223" t="str">
        <f t="shared" ca="1" si="29"/>
        <v/>
      </c>
      <c r="F161" s="223" t="str">
        <f t="shared" ca="1" si="30"/>
        <v/>
      </c>
      <c r="G161" s="224" t="str">
        <f t="shared" ca="1" si="31"/>
        <v/>
      </c>
      <c r="H161" s="255" t="str">
        <f t="shared" ca="1" si="32"/>
        <v/>
      </c>
      <c r="I161" s="251" t="str">
        <f t="shared" ca="1" si="33"/>
        <v/>
      </c>
      <c r="J161" s="244" t="str">
        <f t="shared" ca="1" si="34"/>
        <v/>
      </c>
      <c r="K161" s="35"/>
      <c r="L161" s="148"/>
      <c r="M161" s="148"/>
      <c r="N161" s="148"/>
      <c r="O161" s="148"/>
      <c r="P161" s="148"/>
      <c r="Q161" s="148"/>
      <c r="R161" s="148"/>
      <c r="S161" s="148"/>
      <c r="T161" s="197"/>
      <c r="U161" s="35"/>
      <c r="X161" s="148"/>
      <c r="Y161" s="148"/>
      <c r="Z161" s="148"/>
      <c r="AA161" s="228" t="b">
        <f t="shared" ca="1" si="35"/>
        <v>1</v>
      </c>
      <c r="AB161" s="228" t="b">
        <f t="shared" si="36"/>
        <v>0</v>
      </c>
      <c r="AC161" s="228" t="b">
        <f ca="1">AND(Accueil!$Z$100="Régulière",Accueil!$E$5="Oui",$AA161,NOT($AB161),OR($AE161="",Accueil!$E$7="",NOT(ISNUMBER(Accueil!$E$7)),$AE161&gt;=Accueil!$E$7))</f>
        <v>0</v>
      </c>
      <c r="AD161" s="228" t="b">
        <f ca="1">AND(Accueil!$Z$100="Régulière",Accueil!$E$8="Oui",$AA161,NOT($AB161),OR($AE161="",Accueil!$E$10="",NOT(ISNUMBER(Accueil!$E$10)),$AE161&gt;=Accueil!$E$10))</f>
        <v>0</v>
      </c>
      <c r="AE161" s="247" t="str">
        <f>IF(NOT(_xlfn.ISFORMULA(A161)),IF(ISNUMBER(A161),A161,IF(NOT(_xlfn.ISFORMULA(D161)),IF(AND(ISNUMBER(D161),D161&lt;&gt;0),Accueil!$B$7,IF(NOT(_xlfn.ISFORMULA(G161)),IF(AND(ISNUMBER(G161),G161&lt;&gt;0),Accueil!$B$7,""),"")),IF(NOT(_xlfn.ISFORMULA(G161)),IF(AND(ISNUMBER(G161),G161&lt;&gt;0),Accueil!$B$7,""),""))),IF(NOT(_xlfn.ISFORMULA(D161)),IF(AND(ISNUMBER(D161),D161&lt;&gt;0),Accueil!$B$7,IF(NOT(_xlfn.ISFORMULA(G161)),IF(AND(ISNUMBER(G161),G161&lt;&gt;0),Accueil!$B$7,""),"")),IF(NOT(_xlfn.ISFORMULA(G161)),IF(AND(ISNUMBER(G161),G161&lt;&gt;0),Accueil!$B$7,""),"")))</f>
        <v/>
      </c>
      <c r="AF161" s="231" t="str">
        <f t="shared" ca="1" si="37"/>
        <v/>
      </c>
      <c r="AG161" s="231">
        <f ca="1">IF($AC161,ROUND(IF(ISNUMBER(E161),E161,0)*(IF(OR(ISNUMBER(SEARCH("Non déductible",$C161)),ISNUMBER(SEARCH("Non deductible",$C161))),0,IF(ISNUMBER(SEARCH("Repas",$C161)),0.5,IF(ISNUMBER(SEARCH("Bureau à domicile",$C161)),Accueil!$B$13,IF(OR(ISNUMBER(SEARCH("Véhicule",$C161)),ISNUMBER(SEARCH("Vehicule",$C161)),ISNUMBER(SEARCH("vehicule",$C161))),Accueil!$B$14,IFERROR(VLOOKUP($C161,$L$3:$P$43,5,FALSE),1)))))),2),0)</f>
        <v>0</v>
      </c>
      <c r="AH161" s="231">
        <f ca="1">IF($AD161,ROUND(IF(ISNUMBER(F161),F161,0)*(IF(OR(ISNUMBER(SEARCH("Non déductible",$C161)),ISNUMBER(SEARCH("Non deductible",$C161))),0,IF(ISNUMBER(SEARCH("Repas",$C161)),0.5,IF(ISNUMBER(SEARCH("Bureau à domicile",$C161)),Accueil!$B$13,IF(OR(ISNUMBER(SEARCH("Véhicule",$C161)),ISNUMBER(SEARCH("Vehicule",$C161)),ISNUMBER(SEARCH("vehicule",$C161))),Accueil!$B$14,IFERROR(VLOOKUP($C161,$L$3:$P$43,5,FALSE),1)))))),2),0)</f>
        <v>0</v>
      </c>
    </row>
    <row r="162" spans="1:34" ht="20.100000000000001" customHeight="1" x14ac:dyDescent="0.25">
      <c r="A162" s="248" t="str">
        <f>IF(NOT(_xlfn.ISFORMULA(D162)),IF(AND(ISNUMBER(D162),D162&lt;&gt;0),Accueil!$B$7,IF(NOT(_xlfn.ISFORMULA(G162)),IF(AND(ISNUMBER(G162),G162&lt;&gt;0),Accueil!$B$7,""),"")),IF(NOT(_xlfn.ISFORMULA(G162)),IF(AND(ISNUMBER(G162),G162&lt;&gt;0),Accueil!$B$7,""),""))</f>
        <v/>
      </c>
      <c r="B162" s="37"/>
      <c r="C162" s="37"/>
      <c r="D162" s="249" t="str">
        <f t="shared" ca="1" si="28"/>
        <v/>
      </c>
      <c r="E162" s="223" t="str">
        <f t="shared" ca="1" si="29"/>
        <v/>
      </c>
      <c r="F162" s="223" t="str">
        <f t="shared" ca="1" si="30"/>
        <v/>
      </c>
      <c r="G162" s="224" t="str">
        <f t="shared" ca="1" si="31"/>
        <v/>
      </c>
      <c r="H162" s="255" t="str">
        <f t="shared" ca="1" si="32"/>
        <v/>
      </c>
      <c r="I162" s="251" t="str">
        <f t="shared" ca="1" si="33"/>
        <v/>
      </c>
      <c r="J162" s="244" t="str">
        <f t="shared" ca="1" si="34"/>
        <v/>
      </c>
      <c r="K162" s="35"/>
      <c r="L162" s="148"/>
      <c r="M162" s="148"/>
      <c r="N162" s="148"/>
      <c r="O162" s="148"/>
      <c r="P162" s="148"/>
      <c r="Q162" s="148"/>
      <c r="R162" s="148"/>
      <c r="S162" s="148"/>
      <c r="T162" s="197"/>
      <c r="U162" s="35"/>
      <c r="X162" s="148"/>
      <c r="Y162" s="148"/>
      <c r="Z162" s="148"/>
      <c r="AA162" s="228" t="b">
        <f t="shared" ca="1" si="35"/>
        <v>1</v>
      </c>
      <c r="AB162" s="228" t="b">
        <f t="shared" si="36"/>
        <v>0</v>
      </c>
      <c r="AC162" s="228" t="b">
        <f ca="1">AND(Accueil!$Z$100="Régulière",Accueil!$E$5="Oui",$AA162,NOT($AB162),OR($AE162="",Accueil!$E$7="",NOT(ISNUMBER(Accueil!$E$7)),$AE162&gt;=Accueil!$E$7))</f>
        <v>0</v>
      </c>
      <c r="AD162" s="228" t="b">
        <f ca="1">AND(Accueil!$Z$100="Régulière",Accueil!$E$8="Oui",$AA162,NOT($AB162),OR($AE162="",Accueil!$E$10="",NOT(ISNUMBER(Accueil!$E$10)),$AE162&gt;=Accueil!$E$10))</f>
        <v>0</v>
      </c>
      <c r="AE162" s="247" t="str">
        <f>IF(NOT(_xlfn.ISFORMULA(A162)),IF(ISNUMBER(A162),A162,IF(NOT(_xlfn.ISFORMULA(D162)),IF(AND(ISNUMBER(D162),D162&lt;&gt;0),Accueil!$B$7,IF(NOT(_xlfn.ISFORMULA(G162)),IF(AND(ISNUMBER(G162),G162&lt;&gt;0),Accueil!$B$7,""),"")),IF(NOT(_xlfn.ISFORMULA(G162)),IF(AND(ISNUMBER(G162),G162&lt;&gt;0),Accueil!$B$7,""),""))),IF(NOT(_xlfn.ISFORMULA(D162)),IF(AND(ISNUMBER(D162),D162&lt;&gt;0),Accueil!$B$7,IF(NOT(_xlfn.ISFORMULA(G162)),IF(AND(ISNUMBER(G162),G162&lt;&gt;0),Accueil!$B$7,""),"")),IF(NOT(_xlfn.ISFORMULA(G162)),IF(AND(ISNUMBER(G162),G162&lt;&gt;0),Accueil!$B$7,""),"")))</f>
        <v/>
      </c>
      <c r="AF162" s="231" t="str">
        <f t="shared" ca="1" si="37"/>
        <v/>
      </c>
      <c r="AG162" s="231">
        <f ca="1">IF($AC162,ROUND(IF(ISNUMBER(E162),E162,0)*(IF(OR(ISNUMBER(SEARCH("Non déductible",$C162)),ISNUMBER(SEARCH("Non deductible",$C162))),0,IF(ISNUMBER(SEARCH("Repas",$C162)),0.5,IF(ISNUMBER(SEARCH("Bureau à domicile",$C162)),Accueil!$B$13,IF(OR(ISNUMBER(SEARCH("Véhicule",$C162)),ISNUMBER(SEARCH("Vehicule",$C162)),ISNUMBER(SEARCH("vehicule",$C162))),Accueil!$B$14,IFERROR(VLOOKUP($C162,$L$3:$P$43,5,FALSE),1)))))),2),0)</f>
        <v>0</v>
      </c>
      <c r="AH162" s="231">
        <f ca="1">IF($AD162,ROUND(IF(ISNUMBER(F162),F162,0)*(IF(OR(ISNUMBER(SEARCH("Non déductible",$C162)),ISNUMBER(SEARCH("Non deductible",$C162))),0,IF(ISNUMBER(SEARCH("Repas",$C162)),0.5,IF(ISNUMBER(SEARCH("Bureau à domicile",$C162)),Accueil!$B$13,IF(OR(ISNUMBER(SEARCH("Véhicule",$C162)),ISNUMBER(SEARCH("Vehicule",$C162)),ISNUMBER(SEARCH("vehicule",$C162))),Accueil!$B$14,IFERROR(VLOOKUP($C162,$L$3:$P$43,5,FALSE),1)))))),2),0)</f>
        <v>0</v>
      </c>
    </row>
    <row r="163" spans="1:34" ht="20.100000000000001" customHeight="1" x14ac:dyDescent="0.25">
      <c r="A163" s="248" t="str">
        <f>IF(NOT(_xlfn.ISFORMULA(D163)),IF(AND(ISNUMBER(D163),D163&lt;&gt;0),Accueil!$B$7,IF(NOT(_xlfn.ISFORMULA(G163)),IF(AND(ISNUMBER(G163),G163&lt;&gt;0),Accueil!$B$7,""),"")),IF(NOT(_xlfn.ISFORMULA(G163)),IF(AND(ISNUMBER(G163),G163&lt;&gt;0),Accueil!$B$7,""),""))</f>
        <v/>
      </c>
      <c r="B163" s="37"/>
      <c r="C163" s="37"/>
      <c r="D163" s="249" t="str">
        <f t="shared" ca="1" si="28"/>
        <v/>
      </c>
      <c r="E163" s="223" t="str">
        <f t="shared" ca="1" si="29"/>
        <v/>
      </c>
      <c r="F163" s="223" t="str">
        <f t="shared" ca="1" si="30"/>
        <v/>
      </c>
      <c r="G163" s="224" t="str">
        <f t="shared" ca="1" si="31"/>
        <v/>
      </c>
      <c r="H163" s="255" t="str">
        <f t="shared" ca="1" si="32"/>
        <v/>
      </c>
      <c r="I163" s="251" t="str">
        <f t="shared" ca="1" si="33"/>
        <v/>
      </c>
      <c r="J163" s="244" t="str">
        <f t="shared" ca="1" si="34"/>
        <v/>
      </c>
      <c r="K163" s="35"/>
      <c r="L163" s="148"/>
      <c r="M163" s="148"/>
      <c r="N163" s="148"/>
      <c r="O163" s="148"/>
      <c r="P163" s="148"/>
      <c r="Q163" s="148"/>
      <c r="R163" s="148"/>
      <c r="S163" s="148"/>
      <c r="T163" s="197"/>
      <c r="U163" s="35"/>
      <c r="X163" s="148"/>
      <c r="Y163" s="148"/>
      <c r="Z163" s="148"/>
      <c r="AA163" s="228" t="b">
        <f t="shared" ca="1" si="35"/>
        <v>1</v>
      </c>
      <c r="AB163" s="228" t="b">
        <f t="shared" si="36"/>
        <v>0</v>
      </c>
      <c r="AC163" s="228" t="b">
        <f ca="1">AND(Accueil!$Z$100="Régulière",Accueil!$E$5="Oui",$AA163,NOT($AB163),OR($AE163="",Accueil!$E$7="",NOT(ISNUMBER(Accueil!$E$7)),$AE163&gt;=Accueil!$E$7))</f>
        <v>0</v>
      </c>
      <c r="AD163" s="228" t="b">
        <f ca="1">AND(Accueil!$Z$100="Régulière",Accueil!$E$8="Oui",$AA163,NOT($AB163),OR($AE163="",Accueil!$E$10="",NOT(ISNUMBER(Accueil!$E$10)),$AE163&gt;=Accueil!$E$10))</f>
        <v>0</v>
      </c>
      <c r="AE163" s="247" t="str">
        <f>IF(NOT(_xlfn.ISFORMULA(A163)),IF(ISNUMBER(A163),A163,IF(NOT(_xlfn.ISFORMULA(D163)),IF(AND(ISNUMBER(D163),D163&lt;&gt;0),Accueil!$B$7,IF(NOT(_xlfn.ISFORMULA(G163)),IF(AND(ISNUMBER(G163),G163&lt;&gt;0),Accueil!$B$7,""),"")),IF(NOT(_xlfn.ISFORMULA(G163)),IF(AND(ISNUMBER(G163),G163&lt;&gt;0),Accueil!$B$7,""),""))),IF(NOT(_xlfn.ISFORMULA(D163)),IF(AND(ISNUMBER(D163),D163&lt;&gt;0),Accueil!$B$7,IF(NOT(_xlfn.ISFORMULA(G163)),IF(AND(ISNUMBER(G163),G163&lt;&gt;0),Accueil!$B$7,""),"")),IF(NOT(_xlfn.ISFORMULA(G163)),IF(AND(ISNUMBER(G163),G163&lt;&gt;0),Accueil!$B$7,""),"")))</f>
        <v/>
      </c>
      <c r="AF163" s="231" t="str">
        <f t="shared" ca="1" si="37"/>
        <v/>
      </c>
      <c r="AG163" s="231">
        <f ca="1">IF($AC163,ROUND(IF(ISNUMBER(E163),E163,0)*(IF(OR(ISNUMBER(SEARCH("Non déductible",$C163)),ISNUMBER(SEARCH("Non deductible",$C163))),0,IF(ISNUMBER(SEARCH("Repas",$C163)),0.5,IF(ISNUMBER(SEARCH("Bureau à domicile",$C163)),Accueil!$B$13,IF(OR(ISNUMBER(SEARCH("Véhicule",$C163)),ISNUMBER(SEARCH("Vehicule",$C163)),ISNUMBER(SEARCH("vehicule",$C163))),Accueil!$B$14,IFERROR(VLOOKUP($C163,$L$3:$P$43,5,FALSE),1)))))),2),0)</f>
        <v>0</v>
      </c>
      <c r="AH163" s="231">
        <f ca="1">IF($AD163,ROUND(IF(ISNUMBER(F163),F163,0)*(IF(OR(ISNUMBER(SEARCH("Non déductible",$C163)),ISNUMBER(SEARCH("Non deductible",$C163))),0,IF(ISNUMBER(SEARCH("Repas",$C163)),0.5,IF(ISNUMBER(SEARCH("Bureau à domicile",$C163)),Accueil!$B$13,IF(OR(ISNUMBER(SEARCH("Véhicule",$C163)),ISNUMBER(SEARCH("Vehicule",$C163)),ISNUMBER(SEARCH("vehicule",$C163))),Accueil!$B$14,IFERROR(VLOOKUP($C163,$L$3:$P$43,5,FALSE),1)))))),2),0)</f>
        <v>0</v>
      </c>
    </row>
    <row r="164" spans="1:34" ht="20.100000000000001" customHeight="1" x14ac:dyDescent="0.25">
      <c r="A164" s="248" t="str">
        <f>IF(NOT(_xlfn.ISFORMULA(D164)),IF(AND(ISNUMBER(D164),D164&lt;&gt;0),Accueil!$B$7,IF(NOT(_xlfn.ISFORMULA(G164)),IF(AND(ISNUMBER(G164),G164&lt;&gt;0),Accueil!$B$7,""),"")),IF(NOT(_xlfn.ISFORMULA(G164)),IF(AND(ISNUMBER(G164),G164&lt;&gt;0),Accueil!$B$7,""),""))</f>
        <v/>
      </c>
      <c r="B164" s="37"/>
      <c r="C164" s="37"/>
      <c r="D164" s="249" t="str">
        <f t="shared" ca="1" si="28"/>
        <v/>
      </c>
      <c r="E164" s="223" t="str">
        <f t="shared" ca="1" si="29"/>
        <v/>
      </c>
      <c r="F164" s="223" t="str">
        <f t="shared" ca="1" si="30"/>
        <v/>
      </c>
      <c r="G164" s="224" t="str">
        <f t="shared" ca="1" si="31"/>
        <v/>
      </c>
      <c r="H164" s="255" t="str">
        <f t="shared" ca="1" si="32"/>
        <v/>
      </c>
      <c r="I164" s="251" t="str">
        <f t="shared" ca="1" si="33"/>
        <v/>
      </c>
      <c r="J164" s="244" t="str">
        <f t="shared" ca="1" si="34"/>
        <v/>
      </c>
      <c r="K164" s="35"/>
      <c r="L164" s="148"/>
      <c r="M164" s="148"/>
      <c r="N164" s="148"/>
      <c r="O164" s="148"/>
      <c r="P164" s="148"/>
      <c r="Q164" s="148"/>
      <c r="R164" s="148"/>
      <c r="S164" s="148"/>
      <c r="T164" s="197"/>
      <c r="U164" s="35"/>
      <c r="X164" s="148"/>
      <c r="Y164" s="148"/>
      <c r="Z164" s="148"/>
      <c r="AA164" s="228" t="b">
        <f t="shared" ca="1" si="35"/>
        <v>1</v>
      </c>
      <c r="AB164" s="228" t="b">
        <f t="shared" si="36"/>
        <v>0</v>
      </c>
      <c r="AC164" s="228" t="b">
        <f ca="1">AND(Accueil!$Z$100="Régulière",Accueil!$E$5="Oui",$AA164,NOT($AB164),OR($AE164="",Accueil!$E$7="",NOT(ISNUMBER(Accueil!$E$7)),$AE164&gt;=Accueil!$E$7))</f>
        <v>0</v>
      </c>
      <c r="AD164" s="228" t="b">
        <f ca="1">AND(Accueil!$Z$100="Régulière",Accueil!$E$8="Oui",$AA164,NOT($AB164),OR($AE164="",Accueil!$E$10="",NOT(ISNUMBER(Accueil!$E$10)),$AE164&gt;=Accueil!$E$10))</f>
        <v>0</v>
      </c>
      <c r="AE164" s="247" t="str">
        <f>IF(NOT(_xlfn.ISFORMULA(A164)),IF(ISNUMBER(A164),A164,IF(NOT(_xlfn.ISFORMULA(D164)),IF(AND(ISNUMBER(D164),D164&lt;&gt;0),Accueil!$B$7,IF(NOT(_xlfn.ISFORMULA(G164)),IF(AND(ISNUMBER(G164),G164&lt;&gt;0),Accueil!$B$7,""),"")),IF(NOT(_xlfn.ISFORMULA(G164)),IF(AND(ISNUMBER(G164),G164&lt;&gt;0),Accueil!$B$7,""),""))),IF(NOT(_xlfn.ISFORMULA(D164)),IF(AND(ISNUMBER(D164),D164&lt;&gt;0),Accueil!$B$7,IF(NOT(_xlfn.ISFORMULA(G164)),IF(AND(ISNUMBER(G164),G164&lt;&gt;0),Accueil!$B$7,""),"")),IF(NOT(_xlfn.ISFORMULA(G164)),IF(AND(ISNUMBER(G164),G164&lt;&gt;0),Accueil!$B$7,""),"")))</f>
        <v/>
      </c>
      <c r="AF164" s="231" t="str">
        <f t="shared" ca="1" si="37"/>
        <v/>
      </c>
      <c r="AG164" s="231">
        <f ca="1">IF($AC164,ROUND(IF(ISNUMBER(E164),E164,0)*(IF(OR(ISNUMBER(SEARCH("Non déductible",$C164)),ISNUMBER(SEARCH("Non deductible",$C164))),0,IF(ISNUMBER(SEARCH("Repas",$C164)),0.5,IF(ISNUMBER(SEARCH("Bureau à domicile",$C164)),Accueil!$B$13,IF(OR(ISNUMBER(SEARCH("Véhicule",$C164)),ISNUMBER(SEARCH("Vehicule",$C164)),ISNUMBER(SEARCH("vehicule",$C164))),Accueil!$B$14,IFERROR(VLOOKUP($C164,$L$3:$P$43,5,FALSE),1)))))),2),0)</f>
        <v>0</v>
      </c>
      <c r="AH164" s="231">
        <f ca="1">IF($AD164,ROUND(IF(ISNUMBER(F164),F164,0)*(IF(OR(ISNUMBER(SEARCH("Non déductible",$C164)),ISNUMBER(SEARCH("Non deductible",$C164))),0,IF(ISNUMBER(SEARCH("Repas",$C164)),0.5,IF(ISNUMBER(SEARCH("Bureau à domicile",$C164)),Accueil!$B$13,IF(OR(ISNUMBER(SEARCH("Véhicule",$C164)),ISNUMBER(SEARCH("Vehicule",$C164)),ISNUMBER(SEARCH("vehicule",$C164))),Accueil!$B$14,IFERROR(VLOOKUP($C164,$L$3:$P$43,5,FALSE),1)))))),2),0)</f>
        <v>0</v>
      </c>
    </row>
    <row r="165" spans="1:34" ht="20.100000000000001" customHeight="1" x14ac:dyDescent="0.25">
      <c r="A165" s="248" t="str">
        <f>IF(NOT(_xlfn.ISFORMULA(D165)),IF(AND(ISNUMBER(D165),D165&lt;&gt;0),Accueil!$B$7,IF(NOT(_xlfn.ISFORMULA(G165)),IF(AND(ISNUMBER(G165),G165&lt;&gt;0),Accueil!$B$7,""),"")),IF(NOT(_xlfn.ISFORMULA(G165)),IF(AND(ISNUMBER(G165),G165&lt;&gt;0),Accueil!$B$7,""),""))</f>
        <v/>
      </c>
      <c r="B165" s="37"/>
      <c r="C165" s="37"/>
      <c r="D165" s="249" t="str">
        <f t="shared" ca="1" si="28"/>
        <v/>
      </c>
      <c r="E165" s="223" t="str">
        <f t="shared" ca="1" si="29"/>
        <v/>
      </c>
      <c r="F165" s="223" t="str">
        <f t="shared" ca="1" si="30"/>
        <v/>
      </c>
      <c r="G165" s="224" t="str">
        <f t="shared" ca="1" si="31"/>
        <v/>
      </c>
      <c r="H165" s="255" t="str">
        <f t="shared" ca="1" si="32"/>
        <v/>
      </c>
      <c r="I165" s="251" t="str">
        <f t="shared" ca="1" si="33"/>
        <v/>
      </c>
      <c r="J165" s="244" t="str">
        <f t="shared" ca="1" si="34"/>
        <v/>
      </c>
      <c r="K165" s="35"/>
      <c r="L165" s="148"/>
      <c r="M165" s="148"/>
      <c r="N165" s="148"/>
      <c r="O165" s="148"/>
      <c r="P165" s="148"/>
      <c r="Q165" s="148"/>
      <c r="R165" s="148"/>
      <c r="S165" s="148"/>
      <c r="T165" s="197"/>
      <c r="U165" s="35"/>
      <c r="X165" s="148"/>
      <c r="Y165" s="148"/>
      <c r="Z165" s="148"/>
      <c r="AA165" s="228" t="b">
        <f t="shared" ca="1" si="35"/>
        <v>1</v>
      </c>
      <c r="AB165" s="228" t="b">
        <f t="shared" si="36"/>
        <v>0</v>
      </c>
      <c r="AC165" s="228" t="b">
        <f ca="1">AND(Accueil!$Z$100="Régulière",Accueil!$E$5="Oui",$AA165,NOT($AB165),OR($AE165="",Accueil!$E$7="",NOT(ISNUMBER(Accueil!$E$7)),$AE165&gt;=Accueil!$E$7))</f>
        <v>0</v>
      </c>
      <c r="AD165" s="228" t="b">
        <f ca="1">AND(Accueil!$Z$100="Régulière",Accueil!$E$8="Oui",$AA165,NOT($AB165),OR($AE165="",Accueil!$E$10="",NOT(ISNUMBER(Accueil!$E$10)),$AE165&gt;=Accueil!$E$10))</f>
        <v>0</v>
      </c>
      <c r="AE165" s="247" t="str">
        <f>IF(NOT(_xlfn.ISFORMULA(A165)),IF(ISNUMBER(A165),A165,IF(NOT(_xlfn.ISFORMULA(D165)),IF(AND(ISNUMBER(D165),D165&lt;&gt;0),Accueil!$B$7,IF(NOT(_xlfn.ISFORMULA(G165)),IF(AND(ISNUMBER(G165),G165&lt;&gt;0),Accueil!$B$7,""),"")),IF(NOT(_xlfn.ISFORMULA(G165)),IF(AND(ISNUMBER(G165),G165&lt;&gt;0),Accueil!$B$7,""),""))),IF(NOT(_xlfn.ISFORMULA(D165)),IF(AND(ISNUMBER(D165),D165&lt;&gt;0),Accueil!$B$7,IF(NOT(_xlfn.ISFORMULA(G165)),IF(AND(ISNUMBER(G165),G165&lt;&gt;0),Accueil!$B$7,""),"")),IF(NOT(_xlfn.ISFORMULA(G165)),IF(AND(ISNUMBER(G165),G165&lt;&gt;0),Accueil!$B$7,""),"")))</f>
        <v/>
      </c>
      <c r="AF165" s="231" t="str">
        <f t="shared" ca="1" si="37"/>
        <v/>
      </c>
      <c r="AG165" s="231">
        <f ca="1">IF($AC165,ROUND(IF(ISNUMBER(E165),E165,0)*(IF(OR(ISNUMBER(SEARCH("Non déductible",$C165)),ISNUMBER(SEARCH("Non deductible",$C165))),0,IF(ISNUMBER(SEARCH("Repas",$C165)),0.5,IF(ISNUMBER(SEARCH("Bureau à domicile",$C165)),Accueil!$B$13,IF(OR(ISNUMBER(SEARCH("Véhicule",$C165)),ISNUMBER(SEARCH("Vehicule",$C165)),ISNUMBER(SEARCH("vehicule",$C165))),Accueil!$B$14,IFERROR(VLOOKUP($C165,$L$3:$P$43,5,FALSE),1)))))),2),0)</f>
        <v>0</v>
      </c>
      <c r="AH165" s="231">
        <f ca="1">IF($AD165,ROUND(IF(ISNUMBER(F165),F165,0)*(IF(OR(ISNUMBER(SEARCH("Non déductible",$C165)),ISNUMBER(SEARCH("Non deductible",$C165))),0,IF(ISNUMBER(SEARCH("Repas",$C165)),0.5,IF(ISNUMBER(SEARCH("Bureau à domicile",$C165)),Accueil!$B$13,IF(OR(ISNUMBER(SEARCH("Véhicule",$C165)),ISNUMBER(SEARCH("Vehicule",$C165)),ISNUMBER(SEARCH("vehicule",$C165))),Accueil!$B$14,IFERROR(VLOOKUP($C165,$L$3:$P$43,5,FALSE),1)))))),2),0)</f>
        <v>0</v>
      </c>
    </row>
    <row r="166" spans="1:34" ht="20.100000000000001" customHeight="1" x14ac:dyDescent="0.25">
      <c r="A166" s="248" t="str">
        <f>IF(NOT(_xlfn.ISFORMULA(D166)),IF(AND(ISNUMBER(D166),D166&lt;&gt;0),Accueil!$B$7,IF(NOT(_xlfn.ISFORMULA(G166)),IF(AND(ISNUMBER(G166),G166&lt;&gt;0),Accueil!$B$7,""),"")),IF(NOT(_xlfn.ISFORMULA(G166)),IF(AND(ISNUMBER(G166),G166&lt;&gt;0),Accueil!$B$7,""),""))</f>
        <v/>
      </c>
      <c r="B166" s="37"/>
      <c r="C166" s="37"/>
      <c r="D166" s="249" t="str">
        <f t="shared" ca="1" si="28"/>
        <v/>
      </c>
      <c r="E166" s="223" t="str">
        <f t="shared" ca="1" si="29"/>
        <v/>
      </c>
      <c r="F166" s="223" t="str">
        <f t="shared" ca="1" si="30"/>
        <v/>
      </c>
      <c r="G166" s="224" t="str">
        <f t="shared" ca="1" si="31"/>
        <v/>
      </c>
      <c r="H166" s="255" t="str">
        <f t="shared" ca="1" si="32"/>
        <v/>
      </c>
      <c r="I166" s="251" t="str">
        <f t="shared" ca="1" si="33"/>
        <v/>
      </c>
      <c r="J166" s="244" t="str">
        <f t="shared" ca="1" si="34"/>
        <v/>
      </c>
      <c r="K166" s="35"/>
      <c r="L166" s="148"/>
      <c r="M166" s="148"/>
      <c r="N166" s="148"/>
      <c r="O166" s="148"/>
      <c r="P166" s="148"/>
      <c r="Q166" s="148"/>
      <c r="R166" s="148"/>
      <c r="S166" s="148"/>
      <c r="T166" s="197"/>
      <c r="U166" s="35"/>
      <c r="X166" s="148"/>
      <c r="Y166" s="148"/>
      <c r="Z166" s="148"/>
      <c r="AA166" s="228" t="b">
        <f t="shared" ca="1" si="35"/>
        <v>1</v>
      </c>
      <c r="AB166" s="228" t="b">
        <f t="shared" si="36"/>
        <v>0</v>
      </c>
      <c r="AC166" s="228" t="b">
        <f ca="1">AND(Accueil!$Z$100="Régulière",Accueil!$E$5="Oui",$AA166,NOT($AB166),OR($AE166="",Accueil!$E$7="",NOT(ISNUMBER(Accueil!$E$7)),$AE166&gt;=Accueil!$E$7))</f>
        <v>0</v>
      </c>
      <c r="AD166" s="228" t="b">
        <f ca="1">AND(Accueil!$Z$100="Régulière",Accueil!$E$8="Oui",$AA166,NOT($AB166),OR($AE166="",Accueil!$E$10="",NOT(ISNUMBER(Accueil!$E$10)),$AE166&gt;=Accueil!$E$10))</f>
        <v>0</v>
      </c>
      <c r="AE166" s="247" t="str">
        <f>IF(NOT(_xlfn.ISFORMULA(A166)),IF(ISNUMBER(A166),A166,IF(NOT(_xlfn.ISFORMULA(D166)),IF(AND(ISNUMBER(D166),D166&lt;&gt;0),Accueil!$B$7,IF(NOT(_xlfn.ISFORMULA(G166)),IF(AND(ISNUMBER(G166),G166&lt;&gt;0),Accueil!$B$7,""),"")),IF(NOT(_xlfn.ISFORMULA(G166)),IF(AND(ISNUMBER(G166),G166&lt;&gt;0),Accueil!$B$7,""),""))),IF(NOT(_xlfn.ISFORMULA(D166)),IF(AND(ISNUMBER(D166),D166&lt;&gt;0),Accueil!$B$7,IF(NOT(_xlfn.ISFORMULA(G166)),IF(AND(ISNUMBER(G166),G166&lt;&gt;0),Accueil!$B$7,""),"")),IF(NOT(_xlfn.ISFORMULA(G166)),IF(AND(ISNUMBER(G166),G166&lt;&gt;0),Accueil!$B$7,""),"")))</f>
        <v/>
      </c>
      <c r="AF166" s="231" t="str">
        <f t="shared" ca="1" si="37"/>
        <v/>
      </c>
      <c r="AG166" s="231">
        <f ca="1">IF($AC166,ROUND(IF(ISNUMBER(E166),E166,0)*(IF(OR(ISNUMBER(SEARCH("Non déductible",$C166)),ISNUMBER(SEARCH("Non deductible",$C166))),0,IF(ISNUMBER(SEARCH("Repas",$C166)),0.5,IF(ISNUMBER(SEARCH("Bureau à domicile",$C166)),Accueil!$B$13,IF(OR(ISNUMBER(SEARCH("Véhicule",$C166)),ISNUMBER(SEARCH("Vehicule",$C166)),ISNUMBER(SEARCH("vehicule",$C166))),Accueil!$B$14,IFERROR(VLOOKUP($C166,$L$3:$P$43,5,FALSE),1)))))),2),0)</f>
        <v>0</v>
      </c>
      <c r="AH166" s="231">
        <f ca="1">IF($AD166,ROUND(IF(ISNUMBER(F166),F166,0)*(IF(OR(ISNUMBER(SEARCH("Non déductible",$C166)),ISNUMBER(SEARCH("Non deductible",$C166))),0,IF(ISNUMBER(SEARCH("Repas",$C166)),0.5,IF(ISNUMBER(SEARCH("Bureau à domicile",$C166)),Accueil!$B$13,IF(OR(ISNUMBER(SEARCH("Véhicule",$C166)),ISNUMBER(SEARCH("Vehicule",$C166)),ISNUMBER(SEARCH("vehicule",$C166))),Accueil!$B$14,IFERROR(VLOOKUP($C166,$L$3:$P$43,5,FALSE),1)))))),2),0)</f>
        <v>0</v>
      </c>
    </row>
    <row r="167" spans="1:34" ht="20.100000000000001" customHeight="1" x14ac:dyDescent="0.25">
      <c r="A167" s="248" t="str">
        <f>IF(NOT(_xlfn.ISFORMULA(D167)),IF(AND(ISNUMBER(D167),D167&lt;&gt;0),Accueil!$B$7,IF(NOT(_xlfn.ISFORMULA(G167)),IF(AND(ISNUMBER(G167),G167&lt;&gt;0),Accueil!$B$7,""),"")),IF(NOT(_xlfn.ISFORMULA(G167)),IF(AND(ISNUMBER(G167),G167&lt;&gt;0),Accueil!$B$7,""),""))</f>
        <v/>
      </c>
      <c r="B167" s="37"/>
      <c r="C167" s="37"/>
      <c r="D167" s="249" t="str">
        <f t="shared" ca="1" si="28"/>
        <v/>
      </c>
      <c r="E167" s="223" t="str">
        <f t="shared" ca="1" si="29"/>
        <v/>
      </c>
      <c r="F167" s="223" t="str">
        <f t="shared" ca="1" si="30"/>
        <v/>
      </c>
      <c r="G167" s="224" t="str">
        <f t="shared" ca="1" si="31"/>
        <v/>
      </c>
      <c r="H167" s="255" t="str">
        <f t="shared" ca="1" si="32"/>
        <v/>
      </c>
      <c r="I167" s="251" t="str">
        <f t="shared" ca="1" si="33"/>
        <v/>
      </c>
      <c r="J167" s="244" t="str">
        <f t="shared" ca="1" si="34"/>
        <v/>
      </c>
      <c r="K167" s="35"/>
      <c r="L167" s="148"/>
      <c r="M167" s="148"/>
      <c r="N167" s="148"/>
      <c r="O167" s="148"/>
      <c r="P167" s="148"/>
      <c r="Q167" s="148"/>
      <c r="R167" s="148"/>
      <c r="S167" s="148"/>
      <c r="T167" s="197"/>
      <c r="U167" s="35"/>
      <c r="X167" s="148"/>
      <c r="Y167" s="148"/>
      <c r="Z167" s="148"/>
      <c r="AA167" s="228" t="b">
        <f t="shared" ca="1" si="35"/>
        <v>1</v>
      </c>
      <c r="AB167" s="228" t="b">
        <f t="shared" si="36"/>
        <v>0</v>
      </c>
      <c r="AC167" s="228" t="b">
        <f ca="1">AND(Accueil!$Z$100="Régulière",Accueil!$E$5="Oui",$AA167,NOT($AB167),OR($AE167="",Accueil!$E$7="",NOT(ISNUMBER(Accueil!$E$7)),$AE167&gt;=Accueil!$E$7))</f>
        <v>0</v>
      </c>
      <c r="AD167" s="228" t="b">
        <f ca="1">AND(Accueil!$Z$100="Régulière",Accueil!$E$8="Oui",$AA167,NOT($AB167),OR($AE167="",Accueil!$E$10="",NOT(ISNUMBER(Accueil!$E$10)),$AE167&gt;=Accueil!$E$10))</f>
        <v>0</v>
      </c>
      <c r="AE167" s="247" t="str">
        <f>IF(NOT(_xlfn.ISFORMULA(A167)),IF(ISNUMBER(A167),A167,IF(NOT(_xlfn.ISFORMULA(D167)),IF(AND(ISNUMBER(D167),D167&lt;&gt;0),Accueil!$B$7,IF(NOT(_xlfn.ISFORMULA(G167)),IF(AND(ISNUMBER(G167),G167&lt;&gt;0),Accueil!$B$7,""),"")),IF(NOT(_xlfn.ISFORMULA(G167)),IF(AND(ISNUMBER(G167),G167&lt;&gt;0),Accueil!$B$7,""),""))),IF(NOT(_xlfn.ISFORMULA(D167)),IF(AND(ISNUMBER(D167),D167&lt;&gt;0),Accueil!$B$7,IF(NOT(_xlfn.ISFORMULA(G167)),IF(AND(ISNUMBER(G167),G167&lt;&gt;0),Accueil!$B$7,""),"")),IF(NOT(_xlfn.ISFORMULA(G167)),IF(AND(ISNUMBER(G167),G167&lt;&gt;0),Accueil!$B$7,""),"")))</f>
        <v/>
      </c>
      <c r="AF167" s="231" t="str">
        <f t="shared" ca="1" si="37"/>
        <v/>
      </c>
      <c r="AG167" s="231">
        <f ca="1">IF($AC167,ROUND(IF(ISNUMBER(E167),E167,0)*(IF(OR(ISNUMBER(SEARCH("Non déductible",$C167)),ISNUMBER(SEARCH("Non deductible",$C167))),0,IF(ISNUMBER(SEARCH("Repas",$C167)),0.5,IF(ISNUMBER(SEARCH("Bureau à domicile",$C167)),Accueil!$B$13,IF(OR(ISNUMBER(SEARCH("Véhicule",$C167)),ISNUMBER(SEARCH("Vehicule",$C167)),ISNUMBER(SEARCH("vehicule",$C167))),Accueil!$B$14,IFERROR(VLOOKUP($C167,$L$3:$P$43,5,FALSE),1)))))),2),0)</f>
        <v>0</v>
      </c>
      <c r="AH167" s="231">
        <f ca="1">IF($AD167,ROUND(IF(ISNUMBER(F167),F167,0)*(IF(OR(ISNUMBER(SEARCH("Non déductible",$C167)),ISNUMBER(SEARCH("Non deductible",$C167))),0,IF(ISNUMBER(SEARCH("Repas",$C167)),0.5,IF(ISNUMBER(SEARCH("Bureau à domicile",$C167)),Accueil!$B$13,IF(OR(ISNUMBER(SEARCH("Véhicule",$C167)),ISNUMBER(SEARCH("Vehicule",$C167)),ISNUMBER(SEARCH("vehicule",$C167))),Accueil!$B$14,IFERROR(VLOOKUP($C167,$L$3:$P$43,5,FALSE),1)))))),2),0)</f>
        <v>0</v>
      </c>
    </row>
    <row r="168" spans="1:34" ht="20.100000000000001" customHeight="1" x14ac:dyDescent="0.25">
      <c r="A168" s="248" t="str">
        <f>IF(NOT(_xlfn.ISFORMULA(D168)),IF(AND(ISNUMBER(D168),D168&lt;&gt;0),Accueil!$B$7,IF(NOT(_xlfn.ISFORMULA(G168)),IF(AND(ISNUMBER(G168),G168&lt;&gt;0),Accueil!$B$7,""),"")),IF(NOT(_xlfn.ISFORMULA(G168)),IF(AND(ISNUMBER(G168),G168&lt;&gt;0),Accueil!$B$7,""),""))</f>
        <v/>
      </c>
      <c r="B168" s="37"/>
      <c r="C168" s="37"/>
      <c r="D168" s="249" t="str">
        <f t="shared" ca="1" si="28"/>
        <v/>
      </c>
      <c r="E168" s="223" t="str">
        <f t="shared" ca="1" si="29"/>
        <v/>
      </c>
      <c r="F168" s="223" t="str">
        <f t="shared" ca="1" si="30"/>
        <v/>
      </c>
      <c r="G168" s="224" t="str">
        <f t="shared" ca="1" si="31"/>
        <v/>
      </c>
      <c r="H168" s="255" t="str">
        <f t="shared" ca="1" si="32"/>
        <v/>
      </c>
      <c r="I168" s="251" t="str">
        <f t="shared" ca="1" si="33"/>
        <v/>
      </c>
      <c r="J168" s="244" t="str">
        <f t="shared" ca="1" si="34"/>
        <v/>
      </c>
      <c r="K168" s="35"/>
      <c r="L168" s="148"/>
      <c r="M168" s="148"/>
      <c r="N168" s="148"/>
      <c r="O168" s="148"/>
      <c r="P168" s="148"/>
      <c r="Q168" s="148"/>
      <c r="R168" s="148"/>
      <c r="S168" s="148"/>
      <c r="T168" s="197"/>
      <c r="U168" s="35"/>
      <c r="X168" s="148"/>
      <c r="Y168" s="148"/>
      <c r="Z168" s="148"/>
      <c r="AA168" s="228" t="b">
        <f t="shared" ca="1" si="35"/>
        <v>1</v>
      </c>
      <c r="AB168" s="228" t="b">
        <f t="shared" si="36"/>
        <v>0</v>
      </c>
      <c r="AC168" s="228" t="b">
        <f ca="1">AND(Accueil!$Z$100="Régulière",Accueil!$E$5="Oui",$AA168,NOT($AB168),OR($AE168="",Accueil!$E$7="",NOT(ISNUMBER(Accueil!$E$7)),$AE168&gt;=Accueil!$E$7))</f>
        <v>0</v>
      </c>
      <c r="AD168" s="228" t="b">
        <f ca="1">AND(Accueil!$Z$100="Régulière",Accueil!$E$8="Oui",$AA168,NOT($AB168),OR($AE168="",Accueil!$E$10="",NOT(ISNUMBER(Accueil!$E$10)),$AE168&gt;=Accueil!$E$10))</f>
        <v>0</v>
      </c>
      <c r="AE168" s="247" t="str">
        <f>IF(NOT(_xlfn.ISFORMULA(A168)),IF(ISNUMBER(A168),A168,IF(NOT(_xlfn.ISFORMULA(D168)),IF(AND(ISNUMBER(D168),D168&lt;&gt;0),Accueil!$B$7,IF(NOT(_xlfn.ISFORMULA(G168)),IF(AND(ISNUMBER(G168),G168&lt;&gt;0),Accueil!$B$7,""),"")),IF(NOT(_xlfn.ISFORMULA(G168)),IF(AND(ISNUMBER(G168),G168&lt;&gt;0),Accueil!$B$7,""),""))),IF(NOT(_xlfn.ISFORMULA(D168)),IF(AND(ISNUMBER(D168),D168&lt;&gt;0),Accueil!$B$7,IF(NOT(_xlfn.ISFORMULA(G168)),IF(AND(ISNUMBER(G168),G168&lt;&gt;0),Accueil!$B$7,""),"")),IF(NOT(_xlfn.ISFORMULA(G168)),IF(AND(ISNUMBER(G168),G168&lt;&gt;0),Accueil!$B$7,""),"")))</f>
        <v/>
      </c>
      <c r="AF168" s="231" t="str">
        <f t="shared" ca="1" si="37"/>
        <v/>
      </c>
      <c r="AG168" s="231">
        <f ca="1">IF($AC168,ROUND(IF(ISNUMBER(E168),E168,0)*(IF(OR(ISNUMBER(SEARCH("Non déductible",$C168)),ISNUMBER(SEARCH("Non deductible",$C168))),0,IF(ISNUMBER(SEARCH("Repas",$C168)),0.5,IF(ISNUMBER(SEARCH("Bureau à domicile",$C168)),Accueil!$B$13,IF(OR(ISNUMBER(SEARCH("Véhicule",$C168)),ISNUMBER(SEARCH("Vehicule",$C168)),ISNUMBER(SEARCH("vehicule",$C168))),Accueil!$B$14,IFERROR(VLOOKUP($C168,$L$3:$P$43,5,FALSE),1)))))),2),0)</f>
        <v>0</v>
      </c>
      <c r="AH168" s="231">
        <f ca="1">IF($AD168,ROUND(IF(ISNUMBER(F168),F168,0)*(IF(OR(ISNUMBER(SEARCH("Non déductible",$C168)),ISNUMBER(SEARCH("Non deductible",$C168))),0,IF(ISNUMBER(SEARCH("Repas",$C168)),0.5,IF(ISNUMBER(SEARCH("Bureau à domicile",$C168)),Accueil!$B$13,IF(OR(ISNUMBER(SEARCH("Véhicule",$C168)),ISNUMBER(SEARCH("Vehicule",$C168)),ISNUMBER(SEARCH("vehicule",$C168))),Accueil!$B$14,IFERROR(VLOOKUP($C168,$L$3:$P$43,5,FALSE),1)))))),2),0)</f>
        <v>0</v>
      </c>
    </row>
    <row r="169" spans="1:34" ht="20.100000000000001" customHeight="1" x14ac:dyDescent="0.25">
      <c r="A169" s="248" t="str">
        <f>IF(NOT(_xlfn.ISFORMULA(D169)),IF(AND(ISNUMBER(D169),D169&lt;&gt;0),Accueil!$B$7,IF(NOT(_xlfn.ISFORMULA(G169)),IF(AND(ISNUMBER(G169),G169&lt;&gt;0),Accueil!$B$7,""),"")),IF(NOT(_xlfn.ISFORMULA(G169)),IF(AND(ISNUMBER(G169),G169&lt;&gt;0),Accueil!$B$7,""),""))</f>
        <v/>
      </c>
      <c r="B169" s="37"/>
      <c r="C169" s="37"/>
      <c r="D169" s="249" t="str">
        <f t="shared" ca="1" si="28"/>
        <v/>
      </c>
      <c r="E169" s="223" t="str">
        <f t="shared" ca="1" si="29"/>
        <v/>
      </c>
      <c r="F169" s="223" t="str">
        <f t="shared" ca="1" si="30"/>
        <v/>
      </c>
      <c r="G169" s="224" t="str">
        <f t="shared" ca="1" si="31"/>
        <v/>
      </c>
      <c r="H169" s="255" t="str">
        <f t="shared" ca="1" si="32"/>
        <v/>
      </c>
      <c r="I169" s="251" t="str">
        <f t="shared" ca="1" si="33"/>
        <v/>
      </c>
      <c r="J169" s="244" t="str">
        <f t="shared" ca="1" si="34"/>
        <v/>
      </c>
      <c r="K169" s="35"/>
      <c r="L169" s="148"/>
      <c r="M169" s="148"/>
      <c r="N169" s="148"/>
      <c r="O169" s="148"/>
      <c r="P169" s="148"/>
      <c r="Q169" s="148"/>
      <c r="R169" s="148"/>
      <c r="S169" s="148"/>
      <c r="T169" s="197"/>
      <c r="U169" s="35"/>
      <c r="X169" s="148"/>
      <c r="Y169" s="148"/>
      <c r="Z169" s="148"/>
      <c r="AA169" s="228" t="b">
        <f t="shared" ca="1" si="35"/>
        <v>1</v>
      </c>
      <c r="AB169" s="228" t="b">
        <f t="shared" si="36"/>
        <v>0</v>
      </c>
      <c r="AC169" s="228" t="b">
        <f ca="1">AND(Accueil!$Z$100="Régulière",Accueil!$E$5="Oui",$AA169,NOT($AB169),OR($AE169="",Accueil!$E$7="",NOT(ISNUMBER(Accueil!$E$7)),$AE169&gt;=Accueil!$E$7))</f>
        <v>0</v>
      </c>
      <c r="AD169" s="228" t="b">
        <f ca="1">AND(Accueil!$Z$100="Régulière",Accueil!$E$8="Oui",$AA169,NOT($AB169),OR($AE169="",Accueil!$E$10="",NOT(ISNUMBER(Accueil!$E$10)),$AE169&gt;=Accueil!$E$10))</f>
        <v>0</v>
      </c>
      <c r="AE169" s="247" t="str">
        <f>IF(NOT(_xlfn.ISFORMULA(A169)),IF(ISNUMBER(A169),A169,IF(NOT(_xlfn.ISFORMULA(D169)),IF(AND(ISNUMBER(D169),D169&lt;&gt;0),Accueil!$B$7,IF(NOT(_xlfn.ISFORMULA(G169)),IF(AND(ISNUMBER(G169),G169&lt;&gt;0),Accueil!$B$7,""),"")),IF(NOT(_xlfn.ISFORMULA(G169)),IF(AND(ISNUMBER(G169),G169&lt;&gt;0),Accueil!$B$7,""),""))),IF(NOT(_xlfn.ISFORMULA(D169)),IF(AND(ISNUMBER(D169),D169&lt;&gt;0),Accueil!$B$7,IF(NOT(_xlfn.ISFORMULA(G169)),IF(AND(ISNUMBER(G169),G169&lt;&gt;0),Accueil!$B$7,""),"")),IF(NOT(_xlfn.ISFORMULA(G169)),IF(AND(ISNUMBER(G169),G169&lt;&gt;0),Accueil!$B$7,""),"")))</f>
        <v/>
      </c>
      <c r="AF169" s="231" t="str">
        <f t="shared" ca="1" si="37"/>
        <v/>
      </c>
      <c r="AG169" s="231">
        <f ca="1">IF($AC169,ROUND(IF(ISNUMBER(E169),E169,0)*(IF(OR(ISNUMBER(SEARCH("Non déductible",$C169)),ISNUMBER(SEARCH("Non deductible",$C169))),0,IF(ISNUMBER(SEARCH("Repas",$C169)),0.5,IF(ISNUMBER(SEARCH("Bureau à domicile",$C169)),Accueil!$B$13,IF(OR(ISNUMBER(SEARCH("Véhicule",$C169)),ISNUMBER(SEARCH("Vehicule",$C169)),ISNUMBER(SEARCH("vehicule",$C169))),Accueil!$B$14,IFERROR(VLOOKUP($C169,$L$3:$P$43,5,FALSE),1)))))),2),0)</f>
        <v>0</v>
      </c>
      <c r="AH169" s="231">
        <f ca="1">IF($AD169,ROUND(IF(ISNUMBER(F169),F169,0)*(IF(OR(ISNUMBER(SEARCH("Non déductible",$C169)),ISNUMBER(SEARCH("Non deductible",$C169))),0,IF(ISNUMBER(SEARCH("Repas",$C169)),0.5,IF(ISNUMBER(SEARCH("Bureau à domicile",$C169)),Accueil!$B$13,IF(OR(ISNUMBER(SEARCH("Véhicule",$C169)),ISNUMBER(SEARCH("Vehicule",$C169)),ISNUMBER(SEARCH("vehicule",$C169))),Accueil!$B$14,IFERROR(VLOOKUP($C169,$L$3:$P$43,5,FALSE),1)))))),2),0)</f>
        <v>0</v>
      </c>
    </row>
    <row r="170" spans="1:34" ht="20.100000000000001" customHeight="1" x14ac:dyDescent="0.25">
      <c r="A170" s="248" t="str">
        <f>IF(NOT(_xlfn.ISFORMULA(D170)),IF(AND(ISNUMBER(D170),D170&lt;&gt;0),Accueil!$B$7,IF(NOT(_xlfn.ISFORMULA(G170)),IF(AND(ISNUMBER(G170),G170&lt;&gt;0),Accueil!$B$7,""),"")),IF(NOT(_xlfn.ISFORMULA(G170)),IF(AND(ISNUMBER(G170),G170&lt;&gt;0),Accueil!$B$7,""),""))</f>
        <v/>
      </c>
      <c r="B170" s="37"/>
      <c r="C170" s="37"/>
      <c r="D170" s="249" t="str">
        <f t="shared" ca="1" si="28"/>
        <v/>
      </c>
      <c r="E170" s="223" t="str">
        <f t="shared" ca="1" si="29"/>
        <v/>
      </c>
      <c r="F170" s="223" t="str">
        <f t="shared" ca="1" si="30"/>
        <v/>
      </c>
      <c r="G170" s="224" t="str">
        <f t="shared" ca="1" si="31"/>
        <v/>
      </c>
      <c r="H170" s="255" t="str">
        <f t="shared" ca="1" si="32"/>
        <v/>
      </c>
      <c r="I170" s="251" t="str">
        <f t="shared" ca="1" si="33"/>
        <v/>
      </c>
      <c r="J170" s="244" t="str">
        <f t="shared" ca="1" si="34"/>
        <v/>
      </c>
      <c r="K170" s="35"/>
      <c r="L170" s="148"/>
      <c r="M170" s="148"/>
      <c r="N170" s="148"/>
      <c r="O170" s="148"/>
      <c r="P170" s="148"/>
      <c r="Q170" s="148"/>
      <c r="R170" s="148"/>
      <c r="S170" s="148"/>
      <c r="T170" s="197"/>
      <c r="U170" s="35"/>
      <c r="X170" s="148"/>
      <c r="Y170" s="148"/>
      <c r="Z170" s="148"/>
      <c r="AA170" s="228" t="b">
        <f t="shared" ca="1" si="35"/>
        <v>1</v>
      </c>
      <c r="AB170" s="228" t="b">
        <f t="shared" si="36"/>
        <v>0</v>
      </c>
      <c r="AC170" s="228" t="b">
        <f ca="1">AND(Accueil!$Z$100="Régulière",Accueil!$E$5="Oui",$AA170,NOT($AB170),OR($AE170="",Accueil!$E$7="",NOT(ISNUMBER(Accueil!$E$7)),$AE170&gt;=Accueil!$E$7))</f>
        <v>0</v>
      </c>
      <c r="AD170" s="228" t="b">
        <f ca="1">AND(Accueil!$Z$100="Régulière",Accueil!$E$8="Oui",$AA170,NOT($AB170),OR($AE170="",Accueil!$E$10="",NOT(ISNUMBER(Accueil!$E$10)),$AE170&gt;=Accueil!$E$10))</f>
        <v>0</v>
      </c>
      <c r="AE170" s="247" t="str">
        <f>IF(NOT(_xlfn.ISFORMULA(A170)),IF(ISNUMBER(A170),A170,IF(NOT(_xlfn.ISFORMULA(D170)),IF(AND(ISNUMBER(D170),D170&lt;&gt;0),Accueil!$B$7,IF(NOT(_xlfn.ISFORMULA(G170)),IF(AND(ISNUMBER(G170),G170&lt;&gt;0),Accueil!$B$7,""),"")),IF(NOT(_xlfn.ISFORMULA(G170)),IF(AND(ISNUMBER(G170),G170&lt;&gt;0),Accueil!$B$7,""),""))),IF(NOT(_xlfn.ISFORMULA(D170)),IF(AND(ISNUMBER(D170),D170&lt;&gt;0),Accueil!$B$7,IF(NOT(_xlfn.ISFORMULA(G170)),IF(AND(ISNUMBER(G170),G170&lt;&gt;0),Accueil!$B$7,""),"")),IF(NOT(_xlfn.ISFORMULA(G170)),IF(AND(ISNUMBER(G170),G170&lt;&gt;0),Accueil!$B$7,""),"")))</f>
        <v/>
      </c>
      <c r="AF170" s="231" t="str">
        <f t="shared" ca="1" si="37"/>
        <v/>
      </c>
      <c r="AG170" s="231">
        <f ca="1">IF($AC170,ROUND(IF(ISNUMBER(E170),E170,0)*(IF(OR(ISNUMBER(SEARCH("Non déductible",$C170)),ISNUMBER(SEARCH("Non deductible",$C170))),0,IF(ISNUMBER(SEARCH("Repas",$C170)),0.5,IF(ISNUMBER(SEARCH("Bureau à domicile",$C170)),Accueil!$B$13,IF(OR(ISNUMBER(SEARCH("Véhicule",$C170)),ISNUMBER(SEARCH("Vehicule",$C170)),ISNUMBER(SEARCH("vehicule",$C170))),Accueil!$B$14,IFERROR(VLOOKUP($C170,$L$3:$P$43,5,FALSE),1)))))),2),0)</f>
        <v>0</v>
      </c>
      <c r="AH170" s="231">
        <f ca="1">IF($AD170,ROUND(IF(ISNUMBER(F170),F170,0)*(IF(OR(ISNUMBER(SEARCH("Non déductible",$C170)),ISNUMBER(SEARCH("Non deductible",$C170))),0,IF(ISNUMBER(SEARCH("Repas",$C170)),0.5,IF(ISNUMBER(SEARCH("Bureau à domicile",$C170)),Accueil!$B$13,IF(OR(ISNUMBER(SEARCH("Véhicule",$C170)),ISNUMBER(SEARCH("Vehicule",$C170)),ISNUMBER(SEARCH("vehicule",$C170))),Accueil!$B$14,IFERROR(VLOOKUP($C170,$L$3:$P$43,5,FALSE),1)))))),2),0)</f>
        <v>0</v>
      </c>
    </row>
    <row r="171" spans="1:34" ht="20.100000000000001" customHeight="1" x14ac:dyDescent="0.25">
      <c r="A171" s="248" t="str">
        <f>IF(NOT(_xlfn.ISFORMULA(D171)),IF(AND(ISNUMBER(D171),D171&lt;&gt;0),Accueil!$B$7,IF(NOT(_xlfn.ISFORMULA(G171)),IF(AND(ISNUMBER(G171),G171&lt;&gt;0),Accueil!$B$7,""),"")),IF(NOT(_xlfn.ISFORMULA(G171)),IF(AND(ISNUMBER(G171),G171&lt;&gt;0),Accueil!$B$7,""),""))</f>
        <v/>
      </c>
      <c r="B171" s="37"/>
      <c r="C171" s="37"/>
      <c r="D171" s="249" t="str">
        <f t="shared" ca="1" si="28"/>
        <v/>
      </c>
      <c r="E171" s="223" t="str">
        <f t="shared" ca="1" si="29"/>
        <v/>
      </c>
      <c r="F171" s="223" t="str">
        <f t="shared" ca="1" si="30"/>
        <v/>
      </c>
      <c r="G171" s="224" t="str">
        <f t="shared" ca="1" si="31"/>
        <v/>
      </c>
      <c r="H171" s="255" t="str">
        <f t="shared" ca="1" si="32"/>
        <v/>
      </c>
      <c r="I171" s="251" t="str">
        <f t="shared" ca="1" si="33"/>
        <v/>
      </c>
      <c r="J171" s="244" t="str">
        <f t="shared" ca="1" si="34"/>
        <v/>
      </c>
      <c r="K171" s="35"/>
      <c r="L171" s="148"/>
      <c r="M171" s="148"/>
      <c r="N171" s="148"/>
      <c r="O171" s="148"/>
      <c r="P171" s="148"/>
      <c r="Q171" s="148"/>
      <c r="R171" s="148"/>
      <c r="S171" s="148"/>
      <c r="T171" s="197"/>
      <c r="U171" s="35"/>
      <c r="X171" s="148"/>
      <c r="Y171" s="148"/>
      <c r="Z171" s="148"/>
      <c r="AA171" s="228" t="b">
        <f t="shared" ca="1" si="35"/>
        <v>1</v>
      </c>
      <c r="AB171" s="228" t="b">
        <f t="shared" si="36"/>
        <v>0</v>
      </c>
      <c r="AC171" s="228" t="b">
        <f ca="1">AND(Accueil!$Z$100="Régulière",Accueil!$E$5="Oui",$AA171,NOT($AB171),OR($AE171="",Accueil!$E$7="",NOT(ISNUMBER(Accueil!$E$7)),$AE171&gt;=Accueil!$E$7))</f>
        <v>0</v>
      </c>
      <c r="AD171" s="228" t="b">
        <f ca="1">AND(Accueil!$Z$100="Régulière",Accueil!$E$8="Oui",$AA171,NOT($AB171),OR($AE171="",Accueil!$E$10="",NOT(ISNUMBER(Accueil!$E$10)),$AE171&gt;=Accueil!$E$10))</f>
        <v>0</v>
      </c>
      <c r="AE171" s="247" t="str">
        <f>IF(NOT(_xlfn.ISFORMULA(A171)),IF(ISNUMBER(A171),A171,IF(NOT(_xlfn.ISFORMULA(D171)),IF(AND(ISNUMBER(D171),D171&lt;&gt;0),Accueil!$B$7,IF(NOT(_xlfn.ISFORMULA(G171)),IF(AND(ISNUMBER(G171),G171&lt;&gt;0),Accueil!$B$7,""),"")),IF(NOT(_xlfn.ISFORMULA(G171)),IF(AND(ISNUMBER(G171),G171&lt;&gt;0),Accueil!$B$7,""),""))),IF(NOT(_xlfn.ISFORMULA(D171)),IF(AND(ISNUMBER(D171),D171&lt;&gt;0),Accueil!$B$7,IF(NOT(_xlfn.ISFORMULA(G171)),IF(AND(ISNUMBER(G171),G171&lt;&gt;0),Accueil!$B$7,""),"")),IF(NOT(_xlfn.ISFORMULA(G171)),IF(AND(ISNUMBER(G171),G171&lt;&gt;0),Accueil!$B$7,""),"")))</f>
        <v/>
      </c>
      <c r="AF171" s="231" t="str">
        <f t="shared" ca="1" si="37"/>
        <v/>
      </c>
      <c r="AG171" s="231">
        <f ca="1">IF($AC171,ROUND(IF(ISNUMBER(E171),E171,0)*(IF(OR(ISNUMBER(SEARCH("Non déductible",$C171)),ISNUMBER(SEARCH("Non deductible",$C171))),0,IF(ISNUMBER(SEARCH("Repas",$C171)),0.5,IF(ISNUMBER(SEARCH("Bureau à domicile",$C171)),Accueil!$B$13,IF(OR(ISNUMBER(SEARCH("Véhicule",$C171)),ISNUMBER(SEARCH("Vehicule",$C171)),ISNUMBER(SEARCH("vehicule",$C171))),Accueil!$B$14,IFERROR(VLOOKUP($C171,$L$3:$P$43,5,FALSE),1)))))),2),0)</f>
        <v>0</v>
      </c>
      <c r="AH171" s="231">
        <f ca="1">IF($AD171,ROUND(IF(ISNUMBER(F171),F171,0)*(IF(OR(ISNUMBER(SEARCH("Non déductible",$C171)),ISNUMBER(SEARCH("Non deductible",$C171))),0,IF(ISNUMBER(SEARCH("Repas",$C171)),0.5,IF(ISNUMBER(SEARCH("Bureau à domicile",$C171)),Accueil!$B$13,IF(OR(ISNUMBER(SEARCH("Véhicule",$C171)),ISNUMBER(SEARCH("Vehicule",$C171)),ISNUMBER(SEARCH("vehicule",$C171))),Accueil!$B$14,IFERROR(VLOOKUP($C171,$L$3:$P$43,5,FALSE),1)))))),2),0)</f>
        <v>0</v>
      </c>
    </row>
    <row r="172" spans="1:34" ht="20.100000000000001" customHeight="1" x14ac:dyDescent="0.25">
      <c r="A172" s="248" t="str">
        <f>IF(NOT(_xlfn.ISFORMULA(D172)),IF(AND(ISNUMBER(D172),D172&lt;&gt;0),Accueil!$B$7,IF(NOT(_xlfn.ISFORMULA(G172)),IF(AND(ISNUMBER(G172),G172&lt;&gt;0),Accueil!$B$7,""),"")),IF(NOT(_xlfn.ISFORMULA(G172)),IF(AND(ISNUMBER(G172),G172&lt;&gt;0),Accueil!$B$7,""),""))</f>
        <v/>
      </c>
      <c r="B172" s="37"/>
      <c r="C172" s="37"/>
      <c r="D172" s="249" t="str">
        <f t="shared" ca="1" si="28"/>
        <v/>
      </c>
      <c r="E172" s="223" t="str">
        <f t="shared" ca="1" si="29"/>
        <v/>
      </c>
      <c r="F172" s="223" t="str">
        <f t="shared" ca="1" si="30"/>
        <v/>
      </c>
      <c r="G172" s="224" t="str">
        <f t="shared" ca="1" si="31"/>
        <v/>
      </c>
      <c r="H172" s="255" t="str">
        <f t="shared" ca="1" si="32"/>
        <v/>
      </c>
      <c r="I172" s="251" t="str">
        <f t="shared" ca="1" si="33"/>
        <v/>
      </c>
      <c r="J172" s="244" t="str">
        <f t="shared" ca="1" si="34"/>
        <v/>
      </c>
      <c r="K172" s="35"/>
      <c r="L172" s="148"/>
      <c r="M172" s="148"/>
      <c r="N172" s="148"/>
      <c r="O172" s="148"/>
      <c r="P172" s="148"/>
      <c r="Q172" s="148"/>
      <c r="R172" s="148"/>
      <c r="S172" s="148"/>
      <c r="T172" s="197"/>
      <c r="U172" s="35"/>
      <c r="X172" s="148"/>
      <c r="Y172" s="148"/>
      <c r="Z172" s="148"/>
      <c r="AA172" s="228" t="b">
        <f t="shared" ca="1" si="35"/>
        <v>1</v>
      </c>
      <c r="AB172" s="228" t="b">
        <f t="shared" si="36"/>
        <v>0</v>
      </c>
      <c r="AC172" s="228" t="b">
        <f ca="1">AND(Accueil!$Z$100="Régulière",Accueil!$E$5="Oui",$AA172,NOT($AB172),OR($AE172="",Accueil!$E$7="",NOT(ISNUMBER(Accueil!$E$7)),$AE172&gt;=Accueil!$E$7))</f>
        <v>0</v>
      </c>
      <c r="AD172" s="228" t="b">
        <f ca="1">AND(Accueil!$Z$100="Régulière",Accueil!$E$8="Oui",$AA172,NOT($AB172),OR($AE172="",Accueil!$E$10="",NOT(ISNUMBER(Accueil!$E$10)),$AE172&gt;=Accueil!$E$10))</f>
        <v>0</v>
      </c>
      <c r="AE172" s="247" t="str">
        <f>IF(NOT(_xlfn.ISFORMULA(A172)),IF(ISNUMBER(A172),A172,IF(NOT(_xlfn.ISFORMULA(D172)),IF(AND(ISNUMBER(D172),D172&lt;&gt;0),Accueil!$B$7,IF(NOT(_xlfn.ISFORMULA(G172)),IF(AND(ISNUMBER(G172),G172&lt;&gt;0),Accueil!$B$7,""),"")),IF(NOT(_xlfn.ISFORMULA(G172)),IF(AND(ISNUMBER(G172),G172&lt;&gt;0),Accueil!$B$7,""),""))),IF(NOT(_xlfn.ISFORMULA(D172)),IF(AND(ISNUMBER(D172),D172&lt;&gt;0),Accueil!$B$7,IF(NOT(_xlfn.ISFORMULA(G172)),IF(AND(ISNUMBER(G172),G172&lt;&gt;0),Accueil!$B$7,""),"")),IF(NOT(_xlfn.ISFORMULA(G172)),IF(AND(ISNUMBER(G172),G172&lt;&gt;0),Accueil!$B$7,""),"")))</f>
        <v/>
      </c>
      <c r="AF172" s="231" t="str">
        <f t="shared" ca="1" si="37"/>
        <v/>
      </c>
      <c r="AG172" s="231">
        <f ca="1">IF($AC172,ROUND(IF(ISNUMBER(E172),E172,0)*(IF(OR(ISNUMBER(SEARCH("Non déductible",$C172)),ISNUMBER(SEARCH("Non deductible",$C172))),0,IF(ISNUMBER(SEARCH("Repas",$C172)),0.5,IF(ISNUMBER(SEARCH("Bureau à domicile",$C172)),Accueil!$B$13,IF(OR(ISNUMBER(SEARCH("Véhicule",$C172)),ISNUMBER(SEARCH("Vehicule",$C172)),ISNUMBER(SEARCH("vehicule",$C172))),Accueil!$B$14,IFERROR(VLOOKUP($C172,$L$3:$P$43,5,FALSE),1)))))),2),0)</f>
        <v>0</v>
      </c>
      <c r="AH172" s="231">
        <f ca="1">IF($AD172,ROUND(IF(ISNUMBER(F172),F172,0)*(IF(OR(ISNUMBER(SEARCH("Non déductible",$C172)),ISNUMBER(SEARCH("Non deductible",$C172))),0,IF(ISNUMBER(SEARCH("Repas",$C172)),0.5,IF(ISNUMBER(SEARCH("Bureau à domicile",$C172)),Accueil!$B$13,IF(OR(ISNUMBER(SEARCH("Véhicule",$C172)),ISNUMBER(SEARCH("Vehicule",$C172)),ISNUMBER(SEARCH("vehicule",$C172))),Accueil!$B$14,IFERROR(VLOOKUP($C172,$L$3:$P$43,5,FALSE),1)))))),2),0)</f>
        <v>0</v>
      </c>
    </row>
    <row r="173" spans="1:34" ht="20.100000000000001" customHeight="1" x14ac:dyDescent="0.25">
      <c r="A173" s="248" t="str">
        <f>IF(NOT(_xlfn.ISFORMULA(D173)),IF(AND(ISNUMBER(D173),D173&lt;&gt;0),Accueil!$B$7,IF(NOT(_xlfn.ISFORMULA(G173)),IF(AND(ISNUMBER(G173),G173&lt;&gt;0),Accueil!$B$7,""),"")),IF(NOT(_xlfn.ISFORMULA(G173)),IF(AND(ISNUMBER(G173),G173&lt;&gt;0),Accueil!$B$7,""),""))</f>
        <v/>
      </c>
      <c r="B173" s="37"/>
      <c r="C173" s="37"/>
      <c r="D173" s="249" t="str">
        <f t="shared" ca="1" si="28"/>
        <v/>
      </c>
      <c r="E173" s="223" t="str">
        <f t="shared" ca="1" si="29"/>
        <v/>
      </c>
      <c r="F173" s="223" t="str">
        <f t="shared" ca="1" si="30"/>
        <v/>
      </c>
      <c r="G173" s="224" t="str">
        <f t="shared" ca="1" si="31"/>
        <v/>
      </c>
      <c r="H173" s="255" t="str">
        <f t="shared" ca="1" si="32"/>
        <v/>
      </c>
      <c r="I173" s="251" t="str">
        <f t="shared" ca="1" si="33"/>
        <v/>
      </c>
      <c r="J173" s="244" t="str">
        <f t="shared" ca="1" si="34"/>
        <v/>
      </c>
      <c r="K173" s="35"/>
      <c r="L173" s="148"/>
      <c r="M173" s="148"/>
      <c r="N173" s="148"/>
      <c r="O173" s="148"/>
      <c r="P173" s="148"/>
      <c r="Q173" s="148"/>
      <c r="R173" s="148"/>
      <c r="S173" s="148"/>
      <c r="T173" s="197"/>
      <c r="U173" s="35"/>
      <c r="X173" s="148"/>
      <c r="Y173" s="148"/>
      <c r="Z173" s="148"/>
      <c r="AA173" s="228" t="b">
        <f t="shared" ca="1" si="35"/>
        <v>1</v>
      </c>
      <c r="AB173" s="228" t="b">
        <f t="shared" si="36"/>
        <v>0</v>
      </c>
      <c r="AC173" s="228" t="b">
        <f ca="1">AND(Accueil!$Z$100="Régulière",Accueil!$E$5="Oui",$AA173,NOT($AB173),OR($AE173="",Accueil!$E$7="",NOT(ISNUMBER(Accueil!$E$7)),$AE173&gt;=Accueil!$E$7))</f>
        <v>0</v>
      </c>
      <c r="AD173" s="228" t="b">
        <f ca="1">AND(Accueil!$Z$100="Régulière",Accueil!$E$8="Oui",$AA173,NOT($AB173),OR($AE173="",Accueil!$E$10="",NOT(ISNUMBER(Accueil!$E$10)),$AE173&gt;=Accueil!$E$10))</f>
        <v>0</v>
      </c>
      <c r="AE173" s="247" t="str">
        <f>IF(NOT(_xlfn.ISFORMULA(A173)),IF(ISNUMBER(A173),A173,IF(NOT(_xlfn.ISFORMULA(D173)),IF(AND(ISNUMBER(D173),D173&lt;&gt;0),Accueil!$B$7,IF(NOT(_xlfn.ISFORMULA(G173)),IF(AND(ISNUMBER(G173),G173&lt;&gt;0),Accueil!$B$7,""),"")),IF(NOT(_xlfn.ISFORMULA(G173)),IF(AND(ISNUMBER(G173),G173&lt;&gt;0),Accueil!$B$7,""),""))),IF(NOT(_xlfn.ISFORMULA(D173)),IF(AND(ISNUMBER(D173),D173&lt;&gt;0),Accueil!$B$7,IF(NOT(_xlfn.ISFORMULA(G173)),IF(AND(ISNUMBER(G173),G173&lt;&gt;0),Accueil!$B$7,""),"")),IF(NOT(_xlfn.ISFORMULA(G173)),IF(AND(ISNUMBER(G173),G173&lt;&gt;0),Accueil!$B$7,""),"")))</f>
        <v/>
      </c>
      <c r="AF173" s="231" t="str">
        <f t="shared" ca="1" si="37"/>
        <v/>
      </c>
      <c r="AG173" s="231">
        <f ca="1">IF($AC173,ROUND(IF(ISNUMBER(E173),E173,0)*(IF(OR(ISNUMBER(SEARCH("Non déductible",$C173)),ISNUMBER(SEARCH("Non deductible",$C173))),0,IF(ISNUMBER(SEARCH("Repas",$C173)),0.5,IF(ISNUMBER(SEARCH("Bureau à domicile",$C173)),Accueil!$B$13,IF(OR(ISNUMBER(SEARCH("Véhicule",$C173)),ISNUMBER(SEARCH("Vehicule",$C173)),ISNUMBER(SEARCH("vehicule",$C173))),Accueil!$B$14,IFERROR(VLOOKUP($C173,$L$3:$P$43,5,FALSE),1)))))),2),0)</f>
        <v>0</v>
      </c>
      <c r="AH173" s="231">
        <f ca="1">IF($AD173,ROUND(IF(ISNUMBER(F173),F173,0)*(IF(OR(ISNUMBER(SEARCH("Non déductible",$C173)),ISNUMBER(SEARCH("Non deductible",$C173))),0,IF(ISNUMBER(SEARCH("Repas",$C173)),0.5,IF(ISNUMBER(SEARCH("Bureau à domicile",$C173)),Accueil!$B$13,IF(OR(ISNUMBER(SEARCH("Véhicule",$C173)),ISNUMBER(SEARCH("Vehicule",$C173)),ISNUMBER(SEARCH("vehicule",$C173))),Accueil!$B$14,IFERROR(VLOOKUP($C173,$L$3:$P$43,5,FALSE),1)))))),2),0)</f>
        <v>0</v>
      </c>
    </row>
    <row r="174" spans="1:34" ht="20.100000000000001" customHeight="1" x14ac:dyDescent="0.25">
      <c r="A174" s="248" t="str">
        <f>IF(NOT(_xlfn.ISFORMULA(D174)),IF(AND(ISNUMBER(D174),D174&lt;&gt;0),Accueil!$B$7,IF(NOT(_xlfn.ISFORMULA(G174)),IF(AND(ISNUMBER(G174),G174&lt;&gt;0),Accueil!$B$7,""),"")),IF(NOT(_xlfn.ISFORMULA(G174)),IF(AND(ISNUMBER(G174),G174&lt;&gt;0),Accueil!$B$7,""),""))</f>
        <v/>
      </c>
      <c r="B174" s="37"/>
      <c r="C174" s="37"/>
      <c r="D174" s="249" t="str">
        <f t="shared" ca="1" si="28"/>
        <v/>
      </c>
      <c r="E174" s="223" t="str">
        <f t="shared" ca="1" si="29"/>
        <v/>
      </c>
      <c r="F174" s="223" t="str">
        <f t="shared" ca="1" si="30"/>
        <v/>
      </c>
      <c r="G174" s="224" t="str">
        <f t="shared" ca="1" si="31"/>
        <v/>
      </c>
      <c r="H174" s="255" t="str">
        <f t="shared" ca="1" si="32"/>
        <v/>
      </c>
      <c r="I174" s="251" t="str">
        <f t="shared" ca="1" si="33"/>
        <v/>
      </c>
      <c r="J174" s="244" t="str">
        <f t="shared" ca="1" si="34"/>
        <v/>
      </c>
      <c r="K174" s="35"/>
      <c r="L174" s="148"/>
      <c r="M174" s="148"/>
      <c r="N174" s="148"/>
      <c r="O174" s="148"/>
      <c r="P174" s="148"/>
      <c r="Q174" s="148"/>
      <c r="R174" s="148"/>
      <c r="S174" s="148"/>
      <c r="T174" s="197"/>
      <c r="U174" s="35"/>
      <c r="X174" s="148"/>
      <c r="Y174" s="148"/>
      <c r="Z174" s="148"/>
      <c r="AA174" s="228" t="b">
        <f t="shared" ca="1" si="35"/>
        <v>1</v>
      </c>
      <c r="AB174" s="228" t="b">
        <f t="shared" si="36"/>
        <v>0</v>
      </c>
      <c r="AC174" s="228" t="b">
        <f ca="1">AND(Accueil!$Z$100="Régulière",Accueil!$E$5="Oui",$AA174,NOT($AB174),OR($AE174="",Accueil!$E$7="",NOT(ISNUMBER(Accueil!$E$7)),$AE174&gt;=Accueil!$E$7))</f>
        <v>0</v>
      </c>
      <c r="AD174" s="228" t="b">
        <f ca="1">AND(Accueil!$Z$100="Régulière",Accueil!$E$8="Oui",$AA174,NOT($AB174),OR($AE174="",Accueil!$E$10="",NOT(ISNUMBER(Accueil!$E$10)),$AE174&gt;=Accueil!$E$10))</f>
        <v>0</v>
      </c>
      <c r="AE174" s="247" t="str">
        <f>IF(NOT(_xlfn.ISFORMULA(A174)),IF(ISNUMBER(A174),A174,IF(NOT(_xlfn.ISFORMULA(D174)),IF(AND(ISNUMBER(D174),D174&lt;&gt;0),Accueil!$B$7,IF(NOT(_xlfn.ISFORMULA(G174)),IF(AND(ISNUMBER(G174),G174&lt;&gt;0),Accueil!$B$7,""),"")),IF(NOT(_xlfn.ISFORMULA(G174)),IF(AND(ISNUMBER(G174),G174&lt;&gt;0),Accueil!$B$7,""),""))),IF(NOT(_xlfn.ISFORMULA(D174)),IF(AND(ISNUMBER(D174),D174&lt;&gt;0),Accueil!$B$7,IF(NOT(_xlfn.ISFORMULA(G174)),IF(AND(ISNUMBER(G174),G174&lt;&gt;0),Accueil!$B$7,""),"")),IF(NOT(_xlfn.ISFORMULA(G174)),IF(AND(ISNUMBER(G174),G174&lt;&gt;0),Accueil!$B$7,""),"")))</f>
        <v/>
      </c>
      <c r="AF174" s="231" t="str">
        <f t="shared" ca="1" si="37"/>
        <v/>
      </c>
      <c r="AG174" s="231">
        <f ca="1">IF($AC174,ROUND(IF(ISNUMBER(E174),E174,0)*(IF(OR(ISNUMBER(SEARCH("Non déductible",$C174)),ISNUMBER(SEARCH("Non deductible",$C174))),0,IF(ISNUMBER(SEARCH("Repas",$C174)),0.5,IF(ISNUMBER(SEARCH("Bureau à domicile",$C174)),Accueil!$B$13,IF(OR(ISNUMBER(SEARCH("Véhicule",$C174)),ISNUMBER(SEARCH("Vehicule",$C174)),ISNUMBER(SEARCH("vehicule",$C174))),Accueil!$B$14,IFERROR(VLOOKUP($C174,$L$3:$P$43,5,FALSE),1)))))),2),0)</f>
        <v>0</v>
      </c>
      <c r="AH174" s="231">
        <f ca="1">IF($AD174,ROUND(IF(ISNUMBER(F174),F174,0)*(IF(OR(ISNUMBER(SEARCH("Non déductible",$C174)),ISNUMBER(SEARCH("Non deductible",$C174))),0,IF(ISNUMBER(SEARCH("Repas",$C174)),0.5,IF(ISNUMBER(SEARCH("Bureau à domicile",$C174)),Accueil!$B$13,IF(OR(ISNUMBER(SEARCH("Véhicule",$C174)),ISNUMBER(SEARCH("Vehicule",$C174)),ISNUMBER(SEARCH("vehicule",$C174))),Accueil!$B$14,IFERROR(VLOOKUP($C174,$L$3:$P$43,5,FALSE),1)))))),2),0)</f>
        <v>0</v>
      </c>
    </row>
    <row r="175" spans="1:34" ht="20.100000000000001" customHeight="1" x14ac:dyDescent="0.25">
      <c r="A175" s="248" t="str">
        <f>IF(NOT(_xlfn.ISFORMULA(D175)),IF(AND(ISNUMBER(D175),D175&lt;&gt;0),Accueil!$B$7,IF(NOT(_xlfn.ISFORMULA(G175)),IF(AND(ISNUMBER(G175),G175&lt;&gt;0),Accueil!$B$7,""),"")),IF(NOT(_xlfn.ISFORMULA(G175)),IF(AND(ISNUMBER(G175),G175&lt;&gt;0),Accueil!$B$7,""),""))</f>
        <v/>
      </c>
      <c r="B175" s="37"/>
      <c r="C175" s="37"/>
      <c r="D175" s="249" t="str">
        <f t="shared" ca="1" si="28"/>
        <v/>
      </c>
      <c r="E175" s="223" t="str">
        <f t="shared" ca="1" si="29"/>
        <v/>
      </c>
      <c r="F175" s="223" t="str">
        <f t="shared" ca="1" si="30"/>
        <v/>
      </c>
      <c r="G175" s="224" t="str">
        <f t="shared" ca="1" si="31"/>
        <v/>
      </c>
      <c r="H175" s="255" t="str">
        <f t="shared" ca="1" si="32"/>
        <v/>
      </c>
      <c r="I175" s="251" t="str">
        <f t="shared" ca="1" si="33"/>
        <v/>
      </c>
      <c r="J175" s="244" t="str">
        <f t="shared" ca="1" si="34"/>
        <v/>
      </c>
      <c r="K175" s="35"/>
      <c r="L175" s="148"/>
      <c r="M175" s="148"/>
      <c r="N175" s="148"/>
      <c r="O175" s="148"/>
      <c r="P175" s="148"/>
      <c r="Q175" s="148"/>
      <c r="R175" s="148"/>
      <c r="S175" s="148"/>
      <c r="T175" s="197"/>
      <c r="U175" s="35"/>
      <c r="X175" s="148"/>
      <c r="Y175" s="148"/>
      <c r="Z175" s="148"/>
      <c r="AA175" s="228" t="b">
        <f t="shared" ca="1" si="35"/>
        <v>1</v>
      </c>
      <c r="AB175" s="228" t="b">
        <f t="shared" si="36"/>
        <v>0</v>
      </c>
      <c r="AC175" s="228" t="b">
        <f ca="1">AND(Accueil!$Z$100="Régulière",Accueil!$E$5="Oui",$AA175,NOT($AB175),OR($AE175="",Accueil!$E$7="",NOT(ISNUMBER(Accueil!$E$7)),$AE175&gt;=Accueil!$E$7))</f>
        <v>0</v>
      </c>
      <c r="AD175" s="228" t="b">
        <f ca="1">AND(Accueil!$Z$100="Régulière",Accueil!$E$8="Oui",$AA175,NOT($AB175),OR($AE175="",Accueil!$E$10="",NOT(ISNUMBER(Accueil!$E$10)),$AE175&gt;=Accueil!$E$10))</f>
        <v>0</v>
      </c>
      <c r="AE175" s="247" t="str">
        <f>IF(NOT(_xlfn.ISFORMULA(A175)),IF(ISNUMBER(A175),A175,IF(NOT(_xlfn.ISFORMULA(D175)),IF(AND(ISNUMBER(D175),D175&lt;&gt;0),Accueil!$B$7,IF(NOT(_xlfn.ISFORMULA(G175)),IF(AND(ISNUMBER(G175),G175&lt;&gt;0),Accueil!$B$7,""),"")),IF(NOT(_xlfn.ISFORMULA(G175)),IF(AND(ISNUMBER(G175),G175&lt;&gt;0),Accueil!$B$7,""),""))),IF(NOT(_xlfn.ISFORMULA(D175)),IF(AND(ISNUMBER(D175),D175&lt;&gt;0),Accueil!$B$7,IF(NOT(_xlfn.ISFORMULA(G175)),IF(AND(ISNUMBER(G175),G175&lt;&gt;0),Accueil!$B$7,""),"")),IF(NOT(_xlfn.ISFORMULA(G175)),IF(AND(ISNUMBER(G175),G175&lt;&gt;0),Accueil!$B$7,""),"")))</f>
        <v/>
      </c>
      <c r="AF175" s="231" t="str">
        <f t="shared" ca="1" si="37"/>
        <v/>
      </c>
      <c r="AG175" s="231">
        <f ca="1">IF($AC175,ROUND(IF(ISNUMBER(E175),E175,0)*(IF(OR(ISNUMBER(SEARCH("Non déductible",$C175)),ISNUMBER(SEARCH("Non deductible",$C175))),0,IF(ISNUMBER(SEARCH("Repas",$C175)),0.5,IF(ISNUMBER(SEARCH("Bureau à domicile",$C175)),Accueil!$B$13,IF(OR(ISNUMBER(SEARCH("Véhicule",$C175)),ISNUMBER(SEARCH("Vehicule",$C175)),ISNUMBER(SEARCH("vehicule",$C175))),Accueil!$B$14,IFERROR(VLOOKUP($C175,$L$3:$P$43,5,FALSE),1)))))),2),0)</f>
        <v>0</v>
      </c>
      <c r="AH175" s="231">
        <f ca="1">IF($AD175,ROUND(IF(ISNUMBER(F175),F175,0)*(IF(OR(ISNUMBER(SEARCH("Non déductible",$C175)),ISNUMBER(SEARCH("Non deductible",$C175))),0,IF(ISNUMBER(SEARCH("Repas",$C175)),0.5,IF(ISNUMBER(SEARCH("Bureau à domicile",$C175)),Accueil!$B$13,IF(OR(ISNUMBER(SEARCH("Véhicule",$C175)),ISNUMBER(SEARCH("Vehicule",$C175)),ISNUMBER(SEARCH("vehicule",$C175))),Accueil!$B$14,IFERROR(VLOOKUP($C175,$L$3:$P$43,5,FALSE),1)))))),2),0)</f>
        <v>0</v>
      </c>
    </row>
    <row r="176" spans="1:34" ht="20.100000000000001" customHeight="1" x14ac:dyDescent="0.25">
      <c r="A176" s="248" t="str">
        <f>IF(NOT(_xlfn.ISFORMULA(D176)),IF(AND(ISNUMBER(D176),D176&lt;&gt;0),Accueil!$B$7,IF(NOT(_xlfn.ISFORMULA(G176)),IF(AND(ISNUMBER(G176),G176&lt;&gt;0),Accueil!$B$7,""),"")),IF(NOT(_xlfn.ISFORMULA(G176)),IF(AND(ISNUMBER(G176),G176&lt;&gt;0),Accueil!$B$7,""),""))</f>
        <v/>
      </c>
      <c r="B176" s="37"/>
      <c r="C176" s="37"/>
      <c r="D176" s="249" t="str">
        <f t="shared" ca="1" si="28"/>
        <v/>
      </c>
      <c r="E176" s="223" t="str">
        <f t="shared" ca="1" si="29"/>
        <v/>
      </c>
      <c r="F176" s="223" t="str">
        <f t="shared" ca="1" si="30"/>
        <v/>
      </c>
      <c r="G176" s="224" t="str">
        <f t="shared" ca="1" si="31"/>
        <v/>
      </c>
      <c r="H176" s="255" t="str">
        <f t="shared" ca="1" si="32"/>
        <v/>
      </c>
      <c r="I176" s="251" t="str">
        <f t="shared" ca="1" si="33"/>
        <v/>
      </c>
      <c r="J176" s="244" t="str">
        <f t="shared" ca="1" si="34"/>
        <v/>
      </c>
      <c r="K176" s="35"/>
      <c r="L176" s="148"/>
      <c r="M176" s="148"/>
      <c r="N176" s="148"/>
      <c r="O176" s="148"/>
      <c r="P176" s="148"/>
      <c r="Q176" s="148"/>
      <c r="R176" s="148"/>
      <c r="S176" s="148"/>
      <c r="T176" s="197"/>
      <c r="U176" s="35"/>
      <c r="X176" s="148"/>
      <c r="Y176" s="148"/>
      <c r="Z176" s="148"/>
      <c r="AA176" s="228" t="b">
        <f t="shared" ca="1" si="35"/>
        <v>1</v>
      </c>
      <c r="AB176" s="228" t="b">
        <f t="shared" si="36"/>
        <v>0</v>
      </c>
      <c r="AC176" s="228" t="b">
        <f ca="1">AND(Accueil!$Z$100="Régulière",Accueil!$E$5="Oui",$AA176,NOT($AB176),OR($AE176="",Accueil!$E$7="",NOT(ISNUMBER(Accueil!$E$7)),$AE176&gt;=Accueil!$E$7))</f>
        <v>0</v>
      </c>
      <c r="AD176" s="228" t="b">
        <f ca="1">AND(Accueil!$Z$100="Régulière",Accueil!$E$8="Oui",$AA176,NOT($AB176),OR($AE176="",Accueil!$E$10="",NOT(ISNUMBER(Accueil!$E$10)),$AE176&gt;=Accueil!$E$10))</f>
        <v>0</v>
      </c>
      <c r="AE176" s="247" t="str">
        <f>IF(NOT(_xlfn.ISFORMULA(A176)),IF(ISNUMBER(A176),A176,IF(NOT(_xlfn.ISFORMULA(D176)),IF(AND(ISNUMBER(D176),D176&lt;&gt;0),Accueil!$B$7,IF(NOT(_xlfn.ISFORMULA(G176)),IF(AND(ISNUMBER(G176),G176&lt;&gt;0),Accueil!$B$7,""),"")),IF(NOT(_xlfn.ISFORMULA(G176)),IF(AND(ISNUMBER(G176),G176&lt;&gt;0),Accueil!$B$7,""),""))),IF(NOT(_xlfn.ISFORMULA(D176)),IF(AND(ISNUMBER(D176),D176&lt;&gt;0),Accueil!$B$7,IF(NOT(_xlfn.ISFORMULA(G176)),IF(AND(ISNUMBER(G176),G176&lt;&gt;0),Accueil!$B$7,""),"")),IF(NOT(_xlfn.ISFORMULA(G176)),IF(AND(ISNUMBER(G176),G176&lt;&gt;0),Accueil!$B$7,""),"")))</f>
        <v/>
      </c>
      <c r="AF176" s="231" t="str">
        <f t="shared" ca="1" si="37"/>
        <v/>
      </c>
      <c r="AG176" s="231">
        <f ca="1">IF($AC176,ROUND(IF(ISNUMBER(E176),E176,0)*(IF(OR(ISNUMBER(SEARCH("Non déductible",$C176)),ISNUMBER(SEARCH("Non deductible",$C176))),0,IF(ISNUMBER(SEARCH("Repas",$C176)),0.5,IF(ISNUMBER(SEARCH("Bureau à domicile",$C176)),Accueil!$B$13,IF(OR(ISNUMBER(SEARCH("Véhicule",$C176)),ISNUMBER(SEARCH("Vehicule",$C176)),ISNUMBER(SEARCH("vehicule",$C176))),Accueil!$B$14,IFERROR(VLOOKUP($C176,$L$3:$P$43,5,FALSE),1)))))),2),0)</f>
        <v>0</v>
      </c>
      <c r="AH176" s="231">
        <f ca="1">IF($AD176,ROUND(IF(ISNUMBER(F176),F176,0)*(IF(OR(ISNUMBER(SEARCH("Non déductible",$C176)),ISNUMBER(SEARCH("Non deductible",$C176))),0,IF(ISNUMBER(SEARCH("Repas",$C176)),0.5,IF(ISNUMBER(SEARCH("Bureau à domicile",$C176)),Accueil!$B$13,IF(OR(ISNUMBER(SEARCH("Véhicule",$C176)),ISNUMBER(SEARCH("Vehicule",$C176)),ISNUMBER(SEARCH("vehicule",$C176))),Accueil!$B$14,IFERROR(VLOOKUP($C176,$L$3:$P$43,5,FALSE),1)))))),2),0)</f>
        <v>0</v>
      </c>
    </row>
    <row r="177" spans="1:34" ht="20.100000000000001" customHeight="1" x14ac:dyDescent="0.25">
      <c r="A177" s="248" t="str">
        <f>IF(NOT(_xlfn.ISFORMULA(D177)),IF(AND(ISNUMBER(D177),D177&lt;&gt;0),Accueil!$B$7,IF(NOT(_xlfn.ISFORMULA(G177)),IF(AND(ISNUMBER(G177),G177&lt;&gt;0),Accueil!$B$7,""),"")),IF(NOT(_xlfn.ISFORMULA(G177)),IF(AND(ISNUMBER(G177),G177&lt;&gt;0),Accueil!$B$7,""),""))</f>
        <v/>
      </c>
      <c r="B177" s="37"/>
      <c r="C177" s="37"/>
      <c r="D177" s="249" t="str">
        <f t="shared" ca="1" si="28"/>
        <v/>
      </c>
      <c r="E177" s="223" t="str">
        <f t="shared" ca="1" si="29"/>
        <v/>
      </c>
      <c r="F177" s="223" t="str">
        <f t="shared" ca="1" si="30"/>
        <v/>
      </c>
      <c r="G177" s="224" t="str">
        <f t="shared" ca="1" si="31"/>
        <v/>
      </c>
      <c r="H177" s="255" t="str">
        <f t="shared" ca="1" si="32"/>
        <v/>
      </c>
      <c r="I177" s="251" t="str">
        <f t="shared" ca="1" si="33"/>
        <v/>
      </c>
      <c r="J177" s="244" t="str">
        <f t="shared" ca="1" si="34"/>
        <v/>
      </c>
      <c r="K177" s="35"/>
      <c r="L177" s="148"/>
      <c r="M177" s="148"/>
      <c r="N177" s="148"/>
      <c r="O177" s="148"/>
      <c r="P177" s="148"/>
      <c r="Q177" s="148"/>
      <c r="R177" s="148"/>
      <c r="S177" s="148"/>
      <c r="T177" s="197"/>
      <c r="U177" s="35"/>
      <c r="X177" s="148"/>
      <c r="Y177" s="148"/>
      <c r="Z177" s="148"/>
      <c r="AA177" s="228" t="b">
        <f t="shared" ca="1" si="35"/>
        <v>1</v>
      </c>
      <c r="AB177" s="228" t="b">
        <f t="shared" si="36"/>
        <v>0</v>
      </c>
      <c r="AC177" s="228" t="b">
        <f ca="1">AND(Accueil!$Z$100="Régulière",Accueil!$E$5="Oui",$AA177,NOT($AB177),OR($AE177="",Accueil!$E$7="",NOT(ISNUMBER(Accueil!$E$7)),$AE177&gt;=Accueil!$E$7))</f>
        <v>0</v>
      </c>
      <c r="AD177" s="228" t="b">
        <f ca="1">AND(Accueil!$Z$100="Régulière",Accueil!$E$8="Oui",$AA177,NOT($AB177),OR($AE177="",Accueil!$E$10="",NOT(ISNUMBER(Accueil!$E$10)),$AE177&gt;=Accueil!$E$10))</f>
        <v>0</v>
      </c>
      <c r="AE177" s="247" t="str">
        <f>IF(NOT(_xlfn.ISFORMULA(A177)),IF(ISNUMBER(A177),A177,IF(NOT(_xlfn.ISFORMULA(D177)),IF(AND(ISNUMBER(D177),D177&lt;&gt;0),Accueil!$B$7,IF(NOT(_xlfn.ISFORMULA(G177)),IF(AND(ISNUMBER(G177),G177&lt;&gt;0),Accueil!$B$7,""),"")),IF(NOT(_xlfn.ISFORMULA(G177)),IF(AND(ISNUMBER(G177),G177&lt;&gt;0),Accueil!$B$7,""),""))),IF(NOT(_xlfn.ISFORMULA(D177)),IF(AND(ISNUMBER(D177),D177&lt;&gt;0),Accueil!$B$7,IF(NOT(_xlfn.ISFORMULA(G177)),IF(AND(ISNUMBER(G177),G177&lt;&gt;0),Accueil!$B$7,""),"")),IF(NOT(_xlfn.ISFORMULA(G177)),IF(AND(ISNUMBER(G177),G177&lt;&gt;0),Accueil!$B$7,""),"")))</f>
        <v/>
      </c>
      <c r="AF177" s="231" t="str">
        <f t="shared" ca="1" si="37"/>
        <v/>
      </c>
      <c r="AG177" s="231">
        <f ca="1">IF($AC177,ROUND(IF(ISNUMBER(E177),E177,0)*(IF(OR(ISNUMBER(SEARCH("Non déductible",$C177)),ISNUMBER(SEARCH("Non deductible",$C177))),0,IF(ISNUMBER(SEARCH("Repas",$C177)),0.5,IF(ISNUMBER(SEARCH("Bureau à domicile",$C177)),Accueil!$B$13,IF(OR(ISNUMBER(SEARCH("Véhicule",$C177)),ISNUMBER(SEARCH("Vehicule",$C177)),ISNUMBER(SEARCH("vehicule",$C177))),Accueil!$B$14,IFERROR(VLOOKUP($C177,$L$3:$P$43,5,FALSE),1)))))),2),0)</f>
        <v>0</v>
      </c>
      <c r="AH177" s="231">
        <f ca="1">IF($AD177,ROUND(IF(ISNUMBER(F177),F177,0)*(IF(OR(ISNUMBER(SEARCH("Non déductible",$C177)),ISNUMBER(SEARCH("Non deductible",$C177))),0,IF(ISNUMBER(SEARCH("Repas",$C177)),0.5,IF(ISNUMBER(SEARCH("Bureau à domicile",$C177)),Accueil!$B$13,IF(OR(ISNUMBER(SEARCH("Véhicule",$C177)),ISNUMBER(SEARCH("Vehicule",$C177)),ISNUMBER(SEARCH("vehicule",$C177))),Accueil!$B$14,IFERROR(VLOOKUP($C177,$L$3:$P$43,5,FALSE),1)))))),2),0)</f>
        <v>0</v>
      </c>
    </row>
    <row r="178" spans="1:34" ht="20.100000000000001" customHeight="1" x14ac:dyDescent="0.25">
      <c r="A178" s="248" t="str">
        <f>IF(NOT(_xlfn.ISFORMULA(D178)),IF(AND(ISNUMBER(D178),D178&lt;&gt;0),Accueil!$B$7,IF(NOT(_xlfn.ISFORMULA(G178)),IF(AND(ISNUMBER(G178),G178&lt;&gt;0),Accueil!$B$7,""),"")),IF(NOT(_xlfn.ISFORMULA(G178)),IF(AND(ISNUMBER(G178),G178&lt;&gt;0),Accueil!$B$7,""),""))</f>
        <v/>
      </c>
      <c r="B178" s="37"/>
      <c r="C178" s="37"/>
      <c r="D178" s="249" t="str">
        <f t="shared" ca="1" si="28"/>
        <v/>
      </c>
      <c r="E178" s="223" t="str">
        <f t="shared" ca="1" si="29"/>
        <v/>
      </c>
      <c r="F178" s="223" t="str">
        <f t="shared" ca="1" si="30"/>
        <v/>
      </c>
      <c r="G178" s="224" t="str">
        <f t="shared" ca="1" si="31"/>
        <v/>
      </c>
      <c r="H178" s="255" t="str">
        <f t="shared" ca="1" si="32"/>
        <v/>
      </c>
      <c r="I178" s="251" t="str">
        <f t="shared" ca="1" si="33"/>
        <v/>
      </c>
      <c r="J178" s="244" t="str">
        <f t="shared" ca="1" si="34"/>
        <v/>
      </c>
      <c r="K178" s="35"/>
      <c r="L178" s="148"/>
      <c r="M178" s="148"/>
      <c r="N178" s="148"/>
      <c r="O178" s="148"/>
      <c r="P178" s="148"/>
      <c r="Q178" s="148"/>
      <c r="R178" s="148"/>
      <c r="S178" s="148"/>
      <c r="T178" s="197"/>
      <c r="U178" s="35"/>
      <c r="X178" s="148"/>
      <c r="Y178" s="148"/>
      <c r="Z178" s="148"/>
      <c r="AA178" s="228" t="b">
        <f t="shared" ca="1" si="35"/>
        <v>1</v>
      </c>
      <c r="AB178" s="228" t="b">
        <f t="shared" si="36"/>
        <v>0</v>
      </c>
      <c r="AC178" s="228" t="b">
        <f ca="1">AND(Accueil!$Z$100="Régulière",Accueil!$E$5="Oui",$AA178,NOT($AB178),OR($AE178="",Accueil!$E$7="",NOT(ISNUMBER(Accueil!$E$7)),$AE178&gt;=Accueil!$E$7))</f>
        <v>0</v>
      </c>
      <c r="AD178" s="228" t="b">
        <f ca="1">AND(Accueil!$Z$100="Régulière",Accueil!$E$8="Oui",$AA178,NOT($AB178),OR($AE178="",Accueil!$E$10="",NOT(ISNUMBER(Accueil!$E$10)),$AE178&gt;=Accueil!$E$10))</f>
        <v>0</v>
      </c>
      <c r="AE178" s="247" t="str">
        <f>IF(NOT(_xlfn.ISFORMULA(A178)),IF(ISNUMBER(A178),A178,IF(NOT(_xlfn.ISFORMULA(D178)),IF(AND(ISNUMBER(D178),D178&lt;&gt;0),Accueil!$B$7,IF(NOT(_xlfn.ISFORMULA(G178)),IF(AND(ISNUMBER(G178),G178&lt;&gt;0),Accueil!$B$7,""),"")),IF(NOT(_xlfn.ISFORMULA(G178)),IF(AND(ISNUMBER(G178),G178&lt;&gt;0),Accueil!$B$7,""),""))),IF(NOT(_xlfn.ISFORMULA(D178)),IF(AND(ISNUMBER(D178),D178&lt;&gt;0),Accueil!$B$7,IF(NOT(_xlfn.ISFORMULA(G178)),IF(AND(ISNUMBER(G178),G178&lt;&gt;0),Accueil!$B$7,""),"")),IF(NOT(_xlfn.ISFORMULA(G178)),IF(AND(ISNUMBER(G178),G178&lt;&gt;0),Accueil!$B$7,""),"")))</f>
        <v/>
      </c>
      <c r="AF178" s="231" t="str">
        <f t="shared" ca="1" si="37"/>
        <v/>
      </c>
      <c r="AG178" s="231">
        <f ca="1">IF($AC178,ROUND(IF(ISNUMBER(E178),E178,0)*(IF(OR(ISNUMBER(SEARCH("Non déductible",$C178)),ISNUMBER(SEARCH("Non deductible",$C178))),0,IF(ISNUMBER(SEARCH("Repas",$C178)),0.5,IF(ISNUMBER(SEARCH("Bureau à domicile",$C178)),Accueil!$B$13,IF(OR(ISNUMBER(SEARCH("Véhicule",$C178)),ISNUMBER(SEARCH("Vehicule",$C178)),ISNUMBER(SEARCH("vehicule",$C178))),Accueil!$B$14,IFERROR(VLOOKUP($C178,$L$3:$P$43,5,FALSE),1)))))),2),0)</f>
        <v>0</v>
      </c>
      <c r="AH178" s="231">
        <f ca="1">IF($AD178,ROUND(IF(ISNUMBER(F178),F178,0)*(IF(OR(ISNUMBER(SEARCH("Non déductible",$C178)),ISNUMBER(SEARCH("Non deductible",$C178))),0,IF(ISNUMBER(SEARCH("Repas",$C178)),0.5,IF(ISNUMBER(SEARCH("Bureau à domicile",$C178)),Accueil!$B$13,IF(OR(ISNUMBER(SEARCH("Véhicule",$C178)),ISNUMBER(SEARCH("Vehicule",$C178)),ISNUMBER(SEARCH("vehicule",$C178))),Accueil!$B$14,IFERROR(VLOOKUP($C178,$L$3:$P$43,5,FALSE),1)))))),2),0)</f>
        <v>0</v>
      </c>
    </row>
    <row r="179" spans="1:34" ht="20.100000000000001" customHeight="1" x14ac:dyDescent="0.25">
      <c r="A179" s="248" t="str">
        <f>IF(NOT(_xlfn.ISFORMULA(D179)),IF(AND(ISNUMBER(D179),D179&lt;&gt;0),Accueil!$B$7,IF(NOT(_xlfn.ISFORMULA(G179)),IF(AND(ISNUMBER(G179),G179&lt;&gt;0),Accueil!$B$7,""),"")),IF(NOT(_xlfn.ISFORMULA(G179)),IF(AND(ISNUMBER(G179),G179&lt;&gt;0),Accueil!$B$7,""),""))</f>
        <v/>
      </c>
      <c r="B179" s="37"/>
      <c r="C179" s="37"/>
      <c r="D179" s="249" t="str">
        <f t="shared" ca="1" si="28"/>
        <v/>
      </c>
      <c r="E179" s="223" t="str">
        <f t="shared" ca="1" si="29"/>
        <v/>
      </c>
      <c r="F179" s="223" t="str">
        <f t="shared" ca="1" si="30"/>
        <v/>
      </c>
      <c r="G179" s="224" t="str">
        <f t="shared" ca="1" si="31"/>
        <v/>
      </c>
      <c r="H179" s="255" t="str">
        <f t="shared" ca="1" si="32"/>
        <v/>
      </c>
      <c r="I179" s="251" t="str">
        <f t="shared" ca="1" si="33"/>
        <v/>
      </c>
      <c r="J179" s="244" t="str">
        <f t="shared" ca="1" si="34"/>
        <v/>
      </c>
      <c r="K179" s="35"/>
      <c r="L179" s="148"/>
      <c r="M179" s="148"/>
      <c r="N179" s="148"/>
      <c r="O179" s="148"/>
      <c r="P179" s="148"/>
      <c r="Q179" s="148"/>
      <c r="R179" s="148"/>
      <c r="S179" s="148"/>
      <c r="T179" s="197"/>
      <c r="U179" s="35"/>
      <c r="X179" s="148"/>
      <c r="Y179" s="148"/>
      <c r="Z179" s="148"/>
      <c r="AA179" s="228" t="b">
        <f t="shared" ca="1" si="35"/>
        <v>1</v>
      </c>
      <c r="AB179" s="228" t="b">
        <f t="shared" si="36"/>
        <v>0</v>
      </c>
      <c r="AC179" s="228" t="b">
        <f ca="1">AND(Accueil!$Z$100="Régulière",Accueil!$E$5="Oui",$AA179,NOT($AB179),OR($AE179="",Accueil!$E$7="",NOT(ISNUMBER(Accueil!$E$7)),$AE179&gt;=Accueil!$E$7))</f>
        <v>0</v>
      </c>
      <c r="AD179" s="228" t="b">
        <f ca="1">AND(Accueil!$Z$100="Régulière",Accueil!$E$8="Oui",$AA179,NOT($AB179),OR($AE179="",Accueil!$E$10="",NOT(ISNUMBER(Accueil!$E$10)),$AE179&gt;=Accueil!$E$10))</f>
        <v>0</v>
      </c>
      <c r="AE179" s="247" t="str">
        <f>IF(NOT(_xlfn.ISFORMULA(A179)),IF(ISNUMBER(A179),A179,IF(NOT(_xlfn.ISFORMULA(D179)),IF(AND(ISNUMBER(D179),D179&lt;&gt;0),Accueil!$B$7,IF(NOT(_xlfn.ISFORMULA(G179)),IF(AND(ISNUMBER(G179),G179&lt;&gt;0),Accueil!$B$7,""),"")),IF(NOT(_xlfn.ISFORMULA(G179)),IF(AND(ISNUMBER(G179),G179&lt;&gt;0),Accueil!$B$7,""),""))),IF(NOT(_xlfn.ISFORMULA(D179)),IF(AND(ISNUMBER(D179),D179&lt;&gt;0),Accueil!$B$7,IF(NOT(_xlfn.ISFORMULA(G179)),IF(AND(ISNUMBER(G179),G179&lt;&gt;0),Accueil!$B$7,""),"")),IF(NOT(_xlfn.ISFORMULA(G179)),IF(AND(ISNUMBER(G179),G179&lt;&gt;0),Accueil!$B$7,""),"")))</f>
        <v/>
      </c>
      <c r="AF179" s="231" t="str">
        <f t="shared" ca="1" si="37"/>
        <v/>
      </c>
      <c r="AG179" s="231">
        <f ca="1">IF($AC179,ROUND(IF(ISNUMBER(E179),E179,0)*(IF(OR(ISNUMBER(SEARCH("Non déductible",$C179)),ISNUMBER(SEARCH("Non deductible",$C179))),0,IF(ISNUMBER(SEARCH("Repas",$C179)),0.5,IF(ISNUMBER(SEARCH("Bureau à domicile",$C179)),Accueil!$B$13,IF(OR(ISNUMBER(SEARCH("Véhicule",$C179)),ISNUMBER(SEARCH("Vehicule",$C179)),ISNUMBER(SEARCH("vehicule",$C179))),Accueil!$B$14,IFERROR(VLOOKUP($C179,$L$3:$P$43,5,FALSE),1)))))),2),0)</f>
        <v>0</v>
      </c>
      <c r="AH179" s="231">
        <f ca="1">IF($AD179,ROUND(IF(ISNUMBER(F179),F179,0)*(IF(OR(ISNUMBER(SEARCH("Non déductible",$C179)),ISNUMBER(SEARCH("Non deductible",$C179))),0,IF(ISNUMBER(SEARCH("Repas",$C179)),0.5,IF(ISNUMBER(SEARCH("Bureau à domicile",$C179)),Accueil!$B$13,IF(OR(ISNUMBER(SEARCH("Véhicule",$C179)),ISNUMBER(SEARCH("Vehicule",$C179)),ISNUMBER(SEARCH("vehicule",$C179))),Accueil!$B$14,IFERROR(VLOOKUP($C179,$L$3:$P$43,5,FALSE),1)))))),2),0)</f>
        <v>0</v>
      </c>
    </row>
    <row r="180" spans="1:34" ht="20.100000000000001" customHeight="1" x14ac:dyDescent="0.25">
      <c r="A180" s="248" t="str">
        <f>IF(NOT(_xlfn.ISFORMULA(D180)),IF(AND(ISNUMBER(D180),D180&lt;&gt;0),Accueil!$B$7,IF(NOT(_xlfn.ISFORMULA(G180)),IF(AND(ISNUMBER(G180),G180&lt;&gt;0),Accueil!$B$7,""),"")),IF(NOT(_xlfn.ISFORMULA(G180)),IF(AND(ISNUMBER(G180),G180&lt;&gt;0),Accueil!$B$7,""),""))</f>
        <v/>
      </c>
      <c r="B180" s="37"/>
      <c r="C180" s="37"/>
      <c r="D180" s="249" t="str">
        <f t="shared" ca="1" si="28"/>
        <v/>
      </c>
      <c r="E180" s="223" t="str">
        <f t="shared" ca="1" si="29"/>
        <v/>
      </c>
      <c r="F180" s="223" t="str">
        <f t="shared" ca="1" si="30"/>
        <v/>
      </c>
      <c r="G180" s="224" t="str">
        <f t="shared" ca="1" si="31"/>
        <v/>
      </c>
      <c r="H180" s="255" t="str">
        <f t="shared" ca="1" si="32"/>
        <v/>
      </c>
      <c r="I180" s="251" t="str">
        <f t="shared" ca="1" si="33"/>
        <v/>
      </c>
      <c r="J180" s="244" t="str">
        <f t="shared" ca="1" si="34"/>
        <v/>
      </c>
      <c r="K180" s="35"/>
      <c r="L180" s="148"/>
      <c r="M180" s="148"/>
      <c r="N180" s="148"/>
      <c r="O180" s="148"/>
      <c r="P180" s="148"/>
      <c r="Q180" s="148"/>
      <c r="R180" s="148"/>
      <c r="S180" s="148"/>
      <c r="T180" s="197"/>
      <c r="U180" s="35"/>
      <c r="X180" s="148"/>
      <c r="Y180" s="148"/>
      <c r="Z180" s="148"/>
      <c r="AA180" s="228" t="b">
        <f t="shared" ca="1" si="35"/>
        <v>1</v>
      </c>
      <c r="AB180" s="228" t="b">
        <f t="shared" si="36"/>
        <v>0</v>
      </c>
      <c r="AC180" s="228" t="b">
        <f ca="1">AND(Accueil!$Z$100="Régulière",Accueil!$E$5="Oui",$AA180,NOT($AB180),OR($AE180="",Accueil!$E$7="",NOT(ISNUMBER(Accueil!$E$7)),$AE180&gt;=Accueil!$E$7))</f>
        <v>0</v>
      </c>
      <c r="AD180" s="228" t="b">
        <f ca="1">AND(Accueil!$Z$100="Régulière",Accueil!$E$8="Oui",$AA180,NOT($AB180),OR($AE180="",Accueil!$E$10="",NOT(ISNUMBER(Accueil!$E$10)),$AE180&gt;=Accueil!$E$10))</f>
        <v>0</v>
      </c>
      <c r="AE180" s="247" t="str">
        <f>IF(NOT(_xlfn.ISFORMULA(A180)),IF(ISNUMBER(A180),A180,IF(NOT(_xlfn.ISFORMULA(D180)),IF(AND(ISNUMBER(D180),D180&lt;&gt;0),Accueil!$B$7,IF(NOT(_xlfn.ISFORMULA(G180)),IF(AND(ISNUMBER(G180),G180&lt;&gt;0),Accueil!$B$7,""),"")),IF(NOT(_xlfn.ISFORMULA(G180)),IF(AND(ISNUMBER(G180),G180&lt;&gt;0),Accueil!$B$7,""),""))),IF(NOT(_xlfn.ISFORMULA(D180)),IF(AND(ISNUMBER(D180),D180&lt;&gt;0),Accueil!$B$7,IF(NOT(_xlfn.ISFORMULA(G180)),IF(AND(ISNUMBER(G180),G180&lt;&gt;0),Accueil!$B$7,""),"")),IF(NOT(_xlfn.ISFORMULA(G180)),IF(AND(ISNUMBER(G180),G180&lt;&gt;0),Accueil!$B$7,""),"")))</f>
        <v/>
      </c>
      <c r="AF180" s="231" t="str">
        <f t="shared" ca="1" si="37"/>
        <v/>
      </c>
      <c r="AG180" s="231">
        <f ca="1">IF($AC180,ROUND(IF(ISNUMBER(E180),E180,0)*(IF(OR(ISNUMBER(SEARCH("Non déductible",$C180)),ISNUMBER(SEARCH("Non deductible",$C180))),0,IF(ISNUMBER(SEARCH("Repas",$C180)),0.5,IF(ISNUMBER(SEARCH("Bureau à domicile",$C180)),Accueil!$B$13,IF(OR(ISNUMBER(SEARCH("Véhicule",$C180)),ISNUMBER(SEARCH("Vehicule",$C180)),ISNUMBER(SEARCH("vehicule",$C180))),Accueil!$B$14,IFERROR(VLOOKUP($C180,$L$3:$P$43,5,FALSE),1)))))),2),0)</f>
        <v>0</v>
      </c>
      <c r="AH180" s="231">
        <f ca="1">IF($AD180,ROUND(IF(ISNUMBER(F180),F180,0)*(IF(OR(ISNUMBER(SEARCH("Non déductible",$C180)),ISNUMBER(SEARCH("Non deductible",$C180))),0,IF(ISNUMBER(SEARCH("Repas",$C180)),0.5,IF(ISNUMBER(SEARCH("Bureau à domicile",$C180)),Accueil!$B$13,IF(OR(ISNUMBER(SEARCH("Véhicule",$C180)),ISNUMBER(SEARCH("Vehicule",$C180)),ISNUMBER(SEARCH("vehicule",$C180))),Accueil!$B$14,IFERROR(VLOOKUP($C180,$L$3:$P$43,5,FALSE),1)))))),2),0)</f>
        <v>0</v>
      </c>
    </row>
    <row r="181" spans="1:34" ht="20.100000000000001" customHeight="1" x14ac:dyDescent="0.25">
      <c r="A181" s="248" t="str">
        <f>IF(NOT(_xlfn.ISFORMULA(D181)),IF(AND(ISNUMBER(D181),D181&lt;&gt;0),Accueil!$B$7,IF(NOT(_xlfn.ISFORMULA(G181)),IF(AND(ISNUMBER(G181),G181&lt;&gt;0),Accueil!$B$7,""),"")),IF(NOT(_xlfn.ISFORMULA(G181)),IF(AND(ISNUMBER(G181),G181&lt;&gt;0),Accueil!$B$7,""),""))</f>
        <v/>
      </c>
      <c r="B181" s="37"/>
      <c r="C181" s="37"/>
      <c r="D181" s="249" t="str">
        <f t="shared" ca="1" si="28"/>
        <v/>
      </c>
      <c r="E181" s="223" t="str">
        <f t="shared" ca="1" si="29"/>
        <v/>
      </c>
      <c r="F181" s="223" t="str">
        <f t="shared" ca="1" si="30"/>
        <v/>
      </c>
      <c r="G181" s="224" t="str">
        <f t="shared" ca="1" si="31"/>
        <v/>
      </c>
      <c r="H181" s="255" t="str">
        <f t="shared" ca="1" si="32"/>
        <v/>
      </c>
      <c r="I181" s="251" t="str">
        <f t="shared" ca="1" si="33"/>
        <v/>
      </c>
      <c r="J181" s="244" t="str">
        <f t="shared" ca="1" si="34"/>
        <v/>
      </c>
      <c r="K181" s="35"/>
      <c r="L181" s="148"/>
      <c r="M181" s="148"/>
      <c r="N181" s="148"/>
      <c r="O181" s="148"/>
      <c r="P181" s="148"/>
      <c r="Q181" s="148"/>
      <c r="R181" s="148"/>
      <c r="S181" s="148"/>
      <c r="T181" s="197"/>
      <c r="U181" s="35"/>
      <c r="X181" s="148"/>
      <c r="Y181" s="148"/>
      <c r="Z181" s="148"/>
      <c r="AA181" s="228" t="b">
        <f t="shared" ca="1" si="35"/>
        <v>1</v>
      </c>
      <c r="AB181" s="228" t="b">
        <f t="shared" si="36"/>
        <v>0</v>
      </c>
      <c r="AC181" s="228" t="b">
        <f ca="1">AND(Accueil!$Z$100="Régulière",Accueil!$E$5="Oui",$AA181,NOT($AB181),OR($AE181="",Accueil!$E$7="",NOT(ISNUMBER(Accueil!$E$7)),$AE181&gt;=Accueil!$E$7))</f>
        <v>0</v>
      </c>
      <c r="AD181" s="228" t="b">
        <f ca="1">AND(Accueil!$Z$100="Régulière",Accueil!$E$8="Oui",$AA181,NOT($AB181),OR($AE181="",Accueil!$E$10="",NOT(ISNUMBER(Accueil!$E$10)),$AE181&gt;=Accueil!$E$10))</f>
        <v>0</v>
      </c>
      <c r="AE181" s="247" t="str">
        <f>IF(NOT(_xlfn.ISFORMULA(A181)),IF(ISNUMBER(A181),A181,IF(NOT(_xlfn.ISFORMULA(D181)),IF(AND(ISNUMBER(D181),D181&lt;&gt;0),Accueil!$B$7,IF(NOT(_xlfn.ISFORMULA(G181)),IF(AND(ISNUMBER(G181),G181&lt;&gt;0),Accueil!$B$7,""),"")),IF(NOT(_xlfn.ISFORMULA(G181)),IF(AND(ISNUMBER(G181),G181&lt;&gt;0),Accueil!$B$7,""),""))),IF(NOT(_xlfn.ISFORMULA(D181)),IF(AND(ISNUMBER(D181),D181&lt;&gt;0),Accueil!$B$7,IF(NOT(_xlfn.ISFORMULA(G181)),IF(AND(ISNUMBER(G181),G181&lt;&gt;0),Accueil!$B$7,""),"")),IF(NOT(_xlfn.ISFORMULA(G181)),IF(AND(ISNUMBER(G181),G181&lt;&gt;0),Accueil!$B$7,""),"")))</f>
        <v/>
      </c>
      <c r="AF181" s="231" t="str">
        <f t="shared" ca="1" si="37"/>
        <v/>
      </c>
      <c r="AG181" s="231">
        <f ca="1">IF($AC181,ROUND(IF(ISNUMBER(E181),E181,0)*(IF(OR(ISNUMBER(SEARCH("Non déductible",$C181)),ISNUMBER(SEARCH("Non deductible",$C181))),0,IF(ISNUMBER(SEARCH("Repas",$C181)),0.5,IF(ISNUMBER(SEARCH("Bureau à domicile",$C181)),Accueil!$B$13,IF(OR(ISNUMBER(SEARCH("Véhicule",$C181)),ISNUMBER(SEARCH("Vehicule",$C181)),ISNUMBER(SEARCH("vehicule",$C181))),Accueil!$B$14,IFERROR(VLOOKUP($C181,$L$3:$P$43,5,FALSE),1)))))),2),0)</f>
        <v>0</v>
      </c>
      <c r="AH181" s="231">
        <f ca="1">IF($AD181,ROUND(IF(ISNUMBER(F181),F181,0)*(IF(OR(ISNUMBER(SEARCH("Non déductible",$C181)),ISNUMBER(SEARCH("Non deductible",$C181))),0,IF(ISNUMBER(SEARCH("Repas",$C181)),0.5,IF(ISNUMBER(SEARCH("Bureau à domicile",$C181)),Accueil!$B$13,IF(OR(ISNUMBER(SEARCH("Véhicule",$C181)),ISNUMBER(SEARCH("Vehicule",$C181)),ISNUMBER(SEARCH("vehicule",$C181))),Accueil!$B$14,IFERROR(VLOOKUP($C181,$L$3:$P$43,5,FALSE),1)))))),2),0)</f>
        <v>0</v>
      </c>
    </row>
    <row r="182" spans="1:34" ht="20.100000000000001" customHeight="1" x14ac:dyDescent="0.25">
      <c r="A182" s="248" t="str">
        <f>IF(NOT(_xlfn.ISFORMULA(D182)),IF(AND(ISNUMBER(D182),D182&lt;&gt;0),Accueil!$B$7,IF(NOT(_xlfn.ISFORMULA(G182)),IF(AND(ISNUMBER(G182),G182&lt;&gt;0),Accueil!$B$7,""),"")),IF(NOT(_xlfn.ISFORMULA(G182)),IF(AND(ISNUMBER(G182),G182&lt;&gt;0),Accueil!$B$7,""),""))</f>
        <v/>
      </c>
      <c r="B182" s="37"/>
      <c r="C182" s="37"/>
      <c r="D182" s="249" t="str">
        <f t="shared" ca="1" si="28"/>
        <v/>
      </c>
      <c r="E182" s="223" t="str">
        <f t="shared" ca="1" si="29"/>
        <v/>
      </c>
      <c r="F182" s="223" t="str">
        <f t="shared" ca="1" si="30"/>
        <v/>
      </c>
      <c r="G182" s="224" t="str">
        <f t="shared" ca="1" si="31"/>
        <v/>
      </c>
      <c r="H182" s="255" t="str">
        <f t="shared" ca="1" si="32"/>
        <v/>
      </c>
      <c r="I182" s="251" t="str">
        <f t="shared" ca="1" si="33"/>
        <v/>
      </c>
      <c r="J182" s="244" t="str">
        <f t="shared" ca="1" si="34"/>
        <v/>
      </c>
      <c r="K182" s="35"/>
      <c r="L182" s="148"/>
      <c r="M182" s="148"/>
      <c r="N182" s="148"/>
      <c r="O182" s="148"/>
      <c r="P182" s="148"/>
      <c r="Q182" s="148"/>
      <c r="R182" s="148"/>
      <c r="S182" s="148"/>
      <c r="T182" s="197"/>
      <c r="U182" s="35"/>
      <c r="X182" s="148"/>
      <c r="Y182" s="148"/>
      <c r="Z182" s="148"/>
      <c r="AA182" s="228" t="b">
        <f t="shared" ca="1" si="35"/>
        <v>1</v>
      </c>
      <c r="AB182" s="228" t="b">
        <f t="shared" si="36"/>
        <v>0</v>
      </c>
      <c r="AC182" s="228" t="b">
        <f ca="1">AND(Accueil!$Z$100="Régulière",Accueil!$E$5="Oui",$AA182,NOT($AB182),OR($AE182="",Accueil!$E$7="",NOT(ISNUMBER(Accueil!$E$7)),$AE182&gt;=Accueil!$E$7))</f>
        <v>0</v>
      </c>
      <c r="AD182" s="228" t="b">
        <f ca="1">AND(Accueil!$Z$100="Régulière",Accueil!$E$8="Oui",$AA182,NOT($AB182),OR($AE182="",Accueil!$E$10="",NOT(ISNUMBER(Accueil!$E$10)),$AE182&gt;=Accueil!$E$10))</f>
        <v>0</v>
      </c>
      <c r="AE182" s="247" t="str">
        <f>IF(NOT(_xlfn.ISFORMULA(A182)),IF(ISNUMBER(A182),A182,IF(NOT(_xlfn.ISFORMULA(D182)),IF(AND(ISNUMBER(D182),D182&lt;&gt;0),Accueil!$B$7,IF(NOT(_xlfn.ISFORMULA(G182)),IF(AND(ISNUMBER(G182),G182&lt;&gt;0),Accueil!$B$7,""),"")),IF(NOT(_xlfn.ISFORMULA(G182)),IF(AND(ISNUMBER(G182),G182&lt;&gt;0),Accueil!$B$7,""),""))),IF(NOT(_xlfn.ISFORMULA(D182)),IF(AND(ISNUMBER(D182),D182&lt;&gt;0),Accueil!$B$7,IF(NOT(_xlfn.ISFORMULA(G182)),IF(AND(ISNUMBER(G182),G182&lt;&gt;0),Accueil!$B$7,""),"")),IF(NOT(_xlfn.ISFORMULA(G182)),IF(AND(ISNUMBER(G182),G182&lt;&gt;0),Accueil!$B$7,""),"")))</f>
        <v/>
      </c>
      <c r="AF182" s="231" t="str">
        <f t="shared" ca="1" si="37"/>
        <v/>
      </c>
      <c r="AG182" s="231">
        <f ca="1">IF($AC182,ROUND(IF(ISNUMBER(E182),E182,0)*(IF(OR(ISNUMBER(SEARCH("Non déductible",$C182)),ISNUMBER(SEARCH("Non deductible",$C182))),0,IF(ISNUMBER(SEARCH("Repas",$C182)),0.5,IF(ISNUMBER(SEARCH("Bureau à domicile",$C182)),Accueil!$B$13,IF(OR(ISNUMBER(SEARCH("Véhicule",$C182)),ISNUMBER(SEARCH("Vehicule",$C182)),ISNUMBER(SEARCH("vehicule",$C182))),Accueil!$B$14,IFERROR(VLOOKUP($C182,$L$3:$P$43,5,FALSE),1)))))),2),0)</f>
        <v>0</v>
      </c>
      <c r="AH182" s="231">
        <f ca="1">IF($AD182,ROUND(IF(ISNUMBER(F182),F182,0)*(IF(OR(ISNUMBER(SEARCH("Non déductible",$C182)),ISNUMBER(SEARCH("Non deductible",$C182))),0,IF(ISNUMBER(SEARCH("Repas",$C182)),0.5,IF(ISNUMBER(SEARCH("Bureau à domicile",$C182)),Accueil!$B$13,IF(OR(ISNUMBER(SEARCH("Véhicule",$C182)),ISNUMBER(SEARCH("Vehicule",$C182)),ISNUMBER(SEARCH("vehicule",$C182))),Accueil!$B$14,IFERROR(VLOOKUP($C182,$L$3:$P$43,5,FALSE),1)))))),2),0)</f>
        <v>0</v>
      </c>
    </row>
    <row r="183" spans="1:34" ht="20.100000000000001" customHeight="1" x14ac:dyDescent="0.25">
      <c r="A183" s="248" t="str">
        <f>IF(NOT(_xlfn.ISFORMULA(D183)),IF(AND(ISNUMBER(D183),D183&lt;&gt;0),Accueil!$B$7,IF(NOT(_xlfn.ISFORMULA(G183)),IF(AND(ISNUMBER(G183),G183&lt;&gt;0),Accueil!$B$7,""),"")),IF(NOT(_xlfn.ISFORMULA(G183)),IF(AND(ISNUMBER(G183),G183&lt;&gt;0),Accueil!$B$7,""),""))</f>
        <v/>
      </c>
      <c r="B183" s="37"/>
      <c r="C183" s="37"/>
      <c r="D183" s="249" t="str">
        <f t="shared" ca="1" si="28"/>
        <v/>
      </c>
      <c r="E183" s="223" t="str">
        <f t="shared" ca="1" si="29"/>
        <v/>
      </c>
      <c r="F183" s="223" t="str">
        <f t="shared" ca="1" si="30"/>
        <v/>
      </c>
      <c r="G183" s="224" t="str">
        <f t="shared" ca="1" si="31"/>
        <v/>
      </c>
      <c r="H183" s="255" t="str">
        <f t="shared" ca="1" si="32"/>
        <v/>
      </c>
      <c r="I183" s="251" t="str">
        <f t="shared" ca="1" si="33"/>
        <v/>
      </c>
      <c r="J183" s="244" t="str">
        <f t="shared" ca="1" si="34"/>
        <v/>
      </c>
      <c r="K183" s="35"/>
      <c r="L183" s="148"/>
      <c r="M183" s="148"/>
      <c r="N183" s="148"/>
      <c r="O183" s="148"/>
      <c r="P183" s="148"/>
      <c r="Q183" s="148"/>
      <c r="R183" s="148"/>
      <c r="S183" s="148"/>
      <c r="T183" s="197"/>
      <c r="U183" s="35"/>
      <c r="X183" s="148"/>
      <c r="Y183" s="148"/>
      <c r="Z183" s="148"/>
      <c r="AA183" s="228" t="b">
        <f t="shared" ca="1" si="35"/>
        <v>1</v>
      </c>
      <c r="AB183" s="228" t="b">
        <f t="shared" si="36"/>
        <v>0</v>
      </c>
      <c r="AC183" s="228" t="b">
        <f ca="1">AND(Accueil!$Z$100="Régulière",Accueil!$E$5="Oui",$AA183,NOT($AB183),OR($AE183="",Accueil!$E$7="",NOT(ISNUMBER(Accueil!$E$7)),$AE183&gt;=Accueil!$E$7))</f>
        <v>0</v>
      </c>
      <c r="AD183" s="228" t="b">
        <f ca="1">AND(Accueil!$Z$100="Régulière",Accueil!$E$8="Oui",$AA183,NOT($AB183),OR($AE183="",Accueil!$E$10="",NOT(ISNUMBER(Accueil!$E$10)),$AE183&gt;=Accueil!$E$10))</f>
        <v>0</v>
      </c>
      <c r="AE183" s="247" t="str">
        <f>IF(NOT(_xlfn.ISFORMULA(A183)),IF(ISNUMBER(A183),A183,IF(NOT(_xlfn.ISFORMULA(D183)),IF(AND(ISNUMBER(D183),D183&lt;&gt;0),Accueil!$B$7,IF(NOT(_xlfn.ISFORMULA(G183)),IF(AND(ISNUMBER(G183),G183&lt;&gt;0),Accueil!$B$7,""),"")),IF(NOT(_xlfn.ISFORMULA(G183)),IF(AND(ISNUMBER(G183),G183&lt;&gt;0),Accueil!$B$7,""),""))),IF(NOT(_xlfn.ISFORMULA(D183)),IF(AND(ISNUMBER(D183),D183&lt;&gt;0),Accueil!$B$7,IF(NOT(_xlfn.ISFORMULA(G183)),IF(AND(ISNUMBER(G183),G183&lt;&gt;0),Accueil!$B$7,""),"")),IF(NOT(_xlfn.ISFORMULA(G183)),IF(AND(ISNUMBER(G183),G183&lt;&gt;0),Accueil!$B$7,""),"")))</f>
        <v/>
      </c>
      <c r="AF183" s="231" t="str">
        <f t="shared" ca="1" si="37"/>
        <v/>
      </c>
      <c r="AG183" s="231">
        <f ca="1">IF($AC183,ROUND(IF(ISNUMBER(E183),E183,0)*(IF(OR(ISNUMBER(SEARCH("Non déductible",$C183)),ISNUMBER(SEARCH("Non deductible",$C183))),0,IF(ISNUMBER(SEARCH("Repas",$C183)),0.5,IF(ISNUMBER(SEARCH("Bureau à domicile",$C183)),Accueil!$B$13,IF(OR(ISNUMBER(SEARCH("Véhicule",$C183)),ISNUMBER(SEARCH("Vehicule",$C183)),ISNUMBER(SEARCH("vehicule",$C183))),Accueil!$B$14,IFERROR(VLOOKUP($C183,$L$3:$P$43,5,FALSE),1)))))),2),0)</f>
        <v>0</v>
      </c>
      <c r="AH183" s="231">
        <f ca="1">IF($AD183,ROUND(IF(ISNUMBER(F183),F183,0)*(IF(OR(ISNUMBER(SEARCH("Non déductible",$C183)),ISNUMBER(SEARCH("Non deductible",$C183))),0,IF(ISNUMBER(SEARCH("Repas",$C183)),0.5,IF(ISNUMBER(SEARCH("Bureau à domicile",$C183)),Accueil!$B$13,IF(OR(ISNUMBER(SEARCH("Véhicule",$C183)),ISNUMBER(SEARCH("Vehicule",$C183)),ISNUMBER(SEARCH("vehicule",$C183))),Accueil!$B$14,IFERROR(VLOOKUP($C183,$L$3:$P$43,5,FALSE),1)))))),2),0)</f>
        <v>0</v>
      </c>
    </row>
    <row r="184" spans="1:34" ht="20.100000000000001" customHeight="1" x14ac:dyDescent="0.25">
      <c r="A184" s="248" t="str">
        <f>IF(NOT(_xlfn.ISFORMULA(D184)),IF(AND(ISNUMBER(D184),D184&lt;&gt;0),Accueil!$B$7,IF(NOT(_xlfn.ISFORMULA(G184)),IF(AND(ISNUMBER(G184),G184&lt;&gt;0),Accueil!$B$7,""),"")),IF(NOT(_xlfn.ISFORMULA(G184)),IF(AND(ISNUMBER(G184),G184&lt;&gt;0),Accueil!$B$7,""),""))</f>
        <v/>
      </c>
      <c r="B184" s="37"/>
      <c r="C184" s="37"/>
      <c r="D184" s="249" t="str">
        <f t="shared" ca="1" si="28"/>
        <v/>
      </c>
      <c r="E184" s="223" t="str">
        <f t="shared" ca="1" si="29"/>
        <v/>
      </c>
      <c r="F184" s="223" t="str">
        <f t="shared" ca="1" si="30"/>
        <v/>
      </c>
      <c r="G184" s="224" t="str">
        <f t="shared" ca="1" si="31"/>
        <v/>
      </c>
      <c r="H184" s="255" t="str">
        <f t="shared" ca="1" si="32"/>
        <v/>
      </c>
      <c r="I184" s="251" t="str">
        <f t="shared" ca="1" si="33"/>
        <v/>
      </c>
      <c r="J184" s="244" t="str">
        <f t="shared" ca="1" si="34"/>
        <v/>
      </c>
      <c r="K184" s="35"/>
      <c r="L184" s="148"/>
      <c r="M184" s="148"/>
      <c r="N184" s="148"/>
      <c r="O184" s="148"/>
      <c r="P184" s="148"/>
      <c r="Q184" s="148"/>
      <c r="R184" s="148"/>
      <c r="S184" s="148"/>
      <c r="T184" s="197"/>
      <c r="U184" s="35"/>
      <c r="X184" s="148"/>
      <c r="Y184" s="148"/>
      <c r="Z184" s="148"/>
      <c r="AA184" s="228" t="b">
        <f t="shared" ca="1" si="35"/>
        <v>1</v>
      </c>
      <c r="AB184" s="228" t="b">
        <f t="shared" si="36"/>
        <v>0</v>
      </c>
      <c r="AC184" s="228" t="b">
        <f ca="1">AND(Accueil!$Z$100="Régulière",Accueil!$E$5="Oui",$AA184,NOT($AB184),OR($AE184="",Accueil!$E$7="",NOT(ISNUMBER(Accueil!$E$7)),$AE184&gt;=Accueil!$E$7))</f>
        <v>0</v>
      </c>
      <c r="AD184" s="228" t="b">
        <f ca="1">AND(Accueil!$Z$100="Régulière",Accueil!$E$8="Oui",$AA184,NOT($AB184),OR($AE184="",Accueil!$E$10="",NOT(ISNUMBER(Accueil!$E$10)),$AE184&gt;=Accueil!$E$10))</f>
        <v>0</v>
      </c>
      <c r="AE184" s="247" t="str">
        <f>IF(NOT(_xlfn.ISFORMULA(A184)),IF(ISNUMBER(A184),A184,IF(NOT(_xlfn.ISFORMULA(D184)),IF(AND(ISNUMBER(D184),D184&lt;&gt;0),Accueil!$B$7,IF(NOT(_xlfn.ISFORMULA(G184)),IF(AND(ISNUMBER(G184),G184&lt;&gt;0),Accueil!$B$7,""),"")),IF(NOT(_xlfn.ISFORMULA(G184)),IF(AND(ISNUMBER(G184),G184&lt;&gt;0),Accueil!$B$7,""),""))),IF(NOT(_xlfn.ISFORMULA(D184)),IF(AND(ISNUMBER(D184),D184&lt;&gt;0),Accueil!$B$7,IF(NOT(_xlfn.ISFORMULA(G184)),IF(AND(ISNUMBER(G184),G184&lt;&gt;0),Accueil!$B$7,""),"")),IF(NOT(_xlfn.ISFORMULA(G184)),IF(AND(ISNUMBER(G184),G184&lt;&gt;0),Accueil!$B$7,""),"")))</f>
        <v/>
      </c>
      <c r="AF184" s="231" t="str">
        <f t="shared" ca="1" si="37"/>
        <v/>
      </c>
      <c r="AG184" s="231">
        <f ca="1">IF($AC184,ROUND(IF(ISNUMBER(E184),E184,0)*(IF(OR(ISNUMBER(SEARCH("Non déductible",$C184)),ISNUMBER(SEARCH("Non deductible",$C184))),0,IF(ISNUMBER(SEARCH("Repas",$C184)),0.5,IF(ISNUMBER(SEARCH("Bureau à domicile",$C184)),Accueil!$B$13,IF(OR(ISNUMBER(SEARCH("Véhicule",$C184)),ISNUMBER(SEARCH("Vehicule",$C184)),ISNUMBER(SEARCH("vehicule",$C184))),Accueil!$B$14,IFERROR(VLOOKUP($C184,$L$3:$P$43,5,FALSE),1)))))),2),0)</f>
        <v>0</v>
      </c>
      <c r="AH184" s="231">
        <f ca="1">IF($AD184,ROUND(IF(ISNUMBER(F184),F184,0)*(IF(OR(ISNUMBER(SEARCH("Non déductible",$C184)),ISNUMBER(SEARCH("Non deductible",$C184))),0,IF(ISNUMBER(SEARCH("Repas",$C184)),0.5,IF(ISNUMBER(SEARCH("Bureau à domicile",$C184)),Accueil!$B$13,IF(OR(ISNUMBER(SEARCH("Véhicule",$C184)),ISNUMBER(SEARCH("Vehicule",$C184)),ISNUMBER(SEARCH("vehicule",$C184))),Accueil!$B$14,IFERROR(VLOOKUP($C184,$L$3:$P$43,5,FALSE),1)))))),2),0)</f>
        <v>0</v>
      </c>
    </row>
    <row r="185" spans="1:34" ht="20.100000000000001" customHeight="1" x14ac:dyDescent="0.25">
      <c r="A185" s="248" t="str">
        <f>IF(NOT(_xlfn.ISFORMULA(D185)),IF(AND(ISNUMBER(D185),D185&lt;&gt;0),Accueil!$B$7,IF(NOT(_xlfn.ISFORMULA(G185)),IF(AND(ISNUMBER(G185),G185&lt;&gt;0),Accueil!$B$7,""),"")),IF(NOT(_xlfn.ISFORMULA(G185)),IF(AND(ISNUMBER(G185),G185&lt;&gt;0),Accueil!$B$7,""),""))</f>
        <v/>
      </c>
      <c r="B185" s="37"/>
      <c r="C185" s="37"/>
      <c r="D185" s="249" t="str">
        <f t="shared" ca="1" si="28"/>
        <v/>
      </c>
      <c r="E185" s="223" t="str">
        <f t="shared" ca="1" si="29"/>
        <v/>
      </c>
      <c r="F185" s="223" t="str">
        <f t="shared" ca="1" si="30"/>
        <v/>
      </c>
      <c r="G185" s="224" t="str">
        <f t="shared" ca="1" si="31"/>
        <v/>
      </c>
      <c r="H185" s="255" t="str">
        <f t="shared" ca="1" si="32"/>
        <v/>
      </c>
      <c r="I185" s="251" t="str">
        <f t="shared" ca="1" si="33"/>
        <v/>
      </c>
      <c r="J185" s="244" t="str">
        <f t="shared" ca="1" si="34"/>
        <v/>
      </c>
      <c r="K185" s="35"/>
      <c r="L185" s="148"/>
      <c r="M185" s="148"/>
      <c r="N185" s="148"/>
      <c r="O185" s="148"/>
      <c r="P185" s="148"/>
      <c r="Q185" s="148"/>
      <c r="R185" s="148"/>
      <c r="S185" s="148"/>
      <c r="T185" s="197"/>
      <c r="U185" s="35"/>
      <c r="X185" s="148"/>
      <c r="Y185" s="148"/>
      <c r="Z185" s="148"/>
      <c r="AA185" s="228" t="b">
        <f t="shared" ca="1" si="35"/>
        <v>1</v>
      </c>
      <c r="AB185" s="228" t="b">
        <f t="shared" si="36"/>
        <v>0</v>
      </c>
      <c r="AC185" s="228" t="b">
        <f ca="1">AND(Accueil!$Z$100="Régulière",Accueil!$E$5="Oui",$AA185,NOT($AB185),OR($AE185="",Accueil!$E$7="",NOT(ISNUMBER(Accueil!$E$7)),$AE185&gt;=Accueil!$E$7))</f>
        <v>0</v>
      </c>
      <c r="AD185" s="228" t="b">
        <f ca="1">AND(Accueil!$Z$100="Régulière",Accueil!$E$8="Oui",$AA185,NOT($AB185),OR($AE185="",Accueil!$E$10="",NOT(ISNUMBER(Accueil!$E$10)),$AE185&gt;=Accueil!$E$10))</f>
        <v>0</v>
      </c>
      <c r="AE185" s="247" t="str">
        <f>IF(NOT(_xlfn.ISFORMULA(A185)),IF(ISNUMBER(A185),A185,IF(NOT(_xlfn.ISFORMULA(D185)),IF(AND(ISNUMBER(D185),D185&lt;&gt;0),Accueil!$B$7,IF(NOT(_xlfn.ISFORMULA(G185)),IF(AND(ISNUMBER(G185),G185&lt;&gt;0),Accueil!$B$7,""),"")),IF(NOT(_xlfn.ISFORMULA(G185)),IF(AND(ISNUMBER(G185),G185&lt;&gt;0),Accueil!$B$7,""),""))),IF(NOT(_xlfn.ISFORMULA(D185)),IF(AND(ISNUMBER(D185),D185&lt;&gt;0),Accueil!$B$7,IF(NOT(_xlfn.ISFORMULA(G185)),IF(AND(ISNUMBER(G185),G185&lt;&gt;0),Accueil!$B$7,""),"")),IF(NOT(_xlfn.ISFORMULA(G185)),IF(AND(ISNUMBER(G185),G185&lt;&gt;0),Accueil!$B$7,""),"")))</f>
        <v/>
      </c>
      <c r="AF185" s="231" t="str">
        <f t="shared" ca="1" si="37"/>
        <v/>
      </c>
      <c r="AG185" s="231">
        <f ca="1">IF($AC185,ROUND(IF(ISNUMBER(E185),E185,0)*(IF(OR(ISNUMBER(SEARCH("Non déductible",$C185)),ISNUMBER(SEARCH("Non deductible",$C185))),0,IF(ISNUMBER(SEARCH("Repas",$C185)),0.5,IF(ISNUMBER(SEARCH("Bureau à domicile",$C185)),Accueil!$B$13,IF(OR(ISNUMBER(SEARCH("Véhicule",$C185)),ISNUMBER(SEARCH("Vehicule",$C185)),ISNUMBER(SEARCH("vehicule",$C185))),Accueil!$B$14,IFERROR(VLOOKUP($C185,$L$3:$P$43,5,FALSE),1)))))),2),0)</f>
        <v>0</v>
      </c>
      <c r="AH185" s="231">
        <f ca="1">IF($AD185,ROUND(IF(ISNUMBER(F185),F185,0)*(IF(OR(ISNUMBER(SEARCH("Non déductible",$C185)),ISNUMBER(SEARCH("Non deductible",$C185))),0,IF(ISNUMBER(SEARCH("Repas",$C185)),0.5,IF(ISNUMBER(SEARCH("Bureau à domicile",$C185)),Accueil!$B$13,IF(OR(ISNUMBER(SEARCH("Véhicule",$C185)),ISNUMBER(SEARCH("Vehicule",$C185)),ISNUMBER(SEARCH("vehicule",$C185))),Accueil!$B$14,IFERROR(VLOOKUP($C185,$L$3:$P$43,5,FALSE),1)))))),2),0)</f>
        <v>0</v>
      </c>
    </row>
    <row r="186" spans="1:34" ht="20.100000000000001" customHeight="1" x14ac:dyDescent="0.25">
      <c r="A186" s="248" t="str">
        <f>IF(NOT(_xlfn.ISFORMULA(D186)),IF(AND(ISNUMBER(D186),D186&lt;&gt;0),Accueil!$B$7,IF(NOT(_xlfn.ISFORMULA(G186)),IF(AND(ISNUMBER(G186),G186&lt;&gt;0),Accueil!$B$7,""),"")),IF(NOT(_xlfn.ISFORMULA(G186)),IF(AND(ISNUMBER(G186),G186&lt;&gt;0),Accueil!$B$7,""),""))</f>
        <v/>
      </c>
      <c r="B186" s="37"/>
      <c r="C186" s="37"/>
      <c r="D186" s="249" t="str">
        <f t="shared" ca="1" si="28"/>
        <v/>
      </c>
      <c r="E186" s="223" t="str">
        <f t="shared" ca="1" si="29"/>
        <v/>
      </c>
      <c r="F186" s="223" t="str">
        <f t="shared" ca="1" si="30"/>
        <v/>
      </c>
      <c r="G186" s="224" t="str">
        <f t="shared" ca="1" si="31"/>
        <v/>
      </c>
      <c r="H186" s="255" t="str">
        <f t="shared" ca="1" si="32"/>
        <v/>
      </c>
      <c r="I186" s="251" t="str">
        <f t="shared" ca="1" si="33"/>
        <v/>
      </c>
      <c r="J186" s="244" t="str">
        <f t="shared" ca="1" si="34"/>
        <v/>
      </c>
      <c r="K186" s="35"/>
      <c r="L186" s="148"/>
      <c r="M186" s="148"/>
      <c r="N186" s="148"/>
      <c r="O186" s="148"/>
      <c r="P186" s="148"/>
      <c r="Q186" s="148"/>
      <c r="R186" s="148"/>
      <c r="S186" s="148"/>
      <c r="T186" s="197"/>
      <c r="U186" s="35"/>
      <c r="X186" s="148"/>
      <c r="Y186" s="148"/>
      <c r="Z186" s="148"/>
      <c r="AA186" s="228" t="b">
        <f t="shared" ca="1" si="35"/>
        <v>1</v>
      </c>
      <c r="AB186" s="228" t="b">
        <f t="shared" si="36"/>
        <v>0</v>
      </c>
      <c r="AC186" s="228" t="b">
        <f ca="1">AND(Accueil!$Z$100="Régulière",Accueil!$E$5="Oui",$AA186,NOT($AB186),OR($AE186="",Accueil!$E$7="",NOT(ISNUMBER(Accueil!$E$7)),$AE186&gt;=Accueil!$E$7))</f>
        <v>0</v>
      </c>
      <c r="AD186" s="228" t="b">
        <f ca="1">AND(Accueil!$Z$100="Régulière",Accueil!$E$8="Oui",$AA186,NOT($AB186),OR($AE186="",Accueil!$E$10="",NOT(ISNUMBER(Accueil!$E$10)),$AE186&gt;=Accueil!$E$10))</f>
        <v>0</v>
      </c>
      <c r="AE186" s="247" t="str">
        <f>IF(NOT(_xlfn.ISFORMULA(A186)),IF(ISNUMBER(A186),A186,IF(NOT(_xlfn.ISFORMULA(D186)),IF(AND(ISNUMBER(D186),D186&lt;&gt;0),Accueil!$B$7,IF(NOT(_xlfn.ISFORMULA(G186)),IF(AND(ISNUMBER(G186),G186&lt;&gt;0),Accueil!$B$7,""),"")),IF(NOT(_xlfn.ISFORMULA(G186)),IF(AND(ISNUMBER(G186),G186&lt;&gt;0),Accueil!$B$7,""),""))),IF(NOT(_xlfn.ISFORMULA(D186)),IF(AND(ISNUMBER(D186),D186&lt;&gt;0),Accueil!$B$7,IF(NOT(_xlfn.ISFORMULA(G186)),IF(AND(ISNUMBER(G186),G186&lt;&gt;0),Accueil!$B$7,""),"")),IF(NOT(_xlfn.ISFORMULA(G186)),IF(AND(ISNUMBER(G186),G186&lt;&gt;0),Accueil!$B$7,""),"")))</f>
        <v/>
      </c>
      <c r="AF186" s="231" t="str">
        <f t="shared" ca="1" si="37"/>
        <v/>
      </c>
      <c r="AG186" s="231">
        <f ca="1">IF($AC186,ROUND(IF(ISNUMBER(E186),E186,0)*(IF(OR(ISNUMBER(SEARCH("Non déductible",$C186)),ISNUMBER(SEARCH("Non deductible",$C186))),0,IF(ISNUMBER(SEARCH("Repas",$C186)),0.5,IF(ISNUMBER(SEARCH("Bureau à domicile",$C186)),Accueil!$B$13,IF(OR(ISNUMBER(SEARCH("Véhicule",$C186)),ISNUMBER(SEARCH("Vehicule",$C186)),ISNUMBER(SEARCH("vehicule",$C186))),Accueil!$B$14,IFERROR(VLOOKUP($C186,$L$3:$P$43,5,FALSE),1)))))),2),0)</f>
        <v>0</v>
      </c>
      <c r="AH186" s="231">
        <f ca="1">IF($AD186,ROUND(IF(ISNUMBER(F186),F186,0)*(IF(OR(ISNUMBER(SEARCH("Non déductible",$C186)),ISNUMBER(SEARCH("Non deductible",$C186))),0,IF(ISNUMBER(SEARCH("Repas",$C186)),0.5,IF(ISNUMBER(SEARCH("Bureau à domicile",$C186)),Accueil!$B$13,IF(OR(ISNUMBER(SEARCH("Véhicule",$C186)),ISNUMBER(SEARCH("Vehicule",$C186)),ISNUMBER(SEARCH("vehicule",$C186))),Accueil!$B$14,IFERROR(VLOOKUP($C186,$L$3:$P$43,5,FALSE),1)))))),2),0)</f>
        <v>0</v>
      </c>
    </row>
    <row r="187" spans="1:34" ht="20.100000000000001" customHeight="1" x14ac:dyDescent="0.25">
      <c r="A187" s="248" t="str">
        <f>IF(NOT(_xlfn.ISFORMULA(D187)),IF(AND(ISNUMBER(D187),D187&lt;&gt;0),Accueil!$B$7,IF(NOT(_xlfn.ISFORMULA(G187)),IF(AND(ISNUMBER(G187),G187&lt;&gt;0),Accueil!$B$7,""),"")),IF(NOT(_xlfn.ISFORMULA(G187)),IF(AND(ISNUMBER(G187),G187&lt;&gt;0),Accueil!$B$7,""),""))</f>
        <v/>
      </c>
      <c r="B187" s="37"/>
      <c r="C187" s="37"/>
      <c r="D187" s="249" t="str">
        <f t="shared" ca="1" si="28"/>
        <v/>
      </c>
      <c r="E187" s="223" t="str">
        <f t="shared" ca="1" si="29"/>
        <v/>
      </c>
      <c r="F187" s="223" t="str">
        <f t="shared" ca="1" si="30"/>
        <v/>
      </c>
      <c r="G187" s="224" t="str">
        <f t="shared" ca="1" si="31"/>
        <v/>
      </c>
      <c r="H187" s="255" t="str">
        <f t="shared" ca="1" si="32"/>
        <v/>
      </c>
      <c r="I187" s="251" t="str">
        <f t="shared" ca="1" si="33"/>
        <v/>
      </c>
      <c r="J187" s="244" t="str">
        <f t="shared" ca="1" si="34"/>
        <v/>
      </c>
      <c r="K187" s="35"/>
      <c r="L187" s="148"/>
      <c r="M187" s="148"/>
      <c r="N187" s="148"/>
      <c r="O187" s="148"/>
      <c r="P187" s="148"/>
      <c r="Q187" s="148"/>
      <c r="R187" s="148"/>
      <c r="S187" s="148"/>
      <c r="T187" s="197"/>
      <c r="U187" s="35"/>
      <c r="X187" s="148"/>
      <c r="Y187" s="148"/>
      <c r="Z187" s="148"/>
      <c r="AA187" s="228" t="b">
        <f t="shared" ca="1" si="35"/>
        <v>1</v>
      </c>
      <c r="AB187" s="228" t="b">
        <f t="shared" si="36"/>
        <v>0</v>
      </c>
      <c r="AC187" s="228" t="b">
        <f ca="1">AND(Accueil!$Z$100="Régulière",Accueil!$E$5="Oui",$AA187,NOT($AB187),OR($AE187="",Accueil!$E$7="",NOT(ISNUMBER(Accueil!$E$7)),$AE187&gt;=Accueil!$E$7))</f>
        <v>0</v>
      </c>
      <c r="AD187" s="228" t="b">
        <f ca="1">AND(Accueil!$Z$100="Régulière",Accueil!$E$8="Oui",$AA187,NOT($AB187),OR($AE187="",Accueil!$E$10="",NOT(ISNUMBER(Accueil!$E$10)),$AE187&gt;=Accueil!$E$10))</f>
        <v>0</v>
      </c>
      <c r="AE187" s="247" t="str">
        <f>IF(NOT(_xlfn.ISFORMULA(A187)),IF(ISNUMBER(A187),A187,IF(NOT(_xlfn.ISFORMULA(D187)),IF(AND(ISNUMBER(D187),D187&lt;&gt;0),Accueil!$B$7,IF(NOT(_xlfn.ISFORMULA(G187)),IF(AND(ISNUMBER(G187),G187&lt;&gt;0),Accueil!$B$7,""),"")),IF(NOT(_xlfn.ISFORMULA(G187)),IF(AND(ISNUMBER(G187),G187&lt;&gt;0),Accueil!$B$7,""),""))),IF(NOT(_xlfn.ISFORMULA(D187)),IF(AND(ISNUMBER(D187),D187&lt;&gt;0),Accueil!$B$7,IF(NOT(_xlfn.ISFORMULA(G187)),IF(AND(ISNUMBER(G187),G187&lt;&gt;0),Accueil!$B$7,""),"")),IF(NOT(_xlfn.ISFORMULA(G187)),IF(AND(ISNUMBER(G187),G187&lt;&gt;0),Accueil!$B$7,""),"")))</f>
        <v/>
      </c>
      <c r="AF187" s="231" t="str">
        <f t="shared" ca="1" si="37"/>
        <v/>
      </c>
      <c r="AG187" s="231">
        <f ca="1">IF($AC187,ROUND(IF(ISNUMBER(E187),E187,0)*(IF(OR(ISNUMBER(SEARCH("Non déductible",$C187)),ISNUMBER(SEARCH("Non deductible",$C187))),0,IF(ISNUMBER(SEARCH("Repas",$C187)),0.5,IF(ISNUMBER(SEARCH("Bureau à domicile",$C187)),Accueil!$B$13,IF(OR(ISNUMBER(SEARCH("Véhicule",$C187)),ISNUMBER(SEARCH("Vehicule",$C187)),ISNUMBER(SEARCH("vehicule",$C187))),Accueil!$B$14,IFERROR(VLOOKUP($C187,$L$3:$P$43,5,FALSE),1)))))),2),0)</f>
        <v>0</v>
      </c>
      <c r="AH187" s="231">
        <f ca="1">IF($AD187,ROUND(IF(ISNUMBER(F187),F187,0)*(IF(OR(ISNUMBER(SEARCH("Non déductible",$C187)),ISNUMBER(SEARCH("Non deductible",$C187))),0,IF(ISNUMBER(SEARCH("Repas",$C187)),0.5,IF(ISNUMBER(SEARCH("Bureau à domicile",$C187)),Accueil!$B$13,IF(OR(ISNUMBER(SEARCH("Véhicule",$C187)),ISNUMBER(SEARCH("Vehicule",$C187)),ISNUMBER(SEARCH("vehicule",$C187))),Accueil!$B$14,IFERROR(VLOOKUP($C187,$L$3:$P$43,5,FALSE),1)))))),2),0)</f>
        <v>0</v>
      </c>
    </row>
    <row r="188" spans="1:34" ht="20.100000000000001" customHeight="1" x14ac:dyDescent="0.25">
      <c r="A188" s="248" t="str">
        <f>IF(NOT(_xlfn.ISFORMULA(D188)),IF(AND(ISNUMBER(D188),D188&lt;&gt;0),Accueil!$B$7,IF(NOT(_xlfn.ISFORMULA(G188)),IF(AND(ISNUMBER(G188),G188&lt;&gt;0),Accueil!$B$7,""),"")),IF(NOT(_xlfn.ISFORMULA(G188)),IF(AND(ISNUMBER(G188),G188&lt;&gt;0),Accueil!$B$7,""),""))</f>
        <v/>
      </c>
      <c r="B188" s="37"/>
      <c r="C188" s="37"/>
      <c r="D188" s="249" t="str">
        <f t="shared" ca="1" si="28"/>
        <v/>
      </c>
      <c r="E188" s="223" t="str">
        <f t="shared" ca="1" si="29"/>
        <v/>
      </c>
      <c r="F188" s="223" t="str">
        <f t="shared" ca="1" si="30"/>
        <v/>
      </c>
      <c r="G188" s="224" t="str">
        <f t="shared" ca="1" si="31"/>
        <v/>
      </c>
      <c r="H188" s="255" t="str">
        <f t="shared" ca="1" si="32"/>
        <v/>
      </c>
      <c r="I188" s="251" t="str">
        <f t="shared" ca="1" si="33"/>
        <v/>
      </c>
      <c r="J188" s="244" t="str">
        <f t="shared" ca="1" si="34"/>
        <v/>
      </c>
      <c r="K188" s="35"/>
      <c r="L188" s="148"/>
      <c r="M188" s="148"/>
      <c r="N188" s="148"/>
      <c r="O188" s="148"/>
      <c r="P188" s="148"/>
      <c r="Q188" s="148"/>
      <c r="R188" s="148"/>
      <c r="S188" s="148"/>
      <c r="T188" s="197"/>
      <c r="U188" s="35"/>
      <c r="X188" s="148"/>
      <c r="Y188" s="148"/>
      <c r="Z188" s="148"/>
      <c r="AA188" s="228" t="b">
        <f t="shared" ca="1" si="35"/>
        <v>1</v>
      </c>
      <c r="AB188" s="228" t="b">
        <f t="shared" si="36"/>
        <v>0</v>
      </c>
      <c r="AC188" s="228" t="b">
        <f ca="1">AND(Accueil!$Z$100="Régulière",Accueil!$E$5="Oui",$AA188,NOT($AB188),OR($AE188="",Accueil!$E$7="",NOT(ISNUMBER(Accueil!$E$7)),$AE188&gt;=Accueil!$E$7))</f>
        <v>0</v>
      </c>
      <c r="AD188" s="228" t="b">
        <f ca="1">AND(Accueil!$Z$100="Régulière",Accueil!$E$8="Oui",$AA188,NOT($AB188),OR($AE188="",Accueil!$E$10="",NOT(ISNUMBER(Accueil!$E$10)),$AE188&gt;=Accueil!$E$10))</f>
        <v>0</v>
      </c>
      <c r="AE188" s="247" t="str">
        <f>IF(NOT(_xlfn.ISFORMULA(A188)),IF(ISNUMBER(A188),A188,IF(NOT(_xlfn.ISFORMULA(D188)),IF(AND(ISNUMBER(D188),D188&lt;&gt;0),Accueil!$B$7,IF(NOT(_xlfn.ISFORMULA(G188)),IF(AND(ISNUMBER(G188),G188&lt;&gt;0),Accueil!$B$7,""),"")),IF(NOT(_xlfn.ISFORMULA(G188)),IF(AND(ISNUMBER(G188),G188&lt;&gt;0),Accueil!$B$7,""),""))),IF(NOT(_xlfn.ISFORMULA(D188)),IF(AND(ISNUMBER(D188),D188&lt;&gt;0),Accueil!$B$7,IF(NOT(_xlfn.ISFORMULA(G188)),IF(AND(ISNUMBER(G188),G188&lt;&gt;0),Accueil!$B$7,""),"")),IF(NOT(_xlfn.ISFORMULA(G188)),IF(AND(ISNUMBER(G188),G188&lt;&gt;0),Accueil!$B$7,""),"")))</f>
        <v/>
      </c>
      <c r="AF188" s="231" t="str">
        <f t="shared" ca="1" si="37"/>
        <v/>
      </c>
      <c r="AG188" s="231">
        <f ca="1">IF($AC188,ROUND(IF(ISNUMBER(E188),E188,0)*(IF(OR(ISNUMBER(SEARCH("Non déductible",$C188)),ISNUMBER(SEARCH("Non deductible",$C188))),0,IF(ISNUMBER(SEARCH("Repas",$C188)),0.5,IF(ISNUMBER(SEARCH("Bureau à domicile",$C188)),Accueil!$B$13,IF(OR(ISNUMBER(SEARCH("Véhicule",$C188)),ISNUMBER(SEARCH("Vehicule",$C188)),ISNUMBER(SEARCH("vehicule",$C188))),Accueil!$B$14,IFERROR(VLOOKUP($C188,$L$3:$P$43,5,FALSE),1)))))),2),0)</f>
        <v>0</v>
      </c>
      <c r="AH188" s="231">
        <f ca="1">IF($AD188,ROUND(IF(ISNUMBER(F188),F188,0)*(IF(OR(ISNUMBER(SEARCH("Non déductible",$C188)),ISNUMBER(SEARCH("Non deductible",$C188))),0,IF(ISNUMBER(SEARCH("Repas",$C188)),0.5,IF(ISNUMBER(SEARCH("Bureau à domicile",$C188)),Accueil!$B$13,IF(OR(ISNUMBER(SEARCH("Véhicule",$C188)),ISNUMBER(SEARCH("Vehicule",$C188)),ISNUMBER(SEARCH("vehicule",$C188))),Accueil!$B$14,IFERROR(VLOOKUP($C188,$L$3:$P$43,5,FALSE),1)))))),2),0)</f>
        <v>0</v>
      </c>
    </row>
    <row r="189" spans="1:34" ht="20.100000000000001" customHeight="1" x14ac:dyDescent="0.25">
      <c r="A189" s="248" t="str">
        <f>IF(NOT(_xlfn.ISFORMULA(D189)),IF(AND(ISNUMBER(D189),D189&lt;&gt;0),Accueil!$B$7,IF(NOT(_xlfn.ISFORMULA(G189)),IF(AND(ISNUMBER(G189),G189&lt;&gt;0),Accueil!$B$7,""),"")),IF(NOT(_xlfn.ISFORMULA(G189)),IF(AND(ISNUMBER(G189),G189&lt;&gt;0),Accueil!$B$7,""),""))</f>
        <v/>
      </c>
      <c r="B189" s="37"/>
      <c r="C189" s="37"/>
      <c r="D189" s="249" t="str">
        <f t="shared" ca="1" si="28"/>
        <v/>
      </c>
      <c r="E189" s="223" t="str">
        <f t="shared" ca="1" si="29"/>
        <v/>
      </c>
      <c r="F189" s="223" t="str">
        <f t="shared" ca="1" si="30"/>
        <v/>
      </c>
      <c r="G189" s="224" t="str">
        <f t="shared" ca="1" si="31"/>
        <v/>
      </c>
      <c r="H189" s="255" t="str">
        <f t="shared" ca="1" si="32"/>
        <v/>
      </c>
      <c r="I189" s="251" t="str">
        <f t="shared" ca="1" si="33"/>
        <v/>
      </c>
      <c r="J189" s="244" t="str">
        <f t="shared" ca="1" si="34"/>
        <v/>
      </c>
      <c r="K189" s="35"/>
      <c r="L189" s="148"/>
      <c r="M189" s="148"/>
      <c r="N189" s="148"/>
      <c r="O189" s="148"/>
      <c r="P189" s="148"/>
      <c r="Q189" s="148"/>
      <c r="R189" s="148"/>
      <c r="S189" s="148"/>
      <c r="T189" s="197"/>
      <c r="U189" s="35"/>
      <c r="X189" s="148"/>
      <c r="Y189" s="148"/>
      <c r="Z189" s="148"/>
      <c r="AA189" s="228" t="b">
        <f t="shared" ca="1" si="35"/>
        <v>1</v>
      </c>
      <c r="AB189" s="228" t="b">
        <f t="shared" si="36"/>
        <v>0</v>
      </c>
      <c r="AC189" s="228" t="b">
        <f ca="1">AND(Accueil!$Z$100="Régulière",Accueil!$E$5="Oui",$AA189,NOT($AB189),OR($AE189="",Accueil!$E$7="",NOT(ISNUMBER(Accueil!$E$7)),$AE189&gt;=Accueil!$E$7))</f>
        <v>0</v>
      </c>
      <c r="AD189" s="228" t="b">
        <f ca="1">AND(Accueil!$Z$100="Régulière",Accueil!$E$8="Oui",$AA189,NOT($AB189),OR($AE189="",Accueil!$E$10="",NOT(ISNUMBER(Accueil!$E$10)),$AE189&gt;=Accueil!$E$10))</f>
        <v>0</v>
      </c>
      <c r="AE189" s="247" t="str">
        <f>IF(NOT(_xlfn.ISFORMULA(A189)),IF(ISNUMBER(A189),A189,IF(NOT(_xlfn.ISFORMULA(D189)),IF(AND(ISNUMBER(D189),D189&lt;&gt;0),Accueil!$B$7,IF(NOT(_xlfn.ISFORMULA(G189)),IF(AND(ISNUMBER(G189),G189&lt;&gt;0),Accueil!$B$7,""),"")),IF(NOT(_xlfn.ISFORMULA(G189)),IF(AND(ISNUMBER(G189),G189&lt;&gt;0),Accueil!$B$7,""),""))),IF(NOT(_xlfn.ISFORMULA(D189)),IF(AND(ISNUMBER(D189),D189&lt;&gt;0),Accueil!$B$7,IF(NOT(_xlfn.ISFORMULA(G189)),IF(AND(ISNUMBER(G189),G189&lt;&gt;0),Accueil!$B$7,""),"")),IF(NOT(_xlfn.ISFORMULA(G189)),IF(AND(ISNUMBER(G189),G189&lt;&gt;0),Accueil!$B$7,""),"")))</f>
        <v/>
      </c>
      <c r="AF189" s="231" t="str">
        <f t="shared" ca="1" si="37"/>
        <v/>
      </c>
      <c r="AG189" s="231">
        <f ca="1">IF($AC189,ROUND(IF(ISNUMBER(E189),E189,0)*(IF(OR(ISNUMBER(SEARCH("Non déductible",$C189)),ISNUMBER(SEARCH("Non deductible",$C189))),0,IF(ISNUMBER(SEARCH("Repas",$C189)),0.5,IF(ISNUMBER(SEARCH("Bureau à domicile",$C189)),Accueil!$B$13,IF(OR(ISNUMBER(SEARCH("Véhicule",$C189)),ISNUMBER(SEARCH("Vehicule",$C189)),ISNUMBER(SEARCH("vehicule",$C189))),Accueil!$B$14,IFERROR(VLOOKUP($C189,$L$3:$P$43,5,FALSE),1)))))),2),0)</f>
        <v>0</v>
      </c>
      <c r="AH189" s="231">
        <f ca="1">IF($AD189,ROUND(IF(ISNUMBER(F189),F189,0)*(IF(OR(ISNUMBER(SEARCH("Non déductible",$C189)),ISNUMBER(SEARCH("Non deductible",$C189))),0,IF(ISNUMBER(SEARCH("Repas",$C189)),0.5,IF(ISNUMBER(SEARCH("Bureau à domicile",$C189)),Accueil!$B$13,IF(OR(ISNUMBER(SEARCH("Véhicule",$C189)),ISNUMBER(SEARCH("Vehicule",$C189)),ISNUMBER(SEARCH("vehicule",$C189))),Accueil!$B$14,IFERROR(VLOOKUP($C189,$L$3:$P$43,5,FALSE),1)))))),2),0)</f>
        <v>0</v>
      </c>
    </row>
    <row r="190" spans="1:34" ht="20.100000000000001" customHeight="1" x14ac:dyDescent="0.25">
      <c r="A190" s="248" t="str">
        <f>IF(NOT(_xlfn.ISFORMULA(D190)),IF(AND(ISNUMBER(D190),D190&lt;&gt;0),Accueil!$B$7,IF(NOT(_xlfn.ISFORMULA(G190)),IF(AND(ISNUMBER(G190),G190&lt;&gt;0),Accueil!$B$7,""),"")),IF(NOT(_xlfn.ISFORMULA(G190)),IF(AND(ISNUMBER(G190),G190&lt;&gt;0),Accueil!$B$7,""),""))</f>
        <v/>
      </c>
      <c r="B190" s="37"/>
      <c r="C190" s="37"/>
      <c r="D190" s="249" t="str">
        <f t="shared" ca="1" si="28"/>
        <v/>
      </c>
      <c r="E190" s="223" t="str">
        <f t="shared" ca="1" si="29"/>
        <v/>
      </c>
      <c r="F190" s="223" t="str">
        <f t="shared" ca="1" si="30"/>
        <v/>
      </c>
      <c r="G190" s="224" t="str">
        <f t="shared" ca="1" si="31"/>
        <v/>
      </c>
      <c r="H190" s="255" t="str">
        <f t="shared" ca="1" si="32"/>
        <v/>
      </c>
      <c r="I190" s="251" t="str">
        <f t="shared" ca="1" si="33"/>
        <v/>
      </c>
      <c r="J190" s="244" t="str">
        <f t="shared" ca="1" si="34"/>
        <v/>
      </c>
      <c r="K190" s="35"/>
      <c r="L190" s="148"/>
      <c r="M190" s="148"/>
      <c r="N190" s="148"/>
      <c r="O190" s="148"/>
      <c r="P190" s="148"/>
      <c r="Q190" s="148"/>
      <c r="R190" s="148"/>
      <c r="S190" s="148"/>
      <c r="T190" s="197"/>
      <c r="U190" s="35"/>
      <c r="X190" s="148"/>
      <c r="Y190" s="148"/>
      <c r="Z190" s="148"/>
      <c r="AA190" s="228" t="b">
        <f t="shared" ca="1" si="35"/>
        <v>1</v>
      </c>
      <c r="AB190" s="228" t="b">
        <f t="shared" si="36"/>
        <v>0</v>
      </c>
      <c r="AC190" s="228" t="b">
        <f ca="1">AND(Accueil!$Z$100="Régulière",Accueil!$E$5="Oui",$AA190,NOT($AB190),OR($AE190="",Accueil!$E$7="",NOT(ISNUMBER(Accueil!$E$7)),$AE190&gt;=Accueil!$E$7))</f>
        <v>0</v>
      </c>
      <c r="AD190" s="228" t="b">
        <f ca="1">AND(Accueil!$Z$100="Régulière",Accueil!$E$8="Oui",$AA190,NOT($AB190),OR($AE190="",Accueil!$E$10="",NOT(ISNUMBER(Accueil!$E$10)),$AE190&gt;=Accueil!$E$10))</f>
        <v>0</v>
      </c>
      <c r="AE190" s="247" t="str">
        <f>IF(NOT(_xlfn.ISFORMULA(A190)),IF(ISNUMBER(A190),A190,IF(NOT(_xlfn.ISFORMULA(D190)),IF(AND(ISNUMBER(D190),D190&lt;&gt;0),Accueil!$B$7,IF(NOT(_xlfn.ISFORMULA(G190)),IF(AND(ISNUMBER(G190),G190&lt;&gt;0),Accueil!$B$7,""),"")),IF(NOT(_xlfn.ISFORMULA(G190)),IF(AND(ISNUMBER(G190),G190&lt;&gt;0),Accueil!$B$7,""),""))),IF(NOT(_xlfn.ISFORMULA(D190)),IF(AND(ISNUMBER(D190),D190&lt;&gt;0),Accueil!$B$7,IF(NOT(_xlfn.ISFORMULA(G190)),IF(AND(ISNUMBER(G190),G190&lt;&gt;0),Accueil!$B$7,""),"")),IF(NOT(_xlfn.ISFORMULA(G190)),IF(AND(ISNUMBER(G190),G190&lt;&gt;0),Accueil!$B$7,""),"")))</f>
        <v/>
      </c>
      <c r="AF190" s="231" t="str">
        <f t="shared" ca="1" si="37"/>
        <v/>
      </c>
      <c r="AG190" s="231">
        <f ca="1">IF($AC190,ROUND(IF(ISNUMBER(E190),E190,0)*(IF(OR(ISNUMBER(SEARCH("Non déductible",$C190)),ISNUMBER(SEARCH("Non deductible",$C190))),0,IF(ISNUMBER(SEARCH("Repas",$C190)),0.5,IF(ISNUMBER(SEARCH("Bureau à domicile",$C190)),Accueil!$B$13,IF(OR(ISNUMBER(SEARCH("Véhicule",$C190)),ISNUMBER(SEARCH("Vehicule",$C190)),ISNUMBER(SEARCH("vehicule",$C190))),Accueil!$B$14,IFERROR(VLOOKUP($C190,$L$3:$P$43,5,FALSE),1)))))),2),0)</f>
        <v>0</v>
      </c>
      <c r="AH190" s="231">
        <f ca="1">IF($AD190,ROUND(IF(ISNUMBER(F190),F190,0)*(IF(OR(ISNUMBER(SEARCH("Non déductible",$C190)),ISNUMBER(SEARCH("Non deductible",$C190))),0,IF(ISNUMBER(SEARCH("Repas",$C190)),0.5,IF(ISNUMBER(SEARCH("Bureau à domicile",$C190)),Accueil!$B$13,IF(OR(ISNUMBER(SEARCH("Véhicule",$C190)),ISNUMBER(SEARCH("Vehicule",$C190)),ISNUMBER(SEARCH("vehicule",$C190))),Accueil!$B$14,IFERROR(VLOOKUP($C190,$L$3:$P$43,5,FALSE),1)))))),2),0)</f>
        <v>0</v>
      </c>
    </row>
    <row r="191" spans="1:34" ht="20.100000000000001" customHeight="1" x14ac:dyDescent="0.25">
      <c r="A191" s="248" t="str">
        <f>IF(NOT(_xlfn.ISFORMULA(D191)),IF(AND(ISNUMBER(D191),D191&lt;&gt;0),Accueil!$B$7,IF(NOT(_xlfn.ISFORMULA(G191)),IF(AND(ISNUMBER(G191),G191&lt;&gt;0),Accueil!$B$7,""),"")),IF(NOT(_xlfn.ISFORMULA(G191)),IF(AND(ISNUMBER(G191),G191&lt;&gt;0),Accueil!$B$7,""),""))</f>
        <v/>
      </c>
      <c r="B191" s="37"/>
      <c r="C191" s="37"/>
      <c r="D191" s="249" t="str">
        <f t="shared" ca="1" si="28"/>
        <v/>
      </c>
      <c r="E191" s="223" t="str">
        <f t="shared" ca="1" si="29"/>
        <v/>
      </c>
      <c r="F191" s="223" t="str">
        <f t="shared" ca="1" si="30"/>
        <v/>
      </c>
      <c r="G191" s="224" t="str">
        <f t="shared" ca="1" si="31"/>
        <v/>
      </c>
      <c r="H191" s="255" t="str">
        <f t="shared" ca="1" si="32"/>
        <v/>
      </c>
      <c r="I191" s="251" t="str">
        <f t="shared" ca="1" si="33"/>
        <v/>
      </c>
      <c r="J191" s="244" t="str">
        <f t="shared" ca="1" si="34"/>
        <v/>
      </c>
      <c r="K191" s="35"/>
      <c r="L191" s="148"/>
      <c r="M191" s="148"/>
      <c r="N191" s="148"/>
      <c r="O191" s="148"/>
      <c r="P191" s="148"/>
      <c r="Q191" s="148"/>
      <c r="R191" s="148"/>
      <c r="S191" s="148"/>
      <c r="T191" s="197"/>
      <c r="U191" s="35"/>
      <c r="X191" s="148"/>
      <c r="Y191" s="148"/>
      <c r="Z191" s="148"/>
      <c r="AA191" s="228" t="b">
        <f t="shared" ca="1" si="35"/>
        <v>1</v>
      </c>
      <c r="AB191" s="228" t="b">
        <f t="shared" si="36"/>
        <v>0</v>
      </c>
      <c r="AC191" s="228" t="b">
        <f ca="1">AND(Accueil!$Z$100="Régulière",Accueil!$E$5="Oui",$AA191,NOT($AB191),OR($AE191="",Accueil!$E$7="",NOT(ISNUMBER(Accueil!$E$7)),$AE191&gt;=Accueil!$E$7))</f>
        <v>0</v>
      </c>
      <c r="AD191" s="228" t="b">
        <f ca="1">AND(Accueil!$Z$100="Régulière",Accueil!$E$8="Oui",$AA191,NOT($AB191),OR($AE191="",Accueil!$E$10="",NOT(ISNUMBER(Accueil!$E$10)),$AE191&gt;=Accueil!$E$10))</f>
        <v>0</v>
      </c>
      <c r="AE191" s="247" t="str">
        <f>IF(NOT(_xlfn.ISFORMULA(A191)),IF(ISNUMBER(A191),A191,IF(NOT(_xlfn.ISFORMULA(D191)),IF(AND(ISNUMBER(D191),D191&lt;&gt;0),Accueil!$B$7,IF(NOT(_xlfn.ISFORMULA(G191)),IF(AND(ISNUMBER(G191),G191&lt;&gt;0),Accueil!$B$7,""),"")),IF(NOT(_xlfn.ISFORMULA(G191)),IF(AND(ISNUMBER(G191),G191&lt;&gt;0),Accueil!$B$7,""),""))),IF(NOT(_xlfn.ISFORMULA(D191)),IF(AND(ISNUMBER(D191),D191&lt;&gt;0),Accueil!$B$7,IF(NOT(_xlfn.ISFORMULA(G191)),IF(AND(ISNUMBER(G191),G191&lt;&gt;0),Accueil!$B$7,""),"")),IF(NOT(_xlfn.ISFORMULA(G191)),IF(AND(ISNUMBER(G191),G191&lt;&gt;0),Accueil!$B$7,""),"")))</f>
        <v/>
      </c>
      <c r="AF191" s="231" t="str">
        <f t="shared" ca="1" si="37"/>
        <v/>
      </c>
      <c r="AG191" s="231">
        <f ca="1">IF($AC191,ROUND(IF(ISNUMBER(E191),E191,0)*(IF(OR(ISNUMBER(SEARCH("Non déductible",$C191)),ISNUMBER(SEARCH("Non deductible",$C191))),0,IF(ISNUMBER(SEARCH("Repas",$C191)),0.5,IF(ISNUMBER(SEARCH("Bureau à domicile",$C191)),Accueil!$B$13,IF(OR(ISNUMBER(SEARCH("Véhicule",$C191)),ISNUMBER(SEARCH("Vehicule",$C191)),ISNUMBER(SEARCH("vehicule",$C191))),Accueil!$B$14,IFERROR(VLOOKUP($C191,$L$3:$P$43,5,FALSE),1)))))),2),0)</f>
        <v>0</v>
      </c>
      <c r="AH191" s="231">
        <f ca="1">IF($AD191,ROUND(IF(ISNUMBER(F191),F191,0)*(IF(OR(ISNUMBER(SEARCH("Non déductible",$C191)),ISNUMBER(SEARCH("Non deductible",$C191))),0,IF(ISNUMBER(SEARCH("Repas",$C191)),0.5,IF(ISNUMBER(SEARCH("Bureau à domicile",$C191)),Accueil!$B$13,IF(OR(ISNUMBER(SEARCH("Véhicule",$C191)),ISNUMBER(SEARCH("Vehicule",$C191)),ISNUMBER(SEARCH("vehicule",$C191))),Accueil!$B$14,IFERROR(VLOOKUP($C191,$L$3:$P$43,5,FALSE),1)))))),2),0)</f>
        <v>0</v>
      </c>
    </row>
    <row r="192" spans="1:34" ht="20.100000000000001" customHeight="1" x14ac:dyDescent="0.25">
      <c r="A192" s="248" t="str">
        <f>IF(NOT(_xlfn.ISFORMULA(D192)),IF(AND(ISNUMBER(D192),D192&lt;&gt;0),Accueil!$B$7,IF(NOT(_xlfn.ISFORMULA(G192)),IF(AND(ISNUMBER(G192),G192&lt;&gt;0),Accueil!$B$7,""),"")),IF(NOT(_xlfn.ISFORMULA(G192)),IF(AND(ISNUMBER(G192),G192&lt;&gt;0),Accueil!$B$7,""),""))</f>
        <v/>
      </c>
      <c r="B192" s="37"/>
      <c r="C192" s="37"/>
      <c r="D192" s="249" t="str">
        <f t="shared" ca="1" si="28"/>
        <v/>
      </c>
      <c r="E192" s="223" t="str">
        <f t="shared" ca="1" si="29"/>
        <v/>
      </c>
      <c r="F192" s="223" t="str">
        <f t="shared" ca="1" si="30"/>
        <v/>
      </c>
      <c r="G192" s="224" t="str">
        <f t="shared" ca="1" si="31"/>
        <v/>
      </c>
      <c r="H192" s="255" t="str">
        <f t="shared" ca="1" si="32"/>
        <v/>
      </c>
      <c r="I192" s="251" t="str">
        <f t="shared" ca="1" si="33"/>
        <v/>
      </c>
      <c r="J192" s="244" t="str">
        <f t="shared" ca="1" si="34"/>
        <v/>
      </c>
      <c r="K192" s="35"/>
      <c r="L192" s="148"/>
      <c r="M192" s="148"/>
      <c r="N192" s="148"/>
      <c r="O192" s="148"/>
      <c r="P192" s="148"/>
      <c r="Q192" s="148"/>
      <c r="R192" s="148"/>
      <c r="S192" s="148"/>
      <c r="T192" s="197"/>
      <c r="U192" s="35"/>
      <c r="X192" s="148"/>
      <c r="Y192" s="148"/>
      <c r="Z192" s="148"/>
      <c r="AA192" s="228" t="b">
        <f t="shared" ca="1" si="35"/>
        <v>1</v>
      </c>
      <c r="AB192" s="228" t="b">
        <f t="shared" si="36"/>
        <v>0</v>
      </c>
      <c r="AC192" s="228" t="b">
        <f ca="1">AND(Accueil!$Z$100="Régulière",Accueil!$E$5="Oui",$AA192,NOT($AB192),OR($AE192="",Accueil!$E$7="",NOT(ISNUMBER(Accueil!$E$7)),$AE192&gt;=Accueil!$E$7))</f>
        <v>0</v>
      </c>
      <c r="AD192" s="228" t="b">
        <f ca="1">AND(Accueil!$Z$100="Régulière",Accueil!$E$8="Oui",$AA192,NOT($AB192),OR($AE192="",Accueil!$E$10="",NOT(ISNUMBER(Accueil!$E$10)),$AE192&gt;=Accueil!$E$10))</f>
        <v>0</v>
      </c>
      <c r="AE192" s="247" t="str">
        <f>IF(NOT(_xlfn.ISFORMULA(A192)),IF(ISNUMBER(A192),A192,IF(NOT(_xlfn.ISFORMULA(D192)),IF(AND(ISNUMBER(D192),D192&lt;&gt;0),Accueil!$B$7,IF(NOT(_xlfn.ISFORMULA(G192)),IF(AND(ISNUMBER(G192),G192&lt;&gt;0),Accueil!$B$7,""),"")),IF(NOT(_xlfn.ISFORMULA(G192)),IF(AND(ISNUMBER(G192),G192&lt;&gt;0),Accueil!$B$7,""),""))),IF(NOT(_xlfn.ISFORMULA(D192)),IF(AND(ISNUMBER(D192),D192&lt;&gt;0),Accueil!$B$7,IF(NOT(_xlfn.ISFORMULA(G192)),IF(AND(ISNUMBER(G192),G192&lt;&gt;0),Accueil!$B$7,""),"")),IF(NOT(_xlfn.ISFORMULA(G192)),IF(AND(ISNUMBER(G192),G192&lt;&gt;0),Accueil!$B$7,""),"")))</f>
        <v/>
      </c>
      <c r="AF192" s="231" t="str">
        <f t="shared" ca="1" si="37"/>
        <v/>
      </c>
      <c r="AG192" s="231">
        <f ca="1">IF($AC192,ROUND(IF(ISNUMBER(E192),E192,0)*(IF(OR(ISNUMBER(SEARCH("Non déductible",$C192)),ISNUMBER(SEARCH("Non deductible",$C192))),0,IF(ISNUMBER(SEARCH("Repas",$C192)),0.5,IF(ISNUMBER(SEARCH("Bureau à domicile",$C192)),Accueil!$B$13,IF(OR(ISNUMBER(SEARCH("Véhicule",$C192)),ISNUMBER(SEARCH("Vehicule",$C192)),ISNUMBER(SEARCH("vehicule",$C192))),Accueil!$B$14,IFERROR(VLOOKUP($C192,$L$3:$P$43,5,FALSE),1)))))),2),0)</f>
        <v>0</v>
      </c>
      <c r="AH192" s="231">
        <f ca="1">IF($AD192,ROUND(IF(ISNUMBER(F192),F192,0)*(IF(OR(ISNUMBER(SEARCH("Non déductible",$C192)),ISNUMBER(SEARCH("Non deductible",$C192))),0,IF(ISNUMBER(SEARCH("Repas",$C192)),0.5,IF(ISNUMBER(SEARCH("Bureau à domicile",$C192)),Accueil!$B$13,IF(OR(ISNUMBER(SEARCH("Véhicule",$C192)),ISNUMBER(SEARCH("Vehicule",$C192)),ISNUMBER(SEARCH("vehicule",$C192))),Accueil!$B$14,IFERROR(VLOOKUP($C192,$L$3:$P$43,5,FALSE),1)))))),2),0)</f>
        <v>0</v>
      </c>
    </row>
    <row r="193" spans="1:34" ht="20.100000000000001" customHeight="1" x14ac:dyDescent="0.25">
      <c r="A193" s="248" t="str">
        <f>IF(NOT(_xlfn.ISFORMULA(D193)),IF(AND(ISNUMBER(D193),D193&lt;&gt;0),Accueil!$B$7,IF(NOT(_xlfn.ISFORMULA(G193)),IF(AND(ISNUMBER(G193),G193&lt;&gt;0),Accueil!$B$7,""),"")),IF(NOT(_xlfn.ISFORMULA(G193)),IF(AND(ISNUMBER(G193),G193&lt;&gt;0),Accueil!$B$7,""),""))</f>
        <v/>
      </c>
      <c r="B193" s="37"/>
      <c r="C193" s="37"/>
      <c r="D193" s="249" t="str">
        <f t="shared" ca="1" si="28"/>
        <v/>
      </c>
      <c r="E193" s="223" t="str">
        <f t="shared" ca="1" si="29"/>
        <v/>
      </c>
      <c r="F193" s="223" t="str">
        <f t="shared" ca="1" si="30"/>
        <v/>
      </c>
      <c r="G193" s="224" t="str">
        <f t="shared" ca="1" si="31"/>
        <v/>
      </c>
      <c r="H193" s="255" t="str">
        <f t="shared" ca="1" si="32"/>
        <v/>
      </c>
      <c r="I193" s="251" t="str">
        <f t="shared" ca="1" si="33"/>
        <v/>
      </c>
      <c r="J193" s="244" t="str">
        <f t="shared" ca="1" si="34"/>
        <v/>
      </c>
      <c r="K193" s="35"/>
      <c r="L193" s="148"/>
      <c r="M193" s="148"/>
      <c r="N193" s="148"/>
      <c r="O193" s="148"/>
      <c r="P193" s="148"/>
      <c r="Q193" s="148"/>
      <c r="R193" s="148"/>
      <c r="S193" s="148"/>
      <c r="T193" s="197"/>
      <c r="U193" s="35"/>
      <c r="X193" s="148"/>
      <c r="Y193" s="148"/>
      <c r="Z193" s="148"/>
      <c r="AA193" s="228" t="b">
        <f t="shared" ca="1" si="35"/>
        <v>1</v>
      </c>
      <c r="AB193" s="228" t="b">
        <f t="shared" si="36"/>
        <v>0</v>
      </c>
      <c r="AC193" s="228" t="b">
        <f ca="1">AND(Accueil!$Z$100="Régulière",Accueil!$E$5="Oui",$AA193,NOT($AB193),OR($AE193="",Accueil!$E$7="",NOT(ISNUMBER(Accueil!$E$7)),$AE193&gt;=Accueil!$E$7))</f>
        <v>0</v>
      </c>
      <c r="AD193" s="228" t="b">
        <f ca="1">AND(Accueil!$Z$100="Régulière",Accueil!$E$8="Oui",$AA193,NOT($AB193),OR($AE193="",Accueil!$E$10="",NOT(ISNUMBER(Accueil!$E$10)),$AE193&gt;=Accueil!$E$10))</f>
        <v>0</v>
      </c>
      <c r="AE193" s="247" t="str">
        <f>IF(NOT(_xlfn.ISFORMULA(A193)),IF(ISNUMBER(A193),A193,IF(NOT(_xlfn.ISFORMULA(D193)),IF(AND(ISNUMBER(D193),D193&lt;&gt;0),Accueil!$B$7,IF(NOT(_xlfn.ISFORMULA(G193)),IF(AND(ISNUMBER(G193),G193&lt;&gt;0),Accueil!$B$7,""),"")),IF(NOT(_xlfn.ISFORMULA(G193)),IF(AND(ISNUMBER(G193),G193&lt;&gt;0),Accueil!$B$7,""),""))),IF(NOT(_xlfn.ISFORMULA(D193)),IF(AND(ISNUMBER(D193),D193&lt;&gt;0),Accueil!$B$7,IF(NOT(_xlfn.ISFORMULA(G193)),IF(AND(ISNUMBER(G193),G193&lt;&gt;0),Accueil!$B$7,""),"")),IF(NOT(_xlfn.ISFORMULA(G193)),IF(AND(ISNUMBER(G193),G193&lt;&gt;0),Accueil!$B$7,""),"")))</f>
        <v/>
      </c>
      <c r="AF193" s="231" t="str">
        <f t="shared" ca="1" si="37"/>
        <v/>
      </c>
      <c r="AG193" s="231">
        <f ca="1">IF($AC193,ROUND(IF(ISNUMBER(E193),E193,0)*(IF(OR(ISNUMBER(SEARCH("Non déductible",$C193)),ISNUMBER(SEARCH("Non deductible",$C193))),0,IF(ISNUMBER(SEARCH("Repas",$C193)),0.5,IF(ISNUMBER(SEARCH("Bureau à domicile",$C193)),Accueil!$B$13,IF(OR(ISNUMBER(SEARCH("Véhicule",$C193)),ISNUMBER(SEARCH("Vehicule",$C193)),ISNUMBER(SEARCH("vehicule",$C193))),Accueil!$B$14,IFERROR(VLOOKUP($C193,$L$3:$P$43,5,FALSE),1)))))),2),0)</f>
        <v>0</v>
      </c>
      <c r="AH193" s="231">
        <f ca="1">IF($AD193,ROUND(IF(ISNUMBER(F193),F193,0)*(IF(OR(ISNUMBER(SEARCH("Non déductible",$C193)),ISNUMBER(SEARCH("Non deductible",$C193))),0,IF(ISNUMBER(SEARCH("Repas",$C193)),0.5,IF(ISNUMBER(SEARCH("Bureau à domicile",$C193)),Accueil!$B$13,IF(OR(ISNUMBER(SEARCH("Véhicule",$C193)),ISNUMBER(SEARCH("Vehicule",$C193)),ISNUMBER(SEARCH("vehicule",$C193))),Accueil!$B$14,IFERROR(VLOOKUP($C193,$L$3:$P$43,5,FALSE),1)))))),2),0)</f>
        <v>0</v>
      </c>
    </row>
    <row r="194" spans="1:34" ht="20.100000000000001" customHeight="1" x14ac:dyDescent="0.25">
      <c r="A194" s="248" t="str">
        <f>IF(NOT(_xlfn.ISFORMULA(D194)),IF(AND(ISNUMBER(D194),D194&lt;&gt;0),Accueil!$B$7,IF(NOT(_xlfn.ISFORMULA(G194)),IF(AND(ISNUMBER(G194),G194&lt;&gt;0),Accueil!$B$7,""),"")),IF(NOT(_xlfn.ISFORMULA(G194)),IF(AND(ISNUMBER(G194),G194&lt;&gt;0),Accueil!$B$7,""),""))</f>
        <v/>
      </c>
      <c r="B194" s="37"/>
      <c r="C194" s="37"/>
      <c r="D194" s="249" t="str">
        <f t="shared" ca="1" si="28"/>
        <v/>
      </c>
      <c r="E194" s="223" t="str">
        <f t="shared" ca="1" si="29"/>
        <v/>
      </c>
      <c r="F194" s="223" t="str">
        <f t="shared" ca="1" si="30"/>
        <v/>
      </c>
      <c r="G194" s="224" t="str">
        <f t="shared" ca="1" si="31"/>
        <v/>
      </c>
      <c r="H194" s="255" t="str">
        <f t="shared" ca="1" si="32"/>
        <v/>
      </c>
      <c r="I194" s="251" t="str">
        <f t="shared" ca="1" si="33"/>
        <v/>
      </c>
      <c r="J194" s="244" t="str">
        <f t="shared" ca="1" si="34"/>
        <v/>
      </c>
      <c r="K194" s="35"/>
      <c r="L194" s="148"/>
      <c r="M194" s="148"/>
      <c r="N194" s="148"/>
      <c r="O194" s="148"/>
      <c r="P194" s="148"/>
      <c r="Q194" s="148"/>
      <c r="R194" s="148"/>
      <c r="S194" s="148"/>
      <c r="T194" s="197"/>
      <c r="U194" s="35"/>
      <c r="X194" s="148"/>
      <c r="Y194" s="148"/>
      <c r="Z194" s="148"/>
      <c r="AA194" s="228" t="b">
        <f t="shared" ca="1" si="35"/>
        <v>1</v>
      </c>
      <c r="AB194" s="228" t="b">
        <f t="shared" si="36"/>
        <v>0</v>
      </c>
      <c r="AC194" s="228" t="b">
        <f ca="1">AND(Accueil!$Z$100="Régulière",Accueil!$E$5="Oui",$AA194,NOT($AB194),OR($AE194="",Accueil!$E$7="",NOT(ISNUMBER(Accueil!$E$7)),$AE194&gt;=Accueil!$E$7))</f>
        <v>0</v>
      </c>
      <c r="AD194" s="228" t="b">
        <f ca="1">AND(Accueil!$Z$100="Régulière",Accueil!$E$8="Oui",$AA194,NOT($AB194),OR($AE194="",Accueil!$E$10="",NOT(ISNUMBER(Accueil!$E$10)),$AE194&gt;=Accueil!$E$10))</f>
        <v>0</v>
      </c>
      <c r="AE194" s="247" t="str">
        <f>IF(NOT(_xlfn.ISFORMULA(A194)),IF(ISNUMBER(A194),A194,IF(NOT(_xlfn.ISFORMULA(D194)),IF(AND(ISNUMBER(D194),D194&lt;&gt;0),Accueil!$B$7,IF(NOT(_xlfn.ISFORMULA(G194)),IF(AND(ISNUMBER(G194),G194&lt;&gt;0),Accueil!$B$7,""),"")),IF(NOT(_xlfn.ISFORMULA(G194)),IF(AND(ISNUMBER(G194),G194&lt;&gt;0),Accueil!$B$7,""),""))),IF(NOT(_xlfn.ISFORMULA(D194)),IF(AND(ISNUMBER(D194),D194&lt;&gt;0),Accueil!$B$7,IF(NOT(_xlfn.ISFORMULA(G194)),IF(AND(ISNUMBER(G194),G194&lt;&gt;0),Accueil!$B$7,""),"")),IF(NOT(_xlfn.ISFORMULA(G194)),IF(AND(ISNUMBER(G194),G194&lt;&gt;0),Accueil!$B$7,""),"")))</f>
        <v/>
      </c>
      <c r="AF194" s="231" t="str">
        <f t="shared" ca="1" si="37"/>
        <v/>
      </c>
      <c r="AG194" s="231">
        <f ca="1">IF($AC194,ROUND(IF(ISNUMBER(E194),E194,0)*(IF(OR(ISNUMBER(SEARCH("Non déductible",$C194)),ISNUMBER(SEARCH("Non deductible",$C194))),0,IF(ISNUMBER(SEARCH("Repas",$C194)),0.5,IF(ISNUMBER(SEARCH("Bureau à domicile",$C194)),Accueil!$B$13,IF(OR(ISNUMBER(SEARCH("Véhicule",$C194)),ISNUMBER(SEARCH("Vehicule",$C194)),ISNUMBER(SEARCH("vehicule",$C194))),Accueil!$B$14,IFERROR(VLOOKUP($C194,$L$3:$P$43,5,FALSE),1)))))),2),0)</f>
        <v>0</v>
      </c>
      <c r="AH194" s="231">
        <f ca="1">IF($AD194,ROUND(IF(ISNUMBER(F194),F194,0)*(IF(OR(ISNUMBER(SEARCH("Non déductible",$C194)),ISNUMBER(SEARCH("Non deductible",$C194))),0,IF(ISNUMBER(SEARCH("Repas",$C194)),0.5,IF(ISNUMBER(SEARCH("Bureau à domicile",$C194)),Accueil!$B$13,IF(OR(ISNUMBER(SEARCH("Véhicule",$C194)),ISNUMBER(SEARCH("Vehicule",$C194)),ISNUMBER(SEARCH("vehicule",$C194))),Accueil!$B$14,IFERROR(VLOOKUP($C194,$L$3:$P$43,5,FALSE),1)))))),2),0)</f>
        <v>0</v>
      </c>
    </row>
    <row r="195" spans="1:34" ht="20.100000000000001" customHeight="1" x14ac:dyDescent="0.25">
      <c r="A195" s="248" t="str">
        <f>IF(NOT(_xlfn.ISFORMULA(D195)),IF(AND(ISNUMBER(D195),D195&lt;&gt;0),Accueil!$B$7,IF(NOT(_xlfn.ISFORMULA(G195)),IF(AND(ISNUMBER(G195),G195&lt;&gt;0),Accueil!$B$7,""),"")),IF(NOT(_xlfn.ISFORMULA(G195)),IF(AND(ISNUMBER(G195),G195&lt;&gt;0),Accueil!$B$7,""),""))</f>
        <v/>
      </c>
      <c r="B195" s="37"/>
      <c r="C195" s="37"/>
      <c r="D195" s="249" t="str">
        <f t="shared" ref="D195:D258" ca="1" si="38">IF(AND(NOT(_xlfn.ISFORMULA(G195)),G195&lt;&gt;"",G195&lt;&gt;0),ROUND(G195-IF($AC195,IF(ISNUMBER(E195),ROUND(E195,2),0),0)-IF($AD195,IF(ISNUMBER(F195),ROUND(F195,2),0),0),2),"")</f>
        <v/>
      </c>
      <c r="E195" s="223" t="str">
        <f t="shared" ref="E195:E258" ca="1" si="39">IF(NOT($AC195),"",IF(AND(NOT(_xlfn.ISFORMULA(G195)),G195&lt;&gt;"",G195&lt;&gt;0),IF(AND($AD195,NOT(_xlfn.ISFORMULA(F195)),ISNUMBER(F195)),ROUND((G195-F195)/(1+0.05)*0.05,2),ROUND(G195/(1+IF($AC195,0.05,0)+IF($AD195,0.09975,0))*0.05,2)),IF(OR(D195="",D195=0),"",ROUND(D195*0.05,2))))</f>
        <v/>
      </c>
      <c r="F195" s="223" t="str">
        <f t="shared" ref="F195:F258" ca="1" si="40">IF(NOT($AD195),"",IF(AND(NOT(_xlfn.ISFORMULA(G195)),G195&lt;&gt;"",G195&lt;&gt;0),IF(AND($AC195,NOT(_xlfn.ISFORMULA(E195)),ISNUMBER(E195)),ROUND((G195-E195)/(1+0.09975)*0.09975,2),ROUND(G195/(1+IF($AC195,0.05,0)+IF($AD195,0.09975,0))*0.09975,2)),IF(OR(D195="",D195=0),"",ROUND(D195*0.09975,2))))</f>
        <v/>
      </c>
      <c r="G195" s="224" t="str">
        <f t="shared" ref="G195:G258" ca="1" si="41">IF(OR(D195="",D195=0),"",ROUND(D195+IF($AC195,IF(ISNUMBER(E195),ROUND(E195,2),0),0)+IF($AD195,IF(ISNUMBER(F195),ROUND(F195,2),0),0),2))</f>
        <v/>
      </c>
      <c r="H195" s="255" t="str">
        <f t="shared" ref="H195:H258" ca="1" si="42">IF(OR(D195="",D195=0),"","$ CAD - Dollar Canadien")</f>
        <v/>
      </c>
      <c r="I195" s="251" t="str">
        <f t="shared" ref="I195:I258" ca="1" si="43">IF(OR(D195="",D195=0),"",IFERROR(VLOOKUP(H195, $V$3:$W$23, 2, FALSE), 1))</f>
        <v/>
      </c>
      <c r="J195" s="244" t="str">
        <f t="shared" ref="J195:J258" ca="1" si="44">IF(OR($AF195="",$AF195=0),"",ROUND($AF195*I195,2))</f>
        <v/>
      </c>
      <c r="K195" s="35"/>
      <c r="L195" s="148"/>
      <c r="M195" s="148"/>
      <c r="N195" s="148"/>
      <c r="O195" s="148"/>
      <c r="P195" s="148"/>
      <c r="Q195" s="148"/>
      <c r="R195" s="148"/>
      <c r="S195" s="148"/>
      <c r="T195" s="197"/>
      <c r="U195" s="35"/>
      <c r="X195" s="148"/>
      <c r="Y195" s="148"/>
      <c r="Z195" s="148"/>
      <c r="AA195" s="228" t="b">
        <f t="shared" ref="AA195:AA258" ca="1" si="45">OR(H195="",H195="$ CAD - Dollar Canadien")</f>
        <v>1</v>
      </c>
      <c r="AB195" s="228" t="b">
        <f t="shared" ref="AB195:AB258" si="46">OR(ISNUMBER(SEARCH("Assurance",C195)),ISNUMBER(SEARCH("Bureau à domicile - loyer",C195)),ISNUMBER(SEARCH("Taxes foncières",C195)),ISNUMBER(SEARCH("Taxe d'affaires",C195)),ISNUMBER(SEARCH("Permis",C195)),ISNUMBER(SEARCH("cotisation",C195)),ISNUMBER(SEARCH("Immatriculation",C195)),ISNUMBER(SEARCH("Intérêt",C195)),ISNUMBER(SEARCH("Interet",C195)),ISNUMBER(SEARCH("Frais bancaires",C195)),ISNUMBER(SEARCH("Salaires",C195)),ISNUMBER(SEARCH("sans taxe",B195)),ISNUMBER(SEARCH("pas de taxe",B195)),ISNUMBER(SEARCH("no tax",B195)))</f>
        <v>0</v>
      </c>
      <c r="AC195" s="228" t="b">
        <f ca="1">AND(Accueil!$Z$100="Régulière",Accueil!$E$5="Oui",$AA195,NOT($AB195),OR($AE195="",Accueil!$E$7="",NOT(ISNUMBER(Accueil!$E$7)),$AE195&gt;=Accueil!$E$7))</f>
        <v>0</v>
      </c>
      <c r="AD195" s="228" t="b">
        <f ca="1">AND(Accueil!$Z$100="Régulière",Accueil!$E$8="Oui",$AA195,NOT($AB195),OR($AE195="",Accueil!$E$10="",NOT(ISNUMBER(Accueil!$E$10)),$AE195&gt;=Accueil!$E$10))</f>
        <v>0</v>
      </c>
      <c r="AE195" s="247" t="str">
        <f>IF(NOT(_xlfn.ISFORMULA(A195)),IF(ISNUMBER(A195),A195,IF(NOT(_xlfn.ISFORMULA(D195)),IF(AND(ISNUMBER(D195),D195&lt;&gt;0),Accueil!$B$7,IF(NOT(_xlfn.ISFORMULA(G195)),IF(AND(ISNUMBER(G195),G195&lt;&gt;0),Accueil!$B$7,""),"")),IF(NOT(_xlfn.ISFORMULA(G195)),IF(AND(ISNUMBER(G195),G195&lt;&gt;0),Accueil!$B$7,""),""))),IF(NOT(_xlfn.ISFORMULA(D195)),IF(AND(ISNUMBER(D195),D195&lt;&gt;0),Accueil!$B$7,IF(NOT(_xlfn.ISFORMULA(G195)),IF(AND(ISNUMBER(G195),G195&lt;&gt;0),Accueil!$B$7,""),"")),IF(NOT(_xlfn.ISFORMULA(G195)),IF(AND(ISNUMBER(G195),G195&lt;&gt;0),Accueil!$B$7,""),"")))</f>
        <v/>
      </c>
      <c r="AF195" s="231" t="str">
        <f t="shared" ref="AF195:AF258" ca="1" si="47">IF(AND(NOT(_xlfn.ISFORMULA(G195)),G195&lt;&gt;"",G195&lt;&gt;0),ROUND(G195-IF($AC195,IF(ISNUMBER(E195),ROUND(E195,2),0),0)-IF($AD195,IF(ISNUMBER(F195),ROUND(F195,2),0),0),2),IF(OR(D195="",D195=0),"",D195))</f>
        <v/>
      </c>
      <c r="AG195" s="231">
        <f ca="1">IF($AC195,ROUND(IF(ISNUMBER(E195),E195,0)*(IF(OR(ISNUMBER(SEARCH("Non déductible",$C195)),ISNUMBER(SEARCH("Non deductible",$C195))),0,IF(ISNUMBER(SEARCH("Repas",$C195)),0.5,IF(ISNUMBER(SEARCH("Bureau à domicile",$C195)),Accueil!$B$13,IF(OR(ISNUMBER(SEARCH("Véhicule",$C195)),ISNUMBER(SEARCH("Vehicule",$C195)),ISNUMBER(SEARCH("vehicule",$C195))),Accueil!$B$14,IFERROR(VLOOKUP($C195,$L$3:$P$43,5,FALSE),1)))))),2),0)</f>
        <v>0</v>
      </c>
      <c r="AH195" s="231">
        <f ca="1">IF($AD195,ROUND(IF(ISNUMBER(F195),F195,0)*(IF(OR(ISNUMBER(SEARCH("Non déductible",$C195)),ISNUMBER(SEARCH("Non deductible",$C195))),0,IF(ISNUMBER(SEARCH("Repas",$C195)),0.5,IF(ISNUMBER(SEARCH("Bureau à domicile",$C195)),Accueil!$B$13,IF(OR(ISNUMBER(SEARCH("Véhicule",$C195)),ISNUMBER(SEARCH("Vehicule",$C195)),ISNUMBER(SEARCH("vehicule",$C195))),Accueil!$B$14,IFERROR(VLOOKUP($C195,$L$3:$P$43,5,FALSE),1)))))),2),0)</f>
        <v>0</v>
      </c>
    </row>
    <row r="196" spans="1:34" ht="20.100000000000001" customHeight="1" x14ac:dyDescent="0.25">
      <c r="A196" s="248" t="str">
        <f>IF(NOT(_xlfn.ISFORMULA(D196)),IF(AND(ISNUMBER(D196),D196&lt;&gt;0),Accueil!$B$7,IF(NOT(_xlfn.ISFORMULA(G196)),IF(AND(ISNUMBER(G196),G196&lt;&gt;0),Accueil!$B$7,""),"")),IF(NOT(_xlfn.ISFORMULA(G196)),IF(AND(ISNUMBER(G196),G196&lt;&gt;0),Accueil!$B$7,""),""))</f>
        <v/>
      </c>
      <c r="B196" s="37"/>
      <c r="C196" s="37"/>
      <c r="D196" s="249" t="str">
        <f t="shared" ca="1" si="38"/>
        <v/>
      </c>
      <c r="E196" s="223" t="str">
        <f t="shared" ca="1" si="39"/>
        <v/>
      </c>
      <c r="F196" s="223" t="str">
        <f t="shared" ca="1" si="40"/>
        <v/>
      </c>
      <c r="G196" s="224" t="str">
        <f t="shared" ca="1" si="41"/>
        <v/>
      </c>
      <c r="H196" s="255" t="str">
        <f t="shared" ca="1" si="42"/>
        <v/>
      </c>
      <c r="I196" s="251" t="str">
        <f t="shared" ca="1" si="43"/>
        <v/>
      </c>
      <c r="J196" s="244" t="str">
        <f t="shared" ca="1" si="44"/>
        <v/>
      </c>
      <c r="K196" s="35"/>
      <c r="L196" s="148"/>
      <c r="M196" s="148"/>
      <c r="N196" s="148"/>
      <c r="O196" s="148"/>
      <c r="P196" s="148"/>
      <c r="Q196" s="148"/>
      <c r="R196" s="148"/>
      <c r="S196" s="148"/>
      <c r="T196" s="197"/>
      <c r="U196" s="35"/>
      <c r="X196" s="148"/>
      <c r="Y196" s="148"/>
      <c r="Z196" s="148"/>
      <c r="AA196" s="228" t="b">
        <f t="shared" ca="1" si="45"/>
        <v>1</v>
      </c>
      <c r="AB196" s="228" t="b">
        <f t="shared" si="46"/>
        <v>0</v>
      </c>
      <c r="AC196" s="228" t="b">
        <f ca="1">AND(Accueil!$Z$100="Régulière",Accueil!$E$5="Oui",$AA196,NOT($AB196),OR($AE196="",Accueil!$E$7="",NOT(ISNUMBER(Accueil!$E$7)),$AE196&gt;=Accueil!$E$7))</f>
        <v>0</v>
      </c>
      <c r="AD196" s="228" t="b">
        <f ca="1">AND(Accueil!$Z$100="Régulière",Accueil!$E$8="Oui",$AA196,NOT($AB196),OR($AE196="",Accueil!$E$10="",NOT(ISNUMBER(Accueil!$E$10)),$AE196&gt;=Accueil!$E$10))</f>
        <v>0</v>
      </c>
      <c r="AE196" s="247" t="str">
        <f>IF(NOT(_xlfn.ISFORMULA(A196)),IF(ISNUMBER(A196),A196,IF(NOT(_xlfn.ISFORMULA(D196)),IF(AND(ISNUMBER(D196),D196&lt;&gt;0),Accueil!$B$7,IF(NOT(_xlfn.ISFORMULA(G196)),IF(AND(ISNUMBER(G196),G196&lt;&gt;0),Accueil!$B$7,""),"")),IF(NOT(_xlfn.ISFORMULA(G196)),IF(AND(ISNUMBER(G196),G196&lt;&gt;0),Accueil!$B$7,""),""))),IF(NOT(_xlfn.ISFORMULA(D196)),IF(AND(ISNUMBER(D196),D196&lt;&gt;0),Accueil!$B$7,IF(NOT(_xlfn.ISFORMULA(G196)),IF(AND(ISNUMBER(G196),G196&lt;&gt;0),Accueil!$B$7,""),"")),IF(NOT(_xlfn.ISFORMULA(G196)),IF(AND(ISNUMBER(G196),G196&lt;&gt;0),Accueil!$B$7,""),"")))</f>
        <v/>
      </c>
      <c r="AF196" s="231" t="str">
        <f t="shared" ca="1" si="47"/>
        <v/>
      </c>
      <c r="AG196" s="231">
        <f ca="1">IF($AC196,ROUND(IF(ISNUMBER(E196),E196,0)*(IF(OR(ISNUMBER(SEARCH("Non déductible",$C196)),ISNUMBER(SEARCH("Non deductible",$C196))),0,IF(ISNUMBER(SEARCH("Repas",$C196)),0.5,IF(ISNUMBER(SEARCH("Bureau à domicile",$C196)),Accueil!$B$13,IF(OR(ISNUMBER(SEARCH("Véhicule",$C196)),ISNUMBER(SEARCH("Vehicule",$C196)),ISNUMBER(SEARCH("vehicule",$C196))),Accueil!$B$14,IFERROR(VLOOKUP($C196,$L$3:$P$43,5,FALSE),1)))))),2),0)</f>
        <v>0</v>
      </c>
      <c r="AH196" s="231">
        <f ca="1">IF($AD196,ROUND(IF(ISNUMBER(F196),F196,0)*(IF(OR(ISNUMBER(SEARCH("Non déductible",$C196)),ISNUMBER(SEARCH("Non deductible",$C196))),0,IF(ISNUMBER(SEARCH("Repas",$C196)),0.5,IF(ISNUMBER(SEARCH("Bureau à domicile",$C196)),Accueil!$B$13,IF(OR(ISNUMBER(SEARCH("Véhicule",$C196)),ISNUMBER(SEARCH("Vehicule",$C196)),ISNUMBER(SEARCH("vehicule",$C196))),Accueil!$B$14,IFERROR(VLOOKUP($C196,$L$3:$P$43,5,FALSE),1)))))),2),0)</f>
        <v>0</v>
      </c>
    </row>
    <row r="197" spans="1:34" ht="20.100000000000001" customHeight="1" x14ac:dyDescent="0.25">
      <c r="A197" s="248" t="str">
        <f>IF(NOT(_xlfn.ISFORMULA(D197)),IF(AND(ISNUMBER(D197),D197&lt;&gt;0),Accueil!$B$7,IF(NOT(_xlfn.ISFORMULA(G197)),IF(AND(ISNUMBER(G197),G197&lt;&gt;0),Accueil!$B$7,""),"")),IF(NOT(_xlfn.ISFORMULA(G197)),IF(AND(ISNUMBER(G197),G197&lt;&gt;0),Accueil!$B$7,""),""))</f>
        <v/>
      </c>
      <c r="B197" s="37"/>
      <c r="C197" s="37"/>
      <c r="D197" s="249" t="str">
        <f t="shared" ca="1" si="38"/>
        <v/>
      </c>
      <c r="E197" s="223" t="str">
        <f t="shared" ca="1" si="39"/>
        <v/>
      </c>
      <c r="F197" s="223" t="str">
        <f t="shared" ca="1" si="40"/>
        <v/>
      </c>
      <c r="G197" s="224" t="str">
        <f t="shared" ca="1" si="41"/>
        <v/>
      </c>
      <c r="H197" s="255" t="str">
        <f t="shared" ca="1" si="42"/>
        <v/>
      </c>
      <c r="I197" s="251" t="str">
        <f t="shared" ca="1" si="43"/>
        <v/>
      </c>
      <c r="J197" s="244" t="str">
        <f t="shared" ca="1" si="44"/>
        <v/>
      </c>
      <c r="K197" s="35"/>
      <c r="L197" s="148"/>
      <c r="M197" s="148"/>
      <c r="N197" s="148"/>
      <c r="O197" s="148"/>
      <c r="P197" s="148"/>
      <c r="Q197" s="148"/>
      <c r="R197" s="148"/>
      <c r="S197" s="148"/>
      <c r="T197" s="197"/>
      <c r="U197" s="35"/>
      <c r="X197" s="148"/>
      <c r="Y197" s="148"/>
      <c r="Z197" s="148"/>
      <c r="AA197" s="228" t="b">
        <f t="shared" ca="1" si="45"/>
        <v>1</v>
      </c>
      <c r="AB197" s="228" t="b">
        <f t="shared" si="46"/>
        <v>0</v>
      </c>
      <c r="AC197" s="228" t="b">
        <f ca="1">AND(Accueil!$Z$100="Régulière",Accueil!$E$5="Oui",$AA197,NOT($AB197),OR($AE197="",Accueil!$E$7="",NOT(ISNUMBER(Accueil!$E$7)),$AE197&gt;=Accueil!$E$7))</f>
        <v>0</v>
      </c>
      <c r="AD197" s="228" t="b">
        <f ca="1">AND(Accueil!$Z$100="Régulière",Accueil!$E$8="Oui",$AA197,NOT($AB197),OR($AE197="",Accueil!$E$10="",NOT(ISNUMBER(Accueil!$E$10)),$AE197&gt;=Accueil!$E$10))</f>
        <v>0</v>
      </c>
      <c r="AE197" s="247" t="str">
        <f>IF(NOT(_xlfn.ISFORMULA(A197)),IF(ISNUMBER(A197),A197,IF(NOT(_xlfn.ISFORMULA(D197)),IF(AND(ISNUMBER(D197),D197&lt;&gt;0),Accueil!$B$7,IF(NOT(_xlfn.ISFORMULA(G197)),IF(AND(ISNUMBER(G197),G197&lt;&gt;0),Accueil!$B$7,""),"")),IF(NOT(_xlfn.ISFORMULA(G197)),IF(AND(ISNUMBER(G197),G197&lt;&gt;0),Accueil!$B$7,""),""))),IF(NOT(_xlfn.ISFORMULA(D197)),IF(AND(ISNUMBER(D197),D197&lt;&gt;0),Accueil!$B$7,IF(NOT(_xlfn.ISFORMULA(G197)),IF(AND(ISNUMBER(G197),G197&lt;&gt;0),Accueil!$B$7,""),"")),IF(NOT(_xlfn.ISFORMULA(G197)),IF(AND(ISNUMBER(G197),G197&lt;&gt;0),Accueil!$B$7,""),"")))</f>
        <v/>
      </c>
      <c r="AF197" s="231" t="str">
        <f t="shared" ca="1" si="47"/>
        <v/>
      </c>
      <c r="AG197" s="231">
        <f ca="1">IF($AC197,ROUND(IF(ISNUMBER(E197),E197,0)*(IF(OR(ISNUMBER(SEARCH("Non déductible",$C197)),ISNUMBER(SEARCH("Non deductible",$C197))),0,IF(ISNUMBER(SEARCH("Repas",$C197)),0.5,IF(ISNUMBER(SEARCH("Bureau à domicile",$C197)),Accueil!$B$13,IF(OR(ISNUMBER(SEARCH("Véhicule",$C197)),ISNUMBER(SEARCH("Vehicule",$C197)),ISNUMBER(SEARCH("vehicule",$C197))),Accueil!$B$14,IFERROR(VLOOKUP($C197,$L$3:$P$43,5,FALSE),1)))))),2),0)</f>
        <v>0</v>
      </c>
      <c r="AH197" s="231">
        <f ca="1">IF($AD197,ROUND(IF(ISNUMBER(F197),F197,0)*(IF(OR(ISNUMBER(SEARCH("Non déductible",$C197)),ISNUMBER(SEARCH("Non deductible",$C197))),0,IF(ISNUMBER(SEARCH("Repas",$C197)),0.5,IF(ISNUMBER(SEARCH("Bureau à domicile",$C197)),Accueil!$B$13,IF(OR(ISNUMBER(SEARCH("Véhicule",$C197)),ISNUMBER(SEARCH("Vehicule",$C197)),ISNUMBER(SEARCH("vehicule",$C197))),Accueil!$B$14,IFERROR(VLOOKUP($C197,$L$3:$P$43,5,FALSE),1)))))),2),0)</f>
        <v>0</v>
      </c>
    </row>
    <row r="198" spans="1:34" ht="20.100000000000001" customHeight="1" x14ac:dyDescent="0.25">
      <c r="A198" s="248" t="str">
        <f>IF(NOT(_xlfn.ISFORMULA(D198)),IF(AND(ISNUMBER(D198),D198&lt;&gt;0),Accueil!$B$7,IF(NOT(_xlfn.ISFORMULA(G198)),IF(AND(ISNUMBER(G198),G198&lt;&gt;0),Accueil!$B$7,""),"")),IF(NOT(_xlfn.ISFORMULA(G198)),IF(AND(ISNUMBER(G198),G198&lt;&gt;0),Accueil!$B$7,""),""))</f>
        <v/>
      </c>
      <c r="B198" s="37"/>
      <c r="C198" s="37"/>
      <c r="D198" s="249" t="str">
        <f t="shared" ca="1" si="38"/>
        <v/>
      </c>
      <c r="E198" s="223" t="str">
        <f t="shared" ca="1" si="39"/>
        <v/>
      </c>
      <c r="F198" s="223" t="str">
        <f t="shared" ca="1" si="40"/>
        <v/>
      </c>
      <c r="G198" s="224" t="str">
        <f t="shared" ca="1" si="41"/>
        <v/>
      </c>
      <c r="H198" s="255" t="str">
        <f t="shared" ca="1" si="42"/>
        <v/>
      </c>
      <c r="I198" s="251" t="str">
        <f t="shared" ca="1" si="43"/>
        <v/>
      </c>
      <c r="J198" s="244" t="str">
        <f t="shared" ca="1" si="44"/>
        <v/>
      </c>
      <c r="K198" s="35"/>
      <c r="L198" s="148"/>
      <c r="M198" s="148"/>
      <c r="N198" s="148"/>
      <c r="O198" s="148"/>
      <c r="P198" s="148"/>
      <c r="Q198" s="148"/>
      <c r="R198" s="148"/>
      <c r="S198" s="148"/>
      <c r="T198" s="197"/>
      <c r="U198" s="35"/>
      <c r="X198" s="148"/>
      <c r="Y198" s="148"/>
      <c r="Z198" s="148"/>
      <c r="AA198" s="228" t="b">
        <f t="shared" ca="1" si="45"/>
        <v>1</v>
      </c>
      <c r="AB198" s="228" t="b">
        <f t="shared" si="46"/>
        <v>0</v>
      </c>
      <c r="AC198" s="228" t="b">
        <f ca="1">AND(Accueil!$Z$100="Régulière",Accueil!$E$5="Oui",$AA198,NOT($AB198),OR($AE198="",Accueil!$E$7="",NOT(ISNUMBER(Accueil!$E$7)),$AE198&gt;=Accueil!$E$7))</f>
        <v>0</v>
      </c>
      <c r="AD198" s="228" t="b">
        <f ca="1">AND(Accueil!$Z$100="Régulière",Accueil!$E$8="Oui",$AA198,NOT($AB198),OR($AE198="",Accueil!$E$10="",NOT(ISNUMBER(Accueil!$E$10)),$AE198&gt;=Accueil!$E$10))</f>
        <v>0</v>
      </c>
      <c r="AE198" s="247" t="str">
        <f>IF(NOT(_xlfn.ISFORMULA(A198)),IF(ISNUMBER(A198),A198,IF(NOT(_xlfn.ISFORMULA(D198)),IF(AND(ISNUMBER(D198),D198&lt;&gt;0),Accueil!$B$7,IF(NOT(_xlfn.ISFORMULA(G198)),IF(AND(ISNUMBER(G198),G198&lt;&gt;0),Accueil!$B$7,""),"")),IF(NOT(_xlfn.ISFORMULA(G198)),IF(AND(ISNUMBER(G198),G198&lt;&gt;0),Accueil!$B$7,""),""))),IF(NOT(_xlfn.ISFORMULA(D198)),IF(AND(ISNUMBER(D198),D198&lt;&gt;0),Accueil!$B$7,IF(NOT(_xlfn.ISFORMULA(G198)),IF(AND(ISNUMBER(G198),G198&lt;&gt;0),Accueil!$B$7,""),"")),IF(NOT(_xlfn.ISFORMULA(G198)),IF(AND(ISNUMBER(G198),G198&lt;&gt;0),Accueil!$B$7,""),"")))</f>
        <v/>
      </c>
      <c r="AF198" s="231" t="str">
        <f t="shared" ca="1" si="47"/>
        <v/>
      </c>
      <c r="AG198" s="231">
        <f ca="1">IF($AC198,ROUND(IF(ISNUMBER(E198),E198,0)*(IF(OR(ISNUMBER(SEARCH("Non déductible",$C198)),ISNUMBER(SEARCH("Non deductible",$C198))),0,IF(ISNUMBER(SEARCH("Repas",$C198)),0.5,IF(ISNUMBER(SEARCH("Bureau à domicile",$C198)),Accueil!$B$13,IF(OR(ISNUMBER(SEARCH("Véhicule",$C198)),ISNUMBER(SEARCH("Vehicule",$C198)),ISNUMBER(SEARCH("vehicule",$C198))),Accueil!$B$14,IFERROR(VLOOKUP($C198,$L$3:$P$43,5,FALSE),1)))))),2),0)</f>
        <v>0</v>
      </c>
      <c r="AH198" s="231">
        <f ca="1">IF($AD198,ROUND(IF(ISNUMBER(F198),F198,0)*(IF(OR(ISNUMBER(SEARCH("Non déductible",$C198)),ISNUMBER(SEARCH("Non deductible",$C198))),0,IF(ISNUMBER(SEARCH("Repas",$C198)),0.5,IF(ISNUMBER(SEARCH("Bureau à domicile",$C198)),Accueil!$B$13,IF(OR(ISNUMBER(SEARCH("Véhicule",$C198)),ISNUMBER(SEARCH("Vehicule",$C198)),ISNUMBER(SEARCH("vehicule",$C198))),Accueil!$B$14,IFERROR(VLOOKUP($C198,$L$3:$P$43,5,FALSE),1)))))),2),0)</f>
        <v>0</v>
      </c>
    </row>
    <row r="199" spans="1:34" ht="20.100000000000001" customHeight="1" x14ac:dyDescent="0.25">
      <c r="A199" s="248" t="str">
        <f>IF(NOT(_xlfn.ISFORMULA(D199)),IF(AND(ISNUMBER(D199),D199&lt;&gt;0),Accueil!$B$7,IF(NOT(_xlfn.ISFORMULA(G199)),IF(AND(ISNUMBER(G199),G199&lt;&gt;0),Accueil!$B$7,""),"")),IF(NOT(_xlfn.ISFORMULA(G199)),IF(AND(ISNUMBER(G199),G199&lt;&gt;0),Accueil!$B$7,""),""))</f>
        <v/>
      </c>
      <c r="B199" s="37"/>
      <c r="C199" s="37"/>
      <c r="D199" s="249" t="str">
        <f t="shared" ca="1" si="38"/>
        <v/>
      </c>
      <c r="E199" s="223" t="str">
        <f t="shared" ca="1" si="39"/>
        <v/>
      </c>
      <c r="F199" s="223" t="str">
        <f t="shared" ca="1" si="40"/>
        <v/>
      </c>
      <c r="G199" s="224" t="str">
        <f t="shared" ca="1" si="41"/>
        <v/>
      </c>
      <c r="H199" s="255" t="str">
        <f t="shared" ca="1" si="42"/>
        <v/>
      </c>
      <c r="I199" s="251" t="str">
        <f t="shared" ca="1" si="43"/>
        <v/>
      </c>
      <c r="J199" s="244" t="str">
        <f t="shared" ca="1" si="44"/>
        <v/>
      </c>
      <c r="K199" s="35"/>
      <c r="L199" s="148"/>
      <c r="M199" s="148"/>
      <c r="N199" s="148"/>
      <c r="O199" s="148"/>
      <c r="P199" s="148"/>
      <c r="Q199" s="148"/>
      <c r="R199" s="148"/>
      <c r="S199" s="148"/>
      <c r="T199" s="197"/>
      <c r="U199" s="35"/>
      <c r="X199" s="148"/>
      <c r="Y199" s="148"/>
      <c r="Z199" s="148"/>
      <c r="AA199" s="228" t="b">
        <f t="shared" ca="1" si="45"/>
        <v>1</v>
      </c>
      <c r="AB199" s="228" t="b">
        <f t="shared" si="46"/>
        <v>0</v>
      </c>
      <c r="AC199" s="228" t="b">
        <f ca="1">AND(Accueil!$Z$100="Régulière",Accueil!$E$5="Oui",$AA199,NOT($AB199),OR($AE199="",Accueil!$E$7="",NOT(ISNUMBER(Accueil!$E$7)),$AE199&gt;=Accueil!$E$7))</f>
        <v>0</v>
      </c>
      <c r="AD199" s="228" t="b">
        <f ca="1">AND(Accueil!$Z$100="Régulière",Accueil!$E$8="Oui",$AA199,NOT($AB199),OR($AE199="",Accueil!$E$10="",NOT(ISNUMBER(Accueil!$E$10)),$AE199&gt;=Accueil!$E$10))</f>
        <v>0</v>
      </c>
      <c r="AE199" s="247" t="str">
        <f>IF(NOT(_xlfn.ISFORMULA(A199)),IF(ISNUMBER(A199),A199,IF(NOT(_xlfn.ISFORMULA(D199)),IF(AND(ISNUMBER(D199),D199&lt;&gt;0),Accueil!$B$7,IF(NOT(_xlfn.ISFORMULA(G199)),IF(AND(ISNUMBER(G199),G199&lt;&gt;0),Accueil!$B$7,""),"")),IF(NOT(_xlfn.ISFORMULA(G199)),IF(AND(ISNUMBER(G199),G199&lt;&gt;0),Accueil!$B$7,""),""))),IF(NOT(_xlfn.ISFORMULA(D199)),IF(AND(ISNUMBER(D199),D199&lt;&gt;0),Accueil!$B$7,IF(NOT(_xlfn.ISFORMULA(G199)),IF(AND(ISNUMBER(G199),G199&lt;&gt;0),Accueil!$B$7,""),"")),IF(NOT(_xlfn.ISFORMULA(G199)),IF(AND(ISNUMBER(G199),G199&lt;&gt;0),Accueil!$B$7,""),"")))</f>
        <v/>
      </c>
      <c r="AF199" s="231" t="str">
        <f t="shared" ca="1" si="47"/>
        <v/>
      </c>
      <c r="AG199" s="231">
        <f ca="1">IF($AC199,ROUND(IF(ISNUMBER(E199),E199,0)*(IF(OR(ISNUMBER(SEARCH("Non déductible",$C199)),ISNUMBER(SEARCH("Non deductible",$C199))),0,IF(ISNUMBER(SEARCH("Repas",$C199)),0.5,IF(ISNUMBER(SEARCH("Bureau à domicile",$C199)),Accueil!$B$13,IF(OR(ISNUMBER(SEARCH("Véhicule",$C199)),ISNUMBER(SEARCH("Vehicule",$C199)),ISNUMBER(SEARCH("vehicule",$C199))),Accueil!$B$14,IFERROR(VLOOKUP($C199,$L$3:$P$43,5,FALSE),1)))))),2),0)</f>
        <v>0</v>
      </c>
      <c r="AH199" s="231">
        <f ca="1">IF($AD199,ROUND(IF(ISNUMBER(F199),F199,0)*(IF(OR(ISNUMBER(SEARCH("Non déductible",$C199)),ISNUMBER(SEARCH("Non deductible",$C199))),0,IF(ISNUMBER(SEARCH("Repas",$C199)),0.5,IF(ISNUMBER(SEARCH("Bureau à domicile",$C199)),Accueil!$B$13,IF(OR(ISNUMBER(SEARCH("Véhicule",$C199)),ISNUMBER(SEARCH("Vehicule",$C199)),ISNUMBER(SEARCH("vehicule",$C199))),Accueil!$B$14,IFERROR(VLOOKUP($C199,$L$3:$P$43,5,FALSE),1)))))),2),0)</f>
        <v>0</v>
      </c>
    </row>
    <row r="200" spans="1:34" ht="20.100000000000001" customHeight="1" x14ac:dyDescent="0.25">
      <c r="A200" s="248" t="str">
        <f>IF(NOT(_xlfn.ISFORMULA(D200)),IF(AND(ISNUMBER(D200),D200&lt;&gt;0),Accueil!$B$7,IF(NOT(_xlfn.ISFORMULA(G200)),IF(AND(ISNUMBER(G200),G200&lt;&gt;0),Accueil!$B$7,""),"")),IF(NOT(_xlfn.ISFORMULA(G200)),IF(AND(ISNUMBER(G200),G200&lt;&gt;0),Accueil!$B$7,""),""))</f>
        <v/>
      </c>
      <c r="B200" s="37"/>
      <c r="C200" s="37"/>
      <c r="D200" s="249" t="str">
        <f t="shared" ca="1" si="38"/>
        <v/>
      </c>
      <c r="E200" s="223" t="str">
        <f t="shared" ca="1" si="39"/>
        <v/>
      </c>
      <c r="F200" s="223" t="str">
        <f t="shared" ca="1" si="40"/>
        <v/>
      </c>
      <c r="G200" s="224" t="str">
        <f t="shared" ca="1" si="41"/>
        <v/>
      </c>
      <c r="H200" s="255" t="str">
        <f t="shared" ca="1" si="42"/>
        <v/>
      </c>
      <c r="I200" s="251" t="str">
        <f t="shared" ca="1" si="43"/>
        <v/>
      </c>
      <c r="J200" s="244" t="str">
        <f t="shared" ca="1" si="44"/>
        <v/>
      </c>
      <c r="K200" s="35"/>
      <c r="L200" s="148"/>
      <c r="M200" s="148"/>
      <c r="N200" s="148"/>
      <c r="O200" s="148"/>
      <c r="P200" s="148"/>
      <c r="Q200" s="148"/>
      <c r="R200" s="148"/>
      <c r="S200" s="148"/>
      <c r="T200" s="197"/>
      <c r="U200" s="35"/>
      <c r="X200" s="148"/>
      <c r="Y200" s="148"/>
      <c r="Z200" s="148"/>
      <c r="AA200" s="228" t="b">
        <f t="shared" ca="1" si="45"/>
        <v>1</v>
      </c>
      <c r="AB200" s="228" t="b">
        <f t="shared" si="46"/>
        <v>0</v>
      </c>
      <c r="AC200" s="228" t="b">
        <f ca="1">AND(Accueil!$Z$100="Régulière",Accueil!$E$5="Oui",$AA200,NOT($AB200),OR($AE200="",Accueil!$E$7="",NOT(ISNUMBER(Accueil!$E$7)),$AE200&gt;=Accueil!$E$7))</f>
        <v>0</v>
      </c>
      <c r="AD200" s="228" t="b">
        <f ca="1">AND(Accueil!$Z$100="Régulière",Accueil!$E$8="Oui",$AA200,NOT($AB200),OR($AE200="",Accueil!$E$10="",NOT(ISNUMBER(Accueil!$E$10)),$AE200&gt;=Accueil!$E$10))</f>
        <v>0</v>
      </c>
      <c r="AE200" s="247" t="str">
        <f>IF(NOT(_xlfn.ISFORMULA(A200)),IF(ISNUMBER(A200),A200,IF(NOT(_xlfn.ISFORMULA(D200)),IF(AND(ISNUMBER(D200),D200&lt;&gt;0),Accueil!$B$7,IF(NOT(_xlfn.ISFORMULA(G200)),IF(AND(ISNUMBER(G200),G200&lt;&gt;0),Accueil!$B$7,""),"")),IF(NOT(_xlfn.ISFORMULA(G200)),IF(AND(ISNUMBER(G200),G200&lt;&gt;0),Accueil!$B$7,""),""))),IF(NOT(_xlfn.ISFORMULA(D200)),IF(AND(ISNUMBER(D200),D200&lt;&gt;0),Accueil!$B$7,IF(NOT(_xlfn.ISFORMULA(G200)),IF(AND(ISNUMBER(G200),G200&lt;&gt;0),Accueil!$B$7,""),"")),IF(NOT(_xlfn.ISFORMULA(G200)),IF(AND(ISNUMBER(G200),G200&lt;&gt;0),Accueil!$B$7,""),"")))</f>
        <v/>
      </c>
      <c r="AF200" s="231" t="str">
        <f t="shared" ca="1" si="47"/>
        <v/>
      </c>
      <c r="AG200" s="231">
        <f ca="1">IF($AC200,ROUND(IF(ISNUMBER(E200),E200,0)*(IF(OR(ISNUMBER(SEARCH("Non déductible",$C200)),ISNUMBER(SEARCH("Non deductible",$C200))),0,IF(ISNUMBER(SEARCH("Repas",$C200)),0.5,IF(ISNUMBER(SEARCH("Bureau à domicile",$C200)),Accueil!$B$13,IF(OR(ISNUMBER(SEARCH("Véhicule",$C200)),ISNUMBER(SEARCH("Vehicule",$C200)),ISNUMBER(SEARCH("vehicule",$C200))),Accueil!$B$14,IFERROR(VLOOKUP($C200,$L$3:$P$43,5,FALSE),1)))))),2),0)</f>
        <v>0</v>
      </c>
      <c r="AH200" s="231">
        <f ca="1">IF($AD200,ROUND(IF(ISNUMBER(F200),F200,0)*(IF(OR(ISNUMBER(SEARCH("Non déductible",$C200)),ISNUMBER(SEARCH("Non deductible",$C200))),0,IF(ISNUMBER(SEARCH("Repas",$C200)),0.5,IF(ISNUMBER(SEARCH("Bureau à domicile",$C200)),Accueil!$B$13,IF(OR(ISNUMBER(SEARCH("Véhicule",$C200)),ISNUMBER(SEARCH("Vehicule",$C200)),ISNUMBER(SEARCH("vehicule",$C200))),Accueil!$B$14,IFERROR(VLOOKUP($C200,$L$3:$P$43,5,FALSE),1)))))),2),0)</f>
        <v>0</v>
      </c>
    </row>
    <row r="201" spans="1:34" ht="20.100000000000001" customHeight="1" x14ac:dyDescent="0.25">
      <c r="A201" s="248" t="str">
        <f>IF(NOT(_xlfn.ISFORMULA(D201)),IF(AND(ISNUMBER(D201),D201&lt;&gt;0),Accueil!$B$7,IF(NOT(_xlfn.ISFORMULA(G201)),IF(AND(ISNUMBER(G201),G201&lt;&gt;0),Accueil!$B$7,""),"")),IF(NOT(_xlfn.ISFORMULA(G201)),IF(AND(ISNUMBER(G201),G201&lt;&gt;0),Accueil!$B$7,""),""))</f>
        <v/>
      </c>
      <c r="B201" s="37"/>
      <c r="C201" s="37"/>
      <c r="D201" s="249" t="str">
        <f t="shared" ca="1" si="38"/>
        <v/>
      </c>
      <c r="E201" s="223" t="str">
        <f t="shared" ca="1" si="39"/>
        <v/>
      </c>
      <c r="F201" s="223" t="str">
        <f t="shared" ca="1" si="40"/>
        <v/>
      </c>
      <c r="G201" s="224" t="str">
        <f t="shared" ca="1" si="41"/>
        <v/>
      </c>
      <c r="H201" s="255" t="str">
        <f t="shared" ca="1" si="42"/>
        <v/>
      </c>
      <c r="I201" s="251" t="str">
        <f t="shared" ca="1" si="43"/>
        <v/>
      </c>
      <c r="J201" s="244" t="str">
        <f t="shared" ca="1" si="44"/>
        <v/>
      </c>
      <c r="K201" s="35"/>
      <c r="L201" s="148"/>
      <c r="M201" s="148"/>
      <c r="N201" s="148"/>
      <c r="O201" s="148"/>
      <c r="P201" s="148"/>
      <c r="Q201" s="148"/>
      <c r="R201" s="148"/>
      <c r="S201" s="148"/>
      <c r="T201" s="197"/>
      <c r="U201" s="35"/>
      <c r="X201" s="148"/>
      <c r="Y201" s="148"/>
      <c r="Z201" s="148"/>
      <c r="AA201" s="228" t="b">
        <f t="shared" ca="1" si="45"/>
        <v>1</v>
      </c>
      <c r="AB201" s="228" t="b">
        <f t="shared" si="46"/>
        <v>0</v>
      </c>
      <c r="AC201" s="228" t="b">
        <f ca="1">AND(Accueil!$Z$100="Régulière",Accueil!$E$5="Oui",$AA201,NOT($AB201),OR($AE201="",Accueil!$E$7="",NOT(ISNUMBER(Accueil!$E$7)),$AE201&gt;=Accueil!$E$7))</f>
        <v>0</v>
      </c>
      <c r="AD201" s="228" t="b">
        <f ca="1">AND(Accueil!$Z$100="Régulière",Accueil!$E$8="Oui",$AA201,NOT($AB201),OR($AE201="",Accueil!$E$10="",NOT(ISNUMBER(Accueil!$E$10)),$AE201&gt;=Accueil!$E$10))</f>
        <v>0</v>
      </c>
      <c r="AE201" s="247" t="str">
        <f>IF(NOT(_xlfn.ISFORMULA(A201)),IF(ISNUMBER(A201),A201,IF(NOT(_xlfn.ISFORMULA(D201)),IF(AND(ISNUMBER(D201),D201&lt;&gt;0),Accueil!$B$7,IF(NOT(_xlfn.ISFORMULA(G201)),IF(AND(ISNUMBER(G201),G201&lt;&gt;0),Accueil!$B$7,""),"")),IF(NOT(_xlfn.ISFORMULA(G201)),IF(AND(ISNUMBER(G201),G201&lt;&gt;0),Accueil!$B$7,""),""))),IF(NOT(_xlfn.ISFORMULA(D201)),IF(AND(ISNUMBER(D201),D201&lt;&gt;0),Accueil!$B$7,IF(NOT(_xlfn.ISFORMULA(G201)),IF(AND(ISNUMBER(G201),G201&lt;&gt;0),Accueil!$B$7,""),"")),IF(NOT(_xlfn.ISFORMULA(G201)),IF(AND(ISNUMBER(G201),G201&lt;&gt;0),Accueil!$B$7,""),"")))</f>
        <v/>
      </c>
      <c r="AF201" s="231" t="str">
        <f t="shared" ca="1" si="47"/>
        <v/>
      </c>
      <c r="AG201" s="231">
        <f ca="1">IF($AC201,ROUND(IF(ISNUMBER(E201),E201,0)*(IF(OR(ISNUMBER(SEARCH("Non déductible",$C201)),ISNUMBER(SEARCH("Non deductible",$C201))),0,IF(ISNUMBER(SEARCH("Repas",$C201)),0.5,IF(ISNUMBER(SEARCH("Bureau à domicile",$C201)),Accueil!$B$13,IF(OR(ISNUMBER(SEARCH("Véhicule",$C201)),ISNUMBER(SEARCH("Vehicule",$C201)),ISNUMBER(SEARCH("vehicule",$C201))),Accueil!$B$14,IFERROR(VLOOKUP($C201,$L$3:$P$43,5,FALSE),1)))))),2),0)</f>
        <v>0</v>
      </c>
      <c r="AH201" s="231">
        <f ca="1">IF($AD201,ROUND(IF(ISNUMBER(F201),F201,0)*(IF(OR(ISNUMBER(SEARCH("Non déductible",$C201)),ISNUMBER(SEARCH("Non deductible",$C201))),0,IF(ISNUMBER(SEARCH("Repas",$C201)),0.5,IF(ISNUMBER(SEARCH("Bureau à domicile",$C201)),Accueil!$B$13,IF(OR(ISNUMBER(SEARCH("Véhicule",$C201)),ISNUMBER(SEARCH("Vehicule",$C201)),ISNUMBER(SEARCH("vehicule",$C201))),Accueil!$B$14,IFERROR(VLOOKUP($C201,$L$3:$P$43,5,FALSE),1)))))),2),0)</f>
        <v>0</v>
      </c>
    </row>
    <row r="202" spans="1:34" ht="20.100000000000001" customHeight="1" x14ac:dyDescent="0.25">
      <c r="A202" s="248" t="str">
        <f>IF(NOT(_xlfn.ISFORMULA(D202)),IF(AND(ISNUMBER(D202),D202&lt;&gt;0),Accueil!$B$7,IF(NOT(_xlfn.ISFORMULA(G202)),IF(AND(ISNUMBER(G202),G202&lt;&gt;0),Accueil!$B$7,""),"")),IF(NOT(_xlfn.ISFORMULA(G202)),IF(AND(ISNUMBER(G202),G202&lt;&gt;0),Accueil!$B$7,""),""))</f>
        <v/>
      </c>
      <c r="B202" s="37"/>
      <c r="C202" s="37"/>
      <c r="D202" s="249" t="str">
        <f t="shared" ca="1" si="38"/>
        <v/>
      </c>
      <c r="E202" s="223" t="str">
        <f t="shared" ca="1" si="39"/>
        <v/>
      </c>
      <c r="F202" s="223" t="str">
        <f t="shared" ca="1" si="40"/>
        <v/>
      </c>
      <c r="G202" s="224" t="str">
        <f t="shared" ca="1" si="41"/>
        <v/>
      </c>
      <c r="H202" s="255" t="str">
        <f t="shared" ca="1" si="42"/>
        <v/>
      </c>
      <c r="I202" s="251" t="str">
        <f t="shared" ca="1" si="43"/>
        <v/>
      </c>
      <c r="J202" s="244" t="str">
        <f t="shared" ca="1" si="44"/>
        <v/>
      </c>
      <c r="K202" s="35"/>
      <c r="L202" s="148"/>
      <c r="M202" s="148"/>
      <c r="N202" s="148"/>
      <c r="O202" s="148"/>
      <c r="P202" s="148"/>
      <c r="Q202" s="148"/>
      <c r="R202" s="148"/>
      <c r="S202" s="148"/>
      <c r="T202" s="197"/>
      <c r="U202" s="35"/>
      <c r="X202" s="148"/>
      <c r="Y202" s="148"/>
      <c r="Z202" s="148"/>
      <c r="AA202" s="228" t="b">
        <f t="shared" ca="1" si="45"/>
        <v>1</v>
      </c>
      <c r="AB202" s="228" t="b">
        <f t="shared" si="46"/>
        <v>0</v>
      </c>
      <c r="AC202" s="228" t="b">
        <f ca="1">AND(Accueil!$Z$100="Régulière",Accueil!$E$5="Oui",$AA202,NOT($AB202),OR($AE202="",Accueil!$E$7="",NOT(ISNUMBER(Accueil!$E$7)),$AE202&gt;=Accueil!$E$7))</f>
        <v>0</v>
      </c>
      <c r="AD202" s="228" t="b">
        <f ca="1">AND(Accueil!$Z$100="Régulière",Accueil!$E$8="Oui",$AA202,NOT($AB202),OR($AE202="",Accueil!$E$10="",NOT(ISNUMBER(Accueil!$E$10)),$AE202&gt;=Accueil!$E$10))</f>
        <v>0</v>
      </c>
      <c r="AE202" s="247" t="str">
        <f>IF(NOT(_xlfn.ISFORMULA(A202)),IF(ISNUMBER(A202),A202,IF(NOT(_xlfn.ISFORMULA(D202)),IF(AND(ISNUMBER(D202),D202&lt;&gt;0),Accueil!$B$7,IF(NOT(_xlfn.ISFORMULA(G202)),IF(AND(ISNUMBER(G202),G202&lt;&gt;0),Accueil!$B$7,""),"")),IF(NOT(_xlfn.ISFORMULA(G202)),IF(AND(ISNUMBER(G202),G202&lt;&gt;0),Accueil!$B$7,""),""))),IF(NOT(_xlfn.ISFORMULA(D202)),IF(AND(ISNUMBER(D202),D202&lt;&gt;0),Accueil!$B$7,IF(NOT(_xlfn.ISFORMULA(G202)),IF(AND(ISNUMBER(G202),G202&lt;&gt;0),Accueil!$B$7,""),"")),IF(NOT(_xlfn.ISFORMULA(G202)),IF(AND(ISNUMBER(G202),G202&lt;&gt;0),Accueil!$B$7,""),"")))</f>
        <v/>
      </c>
      <c r="AF202" s="231" t="str">
        <f t="shared" ca="1" si="47"/>
        <v/>
      </c>
      <c r="AG202" s="231">
        <f ca="1">IF($AC202,ROUND(IF(ISNUMBER(E202),E202,0)*(IF(OR(ISNUMBER(SEARCH("Non déductible",$C202)),ISNUMBER(SEARCH("Non deductible",$C202))),0,IF(ISNUMBER(SEARCH("Repas",$C202)),0.5,IF(ISNUMBER(SEARCH("Bureau à domicile",$C202)),Accueil!$B$13,IF(OR(ISNUMBER(SEARCH("Véhicule",$C202)),ISNUMBER(SEARCH("Vehicule",$C202)),ISNUMBER(SEARCH("vehicule",$C202))),Accueil!$B$14,IFERROR(VLOOKUP($C202,$L$3:$P$43,5,FALSE),1)))))),2),0)</f>
        <v>0</v>
      </c>
      <c r="AH202" s="231">
        <f ca="1">IF($AD202,ROUND(IF(ISNUMBER(F202),F202,0)*(IF(OR(ISNUMBER(SEARCH("Non déductible",$C202)),ISNUMBER(SEARCH("Non deductible",$C202))),0,IF(ISNUMBER(SEARCH("Repas",$C202)),0.5,IF(ISNUMBER(SEARCH("Bureau à domicile",$C202)),Accueil!$B$13,IF(OR(ISNUMBER(SEARCH("Véhicule",$C202)),ISNUMBER(SEARCH("Vehicule",$C202)),ISNUMBER(SEARCH("vehicule",$C202))),Accueil!$B$14,IFERROR(VLOOKUP($C202,$L$3:$P$43,5,FALSE),1)))))),2),0)</f>
        <v>0</v>
      </c>
    </row>
    <row r="203" spans="1:34" ht="20.100000000000001" customHeight="1" x14ac:dyDescent="0.25">
      <c r="A203" s="248" t="str">
        <f>IF(NOT(_xlfn.ISFORMULA(D203)),IF(AND(ISNUMBER(D203),D203&lt;&gt;0),Accueil!$B$7,IF(NOT(_xlfn.ISFORMULA(G203)),IF(AND(ISNUMBER(G203),G203&lt;&gt;0),Accueil!$B$7,""),"")),IF(NOT(_xlfn.ISFORMULA(G203)),IF(AND(ISNUMBER(G203),G203&lt;&gt;0),Accueil!$B$7,""),""))</f>
        <v/>
      </c>
      <c r="B203" s="37"/>
      <c r="C203" s="37"/>
      <c r="D203" s="249" t="str">
        <f t="shared" ca="1" si="38"/>
        <v/>
      </c>
      <c r="E203" s="223" t="str">
        <f t="shared" ca="1" si="39"/>
        <v/>
      </c>
      <c r="F203" s="223" t="str">
        <f t="shared" ca="1" si="40"/>
        <v/>
      </c>
      <c r="G203" s="224" t="str">
        <f t="shared" ca="1" si="41"/>
        <v/>
      </c>
      <c r="H203" s="255" t="str">
        <f t="shared" ca="1" si="42"/>
        <v/>
      </c>
      <c r="I203" s="251" t="str">
        <f t="shared" ca="1" si="43"/>
        <v/>
      </c>
      <c r="J203" s="244" t="str">
        <f t="shared" ca="1" si="44"/>
        <v/>
      </c>
      <c r="K203" s="35"/>
      <c r="L203" s="148"/>
      <c r="M203" s="148"/>
      <c r="N203" s="148"/>
      <c r="O203" s="148"/>
      <c r="P203" s="148"/>
      <c r="Q203" s="148"/>
      <c r="R203" s="148"/>
      <c r="S203" s="148"/>
      <c r="T203" s="197"/>
      <c r="U203" s="35"/>
      <c r="X203" s="148"/>
      <c r="Y203" s="148"/>
      <c r="Z203" s="148"/>
      <c r="AA203" s="228" t="b">
        <f t="shared" ca="1" si="45"/>
        <v>1</v>
      </c>
      <c r="AB203" s="228" t="b">
        <f t="shared" si="46"/>
        <v>0</v>
      </c>
      <c r="AC203" s="228" t="b">
        <f ca="1">AND(Accueil!$Z$100="Régulière",Accueil!$E$5="Oui",$AA203,NOT($AB203),OR($AE203="",Accueil!$E$7="",NOT(ISNUMBER(Accueil!$E$7)),$AE203&gt;=Accueil!$E$7))</f>
        <v>0</v>
      </c>
      <c r="AD203" s="228" t="b">
        <f ca="1">AND(Accueil!$Z$100="Régulière",Accueil!$E$8="Oui",$AA203,NOT($AB203),OR($AE203="",Accueil!$E$10="",NOT(ISNUMBER(Accueil!$E$10)),$AE203&gt;=Accueil!$E$10))</f>
        <v>0</v>
      </c>
      <c r="AE203" s="247" t="str">
        <f>IF(NOT(_xlfn.ISFORMULA(A203)),IF(ISNUMBER(A203),A203,IF(NOT(_xlfn.ISFORMULA(D203)),IF(AND(ISNUMBER(D203),D203&lt;&gt;0),Accueil!$B$7,IF(NOT(_xlfn.ISFORMULA(G203)),IF(AND(ISNUMBER(G203),G203&lt;&gt;0),Accueil!$B$7,""),"")),IF(NOT(_xlfn.ISFORMULA(G203)),IF(AND(ISNUMBER(G203),G203&lt;&gt;0),Accueil!$B$7,""),""))),IF(NOT(_xlfn.ISFORMULA(D203)),IF(AND(ISNUMBER(D203),D203&lt;&gt;0),Accueil!$B$7,IF(NOT(_xlfn.ISFORMULA(G203)),IF(AND(ISNUMBER(G203),G203&lt;&gt;0),Accueil!$B$7,""),"")),IF(NOT(_xlfn.ISFORMULA(G203)),IF(AND(ISNUMBER(G203),G203&lt;&gt;0),Accueil!$B$7,""),"")))</f>
        <v/>
      </c>
      <c r="AF203" s="231" t="str">
        <f t="shared" ca="1" si="47"/>
        <v/>
      </c>
      <c r="AG203" s="231">
        <f ca="1">IF($AC203,ROUND(IF(ISNUMBER(E203),E203,0)*(IF(OR(ISNUMBER(SEARCH("Non déductible",$C203)),ISNUMBER(SEARCH("Non deductible",$C203))),0,IF(ISNUMBER(SEARCH("Repas",$C203)),0.5,IF(ISNUMBER(SEARCH("Bureau à domicile",$C203)),Accueil!$B$13,IF(OR(ISNUMBER(SEARCH("Véhicule",$C203)),ISNUMBER(SEARCH("Vehicule",$C203)),ISNUMBER(SEARCH("vehicule",$C203))),Accueil!$B$14,IFERROR(VLOOKUP($C203,$L$3:$P$43,5,FALSE),1)))))),2),0)</f>
        <v>0</v>
      </c>
      <c r="AH203" s="231">
        <f ca="1">IF($AD203,ROUND(IF(ISNUMBER(F203),F203,0)*(IF(OR(ISNUMBER(SEARCH("Non déductible",$C203)),ISNUMBER(SEARCH("Non deductible",$C203))),0,IF(ISNUMBER(SEARCH("Repas",$C203)),0.5,IF(ISNUMBER(SEARCH("Bureau à domicile",$C203)),Accueil!$B$13,IF(OR(ISNUMBER(SEARCH("Véhicule",$C203)),ISNUMBER(SEARCH("Vehicule",$C203)),ISNUMBER(SEARCH("vehicule",$C203))),Accueil!$B$14,IFERROR(VLOOKUP($C203,$L$3:$P$43,5,FALSE),1)))))),2),0)</f>
        <v>0</v>
      </c>
    </row>
    <row r="204" spans="1:34" ht="20.100000000000001" customHeight="1" x14ac:dyDescent="0.25">
      <c r="A204" s="248" t="str">
        <f>IF(NOT(_xlfn.ISFORMULA(D204)),IF(AND(ISNUMBER(D204),D204&lt;&gt;0),Accueil!$B$7,IF(NOT(_xlfn.ISFORMULA(G204)),IF(AND(ISNUMBER(G204),G204&lt;&gt;0),Accueil!$B$7,""),"")),IF(NOT(_xlfn.ISFORMULA(G204)),IF(AND(ISNUMBER(G204),G204&lt;&gt;0),Accueil!$B$7,""),""))</f>
        <v/>
      </c>
      <c r="B204" s="37"/>
      <c r="C204" s="37"/>
      <c r="D204" s="249" t="str">
        <f t="shared" ca="1" si="38"/>
        <v/>
      </c>
      <c r="E204" s="223" t="str">
        <f t="shared" ca="1" si="39"/>
        <v/>
      </c>
      <c r="F204" s="223" t="str">
        <f t="shared" ca="1" si="40"/>
        <v/>
      </c>
      <c r="G204" s="224" t="str">
        <f t="shared" ca="1" si="41"/>
        <v/>
      </c>
      <c r="H204" s="255" t="str">
        <f t="shared" ca="1" si="42"/>
        <v/>
      </c>
      <c r="I204" s="251" t="str">
        <f t="shared" ca="1" si="43"/>
        <v/>
      </c>
      <c r="J204" s="244" t="str">
        <f t="shared" ca="1" si="44"/>
        <v/>
      </c>
      <c r="K204" s="35"/>
      <c r="L204" s="148"/>
      <c r="M204" s="148"/>
      <c r="N204" s="148"/>
      <c r="O204" s="148"/>
      <c r="P204" s="148"/>
      <c r="Q204" s="148"/>
      <c r="R204" s="148"/>
      <c r="S204" s="148"/>
      <c r="T204" s="197"/>
      <c r="U204" s="35"/>
      <c r="X204" s="148"/>
      <c r="Y204" s="148"/>
      <c r="Z204" s="148"/>
      <c r="AA204" s="228" t="b">
        <f t="shared" ca="1" si="45"/>
        <v>1</v>
      </c>
      <c r="AB204" s="228" t="b">
        <f t="shared" si="46"/>
        <v>0</v>
      </c>
      <c r="AC204" s="228" t="b">
        <f ca="1">AND(Accueil!$Z$100="Régulière",Accueil!$E$5="Oui",$AA204,NOT($AB204),OR($AE204="",Accueil!$E$7="",NOT(ISNUMBER(Accueil!$E$7)),$AE204&gt;=Accueil!$E$7))</f>
        <v>0</v>
      </c>
      <c r="AD204" s="228" t="b">
        <f ca="1">AND(Accueil!$Z$100="Régulière",Accueil!$E$8="Oui",$AA204,NOT($AB204),OR($AE204="",Accueil!$E$10="",NOT(ISNUMBER(Accueil!$E$10)),$AE204&gt;=Accueil!$E$10))</f>
        <v>0</v>
      </c>
      <c r="AE204" s="247" t="str">
        <f>IF(NOT(_xlfn.ISFORMULA(A204)),IF(ISNUMBER(A204),A204,IF(NOT(_xlfn.ISFORMULA(D204)),IF(AND(ISNUMBER(D204),D204&lt;&gt;0),Accueil!$B$7,IF(NOT(_xlfn.ISFORMULA(G204)),IF(AND(ISNUMBER(G204),G204&lt;&gt;0),Accueil!$B$7,""),"")),IF(NOT(_xlfn.ISFORMULA(G204)),IF(AND(ISNUMBER(G204),G204&lt;&gt;0),Accueil!$B$7,""),""))),IF(NOT(_xlfn.ISFORMULA(D204)),IF(AND(ISNUMBER(D204),D204&lt;&gt;0),Accueil!$B$7,IF(NOT(_xlfn.ISFORMULA(G204)),IF(AND(ISNUMBER(G204),G204&lt;&gt;0),Accueil!$B$7,""),"")),IF(NOT(_xlfn.ISFORMULA(G204)),IF(AND(ISNUMBER(G204),G204&lt;&gt;0),Accueil!$B$7,""),"")))</f>
        <v/>
      </c>
      <c r="AF204" s="231" t="str">
        <f t="shared" ca="1" si="47"/>
        <v/>
      </c>
      <c r="AG204" s="231">
        <f ca="1">IF($AC204,ROUND(IF(ISNUMBER(E204),E204,0)*(IF(OR(ISNUMBER(SEARCH("Non déductible",$C204)),ISNUMBER(SEARCH("Non deductible",$C204))),0,IF(ISNUMBER(SEARCH("Repas",$C204)),0.5,IF(ISNUMBER(SEARCH("Bureau à domicile",$C204)),Accueil!$B$13,IF(OR(ISNUMBER(SEARCH("Véhicule",$C204)),ISNUMBER(SEARCH("Vehicule",$C204)),ISNUMBER(SEARCH("vehicule",$C204))),Accueil!$B$14,IFERROR(VLOOKUP($C204,$L$3:$P$43,5,FALSE),1)))))),2),0)</f>
        <v>0</v>
      </c>
      <c r="AH204" s="231">
        <f ca="1">IF($AD204,ROUND(IF(ISNUMBER(F204),F204,0)*(IF(OR(ISNUMBER(SEARCH("Non déductible",$C204)),ISNUMBER(SEARCH("Non deductible",$C204))),0,IF(ISNUMBER(SEARCH("Repas",$C204)),0.5,IF(ISNUMBER(SEARCH("Bureau à domicile",$C204)),Accueil!$B$13,IF(OR(ISNUMBER(SEARCH("Véhicule",$C204)),ISNUMBER(SEARCH("Vehicule",$C204)),ISNUMBER(SEARCH("vehicule",$C204))),Accueil!$B$14,IFERROR(VLOOKUP($C204,$L$3:$P$43,5,FALSE),1)))))),2),0)</f>
        <v>0</v>
      </c>
    </row>
    <row r="205" spans="1:34" ht="20.100000000000001" customHeight="1" x14ac:dyDescent="0.25">
      <c r="A205" s="248" t="str">
        <f>IF(NOT(_xlfn.ISFORMULA(D205)),IF(AND(ISNUMBER(D205),D205&lt;&gt;0),Accueil!$B$7,IF(NOT(_xlfn.ISFORMULA(G205)),IF(AND(ISNUMBER(G205),G205&lt;&gt;0),Accueil!$B$7,""),"")),IF(NOT(_xlfn.ISFORMULA(G205)),IF(AND(ISNUMBER(G205),G205&lt;&gt;0),Accueil!$B$7,""),""))</f>
        <v/>
      </c>
      <c r="B205" s="37"/>
      <c r="C205" s="37"/>
      <c r="D205" s="249" t="str">
        <f t="shared" ca="1" si="38"/>
        <v/>
      </c>
      <c r="E205" s="223" t="str">
        <f t="shared" ca="1" si="39"/>
        <v/>
      </c>
      <c r="F205" s="223" t="str">
        <f t="shared" ca="1" si="40"/>
        <v/>
      </c>
      <c r="G205" s="224" t="str">
        <f t="shared" ca="1" si="41"/>
        <v/>
      </c>
      <c r="H205" s="255" t="str">
        <f t="shared" ca="1" si="42"/>
        <v/>
      </c>
      <c r="I205" s="251" t="str">
        <f t="shared" ca="1" si="43"/>
        <v/>
      </c>
      <c r="J205" s="244" t="str">
        <f t="shared" ca="1" si="44"/>
        <v/>
      </c>
      <c r="K205" s="35"/>
      <c r="L205" s="148"/>
      <c r="M205" s="148"/>
      <c r="N205" s="148"/>
      <c r="O205" s="148"/>
      <c r="P205" s="148"/>
      <c r="Q205" s="148"/>
      <c r="R205" s="148"/>
      <c r="S205" s="148"/>
      <c r="T205" s="197"/>
      <c r="U205" s="35"/>
      <c r="X205" s="148"/>
      <c r="Y205" s="148"/>
      <c r="Z205" s="148"/>
      <c r="AA205" s="228" t="b">
        <f t="shared" ca="1" si="45"/>
        <v>1</v>
      </c>
      <c r="AB205" s="228" t="b">
        <f t="shared" si="46"/>
        <v>0</v>
      </c>
      <c r="AC205" s="228" t="b">
        <f ca="1">AND(Accueil!$Z$100="Régulière",Accueil!$E$5="Oui",$AA205,NOT($AB205),OR($AE205="",Accueil!$E$7="",NOT(ISNUMBER(Accueil!$E$7)),$AE205&gt;=Accueil!$E$7))</f>
        <v>0</v>
      </c>
      <c r="AD205" s="228" t="b">
        <f ca="1">AND(Accueil!$Z$100="Régulière",Accueil!$E$8="Oui",$AA205,NOT($AB205),OR($AE205="",Accueil!$E$10="",NOT(ISNUMBER(Accueil!$E$10)),$AE205&gt;=Accueil!$E$10))</f>
        <v>0</v>
      </c>
      <c r="AE205" s="247" t="str">
        <f>IF(NOT(_xlfn.ISFORMULA(A205)),IF(ISNUMBER(A205),A205,IF(NOT(_xlfn.ISFORMULA(D205)),IF(AND(ISNUMBER(D205),D205&lt;&gt;0),Accueil!$B$7,IF(NOT(_xlfn.ISFORMULA(G205)),IF(AND(ISNUMBER(G205),G205&lt;&gt;0),Accueil!$B$7,""),"")),IF(NOT(_xlfn.ISFORMULA(G205)),IF(AND(ISNUMBER(G205),G205&lt;&gt;0),Accueil!$B$7,""),""))),IF(NOT(_xlfn.ISFORMULA(D205)),IF(AND(ISNUMBER(D205),D205&lt;&gt;0),Accueil!$B$7,IF(NOT(_xlfn.ISFORMULA(G205)),IF(AND(ISNUMBER(G205),G205&lt;&gt;0),Accueil!$B$7,""),"")),IF(NOT(_xlfn.ISFORMULA(G205)),IF(AND(ISNUMBER(G205),G205&lt;&gt;0),Accueil!$B$7,""),"")))</f>
        <v/>
      </c>
      <c r="AF205" s="231" t="str">
        <f t="shared" ca="1" si="47"/>
        <v/>
      </c>
      <c r="AG205" s="231">
        <f ca="1">IF($AC205,ROUND(IF(ISNUMBER(E205),E205,0)*(IF(OR(ISNUMBER(SEARCH("Non déductible",$C205)),ISNUMBER(SEARCH("Non deductible",$C205))),0,IF(ISNUMBER(SEARCH("Repas",$C205)),0.5,IF(ISNUMBER(SEARCH("Bureau à domicile",$C205)),Accueil!$B$13,IF(OR(ISNUMBER(SEARCH("Véhicule",$C205)),ISNUMBER(SEARCH("Vehicule",$C205)),ISNUMBER(SEARCH("vehicule",$C205))),Accueil!$B$14,IFERROR(VLOOKUP($C205,$L$3:$P$43,5,FALSE),1)))))),2),0)</f>
        <v>0</v>
      </c>
      <c r="AH205" s="231">
        <f ca="1">IF($AD205,ROUND(IF(ISNUMBER(F205),F205,0)*(IF(OR(ISNUMBER(SEARCH("Non déductible",$C205)),ISNUMBER(SEARCH("Non deductible",$C205))),0,IF(ISNUMBER(SEARCH("Repas",$C205)),0.5,IF(ISNUMBER(SEARCH("Bureau à domicile",$C205)),Accueil!$B$13,IF(OR(ISNUMBER(SEARCH("Véhicule",$C205)),ISNUMBER(SEARCH("Vehicule",$C205)),ISNUMBER(SEARCH("vehicule",$C205))),Accueil!$B$14,IFERROR(VLOOKUP($C205,$L$3:$P$43,5,FALSE),1)))))),2),0)</f>
        <v>0</v>
      </c>
    </row>
    <row r="206" spans="1:34" ht="20.100000000000001" customHeight="1" x14ac:dyDescent="0.25">
      <c r="A206" s="248" t="str">
        <f>IF(NOT(_xlfn.ISFORMULA(D206)),IF(AND(ISNUMBER(D206),D206&lt;&gt;0),Accueil!$B$7,IF(NOT(_xlfn.ISFORMULA(G206)),IF(AND(ISNUMBER(G206),G206&lt;&gt;0),Accueil!$B$7,""),"")),IF(NOT(_xlfn.ISFORMULA(G206)),IF(AND(ISNUMBER(G206),G206&lt;&gt;0),Accueil!$B$7,""),""))</f>
        <v/>
      </c>
      <c r="B206" s="37"/>
      <c r="C206" s="37"/>
      <c r="D206" s="249" t="str">
        <f t="shared" ca="1" si="38"/>
        <v/>
      </c>
      <c r="E206" s="223" t="str">
        <f t="shared" ca="1" si="39"/>
        <v/>
      </c>
      <c r="F206" s="223" t="str">
        <f t="shared" ca="1" si="40"/>
        <v/>
      </c>
      <c r="G206" s="224" t="str">
        <f t="shared" ca="1" si="41"/>
        <v/>
      </c>
      <c r="H206" s="255" t="str">
        <f t="shared" ca="1" si="42"/>
        <v/>
      </c>
      <c r="I206" s="251" t="str">
        <f t="shared" ca="1" si="43"/>
        <v/>
      </c>
      <c r="J206" s="244" t="str">
        <f t="shared" ca="1" si="44"/>
        <v/>
      </c>
      <c r="K206" s="35"/>
      <c r="L206" s="148"/>
      <c r="M206" s="148"/>
      <c r="N206" s="148"/>
      <c r="O206" s="148"/>
      <c r="P206" s="148"/>
      <c r="Q206" s="148"/>
      <c r="R206" s="148"/>
      <c r="S206" s="148"/>
      <c r="T206" s="197"/>
      <c r="U206" s="35"/>
      <c r="X206" s="148"/>
      <c r="Y206" s="148"/>
      <c r="Z206" s="148"/>
      <c r="AA206" s="228" t="b">
        <f t="shared" ca="1" si="45"/>
        <v>1</v>
      </c>
      <c r="AB206" s="228" t="b">
        <f t="shared" si="46"/>
        <v>0</v>
      </c>
      <c r="AC206" s="228" t="b">
        <f ca="1">AND(Accueil!$Z$100="Régulière",Accueil!$E$5="Oui",$AA206,NOT($AB206),OR($AE206="",Accueil!$E$7="",NOT(ISNUMBER(Accueil!$E$7)),$AE206&gt;=Accueil!$E$7))</f>
        <v>0</v>
      </c>
      <c r="AD206" s="228" t="b">
        <f ca="1">AND(Accueil!$Z$100="Régulière",Accueil!$E$8="Oui",$AA206,NOT($AB206),OR($AE206="",Accueil!$E$10="",NOT(ISNUMBER(Accueil!$E$10)),$AE206&gt;=Accueil!$E$10))</f>
        <v>0</v>
      </c>
      <c r="AE206" s="247" t="str">
        <f>IF(NOT(_xlfn.ISFORMULA(A206)),IF(ISNUMBER(A206),A206,IF(NOT(_xlfn.ISFORMULA(D206)),IF(AND(ISNUMBER(D206),D206&lt;&gt;0),Accueil!$B$7,IF(NOT(_xlfn.ISFORMULA(G206)),IF(AND(ISNUMBER(G206),G206&lt;&gt;0),Accueil!$B$7,""),"")),IF(NOT(_xlfn.ISFORMULA(G206)),IF(AND(ISNUMBER(G206),G206&lt;&gt;0),Accueil!$B$7,""),""))),IF(NOT(_xlfn.ISFORMULA(D206)),IF(AND(ISNUMBER(D206),D206&lt;&gt;0),Accueil!$B$7,IF(NOT(_xlfn.ISFORMULA(G206)),IF(AND(ISNUMBER(G206),G206&lt;&gt;0),Accueil!$B$7,""),"")),IF(NOT(_xlfn.ISFORMULA(G206)),IF(AND(ISNUMBER(G206),G206&lt;&gt;0),Accueil!$B$7,""),"")))</f>
        <v/>
      </c>
      <c r="AF206" s="231" t="str">
        <f t="shared" ca="1" si="47"/>
        <v/>
      </c>
      <c r="AG206" s="231">
        <f ca="1">IF($AC206,ROUND(IF(ISNUMBER(E206),E206,0)*(IF(OR(ISNUMBER(SEARCH("Non déductible",$C206)),ISNUMBER(SEARCH("Non deductible",$C206))),0,IF(ISNUMBER(SEARCH("Repas",$C206)),0.5,IF(ISNUMBER(SEARCH("Bureau à domicile",$C206)),Accueil!$B$13,IF(OR(ISNUMBER(SEARCH("Véhicule",$C206)),ISNUMBER(SEARCH("Vehicule",$C206)),ISNUMBER(SEARCH("vehicule",$C206))),Accueil!$B$14,IFERROR(VLOOKUP($C206,$L$3:$P$43,5,FALSE),1)))))),2),0)</f>
        <v>0</v>
      </c>
      <c r="AH206" s="231">
        <f ca="1">IF($AD206,ROUND(IF(ISNUMBER(F206),F206,0)*(IF(OR(ISNUMBER(SEARCH("Non déductible",$C206)),ISNUMBER(SEARCH("Non deductible",$C206))),0,IF(ISNUMBER(SEARCH("Repas",$C206)),0.5,IF(ISNUMBER(SEARCH("Bureau à domicile",$C206)),Accueil!$B$13,IF(OR(ISNUMBER(SEARCH("Véhicule",$C206)),ISNUMBER(SEARCH("Vehicule",$C206)),ISNUMBER(SEARCH("vehicule",$C206))),Accueil!$B$14,IFERROR(VLOOKUP($C206,$L$3:$P$43,5,FALSE),1)))))),2),0)</f>
        <v>0</v>
      </c>
    </row>
    <row r="207" spans="1:34" ht="20.100000000000001" customHeight="1" x14ac:dyDescent="0.25">
      <c r="A207" s="248" t="str">
        <f>IF(NOT(_xlfn.ISFORMULA(D207)),IF(AND(ISNUMBER(D207),D207&lt;&gt;0),Accueil!$B$7,IF(NOT(_xlfn.ISFORMULA(G207)),IF(AND(ISNUMBER(G207),G207&lt;&gt;0),Accueil!$B$7,""),"")),IF(NOT(_xlfn.ISFORMULA(G207)),IF(AND(ISNUMBER(G207),G207&lt;&gt;0),Accueil!$B$7,""),""))</f>
        <v/>
      </c>
      <c r="B207" s="37"/>
      <c r="C207" s="37"/>
      <c r="D207" s="249" t="str">
        <f t="shared" ca="1" si="38"/>
        <v/>
      </c>
      <c r="E207" s="223" t="str">
        <f t="shared" ca="1" si="39"/>
        <v/>
      </c>
      <c r="F207" s="223" t="str">
        <f t="shared" ca="1" si="40"/>
        <v/>
      </c>
      <c r="G207" s="224" t="str">
        <f t="shared" ca="1" si="41"/>
        <v/>
      </c>
      <c r="H207" s="255" t="str">
        <f t="shared" ca="1" si="42"/>
        <v/>
      </c>
      <c r="I207" s="251" t="str">
        <f t="shared" ca="1" si="43"/>
        <v/>
      </c>
      <c r="J207" s="244" t="str">
        <f t="shared" ca="1" si="44"/>
        <v/>
      </c>
      <c r="K207" s="35"/>
      <c r="L207" s="148"/>
      <c r="M207" s="148"/>
      <c r="N207" s="148"/>
      <c r="O207" s="148"/>
      <c r="P207" s="148"/>
      <c r="Q207" s="148"/>
      <c r="R207" s="148"/>
      <c r="S207" s="148"/>
      <c r="T207" s="197"/>
      <c r="U207" s="35"/>
      <c r="X207" s="148"/>
      <c r="Y207" s="148"/>
      <c r="Z207" s="148"/>
      <c r="AA207" s="228" t="b">
        <f t="shared" ca="1" si="45"/>
        <v>1</v>
      </c>
      <c r="AB207" s="228" t="b">
        <f t="shared" si="46"/>
        <v>0</v>
      </c>
      <c r="AC207" s="228" t="b">
        <f ca="1">AND(Accueil!$Z$100="Régulière",Accueil!$E$5="Oui",$AA207,NOT($AB207),OR($AE207="",Accueil!$E$7="",NOT(ISNUMBER(Accueil!$E$7)),$AE207&gt;=Accueil!$E$7))</f>
        <v>0</v>
      </c>
      <c r="AD207" s="228" t="b">
        <f ca="1">AND(Accueil!$Z$100="Régulière",Accueil!$E$8="Oui",$AA207,NOT($AB207),OR($AE207="",Accueil!$E$10="",NOT(ISNUMBER(Accueil!$E$10)),$AE207&gt;=Accueil!$E$10))</f>
        <v>0</v>
      </c>
      <c r="AE207" s="247" t="str">
        <f>IF(NOT(_xlfn.ISFORMULA(A207)),IF(ISNUMBER(A207),A207,IF(NOT(_xlfn.ISFORMULA(D207)),IF(AND(ISNUMBER(D207),D207&lt;&gt;0),Accueil!$B$7,IF(NOT(_xlfn.ISFORMULA(G207)),IF(AND(ISNUMBER(G207),G207&lt;&gt;0),Accueil!$B$7,""),"")),IF(NOT(_xlfn.ISFORMULA(G207)),IF(AND(ISNUMBER(G207),G207&lt;&gt;0),Accueil!$B$7,""),""))),IF(NOT(_xlfn.ISFORMULA(D207)),IF(AND(ISNUMBER(D207),D207&lt;&gt;0),Accueil!$B$7,IF(NOT(_xlfn.ISFORMULA(G207)),IF(AND(ISNUMBER(G207),G207&lt;&gt;0),Accueil!$B$7,""),"")),IF(NOT(_xlfn.ISFORMULA(G207)),IF(AND(ISNUMBER(G207),G207&lt;&gt;0),Accueil!$B$7,""),"")))</f>
        <v/>
      </c>
      <c r="AF207" s="231" t="str">
        <f t="shared" ca="1" si="47"/>
        <v/>
      </c>
      <c r="AG207" s="231">
        <f ca="1">IF($AC207,ROUND(IF(ISNUMBER(E207),E207,0)*(IF(OR(ISNUMBER(SEARCH("Non déductible",$C207)),ISNUMBER(SEARCH("Non deductible",$C207))),0,IF(ISNUMBER(SEARCH("Repas",$C207)),0.5,IF(ISNUMBER(SEARCH("Bureau à domicile",$C207)),Accueil!$B$13,IF(OR(ISNUMBER(SEARCH("Véhicule",$C207)),ISNUMBER(SEARCH("Vehicule",$C207)),ISNUMBER(SEARCH("vehicule",$C207))),Accueil!$B$14,IFERROR(VLOOKUP($C207,$L$3:$P$43,5,FALSE),1)))))),2),0)</f>
        <v>0</v>
      </c>
      <c r="AH207" s="231">
        <f ca="1">IF($AD207,ROUND(IF(ISNUMBER(F207),F207,0)*(IF(OR(ISNUMBER(SEARCH("Non déductible",$C207)),ISNUMBER(SEARCH("Non deductible",$C207))),0,IF(ISNUMBER(SEARCH("Repas",$C207)),0.5,IF(ISNUMBER(SEARCH("Bureau à domicile",$C207)),Accueil!$B$13,IF(OR(ISNUMBER(SEARCH("Véhicule",$C207)),ISNUMBER(SEARCH("Vehicule",$C207)),ISNUMBER(SEARCH("vehicule",$C207))),Accueil!$B$14,IFERROR(VLOOKUP($C207,$L$3:$P$43,5,FALSE),1)))))),2),0)</f>
        <v>0</v>
      </c>
    </row>
    <row r="208" spans="1:34" ht="20.100000000000001" customHeight="1" x14ac:dyDescent="0.25">
      <c r="A208" s="248" t="str">
        <f>IF(NOT(_xlfn.ISFORMULA(D208)),IF(AND(ISNUMBER(D208),D208&lt;&gt;0),Accueil!$B$7,IF(NOT(_xlfn.ISFORMULA(G208)),IF(AND(ISNUMBER(G208),G208&lt;&gt;0),Accueil!$B$7,""),"")),IF(NOT(_xlfn.ISFORMULA(G208)),IF(AND(ISNUMBER(G208),G208&lt;&gt;0),Accueil!$B$7,""),""))</f>
        <v/>
      </c>
      <c r="B208" s="37"/>
      <c r="C208" s="37"/>
      <c r="D208" s="249" t="str">
        <f t="shared" ca="1" si="38"/>
        <v/>
      </c>
      <c r="E208" s="223" t="str">
        <f t="shared" ca="1" si="39"/>
        <v/>
      </c>
      <c r="F208" s="223" t="str">
        <f t="shared" ca="1" si="40"/>
        <v/>
      </c>
      <c r="G208" s="224" t="str">
        <f t="shared" ca="1" si="41"/>
        <v/>
      </c>
      <c r="H208" s="255" t="str">
        <f t="shared" ca="1" si="42"/>
        <v/>
      </c>
      <c r="I208" s="251" t="str">
        <f t="shared" ca="1" si="43"/>
        <v/>
      </c>
      <c r="J208" s="244" t="str">
        <f t="shared" ca="1" si="44"/>
        <v/>
      </c>
      <c r="K208" s="35"/>
      <c r="L208" s="148"/>
      <c r="M208" s="148"/>
      <c r="N208" s="148"/>
      <c r="O208" s="148"/>
      <c r="P208" s="148"/>
      <c r="Q208" s="148"/>
      <c r="R208" s="148"/>
      <c r="S208" s="148"/>
      <c r="T208" s="197"/>
      <c r="U208" s="35"/>
      <c r="X208" s="148"/>
      <c r="Y208" s="148"/>
      <c r="Z208" s="148"/>
      <c r="AA208" s="228" t="b">
        <f t="shared" ca="1" si="45"/>
        <v>1</v>
      </c>
      <c r="AB208" s="228" t="b">
        <f t="shared" si="46"/>
        <v>0</v>
      </c>
      <c r="AC208" s="228" t="b">
        <f ca="1">AND(Accueil!$Z$100="Régulière",Accueil!$E$5="Oui",$AA208,NOT($AB208),OR($AE208="",Accueil!$E$7="",NOT(ISNUMBER(Accueil!$E$7)),$AE208&gt;=Accueil!$E$7))</f>
        <v>0</v>
      </c>
      <c r="AD208" s="228" t="b">
        <f ca="1">AND(Accueil!$Z$100="Régulière",Accueil!$E$8="Oui",$AA208,NOT($AB208),OR($AE208="",Accueil!$E$10="",NOT(ISNUMBER(Accueil!$E$10)),$AE208&gt;=Accueil!$E$10))</f>
        <v>0</v>
      </c>
      <c r="AE208" s="247" t="str">
        <f>IF(NOT(_xlfn.ISFORMULA(A208)),IF(ISNUMBER(A208),A208,IF(NOT(_xlfn.ISFORMULA(D208)),IF(AND(ISNUMBER(D208),D208&lt;&gt;0),Accueil!$B$7,IF(NOT(_xlfn.ISFORMULA(G208)),IF(AND(ISNUMBER(G208),G208&lt;&gt;0),Accueil!$B$7,""),"")),IF(NOT(_xlfn.ISFORMULA(G208)),IF(AND(ISNUMBER(G208),G208&lt;&gt;0),Accueil!$B$7,""),""))),IF(NOT(_xlfn.ISFORMULA(D208)),IF(AND(ISNUMBER(D208),D208&lt;&gt;0),Accueil!$B$7,IF(NOT(_xlfn.ISFORMULA(G208)),IF(AND(ISNUMBER(G208),G208&lt;&gt;0),Accueil!$B$7,""),"")),IF(NOT(_xlfn.ISFORMULA(G208)),IF(AND(ISNUMBER(G208),G208&lt;&gt;0),Accueil!$B$7,""),"")))</f>
        <v/>
      </c>
      <c r="AF208" s="231" t="str">
        <f t="shared" ca="1" si="47"/>
        <v/>
      </c>
      <c r="AG208" s="231">
        <f ca="1">IF($AC208,ROUND(IF(ISNUMBER(E208),E208,0)*(IF(OR(ISNUMBER(SEARCH("Non déductible",$C208)),ISNUMBER(SEARCH("Non deductible",$C208))),0,IF(ISNUMBER(SEARCH("Repas",$C208)),0.5,IF(ISNUMBER(SEARCH("Bureau à domicile",$C208)),Accueil!$B$13,IF(OR(ISNUMBER(SEARCH("Véhicule",$C208)),ISNUMBER(SEARCH("Vehicule",$C208)),ISNUMBER(SEARCH("vehicule",$C208))),Accueil!$B$14,IFERROR(VLOOKUP($C208,$L$3:$P$43,5,FALSE),1)))))),2),0)</f>
        <v>0</v>
      </c>
      <c r="AH208" s="231">
        <f ca="1">IF($AD208,ROUND(IF(ISNUMBER(F208),F208,0)*(IF(OR(ISNUMBER(SEARCH("Non déductible",$C208)),ISNUMBER(SEARCH("Non deductible",$C208))),0,IF(ISNUMBER(SEARCH("Repas",$C208)),0.5,IF(ISNUMBER(SEARCH("Bureau à domicile",$C208)),Accueil!$B$13,IF(OR(ISNUMBER(SEARCH("Véhicule",$C208)),ISNUMBER(SEARCH("Vehicule",$C208)),ISNUMBER(SEARCH("vehicule",$C208))),Accueil!$B$14,IFERROR(VLOOKUP($C208,$L$3:$P$43,5,FALSE),1)))))),2),0)</f>
        <v>0</v>
      </c>
    </row>
    <row r="209" spans="1:34" ht="20.100000000000001" customHeight="1" x14ac:dyDescent="0.25">
      <c r="A209" s="248" t="str">
        <f>IF(NOT(_xlfn.ISFORMULA(D209)),IF(AND(ISNUMBER(D209),D209&lt;&gt;0),Accueil!$B$7,IF(NOT(_xlfn.ISFORMULA(G209)),IF(AND(ISNUMBER(G209),G209&lt;&gt;0),Accueil!$B$7,""),"")),IF(NOT(_xlfn.ISFORMULA(G209)),IF(AND(ISNUMBER(G209),G209&lt;&gt;0),Accueil!$B$7,""),""))</f>
        <v/>
      </c>
      <c r="B209" s="37"/>
      <c r="C209" s="37"/>
      <c r="D209" s="249" t="str">
        <f t="shared" ca="1" si="38"/>
        <v/>
      </c>
      <c r="E209" s="223" t="str">
        <f t="shared" ca="1" si="39"/>
        <v/>
      </c>
      <c r="F209" s="223" t="str">
        <f t="shared" ca="1" si="40"/>
        <v/>
      </c>
      <c r="G209" s="224" t="str">
        <f t="shared" ca="1" si="41"/>
        <v/>
      </c>
      <c r="H209" s="255" t="str">
        <f t="shared" ca="1" si="42"/>
        <v/>
      </c>
      <c r="I209" s="251" t="str">
        <f t="shared" ca="1" si="43"/>
        <v/>
      </c>
      <c r="J209" s="244" t="str">
        <f t="shared" ca="1" si="44"/>
        <v/>
      </c>
      <c r="K209" s="35"/>
      <c r="L209" s="148"/>
      <c r="M209" s="148"/>
      <c r="N209" s="148"/>
      <c r="O209" s="148"/>
      <c r="P209" s="148"/>
      <c r="Q209" s="148"/>
      <c r="R209" s="148"/>
      <c r="S209" s="148"/>
      <c r="T209" s="197"/>
      <c r="U209" s="35"/>
      <c r="X209" s="148"/>
      <c r="Y209" s="148"/>
      <c r="Z209" s="148"/>
      <c r="AA209" s="228" t="b">
        <f t="shared" ca="1" si="45"/>
        <v>1</v>
      </c>
      <c r="AB209" s="228" t="b">
        <f t="shared" si="46"/>
        <v>0</v>
      </c>
      <c r="AC209" s="228" t="b">
        <f ca="1">AND(Accueil!$Z$100="Régulière",Accueil!$E$5="Oui",$AA209,NOT($AB209),OR($AE209="",Accueil!$E$7="",NOT(ISNUMBER(Accueil!$E$7)),$AE209&gt;=Accueil!$E$7))</f>
        <v>0</v>
      </c>
      <c r="AD209" s="228" t="b">
        <f ca="1">AND(Accueil!$Z$100="Régulière",Accueil!$E$8="Oui",$AA209,NOT($AB209),OR($AE209="",Accueil!$E$10="",NOT(ISNUMBER(Accueil!$E$10)),$AE209&gt;=Accueil!$E$10))</f>
        <v>0</v>
      </c>
      <c r="AE209" s="247" t="str">
        <f>IF(NOT(_xlfn.ISFORMULA(A209)),IF(ISNUMBER(A209),A209,IF(NOT(_xlfn.ISFORMULA(D209)),IF(AND(ISNUMBER(D209),D209&lt;&gt;0),Accueil!$B$7,IF(NOT(_xlfn.ISFORMULA(G209)),IF(AND(ISNUMBER(G209),G209&lt;&gt;0),Accueil!$B$7,""),"")),IF(NOT(_xlfn.ISFORMULA(G209)),IF(AND(ISNUMBER(G209),G209&lt;&gt;0),Accueil!$B$7,""),""))),IF(NOT(_xlfn.ISFORMULA(D209)),IF(AND(ISNUMBER(D209),D209&lt;&gt;0),Accueil!$B$7,IF(NOT(_xlfn.ISFORMULA(G209)),IF(AND(ISNUMBER(G209),G209&lt;&gt;0),Accueil!$B$7,""),"")),IF(NOT(_xlfn.ISFORMULA(G209)),IF(AND(ISNUMBER(G209),G209&lt;&gt;0),Accueil!$B$7,""),"")))</f>
        <v/>
      </c>
      <c r="AF209" s="231" t="str">
        <f t="shared" ca="1" si="47"/>
        <v/>
      </c>
      <c r="AG209" s="231">
        <f ca="1">IF($AC209,ROUND(IF(ISNUMBER(E209),E209,0)*(IF(OR(ISNUMBER(SEARCH("Non déductible",$C209)),ISNUMBER(SEARCH("Non deductible",$C209))),0,IF(ISNUMBER(SEARCH("Repas",$C209)),0.5,IF(ISNUMBER(SEARCH("Bureau à domicile",$C209)),Accueil!$B$13,IF(OR(ISNUMBER(SEARCH("Véhicule",$C209)),ISNUMBER(SEARCH("Vehicule",$C209)),ISNUMBER(SEARCH("vehicule",$C209))),Accueil!$B$14,IFERROR(VLOOKUP($C209,$L$3:$P$43,5,FALSE),1)))))),2),0)</f>
        <v>0</v>
      </c>
      <c r="AH209" s="231">
        <f ca="1">IF($AD209,ROUND(IF(ISNUMBER(F209),F209,0)*(IF(OR(ISNUMBER(SEARCH("Non déductible",$C209)),ISNUMBER(SEARCH("Non deductible",$C209))),0,IF(ISNUMBER(SEARCH("Repas",$C209)),0.5,IF(ISNUMBER(SEARCH("Bureau à domicile",$C209)),Accueil!$B$13,IF(OR(ISNUMBER(SEARCH("Véhicule",$C209)),ISNUMBER(SEARCH("Vehicule",$C209)),ISNUMBER(SEARCH("vehicule",$C209))),Accueil!$B$14,IFERROR(VLOOKUP($C209,$L$3:$P$43,5,FALSE),1)))))),2),0)</f>
        <v>0</v>
      </c>
    </row>
    <row r="210" spans="1:34" ht="20.100000000000001" customHeight="1" x14ac:dyDescent="0.25">
      <c r="A210" s="248" t="str">
        <f>IF(NOT(_xlfn.ISFORMULA(D210)),IF(AND(ISNUMBER(D210),D210&lt;&gt;0),Accueil!$B$7,IF(NOT(_xlfn.ISFORMULA(G210)),IF(AND(ISNUMBER(G210),G210&lt;&gt;0),Accueil!$B$7,""),"")),IF(NOT(_xlfn.ISFORMULA(G210)),IF(AND(ISNUMBER(G210),G210&lt;&gt;0),Accueil!$B$7,""),""))</f>
        <v/>
      </c>
      <c r="B210" s="37"/>
      <c r="C210" s="37"/>
      <c r="D210" s="249" t="str">
        <f t="shared" ca="1" si="38"/>
        <v/>
      </c>
      <c r="E210" s="223" t="str">
        <f t="shared" ca="1" si="39"/>
        <v/>
      </c>
      <c r="F210" s="223" t="str">
        <f t="shared" ca="1" si="40"/>
        <v/>
      </c>
      <c r="G210" s="224" t="str">
        <f t="shared" ca="1" si="41"/>
        <v/>
      </c>
      <c r="H210" s="255" t="str">
        <f t="shared" ca="1" si="42"/>
        <v/>
      </c>
      <c r="I210" s="251" t="str">
        <f t="shared" ca="1" si="43"/>
        <v/>
      </c>
      <c r="J210" s="244" t="str">
        <f t="shared" ca="1" si="44"/>
        <v/>
      </c>
      <c r="K210" s="35"/>
      <c r="L210" s="148"/>
      <c r="M210" s="148"/>
      <c r="N210" s="148"/>
      <c r="O210" s="148"/>
      <c r="P210" s="148"/>
      <c r="Q210" s="148"/>
      <c r="R210" s="148"/>
      <c r="S210" s="148"/>
      <c r="T210" s="197"/>
      <c r="U210" s="35"/>
      <c r="X210" s="148"/>
      <c r="Y210" s="148"/>
      <c r="Z210" s="148"/>
      <c r="AA210" s="228" t="b">
        <f t="shared" ca="1" si="45"/>
        <v>1</v>
      </c>
      <c r="AB210" s="228" t="b">
        <f t="shared" si="46"/>
        <v>0</v>
      </c>
      <c r="AC210" s="228" t="b">
        <f ca="1">AND(Accueil!$Z$100="Régulière",Accueil!$E$5="Oui",$AA210,NOT($AB210),OR($AE210="",Accueil!$E$7="",NOT(ISNUMBER(Accueil!$E$7)),$AE210&gt;=Accueil!$E$7))</f>
        <v>0</v>
      </c>
      <c r="AD210" s="228" t="b">
        <f ca="1">AND(Accueil!$Z$100="Régulière",Accueil!$E$8="Oui",$AA210,NOT($AB210),OR($AE210="",Accueil!$E$10="",NOT(ISNUMBER(Accueil!$E$10)),$AE210&gt;=Accueil!$E$10))</f>
        <v>0</v>
      </c>
      <c r="AE210" s="247" t="str">
        <f>IF(NOT(_xlfn.ISFORMULA(A210)),IF(ISNUMBER(A210),A210,IF(NOT(_xlfn.ISFORMULA(D210)),IF(AND(ISNUMBER(D210),D210&lt;&gt;0),Accueil!$B$7,IF(NOT(_xlfn.ISFORMULA(G210)),IF(AND(ISNUMBER(G210),G210&lt;&gt;0),Accueil!$B$7,""),"")),IF(NOT(_xlfn.ISFORMULA(G210)),IF(AND(ISNUMBER(G210),G210&lt;&gt;0),Accueil!$B$7,""),""))),IF(NOT(_xlfn.ISFORMULA(D210)),IF(AND(ISNUMBER(D210),D210&lt;&gt;0),Accueil!$B$7,IF(NOT(_xlfn.ISFORMULA(G210)),IF(AND(ISNUMBER(G210),G210&lt;&gt;0),Accueil!$B$7,""),"")),IF(NOT(_xlfn.ISFORMULA(G210)),IF(AND(ISNUMBER(G210),G210&lt;&gt;0),Accueil!$B$7,""),"")))</f>
        <v/>
      </c>
      <c r="AF210" s="231" t="str">
        <f t="shared" ca="1" si="47"/>
        <v/>
      </c>
      <c r="AG210" s="231">
        <f ca="1">IF($AC210,ROUND(IF(ISNUMBER(E210),E210,0)*(IF(OR(ISNUMBER(SEARCH("Non déductible",$C210)),ISNUMBER(SEARCH("Non deductible",$C210))),0,IF(ISNUMBER(SEARCH("Repas",$C210)),0.5,IF(ISNUMBER(SEARCH("Bureau à domicile",$C210)),Accueil!$B$13,IF(OR(ISNUMBER(SEARCH("Véhicule",$C210)),ISNUMBER(SEARCH("Vehicule",$C210)),ISNUMBER(SEARCH("vehicule",$C210))),Accueil!$B$14,IFERROR(VLOOKUP($C210,$L$3:$P$43,5,FALSE),1)))))),2),0)</f>
        <v>0</v>
      </c>
      <c r="AH210" s="231">
        <f ca="1">IF($AD210,ROUND(IF(ISNUMBER(F210),F210,0)*(IF(OR(ISNUMBER(SEARCH("Non déductible",$C210)),ISNUMBER(SEARCH("Non deductible",$C210))),0,IF(ISNUMBER(SEARCH("Repas",$C210)),0.5,IF(ISNUMBER(SEARCH("Bureau à domicile",$C210)),Accueil!$B$13,IF(OR(ISNUMBER(SEARCH("Véhicule",$C210)),ISNUMBER(SEARCH("Vehicule",$C210)),ISNUMBER(SEARCH("vehicule",$C210))),Accueil!$B$14,IFERROR(VLOOKUP($C210,$L$3:$P$43,5,FALSE),1)))))),2),0)</f>
        <v>0</v>
      </c>
    </row>
    <row r="211" spans="1:34" ht="20.100000000000001" customHeight="1" x14ac:dyDescent="0.25">
      <c r="A211" s="248" t="str">
        <f>IF(NOT(_xlfn.ISFORMULA(D211)),IF(AND(ISNUMBER(D211),D211&lt;&gt;0),Accueil!$B$7,IF(NOT(_xlfn.ISFORMULA(G211)),IF(AND(ISNUMBER(G211),G211&lt;&gt;0),Accueil!$B$7,""),"")),IF(NOT(_xlfn.ISFORMULA(G211)),IF(AND(ISNUMBER(G211),G211&lt;&gt;0),Accueil!$B$7,""),""))</f>
        <v/>
      </c>
      <c r="B211" s="37"/>
      <c r="C211" s="37"/>
      <c r="D211" s="249" t="str">
        <f t="shared" ca="1" si="38"/>
        <v/>
      </c>
      <c r="E211" s="223" t="str">
        <f t="shared" ca="1" si="39"/>
        <v/>
      </c>
      <c r="F211" s="223" t="str">
        <f t="shared" ca="1" si="40"/>
        <v/>
      </c>
      <c r="G211" s="224" t="str">
        <f t="shared" ca="1" si="41"/>
        <v/>
      </c>
      <c r="H211" s="255" t="str">
        <f t="shared" ca="1" si="42"/>
        <v/>
      </c>
      <c r="I211" s="251" t="str">
        <f t="shared" ca="1" si="43"/>
        <v/>
      </c>
      <c r="J211" s="244" t="str">
        <f t="shared" ca="1" si="44"/>
        <v/>
      </c>
      <c r="K211" s="35"/>
      <c r="L211" s="148"/>
      <c r="M211" s="148"/>
      <c r="N211" s="148"/>
      <c r="O211" s="148"/>
      <c r="P211" s="148"/>
      <c r="Q211" s="148"/>
      <c r="R211" s="148"/>
      <c r="S211" s="148"/>
      <c r="T211" s="197"/>
      <c r="U211" s="35"/>
      <c r="X211" s="148"/>
      <c r="Y211" s="148"/>
      <c r="Z211" s="148"/>
      <c r="AA211" s="228" t="b">
        <f t="shared" ca="1" si="45"/>
        <v>1</v>
      </c>
      <c r="AB211" s="228" t="b">
        <f t="shared" si="46"/>
        <v>0</v>
      </c>
      <c r="AC211" s="228" t="b">
        <f ca="1">AND(Accueil!$Z$100="Régulière",Accueil!$E$5="Oui",$AA211,NOT($AB211),OR($AE211="",Accueil!$E$7="",NOT(ISNUMBER(Accueil!$E$7)),$AE211&gt;=Accueil!$E$7))</f>
        <v>0</v>
      </c>
      <c r="AD211" s="228" t="b">
        <f ca="1">AND(Accueil!$Z$100="Régulière",Accueil!$E$8="Oui",$AA211,NOT($AB211),OR($AE211="",Accueil!$E$10="",NOT(ISNUMBER(Accueil!$E$10)),$AE211&gt;=Accueil!$E$10))</f>
        <v>0</v>
      </c>
      <c r="AE211" s="247" t="str">
        <f>IF(NOT(_xlfn.ISFORMULA(A211)),IF(ISNUMBER(A211),A211,IF(NOT(_xlfn.ISFORMULA(D211)),IF(AND(ISNUMBER(D211),D211&lt;&gt;0),Accueil!$B$7,IF(NOT(_xlfn.ISFORMULA(G211)),IF(AND(ISNUMBER(G211),G211&lt;&gt;0),Accueil!$B$7,""),"")),IF(NOT(_xlfn.ISFORMULA(G211)),IF(AND(ISNUMBER(G211),G211&lt;&gt;0),Accueil!$B$7,""),""))),IF(NOT(_xlfn.ISFORMULA(D211)),IF(AND(ISNUMBER(D211),D211&lt;&gt;0),Accueil!$B$7,IF(NOT(_xlfn.ISFORMULA(G211)),IF(AND(ISNUMBER(G211),G211&lt;&gt;0),Accueil!$B$7,""),"")),IF(NOT(_xlfn.ISFORMULA(G211)),IF(AND(ISNUMBER(G211),G211&lt;&gt;0),Accueil!$B$7,""),"")))</f>
        <v/>
      </c>
      <c r="AF211" s="231" t="str">
        <f t="shared" ca="1" si="47"/>
        <v/>
      </c>
      <c r="AG211" s="231">
        <f ca="1">IF($AC211,ROUND(IF(ISNUMBER(E211),E211,0)*(IF(OR(ISNUMBER(SEARCH("Non déductible",$C211)),ISNUMBER(SEARCH("Non deductible",$C211))),0,IF(ISNUMBER(SEARCH("Repas",$C211)),0.5,IF(ISNUMBER(SEARCH("Bureau à domicile",$C211)),Accueil!$B$13,IF(OR(ISNUMBER(SEARCH("Véhicule",$C211)),ISNUMBER(SEARCH("Vehicule",$C211)),ISNUMBER(SEARCH("vehicule",$C211))),Accueil!$B$14,IFERROR(VLOOKUP($C211,$L$3:$P$43,5,FALSE),1)))))),2),0)</f>
        <v>0</v>
      </c>
      <c r="AH211" s="231">
        <f ca="1">IF($AD211,ROUND(IF(ISNUMBER(F211),F211,0)*(IF(OR(ISNUMBER(SEARCH("Non déductible",$C211)),ISNUMBER(SEARCH("Non deductible",$C211))),0,IF(ISNUMBER(SEARCH("Repas",$C211)),0.5,IF(ISNUMBER(SEARCH("Bureau à domicile",$C211)),Accueil!$B$13,IF(OR(ISNUMBER(SEARCH("Véhicule",$C211)),ISNUMBER(SEARCH("Vehicule",$C211)),ISNUMBER(SEARCH("vehicule",$C211))),Accueil!$B$14,IFERROR(VLOOKUP($C211,$L$3:$P$43,5,FALSE),1)))))),2),0)</f>
        <v>0</v>
      </c>
    </row>
    <row r="212" spans="1:34" ht="20.100000000000001" customHeight="1" x14ac:dyDescent="0.25">
      <c r="A212" s="248" t="str">
        <f>IF(NOT(_xlfn.ISFORMULA(D212)),IF(AND(ISNUMBER(D212),D212&lt;&gt;0),Accueil!$B$7,IF(NOT(_xlfn.ISFORMULA(G212)),IF(AND(ISNUMBER(G212),G212&lt;&gt;0),Accueil!$B$7,""),"")),IF(NOT(_xlfn.ISFORMULA(G212)),IF(AND(ISNUMBER(G212),G212&lt;&gt;0),Accueil!$B$7,""),""))</f>
        <v/>
      </c>
      <c r="B212" s="37"/>
      <c r="C212" s="37"/>
      <c r="D212" s="249" t="str">
        <f t="shared" ca="1" si="38"/>
        <v/>
      </c>
      <c r="E212" s="223" t="str">
        <f t="shared" ca="1" si="39"/>
        <v/>
      </c>
      <c r="F212" s="223" t="str">
        <f t="shared" ca="1" si="40"/>
        <v/>
      </c>
      <c r="G212" s="224" t="str">
        <f t="shared" ca="1" si="41"/>
        <v/>
      </c>
      <c r="H212" s="255" t="str">
        <f t="shared" ca="1" si="42"/>
        <v/>
      </c>
      <c r="I212" s="251" t="str">
        <f t="shared" ca="1" si="43"/>
        <v/>
      </c>
      <c r="J212" s="244" t="str">
        <f t="shared" ca="1" si="44"/>
        <v/>
      </c>
      <c r="K212" s="35"/>
      <c r="L212" s="148"/>
      <c r="M212" s="148"/>
      <c r="N212" s="148"/>
      <c r="O212" s="148"/>
      <c r="P212" s="148"/>
      <c r="Q212" s="148"/>
      <c r="R212" s="148"/>
      <c r="S212" s="148"/>
      <c r="T212" s="197"/>
      <c r="U212" s="35"/>
      <c r="X212" s="148"/>
      <c r="Y212" s="148"/>
      <c r="Z212" s="148"/>
      <c r="AA212" s="228" t="b">
        <f t="shared" ca="1" si="45"/>
        <v>1</v>
      </c>
      <c r="AB212" s="228" t="b">
        <f t="shared" si="46"/>
        <v>0</v>
      </c>
      <c r="AC212" s="228" t="b">
        <f ca="1">AND(Accueil!$Z$100="Régulière",Accueil!$E$5="Oui",$AA212,NOT($AB212),OR($AE212="",Accueil!$E$7="",NOT(ISNUMBER(Accueil!$E$7)),$AE212&gt;=Accueil!$E$7))</f>
        <v>0</v>
      </c>
      <c r="AD212" s="228" t="b">
        <f ca="1">AND(Accueil!$Z$100="Régulière",Accueil!$E$8="Oui",$AA212,NOT($AB212),OR($AE212="",Accueil!$E$10="",NOT(ISNUMBER(Accueil!$E$10)),$AE212&gt;=Accueil!$E$10))</f>
        <v>0</v>
      </c>
      <c r="AE212" s="247" t="str">
        <f>IF(NOT(_xlfn.ISFORMULA(A212)),IF(ISNUMBER(A212),A212,IF(NOT(_xlfn.ISFORMULA(D212)),IF(AND(ISNUMBER(D212),D212&lt;&gt;0),Accueil!$B$7,IF(NOT(_xlfn.ISFORMULA(G212)),IF(AND(ISNUMBER(G212),G212&lt;&gt;0),Accueil!$B$7,""),"")),IF(NOT(_xlfn.ISFORMULA(G212)),IF(AND(ISNUMBER(G212),G212&lt;&gt;0),Accueil!$B$7,""),""))),IF(NOT(_xlfn.ISFORMULA(D212)),IF(AND(ISNUMBER(D212),D212&lt;&gt;0),Accueil!$B$7,IF(NOT(_xlfn.ISFORMULA(G212)),IF(AND(ISNUMBER(G212),G212&lt;&gt;0),Accueil!$B$7,""),"")),IF(NOT(_xlfn.ISFORMULA(G212)),IF(AND(ISNUMBER(G212),G212&lt;&gt;0),Accueil!$B$7,""),"")))</f>
        <v/>
      </c>
      <c r="AF212" s="231" t="str">
        <f t="shared" ca="1" si="47"/>
        <v/>
      </c>
      <c r="AG212" s="231">
        <f ca="1">IF($AC212,ROUND(IF(ISNUMBER(E212),E212,0)*(IF(OR(ISNUMBER(SEARCH("Non déductible",$C212)),ISNUMBER(SEARCH("Non deductible",$C212))),0,IF(ISNUMBER(SEARCH("Repas",$C212)),0.5,IF(ISNUMBER(SEARCH("Bureau à domicile",$C212)),Accueil!$B$13,IF(OR(ISNUMBER(SEARCH("Véhicule",$C212)),ISNUMBER(SEARCH("Vehicule",$C212)),ISNUMBER(SEARCH("vehicule",$C212))),Accueil!$B$14,IFERROR(VLOOKUP($C212,$L$3:$P$43,5,FALSE),1)))))),2),0)</f>
        <v>0</v>
      </c>
      <c r="AH212" s="231">
        <f ca="1">IF($AD212,ROUND(IF(ISNUMBER(F212),F212,0)*(IF(OR(ISNUMBER(SEARCH("Non déductible",$C212)),ISNUMBER(SEARCH("Non deductible",$C212))),0,IF(ISNUMBER(SEARCH("Repas",$C212)),0.5,IF(ISNUMBER(SEARCH("Bureau à domicile",$C212)),Accueil!$B$13,IF(OR(ISNUMBER(SEARCH("Véhicule",$C212)),ISNUMBER(SEARCH("Vehicule",$C212)),ISNUMBER(SEARCH("vehicule",$C212))),Accueil!$B$14,IFERROR(VLOOKUP($C212,$L$3:$P$43,5,FALSE),1)))))),2),0)</f>
        <v>0</v>
      </c>
    </row>
    <row r="213" spans="1:34" ht="20.100000000000001" customHeight="1" x14ac:dyDescent="0.25">
      <c r="A213" s="248" t="str">
        <f>IF(NOT(_xlfn.ISFORMULA(D213)),IF(AND(ISNUMBER(D213),D213&lt;&gt;0),Accueil!$B$7,IF(NOT(_xlfn.ISFORMULA(G213)),IF(AND(ISNUMBER(G213),G213&lt;&gt;0),Accueil!$B$7,""),"")),IF(NOT(_xlfn.ISFORMULA(G213)),IF(AND(ISNUMBER(G213),G213&lt;&gt;0),Accueil!$B$7,""),""))</f>
        <v/>
      </c>
      <c r="B213" s="37"/>
      <c r="C213" s="37"/>
      <c r="D213" s="249" t="str">
        <f t="shared" ca="1" si="38"/>
        <v/>
      </c>
      <c r="E213" s="223" t="str">
        <f t="shared" ca="1" si="39"/>
        <v/>
      </c>
      <c r="F213" s="223" t="str">
        <f t="shared" ca="1" si="40"/>
        <v/>
      </c>
      <c r="G213" s="224" t="str">
        <f t="shared" ca="1" si="41"/>
        <v/>
      </c>
      <c r="H213" s="255" t="str">
        <f t="shared" ca="1" si="42"/>
        <v/>
      </c>
      <c r="I213" s="251" t="str">
        <f t="shared" ca="1" si="43"/>
        <v/>
      </c>
      <c r="J213" s="244" t="str">
        <f t="shared" ca="1" si="44"/>
        <v/>
      </c>
      <c r="K213" s="35"/>
      <c r="L213" s="148"/>
      <c r="M213" s="148"/>
      <c r="N213" s="148"/>
      <c r="O213" s="148"/>
      <c r="P213" s="148"/>
      <c r="Q213" s="148"/>
      <c r="R213" s="148"/>
      <c r="S213" s="148"/>
      <c r="T213" s="197"/>
      <c r="U213" s="35"/>
      <c r="X213" s="148"/>
      <c r="Y213" s="148"/>
      <c r="Z213" s="148"/>
      <c r="AA213" s="228" t="b">
        <f t="shared" ca="1" si="45"/>
        <v>1</v>
      </c>
      <c r="AB213" s="228" t="b">
        <f t="shared" si="46"/>
        <v>0</v>
      </c>
      <c r="AC213" s="228" t="b">
        <f ca="1">AND(Accueil!$Z$100="Régulière",Accueil!$E$5="Oui",$AA213,NOT($AB213),OR($AE213="",Accueil!$E$7="",NOT(ISNUMBER(Accueil!$E$7)),$AE213&gt;=Accueil!$E$7))</f>
        <v>0</v>
      </c>
      <c r="AD213" s="228" t="b">
        <f ca="1">AND(Accueil!$Z$100="Régulière",Accueil!$E$8="Oui",$AA213,NOT($AB213),OR($AE213="",Accueil!$E$10="",NOT(ISNUMBER(Accueil!$E$10)),$AE213&gt;=Accueil!$E$10))</f>
        <v>0</v>
      </c>
      <c r="AE213" s="247" t="str">
        <f>IF(NOT(_xlfn.ISFORMULA(A213)),IF(ISNUMBER(A213),A213,IF(NOT(_xlfn.ISFORMULA(D213)),IF(AND(ISNUMBER(D213),D213&lt;&gt;0),Accueil!$B$7,IF(NOT(_xlfn.ISFORMULA(G213)),IF(AND(ISNUMBER(G213),G213&lt;&gt;0),Accueil!$B$7,""),"")),IF(NOT(_xlfn.ISFORMULA(G213)),IF(AND(ISNUMBER(G213),G213&lt;&gt;0),Accueil!$B$7,""),""))),IF(NOT(_xlfn.ISFORMULA(D213)),IF(AND(ISNUMBER(D213),D213&lt;&gt;0),Accueil!$B$7,IF(NOT(_xlfn.ISFORMULA(G213)),IF(AND(ISNUMBER(G213),G213&lt;&gt;0),Accueil!$B$7,""),"")),IF(NOT(_xlfn.ISFORMULA(G213)),IF(AND(ISNUMBER(G213),G213&lt;&gt;0),Accueil!$B$7,""),"")))</f>
        <v/>
      </c>
      <c r="AF213" s="231" t="str">
        <f t="shared" ca="1" si="47"/>
        <v/>
      </c>
      <c r="AG213" s="231">
        <f ca="1">IF($AC213,ROUND(IF(ISNUMBER(E213),E213,0)*(IF(OR(ISNUMBER(SEARCH("Non déductible",$C213)),ISNUMBER(SEARCH("Non deductible",$C213))),0,IF(ISNUMBER(SEARCH("Repas",$C213)),0.5,IF(ISNUMBER(SEARCH("Bureau à domicile",$C213)),Accueil!$B$13,IF(OR(ISNUMBER(SEARCH("Véhicule",$C213)),ISNUMBER(SEARCH("Vehicule",$C213)),ISNUMBER(SEARCH("vehicule",$C213))),Accueil!$B$14,IFERROR(VLOOKUP($C213,$L$3:$P$43,5,FALSE),1)))))),2),0)</f>
        <v>0</v>
      </c>
      <c r="AH213" s="231">
        <f ca="1">IF($AD213,ROUND(IF(ISNUMBER(F213),F213,0)*(IF(OR(ISNUMBER(SEARCH("Non déductible",$C213)),ISNUMBER(SEARCH("Non deductible",$C213))),0,IF(ISNUMBER(SEARCH("Repas",$C213)),0.5,IF(ISNUMBER(SEARCH("Bureau à domicile",$C213)),Accueil!$B$13,IF(OR(ISNUMBER(SEARCH("Véhicule",$C213)),ISNUMBER(SEARCH("Vehicule",$C213)),ISNUMBER(SEARCH("vehicule",$C213))),Accueil!$B$14,IFERROR(VLOOKUP($C213,$L$3:$P$43,5,FALSE),1)))))),2),0)</f>
        <v>0</v>
      </c>
    </row>
    <row r="214" spans="1:34" ht="20.100000000000001" customHeight="1" x14ac:dyDescent="0.25">
      <c r="A214" s="248" t="str">
        <f>IF(NOT(_xlfn.ISFORMULA(D214)),IF(AND(ISNUMBER(D214),D214&lt;&gt;0),Accueil!$B$7,IF(NOT(_xlfn.ISFORMULA(G214)),IF(AND(ISNUMBER(G214),G214&lt;&gt;0),Accueil!$B$7,""),"")),IF(NOT(_xlfn.ISFORMULA(G214)),IF(AND(ISNUMBER(G214),G214&lt;&gt;0),Accueil!$B$7,""),""))</f>
        <v/>
      </c>
      <c r="B214" s="37"/>
      <c r="C214" s="37"/>
      <c r="D214" s="249" t="str">
        <f t="shared" ca="1" si="38"/>
        <v/>
      </c>
      <c r="E214" s="223" t="str">
        <f t="shared" ca="1" si="39"/>
        <v/>
      </c>
      <c r="F214" s="223" t="str">
        <f t="shared" ca="1" si="40"/>
        <v/>
      </c>
      <c r="G214" s="224" t="str">
        <f t="shared" ca="1" si="41"/>
        <v/>
      </c>
      <c r="H214" s="255" t="str">
        <f t="shared" ca="1" si="42"/>
        <v/>
      </c>
      <c r="I214" s="251" t="str">
        <f t="shared" ca="1" si="43"/>
        <v/>
      </c>
      <c r="J214" s="244" t="str">
        <f t="shared" ca="1" si="44"/>
        <v/>
      </c>
      <c r="K214" s="35"/>
      <c r="L214" s="148"/>
      <c r="M214" s="148"/>
      <c r="N214" s="148"/>
      <c r="O214" s="148"/>
      <c r="P214" s="148"/>
      <c r="Q214" s="148"/>
      <c r="R214" s="148"/>
      <c r="S214" s="148"/>
      <c r="T214" s="197"/>
      <c r="U214" s="35"/>
      <c r="X214" s="148"/>
      <c r="Y214" s="148"/>
      <c r="Z214" s="148"/>
      <c r="AA214" s="228" t="b">
        <f t="shared" ca="1" si="45"/>
        <v>1</v>
      </c>
      <c r="AB214" s="228" t="b">
        <f t="shared" si="46"/>
        <v>0</v>
      </c>
      <c r="AC214" s="228" t="b">
        <f ca="1">AND(Accueil!$Z$100="Régulière",Accueil!$E$5="Oui",$AA214,NOT($AB214),OR($AE214="",Accueil!$E$7="",NOT(ISNUMBER(Accueil!$E$7)),$AE214&gt;=Accueil!$E$7))</f>
        <v>0</v>
      </c>
      <c r="AD214" s="228" t="b">
        <f ca="1">AND(Accueil!$Z$100="Régulière",Accueil!$E$8="Oui",$AA214,NOT($AB214),OR($AE214="",Accueil!$E$10="",NOT(ISNUMBER(Accueil!$E$10)),$AE214&gt;=Accueil!$E$10))</f>
        <v>0</v>
      </c>
      <c r="AE214" s="247" t="str">
        <f>IF(NOT(_xlfn.ISFORMULA(A214)),IF(ISNUMBER(A214),A214,IF(NOT(_xlfn.ISFORMULA(D214)),IF(AND(ISNUMBER(D214),D214&lt;&gt;0),Accueil!$B$7,IF(NOT(_xlfn.ISFORMULA(G214)),IF(AND(ISNUMBER(G214),G214&lt;&gt;0),Accueil!$B$7,""),"")),IF(NOT(_xlfn.ISFORMULA(G214)),IF(AND(ISNUMBER(G214),G214&lt;&gt;0),Accueil!$B$7,""),""))),IF(NOT(_xlfn.ISFORMULA(D214)),IF(AND(ISNUMBER(D214),D214&lt;&gt;0),Accueil!$B$7,IF(NOT(_xlfn.ISFORMULA(G214)),IF(AND(ISNUMBER(G214),G214&lt;&gt;0),Accueil!$B$7,""),"")),IF(NOT(_xlfn.ISFORMULA(G214)),IF(AND(ISNUMBER(G214),G214&lt;&gt;0),Accueil!$B$7,""),"")))</f>
        <v/>
      </c>
      <c r="AF214" s="231" t="str">
        <f t="shared" ca="1" si="47"/>
        <v/>
      </c>
      <c r="AG214" s="231">
        <f ca="1">IF($AC214,ROUND(IF(ISNUMBER(E214),E214,0)*(IF(OR(ISNUMBER(SEARCH("Non déductible",$C214)),ISNUMBER(SEARCH("Non deductible",$C214))),0,IF(ISNUMBER(SEARCH("Repas",$C214)),0.5,IF(ISNUMBER(SEARCH("Bureau à domicile",$C214)),Accueil!$B$13,IF(OR(ISNUMBER(SEARCH("Véhicule",$C214)),ISNUMBER(SEARCH("Vehicule",$C214)),ISNUMBER(SEARCH("vehicule",$C214))),Accueil!$B$14,IFERROR(VLOOKUP($C214,$L$3:$P$43,5,FALSE),1)))))),2),0)</f>
        <v>0</v>
      </c>
      <c r="AH214" s="231">
        <f ca="1">IF($AD214,ROUND(IF(ISNUMBER(F214),F214,0)*(IF(OR(ISNUMBER(SEARCH("Non déductible",$C214)),ISNUMBER(SEARCH("Non deductible",$C214))),0,IF(ISNUMBER(SEARCH("Repas",$C214)),0.5,IF(ISNUMBER(SEARCH("Bureau à domicile",$C214)),Accueil!$B$13,IF(OR(ISNUMBER(SEARCH("Véhicule",$C214)),ISNUMBER(SEARCH("Vehicule",$C214)),ISNUMBER(SEARCH("vehicule",$C214))),Accueil!$B$14,IFERROR(VLOOKUP($C214,$L$3:$P$43,5,FALSE),1)))))),2),0)</f>
        <v>0</v>
      </c>
    </row>
    <row r="215" spans="1:34" ht="20.100000000000001" customHeight="1" x14ac:dyDescent="0.25">
      <c r="A215" s="248" t="str">
        <f>IF(NOT(_xlfn.ISFORMULA(D215)),IF(AND(ISNUMBER(D215),D215&lt;&gt;0),Accueil!$B$7,IF(NOT(_xlfn.ISFORMULA(G215)),IF(AND(ISNUMBER(G215),G215&lt;&gt;0),Accueil!$B$7,""),"")),IF(NOT(_xlfn.ISFORMULA(G215)),IF(AND(ISNUMBER(G215),G215&lt;&gt;0),Accueil!$B$7,""),""))</f>
        <v/>
      </c>
      <c r="B215" s="37"/>
      <c r="C215" s="37"/>
      <c r="D215" s="249" t="str">
        <f t="shared" ca="1" si="38"/>
        <v/>
      </c>
      <c r="E215" s="223" t="str">
        <f t="shared" ca="1" si="39"/>
        <v/>
      </c>
      <c r="F215" s="223" t="str">
        <f t="shared" ca="1" si="40"/>
        <v/>
      </c>
      <c r="G215" s="224" t="str">
        <f t="shared" ca="1" si="41"/>
        <v/>
      </c>
      <c r="H215" s="255" t="str">
        <f t="shared" ca="1" si="42"/>
        <v/>
      </c>
      <c r="I215" s="251" t="str">
        <f t="shared" ca="1" si="43"/>
        <v/>
      </c>
      <c r="J215" s="244" t="str">
        <f t="shared" ca="1" si="44"/>
        <v/>
      </c>
      <c r="K215" s="35"/>
      <c r="L215" s="148"/>
      <c r="M215" s="148"/>
      <c r="N215" s="148"/>
      <c r="O215" s="148"/>
      <c r="P215" s="148"/>
      <c r="Q215" s="148"/>
      <c r="R215" s="148"/>
      <c r="S215" s="148"/>
      <c r="T215" s="197"/>
      <c r="U215" s="35"/>
      <c r="X215" s="148"/>
      <c r="Y215" s="148"/>
      <c r="Z215" s="148"/>
      <c r="AA215" s="228" t="b">
        <f t="shared" ca="1" si="45"/>
        <v>1</v>
      </c>
      <c r="AB215" s="228" t="b">
        <f t="shared" si="46"/>
        <v>0</v>
      </c>
      <c r="AC215" s="228" t="b">
        <f ca="1">AND(Accueil!$Z$100="Régulière",Accueil!$E$5="Oui",$AA215,NOT($AB215),OR($AE215="",Accueil!$E$7="",NOT(ISNUMBER(Accueil!$E$7)),$AE215&gt;=Accueil!$E$7))</f>
        <v>0</v>
      </c>
      <c r="AD215" s="228" t="b">
        <f ca="1">AND(Accueil!$Z$100="Régulière",Accueil!$E$8="Oui",$AA215,NOT($AB215),OR($AE215="",Accueil!$E$10="",NOT(ISNUMBER(Accueil!$E$10)),$AE215&gt;=Accueil!$E$10))</f>
        <v>0</v>
      </c>
      <c r="AE215" s="247" t="str">
        <f>IF(NOT(_xlfn.ISFORMULA(A215)),IF(ISNUMBER(A215),A215,IF(NOT(_xlfn.ISFORMULA(D215)),IF(AND(ISNUMBER(D215),D215&lt;&gt;0),Accueil!$B$7,IF(NOT(_xlfn.ISFORMULA(G215)),IF(AND(ISNUMBER(G215),G215&lt;&gt;0),Accueil!$B$7,""),"")),IF(NOT(_xlfn.ISFORMULA(G215)),IF(AND(ISNUMBER(G215),G215&lt;&gt;0),Accueil!$B$7,""),""))),IF(NOT(_xlfn.ISFORMULA(D215)),IF(AND(ISNUMBER(D215),D215&lt;&gt;0),Accueil!$B$7,IF(NOT(_xlfn.ISFORMULA(G215)),IF(AND(ISNUMBER(G215),G215&lt;&gt;0),Accueil!$B$7,""),"")),IF(NOT(_xlfn.ISFORMULA(G215)),IF(AND(ISNUMBER(G215),G215&lt;&gt;0),Accueil!$B$7,""),"")))</f>
        <v/>
      </c>
      <c r="AF215" s="231" t="str">
        <f t="shared" ca="1" si="47"/>
        <v/>
      </c>
      <c r="AG215" s="231">
        <f ca="1">IF($AC215,ROUND(IF(ISNUMBER(E215),E215,0)*(IF(OR(ISNUMBER(SEARCH("Non déductible",$C215)),ISNUMBER(SEARCH("Non deductible",$C215))),0,IF(ISNUMBER(SEARCH("Repas",$C215)),0.5,IF(ISNUMBER(SEARCH("Bureau à domicile",$C215)),Accueil!$B$13,IF(OR(ISNUMBER(SEARCH("Véhicule",$C215)),ISNUMBER(SEARCH("Vehicule",$C215)),ISNUMBER(SEARCH("vehicule",$C215))),Accueil!$B$14,IFERROR(VLOOKUP($C215,$L$3:$P$43,5,FALSE),1)))))),2),0)</f>
        <v>0</v>
      </c>
      <c r="AH215" s="231">
        <f ca="1">IF($AD215,ROUND(IF(ISNUMBER(F215),F215,0)*(IF(OR(ISNUMBER(SEARCH("Non déductible",$C215)),ISNUMBER(SEARCH("Non deductible",$C215))),0,IF(ISNUMBER(SEARCH("Repas",$C215)),0.5,IF(ISNUMBER(SEARCH("Bureau à domicile",$C215)),Accueil!$B$13,IF(OR(ISNUMBER(SEARCH("Véhicule",$C215)),ISNUMBER(SEARCH("Vehicule",$C215)),ISNUMBER(SEARCH("vehicule",$C215))),Accueil!$B$14,IFERROR(VLOOKUP($C215,$L$3:$P$43,5,FALSE),1)))))),2),0)</f>
        <v>0</v>
      </c>
    </row>
    <row r="216" spans="1:34" ht="20.100000000000001" customHeight="1" x14ac:dyDescent="0.25">
      <c r="A216" s="248" t="str">
        <f>IF(NOT(_xlfn.ISFORMULA(D216)),IF(AND(ISNUMBER(D216),D216&lt;&gt;0),Accueil!$B$7,IF(NOT(_xlfn.ISFORMULA(G216)),IF(AND(ISNUMBER(G216),G216&lt;&gt;0),Accueil!$B$7,""),"")),IF(NOT(_xlfn.ISFORMULA(G216)),IF(AND(ISNUMBER(G216),G216&lt;&gt;0),Accueil!$B$7,""),""))</f>
        <v/>
      </c>
      <c r="B216" s="37"/>
      <c r="C216" s="37"/>
      <c r="D216" s="249" t="str">
        <f t="shared" ca="1" si="38"/>
        <v/>
      </c>
      <c r="E216" s="223" t="str">
        <f t="shared" ca="1" si="39"/>
        <v/>
      </c>
      <c r="F216" s="223" t="str">
        <f t="shared" ca="1" si="40"/>
        <v/>
      </c>
      <c r="G216" s="224" t="str">
        <f t="shared" ca="1" si="41"/>
        <v/>
      </c>
      <c r="H216" s="255" t="str">
        <f t="shared" ca="1" si="42"/>
        <v/>
      </c>
      <c r="I216" s="251" t="str">
        <f t="shared" ca="1" si="43"/>
        <v/>
      </c>
      <c r="J216" s="244" t="str">
        <f t="shared" ca="1" si="44"/>
        <v/>
      </c>
      <c r="K216" s="35"/>
      <c r="L216" s="148"/>
      <c r="M216" s="148"/>
      <c r="N216" s="148"/>
      <c r="O216" s="148"/>
      <c r="P216" s="148"/>
      <c r="Q216" s="148"/>
      <c r="R216" s="148"/>
      <c r="S216" s="148"/>
      <c r="T216" s="197"/>
      <c r="U216" s="35"/>
      <c r="X216" s="148"/>
      <c r="Y216" s="148"/>
      <c r="Z216" s="148"/>
      <c r="AA216" s="228" t="b">
        <f t="shared" ca="1" si="45"/>
        <v>1</v>
      </c>
      <c r="AB216" s="228" t="b">
        <f t="shared" si="46"/>
        <v>0</v>
      </c>
      <c r="AC216" s="228" t="b">
        <f ca="1">AND(Accueil!$Z$100="Régulière",Accueil!$E$5="Oui",$AA216,NOT($AB216),OR($AE216="",Accueil!$E$7="",NOT(ISNUMBER(Accueil!$E$7)),$AE216&gt;=Accueil!$E$7))</f>
        <v>0</v>
      </c>
      <c r="AD216" s="228" t="b">
        <f ca="1">AND(Accueil!$Z$100="Régulière",Accueil!$E$8="Oui",$AA216,NOT($AB216),OR($AE216="",Accueil!$E$10="",NOT(ISNUMBER(Accueil!$E$10)),$AE216&gt;=Accueil!$E$10))</f>
        <v>0</v>
      </c>
      <c r="AE216" s="247" t="str">
        <f>IF(NOT(_xlfn.ISFORMULA(A216)),IF(ISNUMBER(A216),A216,IF(NOT(_xlfn.ISFORMULA(D216)),IF(AND(ISNUMBER(D216),D216&lt;&gt;0),Accueil!$B$7,IF(NOT(_xlfn.ISFORMULA(G216)),IF(AND(ISNUMBER(G216),G216&lt;&gt;0),Accueil!$B$7,""),"")),IF(NOT(_xlfn.ISFORMULA(G216)),IF(AND(ISNUMBER(G216),G216&lt;&gt;0),Accueil!$B$7,""),""))),IF(NOT(_xlfn.ISFORMULA(D216)),IF(AND(ISNUMBER(D216),D216&lt;&gt;0),Accueil!$B$7,IF(NOT(_xlfn.ISFORMULA(G216)),IF(AND(ISNUMBER(G216),G216&lt;&gt;0),Accueil!$B$7,""),"")),IF(NOT(_xlfn.ISFORMULA(G216)),IF(AND(ISNUMBER(G216),G216&lt;&gt;0),Accueil!$B$7,""),"")))</f>
        <v/>
      </c>
      <c r="AF216" s="231" t="str">
        <f t="shared" ca="1" si="47"/>
        <v/>
      </c>
      <c r="AG216" s="231">
        <f ca="1">IF($AC216,ROUND(IF(ISNUMBER(E216),E216,0)*(IF(OR(ISNUMBER(SEARCH("Non déductible",$C216)),ISNUMBER(SEARCH("Non deductible",$C216))),0,IF(ISNUMBER(SEARCH("Repas",$C216)),0.5,IF(ISNUMBER(SEARCH("Bureau à domicile",$C216)),Accueil!$B$13,IF(OR(ISNUMBER(SEARCH("Véhicule",$C216)),ISNUMBER(SEARCH("Vehicule",$C216)),ISNUMBER(SEARCH("vehicule",$C216))),Accueil!$B$14,IFERROR(VLOOKUP($C216,$L$3:$P$43,5,FALSE),1)))))),2),0)</f>
        <v>0</v>
      </c>
      <c r="AH216" s="231">
        <f ca="1">IF($AD216,ROUND(IF(ISNUMBER(F216),F216,0)*(IF(OR(ISNUMBER(SEARCH("Non déductible",$C216)),ISNUMBER(SEARCH("Non deductible",$C216))),0,IF(ISNUMBER(SEARCH("Repas",$C216)),0.5,IF(ISNUMBER(SEARCH("Bureau à domicile",$C216)),Accueil!$B$13,IF(OR(ISNUMBER(SEARCH("Véhicule",$C216)),ISNUMBER(SEARCH("Vehicule",$C216)),ISNUMBER(SEARCH("vehicule",$C216))),Accueil!$B$14,IFERROR(VLOOKUP($C216,$L$3:$P$43,5,FALSE),1)))))),2),0)</f>
        <v>0</v>
      </c>
    </row>
    <row r="217" spans="1:34" ht="20.100000000000001" customHeight="1" x14ac:dyDescent="0.25">
      <c r="A217" s="248" t="str">
        <f>IF(NOT(_xlfn.ISFORMULA(D217)),IF(AND(ISNUMBER(D217),D217&lt;&gt;0),Accueil!$B$7,IF(NOT(_xlfn.ISFORMULA(G217)),IF(AND(ISNUMBER(G217),G217&lt;&gt;0),Accueil!$B$7,""),"")),IF(NOT(_xlfn.ISFORMULA(G217)),IF(AND(ISNUMBER(G217),G217&lt;&gt;0),Accueil!$B$7,""),""))</f>
        <v/>
      </c>
      <c r="B217" s="37"/>
      <c r="C217" s="37"/>
      <c r="D217" s="249" t="str">
        <f t="shared" ca="1" si="38"/>
        <v/>
      </c>
      <c r="E217" s="223" t="str">
        <f t="shared" ca="1" si="39"/>
        <v/>
      </c>
      <c r="F217" s="223" t="str">
        <f t="shared" ca="1" si="40"/>
        <v/>
      </c>
      <c r="G217" s="224" t="str">
        <f t="shared" ca="1" si="41"/>
        <v/>
      </c>
      <c r="H217" s="255" t="str">
        <f t="shared" ca="1" si="42"/>
        <v/>
      </c>
      <c r="I217" s="251" t="str">
        <f t="shared" ca="1" si="43"/>
        <v/>
      </c>
      <c r="J217" s="244" t="str">
        <f t="shared" ca="1" si="44"/>
        <v/>
      </c>
      <c r="K217" s="35"/>
      <c r="L217" s="148"/>
      <c r="M217" s="148"/>
      <c r="N217" s="148"/>
      <c r="O217" s="148"/>
      <c r="P217" s="148"/>
      <c r="Q217" s="148"/>
      <c r="R217" s="148"/>
      <c r="S217" s="148"/>
      <c r="T217" s="197"/>
      <c r="U217" s="35"/>
      <c r="X217" s="148"/>
      <c r="Y217" s="148"/>
      <c r="Z217" s="148"/>
      <c r="AA217" s="228" t="b">
        <f t="shared" ca="1" si="45"/>
        <v>1</v>
      </c>
      <c r="AB217" s="228" t="b">
        <f t="shared" si="46"/>
        <v>0</v>
      </c>
      <c r="AC217" s="228" t="b">
        <f ca="1">AND(Accueil!$Z$100="Régulière",Accueil!$E$5="Oui",$AA217,NOT($AB217),OR($AE217="",Accueil!$E$7="",NOT(ISNUMBER(Accueil!$E$7)),$AE217&gt;=Accueil!$E$7))</f>
        <v>0</v>
      </c>
      <c r="AD217" s="228" t="b">
        <f ca="1">AND(Accueil!$Z$100="Régulière",Accueil!$E$8="Oui",$AA217,NOT($AB217),OR($AE217="",Accueil!$E$10="",NOT(ISNUMBER(Accueil!$E$10)),$AE217&gt;=Accueil!$E$10))</f>
        <v>0</v>
      </c>
      <c r="AE217" s="247" t="str">
        <f>IF(NOT(_xlfn.ISFORMULA(A217)),IF(ISNUMBER(A217),A217,IF(NOT(_xlfn.ISFORMULA(D217)),IF(AND(ISNUMBER(D217),D217&lt;&gt;0),Accueil!$B$7,IF(NOT(_xlfn.ISFORMULA(G217)),IF(AND(ISNUMBER(G217),G217&lt;&gt;0),Accueil!$B$7,""),"")),IF(NOT(_xlfn.ISFORMULA(G217)),IF(AND(ISNUMBER(G217),G217&lt;&gt;0),Accueil!$B$7,""),""))),IF(NOT(_xlfn.ISFORMULA(D217)),IF(AND(ISNUMBER(D217),D217&lt;&gt;0),Accueil!$B$7,IF(NOT(_xlfn.ISFORMULA(G217)),IF(AND(ISNUMBER(G217),G217&lt;&gt;0),Accueil!$B$7,""),"")),IF(NOT(_xlfn.ISFORMULA(G217)),IF(AND(ISNUMBER(G217),G217&lt;&gt;0),Accueil!$B$7,""),"")))</f>
        <v/>
      </c>
      <c r="AF217" s="231" t="str">
        <f t="shared" ca="1" si="47"/>
        <v/>
      </c>
      <c r="AG217" s="231">
        <f ca="1">IF($AC217,ROUND(IF(ISNUMBER(E217),E217,0)*(IF(OR(ISNUMBER(SEARCH("Non déductible",$C217)),ISNUMBER(SEARCH("Non deductible",$C217))),0,IF(ISNUMBER(SEARCH("Repas",$C217)),0.5,IF(ISNUMBER(SEARCH("Bureau à domicile",$C217)),Accueil!$B$13,IF(OR(ISNUMBER(SEARCH("Véhicule",$C217)),ISNUMBER(SEARCH("Vehicule",$C217)),ISNUMBER(SEARCH("vehicule",$C217))),Accueil!$B$14,IFERROR(VLOOKUP($C217,$L$3:$P$43,5,FALSE),1)))))),2),0)</f>
        <v>0</v>
      </c>
      <c r="AH217" s="231">
        <f ca="1">IF($AD217,ROUND(IF(ISNUMBER(F217),F217,0)*(IF(OR(ISNUMBER(SEARCH("Non déductible",$C217)),ISNUMBER(SEARCH("Non deductible",$C217))),0,IF(ISNUMBER(SEARCH("Repas",$C217)),0.5,IF(ISNUMBER(SEARCH("Bureau à domicile",$C217)),Accueil!$B$13,IF(OR(ISNUMBER(SEARCH("Véhicule",$C217)),ISNUMBER(SEARCH("Vehicule",$C217)),ISNUMBER(SEARCH("vehicule",$C217))),Accueil!$B$14,IFERROR(VLOOKUP($C217,$L$3:$P$43,5,FALSE),1)))))),2),0)</f>
        <v>0</v>
      </c>
    </row>
    <row r="218" spans="1:34" ht="20.100000000000001" customHeight="1" x14ac:dyDescent="0.25">
      <c r="A218" s="248" t="str">
        <f>IF(NOT(_xlfn.ISFORMULA(D218)),IF(AND(ISNUMBER(D218),D218&lt;&gt;0),Accueil!$B$7,IF(NOT(_xlfn.ISFORMULA(G218)),IF(AND(ISNUMBER(G218),G218&lt;&gt;0),Accueil!$B$7,""),"")),IF(NOT(_xlfn.ISFORMULA(G218)),IF(AND(ISNUMBER(G218),G218&lt;&gt;0),Accueil!$B$7,""),""))</f>
        <v/>
      </c>
      <c r="B218" s="37"/>
      <c r="C218" s="37"/>
      <c r="D218" s="249" t="str">
        <f t="shared" ca="1" si="38"/>
        <v/>
      </c>
      <c r="E218" s="223" t="str">
        <f t="shared" ca="1" si="39"/>
        <v/>
      </c>
      <c r="F218" s="223" t="str">
        <f t="shared" ca="1" si="40"/>
        <v/>
      </c>
      <c r="G218" s="224" t="str">
        <f t="shared" ca="1" si="41"/>
        <v/>
      </c>
      <c r="H218" s="255" t="str">
        <f t="shared" ca="1" si="42"/>
        <v/>
      </c>
      <c r="I218" s="251" t="str">
        <f t="shared" ca="1" si="43"/>
        <v/>
      </c>
      <c r="J218" s="244" t="str">
        <f t="shared" ca="1" si="44"/>
        <v/>
      </c>
      <c r="K218" s="35"/>
      <c r="L218" s="148"/>
      <c r="M218" s="148"/>
      <c r="N218" s="148"/>
      <c r="O218" s="148"/>
      <c r="P218" s="148"/>
      <c r="Q218" s="148"/>
      <c r="R218" s="148"/>
      <c r="S218" s="148"/>
      <c r="T218" s="197"/>
      <c r="U218" s="35"/>
      <c r="X218" s="148"/>
      <c r="Y218" s="148"/>
      <c r="Z218" s="148"/>
      <c r="AA218" s="228" t="b">
        <f t="shared" ca="1" si="45"/>
        <v>1</v>
      </c>
      <c r="AB218" s="228" t="b">
        <f t="shared" si="46"/>
        <v>0</v>
      </c>
      <c r="AC218" s="228" t="b">
        <f ca="1">AND(Accueil!$Z$100="Régulière",Accueil!$E$5="Oui",$AA218,NOT($AB218),OR($AE218="",Accueil!$E$7="",NOT(ISNUMBER(Accueil!$E$7)),$AE218&gt;=Accueil!$E$7))</f>
        <v>0</v>
      </c>
      <c r="AD218" s="228" t="b">
        <f ca="1">AND(Accueil!$Z$100="Régulière",Accueil!$E$8="Oui",$AA218,NOT($AB218),OR($AE218="",Accueil!$E$10="",NOT(ISNUMBER(Accueil!$E$10)),$AE218&gt;=Accueil!$E$10))</f>
        <v>0</v>
      </c>
      <c r="AE218" s="247" t="str">
        <f>IF(NOT(_xlfn.ISFORMULA(A218)),IF(ISNUMBER(A218),A218,IF(NOT(_xlfn.ISFORMULA(D218)),IF(AND(ISNUMBER(D218),D218&lt;&gt;0),Accueil!$B$7,IF(NOT(_xlfn.ISFORMULA(G218)),IF(AND(ISNUMBER(G218),G218&lt;&gt;0),Accueil!$B$7,""),"")),IF(NOT(_xlfn.ISFORMULA(G218)),IF(AND(ISNUMBER(G218),G218&lt;&gt;0),Accueil!$B$7,""),""))),IF(NOT(_xlfn.ISFORMULA(D218)),IF(AND(ISNUMBER(D218),D218&lt;&gt;0),Accueil!$B$7,IF(NOT(_xlfn.ISFORMULA(G218)),IF(AND(ISNUMBER(G218),G218&lt;&gt;0),Accueil!$B$7,""),"")),IF(NOT(_xlfn.ISFORMULA(G218)),IF(AND(ISNUMBER(G218),G218&lt;&gt;0),Accueil!$B$7,""),"")))</f>
        <v/>
      </c>
      <c r="AF218" s="231" t="str">
        <f t="shared" ca="1" si="47"/>
        <v/>
      </c>
      <c r="AG218" s="231">
        <f ca="1">IF($AC218,ROUND(IF(ISNUMBER(E218),E218,0)*(IF(OR(ISNUMBER(SEARCH("Non déductible",$C218)),ISNUMBER(SEARCH("Non deductible",$C218))),0,IF(ISNUMBER(SEARCH("Repas",$C218)),0.5,IF(ISNUMBER(SEARCH("Bureau à domicile",$C218)),Accueil!$B$13,IF(OR(ISNUMBER(SEARCH("Véhicule",$C218)),ISNUMBER(SEARCH("Vehicule",$C218)),ISNUMBER(SEARCH("vehicule",$C218))),Accueil!$B$14,IFERROR(VLOOKUP($C218,$L$3:$P$43,5,FALSE),1)))))),2),0)</f>
        <v>0</v>
      </c>
      <c r="AH218" s="231">
        <f ca="1">IF($AD218,ROUND(IF(ISNUMBER(F218),F218,0)*(IF(OR(ISNUMBER(SEARCH("Non déductible",$C218)),ISNUMBER(SEARCH("Non deductible",$C218))),0,IF(ISNUMBER(SEARCH("Repas",$C218)),0.5,IF(ISNUMBER(SEARCH("Bureau à domicile",$C218)),Accueil!$B$13,IF(OR(ISNUMBER(SEARCH("Véhicule",$C218)),ISNUMBER(SEARCH("Vehicule",$C218)),ISNUMBER(SEARCH("vehicule",$C218))),Accueil!$B$14,IFERROR(VLOOKUP($C218,$L$3:$P$43,5,FALSE),1)))))),2),0)</f>
        <v>0</v>
      </c>
    </row>
    <row r="219" spans="1:34" ht="20.100000000000001" customHeight="1" x14ac:dyDescent="0.25">
      <c r="A219" s="248" t="str">
        <f>IF(NOT(_xlfn.ISFORMULA(D219)),IF(AND(ISNUMBER(D219),D219&lt;&gt;0),Accueil!$B$7,IF(NOT(_xlfn.ISFORMULA(G219)),IF(AND(ISNUMBER(G219),G219&lt;&gt;0),Accueil!$B$7,""),"")),IF(NOT(_xlfn.ISFORMULA(G219)),IF(AND(ISNUMBER(G219),G219&lt;&gt;0),Accueil!$B$7,""),""))</f>
        <v/>
      </c>
      <c r="B219" s="37"/>
      <c r="C219" s="37"/>
      <c r="D219" s="249" t="str">
        <f t="shared" ca="1" si="38"/>
        <v/>
      </c>
      <c r="E219" s="223" t="str">
        <f t="shared" ca="1" si="39"/>
        <v/>
      </c>
      <c r="F219" s="223" t="str">
        <f t="shared" ca="1" si="40"/>
        <v/>
      </c>
      <c r="G219" s="224" t="str">
        <f t="shared" ca="1" si="41"/>
        <v/>
      </c>
      <c r="H219" s="255" t="str">
        <f t="shared" ca="1" si="42"/>
        <v/>
      </c>
      <c r="I219" s="251" t="str">
        <f t="shared" ca="1" si="43"/>
        <v/>
      </c>
      <c r="J219" s="244" t="str">
        <f t="shared" ca="1" si="44"/>
        <v/>
      </c>
      <c r="K219" s="35"/>
      <c r="L219" s="148"/>
      <c r="M219" s="148"/>
      <c r="N219" s="148"/>
      <c r="O219" s="148"/>
      <c r="P219" s="148"/>
      <c r="Q219" s="148"/>
      <c r="R219" s="148"/>
      <c r="S219" s="148"/>
      <c r="T219" s="197"/>
      <c r="U219" s="35"/>
      <c r="X219" s="148"/>
      <c r="Y219" s="148"/>
      <c r="Z219" s="148"/>
      <c r="AA219" s="228" t="b">
        <f t="shared" ca="1" si="45"/>
        <v>1</v>
      </c>
      <c r="AB219" s="228" t="b">
        <f t="shared" si="46"/>
        <v>0</v>
      </c>
      <c r="AC219" s="228" t="b">
        <f ca="1">AND(Accueil!$Z$100="Régulière",Accueil!$E$5="Oui",$AA219,NOT($AB219),OR($AE219="",Accueil!$E$7="",NOT(ISNUMBER(Accueil!$E$7)),$AE219&gt;=Accueil!$E$7))</f>
        <v>0</v>
      </c>
      <c r="AD219" s="228" t="b">
        <f ca="1">AND(Accueil!$Z$100="Régulière",Accueil!$E$8="Oui",$AA219,NOT($AB219),OR($AE219="",Accueil!$E$10="",NOT(ISNUMBER(Accueil!$E$10)),$AE219&gt;=Accueil!$E$10))</f>
        <v>0</v>
      </c>
      <c r="AE219" s="247" t="str">
        <f>IF(NOT(_xlfn.ISFORMULA(A219)),IF(ISNUMBER(A219),A219,IF(NOT(_xlfn.ISFORMULA(D219)),IF(AND(ISNUMBER(D219),D219&lt;&gt;0),Accueil!$B$7,IF(NOT(_xlfn.ISFORMULA(G219)),IF(AND(ISNUMBER(G219),G219&lt;&gt;0),Accueil!$B$7,""),"")),IF(NOT(_xlfn.ISFORMULA(G219)),IF(AND(ISNUMBER(G219),G219&lt;&gt;0),Accueil!$B$7,""),""))),IF(NOT(_xlfn.ISFORMULA(D219)),IF(AND(ISNUMBER(D219),D219&lt;&gt;0),Accueil!$B$7,IF(NOT(_xlfn.ISFORMULA(G219)),IF(AND(ISNUMBER(G219),G219&lt;&gt;0),Accueil!$B$7,""),"")),IF(NOT(_xlfn.ISFORMULA(G219)),IF(AND(ISNUMBER(G219),G219&lt;&gt;0),Accueil!$B$7,""),"")))</f>
        <v/>
      </c>
      <c r="AF219" s="231" t="str">
        <f t="shared" ca="1" si="47"/>
        <v/>
      </c>
      <c r="AG219" s="231">
        <f ca="1">IF($AC219,ROUND(IF(ISNUMBER(E219),E219,0)*(IF(OR(ISNUMBER(SEARCH("Non déductible",$C219)),ISNUMBER(SEARCH("Non deductible",$C219))),0,IF(ISNUMBER(SEARCH("Repas",$C219)),0.5,IF(ISNUMBER(SEARCH("Bureau à domicile",$C219)),Accueil!$B$13,IF(OR(ISNUMBER(SEARCH("Véhicule",$C219)),ISNUMBER(SEARCH("Vehicule",$C219)),ISNUMBER(SEARCH("vehicule",$C219))),Accueil!$B$14,IFERROR(VLOOKUP($C219,$L$3:$P$43,5,FALSE),1)))))),2),0)</f>
        <v>0</v>
      </c>
      <c r="AH219" s="231">
        <f ca="1">IF($AD219,ROUND(IF(ISNUMBER(F219),F219,0)*(IF(OR(ISNUMBER(SEARCH("Non déductible",$C219)),ISNUMBER(SEARCH("Non deductible",$C219))),0,IF(ISNUMBER(SEARCH("Repas",$C219)),0.5,IF(ISNUMBER(SEARCH("Bureau à domicile",$C219)),Accueil!$B$13,IF(OR(ISNUMBER(SEARCH("Véhicule",$C219)),ISNUMBER(SEARCH("Vehicule",$C219)),ISNUMBER(SEARCH("vehicule",$C219))),Accueil!$B$14,IFERROR(VLOOKUP($C219,$L$3:$P$43,5,FALSE),1)))))),2),0)</f>
        <v>0</v>
      </c>
    </row>
    <row r="220" spans="1:34" ht="20.100000000000001" customHeight="1" x14ac:dyDescent="0.25">
      <c r="A220" s="248" t="str">
        <f>IF(NOT(_xlfn.ISFORMULA(D220)),IF(AND(ISNUMBER(D220),D220&lt;&gt;0),Accueil!$B$7,IF(NOT(_xlfn.ISFORMULA(G220)),IF(AND(ISNUMBER(G220),G220&lt;&gt;0),Accueil!$B$7,""),"")),IF(NOT(_xlfn.ISFORMULA(G220)),IF(AND(ISNUMBER(G220),G220&lt;&gt;0),Accueil!$B$7,""),""))</f>
        <v/>
      </c>
      <c r="B220" s="37"/>
      <c r="C220" s="37"/>
      <c r="D220" s="249" t="str">
        <f t="shared" ca="1" si="38"/>
        <v/>
      </c>
      <c r="E220" s="223" t="str">
        <f t="shared" ca="1" si="39"/>
        <v/>
      </c>
      <c r="F220" s="223" t="str">
        <f t="shared" ca="1" si="40"/>
        <v/>
      </c>
      <c r="G220" s="224" t="str">
        <f t="shared" ca="1" si="41"/>
        <v/>
      </c>
      <c r="H220" s="255" t="str">
        <f t="shared" ca="1" si="42"/>
        <v/>
      </c>
      <c r="I220" s="251" t="str">
        <f t="shared" ca="1" si="43"/>
        <v/>
      </c>
      <c r="J220" s="244" t="str">
        <f t="shared" ca="1" si="44"/>
        <v/>
      </c>
      <c r="K220" s="35"/>
      <c r="L220" s="148"/>
      <c r="M220" s="148"/>
      <c r="N220" s="148"/>
      <c r="O220" s="148"/>
      <c r="P220" s="148"/>
      <c r="Q220" s="148"/>
      <c r="R220" s="148"/>
      <c r="S220" s="148"/>
      <c r="T220" s="197"/>
      <c r="U220" s="35"/>
      <c r="X220" s="148"/>
      <c r="Y220" s="148"/>
      <c r="Z220" s="148"/>
      <c r="AA220" s="228" t="b">
        <f t="shared" ca="1" si="45"/>
        <v>1</v>
      </c>
      <c r="AB220" s="228" t="b">
        <f t="shared" si="46"/>
        <v>0</v>
      </c>
      <c r="AC220" s="228" t="b">
        <f ca="1">AND(Accueil!$Z$100="Régulière",Accueil!$E$5="Oui",$AA220,NOT($AB220),OR($AE220="",Accueil!$E$7="",NOT(ISNUMBER(Accueil!$E$7)),$AE220&gt;=Accueil!$E$7))</f>
        <v>0</v>
      </c>
      <c r="AD220" s="228" t="b">
        <f ca="1">AND(Accueil!$Z$100="Régulière",Accueil!$E$8="Oui",$AA220,NOT($AB220),OR($AE220="",Accueil!$E$10="",NOT(ISNUMBER(Accueil!$E$10)),$AE220&gt;=Accueil!$E$10))</f>
        <v>0</v>
      </c>
      <c r="AE220" s="247" t="str">
        <f>IF(NOT(_xlfn.ISFORMULA(A220)),IF(ISNUMBER(A220),A220,IF(NOT(_xlfn.ISFORMULA(D220)),IF(AND(ISNUMBER(D220),D220&lt;&gt;0),Accueil!$B$7,IF(NOT(_xlfn.ISFORMULA(G220)),IF(AND(ISNUMBER(G220),G220&lt;&gt;0),Accueil!$B$7,""),"")),IF(NOT(_xlfn.ISFORMULA(G220)),IF(AND(ISNUMBER(G220),G220&lt;&gt;0),Accueil!$B$7,""),""))),IF(NOT(_xlfn.ISFORMULA(D220)),IF(AND(ISNUMBER(D220),D220&lt;&gt;0),Accueil!$B$7,IF(NOT(_xlfn.ISFORMULA(G220)),IF(AND(ISNUMBER(G220),G220&lt;&gt;0),Accueil!$B$7,""),"")),IF(NOT(_xlfn.ISFORMULA(G220)),IF(AND(ISNUMBER(G220),G220&lt;&gt;0),Accueil!$B$7,""),"")))</f>
        <v/>
      </c>
      <c r="AF220" s="231" t="str">
        <f t="shared" ca="1" si="47"/>
        <v/>
      </c>
      <c r="AG220" s="231">
        <f ca="1">IF($AC220,ROUND(IF(ISNUMBER(E220),E220,0)*(IF(OR(ISNUMBER(SEARCH("Non déductible",$C220)),ISNUMBER(SEARCH("Non deductible",$C220))),0,IF(ISNUMBER(SEARCH("Repas",$C220)),0.5,IF(ISNUMBER(SEARCH("Bureau à domicile",$C220)),Accueil!$B$13,IF(OR(ISNUMBER(SEARCH("Véhicule",$C220)),ISNUMBER(SEARCH("Vehicule",$C220)),ISNUMBER(SEARCH("vehicule",$C220))),Accueil!$B$14,IFERROR(VLOOKUP($C220,$L$3:$P$43,5,FALSE),1)))))),2),0)</f>
        <v>0</v>
      </c>
      <c r="AH220" s="231">
        <f ca="1">IF($AD220,ROUND(IF(ISNUMBER(F220),F220,0)*(IF(OR(ISNUMBER(SEARCH("Non déductible",$C220)),ISNUMBER(SEARCH("Non deductible",$C220))),0,IF(ISNUMBER(SEARCH("Repas",$C220)),0.5,IF(ISNUMBER(SEARCH("Bureau à domicile",$C220)),Accueil!$B$13,IF(OR(ISNUMBER(SEARCH("Véhicule",$C220)),ISNUMBER(SEARCH("Vehicule",$C220)),ISNUMBER(SEARCH("vehicule",$C220))),Accueil!$B$14,IFERROR(VLOOKUP($C220,$L$3:$P$43,5,FALSE),1)))))),2),0)</f>
        <v>0</v>
      </c>
    </row>
    <row r="221" spans="1:34" ht="20.100000000000001" customHeight="1" x14ac:dyDescent="0.25">
      <c r="A221" s="248" t="str">
        <f>IF(NOT(_xlfn.ISFORMULA(D221)),IF(AND(ISNUMBER(D221),D221&lt;&gt;0),Accueil!$B$7,IF(NOT(_xlfn.ISFORMULA(G221)),IF(AND(ISNUMBER(G221),G221&lt;&gt;0),Accueil!$B$7,""),"")),IF(NOT(_xlfn.ISFORMULA(G221)),IF(AND(ISNUMBER(G221),G221&lt;&gt;0),Accueil!$B$7,""),""))</f>
        <v/>
      </c>
      <c r="B221" s="37"/>
      <c r="C221" s="37"/>
      <c r="D221" s="249" t="str">
        <f t="shared" ca="1" si="38"/>
        <v/>
      </c>
      <c r="E221" s="223" t="str">
        <f t="shared" ca="1" si="39"/>
        <v/>
      </c>
      <c r="F221" s="223" t="str">
        <f t="shared" ca="1" si="40"/>
        <v/>
      </c>
      <c r="G221" s="224" t="str">
        <f t="shared" ca="1" si="41"/>
        <v/>
      </c>
      <c r="H221" s="255" t="str">
        <f t="shared" ca="1" si="42"/>
        <v/>
      </c>
      <c r="I221" s="251" t="str">
        <f t="shared" ca="1" si="43"/>
        <v/>
      </c>
      <c r="J221" s="244" t="str">
        <f t="shared" ca="1" si="44"/>
        <v/>
      </c>
      <c r="K221" s="35"/>
      <c r="L221" s="148"/>
      <c r="M221" s="148"/>
      <c r="N221" s="148"/>
      <c r="O221" s="148"/>
      <c r="P221" s="148"/>
      <c r="Q221" s="148"/>
      <c r="R221" s="148"/>
      <c r="S221" s="148"/>
      <c r="T221" s="197"/>
      <c r="U221" s="35"/>
      <c r="X221" s="148"/>
      <c r="Y221" s="148"/>
      <c r="Z221" s="148"/>
      <c r="AA221" s="228" t="b">
        <f t="shared" ca="1" si="45"/>
        <v>1</v>
      </c>
      <c r="AB221" s="228" t="b">
        <f t="shared" si="46"/>
        <v>0</v>
      </c>
      <c r="AC221" s="228" t="b">
        <f ca="1">AND(Accueil!$Z$100="Régulière",Accueil!$E$5="Oui",$AA221,NOT($AB221),OR($AE221="",Accueil!$E$7="",NOT(ISNUMBER(Accueil!$E$7)),$AE221&gt;=Accueil!$E$7))</f>
        <v>0</v>
      </c>
      <c r="AD221" s="228" t="b">
        <f ca="1">AND(Accueil!$Z$100="Régulière",Accueil!$E$8="Oui",$AA221,NOT($AB221),OR($AE221="",Accueil!$E$10="",NOT(ISNUMBER(Accueil!$E$10)),$AE221&gt;=Accueil!$E$10))</f>
        <v>0</v>
      </c>
      <c r="AE221" s="247" t="str">
        <f>IF(NOT(_xlfn.ISFORMULA(A221)),IF(ISNUMBER(A221),A221,IF(NOT(_xlfn.ISFORMULA(D221)),IF(AND(ISNUMBER(D221),D221&lt;&gt;0),Accueil!$B$7,IF(NOT(_xlfn.ISFORMULA(G221)),IF(AND(ISNUMBER(G221),G221&lt;&gt;0),Accueil!$B$7,""),"")),IF(NOT(_xlfn.ISFORMULA(G221)),IF(AND(ISNUMBER(G221),G221&lt;&gt;0),Accueil!$B$7,""),""))),IF(NOT(_xlfn.ISFORMULA(D221)),IF(AND(ISNUMBER(D221),D221&lt;&gt;0),Accueil!$B$7,IF(NOT(_xlfn.ISFORMULA(G221)),IF(AND(ISNUMBER(G221),G221&lt;&gt;0),Accueil!$B$7,""),"")),IF(NOT(_xlfn.ISFORMULA(G221)),IF(AND(ISNUMBER(G221),G221&lt;&gt;0),Accueil!$B$7,""),"")))</f>
        <v/>
      </c>
      <c r="AF221" s="231" t="str">
        <f t="shared" ca="1" si="47"/>
        <v/>
      </c>
      <c r="AG221" s="231">
        <f ca="1">IF($AC221,ROUND(IF(ISNUMBER(E221),E221,0)*(IF(OR(ISNUMBER(SEARCH("Non déductible",$C221)),ISNUMBER(SEARCH("Non deductible",$C221))),0,IF(ISNUMBER(SEARCH("Repas",$C221)),0.5,IF(ISNUMBER(SEARCH("Bureau à domicile",$C221)),Accueil!$B$13,IF(OR(ISNUMBER(SEARCH("Véhicule",$C221)),ISNUMBER(SEARCH("Vehicule",$C221)),ISNUMBER(SEARCH("vehicule",$C221))),Accueil!$B$14,IFERROR(VLOOKUP($C221,$L$3:$P$43,5,FALSE),1)))))),2),0)</f>
        <v>0</v>
      </c>
      <c r="AH221" s="231">
        <f ca="1">IF($AD221,ROUND(IF(ISNUMBER(F221),F221,0)*(IF(OR(ISNUMBER(SEARCH("Non déductible",$C221)),ISNUMBER(SEARCH("Non deductible",$C221))),0,IF(ISNUMBER(SEARCH("Repas",$C221)),0.5,IF(ISNUMBER(SEARCH("Bureau à domicile",$C221)),Accueil!$B$13,IF(OR(ISNUMBER(SEARCH("Véhicule",$C221)),ISNUMBER(SEARCH("Vehicule",$C221)),ISNUMBER(SEARCH("vehicule",$C221))),Accueil!$B$14,IFERROR(VLOOKUP($C221,$L$3:$P$43,5,FALSE),1)))))),2),0)</f>
        <v>0</v>
      </c>
    </row>
    <row r="222" spans="1:34" ht="20.100000000000001" customHeight="1" x14ac:dyDescent="0.25">
      <c r="A222" s="248" t="str">
        <f>IF(NOT(_xlfn.ISFORMULA(D222)),IF(AND(ISNUMBER(D222),D222&lt;&gt;0),Accueil!$B$7,IF(NOT(_xlfn.ISFORMULA(G222)),IF(AND(ISNUMBER(G222),G222&lt;&gt;0),Accueil!$B$7,""),"")),IF(NOT(_xlfn.ISFORMULA(G222)),IF(AND(ISNUMBER(G222),G222&lt;&gt;0),Accueil!$B$7,""),""))</f>
        <v/>
      </c>
      <c r="B222" s="37"/>
      <c r="C222" s="37"/>
      <c r="D222" s="249" t="str">
        <f t="shared" ca="1" si="38"/>
        <v/>
      </c>
      <c r="E222" s="223" t="str">
        <f t="shared" ca="1" si="39"/>
        <v/>
      </c>
      <c r="F222" s="223" t="str">
        <f t="shared" ca="1" si="40"/>
        <v/>
      </c>
      <c r="G222" s="224" t="str">
        <f t="shared" ca="1" si="41"/>
        <v/>
      </c>
      <c r="H222" s="255" t="str">
        <f t="shared" ca="1" si="42"/>
        <v/>
      </c>
      <c r="I222" s="251" t="str">
        <f t="shared" ca="1" si="43"/>
        <v/>
      </c>
      <c r="J222" s="244" t="str">
        <f t="shared" ca="1" si="44"/>
        <v/>
      </c>
      <c r="K222" s="35"/>
      <c r="L222" s="148"/>
      <c r="M222" s="148"/>
      <c r="N222" s="148"/>
      <c r="O222" s="148"/>
      <c r="P222" s="148"/>
      <c r="Q222" s="148"/>
      <c r="R222" s="148"/>
      <c r="S222" s="148"/>
      <c r="T222" s="197"/>
      <c r="U222" s="35"/>
      <c r="X222" s="148"/>
      <c r="Y222" s="148"/>
      <c r="Z222" s="148"/>
      <c r="AA222" s="228" t="b">
        <f t="shared" ca="1" si="45"/>
        <v>1</v>
      </c>
      <c r="AB222" s="228" t="b">
        <f t="shared" si="46"/>
        <v>0</v>
      </c>
      <c r="AC222" s="228" t="b">
        <f ca="1">AND(Accueil!$Z$100="Régulière",Accueil!$E$5="Oui",$AA222,NOT($AB222),OR($AE222="",Accueil!$E$7="",NOT(ISNUMBER(Accueil!$E$7)),$AE222&gt;=Accueil!$E$7))</f>
        <v>0</v>
      </c>
      <c r="AD222" s="228" t="b">
        <f ca="1">AND(Accueil!$Z$100="Régulière",Accueil!$E$8="Oui",$AA222,NOT($AB222),OR($AE222="",Accueil!$E$10="",NOT(ISNUMBER(Accueil!$E$10)),$AE222&gt;=Accueil!$E$10))</f>
        <v>0</v>
      </c>
      <c r="AE222" s="247" t="str">
        <f>IF(NOT(_xlfn.ISFORMULA(A222)),IF(ISNUMBER(A222),A222,IF(NOT(_xlfn.ISFORMULA(D222)),IF(AND(ISNUMBER(D222),D222&lt;&gt;0),Accueil!$B$7,IF(NOT(_xlfn.ISFORMULA(G222)),IF(AND(ISNUMBER(G222),G222&lt;&gt;0),Accueil!$B$7,""),"")),IF(NOT(_xlfn.ISFORMULA(G222)),IF(AND(ISNUMBER(G222),G222&lt;&gt;0),Accueil!$B$7,""),""))),IF(NOT(_xlfn.ISFORMULA(D222)),IF(AND(ISNUMBER(D222),D222&lt;&gt;0),Accueil!$B$7,IF(NOT(_xlfn.ISFORMULA(G222)),IF(AND(ISNUMBER(G222),G222&lt;&gt;0),Accueil!$B$7,""),"")),IF(NOT(_xlfn.ISFORMULA(G222)),IF(AND(ISNUMBER(G222),G222&lt;&gt;0),Accueil!$B$7,""),"")))</f>
        <v/>
      </c>
      <c r="AF222" s="231" t="str">
        <f t="shared" ca="1" si="47"/>
        <v/>
      </c>
      <c r="AG222" s="231">
        <f ca="1">IF($AC222,ROUND(IF(ISNUMBER(E222),E222,0)*(IF(OR(ISNUMBER(SEARCH("Non déductible",$C222)),ISNUMBER(SEARCH("Non deductible",$C222))),0,IF(ISNUMBER(SEARCH("Repas",$C222)),0.5,IF(ISNUMBER(SEARCH("Bureau à domicile",$C222)),Accueil!$B$13,IF(OR(ISNUMBER(SEARCH("Véhicule",$C222)),ISNUMBER(SEARCH("Vehicule",$C222)),ISNUMBER(SEARCH("vehicule",$C222))),Accueil!$B$14,IFERROR(VLOOKUP($C222,$L$3:$P$43,5,FALSE),1)))))),2),0)</f>
        <v>0</v>
      </c>
      <c r="AH222" s="231">
        <f ca="1">IF($AD222,ROUND(IF(ISNUMBER(F222),F222,0)*(IF(OR(ISNUMBER(SEARCH("Non déductible",$C222)),ISNUMBER(SEARCH("Non deductible",$C222))),0,IF(ISNUMBER(SEARCH("Repas",$C222)),0.5,IF(ISNUMBER(SEARCH("Bureau à domicile",$C222)),Accueil!$B$13,IF(OR(ISNUMBER(SEARCH("Véhicule",$C222)),ISNUMBER(SEARCH("Vehicule",$C222)),ISNUMBER(SEARCH("vehicule",$C222))),Accueil!$B$14,IFERROR(VLOOKUP($C222,$L$3:$P$43,5,FALSE),1)))))),2),0)</f>
        <v>0</v>
      </c>
    </row>
    <row r="223" spans="1:34" ht="20.100000000000001" customHeight="1" x14ac:dyDescent="0.25">
      <c r="A223" s="248" t="str">
        <f>IF(NOT(_xlfn.ISFORMULA(D223)),IF(AND(ISNUMBER(D223),D223&lt;&gt;0),Accueil!$B$7,IF(NOT(_xlfn.ISFORMULA(G223)),IF(AND(ISNUMBER(G223),G223&lt;&gt;0),Accueil!$B$7,""),"")),IF(NOT(_xlfn.ISFORMULA(G223)),IF(AND(ISNUMBER(G223),G223&lt;&gt;0),Accueil!$B$7,""),""))</f>
        <v/>
      </c>
      <c r="B223" s="37"/>
      <c r="C223" s="37"/>
      <c r="D223" s="249" t="str">
        <f t="shared" ca="1" si="38"/>
        <v/>
      </c>
      <c r="E223" s="223" t="str">
        <f t="shared" ca="1" si="39"/>
        <v/>
      </c>
      <c r="F223" s="223" t="str">
        <f t="shared" ca="1" si="40"/>
        <v/>
      </c>
      <c r="G223" s="224" t="str">
        <f t="shared" ca="1" si="41"/>
        <v/>
      </c>
      <c r="H223" s="255" t="str">
        <f t="shared" ca="1" si="42"/>
        <v/>
      </c>
      <c r="I223" s="251" t="str">
        <f t="shared" ca="1" si="43"/>
        <v/>
      </c>
      <c r="J223" s="244" t="str">
        <f t="shared" ca="1" si="44"/>
        <v/>
      </c>
      <c r="K223" s="35"/>
      <c r="L223" s="148"/>
      <c r="M223" s="148"/>
      <c r="N223" s="148"/>
      <c r="O223" s="148"/>
      <c r="P223" s="148"/>
      <c r="Q223" s="148"/>
      <c r="R223" s="148"/>
      <c r="S223" s="148"/>
      <c r="T223" s="197"/>
      <c r="U223" s="35"/>
      <c r="X223" s="148"/>
      <c r="Y223" s="148"/>
      <c r="Z223" s="148"/>
      <c r="AA223" s="228" t="b">
        <f t="shared" ca="1" si="45"/>
        <v>1</v>
      </c>
      <c r="AB223" s="228" t="b">
        <f t="shared" si="46"/>
        <v>0</v>
      </c>
      <c r="AC223" s="228" t="b">
        <f ca="1">AND(Accueil!$Z$100="Régulière",Accueil!$E$5="Oui",$AA223,NOT($AB223),OR($AE223="",Accueil!$E$7="",NOT(ISNUMBER(Accueil!$E$7)),$AE223&gt;=Accueil!$E$7))</f>
        <v>0</v>
      </c>
      <c r="AD223" s="228" t="b">
        <f ca="1">AND(Accueil!$Z$100="Régulière",Accueil!$E$8="Oui",$AA223,NOT($AB223),OR($AE223="",Accueil!$E$10="",NOT(ISNUMBER(Accueil!$E$10)),$AE223&gt;=Accueil!$E$10))</f>
        <v>0</v>
      </c>
      <c r="AE223" s="247" t="str">
        <f>IF(NOT(_xlfn.ISFORMULA(A223)),IF(ISNUMBER(A223),A223,IF(NOT(_xlfn.ISFORMULA(D223)),IF(AND(ISNUMBER(D223),D223&lt;&gt;0),Accueil!$B$7,IF(NOT(_xlfn.ISFORMULA(G223)),IF(AND(ISNUMBER(G223),G223&lt;&gt;0),Accueil!$B$7,""),"")),IF(NOT(_xlfn.ISFORMULA(G223)),IF(AND(ISNUMBER(G223),G223&lt;&gt;0),Accueil!$B$7,""),""))),IF(NOT(_xlfn.ISFORMULA(D223)),IF(AND(ISNUMBER(D223),D223&lt;&gt;0),Accueil!$B$7,IF(NOT(_xlfn.ISFORMULA(G223)),IF(AND(ISNUMBER(G223),G223&lt;&gt;0),Accueil!$B$7,""),"")),IF(NOT(_xlfn.ISFORMULA(G223)),IF(AND(ISNUMBER(G223),G223&lt;&gt;0),Accueil!$B$7,""),"")))</f>
        <v/>
      </c>
      <c r="AF223" s="231" t="str">
        <f t="shared" ca="1" si="47"/>
        <v/>
      </c>
      <c r="AG223" s="231">
        <f ca="1">IF($AC223,ROUND(IF(ISNUMBER(E223),E223,0)*(IF(OR(ISNUMBER(SEARCH("Non déductible",$C223)),ISNUMBER(SEARCH("Non deductible",$C223))),0,IF(ISNUMBER(SEARCH("Repas",$C223)),0.5,IF(ISNUMBER(SEARCH("Bureau à domicile",$C223)),Accueil!$B$13,IF(OR(ISNUMBER(SEARCH("Véhicule",$C223)),ISNUMBER(SEARCH("Vehicule",$C223)),ISNUMBER(SEARCH("vehicule",$C223))),Accueil!$B$14,IFERROR(VLOOKUP($C223,$L$3:$P$43,5,FALSE),1)))))),2),0)</f>
        <v>0</v>
      </c>
      <c r="AH223" s="231">
        <f ca="1">IF($AD223,ROUND(IF(ISNUMBER(F223),F223,0)*(IF(OR(ISNUMBER(SEARCH("Non déductible",$C223)),ISNUMBER(SEARCH("Non deductible",$C223))),0,IF(ISNUMBER(SEARCH("Repas",$C223)),0.5,IF(ISNUMBER(SEARCH("Bureau à domicile",$C223)),Accueil!$B$13,IF(OR(ISNUMBER(SEARCH("Véhicule",$C223)),ISNUMBER(SEARCH("Vehicule",$C223)),ISNUMBER(SEARCH("vehicule",$C223))),Accueil!$B$14,IFERROR(VLOOKUP($C223,$L$3:$P$43,5,FALSE),1)))))),2),0)</f>
        <v>0</v>
      </c>
    </row>
    <row r="224" spans="1:34" ht="20.100000000000001" customHeight="1" x14ac:dyDescent="0.25">
      <c r="A224" s="248" t="str">
        <f>IF(NOT(_xlfn.ISFORMULA(D224)),IF(AND(ISNUMBER(D224),D224&lt;&gt;0),Accueil!$B$7,IF(NOT(_xlfn.ISFORMULA(G224)),IF(AND(ISNUMBER(G224),G224&lt;&gt;0),Accueil!$B$7,""),"")),IF(NOT(_xlfn.ISFORMULA(G224)),IF(AND(ISNUMBER(G224),G224&lt;&gt;0),Accueil!$B$7,""),""))</f>
        <v/>
      </c>
      <c r="B224" s="37"/>
      <c r="C224" s="37"/>
      <c r="D224" s="249" t="str">
        <f t="shared" ca="1" si="38"/>
        <v/>
      </c>
      <c r="E224" s="223" t="str">
        <f t="shared" ca="1" si="39"/>
        <v/>
      </c>
      <c r="F224" s="223" t="str">
        <f t="shared" ca="1" si="40"/>
        <v/>
      </c>
      <c r="G224" s="224" t="str">
        <f t="shared" ca="1" si="41"/>
        <v/>
      </c>
      <c r="H224" s="255" t="str">
        <f t="shared" ca="1" si="42"/>
        <v/>
      </c>
      <c r="I224" s="251" t="str">
        <f t="shared" ca="1" si="43"/>
        <v/>
      </c>
      <c r="J224" s="244" t="str">
        <f t="shared" ca="1" si="44"/>
        <v/>
      </c>
      <c r="K224" s="35"/>
      <c r="L224" s="148"/>
      <c r="M224" s="148"/>
      <c r="N224" s="148"/>
      <c r="O224" s="148"/>
      <c r="P224" s="148"/>
      <c r="Q224" s="148"/>
      <c r="R224" s="148"/>
      <c r="S224" s="148"/>
      <c r="T224" s="197"/>
      <c r="U224" s="35"/>
      <c r="X224" s="148"/>
      <c r="Y224" s="148"/>
      <c r="Z224" s="148"/>
      <c r="AA224" s="228" t="b">
        <f t="shared" ca="1" si="45"/>
        <v>1</v>
      </c>
      <c r="AB224" s="228" t="b">
        <f t="shared" si="46"/>
        <v>0</v>
      </c>
      <c r="AC224" s="228" t="b">
        <f ca="1">AND(Accueil!$Z$100="Régulière",Accueil!$E$5="Oui",$AA224,NOT($AB224),OR($AE224="",Accueil!$E$7="",NOT(ISNUMBER(Accueil!$E$7)),$AE224&gt;=Accueil!$E$7))</f>
        <v>0</v>
      </c>
      <c r="AD224" s="228" t="b">
        <f ca="1">AND(Accueil!$Z$100="Régulière",Accueil!$E$8="Oui",$AA224,NOT($AB224),OR($AE224="",Accueil!$E$10="",NOT(ISNUMBER(Accueil!$E$10)),$AE224&gt;=Accueil!$E$10))</f>
        <v>0</v>
      </c>
      <c r="AE224" s="247" t="str">
        <f>IF(NOT(_xlfn.ISFORMULA(A224)),IF(ISNUMBER(A224),A224,IF(NOT(_xlfn.ISFORMULA(D224)),IF(AND(ISNUMBER(D224),D224&lt;&gt;0),Accueil!$B$7,IF(NOT(_xlfn.ISFORMULA(G224)),IF(AND(ISNUMBER(G224),G224&lt;&gt;0),Accueil!$B$7,""),"")),IF(NOT(_xlfn.ISFORMULA(G224)),IF(AND(ISNUMBER(G224),G224&lt;&gt;0),Accueil!$B$7,""),""))),IF(NOT(_xlfn.ISFORMULA(D224)),IF(AND(ISNUMBER(D224),D224&lt;&gt;0),Accueil!$B$7,IF(NOT(_xlfn.ISFORMULA(G224)),IF(AND(ISNUMBER(G224),G224&lt;&gt;0),Accueil!$B$7,""),"")),IF(NOT(_xlfn.ISFORMULA(G224)),IF(AND(ISNUMBER(G224),G224&lt;&gt;0),Accueil!$B$7,""),"")))</f>
        <v/>
      </c>
      <c r="AF224" s="231" t="str">
        <f t="shared" ca="1" si="47"/>
        <v/>
      </c>
      <c r="AG224" s="231">
        <f ca="1">IF($AC224,ROUND(IF(ISNUMBER(E224),E224,0)*(IF(OR(ISNUMBER(SEARCH("Non déductible",$C224)),ISNUMBER(SEARCH("Non deductible",$C224))),0,IF(ISNUMBER(SEARCH("Repas",$C224)),0.5,IF(ISNUMBER(SEARCH("Bureau à domicile",$C224)),Accueil!$B$13,IF(OR(ISNUMBER(SEARCH("Véhicule",$C224)),ISNUMBER(SEARCH("Vehicule",$C224)),ISNUMBER(SEARCH("vehicule",$C224))),Accueil!$B$14,IFERROR(VLOOKUP($C224,$L$3:$P$43,5,FALSE),1)))))),2),0)</f>
        <v>0</v>
      </c>
      <c r="AH224" s="231">
        <f ca="1">IF($AD224,ROUND(IF(ISNUMBER(F224),F224,0)*(IF(OR(ISNUMBER(SEARCH("Non déductible",$C224)),ISNUMBER(SEARCH("Non deductible",$C224))),0,IF(ISNUMBER(SEARCH("Repas",$C224)),0.5,IF(ISNUMBER(SEARCH("Bureau à domicile",$C224)),Accueil!$B$13,IF(OR(ISNUMBER(SEARCH("Véhicule",$C224)),ISNUMBER(SEARCH("Vehicule",$C224)),ISNUMBER(SEARCH("vehicule",$C224))),Accueil!$B$14,IFERROR(VLOOKUP($C224,$L$3:$P$43,5,FALSE),1)))))),2),0)</f>
        <v>0</v>
      </c>
    </row>
    <row r="225" spans="1:34" ht="20.100000000000001" customHeight="1" x14ac:dyDescent="0.25">
      <c r="A225" s="248" t="str">
        <f>IF(NOT(_xlfn.ISFORMULA(D225)),IF(AND(ISNUMBER(D225),D225&lt;&gt;0),Accueil!$B$7,IF(NOT(_xlfn.ISFORMULA(G225)),IF(AND(ISNUMBER(G225),G225&lt;&gt;0),Accueil!$B$7,""),"")),IF(NOT(_xlfn.ISFORMULA(G225)),IF(AND(ISNUMBER(G225),G225&lt;&gt;0),Accueil!$B$7,""),""))</f>
        <v/>
      </c>
      <c r="B225" s="37"/>
      <c r="C225" s="37"/>
      <c r="D225" s="249" t="str">
        <f t="shared" ca="1" si="38"/>
        <v/>
      </c>
      <c r="E225" s="223" t="str">
        <f t="shared" ca="1" si="39"/>
        <v/>
      </c>
      <c r="F225" s="223" t="str">
        <f t="shared" ca="1" si="40"/>
        <v/>
      </c>
      <c r="G225" s="224" t="str">
        <f t="shared" ca="1" si="41"/>
        <v/>
      </c>
      <c r="H225" s="255" t="str">
        <f t="shared" ca="1" si="42"/>
        <v/>
      </c>
      <c r="I225" s="251" t="str">
        <f t="shared" ca="1" si="43"/>
        <v/>
      </c>
      <c r="J225" s="244" t="str">
        <f t="shared" ca="1" si="44"/>
        <v/>
      </c>
      <c r="K225" s="35"/>
      <c r="L225" s="148"/>
      <c r="M225" s="148"/>
      <c r="N225" s="148"/>
      <c r="O225" s="148"/>
      <c r="P225" s="148"/>
      <c r="Q225" s="148"/>
      <c r="R225" s="148"/>
      <c r="S225" s="148"/>
      <c r="T225" s="197"/>
      <c r="U225" s="35"/>
      <c r="X225" s="148"/>
      <c r="Y225" s="148"/>
      <c r="Z225" s="148"/>
      <c r="AA225" s="228" t="b">
        <f t="shared" ca="1" si="45"/>
        <v>1</v>
      </c>
      <c r="AB225" s="228" t="b">
        <f t="shared" si="46"/>
        <v>0</v>
      </c>
      <c r="AC225" s="228" t="b">
        <f ca="1">AND(Accueil!$Z$100="Régulière",Accueil!$E$5="Oui",$AA225,NOT($AB225),OR($AE225="",Accueil!$E$7="",NOT(ISNUMBER(Accueil!$E$7)),$AE225&gt;=Accueil!$E$7))</f>
        <v>0</v>
      </c>
      <c r="AD225" s="228" t="b">
        <f ca="1">AND(Accueil!$Z$100="Régulière",Accueil!$E$8="Oui",$AA225,NOT($AB225),OR($AE225="",Accueil!$E$10="",NOT(ISNUMBER(Accueil!$E$10)),$AE225&gt;=Accueil!$E$10))</f>
        <v>0</v>
      </c>
      <c r="AE225" s="247" t="str">
        <f>IF(NOT(_xlfn.ISFORMULA(A225)),IF(ISNUMBER(A225),A225,IF(NOT(_xlfn.ISFORMULA(D225)),IF(AND(ISNUMBER(D225),D225&lt;&gt;0),Accueil!$B$7,IF(NOT(_xlfn.ISFORMULA(G225)),IF(AND(ISNUMBER(G225),G225&lt;&gt;0),Accueil!$B$7,""),"")),IF(NOT(_xlfn.ISFORMULA(G225)),IF(AND(ISNUMBER(G225),G225&lt;&gt;0),Accueil!$B$7,""),""))),IF(NOT(_xlfn.ISFORMULA(D225)),IF(AND(ISNUMBER(D225),D225&lt;&gt;0),Accueil!$B$7,IF(NOT(_xlfn.ISFORMULA(G225)),IF(AND(ISNUMBER(G225),G225&lt;&gt;0),Accueil!$B$7,""),"")),IF(NOT(_xlfn.ISFORMULA(G225)),IF(AND(ISNUMBER(G225),G225&lt;&gt;0),Accueil!$B$7,""),"")))</f>
        <v/>
      </c>
      <c r="AF225" s="231" t="str">
        <f t="shared" ca="1" si="47"/>
        <v/>
      </c>
      <c r="AG225" s="231">
        <f ca="1">IF($AC225,ROUND(IF(ISNUMBER(E225),E225,0)*(IF(OR(ISNUMBER(SEARCH("Non déductible",$C225)),ISNUMBER(SEARCH("Non deductible",$C225))),0,IF(ISNUMBER(SEARCH("Repas",$C225)),0.5,IF(ISNUMBER(SEARCH("Bureau à domicile",$C225)),Accueil!$B$13,IF(OR(ISNUMBER(SEARCH("Véhicule",$C225)),ISNUMBER(SEARCH("Vehicule",$C225)),ISNUMBER(SEARCH("vehicule",$C225))),Accueil!$B$14,IFERROR(VLOOKUP($C225,$L$3:$P$43,5,FALSE),1)))))),2),0)</f>
        <v>0</v>
      </c>
      <c r="AH225" s="231">
        <f ca="1">IF($AD225,ROUND(IF(ISNUMBER(F225),F225,0)*(IF(OR(ISNUMBER(SEARCH("Non déductible",$C225)),ISNUMBER(SEARCH("Non deductible",$C225))),0,IF(ISNUMBER(SEARCH("Repas",$C225)),0.5,IF(ISNUMBER(SEARCH("Bureau à domicile",$C225)),Accueil!$B$13,IF(OR(ISNUMBER(SEARCH("Véhicule",$C225)),ISNUMBER(SEARCH("Vehicule",$C225)),ISNUMBER(SEARCH("vehicule",$C225))),Accueil!$B$14,IFERROR(VLOOKUP($C225,$L$3:$P$43,5,FALSE),1)))))),2),0)</f>
        <v>0</v>
      </c>
    </row>
    <row r="226" spans="1:34" ht="20.100000000000001" customHeight="1" x14ac:dyDescent="0.25">
      <c r="A226" s="248" t="str">
        <f>IF(NOT(_xlfn.ISFORMULA(D226)),IF(AND(ISNUMBER(D226),D226&lt;&gt;0),Accueil!$B$7,IF(NOT(_xlfn.ISFORMULA(G226)),IF(AND(ISNUMBER(G226),G226&lt;&gt;0),Accueil!$B$7,""),"")),IF(NOT(_xlfn.ISFORMULA(G226)),IF(AND(ISNUMBER(G226),G226&lt;&gt;0),Accueil!$B$7,""),""))</f>
        <v/>
      </c>
      <c r="B226" s="37"/>
      <c r="C226" s="37"/>
      <c r="D226" s="249" t="str">
        <f t="shared" ca="1" si="38"/>
        <v/>
      </c>
      <c r="E226" s="223" t="str">
        <f t="shared" ca="1" si="39"/>
        <v/>
      </c>
      <c r="F226" s="223" t="str">
        <f t="shared" ca="1" si="40"/>
        <v/>
      </c>
      <c r="G226" s="224" t="str">
        <f t="shared" ca="1" si="41"/>
        <v/>
      </c>
      <c r="H226" s="255" t="str">
        <f t="shared" ca="1" si="42"/>
        <v/>
      </c>
      <c r="I226" s="251" t="str">
        <f t="shared" ca="1" si="43"/>
        <v/>
      </c>
      <c r="J226" s="244" t="str">
        <f t="shared" ca="1" si="44"/>
        <v/>
      </c>
      <c r="K226" s="35"/>
      <c r="L226" s="148"/>
      <c r="M226" s="148"/>
      <c r="N226" s="148"/>
      <c r="O226" s="148"/>
      <c r="P226" s="148"/>
      <c r="Q226" s="148"/>
      <c r="R226" s="148"/>
      <c r="S226" s="148"/>
      <c r="T226" s="197"/>
      <c r="U226" s="35"/>
      <c r="X226" s="148"/>
      <c r="Y226" s="148"/>
      <c r="Z226" s="148"/>
      <c r="AA226" s="228" t="b">
        <f t="shared" ca="1" si="45"/>
        <v>1</v>
      </c>
      <c r="AB226" s="228" t="b">
        <f t="shared" si="46"/>
        <v>0</v>
      </c>
      <c r="AC226" s="228" t="b">
        <f ca="1">AND(Accueil!$Z$100="Régulière",Accueil!$E$5="Oui",$AA226,NOT($AB226),OR($AE226="",Accueil!$E$7="",NOT(ISNUMBER(Accueil!$E$7)),$AE226&gt;=Accueil!$E$7))</f>
        <v>0</v>
      </c>
      <c r="AD226" s="228" t="b">
        <f ca="1">AND(Accueil!$Z$100="Régulière",Accueil!$E$8="Oui",$AA226,NOT($AB226),OR($AE226="",Accueil!$E$10="",NOT(ISNUMBER(Accueil!$E$10)),$AE226&gt;=Accueil!$E$10))</f>
        <v>0</v>
      </c>
      <c r="AE226" s="247" t="str">
        <f>IF(NOT(_xlfn.ISFORMULA(A226)),IF(ISNUMBER(A226),A226,IF(NOT(_xlfn.ISFORMULA(D226)),IF(AND(ISNUMBER(D226),D226&lt;&gt;0),Accueil!$B$7,IF(NOT(_xlfn.ISFORMULA(G226)),IF(AND(ISNUMBER(G226),G226&lt;&gt;0),Accueil!$B$7,""),"")),IF(NOT(_xlfn.ISFORMULA(G226)),IF(AND(ISNUMBER(G226),G226&lt;&gt;0),Accueil!$B$7,""),""))),IF(NOT(_xlfn.ISFORMULA(D226)),IF(AND(ISNUMBER(D226),D226&lt;&gt;0),Accueil!$B$7,IF(NOT(_xlfn.ISFORMULA(G226)),IF(AND(ISNUMBER(G226),G226&lt;&gt;0),Accueil!$B$7,""),"")),IF(NOT(_xlfn.ISFORMULA(G226)),IF(AND(ISNUMBER(G226),G226&lt;&gt;0),Accueil!$B$7,""),"")))</f>
        <v/>
      </c>
      <c r="AF226" s="231" t="str">
        <f t="shared" ca="1" si="47"/>
        <v/>
      </c>
      <c r="AG226" s="231">
        <f ca="1">IF($AC226,ROUND(IF(ISNUMBER(E226),E226,0)*(IF(OR(ISNUMBER(SEARCH("Non déductible",$C226)),ISNUMBER(SEARCH("Non deductible",$C226))),0,IF(ISNUMBER(SEARCH("Repas",$C226)),0.5,IF(ISNUMBER(SEARCH("Bureau à domicile",$C226)),Accueil!$B$13,IF(OR(ISNUMBER(SEARCH("Véhicule",$C226)),ISNUMBER(SEARCH("Vehicule",$C226)),ISNUMBER(SEARCH("vehicule",$C226))),Accueil!$B$14,IFERROR(VLOOKUP($C226,$L$3:$P$43,5,FALSE),1)))))),2),0)</f>
        <v>0</v>
      </c>
      <c r="AH226" s="231">
        <f ca="1">IF($AD226,ROUND(IF(ISNUMBER(F226),F226,0)*(IF(OR(ISNUMBER(SEARCH("Non déductible",$C226)),ISNUMBER(SEARCH("Non deductible",$C226))),0,IF(ISNUMBER(SEARCH("Repas",$C226)),0.5,IF(ISNUMBER(SEARCH("Bureau à domicile",$C226)),Accueil!$B$13,IF(OR(ISNUMBER(SEARCH("Véhicule",$C226)),ISNUMBER(SEARCH("Vehicule",$C226)),ISNUMBER(SEARCH("vehicule",$C226))),Accueil!$B$14,IFERROR(VLOOKUP($C226,$L$3:$P$43,5,FALSE),1)))))),2),0)</f>
        <v>0</v>
      </c>
    </row>
    <row r="227" spans="1:34" ht="20.100000000000001" customHeight="1" x14ac:dyDescent="0.25">
      <c r="A227" s="248" t="str">
        <f>IF(NOT(_xlfn.ISFORMULA(D227)),IF(AND(ISNUMBER(D227),D227&lt;&gt;0),Accueil!$B$7,IF(NOT(_xlfn.ISFORMULA(G227)),IF(AND(ISNUMBER(G227),G227&lt;&gt;0),Accueil!$B$7,""),"")),IF(NOT(_xlfn.ISFORMULA(G227)),IF(AND(ISNUMBER(G227),G227&lt;&gt;0),Accueil!$B$7,""),""))</f>
        <v/>
      </c>
      <c r="B227" s="37"/>
      <c r="C227" s="50"/>
      <c r="D227" s="249" t="str">
        <f t="shared" ca="1" si="38"/>
        <v/>
      </c>
      <c r="E227" s="223" t="str">
        <f t="shared" ca="1" si="39"/>
        <v/>
      </c>
      <c r="F227" s="223" t="str">
        <f t="shared" ca="1" si="40"/>
        <v/>
      </c>
      <c r="G227" s="224" t="str">
        <f t="shared" ca="1" si="41"/>
        <v/>
      </c>
      <c r="H227" s="255" t="str">
        <f t="shared" ca="1" si="42"/>
        <v/>
      </c>
      <c r="I227" s="251" t="str">
        <f t="shared" ca="1" si="43"/>
        <v/>
      </c>
      <c r="J227" s="244" t="str">
        <f t="shared" ca="1" si="44"/>
        <v/>
      </c>
      <c r="K227" s="35"/>
      <c r="L227" s="148"/>
      <c r="M227" s="148"/>
      <c r="N227" s="148"/>
      <c r="O227" s="148"/>
      <c r="P227" s="148"/>
      <c r="Q227" s="148"/>
      <c r="R227" s="148"/>
      <c r="S227" s="148"/>
      <c r="T227" s="197"/>
      <c r="U227" s="35"/>
      <c r="X227" s="148"/>
      <c r="Y227" s="148"/>
      <c r="Z227" s="148"/>
      <c r="AA227" s="228" t="b">
        <f t="shared" ca="1" si="45"/>
        <v>1</v>
      </c>
      <c r="AB227" s="228" t="b">
        <f t="shared" si="46"/>
        <v>0</v>
      </c>
      <c r="AC227" s="228" t="b">
        <f ca="1">AND(Accueil!$Z$100="Régulière",Accueil!$E$5="Oui",$AA227,NOT($AB227),OR($AE227="",Accueil!$E$7="",NOT(ISNUMBER(Accueil!$E$7)),$AE227&gt;=Accueil!$E$7))</f>
        <v>0</v>
      </c>
      <c r="AD227" s="228" t="b">
        <f ca="1">AND(Accueil!$Z$100="Régulière",Accueil!$E$8="Oui",$AA227,NOT($AB227),OR($AE227="",Accueil!$E$10="",NOT(ISNUMBER(Accueil!$E$10)),$AE227&gt;=Accueil!$E$10))</f>
        <v>0</v>
      </c>
      <c r="AE227" s="247" t="str">
        <f>IF(NOT(_xlfn.ISFORMULA(A227)),IF(ISNUMBER(A227),A227,IF(NOT(_xlfn.ISFORMULA(D227)),IF(AND(ISNUMBER(D227),D227&lt;&gt;0),Accueil!$B$7,IF(NOT(_xlfn.ISFORMULA(G227)),IF(AND(ISNUMBER(G227),G227&lt;&gt;0),Accueil!$B$7,""),"")),IF(NOT(_xlfn.ISFORMULA(G227)),IF(AND(ISNUMBER(G227),G227&lt;&gt;0),Accueil!$B$7,""),""))),IF(NOT(_xlfn.ISFORMULA(D227)),IF(AND(ISNUMBER(D227),D227&lt;&gt;0),Accueil!$B$7,IF(NOT(_xlfn.ISFORMULA(G227)),IF(AND(ISNUMBER(G227),G227&lt;&gt;0),Accueil!$B$7,""),"")),IF(NOT(_xlfn.ISFORMULA(G227)),IF(AND(ISNUMBER(G227),G227&lt;&gt;0),Accueil!$B$7,""),"")))</f>
        <v/>
      </c>
      <c r="AF227" s="231" t="str">
        <f t="shared" ca="1" si="47"/>
        <v/>
      </c>
      <c r="AG227" s="231">
        <f ca="1">IF($AC227,ROUND(IF(ISNUMBER(E227),E227,0)*(IF(OR(ISNUMBER(SEARCH("Non déductible",$C227)),ISNUMBER(SEARCH("Non deductible",$C227))),0,IF(ISNUMBER(SEARCH("Repas",$C227)),0.5,IF(ISNUMBER(SEARCH("Bureau à domicile",$C227)),Accueil!$B$13,IF(OR(ISNUMBER(SEARCH("Véhicule",$C227)),ISNUMBER(SEARCH("Vehicule",$C227)),ISNUMBER(SEARCH("vehicule",$C227))),Accueil!$B$14,IFERROR(VLOOKUP($C227,$L$3:$P$43,5,FALSE),1)))))),2),0)</f>
        <v>0</v>
      </c>
      <c r="AH227" s="231">
        <f ca="1">IF($AD227,ROUND(IF(ISNUMBER(F227),F227,0)*(IF(OR(ISNUMBER(SEARCH("Non déductible",$C227)),ISNUMBER(SEARCH("Non deductible",$C227))),0,IF(ISNUMBER(SEARCH("Repas",$C227)),0.5,IF(ISNUMBER(SEARCH("Bureau à domicile",$C227)),Accueil!$B$13,IF(OR(ISNUMBER(SEARCH("Véhicule",$C227)),ISNUMBER(SEARCH("Vehicule",$C227)),ISNUMBER(SEARCH("vehicule",$C227))),Accueil!$B$14,IFERROR(VLOOKUP($C227,$L$3:$P$43,5,FALSE),1)))))),2),0)</f>
        <v>0</v>
      </c>
    </row>
    <row r="228" spans="1:34" ht="20.100000000000001" customHeight="1" x14ac:dyDescent="0.25">
      <c r="A228" s="248" t="str">
        <f>IF(NOT(_xlfn.ISFORMULA(D228)),IF(AND(ISNUMBER(D228),D228&lt;&gt;0),Accueil!$B$7,IF(NOT(_xlfn.ISFORMULA(G228)),IF(AND(ISNUMBER(G228),G228&lt;&gt;0),Accueil!$B$7,""),"")),IF(NOT(_xlfn.ISFORMULA(G228)),IF(AND(ISNUMBER(G228),G228&lt;&gt;0),Accueil!$B$7,""),""))</f>
        <v/>
      </c>
      <c r="B228" s="37"/>
      <c r="C228" s="50"/>
      <c r="D228" s="249" t="str">
        <f t="shared" ca="1" si="38"/>
        <v/>
      </c>
      <c r="E228" s="223" t="str">
        <f t="shared" ca="1" si="39"/>
        <v/>
      </c>
      <c r="F228" s="223" t="str">
        <f t="shared" ca="1" si="40"/>
        <v/>
      </c>
      <c r="G228" s="224" t="str">
        <f t="shared" ca="1" si="41"/>
        <v/>
      </c>
      <c r="H228" s="255" t="str">
        <f t="shared" ca="1" si="42"/>
        <v/>
      </c>
      <c r="I228" s="251" t="str">
        <f t="shared" ca="1" si="43"/>
        <v/>
      </c>
      <c r="J228" s="244" t="str">
        <f t="shared" ca="1" si="44"/>
        <v/>
      </c>
      <c r="K228" s="35"/>
      <c r="L228" s="148"/>
      <c r="M228" s="148"/>
      <c r="N228" s="148"/>
      <c r="O228" s="148"/>
      <c r="P228" s="148"/>
      <c r="Q228" s="148"/>
      <c r="R228" s="148"/>
      <c r="S228" s="148"/>
      <c r="T228" s="197"/>
      <c r="U228" s="35"/>
      <c r="X228" s="148"/>
      <c r="Y228" s="148"/>
      <c r="Z228" s="148"/>
      <c r="AA228" s="228" t="b">
        <f t="shared" ca="1" si="45"/>
        <v>1</v>
      </c>
      <c r="AB228" s="228" t="b">
        <f t="shared" si="46"/>
        <v>0</v>
      </c>
      <c r="AC228" s="228" t="b">
        <f ca="1">AND(Accueil!$Z$100="Régulière",Accueil!$E$5="Oui",$AA228,NOT($AB228),OR($AE228="",Accueil!$E$7="",NOT(ISNUMBER(Accueil!$E$7)),$AE228&gt;=Accueil!$E$7))</f>
        <v>0</v>
      </c>
      <c r="AD228" s="228" t="b">
        <f ca="1">AND(Accueil!$Z$100="Régulière",Accueil!$E$8="Oui",$AA228,NOT($AB228),OR($AE228="",Accueil!$E$10="",NOT(ISNUMBER(Accueil!$E$10)),$AE228&gt;=Accueil!$E$10))</f>
        <v>0</v>
      </c>
      <c r="AE228" s="247" t="str">
        <f>IF(NOT(_xlfn.ISFORMULA(A228)),IF(ISNUMBER(A228),A228,IF(NOT(_xlfn.ISFORMULA(D228)),IF(AND(ISNUMBER(D228),D228&lt;&gt;0),Accueil!$B$7,IF(NOT(_xlfn.ISFORMULA(G228)),IF(AND(ISNUMBER(G228),G228&lt;&gt;0),Accueil!$B$7,""),"")),IF(NOT(_xlfn.ISFORMULA(G228)),IF(AND(ISNUMBER(G228),G228&lt;&gt;0),Accueil!$B$7,""),""))),IF(NOT(_xlfn.ISFORMULA(D228)),IF(AND(ISNUMBER(D228),D228&lt;&gt;0),Accueil!$B$7,IF(NOT(_xlfn.ISFORMULA(G228)),IF(AND(ISNUMBER(G228),G228&lt;&gt;0),Accueil!$B$7,""),"")),IF(NOT(_xlfn.ISFORMULA(G228)),IF(AND(ISNUMBER(G228),G228&lt;&gt;0),Accueil!$B$7,""),"")))</f>
        <v/>
      </c>
      <c r="AF228" s="231" t="str">
        <f t="shared" ca="1" si="47"/>
        <v/>
      </c>
      <c r="AG228" s="231">
        <f ca="1">IF($AC228,ROUND(IF(ISNUMBER(E228),E228,0)*(IF(OR(ISNUMBER(SEARCH("Non déductible",$C228)),ISNUMBER(SEARCH("Non deductible",$C228))),0,IF(ISNUMBER(SEARCH("Repas",$C228)),0.5,IF(ISNUMBER(SEARCH("Bureau à domicile",$C228)),Accueil!$B$13,IF(OR(ISNUMBER(SEARCH("Véhicule",$C228)),ISNUMBER(SEARCH("Vehicule",$C228)),ISNUMBER(SEARCH("vehicule",$C228))),Accueil!$B$14,IFERROR(VLOOKUP($C228,$L$3:$P$43,5,FALSE),1)))))),2),0)</f>
        <v>0</v>
      </c>
      <c r="AH228" s="231">
        <f ca="1">IF($AD228,ROUND(IF(ISNUMBER(F228),F228,0)*(IF(OR(ISNUMBER(SEARCH("Non déductible",$C228)),ISNUMBER(SEARCH("Non deductible",$C228))),0,IF(ISNUMBER(SEARCH("Repas",$C228)),0.5,IF(ISNUMBER(SEARCH("Bureau à domicile",$C228)),Accueil!$B$13,IF(OR(ISNUMBER(SEARCH("Véhicule",$C228)),ISNUMBER(SEARCH("Vehicule",$C228)),ISNUMBER(SEARCH("vehicule",$C228))),Accueil!$B$14,IFERROR(VLOOKUP($C228,$L$3:$P$43,5,FALSE),1)))))),2),0)</f>
        <v>0</v>
      </c>
    </row>
    <row r="229" spans="1:34" ht="20.100000000000001" customHeight="1" x14ac:dyDescent="0.25">
      <c r="A229" s="248" t="str">
        <f>IF(NOT(_xlfn.ISFORMULA(D229)),IF(AND(ISNUMBER(D229),D229&lt;&gt;0),Accueil!$B$7,IF(NOT(_xlfn.ISFORMULA(G229)),IF(AND(ISNUMBER(G229),G229&lt;&gt;0),Accueil!$B$7,""),"")),IF(NOT(_xlfn.ISFORMULA(G229)),IF(AND(ISNUMBER(G229),G229&lt;&gt;0),Accueil!$B$7,""),""))</f>
        <v/>
      </c>
      <c r="B229" s="37"/>
      <c r="C229" s="50"/>
      <c r="D229" s="249" t="str">
        <f t="shared" ca="1" si="38"/>
        <v/>
      </c>
      <c r="E229" s="223" t="str">
        <f t="shared" ca="1" si="39"/>
        <v/>
      </c>
      <c r="F229" s="223" t="str">
        <f t="shared" ca="1" si="40"/>
        <v/>
      </c>
      <c r="G229" s="224" t="str">
        <f t="shared" ca="1" si="41"/>
        <v/>
      </c>
      <c r="H229" s="255" t="str">
        <f t="shared" ca="1" si="42"/>
        <v/>
      </c>
      <c r="I229" s="251" t="str">
        <f t="shared" ca="1" si="43"/>
        <v/>
      </c>
      <c r="J229" s="244" t="str">
        <f t="shared" ca="1" si="44"/>
        <v/>
      </c>
      <c r="K229" s="35"/>
      <c r="L229" s="148"/>
      <c r="M229" s="148"/>
      <c r="N229" s="148"/>
      <c r="O229" s="148"/>
      <c r="P229" s="148"/>
      <c r="Q229" s="148"/>
      <c r="R229" s="148"/>
      <c r="S229" s="148"/>
      <c r="T229" s="197"/>
      <c r="U229" s="35"/>
      <c r="X229" s="148"/>
      <c r="Y229" s="148"/>
      <c r="Z229" s="148"/>
      <c r="AA229" s="228" t="b">
        <f t="shared" ca="1" si="45"/>
        <v>1</v>
      </c>
      <c r="AB229" s="228" t="b">
        <f t="shared" si="46"/>
        <v>0</v>
      </c>
      <c r="AC229" s="228" t="b">
        <f ca="1">AND(Accueil!$Z$100="Régulière",Accueil!$E$5="Oui",$AA229,NOT($AB229),OR($AE229="",Accueil!$E$7="",NOT(ISNUMBER(Accueil!$E$7)),$AE229&gt;=Accueil!$E$7))</f>
        <v>0</v>
      </c>
      <c r="AD229" s="228" t="b">
        <f ca="1">AND(Accueil!$Z$100="Régulière",Accueil!$E$8="Oui",$AA229,NOT($AB229),OR($AE229="",Accueil!$E$10="",NOT(ISNUMBER(Accueil!$E$10)),$AE229&gt;=Accueil!$E$10))</f>
        <v>0</v>
      </c>
      <c r="AE229" s="247" t="str">
        <f>IF(NOT(_xlfn.ISFORMULA(A229)),IF(ISNUMBER(A229),A229,IF(NOT(_xlfn.ISFORMULA(D229)),IF(AND(ISNUMBER(D229),D229&lt;&gt;0),Accueil!$B$7,IF(NOT(_xlfn.ISFORMULA(G229)),IF(AND(ISNUMBER(G229),G229&lt;&gt;0),Accueil!$B$7,""),"")),IF(NOT(_xlfn.ISFORMULA(G229)),IF(AND(ISNUMBER(G229),G229&lt;&gt;0),Accueil!$B$7,""),""))),IF(NOT(_xlfn.ISFORMULA(D229)),IF(AND(ISNUMBER(D229),D229&lt;&gt;0),Accueil!$B$7,IF(NOT(_xlfn.ISFORMULA(G229)),IF(AND(ISNUMBER(G229),G229&lt;&gt;0),Accueil!$B$7,""),"")),IF(NOT(_xlfn.ISFORMULA(G229)),IF(AND(ISNUMBER(G229),G229&lt;&gt;0),Accueil!$B$7,""),"")))</f>
        <v/>
      </c>
      <c r="AF229" s="231" t="str">
        <f t="shared" ca="1" si="47"/>
        <v/>
      </c>
      <c r="AG229" s="231">
        <f ca="1">IF($AC229,ROUND(IF(ISNUMBER(E229),E229,0)*(IF(OR(ISNUMBER(SEARCH("Non déductible",$C229)),ISNUMBER(SEARCH("Non deductible",$C229))),0,IF(ISNUMBER(SEARCH("Repas",$C229)),0.5,IF(ISNUMBER(SEARCH("Bureau à domicile",$C229)),Accueil!$B$13,IF(OR(ISNUMBER(SEARCH("Véhicule",$C229)),ISNUMBER(SEARCH("Vehicule",$C229)),ISNUMBER(SEARCH("vehicule",$C229))),Accueil!$B$14,IFERROR(VLOOKUP($C229,$L$3:$P$43,5,FALSE),1)))))),2),0)</f>
        <v>0</v>
      </c>
      <c r="AH229" s="231">
        <f ca="1">IF($AD229,ROUND(IF(ISNUMBER(F229),F229,0)*(IF(OR(ISNUMBER(SEARCH("Non déductible",$C229)),ISNUMBER(SEARCH("Non deductible",$C229))),0,IF(ISNUMBER(SEARCH("Repas",$C229)),0.5,IF(ISNUMBER(SEARCH("Bureau à domicile",$C229)),Accueil!$B$13,IF(OR(ISNUMBER(SEARCH("Véhicule",$C229)),ISNUMBER(SEARCH("Vehicule",$C229)),ISNUMBER(SEARCH("vehicule",$C229))),Accueil!$B$14,IFERROR(VLOOKUP($C229,$L$3:$P$43,5,FALSE),1)))))),2),0)</f>
        <v>0</v>
      </c>
    </row>
    <row r="230" spans="1:34" ht="20.100000000000001" customHeight="1" x14ac:dyDescent="0.25">
      <c r="A230" s="248" t="str">
        <f>IF(NOT(_xlfn.ISFORMULA(D230)),IF(AND(ISNUMBER(D230),D230&lt;&gt;0),Accueil!$B$7,IF(NOT(_xlfn.ISFORMULA(G230)),IF(AND(ISNUMBER(G230),G230&lt;&gt;0),Accueil!$B$7,""),"")),IF(NOT(_xlfn.ISFORMULA(G230)),IF(AND(ISNUMBER(G230),G230&lt;&gt;0),Accueil!$B$7,""),""))</f>
        <v/>
      </c>
      <c r="B230" s="37"/>
      <c r="C230" s="50"/>
      <c r="D230" s="249" t="str">
        <f t="shared" ca="1" si="38"/>
        <v/>
      </c>
      <c r="E230" s="223" t="str">
        <f t="shared" ca="1" si="39"/>
        <v/>
      </c>
      <c r="F230" s="223" t="str">
        <f t="shared" ca="1" si="40"/>
        <v/>
      </c>
      <c r="G230" s="224" t="str">
        <f t="shared" ca="1" si="41"/>
        <v/>
      </c>
      <c r="H230" s="255" t="str">
        <f t="shared" ca="1" si="42"/>
        <v/>
      </c>
      <c r="I230" s="251" t="str">
        <f t="shared" ca="1" si="43"/>
        <v/>
      </c>
      <c r="J230" s="244" t="str">
        <f t="shared" ca="1" si="44"/>
        <v/>
      </c>
      <c r="K230" s="35"/>
      <c r="L230" s="148"/>
      <c r="M230" s="148"/>
      <c r="N230" s="148"/>
      <c r="O230" s="148"/>
      <c r="P230" s="148"/>
      <c r="Q230" s="148"/>
      <c r="R230" s="148"/>
      <c r="S230" s="148"/>
      <c r="T230" s="197"/>
      <c r="U230" s="35"/>
      <c r="X230" s="148"/>
      <c r="Y230" s="148"/>
      <c r="Z230" s="148"/>
      <c r="AA230" s="228" t="b">
        <f t="shared" ca="1" si="45"/>
        <v>1</v>
      </c>
      <c r="AB230" s="228" t="b">
        <f t="shared" si="46"/>
        <v>0</v>
      </c>
      <c r="AC230" s="228" t="b">
        <f ca="1">AND(Accueil!$Z$100="Régulière",Accueil!$E$5="Oui",$AA230,NOT($AB230),OR($AE230="",Accueil!$E$7="",NOT(ISNUMBER(Accueil!$E$7)),$AE230&gt;=Accueil!$E$7))</f>
        <v>0</v>
      </c>
      <c r="AD230" s="228" t="b">
        <f ca="1">AND(Accueil!$Z$100="Régulière",Accueil!$E$8="Oui",$AA230,NOT($AB230),OR($AE230="",Accueil!$E$10="",NOT(ISNUMBER(Accueil!$E$10)),$AE230&gt;=Accueil!$E$10))</f>
        <v>0</v>
      </c>
      <c r="AE230" s="247" t="str">
        <f>IF(NOT(_xlfn.ISFORMULA(A230)),IF(ISNUMBER(A230),A230,IF(NOT(_xlfn.ISFORMULA(D230)),IF(AND(ISNUMBER(D230),D230&lt;&gt;0),Accueil!$B$7,IF(NOT(_xlfn.ISFORMULA(G230)),IF(AND(ISNUMBER(G230),G230&lt;&gt;0),Accueil!$B$7,""),"")),IF(NOT(_xlfn.ISFORMULA(G230)),IF(AND(ISNUMBER(G230),G230&lt;&gt;0),Accueil!$B$7,""),""))),IF(NOT(_xlfn.ISFORMULA(D230)),IF(AND(ISNUMBER(D230),D230&lt;&gt;0),Accueil!$B$7,IF(NOT(_xlfn.ISFORMULA(G230)),IF(AND(ISNUMBER(G230),G230&lt;&gt;0),Accueil!$B$7,""),"")),IF(NOT(_xlfn.ISFORMULA(G230)),IF(AND(ISNUMBER(G230),G230&lt;&gt;0),Accueil!$B$7,""),"")))</f>
        <v/>
      </c>
      <c r="AF230" s="231" t="str">
        <f t="shared" ca="1" si="47"/>
        <v/>
      </c>
      <c r="AG230" s="231">
        <f ca="1">IF($AC230,ROUND(IF(ISNUMBER(E230),E230,0)*(IF(OR(ISNUMBER(SEARCH("Non déductible",$C230)),ISNUMBER(SEARCH("Non deductible",$C230))),0,IF(ISNUMBER(SEARCH("Repas",$C230)),0.5,IF(ISNUMBER(SEARCH("Bureau à domicile",$C230)),Accueil!$B$13,IF(OR(ISNUMBER(SEARCH("Véhicule",$C230)),ISNUMBER(SEARCH("Vehicule",$C230)),ISNUMBER(SEARCH("vehicule",$C230))),Accueil!$B$14,IFERROR(VLOOKUP($C230,$L$3:$P$43,5,FALSE),1)))))),2),0)</f>
        <v>0</v>
      </c>
      <c r="AH230" s="231">
        <f ca="1">IF($AD230,ROUND(IF(ISNUMBER(F230),F230,0)*(IF(OR(ISNUMBER(SEARCH("Non déductible",$C230)),ISNUMBER(SEARCH("Non deductible",$C230))),0,IF(ISNUMBER(SEARCH("Repas",$C230)),0.5,IF(ISNUMBER(SEARCH("Bureau à domicile",$C230)),Accueil!$B$13,IF(OR(ISNUMBER(SEARCH("Véhicule",$C230)),ISNUMBER(SEARCH("Vehicule",$C230)),ISNUMBER(SEARCH("vehicule",$C230))),Accueil!$B$14,IFERROR(VLOOKUP($C230,$L$3:$P$43,5,FALSE),1)))))),2),0)</f>
        <v>0</v>
      </c>
    </row>
    <row r="231" spans="1:34" ht="20.100000000000001" customHeight="1" x14ac:dyDescent="0.25">
      <c r="A231" s="248" t="str">
        <f>IF(NOT(_xlfn.ISFORMULA(D231)),IF(AND(ISNUMBER(D231),D231&lt;&gt;0),Accueil!$B$7,IF(NOT(_xlfn.ISFORMULA(G231)),IF(AND(ISNUMBER(G231),G231&lt;&gt;0),Accueil!$B$7,""),"")),IF(NOT(_xlfn.ISFORMULA(G231)),IF(AND(ISNUMBER(G231),G231&lt;&gt;0),Accueil!$B$7,""),""))</f>
        <v/>
      </c>
      <c r="B231" s="37"/>
      <c r="C231" s="50"/>
      <c r="D231" s="249" t="str">
        <f t="shared" ca="1" si="38"/>
        <v/>
      </c>
      <c r="E231" s="223" t="str">
        <f t="shared" ca="1" si="39"/>
        <v/>
      </c>
      <c r="F231" s="223" t="str">
        <f t="shared" ca="1" si="40"/>
        <v/>
      </c>
      <c r="G231" s="224" t="str">
        <f t="shared" ca="1" si="41"/>
        <v/>
      </c>
      <c r="H231" s="255" t="str">
        <f t="shared" ca="1" si="42"/>
        <v/>
      </c>
      <c r="I231" s="251" t="str">
        <f t="shared" ca="1" si="43"/>
        <v/>
      </c>
      <c r="J231" s="244" t="str">
        <f t="shared" ca="1" si="44"/>
        <v/>
      </c>
      <c r="K231" s="35"/>
      <c r="L231" s="148"/>
      <c r="M231" s="148"/>
      <c r="N231" s="148"/>
      <c r="O231" s="148"/>
      <c r="P231" s="148"/>
      <c r="Q231" s="148"/>
      <c r="R231" s="148"/>
      <c r="S231" s="148"/>
      <c r="T231" s="197"/>
      <c r="U231" s="35"/>
      <c r="X231" s="148"/>
      <c r="Y231" s="148"/>
      <c r="Z231" s="148"/>
      <c r="AA231" s="228" t="b">
        <f t="shared" ca="1" si="45"/>
        <v>1</v>
      </c>
      <c r="AB231" s="228" t="b">
        <f t="shared" si="46"/>
        <v>0</v>
      </c>
      <c r="AC231" s="228" t="b">
        <f ca="1">AND(Accueil!$Z$100="Régulière",Accueil!$E$5="Oui",$AA231,NOT($AB231),OR($AE231="",Accueil!$E$7="",NOT(ISNUMBER(Accueil!$E$7)),$AE231&gt;=Accueil!$E$7))</f>
        <v>0</v>
      </c>
      <c r="AD231" s="228" t="b">
        <f ca="1">AND(Accueil!$Z$100="Régulière",Accueil!$E$8="Oui",$AA231,NOT($AB231),OR($AE231="",Accueil!$E$10="",NOT(ISNUMBER(Accueil!$E$10)),$AE231&gt;=Accueil!$E$10))</f>
        <v>0</v>
      </c>
      <c r="AE231" s="247" t="str">
        <f>IF(NOT(_xlfn.ISFORMULA(A231)),IF(ISNUMBER(A231),A231,IF(NOT(_xlfn.ISFORMULA(D231)),IF(AND(ISNUMBER(D231),D231&lt;&gt;0),Accueil!$B$7,IF(NOT(_xlfn.ISFORMULA(G231)),IF(AND(ISNUMBER(G231),G231&lt;&gt;0),Accueil!$B$7,""),"")),IF(NOT(_xlfn.ISFORMULA(G231)),IF(AND(ISNUMBER(G231),G231&lt;&gt;0),Accueil!$B$7,""),""))),IF(NOT(_xlfn.ISFORMULA(D231)),IF(AND(ISNUMBER(D231),D231&lt;&gt;0),Accueil!$B$7,IF(NOT(_xlfn.ISFORMULA(G231)),IF(AND(ISNUMBER(G231),G231&lt;&gt;0),Accueil!$B$7,""),"")),IF(NOT(_xlfn.ISFORMULA(G231)),IF(AND(ISNUMBER(G231),G231&lt;&gt;0),Accueil!$B$7,""),"")))</f>
        <v/>
      </c>
      <c r="AF231" s="231" t="str">
        <f t="shared" ca="1" si="47"/>
        <v/>
      </c>
      <c r="AG231" s="231">
        <f ca="1">IF($AC231,ROUND(IF(ISNUMBER(E231),E231,0)*(IF(OR(ISNUMBER(SEARCH("Non déductible",$C231)),ISNUMBER(SEARCH("Non deductible",$C231))),0,IF(ISNUMBER(SEARCH("Repas",$C231)),0.5,IF(ISNUMBER(SEARCH("Bureau à domicile",$C231)),Accueil!$B$13,IF(OR(ISNUMBER(SEARCH("Véhicule",$C231)),ISNUMBER(SEARCH("Vehicule",$C231)),ISNUMBER(SEARCH("vehicule",$C231))),Accueil!$B$14,IFERROR(VLOOKUP($C231,$L$3:$P$43,5,FALSE),1)))))),2),0)</f>
        <v>0</v>
      </c>
      <c r="AH231" s="231">
        <f ca="1">IF($AD231,ROUND(IF(ISNUMBER(F231),F231,0)*(IF(OR(ISNUMBER(SEARCH("Non déductible",$C231)),ISNUMBER(SEARCH("Non deductible",$C231))),0,IF(ISNUMBER(SEARCH("Repas",$C231)),0.5,IF(ISNUMBER(SEARCH("Bureau à domicile",$C231)),Accueil!$B$13,IF(OR(ISNUMBER(SEARCH("Véhicule",$C231)),ISNUMBER(SEARCH("Vehicule",$C231)),ISNUMBER(SEARCH("vehicule",$C231))),Accueil!$B$14,IFERROR(VLOOKUP($C231,$L$3:$P$43,5,FALSE),1)))))),2),0)</f>
        <v>0</v>
      </c>
    </row>
    <row r="232" spans="1:34" ht="20.100000000000001" customHeight="1" x14ac:dyDescent="0.25">
      <c r="A232" s="248" t="str">
        <f>IF(NOT(_xlfn.ISFORMULA(D232)),IF(AND(ISNUMBER(D232),D232&lt;&gt;0),Accueil!$B$7,IF(NOT(_xlfn.ISFORMULA(G232)),IF(AND(ISNUMBER(G232),G232&lt;&gt;0),Accueil!$B$7,""),"")),IF(NOT(_xlfn.ISFORMULA(G232)),IF(AND(ISNUMBER(G232),G232&lt;&gt;0),Accueil!$B$7,""),""))</f>
        <v/>
      </c>
      <c r="B232" s="37"/>
      <c r="C232" s="50"/>
      <c r="D232" s="249" t="str">
        <f t="shared" ca="1" si="38"/>
        <v/>
      </c>
      <c r="E232" s="223" t="str">
        <f t="shared" ca="1" si="39"/>
        <v/>
      </c>
      <c r="F232" s="223" t="str">
        <f t="shared" ca="1" si="40"/>
        <v/>
      </c>
      <c r="G232" s="224" t="str">
        <f t="shared" ca="1" si="41"/>
        <v/>
      </c>
      <c r="H232" s="255" t="str">
        <f t="shared" ca="1" si="42"/>
        <v/>
      </c>
      <c r="I232" s="251" t="str">
        <f t="shared" ca="1" si="43"/>
        <v/>
      </c>
      <c r="J232" s="244" t="str">
        <f t="shared" ca="1" si="44"/>
        <v/>
      </c>
      <c r="K232" s="35"/>
      <c r="L232" s="148"/>
      <c r="M232" s="148"/>
      <c r="N232" s="148"/>
      <c r="O232" s="148"/>
      <c r="P232" s="148"/>
      <c r="Q232" s="148"/>
      <c r="R232" s="148"/>
      <c r="S232" s="148"/>
      <c r="T232" s="197"/>
      <c r="U232" s="35"/>
      <c r="X232" s="148"/>
      <c r="Y232" s="148"/>
      <c r="Z232" s="148"/>
      <c r="AA232" s="228" t="b">
        <f t="shared" ca="1" si="45"/>
        <v>1</v>
      </c>
      <c r="AB232" s="228" t="b">
        <f t="shared" si="46"/>
        <v>0</v>
      </c>
      <c r="AC232" s="228" t="b">
        <f ca="1">AND(Accueil!$Z$100="Régulière",Accueil!$E$5="Oui",$AA232,NOT($AB232),OR($AE232="",Accueil!$E$7="",NOT(ISNUMBER(Accueil!$E$7)),$AE232&gt;=Accueil!$E$7))</f>
        <v>0</v>
      </c>
      <c r="AD232" s="228" t="b">
        <f ca="1">AND(Accueil!$Z$100="Régulière",Accueil!$E$8="Oui",$AA232,NOT($AB232),OR($AE232="",Accueil!$E$10="",NOT(ISNUMBER(Accueil!$E$10)),$AE232&gt;=Accueil!$E$10))</f>
        <v>0</v>
      </c>
      <c r="AE232" s="247" t="str">
        <f>IF(NOT(_xlfn.ISFORMULA(A232)),IF(ISNUMBER(A232),A232,IF(NOT(_xlfn.ISFORMULA(D232)),IF(AND(ISNUMBER(D232),D232&lt;&gt;0),Accueil!$B$7,IF(NOT(_xlfn.ISFORMULA(G232)),IF(AND(ISNUMBER(G232),G232&lt;&gt;0),Accueil!$B$7,""),"")),IF(NOT(_xlfn.ISFORMULA(G232)),IF(AND(ISNUMBER(G232),G232&lt;&gt;0),Accueil!$B$7,""),""))),IF(NOT(_xlfn.ISFORMULA(D232)),IF(AND(ISNUMBER(D232),D232&lt;&gt;0),Accueil!$B$7,IF(NOT(_xlfn.ISFORMULA(G232)),IF(AND(ISNUMBER(G232),G232&lt;&gt;0),Accueil!$B$7,""),"")),IF(NOT(_xlfn.ISFORMULA(G232)),IF(AND(ISNUMBER(G232),G232&lt;&gt;0),Accueil!$B$7,""),"")))</f>
        <v/>
      </c>
      <c r="AF232" s="231" t="str">
        <f t="shared" ca="1" si="47"/>
        <v/>
      </c>
      <c r="AG232" s="231">
        <f ca="1">IF($AC232,ROUND(IF(ISNUMBER(E232),E232,0)*(IF(OR(ISNUMBER(SEARCH("Non déductible",$C232)),ISNUMBER(SEARCH("Non deductible",$C232))),0,IF(ISNUMBER(SEARCH("Repas",$C232)),0.5,IF(ISNUMBER(SEARCH("Bureau à domicile",$C232)),Accueil!$B$13,IF(OR(ISNUMBER(SEARCH("Véhicule",$C232)),ISNUMBER(SEARCH("Vehicule",$C232)),ISNUMBER(SEARCH("vehicule",$C232))),Accueil!$B$14,IFERROR(VLOOKUP($C232,$L$3:$P$43,5,FALSE),1)))))),2),0)</f>
        <v>0</v>
      </c>
      <c r="AH232" s="231">
        <f ca="1">IF($AD232,ROUND(IF(ISNUMBER(F232),F232,0)*(IF(OR(ISNUMBER(SEARCH("Non déductible",$C232)),ISNUMBER(SEARCH("Non deductible",$C232))),0,IF(ISNUMBER(SEARCH("Repas",$C232)),0.5,IF(ISNUMBER(SEARCH("Bureau à domicile",$C232)),Accueil!$B$13,IF(OR(ISNUMBER(SEARCH("Véhicule",$C232)),ISNUMBER(SEARCH("Vehicule",$C232)),ISNUMBER(SEARCH("vehicule",$C232))),Accueil!$B$14,IFERROR(VLOOKUP($C232,$L$3:$P$43,5,FALSE),1)))))),2),0)</f>
        <v>0</v>
      </c>
    </row>
    <row r="233" spans="1:34" ht="20.100000000000001" customHeight="1" x14ac:dyDescent="0.25">
      <c r="A233" s="248" t="str">
        <f>IF(NOT(_xlfn.ISFORMULA(D233)),IF(AND(ISNUMBER(D233),D233&lt;&gt;0),Accueil!$B$7,IF(NOT(_xlfn.ISFORMULA(G233)),IF(AND(ISNUMBER(G233),G233&lt;&gt;0),Accueil!$B$7,""),"")),IF(NOT(_xlfn.ISFORMULA(G233)),IF(AND(ISNUMBER(G233),G233&lt;&gt;0),Accueil!$B$7,""),""))</f>
        <v/>
      </c>
      <c r="B233" s="37"/>
      <c r="C233" s="50"/>
      <c r="D233" s="249" t="str">
        <f t="shared" ca="1" si="38"/>
        <v/>
      </c>
      <c r="E233" s="223" t="str">
        <f t="shared" ca="1" si="39"/>
        <v/>
      </c>
      <c r="F233" s="223" t="str">
        <f t="shared" ca="1" si="40"/>
        <v/>
      </c>
      <c r="G233" s="224" t="str">
        <f t="shared" ca="1" si="41"/>
        <v/>
      </c>
      <c r="H233" s="255" t="str">
        <f t="shared" ca="1" si="42"/>
        <v/>
      </c>
      <c r="I233" s="251" t="str">
        <f t="shared" ca="1" si="43"/>
        <v/>
      </c>
      <c r="J233" s="244" t="str">
        <f t="shared" ca="1" si="44"/>
        <v/>
      </c>
      <c r="K233" s="35"/>
      <c r="L233" s="148"/>
      <c r="M233" s="148"/>
      <c r="N233" s="148"/>
      <c r="O233" s="148"/>
      <c r="P233" s="148"/>
      <c r="Q233" s="148"/>
      <c r="R233" s="148"/>
      <c r="S233" s="148"/>
      <c r="T233" s="197"/>
      <c r="U233" s="35"/>
      <c r="X233" s="148"/>
      <c r="Y233" s="148"/>
      <c r="Z233" s="148"/>
      <c r="AA233" s="228" t="b">
        <f t="shared" ca="1" si="45"/>
        <v>1</v>
      </c>
      <c r="AB233" s="228" t="b">
        <f t="shared" si="46"/>
        <v>0</v>
      </c>
      <c r="AC233" s="228" t="b">
        <f ca="1">AND(Accueil!$Z$100="Régulière",Accueil!$E$5="Oui",$AA233,NOT($AB233),OR($AE233="",Accueil!$E$7="",NOT(ISNUMBER(Accueil!$E$7)),$AE233&gt;=Accueil!$E$7))</f>
        <v>0</v>
      </c>
      <c r="AD233" s="228" t="b">
        <f ca="1">AND(Accueil!$Z$100="Régulière",Accueil!$E$8="Oui",$AA233,NOT($AB233),OR($AE233="",Accueil!$E$10="",NOT(ISNUMBER(Accueil!$E$10)),$AE233&gt;=Accueil!$E$10))</f>
        <v>0</v>
      </c>
      <c r="AE233" s="247" t="str">
        <f>IF(NOT(_xlfn.ISFORMULA(A233)),IF(ISNUMBER(A233),A233,IF(NOT(_xlfn.ISFORMULA(D233)),IF(AND(ISNUMBER(D233),D233&lt;&gt;0),Accueil!$B$7,IF(NOT(_xlfn.ISFORMULA(G233)),IF(AND(ISNUMBER(G233),G233&lt;&gt;0),Accueil!$B$7,""),"")),IF(NOT(_xlfn.ISFORMULA(G233)),IF(AND(ISNUMBER(G233),G233&lt;&gt;0),Accueil!$B$7,""),""))),IF(NOT(_xlfn.ISFORMULA(D233)),IF(AND(ISNUMBER(D233),D233&lt;&gt;0),Accueil!$B$7,IF(NOT(_xlfn.ISFORMULA(G233)),IF(AND(ISNUMBER(G233),G233&lt;&gt;0),Accueil!$B$7,""),"")),IF(NOT(_xlfn.ISFORMULA(G233)),IF(AND(ISNUMBER(G233),G233&lt;&gt;0),Accueil!$B$7,""),"")))</f>
        <v/>
      </c>
      <c r="AF233" s="231" t="str">
        <f t="shared" ca="1" si="47"/>
        <v/>
      </c>
      <c r="AG233" s="231">
        <f ca="1">IF($AC233,ROUND(IF(ISNUMBER(E233),E233,0)*(IF(OR(ISNUMBER(SEARCH("Non déductible",$C233)),ISNUMBER(SEARCH("Non deductible",$C233))),0,IF(ISNUMBER(SEARCH("Repas",$C233)),0.5,IF(ISNUMBER(SEARCH("Bureau à domicile",$C233)),Accueil!$B$13,IF(OR(ISNUMBER(SEARCH("Véhicule",$C233)),ISNUMBER(SEARCH("Vehicule",$C233)),ISNUMBER(SEARCH("vehicule",$C233))),Accueil!$B$14,IFERROR(VLOOKUP($C233,$L$3:$P$43,5,FALSE),1)))))),2),0)</f>
        <v>0</v>
      </c>
      <c r="AH233" s="231">
        <f ca="1">IF($AD233,ROUND(IF(ISNUMBER(F233),F233,0)*(IF(OR(ISNUMBER(SEARCH("Non déductible",$C233)),ISNUMBER(SEARCH("Non deductible",$C233))),0,IF(ISNUMBER(SEARCH("Repas",$C233)),0.5,IF(ISNUMBER(SEARCH("Bureau à domicile",$C233)),Accueil!$B$13,IF(OR(ISNUMBER(SEARCH("Véhicule",$C233)),ISNUMBER(SEARCH("Vehicule",$C233)),ISNUMBER(SEARCH("vehicule",$C233))),Accueil!$B$14,IFERROR(VLOOKUP($C233,$L$3:$P$43,5,FALSE),1)))))),2),0)</f>
        <v>0</v>
      </c>
    </row>
    <row r="234" spans="1:34" ht="20.100000000000001" customHeight="1" x14ac:dyDescent="0.25">
      <c r="A234" s="248" t="str">
        <f>IF(NOT(_xlfn.ISFORMULA(D234)),IF(AND(ISNUMBER(D234),D234&lt;&gt;0),Accueil!$B$7,IF(NOT(_xlfn.ISFORMULA(G234)),IF(AND(ISNUMBER(G234),G234&lt;&gt;0),Accueil!$B$7,""),"")),IF(NOT(_xlfn.ISFORMULA(G234)),IF(AND(ISNUMBER(G234),G234&lt;&gt;0),Accueil!$B$7,""),""))</f>
        <v/>
      </c>
      <c r="B234" s="37"/>
      <c r="C234" s="50"/>
      <c r="D234" s="249" t="str">
        <f t="shared" ca="1" si="38"/>
        <v/>
      </c>
      <c r="E234" s="223" t="str">
        <f t="shared" ca="1" si="39"/>
        <v/>
      </c>
      <c r="F234" s="223" t="str">
        <f t="shared" ca="1" si="40"/>
        <v/>
      </c>
      <c r="G234" s="224" t="str">
        <f t="shared" ca="1" si="41"/>
        <v/>
      </c>
      <c r="H234" s="255" t="str">
        <f t="shared" ca="1" si="42"/>
        <v/>
      </c>
      <c r="I234" s="251" t="str">
        <f t="shared" ca="1" si="43"/>
        <v/>
      </c>
      <c r="J234" s="244" t="str">
        <f t="shared" ca="1" si="44"/>
        <v/>
      </c>
      <c r="K234" s="35"/>
      <c r="L234" s="148"/>
      <c r="M234" s="148"/>
      <c r="N234" s="148"/>
      <c r="O234" s="148"/>
      <c r="P234" s="148"/>
      <c r="Q234" s="148"/>
      <c r="R234" s="148"/>
      <c r="S234" s="148"/>
      <c r="T234" s="197"/>
      <c r="U234" s="35"/>
      <c r="X234" s="148"/>
      <c r="Y234" s="148"/>
      <c r="Z234" s="148"/>
      <c r="AA234" s="228" t="b">
        <f t="shared" ca="1" si="45"/>
        <v>1</v>
      </c>
      <c r="AB234" s="228" t="b">
        <f t="shared" si="46"/>
        <v>0</v>
      </c>
      <c r="AC234" s="228" t="b">
        <f ca="1">AND(Accueil!$Z$100="Régulière",Accueil!$E$5="Oui",$AA234,NOT($AB234),OR($AE234="",Accueil!$E$7="",NOT(ISNUMBER(Accueil!$E$7)),$AE234&gt;=Accueil!$E$7))</f>
        <v>0</v>
      </c>
      <c r="AD234" s="228" t="b">
        <f ca="1">AND(Accueil!$Z$100="Régulière",Accueil!$E$8="Oui",$AA234,NOT($AB234),OR($AE234="",Accueil!$E$10="",NOT(ISNUMBER(Accueil!$E$10)),$AE234&gt;=Accueil!$E$10))</f>
        <v>0</v>
      </c>
      <c r="AE234" s="247" t="str">
        <f>IF(NOT(_xlfn.ISFORMULA(A234)),IF(ISNUMBER(A234),A234,IF(NOT(_xlfn.ISFORMULA(D234)),IF(AND(ISNUMBER(D234),D234&lt;&gt;0),Accueil!$B$7,IF(NOT(_xlfn.ISFORMULA(G234)),IF(AND(ISNUMBER(G234),G234&lt;&gt;0),Accueil!$B$7,""),"")),IF(NOT(_xlfn.ISFORMULA(G234)),IF(AND(ISNUMBER(G234),G234&lt;&gt;0),Accueil!$B$7,""),""))),IF(NOT(_xlfn.ISFORMULA(D234)),IF(AND(ISNUMBER(D234),D234&lt;&gt;0),Accueil!$B$7,IF(NOT(_xlfn.ISFORMULA(G234)),IF(AND(ISNUMBER(G234),G234&lt;&gt;0),Accueil!$B$7,""),"")),IF(NOT(_xlfn.ISFORMULA(G234)),IF(AND(ISNUMBER(G234),G234&lt;&gt;0),Accueil!$B$7,""),"")))</f>
        <v/>
      </c>
      <c r="AF234" s="231" t="str">
        <f t="shared" ca="1" si="47"/>
        <v/>
      </c>
      <c r="AG234" s="231">
        <f ca="1">IF($AC234,ROUND(IF(ISNUMBER(E234),E234,0)*(IF(OR(ISNUMBER(SEARCH("Non déductible",$C234)),ISNUMBER(SEARCH("Non deductible",$C234))),0,IF(ISNUMBER(SEARCH("Repas",$C234)),0.5,IF(ISNUMBER(SEARCH("Bureau à domicile",$C234)),Accueil!$B$13,IF(OR(ISNUMBER(SEARCH("Véhicule",$C234)),ISNUMBER(SEARCH("Vehicule",$C234)),ISNUMBER(SEARCH("vehicule",$C234))),Accueil!$B$14,IFERROR(VLOOKUP($C234,$L$3:$P$43,5,FALSE),1)))))),2),0)</f>
        <v>0</v>
      </c>
      <c r="AH234" s="231">
        <f ca="1">IF($AD234,ROUND(IF(ISNUMBER(F234),F234,0)*(IF(OR(ISNUMBER(SEARCH("Non déductible",$C234)),ISNUMBER(SEARCH("Non deductible",$C234))),0,IF(ISNUMBER(SEARCH("Repas",$C234)),0.5,IF(ISNUMBER(SEARCH("Bureau à domicile",$C234)),Accueil!$B$13,IF(OR(ISNUMBER(SEARCH("Véhicule",$C234)),ISNUMBER(SEARCH("Vehicule",$C234)),ISNUMBER(SEARCH("vehicule",$C234))),Accueil!$B$14,IFERROR(VLOOKUP($C234,$L$3:$P$43,5,FALSE),1)))))),2),0)</f>
        <v>0</v>
      </c>
    </row>
    <row r="235" spans="1:34" ht="20.100000000000001" customHeight="1" x14ac:dyDescent="0.25">
      <c r="A235" s="248" t="str">
        <f>IF(NOT(_xlfn.ISFORMULA(D235)),IF(AND(ISNUMBER(D235),D235&lt;&gt;0),Accueil!$B$7,IF(NOT(_xlfn.ISFORMULA(G235)),IF(AND(ISNUMBER(G235),G235&lt;&gt;0),Accueil!$B$7,""),"")),IF(NOT(_xlfn.ISFORMULA(G235)),IF(AND(ISNUMBER(G235),G235&lt;&gt;0),Accueil!$B$7,""),""))</f>
        <v/>
      </c>
      <c r="B235" s="37"/>
      <c r="C235" s="50"/>
      <c r="D235" s="249" t="str">
        <f t="shared" ca="1" si="38"/>
        <v/>
      </c>
      <c r="E235" s="223" t="str">
        <f t="shared" ca="1" si="39"/>
        <v/>
      </c>
      <c r="F235" s="223" t="str">
        <f t="shared" ca="1" si="40"/>
        <v/>
      </c>
      <c r="G235" s="224" t="str">
        <f t="shared" ca="1" si="41"/>
        <v/>
      </c>
      <c r="H235" s="255" t="str">
        <f t="shared" ca="1" si="42"/>
        <v/>
      </c>
      <c r="I235" s="251" t="str">
        <f t="shared" ca="1" si="43"/>
        <v/>
      </c>
      <c r="J235" s="244" t="str">
        <f t="shared" ca="1" si="44"/>
        <v/>
      </c>
      <c r="K235" s="35"/>
      <c r="L235" s="148"/>
      <c r="M235" s="148"/>
      <c r="N235" s="148"/>
      <c r="O235" s="148"/>
      <c r="P235" s="148"/>
      <c r="Q235" s="148"/>
      <c r="R235" s="148"/>
      <c r="S235" s="148"/>
      <c r="T235" s="197"/>
      <c r="U235" s="35"/>
      <c r="X235" s="148"/>
      <c r="Y235" s="148"/>
      <c r="Z235" s="148"/>
      <c r="AA235" s="228" t="b">
        <f t="shared" ca="1" si="45"/>
        <v>1</v>
      </c>
      <c r="AB235" s="228" t="b">
        <f t="shared" si="46"/>
        <v>0</v>
      </c>
      <c r="AC235" s="228" t="b">
        <f ca="1">AND(Accueil!$Z$100="Régulière",Accueil!$E$5="Oui",$AA235,NOT($AB235),OR($AE235="",Accueil!$E$7="",NOT(ISNUMBER(Accueil!$E$7)),$AE235&gt;=Accueil!$E$7))</f>
        <v>0</v>
      </c>
      <c r="AD235" s="228" t="b">
        <f ca="1">AND(Accueil!$Z$100="Régulière",Accueil!$E$8="Oui",$AA235,NOT($AB235),OR($AE235="",Accueil!$E$10="",NOT(ISNUMBER(Accueil!$E$10)),$AE235&gt;=Accueil!$E$10))</f>
        <v>0</v>
      </c>
      <c r="AE235" s="247" t="str">
        <f>IF(NOT(_xlfn.ISFORMULA(A235)),IF(ISNUMBER(A235),A235,IF(NOT(_xlfn.ISFORMULA(D235)),IF(AND(ISNUMBER(D235),D235&lt;&gt;0),Accueil!$B$7,IF(NOT(_xlfn.ISFORMULA(G235)),IF(AND(ISNUMBER(G235),G235&lt;&gt;0),Accueil!$B$7,""),"")),IF(NOT(_xlfn.ISFORMULA(G235)),IF(AND(ISNUMBER(G235),G235&lt;&gt;0),Accueil!$B$7,""),""))),IF(NOT(_xlfn.ISFORMULA(D235)),IF(AND(ISNUMBER(D235),D235&lt;&gt;0),Accueil!$B$7,IF(NOT(_xlfn.ISFORMULA(G235)),IF(AND(ISNUMBER(G235),G235&lt;&gt;0),Accueil!$B$7,""),"")),IF(NOT(_xlfn.ISFORMULA(G235)),IF(AND(ISNUMBER(G235),G235&lt;&gt;0),Accueil!$B$7,""),"")))</f>
        <v/>
      </c>
      <c r="AF235" s="231" t="str">
        <f t="shared" ca="1" si="47"/>
        <v/>
      </c>
      <c r="AG235" s="231">
        <f ca="1">IF($AC235,ROUND(IF(ISNUMBER(E235),E235,0)*(IF(OR(ISNUMBER(SEARCH("Non déductible",$C235)),ISNUMBER(SEARCH("Non deductible",$C235))),0,IF(ISNUMBER(SEARCH("Repas",$C235)),0.5,IF(ISNUMBER(SEARCH("Bureau à domicile",$C235)),Accueil!$B$13,IF(OR(ISNUMBER(SEARCH("Véhicule",$C235)),ISNUMBER(SEARCH("Vehicule",$C235)),ISNUMBER(SEARCH("vehicule",$C235))),Accueil!$B$14,IFERROR(VLOOKUP($C235,$L$3:$P$43,5,FALSE),1)))))),2),0)</f>
        <v>0</v>
      </c>
      <c r="AH235" s="231">
        <f ca="1">IF($AD235,ROUND(IF(ISNUMBER(F235),F235,0)*(IF(OR(ISNUMBER(SEARCH("Non déductible",$C235)),ISNUMBER(SEARCH("Non deductible",$C235))),0,IF(ISNUMBER(SEARCH("Repas",$C235)),0.5,IF(ISNUMBER(SEARCH("Bureau à domicile",$C235)),Accueil!$B$13,IF(OR(ISNUMBER(SEARCH("Véhicule",$C235)),ISNUMBER(SEARCH("Vehicule",$C235)),ISNUMBER(SEARCH("vehicule",$C235))),Accueil!$B$14,IFERROR(VLOOKUP($C235,$L$3:$P$43,5,FALSE),1)))))),2),0)</f>
        <v>0</v>
      </c>
    </row>
    <row r="236" spans="1:34" ht="20.100000000000001" customHeight="1" x14ac:dyDescent="0.25">
      <c r="A236" s="248" t="str">
        <f>IF(NOT(_xlfn.ISFORMULA(D236)),IF(AND(ISNUMBER(D236),D236&lt;&gt;0),Accueil!$B$7,IF(NOT(_xlfn.ISFORMULA(G236)),IF(AND(ISNUMBER(G236),G236&lt;&gt;0),Accueil!$B$7,""),"")),IF(NOT(_xlfn.ISFORMULA(G236)),IF(AND(ISNUMBER(G236),G236&lt;&gt;0),Accueil!$B$7,""),""))</f>
        <v/>
      </c>
      <c r="B236" s="37"/>
      <c r="C236" s="50"/>
      <c r="D236" s="249" t="str">
        <f t="shared" ca="1" si="38"/>
        <v/>
      </c>
      <c r="E236" s="223" t="str">
        <f t="shared" ca="1" si="39"/>
        <v/>
      </c>
      <c r="F236" s="223" t="str">
        <f t="shared" ca="1" si="40"/>
        <v/>
      </c>
      <c r="G236" s="224" t="str">
        <f t="shared" ca="1" si="41"/>
        <v/>
      </c>
      <c r="H236" s="255" t="str">
        <f t="shared" ca="1" si="42"/>
        <v/>
      </c>
      <c r="I236" s="251" t="str">
        <f t="shared" ca="1" si="43"/>
        <v/>
      </c>
      <c r="J236" s="244" t="str">
        <f t="shared" ca="1" si="44"/>
        <v/>
      </c>
      <c r="K236" s="35"/>
      <c r="L236" s="148"/>
      <c r="M236" s="148"/>
      <c r="N236" s="148"/>
      <c r="O236" s="148"/>
      <c r="P236" s="148"/>
      <c r="Q236" s="148"/>
      <c r="R236" s="148"/>
      <c r="S236" s="148"/>
      <c r="T236" s="197"/>
      <c r="U236" s="35"/>
      <c r="X236" s="148"/>
      <c r="Y236" s="148"/>
      <c r="Z236" s="148"/>
      <c r="AA236" s="228" t="b">
        <f t="shared" ca="1" si="45"/>
        <v>1</v>
      </c>
      <c r="AB236" s="228" t="b">
        <f t="shared" si="46"/>
        <v>0</v>
      </c>
      <c r="AC236" s="228" t="b">
        <f ca="1">AND(Accueil!$Z$100="Régulière",Accueil!$E$5="Oui",$AA236,NOT($AB236),OR($AE236="",Accueil!$E$7="",NOT(ISNUMBER(Accueil!$E$7)),$AE236&gt;=Accueil!$E$7))</f>
        <v>0</v>
      </c>
      <c r="AD236" s="228" t="b">
        <f ca="1">AND(Accueil!$Z$100="Régulière",Accueil!$E$8="Oui",$AA236,NOT($AB236),OR($AE236="",Accueil!$E$10="",NOT(ISNUMBER(Accueil!$E$10)),$AE236&gt;=Accueil!$E$10))</f>
        <v>0</v>
      </c>
      <c r="AE236" s="247" t="str">
        <f>IF(NOT(_xlfn.ISFORMULA(A236)),IF(ISNUMBER(A236),A236,IF(NOT(_xlfn.ISFORMULA(D236)),IF(AND(ISNUMBER(D236),D236&lt;&gt;0),Accueil!$B$7,IF(NOT(_xlfn.ISFORMULA(G236)),IF(AND(ISNUMBER(G236),G236&lt;&gt;0),Accueil!$B$7,""),"")),IF(NOT(_xlfn.ISFORMULA(G236)),IF(AND(ISNUMBER(G236),G236&lt;&gt;0),Accueil!$B$7,""),""))),IF(NOT(_xlfn.ISFORMULA(D236)),IF(AND(ISNUMBER(D236),D236&lt;&gt;0),Accueil!$B$7,IF(NOT(_xlfn.ISFORMULA(G236)),IF(AND(ISNUMBER(G236),G236&lt;&gt;0),Accueil!$B$7,""),"")),IF(NOT(_xlfn.ISFORMULA(G236)),IF(AND(ISNUMBER(G236),G236&lt;&gt;0),Accueil!$B$7,""),"")))</f>
        <v/>
      </c>
      <c r="AF236" s="231" t="str">
        <f t="shared" ca="1" si="47"/>
        <v/>
      </c>
      <c r="AG236" s="231">
        <f ca="1">IF($AC236,ROUND(IF(ISNUMBER(E236),E236,0)*(IF(OR(ISNUMBER(SEARCH("Non déductible",$C236)),ISNUMBER(SEARCH("Non deductible",$C236))),0,IF(ISNUMBER(SEARCH("Repas",$C236)),0.5,IF(ISNUMBER(SEARCH("Bureau à domicile",$C236)),Accueil!$B$13,IF(OR(ISNUMBER(SEARCH("Véhicule",$C236)),ISNUMBER(SEARCH("Vehicule",$C236)),ISNUMBER(SEARCH("vehicule",$C236))),Accueil!$B$14,IFERROR(VLOOKUP($C236,$L$3:$P$43,5,FALSE),1)))))),2),0)</f>
        <v>0</v>
      </c>
      <c r="AH236" s="231">
        <f ca="1">IF($AD236,ROUND(IF(ISNUMBER(F236),F236,0)*(IF(OR(ISNUMBER(SEARCH("Non déductible",$C236)),ISNUMBER(SEARCH("Non deductible",$C236))),0,IF(ISNUMBER(SEARCH("Repas",$C236)),0.5,IF(ISNUMBER(SEARCH("Bureau à domicile",$C236)),Accueil!$B$13,IF(OR(ISNUMBER(SEARCH("Véhicule",$C236)),ISNUMBER(SEARCH("Vehicule",$C236)),ISNUMBER(SEARCH("vehicule",$C236))),Accueil!$B$14,IFERROR(VLOOKUP($C236,$L$3:$P$43,5,FALSE),1)))))),2),0)</f>
        <v>0</v>
      </c>
    </row>
    <row r="237" spans="1:34" ht="20.100000000000001" customHeight="1" x14ac:dyDescent="0.25">
      <c r="A237" s="248" t="str">
        <f>IF(NOT(_xlfn.ISFORMULA(D237)),IF(AND(ISNUMBER(D237),D237&lt;&gt;0),Accueil!$B$7,IF(NOT(_xlfn.ISFORMULA(G237)),IF(AND(ISNUMBER(G237),G237&lt;&gt;0),Accueil!$B$7,""),"")),IF(NOT(_xlfn.ISFORMULA(G237)),IF(AND(ISNUMBER(G237),G237&lt;&gt;0),Accueil!$B$7,""),""))</f>
        <v/>
      </c>
      <c r="B237" s="37"/>
      <c r="C237" s="50"/>
      <c r="D237" s="249" t="str">
        <f t="shared" ca="1" si="38"/>
        <v/>
      </c>
      <c r="E237" s="223" t="str">
        <f t="shared" ca="1" si="39"/>
        <v/>
      </c>
      <c r="F237" s="223" t="str">
        <f t="shared" ca="1" si="40"/>
        <v/>
      </c>
      <c r="G237" s="224" t="str">
        <f t="shared" ca="1" si="41"/>
        <v/>
      </c>
      <c r="H237" s="255" t="str">
        <f t="shared" ca="1" si="42"/>
        <v/>
      </c>
      <c r="I237" s="251" t="str">
        <f t="shared" ca="1" si="43"/>
        <v/>
      </c>
      <c r="J237" s="244" t="str">
        <f t="shared" ca="1" si="44"/>
        <v/>
      </c>
      <c r="K237" s="35"/>
      <c r="L237" s="148"/>
      <c r="M237" s="148"/>
      <c r="N237" s="148"/>
      <c r="O237" s="148"/>
      <c r="P237" s="148"/>
      <c r="Q237" s="148"/>
      <c r="R237" s="148"/>
      <c r="S237" s="148"/>
      <c r="T237" s="197"/>
      <c r="U237" s="35"/>
      <c r="X237" s="148"/>
      <c r="Y237" s="148"/>
      <c r="Z237" s="148"/>
      <c r="AA237" s="228" t="b">
        <f t="shared" ca="1" si="45"/>
        <v>1</v>
      </c>
      <c r="AB237" s="228" t="b">
        <f t="shared" si="46"/>
        <v>0</v>
      </c>
      <c r="AC237" s="228" t="b">
        <f ca="1">AND(Accueil!$Z$100="Régulière",Accueil!$E$5="Oui",$AA237,NOT($AB237),OR($AE237="",Accueil!$E$7="",NOT(ISNUMBER(Accueil!$E$7)),$AE237&gt;=Accueil!$E$7))</f>
        <v>0</v>
      </c>
      <c r="AD237" s="228" t="b">
        <f ca="1">AND(Accueil!$Z$100="Régulière",Accueil!$E$8="Oui",$AA237,NOT($AB237),OR($AE237="",Accueil!$E$10="",NOT(ISNUMBER(Accueil!$E$10)),$AE237&gt;=Accueil!$E$10))</f>
        <v>0</v>
      </c>
      <c r="AE237" s="247" t="str">
        <f>IF(NOT(_xlfn.ISFORMULA(A237)),IF(ISNUMBER(A237),A237,IF(NOT(_xlfn.ISFORMULA(D237)),IF(AND(ISNUMBER(D237),D237&lt;&gt;0),Accueil!$B$7,IF(NOT(_xlfn.ISFORMULA(G237)),IF(AND(ISNUMBER(G237),G237&lt;&gt;0),Accueil!$B$7,""),"")),IF(NOT(_xlfn.ISFORMULA(G237)),IF(AND(ISNUMBER(G237),G237&lt;&gt;0),Accueil!$B$7,""),""))),IF(NOT(_xlfn.ISFORMULA(D237)),IF(AND(ISNUMBER(D237),D237&lt;&gt;0),Accueil!$B$7,IF(NOT(_xlfn.ISFORMULA(G237)),IF(AND(ISNUMBER(G237),G237&lt;&gt;0),Accueil!$B$7,""),"")),IF(NOT(_xlfn.ISFORMULA(G237)),IF(AND(ISNUMBER(G237),G237&lt;&gt;0),Accueil!$B$7,""),"")))</f>
        <v/>
      </c>
      <c r="AF237" s="231" t="str">
        <f t="shared" ca="1" si="47"/>
        <v/>
      </c>
      <c r="AG237" s="231">
        <f ca="1">IF($AC237,ROUND(IF(ISNUMBER(E237),E237,0)*(IF(OR(ISNUMBER(SEARCH("Non déductible",$C237)),ISNUMBER(SEARCH("Non deductible",$C237))),0,IF(ISNUMBER(SEARCH("Repas",$C237)),0.5,IF(ISNUMBER(SEARCH("Bureau à domicile",$C237)),Accueil!$B$13,IF(OR(ISNUMBER(SEARCH("Véhicule",$C237)),ISNUMBER(SEARCH("Vehicule",$C237)),ISNUMBER(SEARCH("vehicule",$C237))),Accueil!$B$14,IFERROR(VLOOKUP($C237,$L$3:$P$43,5,FALSE),1)))))),2),0)</f>
        <v>0</v>
      </c>
      <c r="AH237" s="231">
        <f ca="1">IF($AD237,ROUND(IF(ISNUMBER(F237),F237,0)*(IF(OR(ISNUMBER(SEARCH("Non déductible",$C237)),ISNUMBER(SEARCH("Non deductible",$C237))),0,IF(ISNUMBER(SEARCH("Repas",$C237)),0.5,IF(ISNUMBER(SEARCH("Bureau à domicile",$C237)),Accueil!$B$13,IF(OR(ISNUMBER(SEARCH("Véhicule",$C237)),ISNUMBER(SEARCH("Vehicule",$C237)),ISNUMBER(SEARCH("vehicule",$C237))),Accueil!$B$14,IFERROR(VLOOKUP($C237,$L$3:$P$43,5,FALSE),1)))))),2),0)</f>
        <v>0</v>
      </c>
    </row>
    <row r="238" spans="1:34" ht="20.100000000000001" customHeight="1" x14ac:dyDescent="0.25">
      <c r="A238" s="248" t="str">
        <f>IF(NOT(_xlfn.ISFORMULA(D238)),IF(AND(ISNUMBER(D238),D238&lt;&gt;0),Accueil!$B$7,IF(NOT(_xlfn.ISFORMULA(G238)),IF(AND(ISNUMBER(G238),G238&lt;&gt;0),Accueil!$B$7,""),"")),IF(NOT(_xlfn.ISFORMULA(G238)),IF(AND(ISNUMBER(G238),G238&lt;&gt;0),Accueil!$B$7,""),""))</f>
        <v/>
      </c>
      <c r="B238" s="37"/>
      <c r="C238" s="50"/>
      <c r="D238" s="249" t="str">
        <f t="shared" ca="1" si="38"/>
        <v/>
      </c>
      <c r="E238" s="223" t="str">
        <f t="shared" ca="1" si="39"/>
        <v/>
      </c>
      <c r="F238" s="223" t="str">
        <f t="shared" ca="1" si="40"/>
        <v/>
      </c>
      <c r="G238" s="224" t="str">
        <f t="shared" ca="1" si="41"/>
        <v/>
      </c>
      <c r="H238" s="255" t="str">
        <f t="shared" ca="1" si="42"/>
        <v/>
      </c>
      <c r="I238" s="251" t="str">
        <f t="shared" ca="1" si="43"/>
        <v/>
      </c>
      <c r="J238" s="244" t="str">
        <f t="shared" ca="1" si="44"/>
        <v/>
      </c>
      <c r="K238" s="35"/>
      <c r="L238" s="148"/>
      <c r="M238" s="148"/>
      <c r="N238" s="148"/>
      <c r="O238" s="148"/>
      <c r="P238" s="148"/>
      <c r="Q238" s="148"/>
      <c r="R238" s="148"/>
      <c r="S238" s="148"/>
      <c r="T238" s="197"/>
      <c r="U238" s="35"/>
      <c r="X238" s="148"/>
      <c r="Y238" s="148"/>
      <c r="Z238" s="148"/>
      <c r="AA238" s="228" t="b">
        <f t="shared" ca="1" si="45"/>
        <v>1</v>
      </c>
      <c r="AB238" s="228" t="b">
        <f t="shared" si="46"/>
        <v>0</v>
      </c>
      <c r="AC238" s="228" t="b">
        <f ca="1">AND(Accueil!$Z$100="Régulière",Accueil!$E$5="Oui",$AA238,NOT($AB238),OR($AE238="",Accueil!$E$7="",NOT(ISNUMBER(Accueil!$E$7)),$AE238&gt;=Accueil!$E$7))</f>
        <v>0</v>
      </c>
      <c r="AD238" s="228" t="b">
        <f ca="1">AND(Accueil!$Z$100="Régulière",Accueil!$E$8="Oui",$AA238,NOT($AB238),OR($AE238="",Accueil!$E$10="",NOT(ISNUMBER(Accueil!$E$10)),$AE238&gt;=Accueil!$E$10))</f>
        <v>0</v>
      </c>
      <c r="AE238" s="247" t="str">
        <f>IF(NOT(_xlfn.ISFORMULA(A238)),IF(ISNUMBER(A238),A238,IF(NOT(_xlfn.ISFORMULA(D238)),IF(AND(ISNUMBER(D238),D238&lt;&gt;0),Accueil!$B$7,IF(NOT(_xlfn.ISFORMULA(G238)),IF(AND(ISNUMBER(G238),G238&lt;&gt;0),Accueil!$B$7,""),"")),IF(NOT(_xlfn.ISFORMULA(G238)),IF(AND(ISNUMBER(G238),G238&lt;&gt;0),Accueil!$B$7,""),""))),IF(NOT(_xlfn.ISFORMULA(D238)),IF(AND(ISNUMBER(D238),D238&lt;&gt;0),Accueil!$B$7,IF(NOT(_xlfn.ISFORMULA(G238)),IF(AND(ISNUMBER(G238),G238&lt;&gt;0),Accueil!$B$7,""),"")),IF(NOT(_xlfn.ISFORMULA(G238)),IF(AND(ISNUMBER(G238),G238&lt;&gt;0),Accueil!$B$7,""),"")))</f>
        <v/>
      </c>
      <c r="AF238" s="231" t="str">
        <f t="shared" ca="1" si="47"/>
        <v/>
      </c>
      <c r="AG238" s="231">
        <f ca="1">IF($AC238,ROUND(IF(ISNUMBER(E238),E238,0)*(IF(OR(ISNUMBER(SEARCH("Non déductible",$C238)),ISNUMBER(SEARCH("Non deductible",$C238))),0,IF(ISNUMBER(SEARCH("Repas",$C238)),0.5,IF(ISNUMBER(SEARCH("Bureau à domicile",$C238)),Accueil!$B$13,IF(OR(ISNUMBER(SEARCH("Véhicule",$C238)),ISNUMBER(SEARCH("Vehicule",$C238)),ISNUMBER(SEARCH("vehicule",$C238))),Accueil!$B$14,IFERROR(VLOOKUP($C238,$L$3:$P$43,5,FALSE),1)))))),2),0)</f>
        <v>0</v>
      </c>
      <c r="AH238" s="231">
        <f ca="1">IF($AD238,ROUND(IF(ISNUMBER(F238),F238,0)*(IF(OR(ISNUMBER(SEARCH("Non déductible",$C238)),ISNUMBER(SEARCH("Non deductible",$C238))),0,IF(ISNUMBER(SEARCH("Repas",$C238)),0.5,IF(ISNUMBER(SEARCH("Bureau à domicile",$C238)),Accueil!$B$13,IF(OR(ISNUMBER(SEARCH("Véhicule",$C238)),ISNUMBER(SEARCH("Vehicule",$C238)),ISNUMBER(SEARCH("vehicule",$C238))),Accueil!$B$14,IFERROR(VLOOKUP($C238,$L$3:$P$43,5,FALSE),1)))))),2),0)</f>
        <v>0</v>
      </c>
    </row>
    <row r="239" spans="1:34" ht="20.100000000000001" customHeight="1" x14ac:dyDescent="0.25">
      <c r="A239" s="248" t="str">
        <f>IF(NOT(_xlfn.ISFORMULA(D239)),IF(AND(ISNUMBER(D239),D239&lt;&gt;0),Accueil!$B$7,IF(NOT(_xlfn.ISFORMULA(G239)),IF(AND(ISNUMBER(G239),G239&lt;&gt;0),Accueil!$B$7,""),"")),IF(NOT(_xlfn.ISFORMULA(G239)),IF(AND(ISNUMBER(G239),G239&lt;&gt;0),Accueil!$B$7,""),""))</f>
        <v/>
      </c>
      <c r="B239" s="37"/>
      <c r="C239" s="50"/>
      <c r="D239" s="249" t="str">
        <f t="shared" ca="1" si="38"/>
        <v/>
      </c>
      <c r="E239" s="223" t="str">
        <f t="shared" ca="1" si="39"/>
        <v/>
      </c>
      <c r="F239" s="223" t="str">
        <f t="shared" ca="1" si="40"/>
        <v/>
      </c>
      <c r="G239" s="224" t="str">
        <f t="shared" ca="1" si="41"/>
        <v/>
      </c>
      <c r="H239" s="255" t="str">
        <f t="shared" ca="1" si="42"/>
        <v/>
      </c>
      <c r="I239" s="251" t="str">
        <f t="shared" ca="1" si="43"/>
        <v/>
      </c>
      <c r="J239" s="244" t="str">
        <f t="shared" ca="1" si="44"/>
        <v/>
      </c>
      <c r="K239" s="35"/>
      <c r="L239" s="148"/>
      <c r="M239" s="148"/>
      <c r="N239" s="148"/>
      <c r="O239" s="148"/>
      <c r="P239" s="148"/>
      <c r="Q239" s="148"/>
      <c r="R239" s="148"/>
      <c r="S239" s="148"/>
      <c r="T239" s="197"/>
      <c r="U239" s="35"/>
      <c r="X239" s="148"/>
      <c r="Y239" s="148"/>
      <c r="Z239" s="148"/>
      <c r="AA239" s="228" t="b">
        <f t="shared" ca="1" si="45"/>
        <v>1</v>
      </c>
      <c r="AB239" s="228" t="b">
        <f t="shared" si="46"/>
        <v>0</v>
      </c>
      <c r="AC239" s="228" t="b">
        <f ca="1">AND(Accueil!$Z$100="Régulière",Accueil!$E$5="Oui",$AA239,NOT($AB239),OR($AE239="",Accueil!$E$7="",NOT(ISNUMBER(Accueil!$E$7)),$AE239&gt;=Accueil!$E$7))</f>
        <v>0</v>
      </c>
      <c r="AD239" s="228" t="b">
        <f ca="1">AND(Accueil!$Z$100="Régulière",Accueil!$E$8="Oui",$AA239,NOT($AB239),OR($AE239="",Accueil!$E$10="",NOT(ISNUMBER(Accueil!$E$10)),$AE239&gt;=Accueil!$E$10))</f>
        <v>0</v>
      </c>
      <c r="AE239" s="247" t="str">
        <f>IF(NOT(_xlfn.ISFORMULA(A239)),IF(ISNUMBER(A239),A239,IF(NOT(_xlfn.ISFORMULA(D239)),IF(AND(ISNUMBER(D239),D239&lt;&gt;0),Accueil!$B$7,IF(NOT(_xlfn.ISFORMULA(G239)),IF(AND(ISNUMBER(G239),G239&lt;&gt;0),Accueil!$B$7,""),"")),IF(NOT(_xlfn.ISFORMULA(G239)),IF(AND(ISNUMBER(G239),G239&lt;&gt;0),Accueil!$B$7,""),""))),IF(NOT(_xlfn.ISFORMULA(D239)),IF(AND(ISNUMBER(D239),D239&lt;&gt;0),Accueil!$B$7,IF(NOT(_xlfn.ISFORMULA(G239)),IF(AND(ISNUMBER(G239),G239&lt;&gt;0),Accueil!$B$7,""),"")),IF(NOT(_xlfn.ISFORMULA(G239)),IF(AND(ISNUMBER(G239),G239&lt;&gt;0),Accueil!$B$7,""),"")))</f>
        <v/>
      </c>
      <c r="AF239" s="231" t="str">
        <f t="shared" ca="1" si="47"/>
        <v/>
      </c>
      <c r="AG239" s="231">
        <f ca="1">IF($AC239,ROUND(IF(ISNUMBER(E239),E239,0)*(IF(OR(ISNUMBER(SEARCH("Non déductible",$C239)),ISNUMBER(SEARCH("Non deductible",$C239))),0,IF(ISNUMBER(SEARCH("Repas",$C239)),0.5,IF(ISNUMBER(SEARCH("Bureau à domicile",$C239)),Accueil!$B$13,IF(OR(ISNUMBER(SEARCH("Véhicule",$C239)),ISNUMBER(SEARCH("Vehicule",$C239)),ISNUMBER(SEARCH("vehicule",$C239))),Accueil!$B$14,IFERROR(VLOOKUP($C239,$L$3:$P$43,5,FALSE),1)))))),2),0)</f>
        <v>0</v>
      </c>
      <c r="AH239" s="231">
        <f ca="1">IF($AD239,ROUND(IF(ISNUMBER(F239),F239,0)*(IF(OR(ISNUMBER(SEARCH("Non déductible",$C239)),ISNUMBER(SEARCH("Non deductible",$C239))),0,IF(ISNUMBER(SEARCH("Repas",$C239)),0.5,IF(ISNUMBER(SEARCH("Bureau à domicile",$C239)),Accueil!$B$13,IF(OR(ISNUMBER(SEARCH("Véhicule",$C239)),ISNUMBER(SEARCH("Vehicule",$C239)),ISNUMBER(SEARCH("vehicule",$C239))),Accueil!$B$14,IFERROR(VLOOKUP($C239,$L$3:$P$43,5,FALSE),1)))))),2),0)</f>
        <v>0</v>
      </c>
    </row>
    <row r="240" spans="1:34" ht="20.100000000000001" customHeight="1" x14ac:dyDescent="0.25">
      <c r="A240" s="248" t="str">
        <f>IF(NOT(_xlfn.ISFORMULA(D240)),IF(AND(ISNUMBER(D240),D240&lt;&gt;0),Accueil!$B$7,IF(NOT(_xlfn.ISFORMULA(G240)),IF(AND(ISNUMBER(G240),G240&lt;&gt;0),Accueil!$B$7,""),"")),IF(NOT(_xlfn.ISFORMULA(G240)),IF(AND(ISNUMBER(G240),G240&lt;&gt;0),Accueil!$B$7,""),""))</f>
        <v/>
      </c>
      <c r="B240" s="37"/>
      <c r="C240" s="50"/>
      <c r="D240" s="249" t="str">
        <f t="shared" ca="1" si="38"/>
        <v/>
      </c>
      <c r="E240" s="223" t="str">
        <f t="shared" ca="1" si="39"/>
        <v/>
      </c>
      <c r="F240" s="223" t="str">
        <f t="shared" ca="1" si="40"/>
        <v/>
      </c>
      <c r="G240" s="224" t="str">
        <f t="shared" ca="1" si="41"/>
        <v/>
      </c>
      <c r="H240" s="255" t="str">
        <f t="shared" ca="1" si="42"/>
        <v/>
      </c>
      <c r="I240" s="251" t="str">
        <f t="shared" ca="1" si="43"/>
        <v/>
      </c>
      <c r="J240" s="244" t="str">
        <f t="shared" ca="1" si="44"/>
        <v/>
      </c>
      <c r="K240" s="35"/>
      <c r="L240" s="148"/>
      <c r="M240" s="148"/>
      <c r="N240" s="148"/>
      <c r="O240" s="148"/>
      <c r="P240" s="148"/>
      <c r="Q240" s="148"/>
      <c r="R240" s="148"/>
      <c r="S240" s="148"/>
      <c r="T240" s="197"/>
      <c r="U240" s="35"/>
      <c r="X240" s="148"/>
      <c r="Y240" s="148"/>
      <c r="Z240" s="148"/>
      <c r="AA240" s="228" t="b">
        <f t="shared" ca="1" si="45"/>
        <v>1</v>
      </c>
      <c r="AB240" s="228" t="b">
        <f t="shared" si="46"/>
        <v>0</v>
      </c>
      <c r="AC240" s="228" t="b">
        <f ca="1">AND(Accueil!$Z$100="Régulière",Accueil!$E$5="Oui",$AA240,NOT($AB240),OR($AE240="",Accueil!$E$7="",NOT(ISNUMBER(Accueil!$E$7)),$AE240&gt;=Accueil!$E$7))</f>
        <v>0</v>
      </c>
      <c r="AD240" s="228" t="b">
        <f ca="1">AND(Accueil!$Z$100="Régulière",Accueil!$E$8="Oui",$AA240,NOT($AB240),OR($AE240="",Accueil!$E$10="",NOT(ISNUMBER(Accueil!$E$10)),$AE240&gt;=Accueil!$E$10))</f>
        <v>0</v>
      </c>
      <c r="AE240" s="247" t="str">
        <f>IF(NOT(_xlfn.ISFORMULA(A240)),IF(ISNUMBER(A240),A240,IF(NOT(_xlfn.ISFORMULA(D240)),IF(AND(ISNUMBER(D240),D240&lt;&gt;0),Accueil!$B$7,IF(NOT(_xlfn.ISFORMULA(G240)),IF(AND(ISNUMBER(G240),G240&lt;&gt;0),Accueil!$B$7,""),"")),IF(NOT(_xlfn.ISFORMULA(G240)),IF(AND(ISNUMBER(G240),G240&lt;&gt;0),Accueil!$B$7,""),""))),IF(NOT(_xlfn.ISFORMULA(D240)),IF(AND(ISNUMBER(D240),D240&lt;&gt;0),Accueil!$B$7,IF(NOT(_xlfn.ISFORMULA(G240)),IF(AND(ISNUMBER(G240),G240&lt;&gt;0),Accueil!$B$7,""),"")),IF(NOT(_xlfn.ISFORMULA(G240)),IF(AND(ISNUMBER(G240),G240&lt;&gt;0),Accueil!$B$7,""),"")))</f>
        <v/>
      </c>
      <c r="AF240" s="231" t="str">
        <f t="shared" ca="1" si="47"/>
        <v/>
      </c>
      <c r="AG240" s="231">
        <f ca="1">IF($AC240,ROUND(IF(ISNUMBER(E240),E240,0)*(IF(OR(ISNUMBER(SEARCH("Non déductible",$C240)),ISNUMBER(SEARCH("Non deductible",$C240))),0,IF(ISNUMBER(SEARCH("Repas",$C240)),0.5,IF(ISNUMBER(SEARCH("Bureau à domicile",$C240)),Accueil!$B$13,IF(OR(ISNUMBER(SEARCH("Véhicule",$C240)),ISNUMBER(SEARCH("Vehicule",$C240)),ISNUMBER(SEARCH("vehicule",$C240))),Accueil!$B$14,IFERROR(VLOOKUP($C240,$L$3:$P$43,5,FALSE),1)))))),2),0)</f>
        <v>0</v>
      </c>
      <c r="AH240" s="231">
        <f ca="1">IF($AD240,ROUND(IF(ISNUMBER(F240),F240,0)*(IF(OR(ISNUMBER(SEARCH("Non déductible",$C240)),ISNUMBER(SEARCH("Non deductible",$C240))),0,IF(ISNUMBER(SEARCH("Repas",$C240)),0.5,IF(ISNUMBER(SEARCH("Bureau à domicile",$C240)),Accueil!$B$13,IF(OR(ISNUMBER(SEARCH("Véhicule",$C240)),ISNUMBER(SEARCH("Vehicule",$C240)),ISNUMBER(SEARCH("vehicule",$C240))),Accueil!$B$14,IFERROR(VLOOKUP($C240,$L$3:$P$43,5,FALSE),1)))))),2),0)</f>
        <v>0</v>
      </c>
    </row>
    <row r="241" spans="1:34" ht="20.100000000000001" customHeight="1" x14ac:dyDescent="0.25">
      <c r="A241" s="248" t="str">
        <f>IF(NOT(_xlfn.ISFORMULA(D241)),IF(AND(ISNUMBER(D241),D241&lt;&gt;0),Accueil!$B$7,IF(NOT(_xlfn.ISFORMULA(G241)),IF(AND(ISNUMBER(G241),G241&lt;&gt;0),Accueil!$B$7,""),"")),IF(NOT(_xlfn.ISFORMULA(G241)),IF(AND(ISNUMBER(G241),G241&lt;&gt;0),Accueil!$B$7,""),""))</f>
        <v/>
      </c>
      <c r="B241" s="37"/>
      <c r="C241" s="50"/>
      <c r="D241" s="249" t="str">
        <f t="shared" ca="1" si="38"/>
        <v/>
      </c>
      <c r="E241" s="223" t="str">
        <f t="shared" ca="1" si="39"/>
        <v/>
      </c>
      <c r="F241" s="223" t="str">
        <f t="shared" ca="1" si="40"/>
        <v/>
      </c>
      <c r="G241" s="224" t="str">
        <f t="shared" ca="1" si="41"/>
        <v/>
      </c>
      <c r="H241" s="255" t="str">
        <f t="shared" ca="1" si="42"/>
        <v/>
      </c>
      <c r="I241" s="251" t="str">
        <f t="shared" ca="1" si="43"/>
        <v/>
      </c>
      <c r="J241" s="244" t="str">
        <f t="shared" ca="1" si="44"/>
        <v/>
      </c>
      <c r="K241" s="35"/>
      <c r="L241" s="148"/>
      <c r="M241" s="148"/>
      <c r="N241" s="148"/>
      <c r="O241" s="148"/>
      <c r="P241" s="148"/>
      <c r="Q241" s="148"/>
      <c r="R241" s="148"/>
      <c r="S241" s="148"/>
      <c r="T241" s="197"/>
      <c r="U241" s="35"/>
      <c r="X241" s="148"/>
      <c r="Y241" s="148"/>
      <c r="Z241" s="148"/>
      <c r="AA241" s="228" t="b">
        <f t="shared" ca="1" si="45"/>
        <v>1</v>
      </c>
      <c r="AB241" s="228" t="b">
        <f t="shared" si="46"/>
        <v>0</v>
      </c>
      <c r="AC241" s="228" t="b">
        <f ca="1">AND(Accueil!$Z$100="Régulière",Accueil!$E$5="Oui",$AA241,NOT($AB241),OR($AE241="",Accueil!$E$7="",NOT(ISNUMBER(Accueil!$E$7)),$AE241&gt;=Accueil!$E$7))</f>
        <v>0</v>
      </c>
      <c r="AD241" s="228" t="b">
        <f ca="1">AND(Accueil!$Z$100="Régulière",Accueil!$E$8="Oui",$AA241,NOT($AB241),OR($AE241="",Accueil!$E$10="",NOT(ISNUMBER(Accueil!$E$10)),$AE241&gt;=Accueil!$E$10))</f>
        <v>0</v>
      </c>
      <c r="AE241" s="247" t="str">
        <f>IF(NOT(_xlfn.ISFORMULA(A241)),IF(ISNUMBER(A241),A241,IF(NOT(_xlfn.ISFORMULA(D241)),IF(AND(ISNUMBER(D241),D241&lt;&gt;0),Accueil!$B$7,IF(NOT(_xlfn.ISFORMULA(G241)),IF(AND(ISNUMBER(G241),G241&lt;&gt;0),Accueil!$B$7,""),"")),IF(NOT(_xlfn.ISFORMULA(G241)),IF(AND(ISNUMBER(G241),G241&lt;&gt;0),Accueil!$B$7,""),""))),IF(NOT(_xlfn.ISFORMULA(D241)),IF(AND(ISNUMBER(D241),D241&lt;&gt;0),Accueil!$B$7,IF(NOT(_xlfn.ISFORMULA(G241)),IF(AND(ISNUMBER(G241),G241&lt;&gt;0),Accueil!$B$7,""),"")),IF(NOT(_xlfn.ISFORMULA(G241)),IF(AND(ISNUMBER(G241),G241&lt;&gt;0),Accueil!$B$7,""),"")))</f>
        <v/>
      </c>
      <c r="AF241" s="231" t="str">
        <f t="shared" ca="1" si="47"/>
        <v/>
      </c>
      <c r="AG241" s="231">
        <f ca="1">IF($AC241,ROUND(IF(ISNUMBER(E241),E241,0)*(IF(OR(ISNUMBER(SEARCH("Non déductible",$C241)),ISNUMBER(SEARCH("Non deductible",$C241))),0,IF(ISNUMBER(SEARCH("Repas",$C241)),0.5,IF(ISNUMBER(SEARCH("Bureau à domicile",$C241)),Accueil!$B$13,IF(OR(ISNUMBER(SEARCH("Véhicule",$C241)),ISNUMBER(SEARCH("Vehicule",$C241)),ISNUMBER(SEARCH("vehicule",$C241))),Accueil!$B$14,IFERROR(VLOOKUP($C241,$L$3:$P$43,5,FALSE),1)))))),2),0)</f>
        <v>0</v>
      </c>
      <c r="AH241" s="231">
        <f ca="1">IF($AD241,ROUND(IF(ISNUMBER(F241),F241,0)*(IF(OR(ISNUMBER(SEARCH("Non déductible",$C241)),ISNUMBER(SEARCH("Non deductible",$C241))),0,IF(ISNUMBER(SEARCH("Repas",$C241)),0.5,IF(ISNUMBER(SEARCH("Bureau à domicile",$C241)),Accueil!$B$13,IF(OR(ISNUMBER(SEARCH("Véhicule",$C241)),ISNUMBER(SEARCH("Vehicule",$C241)),ISNUMBER(SEARCH("vehicule",$C241))),Accueil!$B$14,IFERROR(VLOOKUP($C241,$L$3:$P$43,5,FALSE),1)))))),2),0)</f>
        <v>0</v>
      </c>
    </row>
    <row r="242" spans="1:34" ht="20.100000000000001" customHeight="1" x14ac:dyDescent="0.25">
      <c r="A242" s="248" t="str">
        <f>IF(NOT(_xlfn.ISFORMULA(D242)),IF(AND(ISNUMBER(D242),D242&lt;&gt;0),Accueil!$B$7,IF(NOT(_xlfn.ISFORMULA(G242)),IF(AND(ISNUMBER(G242),G242&lt;&gt;0),Accueil!$B$7,""),"")),IF(NOT(_xlfn.ISFORMULA(G242)),IF(AND(ISNUMBER(G242),G242&lt;&gt;0),Accueil!$B$7,""),""))</f>
        <v/>
      </c>
      <c r="B242" s="37"/>
      <c r="C242" s="50"/>
      <c r="D242" s="249" t="str">
        <f t="shared" ca="1" si="38"/>
        <v/>
      </c>
      <c r="E242" s="223" t="str">
        <f t="shared" ca="1" si="39"/>
        <v/>
      </c>
      <c r="F242" s="223" t="str">
        <f t="shared" ca="1" si="40"/>
        <v/>
      </c>
      <c r="G242" s="224" t="str">
        <f t="shared" ca="1" si="41"/>
        <v/>
      </c>
      <c r="H242" s="255" t="str">
        <f t="shared" ca="1" si="42"/>
        <v/>
      </c>
      <c r="I242" s="251" t="str">
        <f t="shared" ca="1" si="43"/>
        <v/>
      </c>
      <c r="J242" s="244" t="str">
        <f t="shared" ca="1" si="44"/>
        <v/>
      </c>
      <c r="K242" s="35"/>
      <c r="L242" s="148"/>
      <c r="M242" s="148"/>
      <c r="N242" s="148"/>
      <c r="O242" s="148"/>
      <c r="P242" s="148"/>
      <c r="Q242" s="148"/>
      <c r="R242" s="148"/>
      <c r="S242" s="148"/>
      <c r="T242" s="197"/>
      <c r="U242" s="35"/>
      <c r="X242" s="148"/>
      <c r="Y242" s="148"/>
      <c r="Z242" s="148"/>
      <c r="AA242" s="228" t="b">
        <f t="shared" ca="1" si="45"/>
        <v>1</v>
      </c>
      <c r="AB242" s="228" t="b">
        <f t="shared" si="46"/>
        <v>0</v>
      </c>
      <c r="AC242" s="228" t="b">
        <f ca="1">AND(Accueil!$Z$100="Régulière",Accueil!$E$5="Oui",$AA242,NOT($AB242),OR($AE242="",Accueil!$E$7="",NOT(ISNUMBER(Accueil!$E$7)),$AE242&gt;=Accueil!$E$7))</f>
        <v>0</v>
      </c>
      <c r="AD242" s="228" t="b">
        <f ca="1">AND(Accueil!$Z$100="Régulière",Accueil!$E$8="Oui",$AA242,NOT($AB242),OR($AE242="",Accueil!$E$10="",NOT(ISNUMBER(Accueil!$E$10)),$AE242&gt;=Accueil!$E$10))</f>
        <v>0</v>
      </c>
      <c r="AE242" s="247" t="str">
        <f>IF(NOT(_xlfn.ISFORMULA(A242)),IF(ISNUMBER(A242),A242,IF(NOT(_xlfn.ISFORMULA(D242)),IF(AND(ISNUMBER(D242),D242&lt;&gt;0),Accueil!$B$7,IF(NOT(_xlfn.ISFORMULA(G242)),IF(AND(ISNUMBER(G242),G242&lt;&gt;0),Accueil!$B$7,""),"")),IF(NOT(_xlfn.ISFORMULA(G242)),IF(AND(ISNUMBER(G242),G242&lt;&gt;0),Accueil!$B$7,""),""))),IF(NOT(_xlfn.ISFORMULA(D242)),IF(AND(ISNUMBER(D242),D242&lt;&gt;0),Accueil!$B$7,IF(NOT(_xlfn.ISFORMULA(G242)),IF(AND(ISNUMBER(G242),G242&lt;&gt;0),Accueil!$B$7,""),"")),IF(NOT(_xlfn.ISFORMULA(G242)),IF(AND(ISNUMBER(G242),G242&lt;&gt;0),Accueil!$B$7,""),"")))</f>
        <v/>
      </c>
      <c r="AF242" s="231" t="str">
        <f t="shared" ca="1" si="47"/>
        <v/>
      </c>
      <c r="AG242" s="231">
        <f ca="1">IF($AC242,ROUND(IF(ISNUMBER(E242),E242,0)*(IF(OR(ISNUMBER(SEARCH("Non déductible",$C242)),ISNUMBER(SEARCH("Non deductible",$C242))),0,IF(ISNUMBER(SEARCH("Repas",$C242)),0.5,IF(ISNUMBER(SEARCH("Bureau à domicile",$C242)),Accueil!$B$13,IF(OR(ISNUMBER(SEARCH("Véhicule",$C242)),ISNUMBER(SEARCH("Vehicule",$C242)),ISNUMBER(SEARCH("vehicule",$C242))),Accueil!$B$14,IFERROR(VLOOKUP($C242,$L$3:$P$43,5,FALSE),1)))))),2),0)</f>
        <v>0</v>
      </c>
      <c r="AH242" s="231">
        <f ca="1">IF($AD242,ROUND(IF(ISNUMBER(F242),F242,0)*(IF(OR(ISNUMBER(SEARCH("Non déductible",$C242)),ISNUMBER(SEARCH("Non deductible",$C242))),0,IF(ISNUMBER(SEARCH("Repas",$C242)),0.5,IF(ISNUMBER(SEARCH("Bureau à domicile",$C242)),Accueil!$B$13,IF(OR(ISNUMBER(SEARCH("Véhicule",$C242)),ISNUMBER(SEARCH("Vehicule",$C242)),ISNUMBER(SEARCH("vehicule",$C242))),Accueil!$B$14,IFERROR(VLOOKUP($C242,$L$3:$P$43,5,FALSE),1)))))),2),0)</f>
        <v>0</v>
      </c>
    </row>
    <row r="243" spans="1:34" ht="20.100000000000001" customHeight="1" x14ac:dyDescent="0.25">
      <c r="A243" s="248" t="str">
        <f>IF(NOT(_xlfn.ISFORMULA(D243)),IF(AND(ISNUMBER(D243),D243&lt;&gt;0),Accueil!$B$7,IF(NOT(_xlfn.ISFORMULA(G243)),IF(AND(ISNUMBER(G243),G243&lt;&gt;0),Accueil!$B$7,""),"")),IF(NOT(_xlfn.ISFORMULA(G243)),IF(AND(ISNUMBER(G243),G243&lt;&gt;0),Accueil!$B$7,""),""))</f>
        <v/>
      </c>
      <c r="B243" s="37"/>
      <c r="C243" s="50"/>
      <c r="D243" s="249" t="str">
        <f t="shared" ca="1" si="38"/>
        <v/>
      </c>
      <c r="E243" s="223" t="str">
        <f t="shared" ca="1" si="39"/>
        <v/>
      </c>
      <c r="F243" s="223" t="str">
        <f t="shared" ca="1" si="40"/>
        <v/>
      </c>
      <c r="G243" s="224" t="str">
        <f t="shared" ca="1" si="41"/>
        <v/>
      </c>
      <c r="H243" s="255" t="str">
        <f t="shared" ca="1" si="42"/>
        <v/>
      </c>
      <c r="I243" s="251" t="str">
        <f t="shared" ca="1" si="43"/>
        <v/>
      </c>
      <c r="J243" s="244" t="str">
        <f t="shared" ca="1" si="44"/>
        <v/>
      </c>
      <c r="K243" s="35"/>
      <c r="L243" s="148"/>
      <c r="M243" s="148"/>
      <c r="N243" s="148"/>
      <c r="O243" s="148"/>
      <c r="P243" s="148"/>
      <c r="Q243" s="148"/>
      <c r="R243" s="148"/>
      <c r="S243" s="148"/>
      <c r="T243" s="197"/>
      <c r="U243" s="35"/>
      <c r="X243" s="148"/>
      <c r="Y243" s="148"/>
      <c r="Z243" s="148"/>
      <c r="AA243" s="228" t="b">
        <f t="shared" ca="1" si="45"/>
        <v>1</v>
      </c>
      <c r="AB243" s="228" t="b">
        <f t="shared" si="46"/>
        <v>0</v>
      </c>
      <c r="AC243" s="228" t="b">
        <f ca="1">AND(Accueil!$Z$100="Régulière",Accueil!$E$5="Oui",$AA243,NOT($AB243),OR($AE243="",Accueil!$E$7="",NOT(ISNUMBER(Accueil!$E$7)),$AE243&gt;=Accueil!$E$7))</f>
        <v>0</v>
      </c>
      <c r="AD243" s="228" t="b">
        <f ca="1">AND(Accueil!$Z$100="Régulière",Accueil!$E$8="Oui",$AA243,NOT($AB243),OR($AE243="",Accueil!$E$10="",NOT(ISNUMBER(Accueil!$E$10)),$AE243&gt;=Accueil!$E$10))</f>
        <v>0</v>
      </c>
      <c r="AE243" s="247" t="str">
        <f>IF(NOT(_xlfn.ISFORMULA(A243)),IF(ISNUMBER(A243),A243,IF(NOT(_xlfn.ISFORMULA(D243)),IF(AND(ISNUMBER(D243),D243&lt;&gt;0),Accueil!$B$7,IF(NOT(_xlfn.ISFORMULA(G243)),IF(AND(ISNUMBER(G243),G243&lt;&gt;0),Accueil!$B$7,""),"")),IF(NOT(_xlfn.ISFORMULA(G243)),IF(AND(ISNUMBER(G243),G243&lt;&gt;0),Accueil!$B$7,""),""))),IF(NOT(_xlfn.ISFORMULA(D243)),IF(AND(ISNUMBER(D243),D243&lt;&gt;0),Accueil!$B$7,IF(NOT(_xlfn.ISFORMULA(G243)),IF(AND(ISNUMBER(G243),G243&lt;&gt;0),Accueil!$B$7,""),"")),IF(NOT(_xlfn.ISFORMULA(G243)),IF(AND(ISNUMBER(G243),G243&lt;&gt;0),Accueil!$B$7,""),"")))</f>
        <v/>
      </c>
      <c r="AF243" s="231" t="str">
        <f t="shared" ca="1" si="47"/>
        <v/>
      </c>
      <c r="AG243" s="231">
        <f ca="1">IF($AC243,ROUND(IF(ISNUMBER(E243),E243,0)*(IF(OR(ISNUMBER(SEARCH("Non déductible",$C243)),ISNUMBER(SEARCH("Non deductible",$C243))),0,IF(ISNUMBER(SEARCH("Repas",$C243)),0.5,IF(ISNUMBER(SEARCH("Bureau à domicile",$C243)),Accueil!$B$13,IF(OR(ISNUMBER(SEARCH("Véhicule",$C243)),ISNUMBER(SEARCH("Vehicule",$C243)),ISNUMBER(SEARCH("vehicule",$C243))),Accueil!$B$14,IFERROR(VLOOKUP($C243,$L$3:$P$43,5,FALSE),1)))))),2),0)</f>
        <v>0</v>
      </c>
      <c r="AH243" s="231">
        <f ca="1">IF($AD243,ROUND(IF(ISNUMBER(F243),F243,0)*(IF(OR(ISNUMBER(SEARCH("Non déductible",$C243)),ISNUMBER(SEARCH("Non deductible",$C243))),0,IF(ISNUMBER(SEARCH("Repas",$C243)),0.5,IF(ISNUMBER(SEARCH("Bureau à domicile",$C243)),Accueil!$B$13,IF(OR(ISNUMBER(SEARCH("Véhicule",$C243)),ISNUMBER(SEARCH("Vehicule",$C243)),ISNUMBER(SEARCH("vehicule",$C243))),Accueil!$B$14,IFERROR(VLOOKUP($C243,$L$3:$P$43,5,FALSE),1)))))),2),0)</f>
        <v>0</v>
      </c>
    </row>
    <row r="244" spans="1:34" ht="20.100000000000001" customHeight="1" x14ac:dyDescent="0.25">
      <c r="A244" s="248" t="str">
        <f>IF(NOT(_xlfn.ISFORMULA(D244)),IF(AND(ISNUMBER(D244),D244&lt;&gt;0),Accueil!$B$7,IF(NOT(_xlfn.ISFORMULA(G244)),IF(AND(ISNUMBER(G244),G244&lt;&gt;0),Accueil!$B$7,""),"")),IF(NOT(_xlfn.ISFORMULA(G244)),IF(AND(ISNUMBER(G244),G244&lt;&gt;0),Accueil!$B$7,""),""))</f>
        <v/>
      </c>
      <c r="B244" s="37"/>
      <c r="C244" s="50"/>
      <c r="D244" s="249" t="str">
        <f t="shared" ca="1" si="38"/>
        <v/>
      </c>
      <c r="E244" s="223" t="str">
        <f t="shared" ca="1" si="39"/>
        <v/>
      </c>
      <c r="F244" s="223" t="str">
        <f t="shared" ca="1" si="40"/>
        <v/>
      </c>
      <c r="G244" s="224" t="str">
        <f t="shared" ca="1" si="41"/>
        <v/>
      </c>
      <c r="H244" s="255" t="str">
        <f t="shared" ca="1" si="42"/>
        <v/>
      </c>
      <c r="I244" s="251" t="str">
        <f t="shared" ca="1" si="43"/>
        <v/>
      </c>
      <c r="J244" s="244" t="str">
        <f t="shared" ca="1" si="44"/>
        <v/>
      </c>
      <c r="K244" s="35"/>
      <c r="L244" s="148"/>
      <c r="M244" s="148"/>
      <c r="N244" s="148"/>
      <c r="O244" s="148"/>
      <c r="P244" s="148"/>
      <c r="Q244" s="148"/>
      <c r="R244" s="148"/>
      <c r="S244" s="148"/>
      <c r="T244" s="197"/>
      <c r="U244" s="35"/>
      <c r="X244" s="148"/>
      <c r="Y244" s="148"/>
      <c r="Z244" s="148"/>
      <c r="AA244" s="228" t="b">
        <f t="shared" ca="1" si="45"/>
        <v>1</v>
      </c>
      <c r="AB244" s="228" t="b">
        <f t="shared" si="46"/>
        <v>0</v>
      </c>
      <c r="AC244" s="228" t="b">
        <f ca="1">AND(Accueil!$Z$100="Régulière",Accueil!$E$5="Oui",$AA244,NOT($AB244),OR($AE244="",Accueil!$E$7="",NOT(ISNUMBER(Accueil!$E$7)),$AE244&gt;=Accueil!$E$7))</f>
        <v>0</v>
      </c>
      <c r="AD244" s="228" t="b">
        <f ca="1">AND(Accueil!$Z$100="Régulière",Accueil!$E$8="Oui",$AA244,NOT($AB244),OR($AE244="",Accueil!$E$10="",NOT(ISNUMBER(Accueil!$E$10)),$AE244&gt;=Accueil!$E$10))</f>
        <v>0</v>
      </c>
      <c r="AE244" s="247" t="str">
        <f>IF(NOT(_xlfn.ISFORMULA(A244)),IF(ISNUMBER(A244),A244,IF(NOT(_xlfn.ISFORMULA(D244)),IF(AND(ISNUMBER(D244),D244&lt;&gt;0),Accueil!$B$7,IF(NOT(_xlfn.ISFORMULA(G244)),IF(AND(ISNUMBER(G244),G244&lt;&gt;0),Accueil!$B$7,""),"")),IF(NOT(_xlfn.ISFORMULA(G244)),IF(AND(ISNUMBER(G244),G244&lt;&gt;0),Accueil!$B$7,""),""))),IF(NOT(_xlfn.ISFORMULA(D244)),IF(AND(ISNUMBER(D244),D244&lt;&gt;0),Accueil!$B$7,IF(NOT(_xlfn.ISFORMULA(G244)),IF(AND(ISNUMBER(G244),G244&lt;&gt;0),Accueil!$B$7,""),"")),IF(NOT(_xlfn.ISFORMULA(G244)),IF(AND(ISNUMBER(G244),G244&lt;&gt;0),Accueil!$B$7,""),"")))</f>
        <v/>
      </c>
      <c r="AF244" s="231" t="str">
        <f t="shared" ca="1" si="47"/>
        <v/>
      </c>
      <c r="AG244" s="231">
        <f ca="1">IF($AC244,ROUND(IF(ISNUMBER(E244),E244,0)*(IF(OR(ISNUMBER(SEARCH("Non déductible",$C244)),ISNUMBER(SEARCH("Non deductible",$C244))),0,IF(ISNUMBER(SEARCH("Repas",$C244)),0.5,IF(ISNUMBER(SEARCH("Bureau à domicile",$C244)),Accueil!$B$13,IF(OR(ISNUMBER(SEARCH("Véhicule",$C244)),ISNUMBER(SEARCH("Vehicule",$C244)),ISNUMBER(SEARCH("vehicule",$C244))),Accueil!$B$14,IFERROR(VLOOKUP($C244,$L$3:$P$43,5,FALSE),1)))))),2),0)</f>
        <v>0</v>
      </c>
      <c r="AH244" s="231">
        <f ca="1">IF($AD244,ROUND(IF(ISNUMBER(F244),F244,0)*(IF(OR(ISNUMBER(SEARCH("Non déductible",$C244)),ISNUMBER(SEARCH("Non deductible",$C244))),0,IF(ISNUMBER(SEARCH("Repas",$C244)),0.5,IF(ISNUMBER(SEARCH("Bureau à domicile",$C244)),Accueil!$B$13,IF(OR(ISNUMBER(SEARCH("Véhicule",$C244)),ISNUMBER(SEARCH("Vehicule",$C244)),ISNUMBER(SEARCH("vehicule",$C244))),Accueil!$B$14,IFERROR(VLOOKUP($C244,$L$3:$P$43,5,FALSE),1)))))),2),0)</f>
        <v>0</v>
      </c>
    </row>
    <row r="245" spans="1:34" ht="20.100000000000001" customHeight="1" x14ac:dyDescent="0.25">
      <c r="A245" s="248" t="str">
        <f>IF(NOT(_xlfn.ISFORMULA(D245)),IF(AND(ISNUMBER(D245),D245&lt;&gt;0),Accueil!$B$7,IF(NOT(_xlfn.ISFORMULA(G245)),IF(AND(ISNUMBER(G245),G245&lt;&gt;0),Accueil!$B$7,""),"")),IF(NOT(_xlfn.ISFORMULA(G245)),IF(AND(ISNUMBER(G245),G245&lt;&gt;0),Accueil!$B$7,""),""))</f>
        <v/>
      </c>
      <c r="B245" s="37"/>
      <c r="C245" s="50"/>
      <c r="D245" s="249" t="str">
        <f t="shared" ca="1" si="38"/>
        <v/>
      </c>
      <c r="E245" s="223" t="str">
        <f t="shared" ca="1" si="39"/>
        <v/>
      </c>
      <c r="F245" s="223" t="str">
        <f t="shared" ca="1" si="40"/>
        <v/>
      </c>
      <c r="G245" s="224" t="str">
        <f t="shared" ca="1" si="41"/>
        <v/>
      </c>
      <c r="H245" s="255" t="str">
        <f t="shared" ca="1" si="42"/>
        <v/>
      </c>
      <c r="I245" s="251" t="str">
        <f t="shared" ca="1" si="43"/>
        <v/>
      </c>
      <c r="J245" s="244" t="str">
        <f t="shared" ca="1" si="44"/>
        <v/>
      </c>
      <c r="K245" s="35"/>
      <c r="L245" s="148"/>
      <c r="M245" s="148"/>
      <c r="N245" s="148"/>
      <c r="O245" s="148"/>
      <c r="P245" s="148"/>
      <c r="Q245" s="148"/>
      <c r="R245" s="148"/>
      <c r="S245" s="148"/>
      <c r="T245" s="197"/>
      <c r="U245" s="35"/>
      <c r="X245" s="148"/>
      <c r="Y245" s="148"/>
      <c r="Z245" s="148"/>
      <c r="AA245" s="228" t="b">
        <f t="shared" ca="1" si="45"/>
        <v>1</v>
      </c>
      <c r="AB245" s="228" t="b">
        <f t="shared" si="46"/>
        <v>0</v>
      </c>
      <c r="AC245" s="228" t="b">
        <f ca="1">AND(Accueil!$Z$100="Régulière",Accueil!$E$5="Oui",$AA245,NOT($AB245),OR($AE245="",Accueil!$E$7="",NOT(ISNUMBER(Accueil!$E$7)),$AE245&gt;=Accueil!$E$7))</f>
        <v>0</v>
      </c>
      <c r="AD245" s="228" t="b">
        <f ca="1">AND(Accueil!$Z$100="Régulière",Accueil!$E$8="Oui",$AA245,NOT($AB245),OR($AE245="",Accueil!$E$10="",NOT(ISNUMBER(Accueil!$E$10)),$AE245&gt;=Accueil!$E$10))</f>
        <v>0</v>
      </c>
      <c r="AE245" s="247" t="str">
        <f>IF(NOT(_xlfn.ISFORMULA(A245)),IF(ISNUMBER(A245),A245,IF(NOT(_xlfn.ISFORMULA(D245)),IF(AND(ISNUMBER(D245),D245&lt;&gt;0),Accueil!$B$7,IF(NOT(_xlfn.ISFORMULA(G245)),IF(AND(ISNUMBER(G245),G245&lt;&gt;0),Accueil!$B$7,""),"")),IF(NOT(_xlfn.ISFORMULA(G245)),IF(AND(ISNUMBER(G245),G245&lt;&gt;0),Accueil!$B$7,""),""))),IF(NOT(_xlfn.ISFORMULA(D245)),IF(AND(ISNUMBER(D245),D245&lt;&gt;0),Accueil!$B$7,IF(NOT(_xlfn.ISFORMULA(G245)),IF(AND(ISNUMBER(G245),G245&lt;&gt;0),Accueil!$B$7,""),"")),IF(NOT(_xlfn.ISFORMULA(G245)),IF(AND(ISNUMBER(G245),G245&lt;&gt;0),Accueil!$B$7,""),"")))</f>
        <v/>
      </c>
      <c r="AF245" s="231" t="str">
        <f t="shared" ca="1" si="47"/>
        <v/>
      </c>
      <c r="AG245" s="231">
        <f ca="1">IF($AC245,ROUND(IF(ISNUMBER(E245),E245,0)*(IF(OR(ISNUMBER(SEARCH("Non déductible",$C245)),ISNUMBER(SEARCH("Non deductible",$C245))),0,IF(ISNUMBER(SEARCH("Repas",$C245)),0.5,IF(ISNUMBER(SEARCH("Bureau à domicile",$C245)),Accueil!$B$13,IF(OR(ISNUMBER(SEARCH("Véhicule",$C245)),ISNUMBER(SEARCH("Vehicule",$C245)),ISNUMBER(SEARCH("vehicule",$C245))),Accueil!$B$14,IFERROR(VLOOKUP($C245,$L$3:$P$43,5,FALSE),1)))))),2),0)</f>
        <v>0</v>
      </c>
      <c r="AH245" s="231">
        <f ca="1">IF($AD245,ROUND(IF(ISNUMBER(F245),F245,0)*(IF(OR(ISNUMBER(SEARCH("Non déductible",$C245)),ISNUMBER(SEARCH("Non deductible",$C245))),0,IF(ISNUMBER(SEARCH("Repas",$C245)),0.5,IF(ISNUMBER(SEARCH("Bureau à domicile",$C245)),Accueil!$B$13,IF(OR(ISNUMBER(SEARCH("Véhicule",$C245)),ISNUMBER(SEARCH("Vehicule",$C245)),ISNUMBER(SEARCH("vehicule",$C245))),Accueil!$B$14,IFERROR(VLOOKUP($C245,$L$3:$P$43,5,FALSE),1)))))),2),0)</f>
        <v>0</v>
      </c>
    </row>
    <row r="246" spans="1:34" ht="20.100000000000001" customHeight="1" x14ac:dyDescent="0.25">
      <c r="A246" s="248" t="str">
        <f>IF(NOT(_xlfn.ISFORMULA(D246)),IF(AND(ISNUMBER(D246),D246&lt;&gt;0),Accueil!$B$7,IF(NOT(_xlfn.ISFORMULA(G246)),IF(AND(ISNUMBER(G246),G246&lt;&gt;0),Accueil!$B$7,""),"")),IF(NOT(_xlfn.ISFORMULA(G246)),IF(AND(ISNUMBER(G246),G246&lt;&gt;0),Accueil!$B$7,""),""))</f>
        <v/>
      </c>
      <c r="B246" s="37"/>
      <c r="C246" s="50"/>
      <c r="D246" s="249" t="str">
        <f t="shared" ca="1" si="38"/>
        <v/>
      </c>
      <c r="E246" s="223" t="str">
        <f t="shared" ca="1" si="39"/>
        <v/>
      </c>
      <c r="F246" s="223" t="str">
        <f t="shared" ca="1" si="40"/>
        <v/>
      </c>
      <c r="G246" s="224" t="str">
        <f t="shared" ca="1" si="41"/>
        <v/>
      </c>
      <c r="H246" s="255" t="str">
        <f t="shared" ca="1" si="42"/>
        <v/>
      </c>
      <c r="I246" s="251" t="str">
        <f t="shared" ca="1" si="43"/>
        <v/>
      </c>
      <c r="J246" s="244" t="str">
        <f t="shared" ca="1" si="44"/>
        <v/>
      </c>
      <c r="K246" s="35"/>
      <c r="L246" s="148"/>
      <c r="M246" s="148"/>
      <c r="N246" s="148"/>
      <c r="O246" s="148"/>
      <c r="P246" s="148"/>
      <c r="Q246" s="148"/>
      <c r="R246" s="148"/>
      <c r="S246" s="148"/>
      <c r="T246" s="197"/>
      <c r="U246" s="35"/>
      <c r="X246" s="148"/>
      <c r="Y246" s="148"/>
      <c r="Z246" s="148"/>
      <c r="AA246" s="228" t="b">
        <f t="shared" ca="1" si="45"/>
        <v>1</v>
      </c>
      <c r="AB246" s="228" t="b">
        <f t="shared" si="46"/>
        <v>0</v>
      </c>
      <c r="AC246" s="228" t="b">
        <f ca="1">AND(Accueil!$Z$100="Régulière",Accueil!$E$5="Oui",$AA246,NOT($AB246),OR($AE246="",Accueil!$E$7="",NOT(ISNUMBER(Accueil!$E$7)),$AE246&gt;=Accueil!$E$7))</f>
        <v>0</v>
      </c>
      <c r="AD246" s="228" t="b">
        <f ca="1">AND(Accueil!$Z$100="Régulière",Accueil!$E$8="Oui",$AA246,NOT($AB246),OR($AE246="",Accueil!$E$10="",NOT(ISNUMBER(Accueil!$E$10)),$AE246&gt;=Accueil!$E$10))</f>
        <v>0</v>
      </c>
      <c r="AE246" s="247" t="str">
        <f>IF(NOT(_xlfn.ISFORMULA(A246)),IF(ISNUMBER(A246),A246,IF(NOT(_xlfn.ISFORMULA(D246)),IF(AND(ISNUMBER(D246),D246&lt;&gt;0),Accueil!$B$7,IF(NOT(_xlfn.ISFORMULA(G246)),IF(AND(ISNUMBER(G246),G246&lt;&gt;0),Accueil!$B$7,""),"")),IF(NOT(_xlfn.ISFORMULA(G246)),IF(AND(ISNUMBER(G246),G246&lt;&gt;0),Accueil!$B$7,""),""))),IF(NOT(_xlfn.ISFORMULA(D246)),IF(AND(ISNUMBER(D246),D246&lt;&gt;0),Accueil!$B$7,IF(NOT(_xlfn.ISFORMULA(G246)),IF(AND(ISNUMBER(G246),G246&lt;&gt;0),Accueil!$B$7,""),"")),IF(NOT(_xlfn.ISFORMULA(G246)),IF(AND(ISNUMBER(G246),G246&lt;&gt;0),Accueil!$B$7,""),"")))</f>
        <v/>
      </c>
      <c r="AF246" s="231" t="str">
        <f t="shared" ca="1" si="47"/>
        <v/>
      </c>
      <c r="AG246" s="231">
        <f ca="1">IF($AC246,ROUND(IF(ISNUMBER(E246),E246,0)*(IF(OR(ISNUMBER(SEARCH("Non déductible",$C246)),ISNUMBER(SEARCH("Non deductible",$C246))),0,IF(ISNUMBER(SEARCH("Repas",$C246)),0.5,IF(ISNUMBER(SEARCH("Bureau à domicile",$C246)),Accueil!$B$13,IF(OR(ISNUMBER(SEARCH("Véhicule",$C246)),ISNUMBER(SEARCH("Vehicule",$C246)),ISNUMBER(SEARCH("vehicule",$C246))),Accueil!$B$14,IFERROR(VLOOKUP($C246,$L$3:$P$43,5,FALSE),1)))))),2),0)</f>
        <v>0</v>
      </c>
      <c r="AH246" s="231">
        <f ca="1">IF($AD246,ROUND(IF(ISNUMBER(F246),F246,0)*(IF(OR(ISNUMBER(SEARCH("Non déductible",$C246)),ISNUMBER(SEARCH("Non deductible",$C246))),0,IF(ISNUMBER(SEARCH("Repas",$C246)),0.5,IF(ISNUMBER(SEARCH("Bureau à domicile",$C246)),Accueil!$B$13,IF(OR(ISNUMBER(SEARCH("Véhicule",$C246)),ISNUMBER(SEARCH("Vehicule",$C246)),ISNUMBER(SEARCH("vehicule",$C246))),Accueil!$B$14,IFERROR(VLOOKUP($C246,$L$3:$P$43,5,FALSE),1)))))),2),0)</f>
        <v>0</v>
      </c>
    </row>
    <row r="247" spans="1:34" ht="20.100000000000001" customHeight="1" x14ac:dyDescent="0.25">
      <c r="A247" s="248" t="str">
        <f>IF(NOT(_xlfn.ISFORMULA(D247)),IF(AND(ISNUMBER(D247),D247&lt;&gt;0),Accueil!$B$7,IF(NOT(_xlfn.ISFORMULA(G247)),IF(AND(ISNUMBER(G247),G247&lt;&gt;0),Accueil!$B$7,""),"")),IF(NOT(_xlfn.ISFORMULA(G247)),IF(AND(ISNUMBER(G247),G247&lt;&gt;0),Accueil!$B$7,""),""))</f>
        <v/>
      </c>
      <c r="B247" s="37"/>
      <c r="C247" s="50"/>
      <c r="D247" s="249" t="str">
        <f t="shared" ca="1" si="38"/>
        <v/>
      </c>
      <c r="E247" s="223" t="str">
        <f t="shared" ca="1" si="39"/>
        <v/>
      </c>
      <c r="F247" s="223" t="str">
        <f t="shared" ca="1" si="40"/>
        <v/>
      </c>
      <c r="G247" s="224" t="str">
        <f t="shared" ca="1" si="41"/>
        <v/>
      </c>
      <c r="H247" s="255" t="str">
        <f t="shared" ca="1" si="42"/>
        <v/>
      </c>
      <c r="I247" s="251" t="str">
        <f t="shared" ca="1" si="43"/>
        <v/>
      </c>
      <c r="J247" s="244" t="str">
        <f t="shared" ca="1" si="44"/>
        <v/>
      </c>
      <c r="K247" s="35"/>
      <c r="L247" s="148"/>
      <c r="M247" s="148"/>
      <c r="N247" s="148"/>
      <c r="O247" s="148"/>
      <c r="P247" s="148"/>
      <c r="Q247" s="148"/>
      <c r="R247" s="148"/>
      <c r="S247" s="148"/>
      <c r="T247" s="197"/>
      <c r="U247" s="35"/>
      <c r="X247" s="148"/>
      <c r="Y247" s="148"/>
      <c r="Z247" s="148"/>
      <c r="AA247" s="228" t="b">
        <f t="shared" ca="1" si="45"/>
        <v>1</v>
      </c>
      <c r="AB247" s="228" t="b">
        <f t="shared" si="46"/>
        <v>0</v>
      </c>
      <c r="AC247" s="228" t="b">
        <f ca="1">AND(Accueil!$Z$100="Régulière",Accueil!$E$5="Oui",$AA247,NOT($AB247),OR($AE247="",Accueil!$E$7="",NOT(ISNUMBER(Accueil!$E$7)),$AE247&gt;=Accueil!$E$7))</f>
        <v>0</v>
      </c>
      <c r="AD247" s="228" t="b">
        <f ca="1">AND(Accueil!$Z$100="Régulière",Accueil!$E$8="Oui",$AA247,NOT($AB247),OR($AE247="",Accueil!$E$10="",NOT(ISNUMBER(Accueil!$E$10)),$AE247&gt;=Accueil!$E$10))</f>
        <v>0</v>
      </c>
      <c r="AE247" s="247" t="str">
        <f>IF(NOT(_xlfn.ISFORMULA(A247)),IF(ISNUMBER(A247),A247,IF(NOT(_xlfn.ISFORMULA(D247)),IF(AND(ISNUMBER(D247),D247&lt;&gt;0),Accueil!$B$7,IF(NOT(_xlfn.ISFORMULA(G247)),IF(AND(ISNUMBER(G247),G247&lt;&gt;0),Accueil!$B$7,""),"")),IF(NOT(_xlfn.ISFORMULA(G247)),IF(AND(ISNUMBER(G247),G247&lt;&gt;0),Accueil!$B$7,""),""))),IF(NOT(_xlfn.ISFORMULA(D247)),IF(AND(ISNUMBER(D247),D247&lt;&gt;0),Accueil!$B$7,IF(NOT(_xlfn.ISFORMULA(G247)),IF(AND(ISNUMBER(G247),G247&lt;&gt;0),Accueil!$B$7,""),"")),IF(NOT(_xlfn.ISFORMULA(G247)),IF(AND(ISNUMBER(G247),G247&lt;&gt;0),Accueil!$B$7,""),"")))</f>
        <v/>
      </c>
      <c r="AF247" s="231" t="str">
        <f t="shared" ca="1" si="47"/>
        <v/>
      </c>
      <c r="AG247" s="231">
        <f ca="1">IF($AC247,ROUND(IF(ISNUMBER(E247),E247,0)*(IF(OR(ISNUMBER(SEARCH("Non déductible",$C247)),ISNUMBER(SEARCH("Non deductible",$C247))),0,IF(ISNUMBER(SEARCH("Repas",$C247)),0.5,IF(ISNUMBER(SEARCH("Bureau à domicile",$C247)),Accueil!$B$13,IF(OR(ISNUMBER(SEARCH("Véhicule",$C247)),ISNUMBER(SEARCH("Vehicule",$C247)),ISNUMBER(SEARCH("vehicule",$C247))),Accueil!$B$14,IFERROR(VLOOKUP($C247,$L$3:$P$43,5,FALSE),1)))))),2),0)</f>
        <v>0</v>
      </c>
      <c r="AH247" s="231">
        <f ca="1">IF($AD247,ROUND(IF(ISNUMBER(F247),F247,0)*(IF(OR(ISNUMBER(SEARCH("Non déductible",$C247)),ISNUMBER(SEARCH("Non deductible",$C247))),0,IF(ISNUMBER(SEARCH("Repas",$C247)),0.5,IF(ISNUMBER(SEARCH("Bureau à domicile",$C247)),Accueil!$B$13,IF(OR(ISNUMBER(SEARCH("Véhicule",$C247)),ISNUMBER(SEARCH("Vehicule",$C247)),ISNUMBER(SEARCH("vehicule",$C247))),Accueil!$B$14,IFERROR(VLOOKUP($C247,$L$3:$P$43,5,FALSE),1)))))),2),0)</f>
        <v>0</v>
      </c>
    </row>
    <row r="248" spans="1:34" ht="20.100000000000001" customHeight="1" x14ac:dyDescent="0.25">
      <c r="A248" s="248" t="str">
        <f>IF(NOT(_xlfn.ISFORMULA(D248)),IF(AND(ISNUMBER(D248),D248&lt;&gt;0),Accueil!$B$7,IF(NOT(_xlfn.ISFORMULA(G248)),IF(AND(ISNUMBER(G248),G248&lt;&gt;0),Accueil!$B$7,""),"")),IF(NOT(_xlfn.ISFORMULA(G248)),IF(AND(ISNUMBER(G248),G248&lt;&gt;0),Accueil!$B$7,""),""))</f>
        <v/>
      </c>
      <c r="B248" s="37"/>
      <c r="C248" s="50"/>
      <c r="D248" s="249" t="str">
        <f t="shared" ca="1" si="38"/>
        <v/>
      </c>
      <c r="E248" s="223" t="str">
        <f t="shared" ca="1" si="39"/>
        <v/>
      </c>
      <c r="F248" s="223" t="str">
        <f t="shared" ca="1" si="40"/>
        <v/>
      </c>
      <c r="G248" s="224" t="str">
        <f t="shared" ca="1" si="41"/>
        <v/>
      </c>
      <c r="H248" s="255" t="str">
        <f t="shared" ca="1" si="42"/>
        <v/>
      </c>
      <c r="I248" s="251" t="str">
        <f t="shared" ca="1" si="43"/>
        <v/>
      </c>
      <c r="J248" s="244" t="str">
        <f t="shared" ca="1" si="44"/>
        <v/>
      </c>
      <c r="K248" s="35"/>
      <c r="L248" s="148"/>
      <c r="M248" s="148"/>
      <c r="N248" s="148"/>
      <c r="O248" s="148"/>
      <c r="P248" s="148"/>
      <c r="Q248" s="148"/>
      <c r="R248" s="148"/>
      <c r="S248" s="148"/>
      <c r="T248" s="197"/>
      <c r="U248" s="35"/>
      <c r="X248" s="148"/>
      <c r="Y248" s="148"/>
      <c r="Z248" s="148"/>
      <c r="AA248" s="228" t="b">
        <f t="shared" ca="1" si="45"/>
        <v>1</v>
      </c>
      <c r="AB248" s="228" t="b">
        <f t="shared" si="46"/>
        <v>0</v>
      </c>
      <c r="AC248" s="228" t="b">
        <f ca="1">AND(Accueil!$Z$100="Régulière",Accueil!$E$5="Oui",$AA248,NOT($AB248),OR($AE248="",Accueil!$E$7="",NOT(ISNUMBER(Accueil!$E$7)),$AE248&gt;=Accueil!$E$7))</f>
        <v>0</v>
      </c>
      <c r="AD248" s="228" t="b">
        <f ca="1">AND(Accueil!$Z$100="Régulière",Accueil!$E$8="Oui",$AA248,NOT($AB248),OR($AE248="",Accueil!$E$10="",NOT(ISNUMBER(Accueil!$E$10)),$AE248&gt;=Accueil!$E$10))</f>
        <v>0</v>
      </c>
      <c r="AE248" s="247" t="str">
        <f>IF(NOT(_xlfn.ISFORMULA(A248)),IF(ISNUMBER(A248),A248,IF(NOT(_xlfn.ISFORMULA(D248)),IF(AND(ISNUMBER(D248),D248&lt;&gt;0),Accueil!$B$7,IF(NOT(_xlfn.ISFORMULA(G248)),IF(AND(ISNUMBER(G248),G248&lt;&gt;0),Accueil!$B$7,""),"")),IF(NOT(_xlfn.ISFORMULA(G248)),IF(AND(ISNUMBER(G248),G248&lt;&gt;0),Accueil!$B$7,""),""))),IF(NOT(_xlfn.ISFORMULA(D248)),IF(AND(ISNUMBER(D248),D248&lt;&gt;0),Accueil!$B$7,IF(NOT(_xlfn.ISFORMULA(G248)),IF(AND(ISNUMBER(G248),G248&lt;&gt;0),Accueil!$B$7,""),"")),IF(NOT(_xlfn.ISFORMULA(G248)),IF(AND(ISNUMBER(G248),G248&lt;&gt;0),Accueil!$B$7,""),"")))</f>
        <v/>
      </c>
      <c r="AF248" s="231" t="str">
        <f t="shared" ca="1" si="47"/>
        <v/>
      </c>
      <c r="AG248" s="231">
        <f ca="1">IF($AC248,ROUND(IF(ISNUMBER(E248),E248,0)*(IF(OR(ISNUMBER(SEARCH("Non déductible",$C248)),ISNUMBER(SEARCH("Non deductible",$C248))),0,IF(ISNUMBER(SEARCH("Repas",$C248)),0.5,IF(ISNUMBER(SEARCH("Bureau à domicile",$C248)),Accueil!$B$13,IF(OR(ISNUMBER(SEARCH("Véhicule",$C248)),ISNUMBER(SEARCH("Vehicule",$C248)),ISNUMBER(SEARCH("vehicule",$C248))),Accueil!$B$14,IFERROR(VLOOKUP($C248,$L$3:$P$43,5,FALSE),1)))))),2),0)</f>
        <v>0</v>
      </c>
      <c r="AH248" s="231">
        <f ca="1">IF($AD248,ROUND(IF(ISNUMBER(F248),F248,0)*(IF(OR(ISNUMBER(SEARCH("Non déductible",$C248)),ISNUMBER(SEARCH("Non deductible",$C248))),0,IF(ISNUMBER(SEARCH("Repas",$C248)),0.5,IF(ISNUMBER(SEARCH("Bureau à domicile",$C248)),Accueil!$B$13,IF(OR(ISNUMBER(SEARCH("Véhicule",$C248)),ISNUMBER(SEARCH("Vehicule",$C248)),ISNUMBER(SEARCH("vehicule",$C248))),Accueil!$B$14,IFERROR(VLOOKUP($C248,$L$3:$P$43,5,FALSE),1)))))),2),0)</f>
        <v>0</v>
      </c>
    </row>
    <row r="249" spans="1:34" ht="20.100000000000001" customHeight="1" x14ac:dyDescent="0.25">
      <c r="A249" s="248" t="str">
        <f>IF(NOT(_xlfn.ISFORMULA(D249)),IF(AND(ISNUMBER(D249),D249&lt;&gt;0),Accueil!$B$7,IF(NOT(_xlfn.ISFORMULA(G249)),IF(AND(ISNUMBER(G249),G249&lt;&gt;0),Accueil!$B$7,""),"")),IF(NOT(_xlfn.ISFORMULA(G249)),IF(AND(ISNUMBER(G249),G249&lt;&gt;0),Accueil!$B$7,""),""))</f>
        <v/>
      </c>
      <c r="B249" s="37"/>
      <c r="C249" s="50"/>
      <c r="D249" s="249" t="str">
        <f t="shared" ca="1" si="38"/>
        <v/>
      </c>
      <c r="E249" s="223" t="str">
        <f t="shared" ca="1" si="39"/>
        <v/>
      </c>
      <c r="F249" s="223" t="str">
        <f t="shared" ca="1" si="40"/>
        <v/>
      </c>
      <c r="G249" s="224" t="str">
        <f t="shared" ca="1" si="41"/>
        <v/>
      </c>
      <c r="H249" s="255" t="str">
        <f t="shared" ca="1" si="42"/>
        <v/>
      </c>
      <c r="I249" s="251" t="str">
        <f t="shared" ca="1" si="43"/>
        <v/>
      </c>
      <c r="J249" s="244" t="str">
        <f t="shared" ca="1" si="44"/>
        <v/>
      </c>
      <c r="K249" s="35"/>
      <c r="L249" s="148"/>
      <c r="M249" s="148"/>
      <c r="N249" s="148"/>
      <c r="O249" s="148"/>
      <c r="P249" s="148"/>
      <c r="Q249" s="148"/>
      <c r="R249" s="148"/>
      <c r="S249" s="148"/>
      <c r="T249" s="197"/>
      <c r="U249" s="35"/>
      <c r="X249" s="148"/>
      <c r="Y249" s="148"/>
      <c r="Z249" s="148"/>
      <c r="AA249" s="228" t="b">
        <f t="shared" ca="1" si="45"/>
        <v>1</v>
      </c>
      <c r="AB249" s="228" t="b">
        <f t="shared" si="46"/>
        <v>0</v>
      </c>
      <c r="AC249" s="228" t="b">
        <f ca="1">AND(Accueil!$Z$100="Régulière",Accueil!$E$5="Oui",$AA249,NOT($AB249),OR($AE249="",Accueil!$E$7="",NOT(ISNUMBER(Accueil!$E$7)),$AE249&gt;=Accueil!$E$7))</f>
        <v>0</v>
      </c>
      <c r="AD249" s="228" t="b">
        <f ca="1">AND(Accueil!$Z$100="Régulière",Accueil!$E$8="Oui",$AA249,NOT($AB249),OR($AE249="",Accueil!$E$10="",NOT(ISNUMBER(Accueil!$E$10)),$AE249&gt;=Accueil!$E$10))</f>
        <v>0</v>
      </c>
      <c r="AE249" s="247" t="str">
        <f>IF(NOT(_xlfn.ISFORMULA(A249)),IF(ISNUMBER(A249),A249,IF(NOT(_xlfn.ISFORMULA(D249)),IF(AND(ISNUMBER(D249),D249&lt;&gt;0),Accueil!$B$7,IF(NOT(_xlfn.ISFORMULA(G249)),IF(AND(ISNUMBER(G249),G249&lt;&gt;0),Accueil!$B$7,""),"")),IF(NOT(_xlfn.ISFORMULA(G249)),IF(AND(ISNUMBER(G249),G249&lt;&gt;0),Accueil!$B$7,""),""))),IF(NOT(_xlfn.ISFORMULA(D249)),IF(AND(ISNUMBER(D249),D249&lt;&gt;0),Accueil!$B$7,IF(NOT(_xlfn.ISFORMULA(G249)),IF(AND(ISNUMBER(G249),G249&lt;&gt;0),Accueil!$B$7,""),"")),IF(NOT(_xlfn.ISFORMULA(G249)),IF(AND(ISNUMBER(G249),G249&lt;&gt;0),Accueil!$B$7,""),"")))</f>
        <v/>
      </c>
      <c r="AF249" s="231" t="str">
        <f t="shared" ca="1" si="47"/>
        <v/>
      </c>
      <c r="AG249" s="231">
        <f ca="1">IF($AC249,ROUND(IF(ISNUMBER(E249),E249,0)*(IF(OR(ISNUMBER(SEARCH("Non déductible",$C249)),ISNUMBER(SEARCH("Non deductible",$C249))),0,IF(ISNUMBER(SEARCH("Repas",$C249)),0.5,IF(ISNUMBER(SEARCH("Bureau à domicile",$C249)),Accueil!$B$13,IF(OR(ISNUMBER(SEARCH("Véhicule",$C249)),ISNUMBER(SEARCH("Vehicule",$C249)),ISNUMBER(SEARCH("vehicule",$C249))),Accueil!$B$14,IFERROR(VLOOKUP($C249,$L$3:$P$43,5,FALSE),1)))))),2),0)</f>
        <v>0</v>
      </c>
      <c r="AH249" s="231">
        <f ca="1">IF($AD249,ROUND(IF(ISNUMBER(F249),F249,0)*(IF(OR(ISNUMBER(SEARCH("Non déductible",$C249)),ISNUMBER(SEARCH("Non deductible",$C249))),0,IF(ISNUMBER(SEARCH("Repas",$C249)),0.5,IF(ISNUMBER(SEARCH("Bureau à domicile",$C249)),Accueil!$B$13,IF(OR(ISNUMBER(SEARCH("Véhicule",$C249)),ISNUMBER(SEARCH("Vehicule",$C249)),ISNUMBER(SEARCH("vehicule",$C249))),Accueil!$B$14,IFERROR(VLOOKUP($C249,$L$3:$P$43,5,FALSE),1)))))),2),0)</f>
        <v>0</v>
      </c>
    </row>
    <row r="250" spans="1:34" ht="20.100000000000001" customHeight="1" x14ac:dyDescent="0.25">
      <c r="A250" s="248" t="str">
        <f>IF(NOT(_xlfn.ISFORMULA(D250)),IF(AND(ISNUMBER(D250),D250&lt;&gt;0),Accueil!$B$7,IF(NOT(_xlfn.ISFORMULA(G250)),IF(AND(ISNUMBER(G250),G250&lt;&gt;0),Accueil!$B$7,""),"")),IF(NOT(_xlfn.ISFORMULA(G250)),IF(AND(ISNUMBER(G250),G250&lt;&gt;0),Accueil!$B$7,""),""))</f>
        <v/>
      </c>
      <c r="B250" s="37"/>
      <c r="C250" s="50"/>
      <c r="D250" s="249" t="str">
        <f t="shared" ca="1" si="38"/>
        <v/>
      </c>
      <c r="E250" s="223" t="str">
        <f t="shared" ca="1" si="39"/>
        <v/>
      </c>
      <c r="F250" s="223" t="str">
        <f t="shared" ca="1" si="40"/>
        <v/>
      </c>
      <c r="G250" s="224" t="str">
        <f t="shared" ca="1" si="41"/>
        <v/>
      </c>
      <c r="H250" s="255" t="str">
        <f t="shared" ca="1" si="42"/>
        <v/>
      </c>
      <c r="I250" s="251" t="str">
        <f t="shared" ca="1" si="43"/>
        <v/>
      </c>
      <c r="J250" s="244" t="str">
        <f t="shared" ca="1" si="44"/>
        <v/>
      </c>
      <c r="K250" s="35"/>
      <c r="L250" s="148"/>
      <c r="M250" s="148"/>
      <c r="N250" s="148"/>
      <c r="O250" s="148"/>
      <c r="P250" s="148"/>
      <c r="Q250" s="148"/>
      <c r="R250" s="148"/>
      <c r="S250" s="148"/>
      <c r="T250" s="197"/>
      <c r="U250" s="35"/>
      <c r="X250" s="148"/>
      <c r="Y250" s="148"/>
      <c r="Z250" s="148"/>
      <c r="AA250" s="228" t="b">
        <f t="shared" ca="1" si="45"/>
        <v>1</v>
      </c>
      <c r="AB250" s="228" t="b">
        <f t="shared" si="46"/>
        <v>0</v>
      </c>
      <c r="AC250" s="228" t="b">
        <f ca="1">AND(Accueil!$Z$100="Régulière",Accueil!$E$5="Oui",$AA250,NOT($AB250),OR($AE250="",Accueil!$E$7="",NOT(ISNUMBER(Accueil!$E$7)),$AE250&gt;=Accueil!$E$7))</f>
        <v>0</v>
      </c>
      <c r="AD250" s="228" t="b">
        <f ca="1">AND(Accueil!$Z$100="Régulière",Accueil!$E$8="Oui",$AA250,NOT($AB250),OR($AE250="",Accueil!$E$10="",NOT(ISNUMBER(Accueil!$E$10)),$AE250&gt;=Accueil!$E$10))</f>
        <v>0</v>
      </c>
      <c r="AE250" s="247" t="str">
        <f>IF(NOT(_xlfn.ISFORMULA(A250)),IF(ISNUMBER(A250),A250,IF(NOT(_xlfn.ISFORMULA(D250)),IF(AND(ISNUMBER(D250),D250&lt;&gt;0),Accueil!$B$7,IF(NOT(_xlfn.ISFORMULA(G250)),IF(AND(ISNUMBER(G250),G250&lt;&gt;0),Accueil!$B$7,""),"")),IF(NOT(_xlfn.ISFORMULA(G250)),IF(AND(ISNUMBER(G250),G250&lt;&gt;0),Accueil!$B$7,""),""))),IF(NOT(_xlfn.ISFORMULA(D250)),IF(AND(ISNUMBER(D250),D250&lt;&gt;0),Accueil!$B$7,IF(NOT(_xlfn.ISFORMULA(G250)),IF(AND(ISNUMBER(G250),G250&lt;&gt;0),Accueil!$B$7,""),"")),IF(NOT(_xlfn.ISFORMULA(G250)),IF(AND(ISNUMBER(G250),G250&lt;&gt;0),Accueil!$B$7,""),"")))</f>
        <v/>
      </c>
      <c r="AF250" s="231" t="str">
        <f t="shared" ca="1" si="47"/>
        <v/>
      </c>
      <c r="AG250" s="231">
        <f ca="1">IF($AC250,ROUND(IF(ISNUMBER(E250),E250,0)*(IF(OR(ISNUMBER(SEARCH("Non déductible",$C250)),ISNUMBER(SEARCH("Non deductible",$C250))),0,IF(ISNUMBER(SEARCH("Repas",$C250)),0.5,IF(ISNUMBER(SEARCH("Bureau à domicile",$C250)),Accueil!$B$13,IF(OR(ISNUMBER(SEARCH("Véhicule",$C250)),ISNUMBER(SEARCH("Vehicule",$C250)),ISNUMBER(SEARCH("vehicule",$C250))),Accueil!$B$14,IFERROR(VLOOKUP($C250,$L$3:$P$43,5,FALSE),1)))))),2),0)</f>
        <v>0</v>
      </c>
      <c r="AH250" s="231">
        <f ca="1">IF($AD250,ROUND(IF(ISNUMBER(F250),F250,0)*(IF(OR(ISNUMBER(SEARCH("Non déductible",$C250)),ISNUMBER(SEARCH("Non deductible",$C250))),0,IF(ISNUMBER(SEARCH("Repas",$C250)),0.5,IF(ISNUMBER(SEARCH("Bureau à domicile",$C250)),Accueil!$B$13,IF(OR(ISNUMBER(SEARCH("Véhicule",$C250)),ISNUMBER(SEARCH("Vehicule",$C250)),ISNUMBER(SEARCH("vehicule",$C250))),Accueil!$B$14,IFERROR(VLOOKUP($C250,$L$3:$P$43,5,FALSE),1)))))),2),0)</f>
        <v>0</v>
      </c>
    </row>
    <row r="251" spans="1:34" ht="20.100000000000001" customHeight="1" x14ac:dyDescent="0.25">
      <c r="A251" s="248" t="str">
        <f>IF(NOT(_xlfn.ISFORMULA(D251)),IF(AND(ISNUMBER(D251),D251&lt;&gt;0),Accueil!$B$7,IF(NOT(_xlfn.ISFORMULA(G251)),IF(AND(ISNUMBER(G251),G251&lt;&gt;0),Accueil!$B$7,""),"")),IF(NOT(_xlfn.ISFORMULA(G251)),IF(AND(ISNUMBER(G251),G251&lt;&gt;0),Accueil!$B$7,""),""))</f>
        <v/>
      </c>
      <c r="B251" s="37"/>
      <c r="C251" s="50"/>
      <c r="D251" s="249" t="str">
        <f t="shared" ca="1" si="38"/>
        <v/>
      </c>
      <c r="E251" s="223" t="str">
        <f t="shared" ca="1" si="39"/>
        <v/>
      </c>
      <c r="F251" s="223" t="str">
        <f t="shared" ca="1" si="40"/>
        <v/>
      </c>
      <c r="G251" s="224" t="str">
        <f t="shared" ca="1" si="41"/>
        <v/>
      </c>
      <c r="H251" s="255" t="str">
        <f t="shared" ca="1" si="42"/>
        <v/>
      </c>
      <c r="I251" s="251" t="str">
        <f t="shared" ca="1" si="43"/>
        <v/>
      </c>
      <c r="J251" s="244" t="str">
        <f t="shared" ca="1" si="44"/>
        <v/>
      </c>
      <c r="K251" s="35"/>
      <c r="L251" s="148"/>
      <c r="M251" s="148"/>
      <c r="N251" s="148"/>
      <c r="O251" s="148"/>
      <c r="P251" s="148"/>
      <c r="Q251" s="148"/>
      <c r="R251" s="148"/>
      <c r="S251" s="148"/>
      <c r="T251" s="197"/>
      <c r="U251" s="35"/>
      <c r="X251" s="148"/>
      <c r="Y251" s="148"/>
      <c r="Z251" s="148"/>
      <c r="AA251" s="228" t="b">
        <f t="shared" ca="1" si="45"/>
        <v>1</v>
      </c>
      <c r="AB251" s="228" t="b">
        <f t="shared" si="46"/>
        <v>0</v>
      </c>
      <c r="AC251" s="228" t="b">
        <f ca="1">AND(Accueil!$Z$100="Régulière",Accueil!$E$5="Oui",$AA251,NOT($AB251),OR($AE251="",Accueil!$E$7="",NOT(ISNUMBER(Accueil!$E$7)),$AE251&gt;=Accueil!$E$7))</f>
        <v>0</v>
      </c>
      <c r="AD251" s="228" t="b">
        <f ca="1">AND(Accueil!$Z$100="Régulière",Accueil!$E$8="Oui",$AA251,NOT($AB251),OR($AE251="",Accueil!$E$10="",NOT(ISNUMBER(Accueil!$E$10)),$AE251&gt;=Accueil!$E$10))</f>
        <v>0</v>
      </c>
      <c r="AE251" s="247" t="str">
        <f>IF(NOT(_xlfn.ISFORMULA(A251)),IF(ISNUMBER(A251),A251,IF(NOT(_xlfn.ISFORMULA(D251)),IF(AND(ISNUMBER(D251),D251&lt;&gt;0),Accueil!$B$7,IF(NOT(_xlfn.ISFORMULA(G251)),IF(AND(ISNUMBER(G251),G251&lt;&gt;0),Accueil!$B$7,""),"")),IF(NOT(_xlfn.ISFORMULA(G251)),IF(AND(ISNUMBER(G251),G251&lt;&gt;0),Accueil!$B$7,""),""))),IF(NOT(_xlfn.ISFORMULA(D251)),IF(AND(ISNUMBER(D251),D251&lt;&gt;0),Accueil!$B$7,IF(NOT(_xlfn.ISFORMULA(G251)),IF(AND(ISNUMBER(G251),G251&lt;&gt;0),Accueil!$B$7,""),"")),IF(NOT(_xlfn.ISFORMULA(G251)),IF(AND(ISNUMBER(G251),G251&lt;&gt;0),Accueil!$B$7,""),"")))</f>
        <v/>
      </c>
      <c r="AF251" s="231" t="str">
        <f t="shared" ca="1" si="47"/>
        <v/>
      </c>
      <c r="AG251" s="231">
        <f ca="1">IF($AC251,ROUND(IF(ISNUMBER(E251),E251,0)*(IF(OR(ISNUMBER(SEARCH("Non déductible",$C251)),ISNUMBER(SEARCH("Non deductible",$C251))),0,IF(ISNUMBER(SEARCH("Repas",$C251)),0.5,IF(ISNUMBER(SEARCH("Bureau à domicile",$C251)),Accueil!$B$13,IF(OR(ISNUMBER(SEARCH("Véhicule",$C251)),ISNUMBER(SEARCH("Vehicule",$C251)),ISNUMBER(SEARCH("vehicule",$C251))),Accueil!$B$14,IFERROR(VLOOKUP($C251,$L$3:$P$43,5,FALSE),1)))))),2),0)</f>
        <v>0</v>
      </c>
      <c r="AH251" s="231">
        <f ca="1">IF($AD251,ROUND(IF(ISNUMBER(F251),F251,0)*(IF(OR(ISNUMBER(SEARCH("Non déductible",$C251)),ISNUMBER(SEARCH("Non deductible",$C251))),0,IF(ISNUMBER(SEARCH("Repas",$C251)),0.5,IF(ISNUMBER(SEARCH("Bureau à domicile",$C251)),Accueil!$B$13,IF(OR(ISNUMBER(SEARCH("Véhicule",$C251)),ISNUMBER(SEARCH("Vehicule",$C251)),ISNUMBER(SEARCH("vehicule",$C251))),Accueil!$B$14,IFERROR(VLOOKUP($C251,$L$3:$P$43,5,FALSE),1)))))),2),0)</f>
        <v>0</v>
      </c>
    </row>
    <row r="252" spans="1:34" ht="20.100000000000001" customHeight="1" x14ac:dyDescent="0.25">
      <c r="A252" s="248" t="str">
        <f>IF(NOT(_xlfn.ISFORMULA(D252)),IF(AND(ISNUMBER(D252),D252&lt;&gt;0),Accueil!$B$7,IF(NOT(_xlfn.ISFORMULA(G252)),IF(AND(ISNUMBER(G252),G252&lt;&gt;0),Accueil!$B$7,""),"")),IF(NOT(_xlfn.ISFORMULA(G252)),IF(AND(ISNUMBER(G252),G252&lt;&gt;0),Accueil!$B$7,""),""))</f>
        <v/>
      </c>
      <c r="B252" s="37"/>
      <c r="C252" s="50"/>
      <c r="D252" s="249" t="str">
        <f t="shared" ca="1" si="38"/>
        <v/>
      </c>
      <c r="E252" s="223" t="str">
        <f t="shared" ca="1" si="39"/>
        <v/>
      </c>
      <c r="F252" s="223" t="str">
        <f t="shared" ca="1" si="40"/>
        <v/>
      </c>
      <c r="G252" s="224" t="str">
        <f t="shared" ca="1" si="41"/>
        <v/>
      </c>
      <c r="H252" s="255" t="str">
        <f t="shared" ca="1" si="42"/>
        <v/>
      </c>
      <c r="I252" s="251" t="str">
        <f t="shared" ca="1" si="43"/>
        <v/>
      </c>
      <c r="J252" s="244" t="str">
        <f t="shared" ca="1" si="44"/>
        <v/>
      </c>
      <c r="K252" s="35"/>
      <c r="L252" s="148"/>
      <c r="M252" s="148"/>
      <c r="N252" s="148"/>
      <c r="O252" s="148"/>
      <c r="P252" s="148"/>
      <c r="Q252" s="148"/>
      <c r="R252" s="148"/>
      <c r="S252" s="148"/>
      <c r="T252" s="197"/>
      <c r="U252" s="35"/>
      <c r="X252" s="148"/>
      <c r="Y252" s="148"/>
      <c r="Z252" s="148"/>
      <c r="AA252" s="228" t="b">
        <f t="shared" ca="1" si="45"/>
        <v>1</v>
      </c>
      <c r="AB252" s="228" t="b">
        <f t="shared" si="46"/>
        <v>0</v>
      </c>
      <c r="AC252" s="228" t="b">
        <f ca="1">AND(Accueil!$Z$100="Régulière",Accueil!$E$5="Oui",$AA252,NOT($AB252),OR($AE252="",Accueil!$E$7="",NOT(ISNUMBER(Accueil!$E$7)),$AE252&gt;=Accueil!$E$7))</f>
        <v>0</v>
      </c>
      <c r="AD252" s="228" t="b">
        <f ca="1">AND(Accueil!$Z$100="Régulière",Accueil!$E$8="Oui",$AA252,NOT($AB252),OR($AE252="",Accueil!$E$10="",NOT(ISNUMBER(Accueil!$E$10)),$AE252&gt;=Accueil!$E$10))</f>
        <v>0</v>
      </c>
      <c r="AE252" s="247" t="str">
        <f>IF(NOT(_xlfn.ISFORMULA(A252)),IF(ISNUMBER(A252),A252,IF(NOT(_xlfn.ISFORMULA(D252)),IF(AND(ISNUMBER(D252),D252&lt;&gt;0),Accueil!$B$7,IF(NOT(_xlfn.ISFORMULA(G252)),IF(AND(ISNUMBER(G252),G252&lt;&gt;0),Accueil!$B$7,""),"")),IF(NOT(_xlfn.ISFORMULA(G252)),IF(AND(ISNUMBER(G252),G252&lt;&gt;0),Accueil!$B$7,""),""))),IF(NOT(_xlfn.ISFORMULA(D252)),IF(AND(ISNUMBER(D252),D252&lt;&gt;0),Accueil!$B$7,IF(NOT(_xlfn.ISFORMULA(G252)),IF(AND(ISNUMBER(G252),G252&lt;&gt;0),Accueil!$B$7,""),"")),IF(NOT(_xlfn.ISFORMULA(G252)),IF(AND(ISNUMBER(G252),G252&lt;&gt;0),Accueil!$B$7,""),"")))</f>
        <v/>
      </c>
      <c r="AF252" s="231" t="str">
        <f t="shared" ca="1" si="47"/>
        <v/>
      </c>
      <c r="AG252" s="231">
        <f ca="1">IF($AC252,ROUND(IF(ISNUMBER(E252),E252,0)*(IF(OR(ISNUMBER(SEARCH("Non déductible",$C252)),ISNUMBER(SEARCH("Non deductible",$C252))),0,IF(ISNUMBER(SEARCH("Repas",$C252)),0.5,IF(ISNUMBER(SEARCH("Bureau à domicile",$C252)),Accueil!$B$13,IF(OR(ISNUMBER(SEARCH("Véhicule",$C252)),ISNUMBER(SEARCH("Vehicule",$C252)),ISNUMBER(SEARCH("vehicule",$C252))),Accueil!$B$14,IFERROR(VLOOKUP($C252,$L$3:$P$43,5,FALSE),1)))))),2),0)</f>
        <v>0</v>
      </c>
      <c r="AH252" s="231">
        <f ca="1">IF($AD252,ROUND(IF(ISNUMBER(F252),F252,0)*(IF(OR(ISNUMBER(SEARCH("Non déductible",$C252)),ISNUMBER(SEARCH("Non deductible",$C252))),0,IF(ISNUMBER(SEARCH("Repas",$C252)),0.5,IF(ISNUMBER(SEARCH("Bureau à domicile",$C252)),Accueil!$B$13,IF(OR(ISNUMBER(SEARCH("Véhicule",$C252)),ISNUMBER(SEARCH("Vehicule",$C252)),ISNUMBER(SEARCH("vehicule",$C252))),Accueil!$B$14,IFERROR(VLOOKUP($C252,$L$3:$P$43,5,FALSE),1)))))),2),0)</f>
        <v>0</v>
      </c>
    </row>
    <row r="253" spans="1:34" ht="20.100000000000001" customHeight="1" x14ac:dyDescent="0.25">
      <c r="A253" s="248" t="str">
        <f>IF(NOT(_xlfn.ISFORMULA(D253)),IF(AND(ISNUMBER(D253),D253&lt;&gt;0),Accueil!$B$7,IF(NOT(_xlfn.ISFORMULA(G253)),IF(AND(ISNUMBER(G253),G253&lt;&gt;0),Accueil!$B$7,""),"")),IF(NOT(_xlfn.ISFORMULA(G253)),IF(AND(ISNUMBER(G253),G253&lt;&gt;0),Accueil!$B$7,""),""))</f>
        <v/>
      </c>
      <c r="B253" s="37"/>
      <c r="C253" s="50"/>
      <c r="D253" s="249" t="str">
        <f t="shared" ca="1" si="38"/>
        <v/>
      </c>
      <c r="E253" s="223" t="str">
        <f t="shared" ca="1" si="39"/>
        <v/>
      </c>
      <c r="F253" s="223" t="str">
        <f t="shared" ca="1" si="40"/>
        <v/>
      </c>
      <c r="G253" s="224" t="str">
        <f t="shared" ca="1" si="41"/>
        <v/>
      </c>
      <c r="H253" s="255" t="str">
        <f t="shared" ca="1" si="42"/>
        <v/>
      </c>
      <c r="I253" s="251" t="str">
        <f t="shared" ca="1" si="43"/>
        <v/>
      </c>
      <c r="J253" s="244" t="str">
        <f t="shared" ca="1" si="44"/>
        <v/>
      </c>
      <c r="K253" s="35"/>
      <c r="L253" s="148"/>
      <c r="M253" s="148"/>
      <c r="N253" s="148"/>
      <c r="O253" s="148"/>
      <c r="P253" s="148"/>
      <c r="Q253" s="148"/>
      <c r="R253" s="148"/>
      <c r="S253" s="148"/>
      <c r="T253" s="197"/>
      <c r="U253" s="35"/>
      <c r="X253" s="148"/>
      <c r="Y253" s="148"/>
      <c r="Z253" s="148"/>
      <c r="AA253" s="228" t="b">
        <f t="shared" ca="1" si="45"/>
        <v>1</v>
      </c>
      <c r="AB253" s="228" t="b">
        <f t="shared" si="46"/>
        <v>0</v>
      </c>
      <c r="AC253" s="228" t="b">
        <f ca="1">AND(Accueil!$Z$100="Régulière",Accueil!$E$5="Oui",$AA253,NOT($AB253),OR($AE253="",Accueil!$E$7="",NOT(ISNUMBER(Accueil!$E$7)),$AE253&gt;=Accueil!$E$7))</f>
        <v>0</v>
      </c>
      <c r="AD253" s="228" t="b">
        <f ca="1">AND(Accueil!$Z$100="Régulière",Accueil!$E$8="Oui",$AA253,NOT($AB253),OR($AE253="",Accueil!$E$10="",NOT(ISNUMBER(Accueil!$E$10)),$AE253&gt;=Accueil!$E$10))</f>
        <v>0</v>
      </c>
      <c r="AE253" s="247" t="str">
        <f>IF(NOT(_xlfn.ISFORMULA(A253)),IF(ISNUMBER(A253),A253,IF(NOT(_xlfn.ISFORMULA(D253)),IF(AND(ISNUMBER(D253),D253&lt;&gt;0),Accueil!$B$7,IF(NOT(_xlfn.ISFORMULA(G253)),IF(AND(ISNUMBER(G253),G253&lt;&gt;0),Accueil!$B$7,""),"")),IF(NOT(_xlfn.ISFORMULA(G253)),IF(AND(ISNUMBER(G253),G253&lt;&gt;0),Accueil!$B$7,""),""))),IF(NOT(_xlfn.ISFORMULA(D253)),IF(AND(ISNUMBER(D253),D253&lt;&gt;0),Accueil!$B$7,IF(NOT(_xlfn.ISFORMULA(G253)),IF(AND(ISNUMBER(G253),G253&lt;&gt;0),Accueil!$B$7,""),"")),IF(NOT(_xlfn.ISFORMULA(G253)),IF(AND(ISNUMBER(G253),G253&lt;&gt;0),Accueil!$B$7,""),"")))</f>
        <v/>
      </c>
      <c r="AF253" s="231" t="str">
        <f t="shared" ca="1" si="47"/>
        <v/>
      </c>
      <c r="AG253" s="231">
        <f ca="1">IF($AC253,ROUND(IF(ISNUMBER(E253),E253,0)*(IF(OR(ISNUMBER(SEARCH("Non déductible",$C253)),ISNUMBER(SEARCH("Non deductible",$C253))),0,IF(ISNUMBER(SEARCH("Repas",$C253)),0.5,IF(ISNUMBER(SEARCH("Bureau à domicile",$C253)),Accueil!$B$13,IF(OR(ISNUMBER(SEARCH("Véhicule",$C253)),ISNUMBER(SEARCH("Vehicule",$C253)),ISNUMBER(SEARCH("vehicule",$C253))),Accueil!$B$14,IFERROR(VLOOKUP($C253,$L$3:$P$43,5,FALSE),1)))))),2),0)</f>
        <v>0</v>
      </c>
      <c r="AH253" s="231">
        <f ca="1">IF($AD253,ROUND(IF(ISNUMBER(F253),F253,0)*(IF(OR(ISNUMBER(SEARCH("Non déductible",$C253)),ISNUMBER(SEARCH("Non deductible",$C253))),0,IF(ISNUMBER(SEARCH("Repas",$C253)),0.5,IF(ISNUMBER(SEARCH("Bureau à domicile",$C253)),Accueil!$B$13,IF(OR(ISNUMBER(SEARCH("Véhicule",$C253)),ISNUMBER(SEARCH("Vehicule",$C253)),ISNUMBER(SEARCH("vehicule",$C253))),Accueil!$B$14,IFERROR(VLOOKUP($C253,$L$3:$P$43,5,FALSE),1)))))),2),0)</f>
        <v>0</v>
      </c>
    </row>
    <row r="254" spans="1:34" ht="20.100000000000001" customHeight="1" x14ac:dyDescent="0.25">
      <c r="A254" s="248" t="str">
        <f>IF(NOT(_xlfn.ISFORMULA(D254)),IF(AND(ISNUMBER(D254),D254&lt;&gt;0),Accueil!$B$7,IF(NOT(_xlfn.ISFORMULA(G254)),IF(AND(ISNUMBER(G254),G254&lt;&gt;0),Accueil!$B$7,""),"")),IF(NOT(_xlfn.ISFORMULA(G254)),IF(AND(ISNUMBER(G254),G254&lt;&gt;0),Accueil!$B$7,""),""))</f>
        <v/>
      </c>
      <c r="B254" s="37"/>
      <c r="C254" s="50"/>
      <c r="D254" s="249" t="str">
        <f t="shared" ca="1" si="38"/>
        <v/>
      </c>
      <c r="E254" s="223" t="str">
        <f t="shared" ca="1" si="39"/>
        <v/>
      </c>
      <c r="F254" s="223" t="str">
        <f t="shared" ca="1" si="40"/>
        <v/>
      </c>
      <c r="G254" s="224" t="str">
        <f t="shared" ca="1" si="41"/>
        <v/>
      </c>
      <c r="H254" s="255" t="str">
        <f t="shared" ca="1" si="42"/>
        <v/>
      </c>
      <c r="I254" s="251" t="str">
        <f t="shared" ca="1" si="43"/>
        <v/>
      </c>
      <c r="J254" s="244" t="str">
        <f t="shared" ca="1" si="44"/>
        <v/>
      </c>
      <c r="K254" s="35"/>
      <c r="L254" s="148"/>
      <c r="M254" s="148"/>
      <c r="N254" s="148"/>
      <c r="O254" s="148"/>
      <c r="P254" s="148"/>
      <c r="Q254" s="148"/>
      <c r="R254" s="148"/>
      <c r="S254" s="148"/>
      <c r="T254" s="197"/>
      <c r="U254" s="35"/>
      <c r="X254" s="148"/>
      <c r="Y254" s="148"/>
      <c r="Z254" s="148"/>
      <c r="AA254" s="228" t="b">
        <f t="shared" ca="1" si="45"/>
        <v>1</v>
      </c>
      <c r="AB254" s="228" t="b">
        <f t="shared" si="46"/>
        <v>0</v>
      </c>
      <c r="AC254" s="228" t="b">
        <f ca="1">AND(Accueil!$Z$100="Régulière",Accueil!$E$5="Oui",$AA254,NOT($AB254),OR($AE254="",Accueil!$E$7="",NOT(ISNUMBER(Accueil!$E$7)),$AE254&gt;=Accueil!$E$7))</f>
        <v>0</v>
      </c>
      <c r="AD254" s="228" t="b">
        <f ca="1">AND(Accueil!$Z$100="Régulière",Accueil!$E$8="Oui",$AA254,NOT($AB254),OR($AE254="",Accueil!$E$10="",NOT(ISNUMBER(Accueil!$E$10)),$AE254&gt;=Accueil!$E$10))</f>
        <v>0</v>
      </c>
      <c r="AE254" s="247" t="str">
        <f>IF(NOT(_xlfn.ISFORMULA(A254)),IF(ISNUMBER(A254),A254,IF(NOT(_xlfn.ISFORMULA(D254)),IF(AND(ISNUMBER(D254),D254&lt;&gt;0),Accueil!$B$7,IF(NOT(_xlfn.ISFORMULA(G254)),IF(AND(ISNUMBER(G254),G254&lt;&gt;0),Accueil!$B$7,""),"")),IF(NOT(_xlfn.ISFORMULA(G254)),IF(AND(ISNUMBER(G254),G254&lt;&gt;0),Accueil!$B$7,""),""))),IF(NOT(_xlfn.ISFORMULA(D254)),IF(AND(ISNUMBER(D254),D254&lt;&gt;0),Accueil!$B$7,IF(NOT(_xlfn.ISFORMULA(G254)),IF(AND(ISNUMBER(G254),G254&lt;&gt;0),Accueil!$B$7,""),"")),IF(NOT(_xlfn.ISFORMULA(G254)),IF(AND(ISNUMBER(G254),G254&lt;&gt;0),Accueil!$B$7,""),"")))</f>
        <v/>
      </c>
      <c r="AF254" s="231" t="str">
        <f t="shared" ca="1" si="47"/>
        <v/>
      </c>
      <c r="AG254" s="231">
        <f ca="1">IF($AC254,ROUND(IF(ISNUMBER(E254),E254,0)*(IF(OR(ISNUMBER(SEARCH("Non déductible",$C254)),ISNUMBER(SEARCH("Non deductible",$C254))),0,IF(ISNUMBER(SEARCH("Repas",$C254)),0.5,IF(ISNUMBER(SEARCH("Bureau à domicile",$C254)),Accueil!$B$13,IF(OR(ISNUMBER(SEARCH("Véhicule",$C254)),ISNUMBER(SEARCH("Vehicule",$C254)),ISNUMBER(SEARCH("vehicule",$C254))),Accueil!$B$14,IFERROR(VLOOKUP($C254,$L$3:$P$43,5,FALSE),1)))))),2),0)</f>
        <v>0</v>
      </c>
      <c r="AH254" s="231">
        <f ca="1">IF($AD254,ROUND(IF(ISNUMBER(F254),F254,0)*(IF(OR(ISNUMBER(SEARCH("Non déductible",$C254)),ISNUMBER(SEARCH("Non deductible",$C254))),0,IF(ISNUMBER(SEARCH("Repas",$C254)),0.5,IF(ISNUMBER(SEARCH("Bureau à domicile",$C254)),Accueil!$B$13,IF(OR(ISNUMBER(SEARCH("Véhicule",$C254)),ISNUMBER(SEARCH("Vehicule",$C254)),ISNUMBER(SEARCH("vehicule",$C254))),Accueil!$B$14,IFERROR(VLOOKUP($C254,$L$3:$P$43,5,FALSE),1)))))),2),0)</f>
        <v>0</v>
      </c>
    </row>
    <row r="255" spans="1:34" ht="20.100000000000001" customHeight="1" x14ac:dyDescent="0.25">
      <c r="A255" s="248" t="str">
        <f>IF(NOT(_xlfn.ISFORMULA(D255)),IF(AND(ISNUMBER(D255),D255&lt;&gt;0),Accueil!$B$7,IF(NOT(_xlfn.ISFORMULA(G255)),IF(AND(ISNUMBER(G255),G255&lt;&gt;0),Accueil!$B$7,""),"")),IF(NOT(_xlfn.ISFORMULA(G255)),IF(AND(ISNUMBER(G255),G255&lt;&gt;0),Accueil!$B$7,""),""))</f>
        <v/>
      </c>
      <c r="B255" s="37"/>
      <c r="C255" s="50"/>
      <c r="D255" s="249" t="str">
        <f t="shared" ca="1" si="38"/>
        <v/>
      </c>
      <c r="E255" s="223" t="str">
        <f t="shared" ca="1" si="39"/>
        <v/>
      </c>
      <c r="F255" s="223" t="str">
        <f t="shared" ca="1" si="40"/>
        <v/>
      </c>
      <c r="G255" s="224" t="str">
        <f t="shared" ca="1" si="41"/>
        <v/>
      </c>
      <c r="H255" s="255" t="str">
        <f t="shared" ca="1" si="42"/>
        <v/>
      </c>
      <c r="I255" s="251" t="str">
        <f t="shared" ca="1" si="43"/>
        <v/>
      </c>
      <c r="J255" s="244" t="str">
        <f t="shared" ca="1" si="44"/>
        <v/>
      </c>
      <c r="K255" s="35"/>
      <c r="L255" s="148"/>
      <c r="M255" s="148"/>
      <c r="N255" s="148"/>
      <c r="O255" s="148"/>
      <c r="P255" s="148"/>
      <c r="Q255" s="148"/>
      <c r="R255" s="148"/>
      <c r="S255" s="148"/>
      <c r="T255" s="197"/>
      <c r="U255" s="35"/>
      <c r="X255" s="148"/>
      <c r="Y255" s="148"/>
      <c r="Z255" s="148"/>
      <c r="AA255" s="228" t="b">
        <f t="shared" ca="1" si="45"/>
        <v>1</v>
      </c>
      <c r="AB255" s="228" t="b">
        <f t="shared" si="46"/>
        <v>0</v>
      </c>
      <c r="AC255" s="228" t="b">
        <f ca="1">AND(Accueil!$Z$100="Régulière",Accueil!$E$5="Oui",$AA255,NOT($AB255),OR($AE255="",Accueil!$E$7="",NOT(ISNUMBER(Accueil!$E$7)),$AE255&gt;=Accueil!$E$7))</f>
        <v>0</v>
      </c>
      <c r="AD255" s="228" t="b">
        <f ca="1">AND(Accueil!$Z$100="Régulière",Accueil!$E$8="Oui",$AA255,NOT($AB255),OR($AE255="",Accueil!$E$10="",NOT(ISNUMBER(Accueil!$E$10)),$AE255&gt;=Accueil!$E$10))</f>
        <v>0</v>
      </c>
      <c r="AE255" s="247" t="str">
        <f>IF(NOT(_xlfn.ISFORMULA(A255)),IF(ISNUMBER(A255),A255,IF(NOT(_xlfn.ISFORMULA(D255)),IF(AND(ISNUMBER(D255),D255&lt;&gt;0),Accueil!$B$7,IF(NOT(_xlfn.ISFORMULA(G255)),IF(AND(ISNUMBER(G255),G255&lt;&gt;0),Accueil!$B$7,""),"")),IF(NOT(_xlfn.ISFORMULA(G255)),IF(AND(ISNUMBER(G255),G255&lt;&gt;0),Accueil!$B$7,""),""))),IF(NOT(_xlfn.ISFORMULA(D255)),IF(AND(ISNUMBER(D255),D255&lt;&gt;0),Accueil!$B$7,IF(NOT(_xlfn.ISFORMULA(G255)),IF(AND(ISNUMBER(G255),G255&lt;&gt;0),Accueil!$B$7,""),"")),IF(NOT(_xlfn.ISFORMULA(G255)),IF(AND(ISNUMBER(G255),G255&lt;&gt;0),Accueil!$B$7,""),"")))</f>
        <v/>
      </c>
      <c r="AF255" s="231" t="str">
        <f t="shared" ca="1" si="47"/>
        <v/>
      </c>
      <c r="AG255" s="231">
        <f ca="1">IF($AC255,ROUND(IF(ISNUMBER(E255),E255,0)*(IF(OR(ISNUMBER(SEARCH("Non déductible",$C255)),ISNUMBER(SEARCH("Non deductible",$C255))),0,IF(ISNUMBER(SEARCH("Repas",$C255)),0.5,IF(ISNUMBER(SEARCH("Bureau à domicile",$C255)),Accueil!$B$13,IF(OR(ISNUMBER(SEARCH("Véhicule",$C255)),ISNUMBER(SEARCH("Vehicule",$C255)),ISNUMBER(SEARCH("vehicule",$C255))),Accueil!$B$14,IFERROR(VLOOKUP($C255,$L$3:$P$43,5,FALSE),1)))))),2),0)</f>
        <v>0</v>
      </c>
      <c r="AH255" s="231">
        <f ca="1">IF($AD255,ROUND(IF(ISNUMBER(F255),F255,0)*(IF(OR(ISNUMBER(SEARCH("Non déductible",$C255)),ISNUMBER(SEARCH("Non deductible",$C255))),0,IF(ISNUMBER(SEARCH("Repas",$C255)),0.5,IF(ISNUMBER(SEARCH("Bureau à domicile",$C255)),Accueil!$B$13,IF(OR(ISNUMBER(SEARCH("Véhicule",$C255)),ISNUMBER(SEARCH("Vehicule",$C255)),ISNUMBER(SEARCH("vehicule",$C255))),Accueil!$B$14,IFERROR(VLOOKUP($C255,$L$3:$P$43,5,FALSE),1)))))),2),0)</f>
        <v>0</v>
      </c>
    </row>
    <row r="256" spans="1:34" ht="20.100000000000001" customHeight="1" x14ac:dyDescent="0.25">
      <c r="A256" s="248" t="str">
        <f>IF(NOT(_xlfn.ISFORMULA(D256)),IF(AND(ISNUMBER(D256),D256&lt;&gt;0),Accueil!$B$7,IF(NOT(_xlfn.ISFORMULA(G256)),IF(AND(ISNUMBER(G256),G256&lt;&gt;0),Accueil!$B$7,""),"")),IF(NOT(_xlfn.ISFORMULA(G256)),IF(AND(ISNUMBER(G256),G256&lt;&gt;0),Accueil!$B$7,""),""))</f>
        <v/>
      </c>
      <c r="B256" s="37"/>
      <c r="C256" s="50"/>
      <c r="D256" s="249" t="str">
        <f t="shared" ca="1" si="38"/>
        <v/>
      </c>
      <c r="E256" s="223" t="str">
        <f t="shared" ca="1" si="39"/>
        <v/>
      </c>
      <c r="F256" s="223" t="str">
        <f t="shared" ca="1" si="40"/>
        <v/>
      </c>
      <c r="G256" s="224" t="str">
        <f t="shared" ca="1" si="41"/>
        <v/>
      </c>
      <c r="H256" s="255" t="str">
        <f t="shared" ca="1" si="42"/>
        <v/>
      </c>
      <c r="I256" s="251" t="str">
        <f t="shared" ca="1" si="43"/>
        <v/>
      </c>
      <c r="J256" s="244" t="str">
        <f t="shared" ca="1" si="44"/>
        <v/>
      </c>
      <c r="K256" s="35"/>
      <c r="L256" s="148"/>
      <c r="M256" s="148"/>
      <c r="N256" s="148"/>
      <c r="O256" s="148"/>
      <c r="P256" s="148"/>
      <c r="Q256" s="148"/>
      <c r="R256" s="148"/>
      <c r="S256" s="148"/>
      <c r="T256" s="197"/>
      <c r="U256" s="35"/>
      <c r="X256" s="148"/>
      <c r="Y256" s="148"/>
      <c r="Z256" s="148"/>
      <c r="AA256" s="228" t="b">
        <f t="shared" ca="1" si="45"/>
        <v>1</v>
      </c>
      <c r="AB256" s="228" t="b">
        <f t="shared" si="46"/>
        <v>0</v>
      </c>
      <c r="AC256" s="228" t="b">
        <f ca="1">AND(Accueil!$Z$100="Régulière",Accueil!$E$5="Oui",$AA256,NOT($AB256),OR($AE256="",Accueil!$E$7="",NOT(ISNUMBER(Accueil!$E$7)),$AE256&gt;=Accueil!$E$7))</f>
        <v>0</v>
      </c>
      <c r="AD256" s="228" t="b">
        <f ca="1">AND(Accueil!$Z$100="Régulière",Accueil!$E$8="Oui",$AA256,NOT($AB256),OR($AE256="",Accueil!$E$10="",NOT(ISNUMBER(Accueil!$E$10)),$AE256&gt;=Accueil!$E$10))</f>
        <v>0</v>
      </c>
      <c r="AE256" s="247" t="str">
        <f>IF(NOT(_xlfn.ISFORMULA(A256)),IF(ISNUMBER(A256),A256,IF(NOT(_xlfn.ISFORMULA(D256)),IF(AND(ISNUMBER(D256),D256&lt;&gt;0),Accueil!$B$7,IF(NOT(_xlfn.ISFORMULA(G256)),IF(AND(ISNUMBER(G256),G256&lt;&gt;0),Accueil!$B$7,""),"")),IF(NOT(_xlfn.ISFORMULA(G256)),IF(AND(ISNUMBER(G256),G256&lt;&gt;0),Accueil!$B$7,""),""))),IF(NOT(_xlfn.ISFORMULA(D256)),IF(AND(ISNUMBER(D256),D256&lt;&gt;0),Accueil!$B$7,IF(NOT(_xlfn.ISFORMULA(G256)),IF(AND(ISNUMBER(G256),G256&lt;&gt;0),Accueil!$B$7,""),"")),IF(NOT(_xlfn.ISFORMULA(G256)),IF(AND(ISNUMBER(G256),G256&lt;&gt;0),Accueil!$B$7,""),"")))</f>
        <v/>
      </c>
      <c r="AF256" s="231" t="str">
        <f t="shared" ca="1" si="47"/>
        <v/>
      </c>
      <c r="AG256" s="231">
        <f ca="1">IF($AC256,ROUND(IF(ISNUMBER(E256),E256,0)*(IF(OR(ISNUMBER(SEARCH("Non déductible",$C256)),ISNUMBER(SEARCH("Non deductible",$C256))),0,IF(ISNUMBER(SEARCH("Repas",$C256)),0.5,IF(ISNUMBER(SEARCH("Bureau à domicile",$C256)),Accueil!$B$13,IF(OR(ISNUMBER(SEARCH("Véhicule",$C256)),ISNUMBER(SEARCH("Vehicule",$C256)),ISNUMBER(SEARCH("vehicule",$C256))),Accueil!$B$14,IFERROR(VLOOKUP($C256,$L$3:$P$43,5,FALSE),1)))))),2),0)</f>
        <v>0</v>
      </c>
      <c r="AH256" s="231">
        <f ca="1">IF($AD256,ROUND(IF(ISNUMBER(F256),F256,0)*(IF(OR(ISNUMBER(SEARCH("Non déductible",$C256)),ISNUMBER(SEARCH("Non deductible",$C256))),0,IF(ISNUMBER(SEARCH("Repas",$C256)),0.5,IF(ISNUMBER(SEARCH("Bureau à domicile",$C256)),Accueil!$B$13,IF(OR(ISNUMBER(SEARCH("Véhicule",$C256)),ISNUMBER(SEARCH("Vehicule",$C256)),ISNUMBER(SEARCH("vehicule",$C256))),Accueil!$B$14,IFERROR(VLOOKUP($C256,$L$3:$P$43,5,FALSE),1)))))),2),0)</f>
        <v>0</v>
      </c>
    </row>
    <row r="257" spans="1:34" ht="20.100000000000001" customHeight="1" x14ac:dyDescent="0.25">
      <c r="A257" s="248" t="str">
        <f>IF(NOT(_xlfn.ISFORMULA(D257)),IF(AND(ISNUMBER(D257),D257&lt;&gt;0),Accueil!$B$7,IF(NOT(_xlfn.ISFORMULA(G257)),IF(AND(ISNUMBER(G257),G257&lt;&gt;0),Accueil!$B$7,""),"")),IF(NOT(_xlfn.ISFORMULA(G257)),IF(AND(ISNUMBER(G257),G257&lt;&gt;0),Accueil!$B$7,""),""))</f>
        <v/>
      </c>
      <c r="B257" s="37"/>
      <c r="C257" s="50"/>
      <c r="D257" s="249" t="str">
        <f t="shared" ca="1" si="38"/>
        <v/>
      </c>
      <c r="E257" s="223" t="str">
        <f t="shared" ca="1" si="39"/>
        <v/>
      </c>
      <c r="F257" s="223" t="str">
        <f t="shared" ca="1" si="40"/>
        <v/>
      </c>
      <c r="G257" s="224" t="str">
        <f t="shared" ca="1" si="41"/>
        <v/>
      </c>
      <c r="H257" s="255" t="str">
        <f t="shared" ca="1" si="42"/>
        <v/>
      </c>
      <c r="I257" s="251" t="str">
        <f t="shared" ca="1" si="43"/>
        <v/>
      </c>
      <c r="J257" s="244" t="str">
        <f t="shared" ca="1" si="44"/>
        <v/>
      </c>
      <c r="K257" s="35"/>
      <c r="L257" s="148"/>
      <c r="M257" s="148"/>
      <c r="N257" s="148"/>
      <c r="O257" s="148"/>
      <c r="P257" s="148"/>
      <c r="Q257" s="148"/>
      <c r="R257" s="148"/>
      <c r="S257" s="148"/>
      <c r="T257" s="197"/>
      <c r="U257" s="35"/>
      <c r="X257" s="148"/>
      <c r="Y257" s="148"/>
      <c r="Z257" s="148"/>
      <c r="AA257" s="228" t="b">
        <f t="shared" ca="1" si="45"/>
        <v>1</v>
      </c>
      <c r="AB257" s="228" t="b">
        <f t="shared" si="46"/>
        <v>0</v>
      </c>
      <c r="AC257" s="228" t="b">
        <f ca="1">AND(Accueil!$Z$100="Régulière",Accueil!$E$5="Oui",$AA257,NOT($AB257),OR($AE257="",Accueil!$E$7="",NOT(ISNUMBER(Accueil!$E$7)),$AE257&gt;=Accueil!$E$7))</f>
        <v>0</v>
      </c>
      <c r="AD257" s="228" t="b">
        <f ca="1">AND(Accueil!$Z$100="Régulière",Accueil!$E$8="Oui",$AA257,NOT($AB257),OR($AE257="",Accueil!$E$10="",NOT(ISNUMBER(Accueil!$E$10)),$AE257&gt;=Accueil!$E$10))</f>
        <v>0</v>
      </c>
      <c r="AE257" s="247" t="str">
        <f>IF(NOT(_xlfn.ISFORMULA(A257)),IF(ISNUMBER(A257),A257,IF(NOT(_xlfn.ISFORMULA(D257)),IF(AND(ISNUMBER(D257),D257&lt;&gt;0),Accueil!$B$7,IF(NOT(_xlfn.ISFORMULA(G257)),IF(AND(ISNUMBER(G257),G257&lt;&gt;0),Accueil!$B$7,""),"")),IF(NOT(_xlfn.ISFORMULA(G257)),IF(AND(ISNUMBER(G257),G257&lt;&gt;0),Accueil!$B$7,""),""))),IF(NOT(_xlfn.ISFORMULA(D257)),IF(AND(ISNUMBER(D257),D257&lt;&gt;0),Accueil!$B$7,IF(NOT(_xlfn.ISFORMULA(G257)),IF(AND(ISNUMBER(G257),G257&lt;&gt;0),Accueil!$B$7,""),"")),IF(NOT(_xlfn.ISFORMULA(G257)),IF(AND(ISNUMBER(G257),G257&lt;&gt;0),Accueil!$B$7,""),"")))</f>
        <v/>
      </c>
      <c r="AF257" s="231" t="str">
        <f t="shared" ca="1" si="47"/>
        <v/>
      </c>
      <c r="AG257" s="231">
        <f ca="1">IF($AC257,ROUND(IF(ISNUMBER(E257),E257,0)*(IF(OR(ISNUMBER(SEARCH("Non déductible",$C257)),ISNUMBER(SEARCH("Non deductible",$C257))),0,IF(ISNUMBER(SEARCH("Repas",$C257)),0.5,IF(ISNUMBER(SEARCH("Bureau à domicile",$C257)),Accueil!$B$13,IF(OR(ISNUMBER(SEARCH("Véhicule",$C257)),ISNUMBER(SEARCH("Vehicule",$C257)),ISNUMBER(SEARCH("vehicule",$C257))),Accueil!$B$14,IFERROR(VLOOKUP($C257,$L$3:$P$43,5,FALSE),1)))))),2),0)</f>
        <v>0</v>
      </c>
      <c r="AH257" s="231">
        <f ca="1">IF($AD257,ROUND(IF(ISNUMBER(F257),F257,0)*(IF(OR(ISNUMBER(SEARCH("Non déductible",$C257)),ISNUMBER(SEARCH("Non deductible",$C257))),0,IF(ISNUMBER(SEARCH("Repas",$C257)),0.5,IF(ISNUMBER(SEARCH("Bureau à domicile",$C257)),Accueil!$B$13,IF(OR(ISNUMBER(SEARCH("Véhicule",$C257)),ISNUMBER(SEARCH("Vehicule",$C257)),ISNUMBER(SEARCH("vehicule",$C257))),Accueil!$B$14,IFERROR(VLOOKUP($C257,$L$3:$P$43,5,FALSE),1)))))),2),0)</f>
        <v>0</v>
      </c>
    </row>
    <row r="258" spans="1:34" ht="20.100000000000001" customHeight="1" x14ac:dyDescent="0.25">
      <c r="A258" s="248" t="str">
        <f>IF(NOT(_xlfn.ISFORMULA(D258)),IF(AND(ISNUMBER(D258),D258&lt;&gt;0),Accueil!$B$7,IF(NOT(_xlfn.ISFORMULA(G258)),IF(AND(ISNUMBER(G258),G258&lt;&gt;0),Accueil!$B$7,""),"")),IF(NOT(_xlfn.ISFORMULA(G258)),IF(AND(ISNUMBER(G258),G258&lt;&gt;0),Accueil!$B$7,""),""))</f>
        <v/>
      </c>
      <c r="B258" s="37"/>
      <c r="C258" s="50"/>
      <c r="D258" s="249" t="str">
        <f t="shared" ca="1" si="38"/>
        <v/>
      </c>
      <c r="E258" s="223" t="str">
        <f t="shared" ca="1" si="39"/>
        <v/>
      </c>
      <c r="F258" s="223" t="str">
        <f t="shared" ca="1" si="40"/>
        <v/>
      </c>
      <c r="G258" s="224" t="str">
        <f t="shared" ca="1" si="41"/>
        <v/>
      </c>
      <c r="H258" s="255" t="str">
        <f t="shared" ca="1" si="42"/>
        <v/>
      </c>
      <c r="I258" s="251" t="str">
        <f t="shared" ca="1" si="43"/>
        <v/>
      </c>
      <c r="J258" s="244" t="str">
        <f t="shared" ca="1" si="44"/>
        <v/>
      </c>
      <c r="K258" s="35"/>
      <c r="L258" s="148"/>
      <c r="M258" s="148"/>
      <c r="N258" s="148"/>
      <c r="O258" s="148"/>
      <c r="P258" s="148"/>
      <c r="Q258" s="148"/>
      <c r="R258" s="148"/>
      <c r="S258" s="148"/>
      <c r="T258" s="197"/>
      <c r="U258" s="35"/>
      <c r="X258" s="148"/>
      <c r="Y258" s="148"/>
      <c r="Z258" s="148"/>
      <c r="AA258" s="228" t="b">
        <f t="shared" ca="1" si="45"/>
        <v>1</v>
      </c>
      <c r="AB258" s="228" t="b">
        <f t="shared" si="46"/>
        <v>0</v>
      </c>
      <c r="AC258" s="228" t="b">
        <f ca="1">AND(Accueil!$Z$100="Régulière",Accueil!$E$5="Oui",$AA258,NOT($AB258),OR($AE258="",Accueil!$E$7="",NOT(ISNUMBER(Accueil!$E$7)),$AE258&gt;=Accueil!$E$7))</f>
        <v>0</v>
      </c>
      <c r="AD258" s="228" t="b">
        <f ca="1">AND(Accueil!$Z$100="Régulière",Accueil!$E$8="Oui",$AA258,NOT($AB258),OR($AE258="",Accueil!$E$10="",NOT(ISNUMBER(Accueil!$E$10)),$AE258&gt;=Accueil!$E$10))</f>
        <v>0</v>
      </c>
      <c r="AE258" s="247" t="str">
        <f>IF(NOT(_xlfn.ISFORMULA(A258)),IF(ISNUMBER(A258),A258,IF(NOT(_xlfn.ISFORMULA(D258)),IF(AND(ISNUMBER(D258),D258&lt;&gt;0),Accueil!$B$7,IF(NOT(_xlfn.ISFORMULA(G258)),IF(AND(ISNUMBER(G258),G258&lt;&gt;0),Accueil!$B$7,""),"")),IF(NOT(_xlfn.ISFORMULA(G258)),IF(AND(ISNUMBER(G258),G258&lt;&gt;0),Accueil!$B$7,""),""))),IF(NOT(_xlfn.ISFORMULA(D258)),IF(AND(ISNUMBER(D258),D258&lt;&gt;0),Accueil!$B$7,IF(NOT(_xlfn.ISFORMULA(G258)),IF(AND(ISNUMBER(G258),G258&lt;&gt;0),Accueil!$B$7,""),"")),IF(NOT(_xlfn.ISFORMULA(G258)),IF(AND(ISNUMBER(G258),G258&lt;&gt;0),Accueil!$B$7,""),"")))</f>
        <v/>
      </c>
      <c r="AF258" s="231" t="str">
        <f t="shared" ca="1" si="47"/>
        <v/>
      </c>
      <c r="AG258" s="231">
        <f ca="1">IF($AC258,ROUND(IF(ISNUMBER(E258),E258,0)*(IF(OR(ISNUMBER(SEARCH("Non déductible",$C258)),ISNUMBER(SEARCH("Non deductible",$C258))),0,IF(ISNUMBER(SEARCH("Repas",$C258)),0.5,IF(ISNUMBER(SEARCH("Bureau à domicile",$C258)),Accueil!$B$13,IF(OR(ISNUMBER(SEARCH("Véhicule",$C258)),ISNUMBER(SEARCH("Vehicule",$C258)),ISNUMBER(SEARCH("vehicule",$C258))),Accueil!$B$14,IFERROR(VLOOKUP($C258,$L$3:$P$43,5,FALSE),1)))))),2),0)</f>
        <v>0</v>
      </c>
      <c r="AH258" s="231">
        <f ca="1">IF($AD258,ROUND(IF(ISNUMBER(F258),F258,0)*(IF(OR(ISNUMBER(SEARCH("Non déductible",$C258)),ISNUMBER(SEARCH("Non deductible",$C258))),0,IF(ISNUMBER(SEARCH("Repas",$C258)),0.5,IF(ISNUMBER(SEARCH("Bureau à domicile",$C258)),Accueil!$B$13,IF(OR(ISNUMBER(SEARCH("Véhicule",$C258)),ISNUMBER(SEARCH("Vehicule",$C258)),ISNUMBER(SEARCH("vehicule",$C258))),Accueil!$B$14,IFERROR(VLOOKUP($C258,$L$3:$P$43,5,FALSE),1)))))),2),0)</f>
        <v>0</v>
      </c>
    </row>
    <row r="259" spans="1:34" ht="20.100000000000001" customHeight="1" x14ac:dyDescent="0.25">
      <c r="A259" s="248" t="str">
        <f>IF(NOT(_xlfn.ISFORMULA(D259)),IF(AND(ISNUMBER(D259),D259&lt;&gt;0),Accueil!$B$7,IF(NOT(_xlfn.ISFORMULA(G259)),IF(AND(ISNUMBER(G259),G259&lt;&gt;0),Accueil!$B$7,""),"")),IF(NOT(_xlfn.ISFORMULA(G259)),IF(AND(ISNUMBER(G259),G259&lt;&gt;0),Accueil!$B$7,""),""))</f>
        <v/>
      </c>
      <c r="B259" s="37"/>
      <c r="C259" s="50"/>
      <c r="D259" s="249" t="str">
        <f t="shared" ref="D259:D322" ca="1" si="48">IF(AND(NOT(_xlfn.ISFORMULA(G259)),G259&lt;&gt;"",G259&lt;&gt;0),ROUND(G259-IF($AC259,IF(ISNUMBER(E259),ROUND(E259,2),0),0)-IF($AD259,IF(ISNUMBER(F259),ROUND(F259,2),0),0),2),"")</f>
        <v/>
      </c>
      <c r="E259" s="223" t="str">
        <f t="shared" ref="E259:E322" ca="1" si="49">IF(NOT($AC259),"",IF(AND(NOT(_xlfn.ISFORMULA(G259)),G259&lt;&gt;"",G259&lt;&gt;0),IF(AND($AD259,NOT(_xlfn.ISFORMULA(F259)),ISNUMBER(F259)),ROUND((G259-F259)/(1+0.05)*0.05,2),ROUND(G259/(1+IF($AC259,0.05,0)+IF($AD259,0.09975,0))*0.05,2)),IF(OR(D259="",D259=0),"",ROUND(D259*0.05,2))))</f>
        <v/>
      </c>
      <c r="F259" s="223" t="str">
        <f t="shared" ref="F259:F322" ca="1" si="50">IF(NOT($AD259),"",IF(AND(NOT(_xlfn.ISFORMULA(G259)),G259&lt;&gt;"",G259&lt;&gt;0),IF(AND($AC259,NOT(_xlfn.ISFORMULA(E259)),ISNUMBER(E259)),ROUND((G259-E259)/(1+0.09975)*0.09975,2),ROUND(G259/(1+IF($AC259,0.05,0)+IF($AD259,0.09975,0))*0.09975,2)),IF(OR(D259="",D259=0),"",ROUND(D259*0.09975,2))))</f>
        <v/>
      </c>
      <c r="G259" s="224" t="str">
        <f t="shared" ref="G259:G322" ca="1" si="51">IF(OR(D259="",D259=0),"",ROUND(D259+IF($AC259,IF(ISNUMBER(E259),ROUND(E259,2),0),0)+IF($AD259,IF(ISNUMBER(F259),ROUND(F259,2),0),0),2))</f>
        <v/>
      </c>
      <c r="H259" s="255" t="str">
        <f t="shared" ref="H259:H322" ca="1" si="52">IF(OR(D259="",D259=0),"","$ CAD - Dollar Canadien")</f>
        <v/>
      </c>
      <c r="I259" s="251" t="str">
        <f t="shared" ref="I259:I322" ca="1" si="53">IF(OR(D259="",D259=0),"",IFERROR(VLOOKUP(H259, $V$3:$W$23, 2, FALSE), 1))</f>
        <v/>
      </c>
      <c r="J259" s="244" t="str">
        <f t="shared" ref="J259:J322" ca="1" si="54">IF(OR($AF259="",$AF259=0),"",ROUND($AF259*I259,2))</f>
        <v/>
      </c>
      <c r="K259" s="35"/>
      <c r="L259" s="148"/>
      <c r="M259" s="148"/>
      <c r="N259" s="148"/>
      <c r="O259" s="148"/>
      <c r="P259" s="148"/>
      <c r="Q259" s="148"/>
      <c r="R259" s="148"/>
      <c r="S259" s="148"/>
      <c r="T259" s="197"/>
      <c r="U259" s="35"/>
      <c r="X259" s="148"/>
      <c r="Y259" s="148"/>
      <c r="Z259" s="148"/>
      <c r="AA259" s="228" t="b">
        <f t="shared" ref="AA259:AA322" ca="1" si="55">OR(H259="",H259="$ CAD - Dollar Canadien")</f>
        <v>1</v>
      </c>
      <c r="AB259" s="228" t="b">
        <f t="shared" ref="AB259:AB322" si="56">OR(ISNUMBER(SEARCH("Assurance",C259)),ISNUMBER(SEARCH("Bureau à domicile - loyer",C259)),ISNUMBER(SEARCH("Taxes foncières",C259)),ISNUMBER(SEARCH("Taxe d'affaires",C259)),ISNUMBER(SEARCH("Permis",C259)),ISNUMBER(SEARCH("cotisation",C259)),ISNUMBER(SEARCH("Immatriculation",C259)),ISNUMBER(SEARCH("Intérêt",C259)),ISNUMBER(SEARCH("Interet",C259)),ISNUMBER(SEARCH("Frais bancaires",C259)),ISNUMBER(SEARCH("Salaires",C259)),ISNUMBER(SEARCH("sans taxe",B259)),ISNUMBER(SEARCH("pas de taxe",B259)),ISNUMBER(SEARCH("no tax",B259)))</f>
        <v>0</v>
      </c>
      <c r="AC259" s="228" t="b">
        <f ca="1">AND(Accueil!$Z$100="Régulière",Accueil!$E$5="Oui",$AA259,NOT($AB259),OR($AE259="",Accueil!$E$7="",NOT(ISNUMBER(Accueil!$E$7)),$AE259&gt;=Accueil!$E$7))</f>
        <v>0</v>
      </c>
      <c r="AD259" s="228" t="b">
        <f ca="1">AND(Accueil!$Z$100="Régulière",Accueil!$E$8="Oui",$AA259,NOT($AB259),OR($AE259="",Accueil!$E$10="",NOT(ISNUMBER(Accueil!$E$10)),$AE259&gt;=Accueil!$E$10))</f>
        <v>0</v>
      </c>
      <c r="AE259" s="247" t="str">
        <f>IF(NOT(_xlfn.ISFORMULA(A259)),IF(ISNUMBER(A259),A259,IF(NOT(_xlfn.ISFORMULA(D259)),IF(AND(ISNUMBER(D259),D259&lt;&gt;0),Accueil!$B$7,IF(NOT(_xlfn.ISFORMULA(G259)),IF(AND(ISNUMBER(G259),G259&lt;&gt;0),Accueil!$B$7,""),"")),IF(NOT(_xlfn.ISFORMULA(G259)),IF(AND(ISNUMBER(G259),G259&lt;&gt;0),Accueil!$B$7,""),""))),IF(NOT(_xlfn.ISFORMULA(D259)),IF(AND(ISNUMBER(D259),D259&lt;&gt;0),Accueil!$B$7,IF(NOT(_xlfn.ISFORMULA(G259)),IF(AND(ISNUMBER(G259),G259&lt;&gt;0),Accueil!$B$7,""),"")),IF(NOT(_xlfn.ISFORMULA(G259)),IF(AND(ISNUMBER(G259),G259&lt;&gt;0),Accueil!$B$7,""),"")))</f>
        <v/>
      </c>
      <c r="AF259" s="231" t="str">
        <f t="shared" ref="AF259:AF322" ca="1" si="57">IF(AND(NOT(_xlfn.ISFORMULA(G259)),G259&lt;&gt;"",G259&lt;&gt;0),ROUND(G259-IF($AC259,IF(ISNUMBER(E259),ROUND(E259,2),0),0)-IF($AD259,IF(ISNUMBER(F259),ROUND(F259,2),0),0),2),IF(OR(D259="",D259=0),"",D259))</f>
        <v/>
      </c>
      <c r="AG259" s="231">
        <f ca="1">IF($AC259,ROUND(IF(ISNUMBER(E259),E259,0)*(IF(OR(ISNUMBER(SEARCH("Non déductible",$C259)),ISNUMBER(SEARCH("Non deductible",$C259))),0,IF(ISNUMBER(SEARCH("Repas",$C259)),0.5,IF(ISNUMBER(SEARCH("Bureau à domicile",$C259)),Accueil!$B$13,IF(OR(ISNUMBER(SEARCH("Véhicule",$C259)),ISNUMBER(SEARCH("Vehicule",$C259)),ISNUMBER(SEARCH("vehicule",$C259))),Accueil!$B$14,IFERROR(VLOOKUP($C259,$L$3:$P$43,5,FALSE),1)))))),2),0)</f>
        <v>0</v>
      </c>
      <c r="AH259" s="231">
        <f ca="1">IF($AD259,ROUND(IF(ISNUMBER(F259),F259,0)*(IF(OR(ISNUMBER(SEARCH("Non déductible",$C259)),ISNUMBER(SEARCH("Non deductible",$C259))),0,IF(ISNUMBER(SEARCH("Repas",$C259)),0.5,IF(ISNUMBER(SEARCH("Bureau à domicile",$C259)),Accueil!$B$13,IF(OR(ISNUMBER(SEARCH("Véhicule",$C259)),ISNUMBER(SEARCH("Vehicule",$C259)),ISNUMBER(SEARCH("vehicule",$C259))),Accueil!$B$14,IFERROR(VLOOKUP($C259,$L$3:$P$43,5,FALSE),1)))))),2),0)</f>
        <v>0</v>
      </c>
    </row>
    <row r="260" spans="1:34" ht="20.100000000000001" customHeight="1" x14ac:dyDescent="0.25">
      <c r="A260" s="248" t="str">
        <f>IF(NOT(_xlfn.ISFORMULA(D260)),IF(AND(ISNUMBER(D260),D260&lt;&gt;0),Accueil!$B$7,IF(NOT(_xlfn.ISFORMULA(G260)),IF(AND(ISNUMBER(G260),G260&lt;&gt;0),Accueil!$B$7,""),"")),IF(NOT(_xlfn.ISFORMULA(G260)),IF(AND(ISNUMBER(G260),G260&lt;&gt;0),Accueil!$B$7,""),""))</f>
        <v/>
      </c>
      <c r="B260" s="37"/>
      <c r="C260" s="50"/>
      <c r="D260" s="249" t="str">
        <f t="shared" ca="1" si="48"/>
        <v/>
      </c>
      <c r="E260" s="223" t="str">
        <f t="shared" ca="1" si="49"/>
        <v/>
      </c>
      <c r="F260" s="223" t="str">
        <f t="shared" ca="1" si="50"/>
        <v/>
      </c>
      <c r="G260" s="224" t="str">
        <f t="shared" ca="1" si="51"/>
        <v/>
      </c>
      <c r="H260" s="255" t="str">
        <f t="shared" ca="1" si="52"/>
        <v/>
      </c>
      <c r="I260" s="251" t="str">
        <f t="shared" ca="1" si="53"/>
        <v/>
      </c>
      <c r="J260" s="244" t="str">
        <f t="shared" ca="1" si="54"/>
        <v/>
      </c>
      <c r="K260" s="35"/>
      <c r="L260" s="148"/>
      <c r="M260" s="148"/>
      <c r="N260" s="148"/>
      <c r="O260" s="148"/>
      <c r="P260" s="148"/>
      <c r="Q260" s="148"/>
      <c r="R260" s="148"/>
      <c r="S260" s="148"/>
      <c r="T260" s="197"/>
      <c r="U260" s="35"/>
      <c r="X260" s="148"/>
      <c r="Y260" s="148"/>
      <c r="Z260" s="148"/>
      <c r="AA260" s="228" t="b">
        <f t="shared" ca="1" si="55"/>
        <v>1</v>
      </c>
      <c r="AB260" s="228" t="b">
        <f t="shared" si="56"/>
        <v>0</v>
      </c>
      <c r="AC260" s="228" t="b">
        <f ca="1">AND(Accueil!$Z$100="Régulière",Accueil!$E$5="Oui",$AA260,NOT($AB260),OR($AE260="",Accueil!$E$7="",NOT(ISNUMBER(Accueil!$E$7)),$AE260&gt;=Accueil!$E$7))</f>
        <v>0</v>
      </c>
      <c r="AD260" s="228" t="b">
        <f ca="1">AND(Accueil!$Z$100="Régulière",Accueil!$E$8="Oui",$AA260,NOT($AB260),OR($AE260="",Accueil!$E$10="",NOT(ISNUMBER(Accueil!$E$10)),$AE260&gt;=Accueil!$E$10))</f>
        <v>0</v>
      </c>
      <c r="AE260" s="247" t="str">
        <f>IF(NOT(_xlfn.ISFORMULA(A260)),IF(ISNUMBER(A260),A260,IF(NOT(_xlfn.ISFORMULA(D260)),IF(AND(ISNUMBER(D260),D260&lt;&gt;0),Accueil!$B$7,IF(NOT(_xlfn.ISFORMULA(G260)),IF(AND(ISNUMBER(G260),G260&lt;&gt;0),Accueil!$B$7,""),"")),IF(NOT(_xlfn.ISFORMULA(G260)),IF(AND(ISNUMBER(G260),G260&lt;&gt;0),Accueil!$B$7,""),""))),IF(NOT(_xlfn.ISFORMULA(D260)),IF(AND(ISNUMBER(D260),D260&lt;&gt;0),Accueil!$B$7,IF(NOT(_xlfn.ISFORMULA(G260)),IF(AND(ISNUMBER(G260),G260&lt;&gt;0),Accueil!$B$7,""),"")),IF(NOT(_xlfn.ISFORMULA(G260)),IF(AND(ISNUMBER(G260),G260&lt;&gt;0),Accueil!$B$7,""),"")))</f>
        <v/>
      </c>
      <c r="AF260" s="231" t="str">
        <f t="shared" ca="1" si="57"/>
        <v/>
      </c>
      <c r="AG260" s="231">
        <f ca="1">IF($AC260,ROUND(IF(ISNUMBER(E260),E260,0)*(IF(OR(ISNUMBER(SEARCH("Non déductible",$C260)),ISNUMBER(SEARCH("Non deductible",$C260))),0,IF(ISNUMBER(SEARCH("Repas",$C260)),0.5,IF(ISNUMBER(SEARCH("Bureau à domicile",$C260)),Accueil!$B$13,IF(OR(ISNUMBER(SEARCH("Véhicule",$C260)),ISNUMBER(SEARCH("Vehicule",$C260)),ISNUMBER(SEARCH("vehicule",$C260))),Accueil!$B$14,IFERROR(VLOOKUP($C260,$L$3:$P$43,5,FALSE),1)))))),2),0)</f>
        <v>0</v>
      </c>
      <c r="AH260" s="231">
        <f ca="1">IF($AD260,ROUND(IF(ISNUMBER(F260),F260,0)*(IF(OR(ISNUMBER(SEARCH("Non déductible",$C260)),ISNUMBER(SEARCH("Non deductible",$C260))),0,IF(ISNUMBER(SEARCH("Repas",$C260)),0.5,IF(ISNUMBER(SEARCH("Bureau à domicile",$C260)),Accueil!$B$13,IF(OR(ISNUMBER(SEARCH("Véhicule",$C260)),ISNUMBER(SEARCH("Vehicule",$C260)),ISNUMBER(SEARCH("vehicule",$C260))),Accueil!$B$14,IFERROR(VLOOKUP($C260,$L$3:$P$43,5,FALSE),1)))))),2),0)</f>
        <v>0</v>
      </c>
    </row>
    <row r="261" spans="1:34" ht="20.100000000000001" customHeight="1" x14ac:dyDescent="0.25">
      <c r="A261" s="248" t="str">
        <f>IF(NOT(_xlfn.ISFORMULA(D261)),IF(AND(ISNUMBER(D261),D261&lt;&gt;0),Accueil!$B$7,IF(NOT(_xlfn.ISFORMULA(G261)),IF(AND(ISNUMBER(G261),G261&lt;&gt;0),Accueil!$B$7,""),"")),IF(NOT(_xlfn.ISFORMULA(G261)),IF(AND(ISNUMBER(G261),G261&lt;&gt;0),Accueil!$B$7,""),""))</f>
        <v/>
      </c>
      <c r="B261" s="37"/>
      <c r="C261" s="50"/>
      <c r="D261" s="249" t="str">
        <f t="shared" ca="1" si="48"/>
        <v/>
      </c>
      <c r="E261" s="223" t="str">
        <f t="shared" ca="1" si="49"/>
        <v/>
      </c>
      <c r="F261" s="223" t="str">
        <f t="shared" ca="1" si="50"/>
        <v/>
      </c>
      <c r="G261" s="224" t="str">
        <f t="shared" ca="1" si="51"/>
        <v/>
      </c>
      <c r="H261" s="255" t="str">
        <f t="shared" ca="1" si="52"/>
        <v/>
      </c>
      <c r="I261" s="251" t="str">
        <f t="shared" ca="1" si="53"/>
        <v/>
      </c>
      <c r="J261" s="244" t="str">
        <f t="shared" ca="1" si="54"/>
        <v/>
      </c>
      <c r="K261" s="35"/>
      <c r="L261" s="148"/>
      <c r="M261" s="148"/>
      <c r="N261" s="148"/>
      <c r="O261" s="148"/>
      <c r="P261" s="148"/>
      <c r="Q261" s="148"/>
      <c r="R261" s="148"/>
      <c r="S261" s="148"/>
      <c r="T261" s="197"/>
      <c r="U261" s="35"/>
      <c r="X261" s="148"/>
      <c r="Y261" s="148"/>
      <c r="Z261" s="148"/>
      <c r="AA261" s="228" t="b">
        <f t="shared" ca="1" si="55"/>
        <v>1</v>
      </c>
      <c r="AB261" s="228" t="b">
        <f t="shared" si="56"/>
        <v>0</v>
      </c>
      <c r="AC261" s="228" t="b">
        <f ca="1">AND(Accueil!$Z$100="Régulière",Accueil!$E$5="Oui",$AA261,NOT($AB261),OR($AE261="",Accueil!$E$7="",NOT(ISNUMBER(Accueil!$E$7)),$AE261&gt;=Accueil!$E$7))</f>
        <v>0</v>
      </c>
      <c r="AD261" s="228" t="b">
        <f ca="1">AND(Accueil!$Z$100="Régulière",Accueil!$E$8="Oui",$AA261,NOT($AB261),OR($AE261="",Accueil!$E$10="",NOT(ISNUMBER(Accueil!$E$10)),$AE261&gt;=Accueil!$E$10))</f>
        <v>0</v>
      </c>
      <c r="AE261" s="247" t="str">
        <f>IF(NOT(_xlfn.ISFORMULA(A261)),IF(ISNUMBER(A261),A261,IF(NOT(_xlfn.ISFORMULA(D261)),IF(AND(ISNUMBER(D261),D261&lt;&gt;0),Accueil!$B$7,IF(NOT(_xlfn.ISFORMULA(G261)),IF(AND(ISNUMBER(G261),G261&lt;&gt;0),Accueil!$B$7,""),"")),IF(NOT(_xlfn.ISFORMULA(G261)),IF(AND(ISNUMBER(G261),G261&lt;&gt;0),Accueil!$B$7,""),""))),IF(NOT(_xlfn.ISFORMULA(D261)),IF(AND(ISNUMBER(D261),D261&lt;&gt;0),Accueil!$B$7,IF(NOT(_xlfn.ISFORMULA(G261)),IF(AND(ISNUMBER(G261),G261&lt;&gt;0),Accueil!$B$7,""),"")),IF(NOT(_xlfn.ISFORMULA(G261)),IF(AND(ISNUMBER(G261),G261&lt;&gt;0),Accueil!$B$7,""),"")))</f>
        <v/>
      </c>
      <c r="AF261" s="231" t="str">
        <f t="shared" ca="1" si="57"/>
        <v/>
      </c>
      <c r="AG261" s="231">
        <f ca="1">IF($AC261,ROUND(IF(ISNUMBER(E261),E261,0)*(IF(OR(ISNUMBER(SEARCH("Non déductible",$C261)),ISNUMBER(SEARCH("Non deductible",$C261))),0,IF(ISNUMBER(SEARCH("Repas",$C261)),0.5,IF(ISNUMBER(SEARCH("Bureau à domicile",$C261)),Accueil!$B$13,IF(OR(ISNUMBER(SEARCH("Véhicule",$C261)),ISNUMBER(SEARCH("Vehicule",$C261)),ISNUMBER(SEARCH("vehicule",$C261))),Accueil!$B$14,IFERROR(VLOOKUP($C261,$L$3:$P$43,5,FALSE),1)))))),2),0)</f>
        <v>0</v>
      </c>
      <c r="AH261" s="231">
        <f ca="1">IF($AD261,ROUND(IF(ISNUMBER(F261),F261,0)*(IF(OR(ISNUMBER(SEARCH("Non déductible",$C261)),ISNUMBER(SEARCH("Non deductible",$C261))),0,IF(ISNUMBER(SEARCH("Repas",$C261)),0.5,IF(ISNUMBER(SEARCH("Bureau à domicile",$C261)),Accueil!$B$13,IF(OR(ISNUMBER(SEARCH("Véhicule",$C261)),ISNUMBER(SEARCH("Vehicule",$C261)),ISNUMBER(SEARCH("vehicule",$C261))),Accueil!$B$14,IFERROR(VLOOKUP($C261,$L$3:$P$43,5,FALSE),1)))))),2),0)</f>
        <v>0</v>
      </c>
    </row>
    <row r="262" spans="1:34" ht="20.100000000000001" customHeight="1" x14ac:dyDescent="0.25">
      <c r="A262" s="248" t="str">
        <f>IF(NOT(_xlfn.ISFORMULA(D262)),IF(AND(ISNUMBER(D262),D262&lt;&gt;0),Accueil!$B$7,IF(NOT(_xlfn.ISFORMULA(G262)),IF(AND(ISNUMBER(G262),G262&lt;&gt;0),Accueil!$B$7,""),"")),IF(NOT(_xlfn.ISFORMULA(G262)),IF(AND(ISNUMBER(G262),G262&lt;&gt;0),Accueil!$B$7,""),""))</f>
        <v/>
      </c>
      <c r="B262" s="37"/>
      <c r="C262" s="50"/>
      <c r="D262" s="249" t="str">
        <f t="shared" ca="1" si="48"/>
        <v/>
      </c>
      <c r="E262" s="223" t="str">
        <f t="shared" ca="1" si="49"/>
        <v/>
      </c>
      <c r="F262" s="223" t="str">
        <f t="shared" ca="1" si="50"/>
        <v/>
      </c>
      <c r="G262" s="224" t="str">
        <f t="shared" ca="1" si="51"/>
        <v/>
      </c>
      <c r="H262" s="255" t="str">
        <f t="shared" ca="1" si="52"/>
        <v/>
      </c>
      <c r="I262" s="251" t="str">
        <f t="shared" ca="1" si="53"/>
        <v/>
      </c>
      <c r="J262" s="244" t="str">
        <f t="shared" ca="1" si="54"/>
        <v/>
      </c>
      <c r="K262" s="35"/>
      <c r="L262" s="148"/>
      <c r="M262" s="148"/>
      <c r="N262" s="148"/>
      <c r="O262" s="148"/>
      <c r="P262" s="148"/>
      <c r="Q262" s="148"/>
      <c r="R262" s="148"/>
      <c r="S262" s="148"/>
      <c r="T262" s="197"/>
      <c r="U262" s="35"/>
      <c r="X262" s="148"/>
      <c r="Y262" s="148"/>
      <c r="Z262" s="148"/>
      <c r="AA262" s="228" t="b">
        <f t="shared" ca="1" si="55"/>
        <v>1</v>
      </c>
      <c r="AB262" s="228" t="b">
        <f t="shared" si="56"/>
        <v>0</v>
      </c>
      <c r="AC262" s="228" t="b">
        <f ca="1">AND(Accueil!$Z$100="Régulière",Accueil!$E$5="Oui",$AA262,NOT($AB262),OR($AE262="",Accueil!$E$7="",NOT(ISNUMBER(Accueil!$E$7)),$AE262&gt;=Accueil!$E$7))</f>
        <v>0</v>
      </c>
      <c r="AD262" s="228" t="b">
        <f ca="1">AND(Accueil!$Z$100="Régulière",Accueil!$E$8="Oui",$AA262,NOT($AB262),OR($AE262="",Accueil!$E$10="",NOT(ISNUMBER(Accueil!$E$10)),$AE262&gt;=Accueil!$E$10))</f>
        <v>0</v>
      </c>
      <c r="AE262" s="247" t="str">
        <f>IF(NOT(_xlfn.ISFORMULA(A262)),IF(ISNUMBER(A262),A262,IF(NOT(_xlfn.ISFORMULA(D262)),IF(AND(ISNUMBER(D262),D262&lt;&gt;0),Accueil!$B$7,IF(NOT(_xlfn.ISFORMULA(G262)),IF(AND(ISNUMBER(G262),G262&lt;&gt;0),Accueil!$B$7,""),"")),IF(NOT(_xlfn.ISFORMULA(G262)),IF(AND(ISNUMBER(G262),G262&lt;&gt;0),Accueil!$B$7,""),""))),IF(NOT(_xlfn.ISFORMULA(D262)),IF(AND(ISNUMBER(D262),D262&lt;&gt;0),Accueil!$B$7,IF(NOT(_xlfn.ISFORMULA(G262)),IF(AND(ISNUMBER(G262),G262&lt;&gt;0),Accueil!$B$7,""),"")),IF(NOT(_xlfn.ISFORMULA(G262)),IF(AND(ISNUMBER(G262),G262&lt;&gt;0),Accueil!$B$7,""),"")))</f>
        <v/>
      </c>
      <c r="AF262" s="231" t="str">
        <f t="shared" ca="1" si="57"/>
        <v/>
      </c>
      <c r="AG262" s="231">
        <f ca="1">IF($AC262,ROUND(IF(ISNUMBER(E262),E262,0)*(IF(OR(ISNUMBER(SEARCH("Non déductible",$C262)),ISNUMBER(SEARCH("Non deductible",$C262))),0,IF(ISNUMBER(SEARCH("Repas",$C262)),0.5,IF(ISNUMBER(SEARCH("Bureau à domicile",$C262)),Accueil!$B$13,IF(OR(ISNUMBER(SEARCH("Véhicule",$C262)),ISNUMBER(SEARCH("Vehicule",$C262)),ISNUMBER(SEARCH("vehicule",$C262))),Accueil!$B$14,IFERROR(VLOOKUP($C262,$L$3:$P$43,5,FALSE),1)))))),2),0)</f>
        <v>0</v>
      </c>
      <c r="AH262" s="231">
        <f ca="1">IF($AD262,ROUND(IF(ISNUMBER(F262),F262,0)*(IF(OR(ISNUMBER(SEARCH("Non déductible",$C262)),ISNUMBER(SEARCH("Non deductible",$C262))),0,IF(ISNUMBER(SEARCH("Repas",$C262)),0.5,IF(ISNUMBER(SEARCH("Bureau à domicile",$C262)),Accueil!$B$13,IF(OR(ISNUMBER(SEARCH("Véhicule",$C262)),ISNUMBER(SEARCH("Vehicule",$C262)),ISNUMBER(SEARCH("vehicule",$C262))),Accueil!$B$14,IFERROR(VLOOKUP($C262,$L$3:$P$43,5,FALSE),1)))))),2),0)</f>
        <v>0</v>
      </c>
    </row>
    <row r="263" spans="1:34" ht="20.100000000000001" customHeight="1" x14ac:dyDescent="0.25">
      <c r="A263" s="248" t="str">
        <f>IF(NOT(_xlfn.ISFORMULA(D263)),IF(AND(ISNUMBER(D263),D263&lt;&gt;0),Accueil!$B$7,IF(NOT(_xlfn.ISFORMULA(G263)),IF(AND(ISNUMBER(G263),G263&lt;&gt;0),Accueil!$B$7,""),"")),IF(NOT(_xlfn.ISFORMULA(G263)),IF(AND(ISNUMBER(G263),G263&lt;&gt;0),Accueil!$B$7,""),""))</f>
        <v/>
      </c>
      <c r="B263" s="37"/>
      <c r="C263" s="50"/>
      <c r="D263" s="249" t="str">
        <f t="shared" ca="1" si="48"/>
        <v/>
      </c>
      <c r="E263" s="223" t="str">
        <f t="shared" ca="1" si="49"/>
        <v/>
      </c>
      <c r="F263" s="223" t="str">
        <f t="shared" ca="1" si="50"/>
        <v/>
      </c>
      <c r="G263" s="224" t="str">
        <f t="shared" ca="1" si="51"/>
        <v/>
      </c>
      <c r="H263" s="255" t="str">
        <f t="shared" ca="1" si="52"/>
        <v/>
      </c>
      <c r="I263" s="251" t="str">
        <f t="shared" ca="1" si="53"/>
        <v/>
      </c>
      <c r="J263" s="244" t="str">
        <f t="shared" ca="1" si="54"/>
        <v/>
      </c>
      <c r="K263" s="35"/>
      <c r="L263" s="148"/>
      <c r="M263" s="148"/>
      <c r="N263" s="148"/>
      <c r="O263" s="148"/>
      <c r="P263" s="148"/>
      <c r="Q263" s="148"/>
      <c r="R263" s="148"/>
      <c r="S263" s="148"/>
      <c r="T263" s="197"/>
      <c r="U263" s="35"/>
      <c r="X263" s="148"/>
      <c r="Y263" s="148"/>
      <c r="Z263" s="148"/>
      <c r="AA263" s="228" t="b">
        <f t="shared" ca="1" si="55"/>
        <v>1</v>
      </c>
      <c r="AB263" s="228" t="b">
        <f t="shared" si="56"/>
        <v>0</v>
      </c>
      <c r="AC263" s="228" t="b">
        <f ca="1">AND(Accueil!$Z$100="Régulière",Accueil!$E$5="Oui",$AA263,NOT($AB263),OR($AE263="",Accueil!$E$7="",NOT(ISNUMBER(Accueil!$E$7)),$AE263&gt;=Accueil!$E$7))</f>
        <v>0</v>
      </c>
      <c r="AD263" s="228" t="b">
        <f ca="1">AND(Accueil!$Z$100="Régulière",Accueil!$E$8="Oui",$AA263,NOT($AB263),OR($AE263="",Accueil!$E$10="",NOT(ISNUMBER(Accueil!$E$10)),$AE263&gt;=Accueil!$E$10))</f>
        <v>0</v>
      </c>
      <c r="AE263" s="247" t="str">
        <f>IF(NOT(_xlfn.ISFORMULA(A263)),IF(ISNUMBER(A263),A263,IF(NOT(_xlfn.ISFORMULA(D263)),IF(AND(ISNUMBER(D263),D263&lt;&gt;0),Accueil!$B$7,IF(NOT(_xlfn.ISFORMULA(G263)),IF(AND(ISNUMBER(G263),G263&lt;&gt;0),Accueil!$B$7,""),"")),IF(NOT(_xlfn.ISFORMULA(G263)),IF(AND(ISNUMBER(G263),G263&lt;&gt;0),Accueil!$B$7,""),""))),IF(NOT(_xlfn.ISFORMULA(D263)),IF(AND(ISNUMBER(D263),D263&lt;&gt;0),Accueil!$B$7,IF(NOT(_xlfn.ISFORMULA(G263)),IF(AND(ISNUMBER(G263),G263&lt;&gt;0),Accueil!$B$7,""),"")),IF(NOT(_xlfn.ISFORMULA(G263)),IF(AND(ISNUMBER(G263),G263&lt;&gt;0),Accueil!$B$7,""),"")))</f>
        <v/>
      </c>
      <c r="AF263" s="231" t="str">
        <f t="shared" ca="1" si="57"/>
        <v/>
      </c>
      <c r="AG263" s="231">
        <f ca="1">IF($AC263,ROUND(IF(ISNUMBER(E263),E263,0)*(IF(OR(ISNUMBER(SEARCH("Non déductible",$C263)),ISNUMBER(SEARCH("Non deductible",$C263))),0,IF(ISNUMBER(SEARCH("Repas",$C263)),0.5,IF(ISNUMBER(SEARCH("Bureau à domicile",$C263)),Accueil!$B$13,IF(OR(ISNUMBER(SEARCH("Véhicule",$C263)),ISNUMBER(SEARCH("Vehicule",$C263)),ISNUMBER(SEARCH("vehicule",$C263))),Accueil!$B$14,IFERROR(VLOOKUP($C263,$L$3:$P$43,5,FALSE),1)))))),2),0)</f>
        <v>0</v>
      </c>
      <c r="AH263" s="231">
        <f ca="1">IF($AD263,ROUND(IF(ISNUMBER(F263),F263,0)*(IF(OR(ISNUMBER(SEARCH("Non déductible",$C263)),ISNUMBER(SEARCH("Non deductible",$C263))),0,IF(ISNUMBER(SEARCH("Repas",$C263)),0.5,IF(ISNUMBER(SEARCH("Bureau à domicile",$C263)),Accueil!$B$13,IF(OR(ISNUMBER(SEARCH("Véhicule",$C263)),ISNUMBER(SEARCH("Vehicule",$C263)),ISNUMBER(SEARCH("vehicule",$C263))),Accueil!$B$14,IFERROR(VLOOKUP($C263,$L$3:$P$43,5,FALSE),1)))))),2),0)</f>
        <v>0</v>
      </c>
    </row>
    <row r="264" spans="1:34" ht="20.100000000000001" customHeight="1" x14ac:dyDescent="0.25">
      <c r="A264" s="248" t="str">
        <f>IF(NOT(_xlfn.ISFORMULA(D264)),IF(AND(ISNUMBER(D264),D264&lt;&gt;0),Accueil!$B$7,IF(NOT(_xlfn.ISFORMULA(G264)),IF(AND(ISNUMBER(G264),G264&lt;&gt;0),Accueil!$B$7,""),"")),IF(NOT(_xlfn.ISFORMULA(G264)),IF(AND(ISNUMBER(G264),G264&lt;&gt;0),Accueil!$B$7,""),""))</f>
        <v/>
      </c>
      <c r="B264" s="37"/>
      <c r="C264" s="50"/>
      <c r="D264" s="249" t="str">
        <f t="shared" ca="1" si="48"/>
        <v/>
      </c>
      <c r="E264" s="223" t="str">
        <f t="shared" ca="1" si="49"/>
        <v/>
      </c>
      <c r="F264" s="223" t="str">
        <f t="shared" ca="1" si="50"/>
        <v/>
      </c>
      <c r="G264" s="224" t="str">
        <f t="shared" ca="1" si="51"/>
        <v/>
      </c>
      <c r="H264" s="255" t="str">
        <f t="shared" ca="1" si="52"/>
        <v/>
      </c>
      <c r="I264" s="251" t="str">
        <f t="shared" ca="1" si="53"/>
        <v/>
      </c>
      <c r="J264" s="244" t="str">
        <f t="shared" ca="1" si="54"/>
        <v/>
      </c>
      <c r="K264" s="35"/>
      <c r="L264" s="148"/>
      <c r="M264" s="148"/>
      <c r="N264" s="148"/>
      <c r="O264" s="148"/>
      <c r="P264" s="148"/>
      <c r="Q264" s="148"/>
      <c r="R264" s="148"/>
      <c r="S264" s="148"/>
      <c r="T264" s="197"/>
      <c r="U264" s="35"/>
      <c r="X264" s="148"/>
      <c r="Y264" s="148"/>
      <c r="Z264" s="148"/>
      <c r="AA264" s="228" t="b">
        <f t="shared" ca="1" si="55"/>
        <v>1</v>
      </c>
      <c r="AB264" s="228" t="b">
        <f t="shared" si="56"/>
        <v>0</v>
      </c>
      <c r="AC264" s="228" t="b">
        <f ca="1">AND(Accueil!$Z$100="Régulière",Accueil!$E$5="Oui",$AA264,NOT($AB264),OR($AE264="",Accueil!$E$7="",NOT(ISNUMBER(Accueil!$E$7)),$AE264&gt;=Accueil!$E$7))</f>
        <v>0</v>
      </c>
      <c r="AD264" s="228" t="b">
        <f ca="1">AND(Accueil!$Z$100="Régulière",Accueil!$E$8="Oui",$AA264,NOT($AB264),OR($AE264="",Accueil!$E$10="",NOT(ISNUMBER(Accueil!$E$10)),$AE264&gt;=Accueil!$E$10))</f>
        <v>0</v>
      </c>
      <c r="AE264" s="247" t="str">
        <f>IF(NOT(_xlfn.ISFORMULA(A264)),IF(ISNUMBER(A264),A264,IF(NOT(_xlfn.ISFORMULA(D264)),IF(AND(ISNUMBER(D264),D264&lt;&gt;0),Accueil!$B$7,IF(NOT(_xlfn.ISFORMULA(G264)),IF(AND(ISNUMBER(G264),G264&lt;&gt;0),Accueil!$B$7,""),"")),IF(NOT(_xlfn.ISFORMULA(G264)),IF(AND(ISNUMBER(G264),G264&lt;&gt;0),Accueil!$B$7,""),""))),IF(NOT(_xlfn.ISFORMULA(D264)),IF(AND(ISNUMBER(D264),D264&lt;&gt;0),Accueil!$B$7,IF(NOT(_xlfn.ISFORMULA(G264)),IF(AND(ISNUMBER(G264),G264&lt;&gt;0),Accueil!$B$7,""),"")),IF(NOT(_xlfn.ISFORMULA(G264)),IF(AND(ISNUMBER(G264),G264&lt;&gt;0),Accueil!$B$7,""),"")))</f>
        <v/>
      </c>
      <c r="AF264" s="231" t="str">
        <f t="shared" ca="1" si="57"/>
        <v/>
      </c>
      <c r="AG264" s="231">
        <f ca="1">IF($AC264,ROUND(IF(ISNUMBER(E264),E264,0)*(IF(OR(ISNUMBER(SEARCH("Non déductible",$C264)),ISNUMBER(SEARCH("Non deductible",$C264))),0,IF(ISNUMBER(SEARCH("Repas",$C264)),0.5,IF(ISNUMBER(SEARCH("Bureau à domicile",$C264)),Accueil!$B$13,IF(OR(ISNUMBER(SEARCH("Véhicule",$C264)),ISNUMBER(SEARCH("Vehicule",$C264)),ISNUMBER(SEARCH("vehicule",$C264))),Accueil!$B$14,IFERROR(VLOOKUP($C264,$L$3:$P$43,5,FALSE),1)))))),2),0)</f>
        <v>0</v>
      </c>
      <c r="AH264" s="231">
        <f ca="1">IF($AD264,ROUND(IF(ISNUMBER(F264),F264,0)*(IF(OR(ISNUMBER(SEARCH("Non déductible",$C264)),ISNUMBER(SEARCH("Non deductible",$C264))),0,IF(ISNUMBER(SEARCH("Repas",$C264)),0.5,IF(ISNUMBER(SEARCH("Bureau à domicile",$C264)),Accueil!$B$13,IF(OR(ISNUMBER(SEARCH("Véhicule",$C264)),ISNUMBER(SEARCH("Vehicule",$C264)),ISNUMBER(SEARCH("vehicule",$C264))),Accueil!$B$14,IFERROR(VLOOKUP($C264,$L$3:$P$43,5,FALSE),1)))))),2),0)</f>
        <v>0</v>
      </c>
    </row>
    <row r="265" spans="1:34" ht="20.100000000000001" customHeight="1" x14ac:dyDescent="0.25">
      <c r="A265" s="248" t="str">
        <f>IF(NOT(_xlfn.ISFORMULA(D265)),IF(AND(ISNUMBER(D265),D265&lt;&gt;0),Accueil!$B$7,IF(NOT(_xlfn.ISFORMULA(G265)),IF(AND(ISNUMBER(G265),G265&lt;&gt;0),Accueil!$B$7,""),"")),IF(NOT(_xlfn.ISFORMULA(G265)),IF(AND(ISNUMBER(G265),G265&lt;&gt;0),Accueil!$B$7,""),""))</f>
        <v/>
      </c>
      <c r="B265" s="37"/>
      <c r="C265" s="50"/>
      <c r="D265" s="249" t="str">
        <f t="shared" ca="1" si="48"/>
        <v/>
      </c>
      <c r="E265" s="223" t="str">
        <f t="shared" ca="1" si="49"/>
        <v/>
      </c>
      <c r="F265" s="223" t="str">
        <f t="shared" ca="1" si="50"/>
        <v/>
      </c>
      <c r="G265" s="224" t="str">
        <f t="shared" ca="1" si="51"/>
        <v/>
      </c>
      <c r="H265" s="255" t="str">
        <f t="shared" ca="1" si="52"/>
        <v/>
      </c>
      <c r="I265" s="251" t="str">
        <f t="shared" ca="1" si="53"/>
        <v/>
      </c>
      <c r="J265" s="244" t="str">
        <f t="shared" ca="1" si="54"/>
        <v/>
      </c>
      <c r="K265" s="35"/>
      <c r="L265" s="148"/>
      <c r="M265" s="148"/>
      <c r="N265" s="148"/>
      <c r="O265" s="148"/>
      <c r="P265" s="148"/>
      <c r="Q265" s="148"/>
      <c r="R265" s="148"/>
      <c r="S265" s="148"/>
      <c r="T265" s="197"/>
      <c r="U265" s="35"/>
      <c r="X265" s="148"/>
      <c r="Y265" s="148"/>
      <c r="Z265" s="148"/>
      <c r="AA265" s="228" t="b">
        <f t="shared" ca="1" si="55"/>
        <v>1</v>
      </c>
      <c r="AB265" s="228" t="b">
        <f t="shared" si="56"/>
        <v>0</v>
      </c>
      <c r="AC265" s="228" t="b">
        <f ca="1">AND(Accueil!$Z$100="Régulière",Accueil!$E$5="Oui",$AA265,NOT($AB265),OR($AE265="",Accueil!$E$7="",NOT(ISNUMBER(Accueil!$E$7)),$AE265&gt;=Accueil!$E$7))</f>
        <v>0</v>
      </c>
      <c r="AD265" s="228" t="b">
        <f ca="1">AND(Accueil!$Z$100="Régulière",Accueil!$E$8="Oui",$AA265,NOT($AB265),OR($AE265="",Accueil!$E$10="",NOT(ISNUMBER(Accueil!$E$10)),$AE265&gt;=Accueil!$E$10))</f>
        <v>0</v>
      </c>
      <c r="AE265" s="247" t="str">
        <f>IF(NOT(_xlfn.ISFORMULA(A265)),IF(ISNUMBER(A265),A265,IF(NOT(_xlfn.ISFORMULA(D265)),IF(AND(ISNUMBER(D265),D265&lt;&gt;0),Accueil!$B$7,IF(NOT(_xlfn.ISFORMULA(G265)),IF(AND(ISNUMBER(G265),G265&lt;&gt;0),Accueil!$B$7,""),"")),IF(NOT(_xlfn.ISFORMULA(G265)),IF(AND(ISNUMBER(G265),G265&lt;&gt;0),Accueil!$B$7,""),""))),IF(NOT(_xlfn.ISFORMULA(D265)),IF(AND(ISNUMBER(D265),D265&lt;&gt;0),Accueil!$B$7,IF(NOT(_xlfn.ISFORMULA(G265)),IF(AND(ISNUMBER(G265),G265&lt;&gt;0),Accueil!$B$7,""),"")),IF(NOT(_xlfn.ISFORMULA(G265)),IF(AND(ISNUMBER(G265),G265&lt;&gt;0),Accueil!$B$7,""),"")))</f>
        <v/>
      </c>
      <c r="AF265" s="231" t="str">
        <f t="shared" ca="1" si="57"/>
        <v/>
      </c>
      <c r="AG265" s="231">
        <f ca="1">IF($AC265,ROUND(IF(ISNUMBER(E265),E265,0)*(IF(OR(ISNUMBER(SEARCH("Non déductible",$C265)),ISNUMBER(SEARCH("Non deductible",$C265))),0,IF(ISNUMBER(SEARCH("Repas",$C265)),0.5,IF(ISNUMBER(SEARCH("Bureau à domicile",$C265)),Accueil!$B$13,IF(OR(ISNUMBER(SEARCH("Véhicule",$C265)),ISNUMBER(SEARCH("Vehicule",$C265)),ISNUMBER(SEARCH("vehicule",$C265))),Accueil!$B$14,IFERROR(VLOOKUP($C265,$L$3:$P$43,5,FALSE),1)))))),2),0)</f>
        <v>0</v>
      </c>
      <c r="AH265" s="231">
        <f ca="1">IF($AD265,ROUND(IF(ISNUMBER(F265),F265,0)*(IF(OR(ISNUMBER(SEARCH("Non déductible",$C265)),ISNUMBER(SEARCH("Non deductible",$C265))),0,IF(ISNUMBER(SEARCH("Repas",$C265)),0.5,IF(ISNUMBER(SEARCH("Bureau à domicile",$C265)),Accueil!$B$13,IF(OR(ISNUMBER(SEARCH("Véhicule",$C265)),ISNUMBER(SEARCH("Vehicule",$C265)),ISNUMBER(SEARCH("vehicule",$C265))),Accueil!$B$14,IFERROR(VLOOKUP($C265,$L$3:$P$43,5,FALSE),1)))))),2),0)</f>
        <v>0</v>
      </c>
    </row>
    <row r="266" spans="1:34" ht="20.100000000000001" customHeight="1" x14ac:dyDescent="0.25">
      <c r="A266" s="248" t="str">
        <f>IF(NOT(_xlfn.ISFORMULA(D266)),IF(AND(ISNUMBER(D266),D266&lt;&gt;0),Accueil!$B$7,IF(NOT(_xlfn.ISFORMULA(G266)),IF(AND(ISNUMBER(G266),G266&lt;&gt;0),Accueil!$B$7,""),"")),IF(NOT(_xlfn.ISFORMULA(G266)),IF(AND(ISNUMBER(G266),G266&lt;&gt;0),Accueil!$B$7,""),""))</f>
        <v/>
      </c>
      <c r="B266" s="37"/>
      <c r="C266" s="50"/>
      <c r="D266" s="249" t="str">
        <f t="shared" ca="1" si="48"/>
        <v/>
      </c>
      <c r="E266" s="223" t="str">
        <f t="shared" ca="1" si="49"/>
        <v/>
      </c>
      <c r="F266" s="223" t="str">
        <f t="shared" ca="1" si="50"/>
        <v/>
      </c>
      <c r="G266" s="224" t="str">
        <f t="shared" ca="1" si="51"/>
        <v/>
      </c>
      <c r="H266" s="255" t="str">
        <f t="shared" ca="1" si="52"/>
        <v/>
      </c>
      <c r="I266" s="251" t="str">
        <f t="shared" ca="1" si="53"/>
        <v/>
      </c>
      <c r="J266" s="244" t="str">
        <f t="shared" ca="1" si="54"/>
        <v/>
      </c>
      <c r="K266" s="35"/>
      <c r="L266" s="148"/>
      <c r="M266" s="148"/>
      <c r="N266" s="148"/>
      <c r="O266" s="148"/>
      <c r="P266" s="148"/>
      <c r="Q266" s="148"/>
      <c r="R266" s="148"/>
      <c r="S266" s="148"/>
      <c r="T266" s="197"/>
      <c r="U266" s="35"/>
      <c r="X266" s="148"/>
      <c r="Y266" s="148"/>
      <c r="Z266" s="148"/>
      <c r="AA266" s="228" t="b">
        <f t="shared" ca="1" si="55"/>
        <v>1</v>
      </c>
      <c r="AB266" s="228" t="b">
        <f t="shared" si="56"/>
        <v>0</v>
      </c>
      <c r="AC266" s="228" t="b">
        <f ca="1">AND(Accueil!$Z$100="Régulière",Accueil!$E$5="Oui",$AA266,NOT($AB266),OR($AE266="",Accueil!$E$7="",NOT(ISNUMBER(Accueil!$E$7)),$AE266&gt;=Accueil!$E$7))</f>
        <v>0</v>
      </c>
      <c r="AD266" s="228" t="b">
        <f ca="1">AND(Accueil!$Z$100="Régulière",Accueil!$E$8="Oui",$AA266,NOT($AB266),OR($AE266="",Accueil!$E$10="",NOT(ISNUMBER(Accueil!$E$10)),$AE266&gt;=Accueil!$E$10))</f>
        <v>0</v>
      </c>
      <c r="AE266" s="247" t="str">
        <f>IF(NOT(_xlfn.ISFORMULA(A266)),IF(ISNUMBER(A266),A266,IF(NOT(_xlfn.ISFORMULA(D266)),IF(AND(ISNUMBER(D266),D266&lt;&gt;0),Accueil!$B$7,IF(NOT(_xlfn.ISFORMULA(G266)),IF(AND(ISNUMBER(G266),G266&lt;&gt;0),Accueil!$B$7,""),"")),IF(NOT(_xlfn.ISFORMULA(G266)),IF(AND(ISNUMBER(G266),G266&lt;&gt;0),Accueil!$B$7,""),""))),IF(NOT(_xlfn.ISFORMULA(D266)),IF(AND(ISNUMBER(D266),D266&lt;&gt;0),Accueil!$B$7,IF(NOT(_xlfn.ISFORMULA(G266)),IF(AND(ISNUMBER(G266),G266&lt;&gt;0),Accueil!$B$7,""),"")),IF(NOT(_xlfn.ISFORMULA(G266)),IF(AND(ISNUMBER(G266),G266&lt;&gt;0),Accueil!$B$7,""),"")))</f>
        <v/>
      </c>
      <c r="AF266" s="231" t="str">
        <f t="shared" ca="1" si="57"/>
        <v/>
      </c>
      <c r="AG266" s="231">
        <f ca="1">IF($AC266,ROUND(IF(ISNUMBER(E266),E266,0)*(IF(OR(ISNUMBER(SEARCH("Non déductible",$C266)),ISNUMBER(SEARCH("Non deductible",$C266))),0,IF(ISNUMBER(SEARCH("Repas",$C266)),0.5,IF(ISNUMBER(SEARCH("Bureau à domicile",$C266)),Accueil!$B$13,IF(OR(ISNUMBER(SEARCH("Véhicule",$C266)),ISNUMBER(SEARCH("Vehicule",$C266)),ISNUMBER(SEARCH("vehicule",$C266))),Accueil!$B$14,IFERROR(VLOOKUP($C266,$L$3:$P$43,5,FALSE),1)))))),2),0)</f>
        <v>0</v>
      </c>
      <c r="AH266" s="231">
        <f ca="1">IF($AD266,ROUND(IF(ISNUMBER(F266),F266,0)*(IF(OR(ISNUMBER(SEARCH("Non déductible",$C266)),ISNUMBER(SEARCH("Non deductible",$C266))),0,IF(ISNUMBER(SEARCH("Repas",$C266)),0.5,IF(ISNUMBER(SEARCH("Bureau à domicile",$C266)),Accueil!$B$13,IF(OR(ISNUMBER(SEARCH("Véhicule",$C266)),ISNUMBER(SEARCH("Vehicule",$C266)),ISNUMBER(SEARCH("vehicule",$C266))),Accueil!$B$14,IFERROR(VLOOKUP($C266,$L$3:$P$43,5,FALSE),1)))))),2),0)</f>
        <v>0</v>
      </c>
    </row>
    <row r="267" spans="1:34" ht="20.100000000000001" customHeight="1" x14ac:dyDescent="0.25">
      <c r="A267" s="248" t="str">
        <f>IF(NOT(_xlfn.ISFORMULA(D267)),IF(AND(ISNUMBER(D267),D267&lt;&gt;0),Accueil!$B$7,IF(NOT(_xlfn.ISFORMULA(G267)),IF(AND(ISNUMBER(G267),G267&lt;&gt;0),Accueil!$B$7,""),"")),IF(NOT(_xlfn.ISFORMULA(G267)),IF(AND(ISNUMBER(G267),G267&lt;&gt;0),Accueil!$B$7,""),""))</f>
        <v/>
      </c>
      <c r="B267" s="37"/>
      <c r="C267" s="50"/>
      <c r="D267" s="249" t="str">
        <f t="shared" ca="1" si="48"/>
        <v/>
      </c>
      <c r="E267" s="223" t="str">
        <f t="shared" ca="1" si="49"/>
        <v/>
      </c>
      <c r="F267" s="223" t="str">
        <f t="shared" ca="1" si="50"/>
        <v/>
      </c>
      <c r="G267" s="224" t="str">
        <f t="shared" ca="1" si="51"/>
        <v/>
      </c>
      <c r="H267" s="255" t="str">
        <f t="shared" ca="1" si="52"/>
        <v/>
      </c>
      <c r="I267" s="251" t="str">
        <f t="shared" ca="1" si="53"/>
        <v/>
      </c>
      <c r="J267" s="244" t="str">
        <f t="shared" ca="1" si="54"/>
        <v/>
      </c>
      <c r="K267" s="35"/>
      <c r="L267" s="148"/>
      <c r="M267" s="148"/>
      <c r="N267" s="148"/>
      <c r="O267" s="148"/>
      <c r="P267" s="148"/>
      <c r="Q267" s="148"/>
      <c r="R267" s="148"/>
      <c r="S267" s="148"/>
      <c r="T267" s="197"/>
      <c r="U267" s="35"/>
      <c r="X267" s="148"/>
      <c r="Y267" s="148"/>
      <c r="Z267" s="148"/>
      <c r="AA267" s="228" t="b">
        <f t="shared" ca="1" si="55"/>
        <v>1</v>
      </c>
      <c r="AB267" s="228" t="b">
        <f t="shared" si="56"/>
        <v>0</v>
      </c>
      <c r="AC267" s="228" t="b">
        <f ca="1">AND(Accueil!$Z$100="Régulière",Accueil!$E$5="Oui",$AA267,NOT($AB267),OR($AE267="",Accueil!$E$7="",NOT(ISNUMBER(Accueil!$E$7)),$AE267&gt;=Accueil!$E$7))</f>
        <v>0</v>
      </c>
      <c r="AD267" s="228" t="b">
        <f ca="1">AND(Accueil!$Z$100="Régulière",Accueil!$E$8="Oui",$AA267,NOT($AB267),OR($AE267="",Accueil!$E$10="",NOT(ISNUMBER(Accueil!$E$10)),$AE267&gt;=Accueil!$E$10))</f>
        <v>0</v>
      </c>
      <c r="AE267" s="247" t="str">
        <f>IF(NOT(_xlfn.ISFORMULA(A267)),IF(ISNUMBER(A267),A267,IF(NOT(_xlfn.ISFORMULA(D267)),IF(AND(ISNUMBER(D267),D267&lt;&gt;0),Accueil!$B$7,IF(NOT(_xlfn.ISFORMULA(G267)),IF(AND(ISNUMBER(G267),G267&lt;&gt;0),Accueil!$B$7,""),"")),IF(NOT(_xlfn.ISFORMULA(G267)),IF(AND(ISNUMBER(G267),G267&lt;&gt;0),Accueil!$B$7,""),""))),IF(NOT(_xlfn.ISFORMULA(D267)),IF(AND(ISNUMBER(D267),D267&lt;&gt;0),Accueil!$B$7,IF(NOT(_xlfn.ISFORMULA(G267)),IF(AND(ISNUMBER(G267),G267&lt;&gt;0),Accueil!$B$7,""),"")),IF(NOT(_xlfn.ISFORMULA(G267)),IF(AND(ISNUMBER(G267),G267&lt;&gt;0),Accueil!$B$7,""),"")))</f>
        <v/>
      </c>
      <c r="AF267" s="231" t="str">
        <f t="shared" ca="1" si="57"/>
        <v/>
      </c>
      <c r="AG267" s="231">
        <f ca="1">IF($AC267,ROUND(IF(ISNUMBER(E267),E267,0)*(IF(OR(ISNUMBER(SEARCH("Non déductible",$C267)),ISNUMBER(SEARCH("Non deductible",$C267))),0,IF(ISNUMBER(SEARCH("Repas",$C267)),0.5,IF(ISNUMBER(SEARCH("Bureau à domicile",$C267)),Accueil!$B$13,IF(OR(ISNUMBER(SEARCH("Véhicule",$C267)),ISNUMBER(SEARCH("Vehicule",$C267)),ISNUMBER(SEARCH("vehicule",$C267))),Accueil!$B$14,IFERROR(VLOOKUP($C267,$L$3:$P$43,5,FALSE),1)))))),2),0)</f>
        <v>0</v>
      </c>
      <c r="AH267" s="231">
        <f ca="1">IF($AD267,ROUND(IF(ISNUMBER(F267),F267,0)*(IF(OR(ISNUMBER(SEARCH("Non déductible",$C267)),ISNUMBER(SEARCH("Non deductible",$C267))),0,IF(ISNUMBER(SEARCH("Repas",$C267)),0.5,IF(ISNUMBER(SEARCH("Bureau à domicile",$C267)),Accueil!$B$13,IF(OR(ISNUMBER(SEARCH("Véhicule",$C267)),ISNUMBER(SEARCH("Vehicule",$C267)),ISNUMBER(SEARCH("vehicule",$C267))),Accueil!$B$14,IFERROR(VLOOKUP($C267,$L$3:$P$43,5,FALSE),1)))))),2),0)</f>
        <v>0</v>
      </c>
    </row>
    <row r="268" spans="1:34" ht="20.100000000000001" customHeight="1" x14ac:dyDescent="0.25">
      <c r="A268" s="248" t="str">
        <f>IF(NOT(_xlfn.ISFORMULA(D268)),IF(AND(ISNUMBER(D268),D268&lt;&gt;0),Accueil!$B$7,IF(NOT(_xlfn.ISFORMULA(G268)),IF(AND(ISNUMBER(G268),G268&lt;&gt;0),Accueil!$B$7,""),"")),IF(NOT(_xlfn.ISFORMULA(G268)),IF(AND(ISNUMBER(G268),G268&lt;&gt;0),Accueil!$B$7,""),""))</f>
        <v/>
      </c>
      <c r="B268" s="37"/>
      <c r="C268" s="50"/>
      <c r="D268" s="249" t="str">
        <f t="shared" ca="1" si="48"/>
        <v/>
      </c>
      <c r="E268" s="223" t="str">
        <f t="shared" ca="1" si="49"/>
        <v/>
      </c>
      <c r="F268" s="223" t="str">
        <f t="shared" ca="1" si="50"/>
        <v/>
      </c>
      <c r="G268" s="224" t="str">
        <f t="shared" ca="1" si="51"/>
        <v/>
      </c>
      <c r="H268" s="255" t="str">
        <f t="shared" ca="1" si="52"/>
        <v/>
      </c>
      <c r="I268" s="251" t="str">
        <f t="shared" ca="1" si="53"/>
        <v/>
      </c>
      <c r="J268" s="244" t="str">
        <f t="shared" ca="1" si="54"/>
        <v/>
      </c>
      <c r="K268" s="35"/>
      <c r="L268" s="148"/>
      <c r="M268" s="148"/>
      <c r="N268" s="148"/>
      <c r="O268" s="148"/>
      <c r="P268" s="148"/>
      <c r="Q268" s="148"/>
      <c r="R268" s="148"/>
      <c r="S268" s="148"/>
      <c r="T268" s="197"/>
      <c r="U268" s="35"/>
      <c r="X268" s="148"/>
      <c r="Y268" s="148"/>
      <c r="Z268" s="148"/>
      <c r="AA268" s="228" t="b">
        <f t="shared" ca="1" si="55"/>
        <v>1</v>
      </c>
      <c r="AB268" s="228" t="b">
        <f t="shared" si="56"/>
        <v>0</v>
      </c>
      <c r="AC268" s="228" t="b">
        <f ca="1">AND(Accueil!$Z$100="Régulière",Accueil!$E$5="Oui",$AA268,NOT($AB268),OR($AE268="",Accueil!$E$7="",NOT(ISNUMBER(Accueil!$E$7)),$AE268&gt;=Accueil!$E$7))</f>
        <v>0</v>
      </c>
      <c r="AD268" s="228" t="b">
        <f ca="1">AND(Accueil!$Z$100="Régulière",Accueil!$E$8="Oui",$AA268,NOT($AB268),OR($AE268="",Accueil!$E$10="",NOT(ISNUMBER(Accueil!$E$10)),$AE268&gt;=Accueil!$E$10))</f>
        <v>0</v>
      </c>
      <c r="AE268" s="247" t="str">
        <f>IF(NOT(_xlfn.ISFORMULA(A268)),IF(ISNUMBER(A268),A268,IF(NOT(_xlfn.ISFORMULA(D268)),IF(AND(ISNUMBER(D268),D268&lt;&gt;0),Accueil!$B$7,IF(NOT(_xlfn.ISFORMULA(G268)),IF(AND(ISNUMBER(G268),G268&lt;&gt;0),Accueil!$B$7,""),"")),IF(NOT(_xlfn.ISFORMULA(G268)),IF(AND(ISNUMBER(G268),G268&lt;&gt;0),Accueil!$B$7,""),""))),IF(NOT(_xlfn.ISFORMULA(D268)),IF(AND(ISNUMBER(D268),D268&lt;&gt;0),Accueil!$B$7,IF(NOT(_xlfn.ISFORMULA(G268)),IF(AND(ISNUMBER(G268),G268&lt;&gt;0),Accueil!$B$7,""),"")),IF(NOT(_xlfn.ISFORMULA(G268)),IF(AND(ISNUMBER(G268),G268&lt;&gt;0),Accueil!$B$7,""),"")))</f>
        <v/>
      </c>
      <c r="AF268" s="231" t="str">
        <f t="shared" ca="1" si="57"/>
        <v/>
      </c>
      <c r="AG268" s="231">
        <f ca="1">IF($AC268,ROUND(IF(ISNUMBER(E268),E268,0)*(IF(OR(ISNUMBER(SEARCH("Non déductible",$C268)),ISNUMBER(SEARCH("Non deductible",$C268))),0,IF(ISNUMBER(SEARCH("Repas",$C268)),0.5,IF(ISNUMBER(SEARCH("Bureau à domicile",$C268)),Accueil!$B$13,IF(OR(ISNUMBER(SEARCH("Véhicule",$C268)),ISNUMBER(SEARCH("Vehicule",$C268)),ISNUMBER(SEARCH("vehicule",$C268))),Accueil!$B$14,IFERROR(VLOOKUP($C268,$L$3:$P$43,5,FALSE),1)))))),2),0)</f>
        <v>0</v>
      </c>
      <c r="AH268" s="231">
        <f ca="1">IF($AD268,ROUND(IF(ISNUMBER(F268),F268,0)*(IF(OR(ISNUMBER(SEARCH("Non déductible",$C268)),ISNUMBER(SEARCH("Non deductible",$C268))),0,IF(ISNUMBER(SEARCH("Repas",$C268)),0.5,IF(ISNUMBER(SEARCH("Bureau à domicile",$C268)),Accueil!$B$13,IF(OR(ISNUMBER(SEARCH("Véhicule",$C268)),ISNUMBER(SEARCH("Vehicule",$C268)),ISNUMBER(SEARCH("vehicule",$C268))),Accueil!$B$14,IFERROR(VLOOKUP($C268,$L$3:$P$43,5,FALSE),1)))))),2),0)</f>
        <v>0</v>
      </c>
    </row>
    <row r="269" spans="1:34" ht="20.100000000000001" customHeight="1" x14ac:dyDescent="0.25">
      <c r="A269" s="248" t="str">
        <f>IF(NOT(_xlfn.ISFORMULA(D269)),IF(AND(ISNUMBER(D269),D269&lt;&gt;0),Accueil!$B$7,IF(NOT(_xlfn.ISFORMULA(G269)),IF(AND(ISNUMBER(G269),G269&lt;&gt;0),Accueil!$B$7,""),"")),IF(NOT(_xlfn.ISFORMULA(G269)),IF(AND(ISNUMBER(G269),G269&lt;&gt;0),Accueil!$B$7,""),""))</f>
        <v/>
      </c>
      <c r="B269" s="37"/>
      <c r="C269" s="50"/>
      <c r="D269" s="249" t="str">
        <f t="shared" ca="1" si="48"/>
        <v/>
      </c>
      <c r="E269" s="223" t="str">
        <f t="shared" ca="1" si="49"/>
        <v/>
      </c>
      <c r="F269" s="223" t="str">
        <f t="shared" ca="1" si="50"/>
        <v/>
      </c>
      <c r="G269" s="224" t="str">
        <f t="shared" ca="1" si="51"/>
        <v/>
      </c>
      <c r="H269" s="255" t="str">
        <f t="shared" ca="1" si="52"/>
        <v/>
      </c>
      <c r="I269" s="251" t="str">
        <f t="shared" ca="1" si="53"/>
        <v/>
      </c>
      <c r="J269" s="244" t="str">
        <f t="shared" ca="1" si="54"/>
        <v/>
      </c>
      <c r="K269" s="35"/>
      <c r="L269" s="148"/>
      <c r="M269" s="148"/>
      <c r="N269" s="148"/>
      <c r="O269" s="148"/>
      <c r="P269" s="148"/>
      <c r="Q269" s="148"/>
      <c r="R269" s="148"/>
      <c r="S269" s="148"/>
      <c r="T269" s="197"/>
      <c r="U269" s="35"/>
      <c r="X269" s="148"/>
      <c r="Y269" s="148"/>
      <c r="Z269" s="148"/>
      <c r="AA269" s="228" t="b">
        <f t="shared" ca="1" si="55"/>
        <v>1</v>
      </c>
      <c r="AB269" s="228" t="b">
        <f t="shared" si="56"/>
        <v>0</v>
      </c>
      <c r="AC269" s="228" t="b">
        <f ca="1">AND(Accueil!$Z$100="Régulière",Accueil!$E$5="Oui",$AA269,NOT($AB269),OR($AE269="",Accueil!$E$7="",NOT(ISNUMBER(Accueil!$E$7)),$AE269&gt;=Accueil!$E$7))</f>
        <v>0</v>
      </c>
      <c r="AD269" s="228" t="b">
        <f ca="1">AND(Accueil!$Z$100="Régulière",Accueil!$E$8="Oui",$AA269,NOT($AB269),OR($AE269="",Accueil!$E$10="",NOT(ISNUMBER(Accueil!$E$10)),$AE269&gt;=Accueil!$E$10))</f>
        <v>0</v>
      </c>
      <c r="AE269" s="247" t="str">
        <f>IF(NOT(_xlfn.ISFORMULA(A269)),IF(ISNUMBER(A269),A269,IF(NOT(_xlfn.ISFORMULA(D269)),IF(AND(ISNUMBER(D269),D269&lt;&gt;0),Accueil!$B$7,IF(NOT(_xlfn.ISFORMULA(G269)),IF(AND(ISNUMBER(G269),G269&lt;&gt;0),Accueil!$B$7,""),"")),IF(NOT(_xlfn.ISFORMULA(G269)),IF(AND(ISNUMBER(G269),G269&lt;&gt;0),Accueil!$B$7,""),""))),IF(NOT(_xlfn.ISFORMULA(D269)),IF(AND(ISNUMBER(D269),D269&lt;&gt;0),Accueil!$B$7,IF(NOT(_xlfn.ISFORMULA(G269)),IF(AND(ISNUMBER(G269),G269&lt;&gt;0),Accueil!$B$7,""),"")),IF(NOT(_xlfn.ISFORMULA(G269)),IF(AND(ISNUMBER(G269),G269&lt;&gt;0),Accueil!$B$7,""),"")))</f>
        <v/>
      </c>
      <c r="AF269" s="231" t="str">
        <f t="shared" ca="1" si="57"/>
        <v/>
      </c>
      <c r="AG269" s="231">
        <f ca="1">IF($AC269,ROUND(IF(ISNUMBER(E269),E269,0)*(IF(OR(ISNUMBER(SEARCH("Non déductible",$C269)),ISNUMBER(SEARCH("Non deductible",$C269))),0,IF(ISNUMBER(SEARCH("Repas",$C269)),0.5,IF(ISNUMBER(SEARCH("Bureau à domicile",$C269)),Accueil!$B$13,IF(OR(ISNUMBER(SEARCH("Véhicule",$C269)),ISNUMBER(SEARCH("Vehicule",$C269)),ISNUMBER(SEARCH("vehicule",$C269))),Accueil!$B$14,IFERROR(VLOOKUP($C269,$L$3:$P$43,5,FALSE),1)))))),2),0)</f>
        <v>0</v>
      </c>
      <c r="AH269" s="231">
        <f ca="1">IF($AD269,ROUND(IF(ISNUMBER(F269),F269,0)*(IF(OR(ISNUMBER(SEARCH("Non déductible",$C269)),ISNUMBER(SEARCH("Non deductible",$C269))),0,IF(ISNUMBER(SEARCH("Repas",$C269)),0.5,IF(ISNUMBER(SEARCH("Bureau à domicile",$C269)),Accueil!$B$13,IF(OR(ISNUMBER(SEARCH("Véhicule",$C269)),ISNUMBER(SEARCH("Vehicule",$C269)),ISNUMBER(SEARCH("vehicule",$C269))),Accueil!$B$14,IFERROR(VLOOKUP($C269,$L$3:$P$43,5,FALSE),1)))))),2),0)</f>
        <v>0</v>
      </c>
    </row>
    <row r="270" spans="1:34" ht="20.100000000000001" customHeight="1" x14ac:dyDescent="0.25">
      <c r="A270" s="248" t="str">
        <f>IF(NOT(_xlfn.ISFORMULA(D270)),IF(AND(ISNUMBER(D270),D270&lt;&gt;0),Accueil!$B$7,IF(NOT(_xlfn.ISFORMULA(G270)),IF(AND(ISNUMBER(G270),G270&lt;&gt;0),Accueil!$B$7,""),"")),IF(NOT(_xlfn.ISFORMULA(G270)),IF(AND(ISNUMBER(G270),G270&lt;&gt;0),Accueil!$B$7,""),""))</f>
        <v/>
      </c>
      <c r="B270" s="37"/>
      <c r="C270" s="50"/>
      <c r="D270" s="249" t="str">
        <f t="shared" ca="1" si="48"/>
        <v/>
      </c>
      <c r="E270" s="223" t="str">
        <f t="shared" ca="1" si="49"/>
        <v/>
      </c>
      <c r="F270" s="223" t="str">
        <f t="shared" ca="1" si="50"/>
        <v/>
      </c>
      <c r="G270" s="224" t="str">
        <f t="shared" ca="1" si="51"/>
        <v/>
      </c>
      <c r="H270" s="255" t="str">
        <f t="shared" ca="1" si="52"/>
        <v/>
      </c>
      <c r="I270" s="251" t="str">
        <f t="shared" ca="1" si="53"/>
        <v/>
      </c>
      <c r="J270" s="244" t="str">
        <f t="shared" ca="1" si="54"/>
        <v/>
      </c>
      <c r="K270" s="35"/>
      <c r="L270" s="148"/>
      <c r="M270" s="148"/>
      <c r="N270" s="148"/>
      <c r="O270" s="148"/>
      <c r="P270" s="148"/>
      <c r="Q270" s="148"/>
      <c r="R270" s="148"/>
      <c r="S270" s="148"/>
      <c r="T270" s="197"/>
      <c r="U270" s="35"/>
      <c r="X270" s="148"/>
      <c r="Y270" s="148"/>
      <c r="Z270" s="148"/>
      <c r="AA270" s="228" t="b">
        <f t="shared" ca="1" si="55"/>
        <v>1</v>
      </c>
      <c r="AB270" s="228" t="b">
        <f t="shared" si="56"/>
        <v>0</v>
      </c>
      <c r="AC270" s="228" t="b">
        <f ca="1">AND(Accueil!$Z$100="Régulière",Accueil!$E$5="Oui",$AA270,NOT($AB270),OR($AE270="",Accueil!$E$7="",NOT(ISNUMBER(Accueil!$E$7)),$AE270&gt;=Accueil!$E$7))</f>
        <v>0</v>
      </c>
      <c r="AD270" s="228" t="b">
        <f ca="1">AND(Accueil!$Z$100="Régulière",Accueil!$E$8="Oui",$AA270,NOT($AB270),OR($AE270="",Accueil!$E$10="",NOT(ISNUMBER(Accueil!$E$10)),$AE270&gt;=Accueil!$E$10))</f>
        <v>0</v>
      </c>
      <c r="AE270" s="247" t="str">
        <f>IF(NOT(_xlfn.ISFORMULA(A270)),IF(ISNUMBER(A270),A270,IF(NOT(_xlfn.ISFORMULA(D270)),IF(AND(ISNUMBER(D270),D270&lt;&gt;0),Accueil!$B$7,IF(NOT(_xlfn.ISFORMULA(G270)),IF(AND(ISNUMBER(G270),G270&lt;&gt;0),Accueil!$B$7,""),"")),IF(NOT(_xlfn.ISFORMULA(G270)),IF(AND(ISNUMBER(G270),G270&lt;&gt;0),Accueil!$B$7,""),""))),IF(NOT(_xlfn.ISFORMULA(D270)),IF(AND(ISNUMBER(D270),D270&lt;&gt;0),Accueil!$B$7,IF(NOT(_xlfn.ISFORMULA(G270)),IF(AND(ISNUMBER(G270),G270&lt;&gt;0),Accueil!$B$7,""),"")),IF(NOT(_xlfn.ISFORMULA(G270)),IF(AND(ISNUMBER(G270),G270&lt;&gt;0),Accueil!$B$7,""),"")))</f>
        <v/>
      </c>
      <c r="AF270" s="231" t="str">
        <f t="shared" ca="1" si="57"/>
        <v/>
      </c>
      <c r="AG270" s="231">
        <f ca="1">IF($AC270,ROUND(IF(ISNUMBER(E270),E270,0)*(IF(OR(ISNUMBER(SEARCH("Non déductible",$C270)),ISNUMBER(SEARCH("Non deductible",$C270))),0,IF(ISNUMBER(SEARCH("Repas",$C270)),0.5,IF(ISNUMBER(SEARCH("Bureau à domicile",$C270)),Accueil!$B$13,IF(OR(ISNUMBER(SEARCH("Véhicule",$C270)),ISNUMBER(SEARCH("Vehicule",$C270)),ISNUMBER(SEARCH("vehicule",$C270))),Accueil!$B$14,IFERROR(VLOOKUP($C270,$L$3:$P$43,5,FALSE),1)))))),2),0)</f>
        <v>0</v>
      </c>
      <c r="AH270" s="231">
        <f ca="1">IF($AD270,ROUND(IF(ISNUMBER(F270),F270,0)*(IF(OR(ISNUMBER(SEARCH("Non déductible",$C270)),ISNUMBER(SEARCH("Non deductible",$C270))),0,IF(ISNUMBER(SEARCH("Repas",$C270)),0.5,IF(ISNUMBER(SEARCH("Bureau à domicile",$C270)),Accueil!$B$13,IF(OR(ISNUMBER(SEARCH("Véhicule",$C270)),ISNUMBER(SEARCH("Vehicule",$C270)),ISNUMBER(SEARCH("vehicule",$C270))),Accueil!$B$14,IFERROR(VLOOKUP($C270,$L$3:$P$43,5,FALSE),1)))))),2),0)</f>
        <v>0</v>
      </c>
    </row>
    <row r="271" spans="1:34" ht="20.100000000000001" customHeight="1" x14ac:dyDescent="0.25">
      <c r="A271" s="248" t="str">
        <f>IF(NOT(_xlfn.ISFORMULA(D271)),IF(AND(ISNUMBER(D271),D271&lt;&gt;0),Accueil!$B$7,IF(NOT(_xlfn.ISFORMULA(G271)),IF(AND(ISNUMBER(G271),G271&lt;&gt;0),Accueil!$B$7,""),"")),IF(NOT(_xlfn.ISFORMULA(G271)),IF(AND(ISNUMBER(G271),G271&lt;&gt;0),Accueil!$B$7,""),""))</f>
        <v/>
      </c>
      <c r="B271" s="37"/>
      <c r="C271" s="50"/>
      <c r="D271" s="249" t="str">
        <f t="shared" ca="1" si="48"/>
        <v/>
      </c>
      <c r="E271" s="223" t="str">
        <f t="shared" ca="1" si="49"/>
        <v/>
      </c>
      <c r="F271" s="223" t="str">
        <f t="shared" ca="1" si="50"/>
        <v/>
      </c>
      <c r="G271" s="224" t="str">
        <f t="shared" ca="1" si="51"/>
        <v/>
      </c>
      <c r="H271" s="255" t="str">
        <f t="shared" ca="1" si="52"/>
        <v/>
      </c>
      <c r="I271" s="251" t="str">
        <f t="shared" ca="1" si="53"/>
        <v/>
      </c>
      <c r="J271" s="244" t="str">
        <f t="shared" ca="1" si="54"/>
        <v/>
      </c>
      <c r="K271" s="35"/>
      <c r="L271" s="148"/>
      <c r="M271" s="148"/>
      <c r="N271" s="148"/>
      <c r="O271" s="148"/>
      <c r="P271" s="148"/>
      <c r="Q271" s="148"/>
      <c r="R271" s="148"/>
      <c r="S271" s="148"/>
      <c r="T271" s="197"/>
      <c r="U271" s="35"/>
      <c r="X271" s="148"/>
      <c r="Y271" s="148"/>
      <c r="Z271" s="148"/>
      <c r="AA271" s="228" t="b">
        <f t="shared" ca="1" si="55"/>
        <v>1</v>
      </c>
      <c r="AB271" s="228" t="b">
        <f t="shared" si="56"/>
        <v>0</v>
      </c>
      <c r="AC271" s="228" t="b">
        <f ca="1">AND(Accueil!$Z$100="Régulière",Accueil!$E$5="Oui",$AA271,NOT($AB271),OR($AE271="",Accueil!$E$7="",NOT(ISNUMBER(Accueil!$E$7)),$AE271&gt;=Accueil!$E$7))</f>
        <v>0</v>
      </c>
      <c r="AD271" s="228" t="b">
        <f ca="1">AND(Accueil!$Z$100="Régulière",Accueil!$E$8="Oui",$AA271,NOT($AB271),OR($AE271="",Accueil!$E$10="",NOT(ISNUMBER(Accueil!$E$10)),$AE271&gt;=Accueil!$E$10))</f>
        <v>0</v>
      </c>
      <c r="AE271" s="247" t="str">
        <f>IF(NOT(_xlfn.ISFORMULA(A271)),IF(ISNUMBER(A271),A271,IF(NOT(_xlfn.ISFORMULA(D271)),IF(AND(ISNUMBER(D271),D271&lt;&gt;0),Accueil!$B$7,IF(NOT(_xlfn.ISFORMULA(G271)),IF(AND(ISNUMBER(G271),G271&lt;&gt;0),Accueil!$B$7,""),"")),IF(NOT(_xlfn.ISFORMULA(G271)),IF(AND(ISNUMBER(G271),G271&lt;&gt;0),Accueil!$B$7,""),""))),IF(NOT(_xlfn.ISFORMULA(D271)),IF(AND(ISNUMBER(D271),D271&lt;&gt;0),Accueil!$B$7,IF(NOT(_xlfn.ISFORMULA(G271)),IF(AND(ISNUMBER(G271),G271&lt;&gt;0),Accueil!$B$7,""),"")),IF(NOT(_xlfn.ISFORMULA(G271)),IF(AND(ISNUMBER(G271),G271&lt;&gt;0),Accueil!$B$7,""),"")))</f>
        <v/>
      </c>
      <c r="AF271" s="231" t="str">
        <f t="shared" ca="1" si="57"/>
        <v/>
      </c>
      <c r="AG271" s="231">
        <f ca="1">IF($AC271,ROUND(IF(ISNUMBER(E271),E271,0)*(IF(OR(ISNUMBER(SEARCH("Non déductible",$C271)),ISNUMBER(SEARCH("Non deductible",$C271))),0,IF(ISNUMBER(SEARCH("Repas",$C271)),0.5,IF(ISNUMBER(SEARCH("Bureau à domicile",$C271)),Accueil!$B$13,IF(OR(ISNUMBER(SEARCH("Véhicule",$C271)),ISNUMBER(SEARCH("Vehicule",$C271)),ISNUMBER(SEARCH("vehicule",$C271))),Accueil!$B$14,IFERROR(VLOOKUP($C271,$L$3:$P$43,5,FALSE),1)))))),2),0)</f>
        <v>0</v>
      </c>
      <c r="AH271" s="231">
        <f ca="1">IF($AD271,ROUND(IF(ISNUMBER(F271),F271,0)*(IF(OR(ISNUMBER(SEARCH("Non déductible",$C271)),ISNUMBER(SEARCH("Non deductible",$C271))),0,IF(ISNUMBER(SEARCH("Repas",$C271)),0.5,IF(ISNUMBER(SEARCH("Bureau à domicile",$C271)),Accueil!$B$13,IF(OR(ISNUMBER(SEARCH("Véhicule",$C271)),ISNUMBER(SEARCH("Vehicule",$C271)),ISNUMBER(SEARCH("vehicule",$C271))),Accueil!$B$14,IFERROR(VLOOKUP($C271,$L$3:$P$43,5,FALSE),1)))))),2),0)</f>
        <v>0</v>
      </c>
    </row>
    <row r="272" spans="1:34" ht="20.100000000000001" customHeight="1" x14ac:dyDescent="0.25">
      <c r="A272" s="248" t="str">
        <f>IF(NOT(_xlfn.ISFORMULA(D272)),IF(AND(ISNUMBER(D272),D272&lt;&gt;0),Accueil!$B$7,IF(NOT(_xlfn.ISFORMULA(G272)),IF(AND(ISNUMBER(G272),G272&lt;&gt;0),Accueil!$B$7,""),"")),IF(NOT(_xlfn.ISFORMULA(G272)),IF(AND(ISNUMBER(G272),G272&lt;&gt;0),Accueil!$B$7,""),""))</f>
        <v/>
      </c>
      <c r="B272" s="37"/>
      <c r="C272" s="50"/>
      <c r="D272" s="249" t="str">
        <f t="shared" ca="1" si="48"/>
        <v/>
      </c>
      <c r="E272" s="223" t="str">
        <f t="shared" ca="1" si="49"/>
        <v/>
      </c>
      <c r="F272" s="223" t="str">
        <f t="shared" ca="1" si="50"/>
        <v/>
      </c>
      <c r="G272" s="224" t="str">
        <f t="shared" ca="1" si="51"/>
        <v/>
      </c>
      <c r="H272" s="255" t="str">
        <f t="shared" ca="1" si="52"/>
        <v/>
      </c>
      <c r="I272" s="251" t="str">
        <f t="shared" ca="1" si="53"/>
        <v/>
      </c>
      <c r="J272" s="244" t="str">
        <f t="shared" ca="1" si="54"/>
        <v/>
      </c>
      <c r="K272" s="35"/>
      <c r="L272" s="148"/>
      <c r="M272" s="148"/>
      <c r="N272" s="148"/>
      <c r="O272" s="148"/>
      <c r="P272" s="148"/>
      <c r="Q272" s="148"/>
      <c r="R272" s="148"/>
      <c r="S272" s="148"/>
      <c r="T272" s="197"/>
      <c r="U272" s="35"/>
      <c r="X272" s="148"/>
      <c r="Y272" s="148"/>
      <c r="Z272" s="148"/>
      <c r="AA272" s="228" t="b">
        <f t="shared" ca="1" si="55"/>
        <v>1</v>
      </c>
      <c r="AB272" s="228" t="b">
        <f t="shared" si="56"/>
        <v>0</v>
      </c>
      <c r="AC272" s="228" t="b">
        <f ca="1">AND(Accueil!$Z$100="Régulière",Accueil!$E$5="Oui",$AA272,NOT($AB272),OR($AE272="",Accueil!$E$7="",NOT(ISNUMBER(Accueil!$E$7)),$AE272&gt;=Accueil!$E$7))</f>
        <v>0</v>
      </c>
      <c r="AD272" s="228" t="b">
        <f ca="1">AND(Accueil!$Z$100="Régulière",Accueil!$E$8="Oui",$AA272,NOT($AB272),OR($AE272="",Accueil!$E$10="",NOT(ISNUMBER(Accueil!$E$10)),$AE272&gt;=Accueil!$E$10))</f>
        <v>0</v>
      </c>
      <c r="AE272" s="247" t="str">
        <f>IF(NOT(_xlfn.ISFORMULA(A272)),IF(ISNUMBER(A272),A272,IF(NOT(_xlfn.ISFORMULA(D272)),IF(AND(ISNUMBER(D272),D272&lt;&gt;0),Accueil!$B$7,IF(NOT(_xlfn.ISFORMULA(G272)),IF(AND(ISNUMBER(G272),G272&lt;&gt;0),Accueil!$B$7,""),"")),IF(NOT(_xlfn.ISFORMULA(G272)),IF(AND(ISNUMBER(G272),G272&lt;&gt;0),Accueil!$B$7,""),""))),IF(NOT(_xlfn.ISFORMULA(D272)),IF(AND(ISNUMBER(D272),D272&lt;&gt;0),Accueil!$B$7,IF(NOT(_xlfn.ISFORMULA(G272)),IF(AND(ISNUMBER(G272),G272&lt;&gt;0),Accueil!$B$7,""),"")),IF(NOT(_xlfn.ISFORMULA(G272)),IF(AND(ISNUMBER(G272),G272&lt;&gt;0),Accueil!$B$7,""),"")))</f>
        <v/>
      </c>
      <c r="AF272" s="231" t="str">
        <f t="shared" ca="1" si="57"/>
        <v/>
      </c>
      <c r="AG272" s="231">
        <f ca="1">IF($AC272,ROUND(IF(ISNUMBER(E272),E272,0)*(IF(OR(ISNUMBER(SEARCH("Non déductible",$C272)),ISNUMBER(SEARCH("Non deductible",$C272))),0,IF(ISNUMBER(SEARCH("Repas",$C272)),0.5,IF(ISNUMBER(SEARCH("Bureau à domicile",$C272)),Accueil!$B$13,IF(OR(ISNUMBER(SEARCH("Véhicule",$C272)),ISNUMBER(SEARCH("Vehicule",$C272)),ISNUMBER(SEARCH("vehicule",$C272))),Accueil!$B$14,IFERROR(VLOOKUP($C272,$L$3:$P$43,5,FALSE),1)))))),2),0)</f>
        <v>0</v>
      </c>
      <c r="AH272" s="231">
        <f ca="1">IF($AD272,ROUND(IF(ISNUMBER(F272),F272,0)*(IF(OR(ISNUMBER(SEARCH("Non déductible",$C272)),ISNUMBER(SEARCH("Non deductible",$C272))),0,IF(ISNUMBER(SEARCH("Repas",$C272)),0.5,IF(ISNUMBER(SEARCH("Bureau à domicile",$C272)),Accueil!$B$13,IF(OR(ISNUMBER(SEARCH("Véhicule",$C272)),ISNUMBER(SEARCH("Vehicule",$C272)),ISNUMBER(SEARCH("vehicule",$C272))),Accueil!$B$14,IFERROR(VLOOKUP($C272,$L$3:$P$43,5,FALSE),1)))))),2),0)</f>
        <v>0</v>
      </c>
    </row>
    <row r="273" spans="1:34" ht="20.100000000000001" customHeight="1" x14ac:dyDescent="0.25">
      <c r="A273" s="248" t="str">
        <f>IF(NOT(_xlfn.ISFORMULA(D273)),IF(AND(ISNUMBER(D273),D273&lt;&gt;0),Accueil!$B$7,IF(NOT(_xlfn.ISFORMULA(G273)),IF(AND(ISNUMBER(G273),G273&lt;&gt;0),Accueil!$B$7,""),"")),IF(NOT(_xlfn.ISFORMULA(G273)),IF(AND(ISNUMBER(G273),G273&lt;&gt;0),Accueil!$B$7,""),""))</f>
        <v/>
      </c>
      <c r="B273" s="37"/>
      <c r="C273" s="50"/>
      <c r="D273" s="249" t="str">
        <f t="shared" ca="1" si="48"/>
        <v/>
      </c>
      <c r="E273" s="223" t="str">
        <f t="shared" ca="1" si="49"/>
        <v/>
      </c>
      <c r="F273" s="223" t="str">
        <f t="shared" ca="1" si="50"/>
        <v/>
      </c>
      <c r="G273" s="224" t="str">
        <f t="shared" ca="1" si="51"/>
        <v/>
      </c>
      <c r="H273" s="255" t="str">
        <f t="shared" ca="1" si="52"/>
        <v/>
      </c>
      <c r="I273" s="251" t="str">
        <f t="shared" ca="1" si="53"/>
        <v/>
      </c>
      <c r="J273" s="244" t="str">
        <f t="shared" ca="1" si="54"/>
        <v/>
      </c>
      <c r="K273" s="35"/>
      <c r="L273" s="148"/>
      <c r="M273" s="148"/>
      <c r="N273" s="148"/>
      <c r="O273" s="148"/>
      <c r="P273" s="148"/>
      <c r="Q273" s="148"/>
      <c r="R273" s="148"/>
      <c r="S273" s="148"/>
      <c r="T273" s="197"/>
      <c r="U273" s="35"/>
      <c r="X273" s="148"/>
      <c r="Y273" s="148"/>
      <c r="Z273" s="148"/>
      <c r="AA273" s="228" t="b">
        <f t="shared" ca="1" si="55"/>
        <v>1</v>
      </c>
      <c r="AB273" s="228" t="b">
        <f t="shared" si="56"/>
        <v>0</v>
      </c>
      <c r="AC273" s="228" t="b">
        <f ca="1">AND(Accueil!$Z$100="Régulière",Accueil!$E$5="Oui",$AA273,NOT($AB273),OR($AE273="",Accueil!$E$7="",NOT(ISNUMBER(Accueil!$E$7)),$AE273&gt;=Accueil!$E$7))</f>
        <v>0</v>
      </c>
      <c r="AD273" s="228" t="b">
        <f ca="1">AND(Accueil!$Z$100="Régulière",Accueil!$E$8="Oui",$AA273,NOT($AB273),OR($AE273="",Accueil!$E$10="",NOT(ISNUMBER(Accueil!$E$10)),$AE273&gt;=Accueil!$E$10))</f>
        <v>0</v>
      </c>
      <c r="AE273" s="247" t="str">
        <f>IF(NOT(_xlfn.ISFORMULA(A273)),IF(ISNUMBER(A273),A273,IF(NOT(_xlfn.ISFORMULA(D273)),IF(AND(ISNUMBER(D273),D273&lt;&gt;0),Accueil!$B$7,IF(NOT(_xlfn.ISFORMULA(G273)),IF(AND(ISNUMBER(G273),G273&lt;&gt;0),Accueil!$B$7,""),"")),IF(NOT(_xlfn.ISFORMULA(G273)),IF(AND(ISNUMBER(G273),G273&lt;&gt;0),Accueil!$B$7,""),""))),IF(NOT(_xlfn.ISFORMULA(D273)),IF(AND(ISNUMBER(D273),D273&lt;&gt;0),Accueil!$B$7,IF(NOT(_xlfn.ISFORMULA(G273)),IF(AND(ISNUMBER(G273),G273&lt;&gt;0),Accueil!$B$7,""),"")),IF(NOT(_xlfn.ISFORMULA(G273)),IF(AND(ISNUMBER(G273),G273&lt;&gt;0),Accueil!$B$7,""),"")))</f>
        <v/>
      </c>
      <c r="AF273" s="231" t="str">
        <f t="shared" ca="1" si="57"/>
        <v/>
      </c>
      <c r="AG273" s="231">
        <f ca="1">IF($AC273,ROUND(IF(ISNUMBER(E273),E273,0)*(IF(OR(ISNUMBER(SEARCH("Non déductible",$C273)),ISNUMBER(SEARCH("Non deductible",$C273))),0,IF(ISNUMBER(SEARCH("Repas",$C273)),0.5,IF(ISNUMBER(SEARCH("Bureau à domicile",$C273)),Accueil!$B$13,IF(OR(ISNUMBER(SEARCH("Véhicule",$C273)),ISNUMBER(SEARCH("Vehicule",$C273)),ISNUMBER(SEARCH("vehicule",$C273))),Accueil!$B$14,IFERROR(VLOOKUP($C273,$L$3:$P$43,5,FALSE),1)))))),2),0)</f>
        <v>0</v>
      </c>
      <c r="AH273" s="231">
        <f ca="1">IF($AD273,ROUND(IF(ISNUMBER(F273),F273,0)*(IF(OR(ISNUMBER(SEARCH("Non déductible",$C273)),ISNUMBER(SEARCH("Non deductible",$C273))),0,IF(ISNUMBER(SEARCH("Repas",$C273)),0.5,IF(ISNUMBER(SEARCH("Bureau à domicile",$C273)),Accueil!$B$13,IF(OR(ISNUMBER(SEARCH("Véhicule",$C273)),ISNUMBER(SEARCH("Vehicule",$C273)),ISNUMBER(SEARCH("vehicule",$C273))),Accueil!$B$14,IFERROR(VLOOKUP($C273,$L$3:$P$43,5,FALSE),1)))))),2),0)</f>
        <v>0</v>
      </c>
    </row>
    <row r="274" spans="1:34" ht="20.100000000000001" customHeight="1" x14ac:dyDescent="0.25">
      <c r="A274" s="248" t="str">
        <f>IF(NOT(_xlfn.ISFORMULA(D274)),IF(AND(ISNUMBER(D274),D274&lt;&gt;0),Accueil!$B$7,IF(NOT(_xlfn.ISFORMULA(G274)),IF(AND(ISNUMBER(G274),G274&lt;&gt;0),Accueil!$B$7,""),"")),IF(NOT(_xlfn.ISFORMULA(G274)),IF(AND(ISNUMBER(G274),G274&lt;&gt;0),Accueil!$B$7,""),""))</f>
        <v/>
      </c>
      <c r="B274" s="37"/>
      <c r="C274" s="50"/>
      <c r="D274" s="249" t="str">
        <f t="shared" ca="1" si="48"/>
        <v/>
      </c>
      <c r="E274" s="223" t="str">
        <f t="shared" ca="1" si="49"/>
        <v/>
      </c>
      <c r="F274" s="223" t="str">
        <f t="shared" ca="1" si="50"/>
        <v/>
      </c>
      <c r="G274" s="224" t="str">
        <f t="shared" ca="1" si="51"/>
        <v/>
      </c>
      <c r="H274" s="255" t="str">
        <f t="shared" ca="1" si="52"/>
        <v/>
      </c>
      <c r="I274" s="251" t="str">
        <f t="shared" ca="1" si="53"/>
        <v/>
      </c>
      <c r="J274" s="244" t="str">
        <f t="shared" ca="1" si="54"/>
        <v/>
      </c>
      <c r="K274" s="35"/>
      <c r="L274" s="148"/>
      <c r="M274" s="148"/>
      <c r="N274" s="148"/>
      <c r="O274" s="148"/>
      <c r="P274" s="148"/>
      <c r="Q274" s="148"/>
      <c r="R274" s="148"/>
      <c r="S274" s="148"/>
      <c r="T274" s="197"/>
      <c r="U274" s="35"/>
      <c r="X274" s="148"/>
      <c r="Y274" s="148"/>
      <c r="Z274" s="148"/>
      <c r="AA274" s="228" t="b">
        <f t="shared" ca="1" si="55"/>
        <v>1</v>
      </c>
      <c r="AB274" s="228" t="b">
        <f t="shared" si="56"/>
        <v>0</v>
      </c>
      <c r="AC274" s="228" t="b">
        <f ca="1">AND(Accueil!$Z$100="Régulière",Accueil!$E$5="Oui",$AA274,NOT($AB274),OR($AE274="",Accueil!$E$7="",NOT(ISNUMBER(Accueil!$E$7)),$AE274&gt;=Accueil!$E$7))</f>
        <v>0</v>
      </c>
      <c r="AD274" s="228" t="b">
        <f ca="1">AND(Accueil!$Z$100="Régulière",Accueil!$E$8="Oui",$AA274,NOT($AB274),OR($AE274="",Accueil!$E$10="",NOT(ISNUMBER(Accueil!$E$10)),$AE274&gt;=Accueil!$E$10))</f>
        <v>0</v>
      </c>
      <c r="AE274" s="247" t="str">
        <f>IF(NOT(_xlfn.ISFORMULA(A274)),IF(ISNUMBER(A274),A274,IF(NOT(_xlfn.ISFORMULA(D274)),IF(AND(ISNUMBER(D274),D274&lt;&gt;0),Accueil!$B$7,IF(NOT(_xlfn.ISFORMULA(G274)),IF(AND(ISNUMBER(G274),G274&lt;&gt;0),Accueil!$B$7,""),"")),IF(NOT(_xlfn.ISFORMULA(G274)),IF(AND(ISNUMBER(G274),G274&lt;&gt;0),Accueil!$B$7,""),""))),IF(NOT(_xlfn.ISFORMULA(D274)),IF(AND(ISNUMBER(D274),D274&lt;&gt;0),Accueil!$B$7,IF(NOT(_xlfn.ISFORMULA(G274)),IF(AND(ISNUMBER(G274),G274&lt;&gt;0),Accueil!$B$7,""),"")),IF(NOT(_xlfn.ISFORMULA(G274)),IF(AND(ISNUMBER(G274),G274&lt;&gt;0),Accueil!$B$7,""),"")))</f>
        <v/>
      </c>
      <c r="AF274" s="231" t="str">
        <f t="shared" ca="1" si="57"/>
        <v/>
      </c>
      <c r="AG274" s="231">
        <f ca="1">IF($AC274,ROUND(IF(ISNUMBER(E274),E274,0)*(IF(OR(ISNUMBER(SEARCH("Non déductible",$C274)),ISNUMBER(SEARCH("Non deductible",$C274))),0,IF(ISNUMBER(SEARCH("Repas",$C274)),0.5,IF(ISNUMBER(SEARCH("Bureau à domicile",$C274)),Accueil!$B$13,IF(OR(ISNUMBER(SEARCH("Véhicule",$C274)),ISNUMBER(SEARCH("Vehicule",$C274)),ISNUMBER(SEARCH("vehicule",$C274))),Accueil!$B$14,IFERROR(VLOOKUP($C274,$L$3:$P$43,5,FALSE),1)))))),2),0)</f>
        <v>0</v>
      </c>
      <c r="AH274" s="231">
        <f ca="1">IF($AD274,ROUND(IF(ISNUMBER(F274),F274,0)*(IF(OR(ISNUMBER(SEARCH("Non déductible",$C274)),ISNUMBER(SEARCH("Non deductible",$C274))),0,IF(ISNUMBER(SEARCH("Repas",$C274)),0.5,IF(ISNUMBER(SEARCH("Bureau à domicile",$C274)),Accueil!$B$13,IF(OR(ISNUMBER(SEARCH("Véhicule",$C274)),ISNUMBER(SEARCH("Vehicule",$C274)),ISNUMBER(SEARCH("vehicule",$C274))),Accueil!$B$14,IFERROR(VLOOKUP($C274,$L$3:$P$43,5,FALSE),1)))))),2),0)</f>
        <v>0</v>
      </c>
    </row>
    <row r="275" spans="1:34" ht="20.100000000000001" customHeight="1" x14ac:dyDescent="0.25">
      <c r="A275" s="248" t="str">
        <f>IF(NOT(_xlfn.ISFORMULA(D275)),IF(AND(ISNUMBER(D275),D275&lt;&gt;0),Accueil!$B$7,IF(NOT(_xlfn.ISFORMULA(G275)),IF(AND(ISNUMBER(G275),G275&lt;&gt;0),Accueil!$B$7,""),"")),IF(NOT(_xlfn.ISFORMULA(G275)),IF(AND(ISNUMBER(G275),G275&lt;&gt;0),Accueil!$B$7,""),""))</f>
        <v/>
      </c>
      <c r="B275" s="37"/>
      <c r="C275" s="50"/>
      <c r="D275" s="249" t="str">
        <f t="shared" ca="1" si="48"/>
        <v/>
      </c>
      <c r="E275" s="223" t="str">
        <f t="shared" ca="1" si="49"/>
        <v/>
      </c>
      <c r="F275" s="223" t="str">
        <f t="shared" ca="1" si="50"/>
        <v/>
      </c>
      <c r="G275" s="224" t="str">
        <f t="shared" ca="1" si="51"/>
        <v/>
      </c>
      <c r="H275" s="255" t="str">
        <f t="shared" ca="1" si="52"/>
        <v/>
      </c>
      <c r="I275" s="251" t="str">
        <f t="shared" ca="1" si="53"/>
        <v/>
      </c>
      <c r="J275" s="244" t="str">
        <f t="shared" ca="1" si="54"/>
        <v/>
      </c>
      <c r="K275" s="35"/>
      <c r="L275" s="148"/>
      <c r="M275" s="148"/>
      <c r="N275" s="148"/>
      <c r="O275" s="148"/>
      <c r="P275" s="148"/>
      <c r="Q275" s="148"/>
      <c r="R275" s="148"/>
      <c r="S275" s="148"/>
      <c r="T275" s="197"/>
      <c r="U275" s="35"/>
      <c r="X275" s="148"/>
      <c r="Y275" s="148"/>
      <c r="Z275" s="148"/>
      <c r="AA275" s="228" t="b">
        <f t="shared" ca="1" si="55"/>
        <v>1</v>
      </c>
      <c r="AB275" s="228" t="b">
        <f t="shared" si="56"/>
        <v>0</v>
      </c>
      <c r="AC275" s="228" t="b">
        <f ca="1">AND(Accueil!$Z$100="Régulière",Accueil!$E$5="Oui",$AA275,NOT($AB275),OR($AE275="",Accueil!$E$7="",NOT(ISNUMBER(Accueil!$E$7)),$AE275&gt;=Accueil!$E$7))</f>
        <v>0</v>
      </c>
      <c r="AD275" s="228" t="b">
        <f ca="1">AND(Accueil!$Z$100="Régulière",Accueil!$E$8="Oui",$AA275,NOT($AB275),OR($AE275="",Accueil!$E$10="",NOT(ISNUMBER(Accueil!$E$10)),$AE275&gt;=Accueil!$E$10))</f>
        <v>0</v>
      </c>
      <c r="AE275" s="247" t="str">
        <f>IF(NOT(_xlfn.ISFORMULA(A275)),IF(ISNUMBER(A275),A275,IF(NOT(_xlfn.ISFORMULA(D275)),IF(AND(ISNUMBER(D275),D275&lt;&gt;0),Accueil!$B$7,IF(NOT(_xlfn.ISFORMULA(G275)),IF(AND(ISNUMBER(G275),G275&lt;&gt;0),Accueil!$B$7,""),"")),IF(NOT(_xlfn.ISFORMULA(G275)),IF(AND(ISNUMBER(G275),G275&lt;&gt;0),Accueil!$B$7,""),""))),IF(NOT(_xlfn.ISFORMULA(D275)),IF(AND(ISNUMBER(D275),D275&lt;&gt;0),Accueil!$B$7,IF(NOT(_xlfn.ISFORMULA(G275)),IF(AND(ISNUMBER(G275),G275&lt;&gt;0),Accueil!$B$7,""),"")),IF(NOT(_xlfn.ISFORMULA(G275)),IF(AND(ISNUMBER(G275),G275&lt;&gt;0),Accueil!$B$7,""),"")))</f>
        <v/>
      </c>
      <c r="AF275" s="231" t="str">
        <f t="shared" ca="1" si="57"/>
        <v/>
      </c>
      <c r="AG275" s="231">
        <f ca="1">IF($AC275,ROUND(IF(ISNUMBER(E275),E275,0)*(IF(OR(ISNUMBER(SEARCH("Non déductible",$C275)),ISNUMBER(SEARCH("Non deductible",$C275))),0,IF(ISNUMBER(SEARCH("Repas",$C275)),0.5,IF(ISNUMBER(SEARCH("Bureau à domicile",$C275)),Accueil!$B$13,IF(OR(ISNUMBER(SEARCH("Véhicule",$C275)),ISNUMBER(SEARCH("Vehicule",$C275)),ISNUMBER(SEARCH("vehicule",$C275))),Accueil!$B$14,IFERROR(VLOOKUP($C275,$L$3:$P$43,5,FALSE),1)))))),2),0)</f>
        <v>0</v>
      </c>
      <c r="AH275" s="231">
        <f ca="1">IF($AD275,ROUND(IF(ISNUMBER(F275),F275,0)*(IF(OR(ISNUMBER(SEARCH("Non déductible",$C275)),ISNUMBER(SEARCH("Non deductible",$C275))),0,IF(ISNUMBER(SEARCH("Repas",$C275)),0.5,IF(ISNUMBER(SEARCH("Bureau à domicile",$C275)),Accueil!$B$13,IF(OR(ISNUMBER(SEARCH("Véhicule",$C275)),ISNUMBER(SEARCH("Vehicule",$C275)),ISNUMBER(SEARCH("vehicule",$C275))),Accueil!$B$14,IFERROR(VLOOKUP($C275,$L$3:$P$43,5,FALSE),1)))))),2),0)</f>
        <v>0</v>
      </c>
    </row>
    <row r="276" spans="1:34" ht="20.100000000000001" customHeight="1" x14ac:dyDescent="0.25">
      <c r="A276" s="248" t="str">
        <f>IF(NOT(_xlfn.ISFORMULA(D276)),IF(AND(ISNUMBER(D276),D276&lt;&gt;0),Accueil!$B$7,IF(NOT(_xlfn.ISFORMULA(G276)),IF(AND(ISNUMBER(G276),G276&lt;&gt;0),Accueil!$B$7,""),"")),IF(NOT(_xlfn.ISFORMULA(G276)),IF(AND(ISNUMBER(G276),G276&lt;&gt;0),Accueil!$B$7,""),""))</f>
        <v/>
      </c>
      <c r="B276" s="37"/>
      <c r="C276" s="50"/>
      <c r="D276" s="249" t="str">
        <f t="shared" ca="1" si="48"/>
        <v/>
      </c>
      <c r="E276" s="223" t="str">
        <f t="shared" ca="1" si="49"/>
        <v/>
      </c>
      <c r="F276" s="223" t="str">
        <f t="shared" ca="1" si="50"/>
        <v/>
      </c>
      <c r="G276" s="224" t="str">
        <f t="shared" ca="1" si="51"/>
        <v/>
      </c>
      <c r="H276" s="255" t="str">
        <f t="shared" ca="1" si="52"/>
        <v/>
      </c>
      <c r="I276" s="251" t="str">
        <f t="shared" ca="1" si="53"/>
        <v/>
      </c>
      <c r="J276" s="244" t="str">
        <f t="shared" ca="1" si="54"/>
        <v/>
      </c>
      <c r="K276" s="35"/>
      <c r="L276" s="148"/>
      <c r="M276" s="148"/>
      <c r="N276" s="148"/>
      <c r="O276" s="148"/>
      <c r="P276" s="148"/>
      <c r="Q276" s="148"/>
      <c r="R276" s="148"/>
      <c r="S276" s="148"/>
      <c r="T276" s="197"/>
      <c r="U276" s="35"/>
      <c r="X276" s="148"/>
      <c r="Y276" s="148"/>
      <c r="Z276" s="148"/>
      <c r="AA276" s="228" t="b">
        <f t="shared" ca="1" si="55"/>
        <v>1</v>
      </c>
      <c r="AB276" s="228" t="b">
        <f t="shared" si="56"/>
        <v>0</v>
      </c>
      <c r="AC276" s="228" t="b">
        <f ca="1">AND(Accueil!$Z$100="Régulière",Accueil!$E$5="Oui",$AA276,NOT($AB276),OR($AE276="",Accueil!$E$7="",NOT(ISNUMBER(Accueil!$E$7)),$AE276&gt;=Accueil!$E$7))</f>
        <v>0</v>
      </c>
      <c r="AD276" s="228" t="b">
        <f ca="1">AND(Accueil!$Z$100="Régulière",Accueil!$E$8="Oui",$AA276,NOT($AB276),OR($AE276="",Accueil!$E$10="",NOT(ISNUMBER(Accueil!$E$10)),$AE276&gt;=Accueil!$E$10))</f>
        <v>0</v>
      </c>
      <c r="AE276" s="247" t="str">
        <f>IF(NOT(_xlfn.ISFORMULA(A276)),IF(ISNUMBER(A276),A276,IF(NOT(_xlfn.ISFORMULA(D276)),IF(AND(ISNUMBER(D276),D276&lt;&gt;0),Accueil!$B$7,IF(NOT(_xlfn.ISFORMULA(G276)),IF(AND(ISNUMBER(G276),G276&lt;&gt;0),Accueil!$B$7,""),"")),IF(NOT(_xlfn.ISFORMULA(G276)),IF(AND(ISNUMBER(G276),G276&lt;&gt;0),Accueil!$B$7,""),""))),IF(NOT(_xlfn.ISFORMULA(D276)),IF(AND(ISNUMBER(D276),D276&lt;&gt;0),Accueil!$B$7,IF(NOT(_xlfn.ISFORMULA(G276)),IF(AND(ISNUMBER(G276),G276&lt;&gt;0),Accueil!$B$7,""),"")),IF(NOT(_xlfn.ISFORMULA(G276)),IF(AND(ISNUMBER(G276),G276&lt;&gt;0),Accueil!$B$7,""),"")))</f>
        <v/>
      </c>
      <c r="AF276" s="231" t="str">
        <f t="shared" ca="1" si="57"/>
        <v/>
      </c>
      <c r="AG276" s="231">
        <f ca="1">IF($AC276,ROUND(IF(ISNUMBER(E276),E276,0)*(IF(OR(ISNUMBER(SEARCH("Non déductible",$C276)),ISNUMBER(SEARCH("Non deductible",$C276))),0,IF(ISNUMBER(SEARCH("Repas",$C276)),0.5,IF(ISNUMBER(SEARCH("Bureau à domicile",$C276)),Accueil!$B$13,IF(OR(ISNUMBER(SEARCH("Véhicule",$C276)),ISNUMBER(SEARCH("Vehicule",$C276)),ISNUMBER(SEARCH("vehicule",$C276))),Accueil!$B$14,IFERROR(VLOOKUP($C276,$L$3:$P$43,5,FALSE),1)))))),2),0)</f>
        <v>0</v>
      </c>
      <c r="AH276" s="231">
        <f ca="1">IF($AD276,ROUND(IF(ISNUMBER(F276),F276,0)*(IF(OR(ISNUMBER(SEARCH("Non déductible",$C276)),ISNUMBER(SEARCH("Non deductible",$C276))),0,IF(ISNUMBER(SEARCH("Repas",$C276)),0.5,IF(ISNUMBER(SEARCH("Bureau à domicile",$C276)),Accueil!$B$13,IF(OR(ISNUMBER(SEARCH("Véhicule",$C276)),ISNUMBER(SEARCH("Vehicule",$C276)),ISNUMBER(SEARCH("vehicule",$C276))),Accueil!$B$14,IFERROR(VLOOKUP($C276,$L$3:$P$43,5,FALSE),1)))))),2),0)</f>
        <v>0</v>
      </c>
    </row>
    <row r="277" spans="1:34" ht="20.100000000000001" customHeight="1" x14ac:dyDescent="0.25">
      <c r="A277" s="248" t="str">
        <f>IF(NOT(_xlfn.ISFORMULA(D277)),IF(AND(ISNUMBER(D277),D277&lt;&gt;0),Accueil!$B$7,IF(NOT(_xlfn.ISFORMULA(G277)),IF(AND(ISNUMBER(G277),G277&lt;&gt;0),Accueil!$B$7,""),"")),IF(NOT(_xlfn.ISFORMULA(G277)),IF(AND(ISNUMBER(G277),G277&lt;&gt;0),Accueil!$B$7,""),""))</f>
        <v/>
      </c>
      <c r="B277" s="37"/>
      <c r="C277" s="50"/>
      <c r="D277" s="249" t="str">
        <f t="shared" ca="1" si="48"/>
        <v/>
      </c>
      <c r="E277" s="223" t="str">
        <f t="shared" ca="1" si="49"/>
        <v/>
      </c>
      <c r="F277" s="223" t="str">
        <f t="shared" ca="1" si="50"/>
        <v/>
      </c>
      <c r="G277" s="224" t="str">
        <f t="shared" ca="1" si="51"/>
        <v/>
      </c>
      <c r="H277" s="255" t="str">
        <f t="shared" ca="1" si="52"/>
        <v/>
      </c>
      <c r="I277" s="251" t="str">
        <f t="shared" ca="1" si="53"/>
        <v/>
      </c>
      <c r="J277" s="244" t="str">
        <f t="shared" ca="1" si="54"/>
        <v/>
      </c>
      <c r="K277" s="35"/>
      <c r="L277" s="148"/>
      <c r="M277" s="148"/>
      <c r="N277" s="148"/>
      <c r="O277" s="148"/>
      <c r="P277" s="148"/>
      <c r="Q277" s="148"/>
      <c r="R277" s="148"/>
      <c r="S277" s="148"/>
      <c r="T277" s="197"/>
      <c r="U277" s="35"/>
      <c r="X277" s="148"/>
      <c r="Y277" s="148"/>
      <c r="Z277" s="148"/>
      <c r="AA277" s="228" t="b">
        <f t="shared" ca="1" si="55"/>
        <v>1</v>
      </c>
      <c r="AB277" s="228" t="b">
        <f t="shared" si="56"/>
        <v>0</v>
      </c>
      <c r="AC277" s="228" t="b">
        <f ca="1">AND(Accueil!$Z$100="Régulière",Accueil!$E$5="Oui",$AA277,NOT($AB277),OR($AE277="",Accueil!$E$7="",NOT(ISNUMBER(Accueil!$E$7)),$AE277&gt;=Accueil!$E$7))</f>
        <v>0</v>
      </c>
      <c r="AD277" s="228" t="b">
        <f ca="1">AND(Accueil!$Z$100="Régulière",Accueil!$E$8="Oui",$AA277,NOT($AB277),OR($AE277="",Accueil!$E$10="",NOT(ISNUMBER(Accueil!$E$10)),$AE277&gt;=Accueil!$E$10))</f>
        <v>0</v>
      </c>
      <c r="AE277" s="247" t="str">
        <f>IF(NOT(_xlfn.ISFORMULA(A277)),IF(ISNUMBER(A277),A277,IF(NOT(_xlfn.ISFORMULA(D277)),IF(AND(ISNUMBER(D277),D277&lt;&gt;0),Accueil!$B$7,IF(NOT(_xlfn.ISFORMULA(G277)),IF(AND(ISNUMBER(G277),G277&lt;&gt;0),Accueil!$B$7,""),"")),IF(NOT(_xlfn.ISFORMULA(G277)),IF(AND(ISNUMBER(G277),G277&lt;&gt;0),Accueil!$B$7,""),""))),IF(NOT(_xlfn.ISFORMULA(D277)),IF(AND(ISNUMBER(D277),D277&lt;&gt;0),Accueil!$B$7,IF(NOT(_xlfn.ISFORMULA(G277)),IF(AND(ISNUMBER(G277),G277&lt;&gt;0),Accueil!$B$7,""),"")),IF(NOT(_xlfn.ISFORMULA(G277)),IF(AND(ISNUMBER(G277),G277&lt;&gt;0),Accueil!$B$7,""),"")))</f>
        <v/>
      </c>
      <c r="AF277" s="231" t="str">
        <f t="shared" ca="1" si="57"/>
        <v/>
      </c>
      <c r="AG277" s="231">
        <f ca="1">IF($AC277,ROUND(IF(ISNUMBER(E277),E277,0)*(IF(OR(ISNUMBER(SEARCH("Non déductible",$C277)),ISNUMBER(SEARCH("Non deductible",$C277))),0,IF(ISNUMBER(SEARCH("Repas",$C277)),0.5,IF(ISNUMBER(SEARCH("Bureau à domicile",$C277)),Accueil!$B$13,IF(OR(ISNUMBER(SEARCH("Véhicule",$C277)),ISNUMBER(SEARCH("Vehicule",$C277)),ISNUMBER(SEARCH("vehicule",$C277))),Accueil!$B$14,IFERROR(VLOOKUP($C277,$L$3:$P$43,5,FALSE),1)))))),2),0)</f>
        <v>0</v>
      </c>
      <c r="AH277" s="231">
        <f ca="1">IF($AD277,ROUND(IF(ISNUMBER(F277),F277,0)*(IF(OR(ISNUMBER(SEARCH("Non déductible",$C277)),ISNUMBER(SEARCH("Non deductible",$C277))),0,IF(ISNUMBER(SEARCH("Repas",$C277)),0.5,IF(ISNUMBER(SEARCH("Bureau à domicile",$C277)),Accueil!$B$13,IF(OR(ISNUMBER(SEARCH("Véhicule",$C277)),ISNUMBER(SEARCH("Vehicule",$C277)),ISNUMBER(SEARCH("vehicule",$C277))),Accueil!$B$14,IFERROR(VLOOKUP($C277,$L$3:$P$43,5,FALSE),1)))))),2),0)</f>
        <v>0</v>
      </c>
    </row>
    <row r="278" spans="1:34" ht="20.100000000000001" customHeight="1" x14ac:dyDescent="0.25">
      <c r="A278" s="248" t="str">
        <f>IF(NOT(_xlfn.ISFORMULA(D278)),IF(AND(ISNUMBER(D278),D278&lt;&gt;0),Accueil!$B$7,IF(NOT(_xlfn.ISFORMULA(G278)),IF(AND(ISNUMBER(G278),G278&lt;&gt;0),Accueil!$B$7,""),"")),IF(NOT(_xlfn.ISFORMULA(G278)),IF(AND(ISNUMBER(G278),G278&lt;&gt;0),Accueil!$B$7,""),""))</f>
        <v/>
      </c>
      <c r="B278" s="37"/>
      <c r="C278" s="50"/>
      <c r="D278" s="249" t="str">
        <f t="shared" ca="1" si="48"/>
        <v/>
      </c>
      <c r="E278" s="223" t="str">
        <f t="shared" ca="1" si="49"/>
        <v/>
      </c>
      <c r="F278" s="223" t="str">
        <f t="shared" ca="1" si="50"/>
        <v/>
      </c>
      <c r="G278" s="224" t="str">
        <f t="shared" ca="1" si="51"/>
        <v/>
      </c>
      <c r="H278" s="255" t="str">
        <f t="shared" ca="1" si="52"/>
        <v/>
      </c>
      <c r="I278" s="251" t="str">
        <f t="shared" ca="1" si="53"/>
        <v/>
      </c>
      <c r="J278" s="244" t="str">
        <f t="shared" ca="1" si="54"/>
        <v/>
      </c>
      <c r="K278" s="35"/>
      <c r="L278" s="148"/>
      <c r="M278" s="148"/>
      <c r="N278" s="148"/>
      <c r="O278" s="148"/>
      <c r="P278" s="148"/>
      <c r="Q278" s="148"/>
      <c r="R278" s="148"/>
      <c r="S278" s="148"/>
      <c r="T278" s="197"/>
      <c r="U278" s="35"/>
      <c r="X278" s="148"/>
      <c r="Y278" s="148"/>
      <c r="Z278" s="148"/>
      <c r="AA278" s="228" t="b">
        <f t="shared" ca="1" si="55"/>
        <v>1</v>
      </c>
      <c r="AB278" s="228" t="b">
        <f t="shared" si="56"/>
        <v>0</v>
      </c>
      <c r="AC278" s="228" t="b">
        <f ca="1">AND(Accueil!$Z$100="Régulière",Accueil!$E$5="Oui",$AA278,NOT($AB278),OR($AE278="",Accueil!$E$7="",NOT(ISNUMBER(Accueil!$E$7)),$AE278&gt;=Accueil!$E$7))</f>
        <v>0</v>
      </c>
      <c r="AD278" s="228" t="b">
        <f ca="1">AND(Accueil!$Z$100="Régulière",Accueil!$E$8="Oui",$AA278,NOT($AB278),OR($AE278="",Accueil!$E$10="",NOT(ISNUMBER(Accueil!$E$10)),$AE278&gt;=Accueil!$E$10))</f>
        <v>0</v>
      </c>
      <c r="AE278" s="247" t="str">
        <f>IF(NOT(_xlfn.ISFORMULA(A278)),IF(ISNUMBER(A278),A278,IF(NOT(_xlfn.ISFORMULA(D278)),IF(AND(ISNUMBER(D278),D278&lt;&gt;0),Accueil!$B$7,IF(NOT(_xlfn.ISFORMULA(G278)),IF(AND(ISNUMBER(G278),G278&lt;&gt;0),Accueil!$B$7,""),"")),IF(NOT(_xlfn.ISFORMULA(G278)),IF(AND(ISNUMBER(G278),G278&lt;&gt;0),Accueil!$B$7,""),""))),IF(NOT(_xlfn.ISFORMULA(D278)),IF(AND(ISNUMBER(D278),D278&lt;&gt;0),Accueil!$B$7,IF(NOT(_xlfn.ISFORMULA(G278)),IF(AND(ISNUMBER(G278),G278&lt;&gt;0),Accueil!$B$7,""),"")),IF(NOT(_xlfn.ISFORMULA(G278)),IF(AND(ISNUMBER(G278),G278&lt;&gt;0),Accueil!$B$7,""),"")))</f>
        <v/>
      </c>
      <c r="AF278" s="231" t="str">
        <f t="shared" ca="1" si="57"/>
        <v/>
      </c>
      <c r="AG278" s="231">
        <f ca="1">IF($AC278,ROUND(IF(ISNUMBER(E278),E278,0)*(IF(OR(ISNUMBER(SEARCH("Non déductible",$C278)),ISNUMBER(SEARCH("Non deductible",$C278))),0,IF(ISNUMBER(SEARCH("Repas",$C278)),0.5,IF(ISNUMBER(SEARCH("Bureau à domicile",$C278)),Accueil!$B$13,IF(OR(ISNUMBER(SEARCH("Véhicule",$C278)),ISNUMBER(SEARCH("Vehicule",$C278)),ISNUMBER(SEARCH("vehicule",$C278))),Accueil!$B$14,IFERROR(VLOOKUP($C278,$L$3:$P$43,5,FALSE),1)))))),2),0)</f>
        <v>0</v>
      </c>
      <c r="AH278" s="231">
        <f ca="1">IF($AD278,ROUND(IF(ISNUMBER(F278),F278,0)*(IF(OR(ISNUMBER(SEARCH("Non déductible",$C278)),ISNUMBER(SEARCH("Non deductible",$C278))),0,IF(ISNUMBER(SEARCH("Repas",$C278)),0.5,IF(ISNUMBER(SEARCH("Bureau à domicile",$C278)),Accueil!$B$13,IF(OR(ISNUMBER(SEARCH("Véhicule",$C278)),ISNUMBER(SEARCH("Vehicule",$C278)),ISNUMBER(SEARCH("vehicule",$C278))),Accueil!$B$14,IFERROR(VLOOKUP($C278,$L$3:$P$43,5,FALSE),1)))))),2),0)</f>
        <v>0</v>
      </c>
    </row>
    <row r="279" spans="1:34" ht="20.100000000000001" customHeight="1" x14ac:dyDescent="0.25">
      <c r="A279" s="248" t="str">
        <f>IF(NOT(_xlfn.ISFORMULA(D279)),IF(AND(ISNUMBER(D279),D279&lt;&gt;0),Accueil!$B$7,IF(NOT(_xlfn.ISFORMULA(G279)),IF(AND(ISNUMBER(G279),G279&lt;&gt;0),Accueil!$B$7,""),"")),IF(NOT(_xlfn.ISFORMULA(G279)),IF(AND(ISNUMBER(G279),G279&lt;&gt;0),Accueil!$B$7,""),""))</f>
        <v/>
      </c>
      <c r="B279" s="37"/>
      <c r="C279" s="50"/>
      <c r="D279" s="249" t="str">
        <f t="shared" ca="1" si="48"/>
        <v/>
      </c>
      <c r="E279" s="223" t="str">
        <f t="shared" ca="1" si="49"/>
        <v/>
      </c>
      <c r="F279" s="223" t="str">
        <f t="shared" ca="1" si="50"/>
        <v/>
      </c>
      <c r="G279" s="224" t="str">
        <f t="shared" ca="1" si="51"/>
        <v/>
      </c>
      <c r="H279" s="255" t="str">
        <f t="shared" ca="1" si="52"/>
        <v/>
      </c>
      <c r="I279" s="251" t="str">
        <f t="shared" ca="1" si="53"/>
        <v/>
      </c>
      <c r="J279" s="244" t="str">
        <f t="shared" ca="1" si="54"/>
        <v/>
      </c>
      <c r="K279" s="35"/>
      <c r="L279" s="148"/>
      <c r="M279" s="148"/>
      <c r="N279" s="148"/>
      <c r="O279" s="148"/>
      <c r="P279" s="148"/>
      <c r="Q279" s="148"/>
      <c r="R279" s="148"/>
      <c r="S279" s="148"/>
      <c r="T279" s="197"/>
      <c r="U279" s="35"/>
      <c r="X279" s="148"/>
      <c r="Y279" s="148"/>
      <c r="Z279" s="148"/>
      <c r="AA279" s="228" t="b">
        <f t="shared" ca="1" si="55"/>
        <v>1</v>
      </c>
      <c r="AB279" s="228" t="b">
        <f t="shared" si="56"/>
        <v>0</v>
      </c>
      <c r="AC279" s="228" t="b">
        <f ca="1">AND(Accueil!$Z$100="Régulière",Accueil!$E$5="Oui",$AA279,NOT($AB279),OR($AE279="",Accueil!$E$7="",NOT(ISNUMBER(Accueil!$E$7)),$AE279&gt;=Accueil!$E$7))</f>
        <v>0</v>
      </c>
      <c r="AD279" s="228" t="b">
        <f ca="1">AND(Accueil!$Z$100="Régulière",Accueil!$E$8="Oui",$AA279,NOT($AB279),OR($AE279="",Accueil!$E$10="",NOT(ISNUMBER(Accueil!$E$10)),$AE279&gt;=Accueil!$E$10))</f>
        <v>0</v>
      </c>
      <c r="AE279" s="247" t="str">
        <f>IF(NOT(_xlfn.ISFORMULA(A279)),IF(ISNUMBER(A279),A279,IF(NOT(_xlfn.ISFORMULA(D279)),IF(AND(ISNUMBER(D279),D279&lt;&gt;0),Accueil!$B$7,IF(NOT(_xlfn.ISFORMULA(G279)),IF(AND(ISNUMBER(G279),G279&lt;&gt;0),Accueil!$B$7,""),"")),IF(NOT(_xlfn.ISFORMULA(G279)),IF(AND(ISNUMBER(G279),G279&lt;&gt;0),Accueil!$B$7,""),""))),IF(NOT(_xlfn.ISFORMULA(D279)),IF(AND(ISNUMBER(D279),D279&lt;&gt;0),Accueil!$B$7,IF(NOT(_xlfn.ISFORMULA(G279)),IF(AND(ISNUMBER(G279),G279&lt;&gt;0),Accueil!$B$7,""),"")),IF(NOT(_xlfn.ISFORMULA(G279)),IF(AND(ISNUMBER(G279),G279&lt;&gt;0),Accueil!$B$7,""),"")))</f>
        <v/>
      </c>
      <c r="AF279" s="231" t="str">
        <f t="shared" ca="1" si="57"/>
        <v/>
      </c>
      <c r="AG279" s="231">
        <f ca="1">IF($AC279,ROUND(IF(ISNUMBER(E279),E279,0)*(IF(OR(ISNUMBER(SEARCH("Non déductible",$C279)),ISNUMBER(SEARCH("Non deductible",$C279))),0,IF(ISNUMBER(SEARCH("Repas",$C279)),0.5,IF(ISNUMBER(SEARCH("Bureau à domicile",$C279)),Accueil!$B$13,IF(OR(ISNUMBER(SEARCH("Véhicule",$C279)),ISNUMBER(SEARCH("Vehicule",$C279)),ISNUMBER(SEARCH("vehicule",$C279))),Accueil!$B$14,IFERROR(VLOOKUP($C279,$L$3:$P$43,5,FALSE),1)))))),2),0)</f>
        <v>0</v>
      </c>
      <c r="AH279" s="231">
        <f ca="1">IF($AD279,ROUND(IF(ISNUMBER(F279),F279,0)*(IF(OR(ISNUMBER(SEARCH("Non déductible",$C279)),ISNUMBER(SEARCH("Non deductible",$C279))),0,IF(ISNUMBER(SEARCH("Repas",$C279)),0.5,IF(ISNUMBER(SEARCH("Bureau à domicile",$C279)),Accueil!$B$13,IF(OR(ISNUMBER(SEARCH("Véhicule",$C279)),ISNUMBER(SEARCH("Vehicule",$C279)),ISNUMBER(SEARCH("vehicule",$C279))),Accueil!$B$14,IFERROR(VLOOKUP($C279,$L$3:$P$43,5,FALSE),1)))))),2),0)</f>
        <v>0</v>
      </c>
    </row>
    <row r="280" spans="1:34" ht="20.100000000000001" customHeight="1" x14ac:dyDescent="0.25">
      <c r="A280" s="248" t="str">
        <f>IF(NOT(_xlfn.ISFORMULA(D280)),IF(AND(ISNUMBER(D280),D280&lt;&gt;0),Accueil!$B$7,IF(NOT(_xlfn.ISFORMULA(G280)),IF(AND(ISNUMBER(G280),G280&lt;&gt;0),Accueil!$B$7,""),"")),IF(NOT(_xlfn.ISFORMULA(G280)),IF(AND(ISNUMBER(G280),G280&lt;&gt;0),Accueil!$B$7,""),""))</f>
        <v/>
      </c>
      <c r="B280" s="37"/>
      <c r="C280" s="50"/>
      <c r="D280" s="249" t="str">
        <f t="shared" ca="1" si="48"/>
        <v/>
      </c>
      <c r="E280" s="223" t="str">
        <f t="shared" ca="1" si="49"/>
        <v/>
      </c>
      <c r="F280" s="223" t="str">
        <f t="shared" ca="1" si="50"/>
        <v/>
      </c>
      <c r="G280" s="224" t="str">
        <f t="shared" ca="1" si="51"/>
        <v/>
      </c>
      <c r="H280" s="255" t="str">
        <f t="shared" ca="1" si="52"/>
        <v/>
      </c>
      <c r="I280" s="251" t="str">
        <f t="shared" ca="1" si="53"/>
        <v/>
      </c>
      <c r="J280" s="244" t="str">
        <f t="shared" ca="1" si="54"/>
        <v/>
      </c>
      <c r="K280" s="35"/>
      <c r="L280" s="148"/>
      <c r="M280" s="148"/>
      <c r="N280" s="148"/>
      <c r="O280" s="148"/>
      <c r="P280" s="148"/>
      <c r="Q280" s="148"/>
      <c r="R280" s="148"/>
      <c r="S280" s="148"/>
      <c r="T280" s="197"/>
      <c r="U280" s="35"/>
      <c r="X280" s="148"/>
      <c r="Y280" s="148"/>
      <c r="Z280" s="148"/>
      <c r="AA280" s="228" t="b">
        <f t="shared" ca="1" si="55"/>
        <v>1</v>
      </c>
      <c r="AB280" s="228" t="b">
        <f t="shared" si="56"/>
        <v>0</v>
      </c>
      <c r="AC280" s="228" t="b">
        <f ca="1">AND(Accueil!$Z$100="Régulière",Accueil!$E$5="Oui",$AA280,NOT($AB280),OR($AE280="",Accueil!$E$7="",NOT(ISNUMBER(Accueil!$E$7)),$AE280&gt;=Accueil!$E$7))</f>
        <v>0</v>
      </c>
      <c r="AD280" s="228" t="b">
        <f ca="1">AND(Accueil!$Z$100="Régulière",Accueil!$E$8="Oui",$AA280,NOT($AB280),OR($AE280="",Accueil!$E$10="",NOT(ISNUMBER(Accueil!$E$10)),$AE280&gt;=Accueil!$E$10))</f>
        <v>0</v>
      </c>
      <c r="AE280" s="247" t="str">
        <f>IF(NOT(_xlfn.ISFORMULA(A280)),IF(ISNUMBER(A280),A280,IF(NOT(_xlfn.ISFORMULA(D280)),IF(AND(ISNUMBER(D280),D280&lt;&gt;0),Accueil!$B$7,IF(NOT(_xlfn.ISFORMULA(G280)),IF(AND(ISNUMBER(G280),G280&lt;&gt;0),Accueil!$B$7,""),"")),IF(NOT(_xlfn.ISFORMULA(G280)),IF(AND(ISNUMBER(G280),G280&lt;&gt;0),Accueil!$B$7,""),""))),IF(NOT(_xlfn.ISFORMULA(D280)),IF(AND(ISNUMBER(D280),D280&lt;&gt;0),Accueil!$B$7,IF(NOT(_xlfn.ISFORMULA(G280)),IF(AND(ISNUMBER(G280),G280&lt;&gt;0),Accueil!$B$7,""),"")),IF(NOT(_xlfn.ISFORMULA(G280)),IF(AND(ISNUMBER(G280),G280&lt;&gt;0),Accueil!$B$7,""),"")))</f>
        <v/>
      </c>
      <c r="AF280" s="231" t="str">
        <f t="shared" ca="1" si="57"/>
        <v/>
      </c>
      <c r="AG280" s="231">
        <f ca="1">IF($AC280,ROUND(IF(ISNUMBER(E280),E280,0)*(IF(OR(ISNUMBER(SEARCH("Non déductible",$C280)),ISNUMBER(SEARCH("Non deductible",$C280))),0,IF(ISNUMBER(SEARCH("Repas",$C280)),0.5,IF(ISNUMBER(SEARCH("Bureau à domicile",$C280)),Accueil!$B$13,IF(OR(ISNUMBER(SEARCH("Véhicule",$C280)),ISNUMBER(SEARCH("Vehicule",$C280)),ISNUMBER(SEARCH("vehicule",$C280))),Accueil!$B$14,IFERROR(VLOOKUP($C280,$L$3:$P$43,5,FALSE),1)))))),2),0)</f>
        <v>0</v>
      </c>
      <c r="AH280" s="231">
        <f ca="1">IF($AD280,ROUND(IF(ISNUMBER(F280),F280,0)*(IF(OR(ISNUMBER(SEARCH("Non déductible",$C280)),ISNUMBER(SEARCH("Non deductible",$C280))),0,IF(ISNUMBER(SEARCH("Repas",$C280)),0.5,IF(ISNUMBER(SEARCH("Bureau à domicile",$C280)),Accueil!$B$13,IF(OR(ISNUMBER(SEARCH("Véhicule",$C280)),ISNUMBER(SEARCH("Vehicule",$C280)),ISNUMBER(SEARCH("vehicule",$C280))),Accueil!$B$14,IFERROR(VLOOKUP($C280,$L$3:$P$43,5,FALSE),1)))))),2),0)</f>
        <v>0</v>
      </c>
    </row>
    <row r="281" spans="1:34" ht="20.100000000000001" customHeight="1" x14ac:dyDescent="0.25">
      <c r="A281" s="248" t="str">
        <f>IF(NOT(_xlfn.ISFORMULA(D281)),IF(AND(ISNUMBER(D281),D281&lt;&gt;0),Accueil!$B$7,IF(NOT(_xlfn.ISFORMULA(G281)),IF(AND(ISNUMBER(G281),G281&lt;&gt;0),Accueil!$B$7,""),"")),IF(NOT(_xlfn.ISFORMULA(G281)),IF(AND(ISNUMBER(G281),G281&lt;&gt;0),Accueil!$B$7,""),""))</f>
        <v/>
      </c>
      <c r="B281" s="37"/>
      <c r="C281" s="50"/>
      <c r="D281" s="249" t="str">
        <f t="shared" ca="1" si="48"/>
        <v/>
      </c>
      <c r="E281" s="223" t="str">
        <f t="shared" ca="1" si="49"/>
        <v/>
      </c>
      <c r="F281" s="223" t="str">
        <f t="shared" ca="1" si="50"/>
        <v/>
      </c>
      <c r="G281" s="224" t="str">
        <f t="shared" ca="1" si="51"/>
        <v/>
      </c>
      <c r="H281" s="255" t="str">
        <f t="shared" ca="1" si="52"/>
        <v/>
      </c>
      <c r="I281" s="251" t="str">
        <f t="shared" ca="1" si="53"/>
        <v/>
      </c>
      <c r="J281" s="244" t="str">
        <f t="shared" ca="1" si="54"/>
        <v/>
      </c>
      <c r="K281" s="35"/>
      <c r="L281" s="148"/>
      <c r="M281" s="148"/>
      <c r="N281" s="148"/>
      <c r="O281" s="148"/>
      <c r="P281" s="148"/>
      <c r="Q281" s="148"/>
      <c r="R281" s="148"/>
      <c r="S281" s="148"/>
      <c r="T281" s="197"/>
      <c r="U281" s="35"/>
      <c r="X281" s="148"/>
      <c r="Y281" s="148"/>
      <c r="Z281" s="148"/>
      <c r="AA281" s="228" t="b">
        <f t="shared" ca="1" si="55"/>
        <v>1</v>
      </c>
      <c r="AB281" s="228" t="b">
        <f t="shared" si="56"/>
        <v>0</v>
      </c>
      <c r="AC281" s="228" t="b">
        <f ca="1">AND(Accueil!$Z$100="Régulière",Accueil!$E$5="Oui",$AA281,NOT($AB281),OR($AE281="",Accueil!$E$7="",NOT(ISNUMBER(Accueil!$E$7)),$AE281&gt;=Accueil!$E$7))</f>
        <v>0</v>
      </c>
      <c r="AD281" s="228" t="b">
        <f ca="1">AND(Accueil!$Z$100="Régulière",Accueil!$E$8="Oui",$AA281,NOT($AB281),OR($AE281="",Accueil!$E$10="",NOT(ISNUMBER(Accueil!$E$10)),$AE281&gt;=Accueil!$E$10))</f>
        <v>0</v>
      </c>
      <c r="AE281" s="247" t="str">
        <f>IF(NOT(_xlfn.ISFORMULA(A281)),IF(ISNUMBER(A281),A281,IF(NOT(_xlfn.ISFORMULA(D281)),IF(AND(ISNUMBER(D281),D281&lt;&gt;0),Accueil!$B$7,IF(NOT(_xlfn.ISFORMULA(G281)),IF(AND(ISNUMBER(G281),G281&lt;&gt;0),Accueil!$B$7,""),"")),IF(NOT(_xlfn.ISFORMULA(G281)),IF(AND(ISNUMBER(G281),G281&lt;&gt;0),Accueil!$B$7,""),""))),IF(NOT(_xlfn.ISFORMULA(D281)),IF(AND(ISNUMBER(D281),D281&lt;&gt;0),Accueil!$B$7,IF(NOT(_xlfn.ISFORMULA(G281)),IF(AND(ISNUMBER(G281),G281&lt;&gt;0),Accueil!$B$7,""),"")),IF(NOT(_xlfn.ISFORMULA(G281)),IF(AND(ISNUMBER(G281),G281&lt;&gt;0),Accueil!$B$7,""),"")))</f>
        <v/>
      </c>
      <c r="AF281" s="231" t="str">
        <f t="shared" ca="1" si="57"/>
        <v/>
      </c>
      <c r="AG281" s="231">
        <f ca="1">IF($AC281,ROUND(IF(ISNUMBER(E281),E281,0)*(IF(OR(ISNUMBER(SEARCH("Non déductible",$C281)),ISNUMBER(SEARCH("Non deductible",$C281))),0,IF(ISNUMBER(SEARCH("Repas",$C281)),0.5,IF(ISNUMBER(SEARCH("Bureau à domicile",$C281)),Accueil!$B$13,IF(OR(ISNUMBER(SEARCH("Véhicule",$C281)),ISNUMBER(SEARCH("Vehicule",$C281)),ISNUMBER(SEARCH("vehicule",$C281))),Accueil!$B$14,IFERROR(VLOOKUP($C281,$L$3:$P$43,5,FALSE),1)))))),2),0)</f>
        <v>0</v>
      </c>
      <c r="AH281" s="231">
        <f ca="1">IF($AD281,ROUND(IF(ISNUMBER(F281),F281,0)*(IF(OR(ISNUMBER(SEARCH("Non déductible",$C281)),ISNUMBER(SEARCH("Non deductible",$C281))),0,IF(ISNUMBER(SEARCH("Repas",$C281)),0.5,IF(ISNUMBER(SEARCH("Bureau à domicile",$C281)),Accueil!$B$13,IF(OR(ISNUMBER(SEARCH("Véhicule",$C281)),ISNUMBER(SEARCH("Vehicule",$C281)),ISNUMBER(SEARCH("vehicule",$C281))),Accueil!$B$14,IFERROR(VLOOKUP($C281,$L$3:$P$43,5,FALSE),1)))))),2),0)</f>
        <v>0</v>
      </c>
    </row>
    <row r="282" spans="1:34" ht="20.100000000000001" customHeight="1" x14ac:dyDescent="0.25">
      <c r="A282" s="248" t="str">
        <f>IF(NOT(_xlfn.ISFORMULA(D282)),IF(AND(ISNUMBER(D282),D282&lt;&gt;0),Accueil!$B$7,IF(NOT(_xlfn.ISFORMULA(G282)),IF(AND(ISNUMBER(G282),G282&lt;&gt;0),Accueil!$B$7,""),"")),IF(NOT(_xlfn.ISFORMULA(G282)),IF(AND(ISNUMBER(G282),G282&lt;&gt;0),Accueil!$B$7,""),""))</f>
        <v/>
      </c>
      <c r="B282" s="37"/>
      <c r="C282" s="50"/>
      <c r="D282" s="249" t="str">
        <f t="shared" ca="1" si="48"/>
        <v/>
      </c>
      <c r="E282" s="223" t="str">
        <f t="shared" ca="1" si="49"/>
        <v/>
      </c>
      <c r="F282" s="223" t="str">
        <f t="shared" ca="1" si="50"/>
        <v/>
      </c>
      <c r="G282" s="224" t="str">
        <f t="shared" ca="1" si="51"/>
        <v/>
      </c>
      <c r="H282" s="255" t="str">
        <f t="shared" ca="1" si="52"/>
        <v/>
      </c>
      <c r="I282" s="251" t="str">
        <f t="shared" ca="1" si="53"/>
        <v/>
      </c>
      <c r="J282" s="244" t="str">
        <f t="shared" ca="1" si="54"/>
        <v/>
      </c>
      <c r="K282" s="35"/>
      <c r="L282" s="148"/>
      <c r="M282" s="148"/>
      <c r="N282" s="148"/>
      <c r="O282" s="148"/>
      <c r="P282" s="148"/>
      <c r="Q282" s="148"/>
      <c r="R282" s="148"/>
      <c r="S282" s="148"/>
      <c r="T282" s="197"/>
      <c r="U282" s="35"/>
      <c r="X282" s="148"/>
      <c r="Y282" s="148"/>
      <c r="Z282" s="148"/>
      <c r="AA282" s="228" t="b">
        <f t="shared" ca="1" si="55"/>
        <v>1</v>
      </c>
      <c r="AB282" s="228" t="b">
        <f t="shared" si="56"/>
        <v>0</v>
      </c>
      <c r="AC282" s="228" t="b">
        <f ca="1">AND(Accueil!$Z$100="Régulière",Accueil!$E$5="Oui",$AA282,NOT($AB282),OR($AE282="",Accueil!$E$7="",NOT(ISNUMBER(Accueil!$E$7)),$AE282&gt;=Accueil!$E$7))</f>
        <v>0</v>
      </c>
      <c r="AD282" s="228" t="b">
        <f ca="1">AND(Accueil!$Z$100="Régulière",Accueil!$E$8="Oui",$AA282,NOT($AB282),OR($AE282="",Accueil!$E$10="",NOT(ISNUMBER(Accueil!$E$10)),$AE282&gt;=Accueil!$E$10))</f>
        <v>0</v>
      </c>
      <c r="AE282" s="247" t="str">
        <f>IF(NOT(_xlfn.ISFORMULA(A282)),IF(ISNUMBER(A282),A282,IF(NOT(_xlfn.ISFORMULA(D282)),IF(AND(ISNUMBER(D282),D282&lt;&gt;0),Accueil!$B$7,IF(NOT(_xlfn.ISFORMULA(G282)),IF(AND(ISNUMBER(G282),G282&lt;&gt;0),Accueil!$B$7,""),"")),IF(NOT(_xlfn.ISFORMULA(G282)),IF(AND(ISNUMBER(G282),G282&lt;&gt;0),Accueil!$B$7,""),""))),IF(NOT(_xlfn.ISFORMULA(D282)),IF(AND(ISNUMBER(D282),D282&lt;&gt;0),Accueil!$B$7,IF(NOT(_xlfn.ISFORMULA(G282)),IF(AND(ISNUMBER(G282),G282&lt;&gt;0),Accueil!$B$7,""),"")),IF(NOT(_xlfn.ISFORMULA(G282)),IF(AND(ISNUMBER(G282),G282&lt;&gt;0),Accueil!$B$7,""),"")))</f>
        <v/>
      </c>
      <c r="AF282" s="231" t="str">
        <f t="shared" ca="1" si="57"/>
        <v/>
      </c>
      <c r="AG282" s="231">
        <f ca="1">IF($AC282,ROUND(IF(ISNUMBER(E282),E282,0)*(IF(OR(ISNUMBER(SEARCH("Non déductible",$C282)),ISNUMBER(SEARCH("Non deductible",$C282))),0,IF(ISNUMBER(SEARCH("Repas",$C282)),0.5,IF(ISNUMBER(SEARCH("Bureau à domicile",$C282)),Accueil!$B$13,IF(OR(ISNUMBER(SEARCH("Véhicule",$C282)),ISNUMBER(SEARCH("Vehicule",$C282)),ISNUMBER(SEARCH("vehicule",$C282))),Accueil!$B$14,IFERROR(VLOOKUP($C282,$L$3:$P$43,5,FALSE),1)))))),2),0)</f>
        <v>0</v>
      </c>
      <c r="AH282" s="231">
        <f ca="1">IF($AD282,ROUND(IF(ISNUMBER(F282),F282,0)*(IF(OR(ISNUMBER(SEARCH("Non déductible",$C282)),ISNUMBER(SEARCH("Non deductible",$C282))),0,IF(ISNUMBER(SEARCH("Repas",$C282)),0.5,IF(ISNUMBER(SEARCH("Bureau à domicile",$C282)),Accueil!$B$13,IF(OR(ISNUMBER(SEARCH("Véhicule",$C282)),ISNUMBER(SEARCH("Vehicule",$C282)),ISNUMBER(SEARCH("vehicule",$C282))),Accueil!$B$14,IFERROR(VLOOKUP($C282,$L$3:$P$43,5,FALSE),1)))))),2),0)</f>
        <v>0</v>
      </c>
    </row>
    <row r="283" spans="1:34" ht="20.100000000000001" customHeight="1" x14ac:dyDescent="0.25">
      <c r="A283" s="248" t="str">
        <f>IF(NOT(_xlfn.ISFORMULA(D283)),IF(AND(ISNUMBER(D283),D283&lt;&gt;0),Accueil!$B$7,IF(NOT(_xlfn.ISFORMULA(G283)),IF(AND(ISNUMBER(G283),G283&lt;&gt;0),Accueil!$B$7,""),"")),IF(NOT(_xlfn.ISFORMULA(G283)),IF(AND(ISNUMBER(G283),G283&lt;&gt;0),Accueil!$B$7,""),""))</f>
        <v/>
      </c>
      <c r="B283" s="37"/>
      <c r="C283" s="50"/>
      <c r="D283" s="249" t="str">
        <f t="shared" ca="1" si="48"/>
        <v/>
      </c>
      <c r="E283" s="223" t="str">
        <f t="shared" ca="1" si="49"/>
        <v/>
      </c>
      <c r="F283" s="223" t="str">
        <f t="shared" ca="1" si="50"/>
        <v/>
      </c>
      <c r="G283" s="224" t="str">
        <f t="shared" ca="1" si="51"/>
        <v/>
      </c>
      <c r="H283" s="255" t="str">
        <f t="shared" ca="1" si="52"/>
        <v/>
      </c>
      <c r="I283" s="251" t="str">
        <f t="shared" ca="1" si="53"/>
        <v/>
      </c>
      <c r="J283" s="244" t="str">
        <f t="shared" ca="1" si="54"/>
        <v/>
      </c>
      <c r="K283" s="35"/>
      <c r="L283" s="148"/>
      <c r="M283" s="148"/>
      <c r="N283" s="148"/>
      <c r="O283" s="148"/>
      <c r="P283" s="148"/>
      <c r="Q283" s="148"/>
      <c r="R283" s="148"/>
      <c r="S283" s="148"/>
      <c r="T283" s="197"/>
      <c r="U283" s="35"/>
      <c r="X283" s="148"/>
      <c r="Y283" s="148"/>
      <c r="Z283" s="148"/>
      <c r="AA283" s="228" t="b">
        <f t="shared" ca="1" si="55"/>
        <v>1</v>
      </c>
      <c r="AB283" s="228" t="b">
        <f t="shared" si="56"/>
        <v>0</v>
      </c>
      <c r="AC283" s="228" t="b">
        <f ca="1">AND(Accueil!$Z$100="Régulière",Accueil!$E$5="Oui",$AA283,NOT($AB283),OR($AE283="",Accueil!$E$7="",NOT(ISNUMBER(Accueil!$E$7)),$AE283&gt;=Accueil!$E$7))</f>
        <v>0</v>
      </c>
      <c r="AD283" s="228" t="b">
        <f ca="1">AND(Accueil!$Z$100="Régulière",Accueil!$E$8="Oui",$AA283,NOT($AB283),OR($AE283="",Accueil!$E$10="",NOT(ISNUMBER(Accueil!$E$10)),$AE283&gt;=Accueil!$E$10))</f>
        <v>0</v>
      </c>
      <c r="AE283" s="247" t="str">
        <f>IF(NOT(_xlfn.ISFORMULA(A283)),IF(ISNUMBER(A283),A283,IF(NOT(_xlfn.ISFORMULA(D283)),IF(AND(ISNUMBER(D283),D283&lt;&gt;0),Accueil!$B$7,IF(NOT(_xlfn.ISFORMULA(G283)),IF(AND(ISNUMBER(G283),G283&lt;&gt;0),Accueil!$B$7,""),"")),IF(NOT(_xlfn.ISFORMULA(G283)),IF(AND(ISNUMBER(G283),G283&lt;&gt;0),Accueil!$B$7,""),""))),IF(NOT(_xlfn.ISFORMULA(D283)),IF(AND(ISNUMBER(D283),D283&lt;&gt;0),Accueil!$B$7,IF(NOT(_xlfn.ISFORMULA(G283)),IF(AND(ISNUMBER(G283),G283&lt;&gt;0),Accueil!$B$7,""),"")),IF(NOT(_xlfn.ISFORMULA(G283)),IF(AND(ISNUMBER(G283),G283&lt;&gt;0),Accueil!$B$7,""),"")))</f>
        <v/>
      </c>
      <c r="AF283" s="231" t="str">
        <f t="shared" ca="1" si="57"/>
        <v/>
      </c>
      <c r="AG283" s="231">
        <f ca="1">IF($AC283,ROUND(IF(ISNUMBER(E283),E283,0)*(IF(OR(ISNUMBER(SEARCH("Non déductible",$C283)),ISNUMBER(SEARCH("Non deductible",$C283))),0,IF(ISNUMBER(SEARCH("Repas",$C283)),0.5,IF(ISNUMBER(SEARCH("Bureau à domicile",$C283)),Accueil!$B$13,IF(OR(ISNUMBER(SEARCH("Véhicule",$C283)),ISNUMBER(SEARCH("Vehicule",$C283)),ISNUMBER(SEARCH("vehicule",$C283))),Accueil!$B$14,IFERROR(VLOOKUP($C283,$L$3:$P$43,5,FALSE),1)))))),2),0)</f>
        <v>0</v>
      </c>
      <c r="AH283" s="231">
        <f ca="1">IF($AD283,ROUND(IF(ISNUMBER(F283),F283,0)*(IF(OR(ISNUMBER(SEARCH("Non déductible",$C283)),ISNUMBER(SEARCH("Non deductible",$C283))),0,IF(ISNUMBER(SEARCH("Repas",$C283)),0.5,IF(ISNUMBER(SEARCH("Bureau à domicile",$C283)),Accueil!$B$13,IF(OR(ISNUMBER(SEARCH("Véhicule",$C283)),ISNUMBER(SEARCH("Vehicule",$C283)),ISNUMBER(SEARCH("vehicule",$C283))),Accueil!$B$14,IFERROR(VLOOKUP($C283,$L$3:$P$43,5,FALSE),1)))))),2),0)</f>
        <v>0</v>
      </c>
    </row>
    <row r="284" spans="1:34" ht="20.100000000000001" customHeight="1" x14ac:dyDescent="0.25">
      <c r="A284" s="248" t="str">
        <f>IF(NOT(_xlfn.ISFORMULA(D284)),IF(AND(ISNUMBER(D284),D284&lt;&gt;0),Accueil!$B$7,IF(NOT(_xlfn.ISFORMULA(G284)),IF(AND(ISNUMBER(G284),G284&lt;&gt;0),Accueil!$B$7,""),"")),IF(NOT(_xlfn.ISFORMULA(G284)),IF(AND(ISNUMBER(G284),G284&lt;&gt;0),Accueil!$B$7,""),""))</f>
        <v/>
      </c>
      <c r="B284" s="37"/>
      <c r="C284" s="50"/>
      <c r="D284" s="249" t="str">
        <f t="shared" ca="1" si="48"/>
        <v/>
      </c>
      <c r="E284" s="223" t="str">
        <f t="shared" ca="1" si="49"/>
        <v/>
      </c>
      <c r="F284" s="223" t="str">
        <f t="shared" ca="1" si="50"/>
        <v/>
      </c>
      <c r="G284" s="224" t="str">
        <f t="shared" ca="1" si="51"/>
        <v/>
      </c>
      <c r="H284" s="255" t="str">
        <f t="shared" ca="1" si="52"/>
        <v/>
      </c>
      <c r="I284" s="251" t="str">
        <f t="shared" ca="1" si="53"/>
        <v/>
      </c>
      <c r="J284" s="244" t="str">
        <f t="shared" ca="1" si="54"/>
        <v/>
      </c>
      <c r="K284" s="35"/>
      <c r="L284" s="148"/>
      <c r="M284" s="148"/>
      <c r="N284" s="148"/>
      <c r="O284" s="148"/>
      <c r="P284" s="148"/>
      <c r="Q284" s="148"/>
      <c r="R284" s="148"/>
      <c r="S284" s="148"/>
      <c r="T284" s="197"/>
      <c r="U284" s="35"/>
      <c r="X284" s="148"/>
      <c r="Y284" s="148"/>
      <c r="Z284" s="148"/>
      <c r="AA284" s="228" t="b">
        <f t="shared" ca="1" si="55"/>
        <v>1</v>
      </c>
      <c r="AB284" s="228" t="b">
        <f t="shared" si="56"/>
        <v>0</v>
      </c>
      <c r="AC284" s="228" t="b">
        <f ca="1">AND(Accueil!$Z$100="Régulière",Accueil!$E$5="Oui",$AA284,NOT($AB284),OR($AE284="",Accueil!$E$7="",NOT(ISNUMBER(Accueil!$E$7)),$AE284&gt;=Accueil!$E$7))</f>
        <v>0</v>
      </c>
      <c r="AD284" s="228" t="b">
        <f ca="1">AND(Accueil!$Z$100="Régulière",Accueil!$E$8="Oui",$AA284,NOT($AB284),OR($AE284="",Accueil!$E$10="",NOT(ISNUMBER(Accueil!$E$10)),$AE284&gt;=Accueil!$E$10))</f>
        <v>0</v>
      </c>
      <c r="AE284" s="247" t="str">
        <f>IF(NOT(_xlfn.ISFORMULA(A284)),IF(ISNUMBER(A284),A284,IF(NOT(_xlfn.ISFORMULA(D284)),IF(AND(ISNUMBER(D284),D284&lt;&gt;0),Accueil!$B$7,IF(NOT(_xlfn.ISFORMULA(G284)),IF(AND(ISNUMBER(G284),G284&lt;&gt;0),Accueil!$B$7,""),"")),IF(NOT(_xlfn.ISFORMULA(G284)),IF(AND(ISNUMBER(G284),G284&lt;&gt;0),Accueil!$B$7,""),""))),IF(NOT(_xlfn.ISFORMULA(D284)),IF(AND(ISNUMBER(D284),D284&lt;&gt;0),Accueil!$B$7,IF(NOT(_xlfn.ISFORMULA(G284)),IF(AND(ISNUMBER(G284),G284&lt;&gt;0),Accueil!$B$7,""),"")),IF(NOT(_xlfn.ISFORMULA(G284)),IF(AND(ISNUMBER(G284),G284&lt;&gt;0),Accueil!$B$7,""),"")))</f>
        <v/>
      </c>
      <c r="AF284" s="231" t="str">
        <f t="shared" ca="1" si="57"/>
        <v/>
      </c>
      <c r="AG284" s="231">
        <f ca="1">IF($AC284,ROUND(IF(ISNUMBER(E284),E284,0)*(IF(OR(ISNUMBER(SEARCH("Non déductible",$C284)),ISNUMBER(SEARCH("Non deductible",$C284))),0,IF(ISNUMBER(SEARCH("Repas",$C284)),0.5,IF(ISNUMBER(SEARCH("Bureau à domicile",$C284)),Accueil!$B$13,IF(OR(ISNUMBER(SEARCH("Véhicule",$C284)),ISNUMBER(SEARCH("Vehicule",$C284)),ISNUMBER(SEARCH("vehicule",$C284))),Accueil!$B$14,IFERROR(VLOOKUP($C284,$L$3:$P$43,5,FALSE),1)))))),2),0)</f>
        <v>0</v>
      </c>
      <c r="AH284" s="231">
        <f ca="1">IF($AD284,ROUND(IF(ISNUMBER(F284),F284,0)*(IF(OR(ISNUMBER(SEARCH("Non déductible",$C284)),ISNUMBER(SEARCH("Non deductible",$C284))),0,IF(ISNUMBER(SEARCH("Repas",$C284)),0.5,IF(ISNUMBER(SEARCH("Bureau à domicile",$C284)),Accueil!$B$13,IF(OR(ISNUMBER(SEARCH("Véhicule",$C284)),ISNUMBER(SEARCH("Vehicule",$C284)),ISNUMBER(SEARCH("vehicule",$C284))),Accueil!$B$14,IFERROR(VLOOKUP($C284,$L$3:$P$43,5,FALSE),1)))))),2),0)</f>
        <v>0</v>
      </c>
    </row>
    <row r="285" spans="1:34" ht="20.100000000000001" customHeight="1" x14ac:dyDescent="0.25">
      <c r="A285" s="248" t="str">
        <f>IF(NOT(_xlfn.ISFORMULA(D285)),IF(AND(ISNUMBER(D285),D285&lt;&gt;0),Accueil!$B$7,IF(NOT(_xlfn.ISFORMULA(G285)),IF(AND(ISNUMBER(G285),G285&lt;&gt;0),Accueil!$B$7,""),"")),IF(NOT(_xlfn.ISFORMULA(G285)),IF(AND(ISNUMBER(G285),G285&lt;&gt;0),Accueil!$B$7,""),""))</f>
        <v/>
      </c>
      <c r="B285" s="37"/>
      <c r="C285" s="50"/>
      <c r="D285" s="249" t="str">
        <f t="shared" ca="1" si="48"/>
        <v/>
      </c>
      <c r="E285" s="223" t="str">
        <f t="shared" ca="1" si="49"/>
        <v/>
      </c>
      <c r="F285" s="223" t="str">
        <f t="shared" ca="1" si="50"/>
        <v/>
      </c>
      <c r="G285" s="224" t="str">
        <f t="shared" ca="1" si="51"/>
        <v/>
      </c>
      <c r="H285" s="255" t="str">
        <f t="shared" ca="1" si="52"/>
        <v/>
      </c>
      <c r="I285" s="251" t="str">
        <f t="shared" ca="1" si="53"/>
        <v/>
      </c>
      <c r="J285" s="244" t="str">
        <f t="shared" ca="1" si="54"/>
        <v/>
      </c>
      <c r="K285" s="35"/>
      <c r="L285" s="148"/>
      <c r="M285" s="148"/>
      <c r="N285" s="148"/>
      <c r="O285" s="148"/>
      <c r="P285" s="148"/>
      <c r="Q285" s="148"/>
      <c r="R285" s="148"/>
      <c r="S285" s="148"/>
      <c r="T285" s="197"/>
      <c r="U285" s="35"/>
      <c r="X285" s="148"/>
      <c r="Y285" s="148"/>
      <c r="Z285" s="148"/>
      <c r="AA285" s="228" t="b">
        <f t="shared" ca="1" si="55"/>
        <v>1</v>
      </c>
      <c r="AB285" s="228" t="b">
        <f t="shared" si="56"/>
        <v>0</v>
      </c>
      <c r="AC285" s="228" t="b">
        <f ca="1">AND(Accueil!$Z$100="Régulière",Accueil!$E$5="Oui",$AA285,NOT($AB285),OR($AE285="",Accueil!$E$7="",NOT(ISNUMBER(Accueil!$E$7)),$AE285&gt;=Accueil!$E$7))</f>
        <v>0</v>
      </c>
      <c r="AD285" s="228" t="b">
        <f ca="1">AND(Accueil!$Z$100="Régulière",Accueil!$E$8="Oui",$AA285,NOT($AB285),OR($AE285="",Accueil!$E$10="",NOT(ISNUMBER(Accueil!$E$10)),$AE285&gt;=Accueil!$E$10))</f>
        <v>0</v>
      </c>
      <c r="AE285" s="247" t="str">
        <f>IF(NOT(_xlfn.ISFORMULA(A285)),IF(ISNUMBER(A285),A285,IF(NOT(_xlfn.ISFORMULA(D285)),IF(AND(ISNUMBER(D285),D285&lt;&gt;0),Accueil!$B$7,IF(NOT(_xlfn.ISFORMULA(G285)),IF(AND(ISNUMBER(G285),G285&lt;&gt;0),Accueil!$B$7,""),"")),IF(NOT(_xlfn.ISFORMULA(G285)),IF(AND(ISNUMBER(G285),G285&lt;&gt;0),Accueil!$B$7,""),""))),IF(NOT(_xlfn.ISFORMULA(D285)),IF(AND(ISNUMBER(D285),D285&lt;&gt;0),Accueil!$B$7,IF(NOT(_xlfn.ISFORMULA(G285)),IF(AND(ISNUMBER(G285),G285&lt;&gt;0),Accueil!$B$7,""),"")),IF(NOT(_xlfn.ISFORMULA(G285)),IF(AND(ISNUMBER(G285),G285&lt;&gt;0),Accueil!$B$7,""),"")))</f>
        <v/>
      </c>
      <c r="AF285" s="231" t="str">
        <f t="shared" ca="1" si="57"/>
        <v/>
      </c>
      <c r="AG285" s="231">
        <f ca="1">IF($AC285,ROUND(IF(ISNUMBER(E285),E285,0)*(IF(OR(ISNUMBER(SEARCH("Non déductible",$C285)),ISNUMBER(SEARCH("Non deductible",$C285))),0,IF(ISNUMBER(SEARCH("Repas",$C285)),0.5,IF(ISNUMBER(SEARCH("Bureau à domicile",$C285)),Accueil!$B$13,IF(OR(ISNUMBER(SEARCH("Véhicule",$C285)),ISNUMBER(SEARCH("Vehicule",$C285)),ISNUMBER(SEARCH("vehicule",$C285))),Accueil!$B$14,IFERROR(VLOOKUP($C285,$L$3:$P$43,5,FALSE),1)))))),2),0)</f>
        <v>0</v>
      </c>
      <c r="AH285" s="231">
        <f ca="1">IF($AD285,ROUND(IF(ISNUMBER(F285),F285,0)*(IF(OR(ISNUMBER(SEARCH("Non déductible",$C285)),ISNUMBER(SEARCH("Non deductible",$C285))),0,IF(ISNUMBER(SEARCH("Repas",$C285)),0.5,IF(ISNUMBER(SEARCH("Bureau à domicile",$C285)),Accueil!$B$13,IF(OR(ISNUMBER(SEARCH("Véhicule",$C285)),ISNUMBER(SEARCH("Vehicule",$C285)),ISNUMBER(SEARCH("vehicule",$C285))),Accueil!$B$14,IFERROR(VLOOKUP($C285,$L$3:$P$43,5,FALSE),1)))))),2),0)</f>
        <v>0</v>
      </c>
    </row>
    <row r="286" spans="1:34" ht="20.100000000000001" customHeight="1" x14ac:dyDescent="0.25">
      <c r="A286" s="248" t="str">
        <f>IF(NOT(_xlfn.ISFORMULA(D286)),IF(AND(ISNUMBER(D286),D286&lt;&gt;0),Accueil!$B$7,IF(NOT(_xlfn.ISFORMULA(G286)),IF(AND(ISNUMBER(G286),G286&lt;&gt;0),Accueil!$B$7,""),"")),IF(NOT(_xlfn.ISFORMULA(G286)),IF(AND(ISNUMBER(G286),G286&lt;&gt;0),Accueil!$B$7,""),""))</f>
        <v/>
      </c>
      <c r="B286" s="37"/>
      <c r="C286" s="50"/>
      <c r="D286" s="249" t="str">
        <f t="shared" ca="1" si="48"/>
        <v/>
      </c>
      <c r="E286" s="223" t="str">
        <f t="shared" ca="1" si="49"/>
        <v/>
      </c>
      <c r="F286" s="223" t="str">
        <f t="shared" ca="1" si="50"/>
        <v/>
      </c>
      <c r="G286" s="224" t="str">
        <f t="shared" ca="1" si="51"/>
        <v/>
      </c>
      <c r="H286" s="255" t="str">
        <f t="shared" ca="1" si="52"/>
        <v/>
      </c>
      <c r="I286" s="251" t="str">
        <f t="shared" ca="1" si="53"/>
        <v/>
      </c>
      <c r="J286" s="244" t="str">
        <f t="shared" ca="1" si="54"/>
        <v/>
      </c>
      <c r="K286" s="35"/>
      <c r="L286" s="148"/>
      <c r="M286" s="148"/>
      <c r="N286" s="148"/>
      <c r="O286" s="148"/>
      <c r="P286" s="148"/>
      <c r="Q286" s="148"/>
      <c r="R286" s="148"/>
      <c r="S286" s="148"/>
      <c r="T286" s="197"/>
      <c r="U286" s="35"/>
      <c r="X286" s="148"/>
      <c r="Y286" s="148"/>
      <c r="Z286" s="148"/>
      <c r="AA286" s="228" t="b">
        <f t="shared" ca="1" si="55"/>
        <v>1</v>
      </c>
      <c r="AB286" s="228" t="b">
        <f t="shared" si="56"/>
        <v>0</v>
      </c>
      <c r="AC286" s="228" t="b">
        <f ca="1">AND(Accueil!$Z$100="Régulière",Accueil!$E$5="Oui",$AA286,NOT($AB286),OR($AE286="",Accueil!$E$7="",NOT(ISNUMBER(Accueil!$E$7)),$AE286&gt;=Accueil!$E$7))</f>
        <v>0</v>
      </c>
      <c r="AD286" s="228" t="b">
        <f ca="1">AND(Accueil!$Z$100="Régulière",Accueil!$E$8="Oui",$AA286,NOT($AB286),OR($AE286="",Accueil!$E$10="",NOT(ISNUMBER(Accueil!$E$10)),$AE286&gt;=Accueil!$E$10))</f>
        <v>0</v>
      </c>
      <c r="AE286" s="247" t="str">
        <f>IF(NOT(_xlfn.ISFORMULA(A286)),IF(ISNUMBER(A286),A286,IF(NOT(_xlfn.ISFORMULA(D286)),IF(AND(ISNUMBER(D286),D286&lt;&gt;0),Accueil!$B$7,IF(NOT(_xlfn.ISFORMULA(G286)),IF(AND(ISNUMBER(G286),G286&lt;&gt;0),Accueil!$B$7,""),"")),IF(NOT(_xlfn.ISFORMULA(G286)),IF(AND(ISNUMBER(G286),G286&lt;&gt;0),Accueil!$B$7,""),""))),IF(NOT(_xlfn.ISFORMULA(D286)),IF(AND(ISNUMBER(D286),D286&lt;&gt;0),Accueil!$B$7,IF(NOT(_xlfn.ISFORMULA(G286)),IF(AND(ISNUMBER(G286),G286&lt;&gt;0),Accueil!$B$7,""),"")),IF(NOT(_xlfn.ISFORMULA(G286)),IF(AND(ISNUMBER(G286),G286&lt;&gt;0),Accueil!$B$7,""),"")))</f>
        <v/>
      </c>
      <c r="AF286" s="231" t="str">
        <f t="shared" ca="1" si="57"/>
        <v/>
      </c>
      <c r="AG286" s="231">
        <f ca="1">IF($AC286,ROUND(IF(ISNUMBER(E286),E286,0)*(IF(OR(ISNUMBER(SEARCH("Non déductible",$C286)),ISNUMBER(SEARCH("Non deductible",$C286))),0,IF(ISNUMBER(SEARCH("Repas",$C286)),0.5,IF(ISNUMBER(SEARCH("Bureau à domicile",$C286)),Accueil!$B$13,IF(OR(ISNUMBER(SEARCH("Véhicule",$C286)),ISNUMBER(SEARCH("Vehicule",$C286)),ISNUMBER(SEARCH("vehicule",$C286))),Accueil!$B$14,IFERROR(VLOOKUP($C286,$L$3:$P$43,5,FALSE),1)))))),2),0)</f>
        <v>0</v>
      </c>
      <c r="AH286" s="231">
        <f ca="1">IF($AD286,ROUND(IF(ISNUMBER(F286),F286,0)*(IF(OR(ISNUMBER(SEARCH("Non déductible",$C286)),ISNUMBER(SEARCH("Non deductible",$C286))),0,IF(ISNUMBER(SEARCH("Repas",$C286)),0.5,IF(ISNUMBER(SEARCH("Bureau à domicile",$C286)),Accueil!$B$13,IF(OR(ISNUMBER(SEARCH("Véhicule",$C286)),ISNUMBER(SEARCH("Vehicule",$C286)),ISNUMBER(SEARCH("vehicule",$C286))),Accueil!$B$14,IFERROR(VLOOKUP($C286,$L$3:$P$43,5,FALSE),1)))))),2),0)</f>
        <v>0</v>
      </c>
    </row>
    <row r="287" spans="1:34" ht="20.100000000000001" customHeight="1" x14ac:dyDescent="0.25">
      <c r="A287" s="248" t="str">
        <f>IF(NOT(_xlfn.ISFORMULA(D287)),IF(AND(ISNUMBER(D287),D287&lt;&gt;0),Accueil!$B$7,IF(NOT(_xlfn.ISFORMULA(G287)),IF(AND(ISNUMBER(G287),G287&lt;&gt;0),Accueil!$B$7,""),"")),IF(NOT(_xlfn.ISFORMULA(G287)),IF(AND(ISNUMBER(G287),G287&lt;&gt;0),Accueil!$B$7,""),""))</f>
        <v/>
      </c>
      <c r="B287" s="37"/>
      <c r="C287" s="50"/>
      <c r="D287" s="249" t="str">
        <f t="shared" ca="1" si="48"/>
        <v/>
      </c>
      <c r="E287" s="223" t="str">
        <f t="shared" ca="1" si="49"/>
        <v/>
      </c>
      <c r="F287" s="223" t="str">
        <f t="shared" ca="1" si="50"/>
        <v/>
      </c>
      <c r="G287" s="224" t="str">
        <f t="shared" ca="1" si="51"/>
        <v/>
      </c>
      <c r="H287" s="255" t="str">
        <f t="shared" ca="1" si="52"/>
        <v/>
      </c>
      <c r="I287" s="251" t="str">
        <f t="shared" ca="1" si="53"/>
        <v/>
      </c>
      <c r="J287" s="244" t="str">
        <f t="shared" ca="1" si="54"/>
        <v/>
      </c>
      <c r="K287" s="35"/>
      <c r="L287" s="148"/>
      <c r="M287" s="148"/>
      <c r="N287" s="148"/>
      <c r="O287" s="148"/>
      <c r="P287" s="148"/>
      <c r="Q287" s="148"/>
      <c r="R287" s="148"/>
      <c r="S287" s="148"/>
      <c r="T287" s="197"/>
      <c r="U287" s="35"/>
      <c r="X287" s="148"/>
      <c r="Y287" s="148"/>
      <c r="Z287" s="148"/>
      <c r="AA287" s="228" t="b">
        <f t="shared" ca="1" si="55"/>
        <v>1</v>
      </c>
      <c r="AB287" s="228" t="b">
        <f t="shared" si="56"/>
        <v>0</v>
      </c>
      <c r="AC287" s="228" t="b">
        <f ca="1">AND(Accueil!$Z$100="Régulière",Accueil!$E$5="Oui",$AA287,NOT($AB287),OR($AE287="",Accueil!$E$7="",NOT(ISNUMBER(Accueil!$E$7)),$AE287&gt;=Accueil!$E$7))</f>
        <v>0</v>
      </c>
      <c r="AD287" s="228" t="b">
        <f ca="1">AND(Accueil!$Z$100="Régulière",Accueil!$E$8="Oui",$AA287,NOT($AB287),OR($AE287="",Accueil!$E$10="",NOT(ISNUMBER(Accueil!$E$10)),$AE287&gt;=Accueil!$E$10))</f>
        <v>0</v>
      </c>
      <c r="AE287" s="247" t="str">
        <f>IF(NOT(_xlfn.ISFORMULA(A287)),IF(ISNUMBER(A287),A287,IF(NOT(_xlfn.ISFORMULA(D287)),IF(AND(ISNUMBER(D287),D287&lt;&gt;0),Accueil!$B$7,IF(NOT(_xlfn.ISFORMULA(G287)),IF(AND(ISNUMBER(G287),G287&lt;&gt;0),Accueil!$B$7,""),"")),IF(NOT(_xlfn.ISFORMULA(G287)),IF(AND(ISNUMBER(G287),G287&lt;&gt;0),Accueil!$B$7,""),""))),IF(NOT(_xlfn.ISFORMULA(D287)),IF(AND(ISNUMBER(D287),D287&lt;&gt;0),Accueil!$B$7,IF(NOT(_xlfn.ISFORMULA(G287)),IF(AND(ISNUMBER(G287),G287&lt;&gt;0),Accueil!$B$7,""),"")),IF(NOT(_xlfn.ISFORMULA(G287)),IF(AND(ISNUMBER(G287),G287&lt;&gt;0),Accueil!$B$7,""),"")))</f>
        <v/>
      </c>
      <c r="AF287" s="231" t="str">
        <f t="shared" ca="1" si="57"/>
        <v/>
      </c>
      <c r="AG287" s="231">
        <f ca="1">IF($AC287,ROUND(IF(ISNUMBER(E287),E287,0)*(IF(OR(ISNUMBER(SEARCH("Non déductible",$C287)),ISNUMBER(SEARCH("Non deductible",$C287))),0,IF(ISNUMBER(SEARCH("Repas",$C287)),0.5,IF(ISNUMBER(SEARCH("Bureau à domicile",$C287)),Accueil!$B$13,IF(OR(ISNUMBER(SEARCH("Véhicule",$C287)),ISNUMBER(SEARCH("Vehicule",$C287)),ISNUMBER(SEARCH("vehicule",$C287))),Accueil!$B$14,IFERROR(VLOOKUP($C287,$L$3:$P$43,5,FALSE),1)))))),2),0)</f>
        <v>0</v>
      </c>
      <c r="AH287" s="231">
        <f ca="1">IF($AD287,ROUND(IF(ISNUMBER(F287),F287,0)*(IF(OR(ISNUMBER(SEARCH("Non déductible",$C287)),ISNUMBER(SEARCH("Non deductible",$C287))),0,IF(ISNUMBER(SEARCH("Repas",$C287)),0.5,IF(ISNUMBER(SEARCH("Bureau à domicile",$C287)),Accueil!$B$13,IF(OR(ISNUMBER(SEARCH("Véhicule",$C287)),ISNUMBER(SEARCH("Vehicule",$C287)),ISNUMBER(SEARCH("vehicule",$C287))),Accueil!$B$14,IFERROR(VLOOKUP($C287,$L$3:$P$43,5,FALSE),1)))))),2),0)</f>
        <v>0</v>
      </c>
    </row>
    <row r="288" spans="1:34" ht="20.100000000000001" customHeight="1" x14ac:dyDescent="0.25">
      <c r="A288" s="248" t="str">
        <f>IF(NOT(_xlfn.ISFORMULA(D288)),IF(AND(ISNUMBER(D288),D288&lt;&gt;0),Accueil!$B$7,IF(NOT(_xlfn.ISFORMULA(G288)),IF(AND(ISNUMBER(G288),G288&lt;&gt;0),Accueil!$B$7,""),"")),IF(NOT(_xlfn.ISFORMULA(G288)),IF(AND(ISNUMBER(G288),G288&lt;&gt;0),Accueil!$B$7,""),""))</f>
        <v/>
      </c>
      <c r="B288" s="37"/>
      <c r="C288" s="50"/>
      <c r="D288" s="249" t="str">
        <f t="shared" ca="1" si="48"/>
        <v/>
      </c>
      <c r="E288" s="223" t="str">
        <f t="shared" ca="1" si="49"/>
        <v/>
      </c>
      <c r="F288" s="223" t="str">
        <f t="shared" ca="1" si="50"/>
        <v/>
      </c>
      <c r="G288" s="224" t="str">
        <f t="shared" ca="1" si="51"/>
        <v/>
      </c>
      <c r="H288" s="255" t="str">
        <f t="shared" ca="1" si="52"/>
        <v/>
      </c>
      <c r="I288" s="251" t="str">
        <f t="shared" ca="1" si="53"/>
        <v/>
      </c>
      <c r="J288" s="244" t="str">
        <f t="shared" ca="1" si="54"/>
        <v/>
      </c>
      <c r="K288" s="35"/>
      <c r="L288" s="148"/>
      <c r="M288" s="148"/>
      <c r="N288" s="148"/>
      <c r="O288" s="148"/>
      <c r="P288" s="148"/>
      <c r="Q288" s="148"/>
      <c r="R288" s="148"/>
      <c r="S288" s="148"/>
      <c r="T288" s="197"/>
      <c r="U288" s="35"/>
      <c r="X288" s="148"/>
      <c r="Y288" s="148"/>
      <c r="Z288" s="148"/>
      <c r="AA288" s="228" t="b">
        <f t="shared" ca="1" si="55"/>
        <v>1</v>
      </c>
      <c r="AB288" s="228" t="b">
        <f t="shared" si="56"/>
        <v>0</v>
      </c>
      <c r="AC288" s="228" t="b">
        <f ca="1">AND(Accueil!$Z$100="Régulière",Accueil!$E$5="Oui",$AA288,NOT($AB288),OR($AE288="",Accueil!$E$7="",NOT(ISNUMBER(Accueil!$E$7)),$AE288&gt;=Accueil!$E$7))</f>
        <v>0</v>
      </c>
      <c r="AD288" s="228" t="b">
        <f ca="1">AND(Accueil!$Z$100="Régulière",Accueil!$E$8="Oui",$AA288,NOT($AB288),OR($AE288="",Accueil!$E$10="",NOT(ISNUMBER(Accueil!$E$10)),$AE288&gt;=Accueil!$E$10))</f>
        <v>0</v>
      </c>
      <c r="AE288" s="247" t="str">
        <f>IF(NOT(_xlfn.ISFORMULA(A288)),IF(ISNUMBER(A288),A288,IF(NOT(_xlfn.ISFORMULA(D288)),IF(AND(ISNUMBER(D288),D288&lt;&gt;0),Accueil!$B$7,IF(NOT(_xlfn.ISFORMULA(G288)),IF(AND(ISNUMBER(G288),G288&lt;&gt;0),Accueil!$B$7,""),"")),IF(NOT(_xlfn.ISFORMULA(G288)),IF(AND(ISNUMBER(G288),G288&lt;&gt;0),Accueil!$B$7,""),""))),IF(NOT(_xlfn.ISFORMULA(D288)),IF(AND(ISNUMBER(D288),D288&lt;&gt;0),Accueil!$B$7,IF(NOT(_xlfn.ISFORMULA(G288)),IF(AND(ISNUMBER(G288),G288&lt;&gt;0),Accueil!$B$7,""),"")),IF(NOT(_xlfn.ISFORMULA(G288)),IF(AND(ISNUMBER(G288),G288&lt;&gt;0),Accueil!$B$7,""),"")))</f>
        <v/>
      </c>
      <c r="AF288" s="231" t="str">
        <f t="shared" ca="1" si="57"/>
        <v/>
      </c>
      <c r="AG288" s="231">
        <f ca="1">IF($AC288,ROUND(IF(ISNUMBER(E288),E288,0)*(IF(OR(ISNUMBER(SEARCH("Non déductible",$C288)),ISNUMBER(SEARCH("Non deductible",$C288))),0,IF(ISNUMBER(SEARCH("Repas",$C288)),0.5,IF(ISNUMBER(SEARCH("Bureau à domicile",$C288)),Accueil!$B$13,IF(OR(ISNUMBER(SEARCH("Véhicule",$C288)),ISNUMBER(SEARCH("Vehicule",$C288)),ISNUMBER(SEARCH("vehicule",$C288))),Accueil!$B$14,IFERROR(VLOOKUP($C288,$L$3:$P$43,5,FALSE),1)))))),2),0)</f>
        <v>0</v>
      </c>
      <c r="AH288" s="231">
        <f ca="1">IF($AD288,ROUND(IF(ISNUMBER(F288),F288,0)*(IF(OR(ISNUMBER(SEARCH("Non déductible",$C288)),ISNUMBER(SEARCH("Non deductible",$C288))),0,IF(ISNUMBER(SEARCH("Repas",$C288)),0.5,IF(ISNUMBER(SEARCH("Bureau à domicile",$C288)),Accueil!$B$13,IF(OR(ISNUMBER(SEARCH("Véhicule",$C288)),ISNUMBER(SEARCH("Vehicule",$C288)),ISNUMBER(SEARCH("vehicule",$C288))),Accueil!$B$14,IFERROR(VLOOKUP($C288,$L$3:$P$43,5,FALSE),1)))))),2),0)</f>
        <v>0</v>
      </c>
    </row>
    <row r="289" spans="1:34" ht="20.100000000000001" customHeight="1" x14ac:dyDescent="0.25">
      <c r="A289" s="248" t="str">
        <f>IF(NOT(_xlfn.ISFORMULA(D289)),IF(AND(ISNUMBER(D289),D289&lt;&gt;0),Accueil!$B$7,IF(NOT(_xlfn.ISFORMULA(G289)),IF(AND(ISNUMBER(G289),G289&lt;&gt;0),Accueil!$B$7,""),"")),IF(NOT(_xlfn.ISFORMULA(G289)),IF(AND(ISNUMBER(G289),G289&lt;&gt;0),Accueil!$B$7,""),""))</f>
        <v/>
      </c>
      <c r="B289" s="37"/>
      <c r="C289" s="50"/>
      <c r="D289" s="249" t="str">
        <f t="shared" ca="1" si="48"/>
        <v/>
      </c>
      <c r="E289" s="223" t="str">
        <f t="shared" ca="1" si="49"/>
        <v/>
      </c>
      <c r="F289" s="223" t="str">
        <f t="shared" ca="1" si="50"/>
        <v/>
      </c>
      <c r="G289" s="224" t="str">
        <f t="shared" ca="1" si="51"/>
        <v/>
      </c>
      <c r="H289" s="255" t="str">
        <f t="shared" ca="1" si="52"/>
        <v/>
      </c>
      <c r="I289" s="251" t="str">
        <f t="shared" ca="1" si="53"/>
        <v/>
      </c>
      <c r="J289" s="244" t="str">
        <f t="shared" ca="1" si="54"/>
        <v/>
      </c>
      <c r="K289" s="35"/>
      <c r="L289" s="148"/>
      <c r="M289" s="148"/>
      <c r="N289" s="148"/>
      <c r="O289" s="148"/>
      <c r="P289" s="148"/>
      <c r="Q289" s="148"/>
      <c r="R289" s="148"/>
      <c r="S289" s="148"/>
      <c r="T289" s="197"/>
      <c r="U289" s="35"/>
      <c r="X289" s="148"/>
      <c r="Y289" s="148"/>
      <c r="Z289" s="148"/>
      <c r="AA289" s="228" t="b">
        <f t="shared" ca="1" si="55"/>
        <v>1</v>
      </c>
      <c r="AB289" s="228" t="b">
        <f t="shared" si="56"/>
        <v>0</v>
      </c>
      <c r="AC289" s="228" t="b">
        <f ca="1">AND(Accueil!$Z$100="Régulière",Accueil!$E$5="Oui",$AA289,NOT($AB289),OR($AE289="",Accueil!$E$7="",NOT(ISNUMBER(Accueil!$E$7)),$AE289&gt;=Accueil!$E$7))</f>
        <v>0</v>
      </c>
      <c r="AD289" s="228" t="b">
        <f ca="1">AND(Accueil!$Z$100="Régulière",Accueil!$E$8="Oui",$AA289,NOT($AB289),OR($AE289="",Accueil!$E$10="",NOT(ISNUMBER(Accueil!$E$10)),$AE289&gt;=Accueil!$E$10))</f>
        <v>0</v>
      </c>
      <c r="AE289" s="247" t="str">
        <f>IF(NOT(_xlfn.ISFORMULA(A289)),IF(ISNUMBER(A289),A289,IF(NOT(_xlfn.ISFORMULA(D289)),IF(AND(ISNUMBER(D289),D289&lt;&gt;0),Accueil!$B$7,IF(NOT(_xlfn.ISFORMULA(G289)),IF(AND(ISNUMBER(G289),G289&lt;&gt;0),Accueil!$B$7,""),"")),IF(NOT(_xlfn.ISFORMULA(G289)),IF(AND(ISNUMBER(G289),G289&lt;&gt;0),Accueil!$B$7,""),""))),IF(NOT(_xlfn.ISFORMULA(D289)),IF(AND(ISNUMBER(D289),D289&lt;&gt;0),Accueil!$B$7,IF(NOT(_xlfn.ISFORMULA(G289)),IF(AND(ISNUMBER(G289),G289&lt;&gt;0),Accueil!$B$7,""),"")),IF(NOT(_xlfn.ISFORMULA(G289)),IF(AND(ISNUMBER(G289),G289&lt;&gt;0),Accueil!$B$7,""),"")))</f>
        <v/>
      </c>
      <c r="AF289" s="231" t="str">
        <f t="shared" ca="1" si="57"/>
        <v/>
      </c>
      <c r="AG289" s="231">
        <f ca="1">IF($AC289,ROUND(IF(ISNUMBER(E289),E289,0)*(IF(OR(ISNUMBER(SEARCH("Non déductible",$C289)),ISNUMBER(SEARCH("Non deductible",$C289))),0,IF(ISNUMBER(SEARCH("Repas",$C289)),0.5,IF(ISNUMBER(SEARCH("Bureau à domicile",$C289)),Accueil!$B$13,IF(OR(ISNUMBER(SEARCH("Véhicule",$C289)),ISNUMBER(SEARCH("Vehicule",$C289)),ISNUMBER(SEARCH("vehicule",$C289))),Accueil!$B$14,IFERROR(VLOOKUP($C289,$L$3:$P$43,5,FALSE),1)))))),2),0)</f>
        <v>0</v>
      </c>
      <c r="AH289" s="231">
        <f ca="1">IF($AD289,ROUND(IF(ISNUMBER(F289),F289,0)*(IF(OR(ISNUMBER(SEARCH("Non déductible",$C289)),ISNUMBER(SEARCH("Non deductible",$C289))),0,IF(ISNUMBER(SEARCH("Repas",$C289)),0.5,IF(ISNUMBER(SEARCH("Bureau à domicile",$C289)),Accueil!$B$13,IF(OR(ISNUMBER(SEARCH("Véhicule",$C289)),ISNUMBER(SEARCH("Vehicule",$C289)),ISNUMBER(SEARCH("vehicule",$C289))),Accueil!$B$14,IFERROR(VLOOKUP($C289,$L$3:$P$43,5,FALSE),1)))))),2),0)</f>
        <v>0</v>
      </c>
    </row>
    <row r="290" spans="1:34" ht="20.100000000000001" customHeight="1" x14ac:dyDescent="0.25">
      <c r="A290" s="248" t="str">
        <f>IF(NOT(_xlfn.ISFORMULA(D290)),IF(AND(ISNUMBER(D290),D290&lt;&gt;0),Accueil!$B$7,IF(NOT(_xlfn.ISFORMULA(G290)),IF(AND(ISNUMBER(G290),G290&lt;&gt;0),Accueil!$B$7,""),"")),IF(NOT(_xlfn.ISFORMULA(G290)),IF(AND(ISNUMBER(G290),G290&lt;&gt;0),Accueil!$B$7,""),""))</f>
        <v/>
      </c>
      <c r="B290" s="37"/>
      <c r="C290" s="50"/>
      <c r="D290" s="249" t="str">
        <f t="shared" ca="1" si="48"/>
        <v/>
      </c>
      <c r="E290" s="223" t="str">
        <f t="shared" ca="1" si="49"/>
        <v/>
      </c>
      <c r="F290" s="223" t="str">
        <f t="shared" ca="1" si="50"/>
        <v/>
      </c>
      <c r="G290" s="224" t="str">
        <f t="shared" ca="1" si="51"/>
        <v/>
      </c>
      <c r="H290" s="255" t="str">
        <f t="shared" ca="1" si="52"/>
        <v/>
      </c>
      <c r="I290" s="251" t="str">
        <f t="shared" ca="1" si="53"/>
        <v/>
      </c>
      <c r="J290" s="244" t="str">
        <f t="shared" ca="1" si="54"/>
        <v/>
      </c>
      <c r="K290" s="35"/>
      <c r="L290" s="148"/>
      <c r="M290" s="148"/>
      <c r="N290" s="148"/>
      <c r="O290" s="148"/>
      <c r="P290" s="148"/>
      <c r="Q290" s="148"/>
      <c r="R290" s="148"/>
      <c r="S290" s="148"/>
      <c r="T290" s="197"/>
      <c r="U290" s="35"/>
      <c r="X290" s="148"/>
      <c r="Y290" s="148"/>
      <c r="Z290" s="148"/>
      <c r="AA290" s="228" t="b">
        <f t="shared" ca="1" si="55"/>
        <v>1</v>
      </c>
      <c r="AB290" s="228" t="b">
        <f t="shared" si="56"/>
        <v>0</v>
      </c>
      <c r="AC290" s="228" t="b">
        <f ca="1">AND(Accueil!$Z$100="Régulière",Accueil!$E$5="Oui",$AA290,NOT($AB290),OR($AE290="",Accueil!$E$7="",NOT(ISNUMBER(Accueil!$E$7)),$AE290&gt;=Accueil!$E$7))</f>
        <v>0</v>
      </c>
      <c r="AD290" s="228" t="b">
        <f ca="1">AND(Accueil!$Z$100="Régulière",Accueil!$E$8="Oui",$AA290,NOT($AB290),OR($AE290="",Accueil!$E$10="",NOT(ISNUMBER(Accueil!$E$10)),$AE290&gt;=Accueil!$E$10))</f>
        <v>0</v>
      </c>
      <c r="AE290" s="247" t="str">
        <f>IF(NOT(_xlfn.ISFORMULA(A290)),IF(ISNUMBER(A290),A290,IF(NOT(_xlfn.ISFORMULA(D290)),IF(AND(ISNUMBER(D290),D290&lt;&gt;0),Accueil!$B$7,IF(NOT(_xlfn.ISFORMULA(G290)),IF(AND(ISNUMBER(G290),G290&lt;&gt;0),Accueil!$B$7,""),"")),IF(NOT(_xlfn.ISFORMULA(G290)),IF(AND(ISNUMBER(G290),G290&lt;&gt;0),Accueil!$B$7,""),""))),IF(NOT(_xlfn.ISFORMULA(D290)),IF(AND(ISNUMBER(D290),D290&lt;&gt;0),Accueil!$B$7,IF(NOT(_xlfn.ISFORMULA(G290)),IF(AND(ISNUMBER(G290),G290&lt;&gt;0),Accueil!$B$7,""),"")),IF(NOT(_xlfn.ISFORMULA(G290)),IF(AND(ISNUMBER(G290),G290&lt;&gt;0),Accueil!$B$7,""),"")))</f>
        <v/>
      </c>
      <c r="AF290" s="231" t="str">
        <f t="shared" ca="1" si="57"/>
        <v/>
      </c>
      <c r="AG290" s="231">
        <f ca="1">IF($AC290,ROUND(IF(ISNUMBER(E290),E290,0)*(IF(OR(ISNUMBER(SEARCH("Non déductible",$C290)),ISNUMBER(SEARCH("Non deductible",$C290))),0,IF(ISNUMBER(SEARCH("Repas",$C290)),0.5,IF(ISNUMBER(SEARCH("Bureau à domicile",$C290)),Accueil!$B$13,IF(OR(ISNUMBER(SEARCH("Véhicule",$C290)),ISNUMBER(SEARCH("Vehicule",$C290)),ISNUMBER(SEARCH("vehicule",$C290))),Accueil!$B$14,IFERROR(VLOOKUP($C290,$L$3:$P$43,5,FALSE),1)))))),2),0)</f>
        <v>0</v>
      </c>
      <c r="AH290" s="231">
        <f ca="1">IF($AD290,ROUND(IF(ISNUMBER(F290),F290,0)*(IF(OR(ISNUMBER(SEARCH("Non déductible",$C290)),ISNUMBER(SEARCH("Non deductible",$C290))),0,IF(ISNUMBER(SEARCH("Repas",$C290)),0.5,IF(ISNUMBER(SEARCH("Bureau à domicile",$C290)),Accueil!$B$13,IF(OR(ISNUMBER(SEARCH("Véhicule",$C290)),ISNUMBER(SEARCH("Vehicule",$C290)),ISNUMBER(SEARCH("vehicule",$C290))),Accueil!$B$14,IFERROR(VLOOKUP($C290,$L$3:$P$43,5,FALSE),1)))))),2),0)</f>
        <v>0</v>
      </c>
    </row>
    <row r="291" spans="1:34" ht="20.100000000000001" customHeight="1" x14ac:dyDescent="0.25">
      <c r="A291" s="248" t="str">
        <f>IF(NOT(_xlfn.ISFORMULA(D291)),IF(AND(ISNUMBER(D291),D291&lt;&gt;0),Accueil!$B$7,IF(NOT(_xlfn.ISFORMULA(G291)),IF(AND(ISNUMBER(G291),G291&lt;&gt;0),Accueil!$B$7,""),"")),IF(NOT(_xlfn.ISFORMULA(G291)),IF(AND(ISNUMBER(G291),G291&lt;&gt;0),Accueil!$B$7,""),""))</f>
        <v/>
      </c>
      <c r="B291" s="37"/>
      <c r="C291" s="50"/>
      <c r="D291" s="249" t="str">
        <f t="shared" ca="1" si="48"/>
        <v/>
      </c>
      <c r="E291" s="223" t="str">
        <f t="shared" ca="1" si="49"/>
        <v/>
      </c>
      <c r="F291" s="223" t="str">
        <f t="shared" ca="1" si="50"/>
        <v/>
      </c>
      <c r="G291" s="224" t="str">
        <f t="shared" ca="1" si="51"/>
        <v/>
      </c>
      <c r="H291" s="255" t="str">
        <f t="shared" ca="1" si="52"/>
        <v/>
      </c>
      <c r="I291" s="251" t="str">
        <f t="shared" ca="1" si="53"/>
        <v/>
      </c>
      <c r="J291" s="244" t="str">
        <f t="shared" ca="1" si="54"/>
        <v/>
      </c>
      <c r="K291" s="35"/>
      <c r="L291" s="148"/>
      <c r="M291" s="148"/>
      <c r="N291" s="148"/>
      <c r="O291" s="148"/>
      <c r="P291" s="148"/>
      <c r="Q291" s="148"/>
      <c r="R291" s="148"/>
      <c r="S291" s="148"/>
      <c r="T291" s="197"/>
      <c r="U291" s="35"/>
      <c r="X291" s="148"/>
      <c r="Y291" s="148"/>
      <c r="Z291" s="148"/>
      <c r="AA291" s="228" t="b">
        <f t="shared" ca="1" si="55"/>
        <v>1</v>
      </c>
      <c r="AB291" s="228" t="b">
        <f t="shared" si="56"/>
        <v>0</v>
      </c>
      <c r="AC291" s="228" t="b">
        <f ca="1">AND(Accueil!$Z$100="Régulière",Accueil!$E$5="Oui",$AA291,NOT($AB291),OR($AE291="",Accueil!$E$7="",NOT(ISNUMBER(Accueil!$E$7)),$AE291&gt;=Accueil!$E$7))</f>
        <v>0</v>
      </c>
      <c r="AD291" s="228" t="b">
        <f ca="1">AND(Accueil!$Z$100="Régulière",Accueil!$E$8="Oui",$AA291,NOT($AB291),OR($AE291="",Accueil!$E$10="",NOT(ISNUMBER(Accueil!$E$10)),$AE291&gt;=Accueil!$E$10))</f>
        <v>0</v>
      </c>
      <c r="AE291" s="247" t="str">
        <f>IF(NOT(_xlfn.ISFORMULA(A291)),IF(ISNUMBER(A291),A291,IF(NOT(_xlfn.ISFORMULA(D291)),IF(AND(ISNUMBER(D291),D291&lt;&gt;0),Accueil!$B$7,IF(NOT(_xlfn.ISFORMULA(G291)),IF(AND(ISNUMBER(G291),G291&lt;&gt;0),Accueil!$B$7,""),"")),IF(NOT(_xlfn.ISFORMULA(G291)),IF(AND(ISNUMBER(G291),G291&lt;&gt;0),Accueil!$B$7,""),""))),IF(NOT(_xlfn.ISFORMULA(D291)),IF(AND(ISNUMBER(D291),D291&lt;&gt;0),Accueil!$B$7,IF(NOT(_xlfn.ISFORMULA(G291)),IF(AND(ISNUMBER(G291),G291&lt;&gt;0),Accueil!$B$7,""),"")),IF(NOT(_xlfn.ISFORMULA(G291)),IF(AND(ISNUMBER(G291),G291&lt;&gt;0),Accueil!$B$7,""),"")))</f>
        <v/>
      </c>
      <c r="AF291" s="231" t="str">
        <f t="shared" ca="1" si="57"/>
        <v/>
      </c>
      <c r="AG291" s="231">
        <f ca="1">IF($AC291,ROUND(IF(ISNUMBER(E291),E291,0)*(IF(OR(ISNUMBER(SEARCH("Non déductible",$C291)),ISNUMBER(SEARCH("Non deductible",$C291))),0,IF(ISNUMBER(SEARCH("Repas",$C291)),0.5,IF(ISNUMBER(SEARCH("Bureau à domicile",$C291)),Accueil!$B$13,IF(OR(ISNUMBER(SEARCH("Véhicule",$C291)),ISNUMBER(SEARCH("Vehicule",$C291)),ISNUMBER(SEARCH("vehicule",$C291))),Accueil!$B$14,IFERROR(VLOOKUP($C291,$L$3:$P$43,5,FALSE),1)))))),2),0)</f>
        <v>0</v>
      </c>
      <c r="AH291" s="231">
        <f ca="1">IF($AD291,ROUND(IF(ISNUMBER(F291),F291,0)*(IF(OR(ISNUMBER(SEARCH("Non déductible",$C291)),ISNUMBER(SEARCH("Non deductible",$C291))),0,IF(ISNUMBER(SEARCH("Repas",$C291)),0.5,IF(ISNUMBER(SEARCH("Bureau à domicile",$C291)),Accueil!$B$13,IF(OR(ISNUMBER(SEARCH("Véhicule",$C291)),ISNUMBER(SEARCH("Vehicule",$C291)),ISNUMBER(SEARCH("vehicule",$C291))),Accueil!$B$14,IFERROR(VLOOKUP($C291,$L$3:$P$43,5,FALSE),1)))))),2),0)</f>
        <v>0</v>
      </c>
    </row>
    <row r="292" spans="1:34" ht="20.100000000000001" customHeight="1" x14ac:dyDescent="0.25">
      <c r="A292" s="248" t="str">
        <f>IF(NOT(_xlfn.ISFORMULA(D292)),IF(AND(ISNUMBER(D292),D292&lt;&gt;0),Accueil!$B$7,IF(NOT(_xlfn.ISFORMULA(G292)),IF(AND(ISNUMBER(G292),G292&lt;&gt;0),Accueil!$B$7,""),"")),IF(NOT(_xlfn.ISFORMULA(G292)),IF(AND(ISNUMBER(G292),G292&lt;&gt;0),Accueil!$B$7,""),""))</f>
        <v/>
      </c>
      <c r="B292" s="37"/>
      <c r="C292" s="50"/>
      <c r="D292" s="249" t="str">
        <f t="shared" ca="1" si="48"/>
        <v/>
      </c>
      <c r="E292" s="223" t="str">
        <f t="shared" ca="1" si="49"/>
        <v/>
      </c>
      <c r="F292" s="223" t="str">
        <f t="shared" ca="1" si="50"/>
        <v/>
      </c>
      <c r="G292" s="224" t="str">
        <f t="shared" ca="1" si="51"/>
        <v/>
      </c>
      <c r="H292" s="255" t="str">
        <f t="shared" ca="1" si="52"/>
        <v/>
      </c>
      <c r="I292" s="251" t="str">
        <f t="shared" ca="1" si="53"/>
        <v/>
      </c>
      <c r="J292" s="244" t="str">
        <f t="shared" ca="1" si="54"/>
        <v/>
      </c>
      <c r="K292" s="35"/>
      <c r="L292" s="148"/>
      <c r="M292" s="148"/>
      <c r="N292" s="148"/>
      <c r="O292" s="148"/>
      <c r="P292" s="148"/>
      <c r="Q292" s="148"/>
      <c r="R292" s="148"/>
      <c r="S292" s="148"/>
      <c r="T292" s="197"/>
      <c r="U292" s="35"/>
      <c r="X292" s="148"/>
      <c r="Y292" s="148"/>
      <c r="Z292" s="148"/>
      <c r="AA292" s="228" t="b">
        <f t="shared" ca="1" si="55"/>
        <v>1</v>
      </c>
      <c r="AB292" s="228" t="b">
        <f t="shared" si="56"/>
        <v>0</v>
      </c>
      <c r="AC292" s="228" t="b">
        <f ca="1">AND(Accueil!$Z$100="Régulière",Accueil!$E$5="Oui",$AA292,NOT($AB292),OR($AE292="",Accueil!$E$7="",NOT(ISNUMBER(Accueil!$E$7)),$AE292&gt;=Accueil!$E$7))</f>
        <v>0</v>
      </c>
      <c r="AD292" s="228" t="b">
        <f ca="1">AND(Accueil!$Z$100="Régulière",Accueil!$E$8="Oui",$AA292,NOT($AB292),OR($AE292="",Accueil!$E$10="",NOT(ISNUMBER(Accueil!$E$10)),$AE292&gt;=Accueil!$E$10))</f>
        <v>0</v>
      </c>
      <c r="AE292" s="247" t="str">
        <f>IF(NOT(_xlfn.ISFORMULA(A292)),IF(ISNUMBER(A292),A292,IF(NOT(_xlfn.ISFORMULA(D292)),IF(AND(ISNUMBER(D292),D292&lt;&gt;0),Accueil!$B$7,IF(NOT(_xlfn.ISFORMULA(G292)),IF(AND(ISNUMBER(G292),G292&lt;&gt;0),Accueil!$B$7,""),"")),IF(NOT(_xlfn.ISFORMULA(G292)),IF(AND(ISNUMBER(G292),G292&lt;&gt;0),Accueil!$B$7,""),""))),IF(NOT(_xlfn.ISFORMULA(D292)),IF(AND(ISNUMBER(D292),D292&lt;&gt;0),Accueil!$B$7,IF(NOT(_xlfn.ISFORMULA(G292)),IF(AND(ISNUMBER(G292),G292&lt;&gt;0),Accueil!$B$7,""),"")),IF(NOT(_xlfn.ISFORMULA(G292)),IF(AND(ISNUMBER(G292),G292&lt;&gt;0),Accueil!$B$7,""),"")))</f>
        <v/>
      </c>
      <c r="AF292" s="231" t="str">
        <f t="shared" ca="1" si="57"/>
        <v/>
      </c>
      <c r="AG292" s="231">
        <f ca="1">IF($AC292,ROUND(IF(ISNUMBER(E292),E292,0)*(IF(OR(ISNUMBER(SEARCH("Non déductible",$C292)),ISNUMBER(SEARCH("Non deductible",$C292))),0,IF(ISNUMBER(SEARCH("Repas",$C292)),0.5,IF(ISNUMBER(SEARCH("Bureau à domicile",$C292)),Accueil!$B$13,IF(OR(ISNUMBER(SEARCH("Véhicule",$C292)),ISNUMBER(SEARCH("Vehicule",$C292)),ISNUMBER(SEARCH("vehicule",$C292))),Accueil!$B$14,IFERROR(VLOOKUP($C292,$L$3:$P$43,5,FALSE),1)))))),2),0)</f>
        <v>0</v>
      </c>
      <c r="AH292" s="231">
        <f ca="1">IF($AD292,ROUND(IF(ISNUMBER(F292),F292,0)*(IF(OR(ISNUMBER(SEARCH("Non déductible",$C292)),ISNUMBER(SEARCH("Non deductible",$C292))),0,IF(ISNUMBER(SEARCH("Repas",$C292)),0.5,IF(ISNUMBER(SEARCH("Bureau à domicile",$C292)),Accueil!$B$13,IF(OR(ISNUMBER(SEARCH("Véhicule",$C292)),ISNUMBER(SEARCH("Vehicule",$C292)),ISNUMBER(SEARCH("vehicule",$C292))),Accueil!$B$14,IFERROR(VLOOKUP($C292,$L$3:$P$43,5,FALSE),1)))))),2),0)</f>
        <v>0</v>
      </c>
    </row>
    <row r="293" spans="1:34" ht="20.100000000000001" customHeight="1" x14ac:dyDescent="0.25">
      <c r="A293" s="248" t="str">
        <f>IF(NOT(_xlfn.ISFORMULA(D293)),IF(AND(ISNUMBER(D293),D293&lt;&gt;0),Accueil!$B$7,IF(NOT(_xlfn.ISFORMULA(G293)),IF(AND(ISNUMBER(G293),G293&lt;&gt;0),Accueil!$B$7,""),"")),IF(NOT(_xlfn.ISFORMULA(G293)),IF(AND(ISNUMBER(G293),G293&lt;&gt;0),Accueil!$B$7,""),""))</f>
        <v/>
      </c>
      <c r="B293" s="37"/>
      <c r="C293" s="50"/>
      <c r="D293" s="249" t="str">
        <f t="shared" ca="1" si="48"/>
        <v/>
      </c>
      <c r="E293" s="223" t="str">
        <f t="shared" ca="1" si="49"/>
        <v/>
      </c>
      <c r="F293" s="223" t="str">
        <f t="shared" ca="1" si="50"/>
        <v/>
      </c>
      <c r="G293" s="224" t="str">
        <f t="shared" ca="1" si="51"/>
        <v/>
      </c>
      <c r="H293" s="255" t="str">
        <f t="shared" ca="1" si="52"/>
        <v/>
      </c>
      <c r="I293" s="251" t="str">
        <f t="shared" ca="1" si="53"/>
        <v/>
      </c>
      <c r="J293" s="244" t="str">
        <f t="shared" ca="1" si="54"/>
        <v/>
      </c>
      <c r="K293" s="35"/>
      <c r="L293" s="148"/>
      <c r="M293" s="148"/>
      <c r="N293" s="148"/>
      <c r="O293" s="148"/>
      <c r="P293" s="148"/>
      <c r="Q293" s="148"/>
      <c r="R293" s="148"/>
      <c r="S293" s="148"/>
      <c r="T293" s="197"/>
      <c r="U293" s="35"/>
      <c r="X293" s="148"/>
      <c r="Y293" s="148"/>
      <c r="Z293" s="148"/>
      <c r="AA293" s="228" t="b">
        <f t="shared" ca="1" si="55"/>
        <v>1</v>
      </c>
      <c r="AB293" s="228" t="b">
        <f t="shared" si="56"/>
        <v>0</v>
      </c>
      <c r="AC293" s="228" t="b">
        <f ca="1">AND(Accueil!$Z$100="Régulière",Accueil!$E$5="Oui",$AA293,NOT($AB293),OR($AE293="",Accueil!$E$7="",NOT(ISNUMBER(Accueil!$E$7)),$AE293&gt;=Accueil!$E$7))</f>
        <v>0</v>
      </c>
      <c r="AD293" s="228" t="b">
        <f ca="1">AND(Accueil!$Z$100="Régulière",Accueil!$E$8="Oui",$AA293,NOT($AB293),OR($AE293="",Accueil!$E$10="",NOT(ISNUMBER(Accueil!$E$10)),$AE293&gt;=Accueil!$E$10))</f>
        <v>0</v>
      </c>
      <c r="AE293" s="247" t="str">
        <f>IF(NOT(_xlfn.ISFORMULA(A293)),IF(ISNUMBER(A293),A293,IF(NOT(_xlfn.ISFORMULA(D293)),IF(AND(ISNUMBER(D293),D293&lt;&gt;0),Accueil!$B$7,IF(NOT(_xlfn.ISFORMULA(G293)),IF(AND(ISNUMBER(G293),G293&lt;&gt;0),Accueil!$B$7,""),"")),IF(NOT(_xlfn.ISFORMULA(G293)),IF(AND(ISNUMBER(G293),G293&lt;&gt;0),Accueil!$B$7,""),""))),IF(NOT(_xlfn.ISFORMULA(D293)),IF(AND(ISNUMBER(D293),D293&lt;&gt;0),Accueil!$B$7,IF(NOT(_xlfn.ISFORMULA(G293)),IF(AND(ISNUMBER(G293),G293&lt;&gt;0),Accueil!$B$7,""),"")),IF(NOT(_xlfn.ISFORMULA(G293)),IF(AND(ISNUMBER(G293),G293&lt;&gt;0),Accueil!$B$7,""),"")))</f>
        <v/>
      </c>
      <c r="AF293" s="231" t="str">
        <f t="shared" ca="1" si="57"/>
        <v/>
      </c>
      <c r="AG293" s="231">
        <f ca="1">IF($AC293,ROUND(IF(ISNUMBER(E293),E293,0)*(IF(OR(ISNUMBER(SEARCH("Non déductible",$C293)),ISNUMBER(SEARCH("Non deductible",$C293))),0,IF(ISNUMBER(SEARCH("Repas",$C293)),0.5,IF(ISNUMBER(SEARCH("Bureau à domicile",$C293)),Accueil!$B$13,IF(OR(ISNUMBER(SEARCH("Véhicule",$C293)),ISNUMBER(SEARCH("Vehicule",$C293)),ISNUMBER(SEARCH("vehicule",$C293))),Accueil!$B$14,IFERROR(VLOOKUP($C293,$L$3:$P$43,5,FALSE),1)))))),2),0)</f>
        <v>0</v>
      </c>
      <c r="AH293" s="231">
        <f ca="1">IF($AD293,ROUND(IF(ISNUMBER(F293),F293,0)*(IF(OR(ISNUMBER(SEARCH("Non déductible",$C293)),ISNUMBER(SEARCH("Non deductible",$C293))),0,IF(ISNUMBER(SEARCH("Repas",$C293)),0.5,IF(ISNUMBER(SEARCH("Bureau à domicile",$C293)),Accueil!$B$13,IF(OR(ISNUMBER(SEARCH("Véhicule",$C293)),ISNUMBER(SEARCH("Vehicule",$C293)),ISNUMBER(SEARCH("vehicule",$C293))),Accueil!$B$14,IFERROR(VLOOKUP($C293,$L$3:$P$43,5,FALSE),1)))))),2),0)</f>
        <v>0</v>
      </c>
    </row>
    <row r="294" spans="1:34" ht="20.100000000000001" customHeight="1" x14ac:dyDescent="0.25">
      <c r="A294" s="248" t="str">
        <f>IF(NOT(_xlfn.ISFORMULA(D294)),IF(AND(ISNUMBER(D294),D294&lt;&gt;0),Accueil!$B$7,IF(NOT(_xlfn.ISFORMULA(G294)),IF(AND(ISNUMBER(G294),G294&lt;&gt;0),Accueil!$B$7,""),"")),IF(NOT(_xlfn.ISFORMULA(G294)),IF(AND(ISNUMBER(G294),G294&lt;&gt;0),Accueil!$B$7,""),""))</f>
        <v/>
      </c>
      <c r="B294" s="37"/>
      <c r="C294" s="50"/>
      <c r="D294" s="249" t="str">
        <f t="shared" ca="1" si="48"/>
        <v/>
      </c>
      <c r="E294" s="223" t="str">
        <f t="shared" ca="1" si="49"/>
        <v/>
      </c>
      <c r="F294" s="223" t="str">
        <f t="shared" ca="1" si="50"/>
        <v/>
      </c>
      <c r="G294" s="224" t="str">
        <f t="shared" ca="1" si="51"/>
        <v/>
      </c>
      <c r="H294" s="255" t="str">
        <f t="shared" ca="1" si="52"/>
        <v/>
      </c>
      <c r="I294" s="251" t="str">
        <f t="shared" ca="1" si="53"/>
        <v/>
      </c>
      <c r="J294" s="244" t="str">
        <f t="shared" ca="1" si="54"/>
        <v/>
      </c>
      <c r="K294" s="35"/>
      <c r="L294" s="148"/>
      <c r="M294" s="148"/>
      <c r="N294" s="148"/>
      <c r="O294" s="148"/>
      <c r="P294" s="148"/>
      <c r="Q294" s="148"/>
      <c r="R294" s="148"/>
      <c r="S294" s="148"/>
      <c r="T294" s="197"/>
      <c r="U294" s="35"/>
      <c r="X294" s="148"/>
      <c r="Y294" s="148"/>
      <c r="Z294" s="148"/>
      <c r="AA294" s="228" t="b">
        <f t="shared" ca="1" si="55"/>
        <v>1</v>
      </c>
      <c r="AB294" s="228" t="b">
        <f t="shared" si="56"/>
        <v>0</v>
      </c>
      <c r="AC294" s="228" t="b">
        <f ca="1">AND(Accueil!$Z$100="Régulière",Accueil!$E$5="Oui",$AA294,NOT($AB294),OR($AE294="",Accueil!$E$7="",NOT(ISNUMBER(Accueil!$E$7)),$AE294&gt;=Accueil!$E$7))</f>
        <v>0</v>
      </c>
      <c r="AD294" s="228" t="b">
        <f ca="1">AND(Accueil!$Z$100="Régulière",Accueil!$E$8="Oui",$AA294,NOT($AB294),OR($AE294="",Accueil!$E$10="",NOT(ISNUMBER(Accueil!$E$10)),$AE294&gt;=Accueil!$E$10))</f>
        <v>0</v>
      </c>
      <c r="AE294" s="247" t="str">
        <f>IF(NOT(_xlfn.ISFORMULA(A294)),IF(ISNUMBER(A294),A294,IF(NOT(_xlfn.ISFORMULA(D294)),IF(AND(ISNUMBER(D294),D294&lt;&gt;0),Accueil!$B$7,IF(NOT(_xlfn.ISFORMULA(G294)),IF(AND(ISNUMBER(G294),G294&lt;&gt;0),Accueil!$B$7,""),"")),IF(NOT(_xlfn.ISFORMULA(G294)),IF(AND(ISNUMBER(G294),G294&lt;&gt;0),Accueil!$B$7,""),""))),IF(NOT(_xlfn.ISFORMULA(D294)),IF(AND(ISNUMBER(D294),D294&lt;&gt;0),Accueil!$B$7,IF(NOT(_xlfn.ISFORMULA(G294)),IF(AND(ISNUMBER(G294),G294&lt;&gt;0),Accueil!$B$7,""),"")),IF(NOT(_xlfn.ISFORMULA(G294)),IF(AND(ISNUMBER(G294),G294&lt;&gt;0),Accueil!$B$7,""),"")))</f>
        <v/>
      </c>
      <c r="AF294" s="231" t="str">
        <f t="shared" ca="1" si="57"/>
        <v/>
      </c>
      <c r="AG294" s="231">
        <f ca="1">IF($AC294,ROUND(IF(ISNUMBER(E294),E294,0)*(IF(OR(ISNUMBER(SEARCH("Non déductible",$C294)),ISNUMBER(SEARCH("Non deductible",$C294))),0,IF(ISNUMBER(SEARCH("Repas",$C294)),0.5,IF(ISNUMBER(SEARCH("Bureau à domicile",$C294)),Accueil!$B$13,IF(OR(ISNUMBER(SEARCH("Véhicule",$C294)),ISNUMBER(SEARCH("Vehicule",$C294)),ISNUMBER(SEARCH("vehicule",$C294))),Accueil!$B$14,IFERROR(VLOOKUP($C294,$L$3:$P$43,5,FALSE),1)))))),2),0)</f>
        <v>0</v>
      </c>
      <c r="AH294" s="231">
        <f ca="1">IF($AD294,ROUND(IF(ISNUMBER(F294),F294,0)*(IF(OR(ISNUMBER(SEARCH("Non déductible",$C294)),ISNUMBER(SEARCH("Non deductible",$C294))),0,IF(ISNUMBER(SEARCH("Repas",$C294)),0.5,IF(ISNUMBER(SEARCH("Bureau à domicile",$C294)),Accueil!$B$13,IF(OR(ISNUMBER(SEARCH("Véhicule",$C294)),ISNUMBER(SEARCH("Vehicule",$C294)),ISNUMBER(SEARCH("vehicule",$C294))),Accueil!$B$14,IFERROR(VLOOKUP($C294,$L$3:$P$43,5,FALSE),1)))))),2),0)</f>
        <v>0</v>
      </c>
    </row>
    <row r="295" spans="1:34" ht="20.100000000000001" customHeight="1" x14ac:dyDescent="0.25">
      <c r="A295" s="248" t="str">
        <f>IF(NOT(_xlfn.ISFORMULA(D295)),IF(AND(ISNUMBER(D295),D295&lt;&gt;0),Accueil!$B$7,IF(NOT(_xlfn.ISFORMULA(G295)),IF(AND(ISNUMBER(G295),G295&lt;&gt;0),Accueil!$B$7,""),"")),IF(NOT(_xlfn.ISFORMULA(G295)),IF(AND(ISNUMBER(G295),G295&lt;&gt;0),Accueil!$B$7,""),""))</f>
        <v/>
      </c>
      <c r="B295" s="37"/>
      <c r="C295" s="50"/>
      <c r="D295" s="249" t="str">
        <f t="shared" ca="1" si="48"/>
        <v/>
      </c>
      <c r="E295" s="223" t="str">
        <f t="shared" ca="1" si="49"/>
        <v/>
      </c>
      <c r="F295" s="223" t="str">
        <f t="shared" ca="1" si="50"/>
        <v/>
      </c>
      <c r="G295" s="224" t="str">
        <f t="shared" ca="1" si="51"/>
        <v/>
      </c>
      <c r="H295" s="255" t="str">
        <f t="shared" ca="1" si="52"/>
        <v/>
      </c>
      <c r="I295" s="251" t="str">
        <f t="shared" ca="1" si="53"/>
        <v/>
      </c>
      <c r="J295" s="244" t="str">
        <f t="shared" ca="1" si="54"/>
        <v/>
      </c>
      <c r="K295" s="35"/>
      <c r="L295" s="148"/>
      <c r="M295" s="148"/>
      <c r="N295" s="148"/>
      <c r="O295" s="148"/>
      <c r="P295" s="148"/>
      <c r="Q295" s="148"/>
      <c r="R295" s="148"/>
      <c r="S295" s="148"/>
      <c r="T295" s="197"/>
      <c r="U295" s="35"/>
      <c r="X295" s="148"/>
      <c r="Y295" s="148"/>
      <c r="Z295" s="148"/>
      <c r="AA295" s="228" t="b">
        <f t="shared" ca="1" si="55"/>
        <v>1</v>
      </c>
      <c r="AB295" s="228" t="b">
        <f t="shared" si="56"/>
        <v>0</v>
      </c>
      <c r="AC295" s="228" t="b">
        <f ca="1">AND(Accueil!$Z$100="Régulière",Accueil!$E$5="Oui",$AA295,NOT($AB295),OR($AE295="",Accueil!$E$7="",NOT(ISNUMBER(Accueil!$E$7)),$AE295&gt;=Accueil!$E$7))</f>
        <v>0</v>
      </c>
      <c r="AD295" s="228" t="b">
        <f ca="1">AND(Accueil!$Z$100="Régulière",Accueil!$E$8="Oui",$AA295,NOT($AB295),OR($AE295="",Accueil!$E$10="",NOT(ISNUMBER(Accueil!$E$10)),$AE295&gt;=Accueil!$E$10))</f>
        <v>0</v>
      </c>
      <c r="AE295" s="247" t="str">
        <f>IF(NOT(_xlfn.ISFORMULA(A295)),IF(ISNUMBER(A295),A295,IF(NOT(_xlfn.ISFORMULA(D295)),IF(AND(ISNUMBER(D295),D295&lt;&gt;0),Accueil!$B$7,IF(NOT(_xlfn.ISFORMULA(G295)),IF(AND(ISNUMBER(G295),G295&lt;&gt;0),Accueil!$B$7,""),"")),IF(NOT(_xlfn.ISFORMULA(G295)),IF(AND(ISNUMBER(G295),G295&lt;&gt;0),Accueil!$B$7,""),""))),IF(NOT(_xlfn.ISFORMULA(D295)),IF(AND(ISNUMBER(D295),D295&lt;&gt;0),Accueil!$B$7,IF(NOT(_xlfn.ISFORMULA(G295)),IF(AND(ISNUMBER(G295),G295&lt;&gt;0),Accueil!$B$7,""),"")),IF(NOT(_xlfn.ISFORMULA(G295)),IF(AND(ISNUMBER(G295),G295&lt;&gt;0),Accueil!$B$7,""),"")))</f>
        <v/>
      </c>
      <c r="AF295" s="231" t="str">
        <f t="shared" ca="1" si="57"/>
        <v/>
      </c>
      <c r="AG295" s="231">
        <f ca="1">IF($AC295,ROUND(IF(ISNUMBER(E295),E295,0)*(IF(OR(ISNUMBER(SEARCH("Non déductible",$C295)),ISNUMBER(SEARCH("Non deductible",$C295))),0,IF(ISNUMBER(SEARCH("Repas",$C295)),0.5,IF(ISNUMBER(SEARCH("Bureau à domicile",$C295)),Accueil!$B$13,IF(OR(ISNUMBER(SEARCH("Véhicule",$C295)),ISNUMBER(SEARCH("Vehicule",$C295)),ISNUMBER(SEARCH("vehicule",$C295))),Accueil!$B$14,IFERROR(VLOOKUP($C295,$L$3:$P$43,5,FALSE),1)))))),2),0)</f>
        <v>0</v>
      </c>
      <c r="AH295" s="231">
        <f ca="1">IF($AD295,ROUND(IF(ISNUMBER(F295),F295,0)*(IF(OR(ISNUMBER(SEARCH("Non déductible",$C295)),ISNUMBER(SEARCH("Non deductible",$C295))),0,IF(ISNUMBER(SEARCH("Repas",$C295)),0.5,IF(ISNUMBER(SEARCH("Bureau à domicile",$C295)),Accueil!$B$13,IF(OR(ISNUMBER(SEARCH("Véhicule",$C295)),ISNUMBER(SEARCH("Vehicule",$C295)),ISNUMBER(SEARCH("vehicule",$C295))),Accueil!$B$14,IFERROR(VLOOKUP($C295,$L$3:$P$43,5,FALSE),1)))))),2),0)</f>
        <v>0</v>
      </c>
    </row>
    <row r="296" spans="1:34" ht="20.100000000000001" customHeight="1" x14ac:dyDescent="0.25">
      <c r="A296" s="248" t="str">
        <f>IF(NOT(_xlfn.ISFORMULA(D296)),IF(AND(ISNUMBER(D296),D296&lt;&gt;0),Accueil!$B$7,IF(NOT(_xlfn.ISFORMULA(G296)),IF(AND(ISNUMBER(G296),G296&lt;&gt;0),Accueil!$B$7,""),"")),IF(NOT(_xlfn.ISFORMULA(G296)),IF(AND(ISNUMBER(G296),G296&lt;&gt;0),Accueil!$B$7,""),""))</f>
        <v/>
      </c>
      <c r="B296" s="37"/>
      <c r="C296" s="50"/>
      <c r="D296" s="249" t="str">
        <f t="shared" ca="1" si="48"/>
        <v/>
      </c>
      <c r="E296" s="223" t="str">
        <f t="shared" ca="1" si="49"/>
        <v/>
      </c>
      <c r="F296" s="223" t="str">
        <f t="shared" ca="1" si="50"/>
        <v/>
      </c>
      <c r="G296" s="224" t="str">
        <f t="shared" ca="1" si="51"/>
        <v/>
      </c>
      <c r="H296" s="255" t="str">
        <f t="shared" ca="1" si="52"/>
        <v/>
      </c>
      <c r="I296" s="251" t="str">
        <f t="shared" ca="1" si="53"/>
        <v/>
      </c>
      <c r="J296" s="244" t="str">
        <f t="shared" ca="1" si="54"/>
        <v/>
      </c>
      <c r="K296" s="35"/>
      <c r="L296" s="148"/>
      <c r="M296" s="148"/>
      <c r="N296" s="148"/>
      <c r="O296" s="148"/>
      <c r="P296" s="148"/>
      <c r="Q296" s="148"/>
      <c r="R296" s="148"/>
      <c r="S296" s="148"/>
      <c r="T296" s="197"/>
      <c r="U296" s="35"/>
      <c r="X296" s="148"/>
      <c r="Y296" s="148"/>
      <c r="Z296" s="148"/>
      <c r="AA296" s="228" t="b">
        <f t="shared" ca="1" si="55"/>
        <v>1</v>
      </c>
      <c r="AB296" s="228" t="b">
        <f t="shared" si="56"/>
        <v>0</v>
      </c>
      <c r="AC296" s="228" t="b">
        <f ca="1">AND(Accueil!$Z$100="Régulière",Accueil!$E$5="Oui",$AA296,NOT($AB296),OR($AE296="",Accueil!$E$7="",NOT(ISNUMBER(Accueil!$E$7)),$AE296&gt;=Accueil!$E$7))</f>
        <v>0</v>
      </c>
      <c r="AD296" s="228" t="b">
        <f ca="1">AND(Accueil!$Z$100="Régulière",Accueil!$E$8="Oui",$AA296,NOT($AB296),OR($AE296="",Accueil!$E$10="",NOT(ISNUMBER(Accueil!$E$10)),$AE296&gt;=Accueil!$E$10))</f>
        <v>0</v>
      </c>
      <c r="AE296" s="247" t="str">
        <f>IF(NOT(_xlfn.ISFORMULA(A296)),IF(ISNUMBER(A296),A296,IF(NOT(_xlfn.ISFORMULA(D296)),IF(AND(ISNUMBER(D296),D296&lt;&gt;0),Accueil!$B$7,IF(NOT(_xlfn.ISFORMULA(G296)),IF(AND(ISNUMBER(G296),G296&lt;&gt;0),Accueil!$B$7,""),"")),IF(NOT(_xlfn.ISFORMULA(G296)),IF(AND(ISNUMBER(G296),G296&lt;&gt;0),Accueil!$B$7,""),""))),IF(NOT(_xlfn.ISFORMULA(D296)),IF(AND(ISNUMBER(D296),D296&lt;&gt;0),Accueil!$B$7,IF(NOT(_xlfn.ISFORMULA(G296)),IF(AND(ISNUMBER(G296),G296&lt;&gt;0),Accueil!$B$7,""),"")),IF(NOT(_xlfn.ISFORMULA(G296)),IF(AND(ISNUMBER(G296),G296&lt;&gt;0),Accueil!$B$7,""),"")))</f>
        <v/>
      </c>
      <c r="AF296" s="231" t="str">
        <f t="shared" ca="1" si="57"/>
        <v/>
      </c>
      <c r="AG296" s="231">
        <f ca="1">IF($AC296,ROUND(IF(ISNUMBER(E296),E296,0)*(IF(OR(ISNUMBER(SEARCH("Non déductible",$C296)),ISNUMBER(SEARCH("Non deductible",$C296))),0,IF(ISNUMBER(SEARCH("Repas",$C296)),0.5,IF(ISNUMBER(SEARCH("Bureau à domicile",$C296)),Accueil!$B$13,IF(OR(ISNUMBER(SEARCH("Véhicule",$C296)),ISNUMBER(SEARCH("Vehicule",$C296)),ISNUMBER(SEARCH("vehicule",$C296))),Accueil!$B$14,IFERROR(VLOOKUP($C296,$L$3:$P$43,5,FALSE),1)))))),2),0)</f>
        <v>0</v>
      </c>
      <c r="AH296" s="231">
        <f ca="1">IF($AD296,ROUND(IF(ISNUMBER(F296),F296,0)*(IF(OR(ISNUMBER(SEARCH("Non déductible",$C296)),ISNUMBER(SEARCH("Non deductible",$C296))),0,IF(ISNUMBER(SEARCH("Repas",$C296)),0.5,IF(ISNUMBER(SEARCH("Bureau à domicile",$C296)),Accueil!$B$13,IF(OR(ISNUMBER(SEARCH("Véhicule",$C296)),ISNUMBER(SEARCH("Vehicule",$C296)),ISNUMBER(SEARCH("vehicule",$C296))),Accueil!$B$14,IFERROR(VLOOKUP($C296,$L$3:$P$43,5,FALSE),1)))))),2),0)</f>
        <v>0</v>
      </c>
    </row>
    <row r="297" spans="1:34" ht="20.100000000000001" customHeight="1" x14ac:dyDescent="0.25">
      <c r="A297" s="248" t="str">
        <f>IF(NOT(_xlfn.ISFORMULA(D297)),IF(AND(ISNUMBER(D297),D297&lt;&gt;0),Accueil!$B$7,IF(NOT(_xlfn.ISFORMULA(G297)),IF(AND(ISNUMBER(G297),G297&lt;&gt;0),Accueil!$B$7,""),"")),IF(NOT(_xlfn.ISFORMULA(G297)),IF(AND(ISNUMBER(G297),G297&lt;&gt;0),Accueil!$B$7,""),""))</f>
        <v/>
      </c>
      <c r="B297" s="37"/>
      <c r="C297" s="50"/>
      <c r="D297" s="249" t="str">
        <f t="shared" ca="1" si="48"/>
        <v/>
      </c>
      <c r="E297" s="223" t="str">
        <f t="shared" ca="1" si="49"/>
        <v/>
      </c>
      <c r="F297" s="223" t="str">
        <f t="shared" ca="1" si="50"/>
        <v/>
      </c>
      <c r="G297" s="224" t="str">
        <f t="shared" ca="1" si="51"/>
        <v/>
      </c>
      <c r="H297" s="255" t="str">
        <f t="shared" ca="1" si="52"/>
        <v/>
      </c>
      <c r="I297" s="251" t="str">
        <f t="shared" ca="1" si="53"/>
        <v/>
      </c>
      <c r="J297" s="244" t="str">
        <f t="shared" ca="1" si="54"/>
        <v/>
      </c>
      <c r="K297" s="35"/>
      <c r="L297" s="148"/>
      <c r="M297" s="148"/>
      <c r="N297" s="148"/>
      <c r="O297" s="148"/>
      <c r="P297" s="148"/>
      <c r="Q297" s="148"/>
      <c r="R297" s="148"/>
      <c r="S297" s="148"/>
      <c r="T297" s="197"/>
      <c r="U297" s="35"/>
      <c r="X297" s="148"/>
      <c r="Y297" s="148"/>
      <c r="Z297" s="148"/>
      <c r="AA297" s="228" t="b">
        <f t="shared" ca="1" si="55"/>
        <v>1</v>
      </c>
      <c r="AB297" s="228" t="b">
        <f t="shared" si="56"/>
        <v>0</v>
      </c>
      <c r="AC297" s="228" t="b">
        <f ca="1">AND(Accueil!$Z$100="Régulière",Accueil!$E$5="Oui",$AA297,NOT($AB297),OR($AE297="",Accueil!$E$7="",NOT(ISNUMBER(Accueil!$E$7)),$AE297&gt;=Accueil!$E$7))</f>
        <v>0</v>
      </c>
      <c r="AD297" s="228" t="b">
        <f ca="1">AND(Accueil!$Z$100="Régulière",Accueil!$E$8="Oui",$AA297,NOT($AB297),OR($AE297="",Accueil!$E$10="",NOT(ISNUMBER(Accueil!$E$10)),$AE297&gt;=Accueil!$E$10))</f>
        <v>0</v>
      </c>
      <c r="AE297" s="247" t="str">
        <f>IF(NOT(_xlfn.ISFORMULA(A297)),IF(ISNUMBER(A297),A297,IF(NOT(_xlfn.ISFORMULA(D297)),IF(AND(ISNUMBER(D297),D297&lt;&gt;0),Accueil!$B$7,IF(NOT(_xlfn.ISFORMULA(G297)),IF(AND(ISNUMBER(G297),G297&lt;&gt;0),Accueil!$B$7,""),"")),IF(NOT(_xlfn.ISFORMULA(G297)),IF(AND(ISNUMBER(G297),G297&lt;&gt;0),Accueil!$B$7,""),""))),IF(NOT(_xlfn.ISFORMULA(D297)),IF(AND(ISNUMBER(D297),D297&lt;&gt;0),Accueil!$B$7,IF(NOT(_xlfn.ISFORMULA(G297)),IF(AND(ISNUMBER(G297),G297&lt;&gt;0),Accueil!$B$7,""),"")),IF(NOT(_xlfn.ISFORMULA(G297)),IF(AND(ISNUMBER(G297),G297&lt;&gt;0),Accueil!$B$7,""),"")))</f>
        <v/>
      </c>
      <c r="AF297" s="231" t="str">
        <f t="shared" ca="1" si="57"/>
        <v/>
      </c>
      <c r="AG297" s="231">
        <f ca="1">IF($AC297,ROUND(IF(ISNUMBER(E297),E297,0)*(IF(OR(ISNUMBER(SEARCH("Non déductible",$C297)),ISNUMBER(SEARCH("Non deductible",$C297))),0,IF(ISNUMBER(SEARCH("Repas",$C297)),0.5,IF(ISNUMBER(SEARCH("Bureau à domicile",$C297)),Accueil!$B$13,IF(OR(ISNUMBER(SEARCH("Véhicule",$C297)),ISNUMBER(SEARCH("Vehicule",$C297)),ISNUMBER(SEARCH("vehicule",$C297))),Accueil!$B$14,IFERROR(VLOOKUP($C297,$L$3:$P$43,5,FALSE),1)))))),2),0)</f>
        <v>0</v>
      </c>
      <c r="AH297" s="231">
        <f ca="1">IF($AD297,ROUND(IF(ISNUMBER(F297),F297,0)*(IF(OR(ISNUMBER(SEARCH("Non déductible",$C297)),ISNUMBER(SEARCH("Non deductible",$C297))),0,IF(ISNUMBER(SEARCH("Repas",$C297)),0.5,IF(ISNUMBER(SEARCH("Bureau à domicile",$C297)),Accueil!$B$13,IF(OR(ISNUMBER(SEARCH("Véhicule",$C297)),ISNUMBER(SEARCH("Vehicule",$C297)),ISNUMBER(SEARCH("vehicule",$C297))),Accueil!$B$14,IFERROR(VLOOKUP($C297,$L$3:$P$43,5,FALSE),1)))))),2),0)</f>
        <v>0</v>
      </c>
    </row>
    <row r="298" spans="1:34" ht="20.100000000000001" customHeight="1" x14ac:dyDescent="0.25">
      <c r="A298" s="248" t="str">
        <f>IF(NOT(_xlfn.ISFORMULA(D298)),IF(AND(ISNUMBER(D298),D298&lt;&gt;0),Accueil!$B$7,IF(NOT(_xlfn.ISFORMULA(G298)),IF(AND(ISNUMBER(G298),G298&lt;&gt;0),Accueil!$B$7,""),"")),IF(NOT(_xlfn.ISFORMULA(G298)),IF(AND(ISNUMBER(G298),G298&lt;&gt;0),Accueil!$B$7,""),""))</f>
        <v/>
      </c>
      <c r="B298" s="37"/>
      <c r="C298" s="50"/>
      <c r="D298" s="249" t="str">
        <f t="shared" ca="1" si="48"/>
        <v/>
      </c>
      <c r="E298" s="223" t="str">
        <f t="shared" ca="1" si="49"/>
        <v/>
      </c>
      <c r="F298" s="223" t="str">
        <f t="shared" ca="1" si="50"/>
        <v/>
      </c>
      <c r="G298" s="224" t="str">
        <f t="shared" ca="1" si="51"/>
        <v/>
      </c>
      <c r="H298" s="255" t="str">
        <f t="shared" ca="1" si="52"/>
        <v/>
      </c>
      <c r="I298" s="251" t="str">
        <f t="shared" ca="1" si="53"/>
        <v/>
      </c>
      <c r="J298" s="244" t="str">
        <f t="shared" ca="1" si="54"/>
        <v/>
      </c>
      <c r="K298" s="35"/>
      <c r="L298" s="148"/>
      <c r="M298" s="148"/>
      <c r="N298" s="148"/>
      <c r="O298" s="148"/>
      <c r="P298" s="148"/>
      <c r="Q298" s="148"/>
      <c r="R298" s="148"/>
      <c r="S298" s="148"/>
      <c r="T298" s="197"/>
      <c r="U298" s="35"/>
      <c r="X298" s="148"/>
      <c r="Y298" s="148"/>
      <c r="Z298" s="148"/>
      <c r="AA298" s="228" t="b">
        <f t="shared" ca="1" si="55"/>
        <v>1</v>
      </c>
      <c r="AB298" s="228" t="b">
        <f t="shared" si="56"/>
        <v>0</v>
      </c>
      <c r="AC298" s="228" t="b">
        <f ca="1">AND(Accueil!$Z$100="Régulière",Accueil!$E$5="Oui",$AA298,NOT($AB298),OR($AE298="",Accueil!$E$7="",NOT(ISNUMBER(Accueil!$E$7)),$AE298&gt;=Accueil!$E$7))</f>
        <v>0</v>
      </c>
      <c r="AD298" s="228" t="b">
        <f ca="1">AND(Accueil!$Z$100="Régulière",Accueil!$E$8="Oui",$AA298,NOT($AB298),OR($AE298="",Accueil!$E$10="",NOT(ISNUMBER(Accueil!$E$10)),$AE298&gt;=Accueil!$E$10))</f>
        <v>0</v>
      </c>
      <c r="AE298" s="247" t="str">
        <f>IF(NOT(_xlfn.ISFORMULA(A298)),IF(ISNUMBER(A298),A298,IF(NOT(_xlfn.ISFORMULA(D298)),IF(AND(ISNUMBER(D298),D298&lt;&gt;0),Accueil!$B$7,IF(NOT(_xlfn.ISFORMULA(G298)),IF(AND(ISNUMBER(G298),G298&lt;&gt;0),Accueil!$B$7,""),"")),IF(NOT(_xlfn.ISFORMULA(G298)),IF(AND(ISNUMBER(G298),G298&lt;&gt;0),Accueil!$B$7,""),""))),IF(NOT(_xlfn.ISFORMULA(D298)),IF(AND(ISNUMBER(D298),D298&lt;&gt;0),Accueil!$B$7,IF(NOT(_xlfn.ISFORMULA(G298)),IF(AND(ISNUMBER(G298),G298&lt;&gt;0),Accueil!$B$7,""),"")),IF(NOT(_xlfn.ISFORMULA(G298)),IF(AND(ISNUMBER(G298),G298&lt;&gt;0),Accueil!$B$7,""),"")))</f>
        <v/>
      </c>
      <c r="AF298" s="231" t="str">
        <f t="shared" ca="1" si="57"/>
        <v/>
      </c>
      <c r="AG298" s="231">
        <f ca="1">IF($AC298,ROUND(IF(ISNUMBER(E298),E298,0)*(IF(OR(ISNUMBER(SEARCH("Non déductible",$C298)),ISNUMBER(SEARCH("Non deductible",$C298))),0,IF(ISNUMBER(SEARCH("Repas",$C298)),0.5,IF(ISNUMBER(SEARCH("Bureau à domicile",$C298)),Accueil!$B$13,IF(OR(ISNUMBER(SEARCH("Véhicule",$C298)),ISNUMBER(SEARCH("Vehicule",$C298)),ISNUMBER(SEARCH("vehicule",$C298))),Accueil!$B$14,IFERROR(VLOOKUP($C298,$L$3:$P$43,5,FALSE),1)))))),2),0)</f>
        <v>0</v>
      </c>
      <c r="AH298" s="231">
        <f ca="1">IF($AD298,ROUND(IF(ISNUMBER(F298),F298,0)*(IF(OR(ISNUMBER(SEARCH("Non déductible",$C298)),ISNUMBER(SEARCH("Non deductible",$C298))),0,IF(ISNUMBER(SEARCH("Repas",$C298)),0.5,IF(ISNUMBER(SEARCH("Bureau à domicile",$C298)),Accueil!$B$13,IF(OR(ISNUMBER(SEARCH("Véhicule",$C298)),ISNUMBER(SEARCH("Vehicule",$C298)),ISNUMBER(SEARCH("vehicule",$C298))),Accueil!$B$14,IFERROR(VLOOKUP($C298,$L$3:$P$43,5,FALSE),1)))))),2),0)</f>
        <v>0</v>
      </c>
    </row>
    <row r="299" spans="1:34" ht="20.100000000000001" customHeight="1" x14ac:dyDescent="0.25">
      <c r="A299" s="248" t="str">
        <f>IF(NOT(_xlfn.ISFORMULA(D299)),IF(AND(ISNUMBER(D299),D299&lt;&gt;0),Accueil!$B$7,IF(NOT(_xlfn.ISFORMULA(G299)),IF(AND(ISNUMBER(G299),G299&lt;&gt;0),Accueil!$B$7,""),"")),IF(NOT(_xlfn.ISFORMULA(G299)),IF(AND(ISNUMBER(G299),G299&lt;&gt;0),Accueil!$B$7,""),""))</f>
        <v/>
      </c>
      <c r="B299" s="37"/>
      <c r="C299" s="50"/>
      <c r="D299" s="249" t="str">
        <f t="shared" ca="1" si="48"/>
        <v/>
      </c>
      <c r="E299" s="223" t="str">
        <f t="shared" ca="1" si="49"/>
        <v/>
      </c>
      <c r="F299" s="223" t="str">
        <f t="shared" ca="1" si="50"/>
        <v/>
      </c>
      <c r="G299" s="224" t="str">
        <f t="shared" ca="1" si="51"/>
        <v/>
      </c>
      <c r="H299" s="255" t="str">
        <f t="shared" ca="1" si="52"/>
        <v/>
      </c>
      <c r="I299" s="251" t="str">
        <f t="shared" ca="1" si="53"/>
        <v/>
      </c>
      <c r="J299" s="244" t="str">
        <f t="shared" ca="1" si="54"/>
        <v/>
      </c>
      <c r="K299" s="35"/>
      <c r="L299" s="148"/>
      <c r="M299" s="148"/>
      <c r="N299" s="148"/>
      <c r="O299" s="148"/>
      <c r="P299" s="148"/>
      <c r="Q299" s="148"/>
      <c r="R299" s="148"/>
      <c r="S299" s="148"/>
      <c r="T299" s="197"/>
      <c r="U299" s="35"/>
      <c r="X299" s="148"/>
      <c r="Y299" s="148"/>
      <c r="Z299" s="148"/>
      <c r="AA299" s="228" t="b">
        <f t="shared" ca="1" si="55"/>
        <v>1</v>
      </c>
      <c r="AB299" s="228" t="b">
        <f t="shared" si="56"/>
        <v>0</v>
      </c>
      <c r="AC299" s="228" t="b">
        <f ca="1">AND(Accueil!$Z$100="Régulière",Accueil!$E$5="Oui",$AA299,NOT($AB299),OR($AE299="",Accueil!$E$7="",NOT(ISNUMBER(Accueil!$E$7)),$AE299&gt;=Accueil!$E$7))</f>
        <v>0</v>
      </c>
      <c r="AD299" s="228" t="b">
        <f ca="1">AND(Accueil!$Z$100="Régulière",Accueil!$E$8="Oui",$AA299,NOT($AB299),OR($AE299="",Accueil!$E$10="",NOT(ISNUMBER(Accueil!$E$10)),$AE299&gt;=Accueil!$E$10))</f>
        <v>0</v>
      </c>
      <c r="AE299" s="247" t="str">
        <f>IF(NOT(_xlfn.ISFORMULA(A299)),IF(ISNUMBER(A299),A299,IF(NOT(_xlfn.ISFORMULA(D299)),IF(AND(ISNUMBER(D299),D299&lt;&gt;0),Accueil!$B$7,IF(NOT(_xlfn.ISFORMULA(G299)),IF(AND(ISNUMBER(G299),G299&lt;&gt;0),Accueil!$B$7,""),"")),IF(NOT(_xlfn.ISFORMULA(G299)),IF(AND(ISNUMBER(G299),G299&lt;&gt;0),Accueil!$B$7,""),""))),IF(NOT(_xlfn.ISFORMULA(D299)),IF(AND(ISNUMBER(D299),D299&lt;&gt;0),Accueil!$B$7,IF(NOT(_xlfn.ISFORMULA(G299)),IF(AND(ISNUMBER(G299),G299&lt;&gt;0),Accueil!$B$7,""),"")),IF(NOT(_xlfn.ISFORMULA(G299)),IF(AND(ISNUMBER(G299),G299&lt;&gt;0),Accueil!$B$7,""),"")))</f>
        <v/>
      </c>
      <c r="AF299" s="231" t="str">
        <f t="shared" ca="1" si="57"/>
        <v/>
      </c>
      <c r="AG299" s="231">
        <f ca="1">IF($AC299,ROUND(IF(ISNUMBER(E299),E299,0)*(IF(OR(ISNUMBER(SEARCH("Non déductible",$C299)),ISNUMBER(SEARCH("Non deductible",$C299))),0,IF(ISNUMBER(SEARCH("Repas",$C299)),0.5,IF(ISNUMBER(SEARCH("Bureau à domicile",$C299)),Accueil!$B$13,IF(OR(ISNUMBER(SEARCH("Véhicule",$C299)),ISNUMBER(SEARCH("Vehicule",$C299)),ISNUMBER(SEARCH("vehicule",$C299))),Accueil!$B$14,IFERROR(VLOOKUP($C299,$L$3:$P$43,5,FALSE),1)))))),2),0)</f>
        <v>0</v>
      </c>
      <c r="AH299" s="231">
        <f ca="1">IF($AD299,ROUND(IF(ISNUMBER(F299),F299,0)*(IF(OR(ISNUMBER(SEARCH("Non déductible",$C299)),ISNUMBER(SEARCH("Non deductible",$C299))),0,IF(ISNUMBER(SEARCH("Repas",$C299)),0.5,IF(ISNUMBER(SEARCH("Bureau à domicile",$C299)),Accueil!$B$13,IF(OR(ISNUMBER(SEARCH("Véhicule",$C299)),ISNUMBER(SEARCH("Vehicule",$C299)),ISNUMBER(SEARCH("vehicule",$C299))),Accueil!$B$14,IFERROR(VLOOKUP($C299,$L$3:$P$43,5,FALSE),1)))))),2),0)</f>
        <v>0</v>
      </c>
    </row>
    <row r="300" spans="1:34" ht="20.100000000000001" customHeight="1" x14ac:dyDescent="0.25">
      <c r="A300" s="248" t="str">
        <f>IF(NOT(_xlfn.ISFORMULA(D300)),IF(AND(ISNUMBER(D300),D300&lt;&gt;0),Accueil!$B$7,IF(NOT(_xlfn.ISFORMULA(G300)),IF(AND(ISNUMBER(G300),G300&lt;&gt;0),Accueil!$B$7,""),"")),IF(NOT(_xlfn.ISFORMULA(G300)),IF(AND(ISNUMBER(G300),G300&lt;&gt;0),Accueil!$B$7,""),""))</f>
        <v/>
      </c>
      <c r="B300" s="37"/>
      <c r="C300" s="50"/>
      <c r="D300" s="249" t="str">
        <f t="shared" ca="1" si="48"/>
        <v/>
      </c>
      <c r="E300" s="223" t="str">
        <f t="shared" ca="1" si="49"/>
        <v/>
      </c>
      <c r="F300" s="223" t="str">
        <f t="shared" ca="1" si="50"/>
        <v/>
      </c>
      <c r="G300" s="224" t="str">
        <f t="shared" ca="1" si="51"/>
        <v/>
      </c>
      <c r="H300" s="255" t="str">
        <f t="shared" ca="1" si="52"/>
        <v/>
      </c>
      <c r="I300" s="251" t="str">
        <f t="shared" ca="1" si="53"/>
        <v/>
      </c>
      <c r="J300" s="244" t="str">
        <f t="shared" ca="1" si="54"/>
        <v/>
      </c>
      <c r="K300" s="35"/>
      <c r="L300" s="148"/>
      <c r="M300" s="148"/>
      <c r="N300" s="148"/>
      <c r="O300" s="148"/>
      <c r="P300" s="148"/>
      <c r="Q300" s="148"/>
      <c r="R300" s="148"/>
      <c r="S300" s="148"/>
      <c r="T300" s="197"/>
      <c r="U300" s="35"/>
      <c r="X300" s="148"/>
      <c r="Y300" s="148"/>
      <c r="Z300" s="148"/>
      <c r="AA300" s="228" t="b">
        <f t="shared" ca="1" si="55"/>
        <v>1</v>
      </c>
      <c r="AB300" s="228" t="b">
        <f t="shared" si="56"/>
        <v>0</v>
      </c>
      <c r="AC300" s="228" t="b">
        <f ca="1">AND(Accueil!$Z$100="Régulière",Accueil!$E$5="Oui",$AA300,NOT($AB300),OR($AE300="",Accueil!$E$7="",NOT(ISNUMBER(Accueil!$E$7)),$AE300&gt;=Accueil!$E$7))</f>
        <v>0</v>
      </c>
      <c r="AD300" s="228" t="b">
        <f ca="1">AND(Accueil!$Z$100="Régulière",Accueil!$E$8="Oui",$AA300,NOT($AB300),OR($AE300="",Accueil!$E$10="",NOT(ISNUMBER(Accueil!$E$10)),$AE300&gt;=Accueil!$E$10))</f>
        <v>0</v>
      </c>
      <c r="AE300" s="247" t="str">
        <f>IF(NOT(_xlfn.ISFORMULA(A300)),IF(ISNUMBER(A300),A300,IF(NOT(_xlfn.ISFORMULA(D300)),IF(AND(ISNUMBER(D300),D300&lt;&gt;0),Accueil!$B$7,IF(NOT(_xlfn.ISFORMULA(G300)),IF(AND(ISNUMBER(G300),G300&lt;&gt;0),Accueil!$B$7,""),"")),IF(NOT(_xlfn.ISFORMULA(G300)),IF(AND(ISNUMBER(G300),G300&lt;&gt;0),Accueil!$B$7,""),""))),IF(NOT(_xlfn.ISFORMULA(D300)),IF(AND(ISNUMBER(D300),D300&lt;&gt;0),Accueil!$B$7,IF(NOT(_xlfn.ISFORMULA(G300)),IF(AND(ISNUMBER(G300),G300&lt;&gt;0),Accueil!$B$7,""),"")),IF(NOT(_xlfn.ISFORMULA(G300)),IF(AND(ISNUMBER(G300),G300&lt;&gt;0),Accueil!$B$7,""),"")))</f>
        <v/>
      </c>
      <c r="AF300" s="231" t="str">
        <f t="shared" ca="1" si="57"/>
        <v/>
      </c>
      <c r="AG300" s="231">
        <f ca="1">IF($AC300,ROUND(IF(ISNUMBER(E300),E300,0)*(IF(OR(ISNUMBER(SEARCH("Non déductible",$C300)),ISNUMBER(SEARCH("Non deductible",$C300))),0,IF(ISNUMBER(SEARCH("Repas",$C300)),0.5,IF(ISNUMBER(SEARCH("Bureau à domicile",$C300)),Accueil!$B$13,IF(OR(ISNUMBER(SEARCH("Véhicule",$C300)),ISNUMBER(SEARCH("Vehicule",$C300)),ISNUMBER(SEARCH("vehicule",$C300))),Accueil!$B$14,IFERROR(VLOOKUP($C300,$L$3:$P$43,5,FALSE),1)))))),2),0)</f>
        <v>0</v>
      </c>
      <c r="AH300" s="231">
        <f ca="1">IF($AD300,ROUND(IF(ISNUMBER(F300),F300,0)*(IF(OR(ISNUMBER(SEARCH("Non déductible",$C300)),ISNUMBER(SEARCH("Non deductible",$C300))),0,IF(ISNUMBER(SEARCH("Repas",$C300)),0.5,IF(ISNUMBER(SEARCH("Bureau à domicile",$C300)),Accueil!$B$13,IF(OR(ISNUMBER(SEARCH("Véhicule",$C300)),ISNUMBER(SEARCH("Vehicule",$C300)),ISNUMBER(SEARCH("vehicule",$C300))),Accueil!$B$14,IFERROR(VLOOKUP($C300,$L$3:$P$43,5,FALSE),1)))))),2),0)</f>
        <v>0</v>
      </c>
    </row>
    <row r="301" spans="1:34" ht="20.100000000000001" customHeight="1" x14ac:dyDescent="0.25">
      <c r="A301" s="248" t="str">
        <f>IF(NOT(_xlfn.ISFORMULA(D301)),IF(AND(ISNUMBER(D301),D301&lt;&gt;0),Accueil!$B$7,IF(NOT(_xlfn.ISFORMULA(G301)),IF(AND(ISNUMBER(G301),G301&lt;&gt;0),Accueil!$B$7,""),"")),IF(NOT(_xlfn.ISFORMULA(G301)),IF(AND(ISNUMBER(G301),G301&lt;&gt;0),Accueil!$B$7,""),""))</f>
        <v/>
      </c>
      <c r="B301" s="37"/>
      <c r="C301" s="50"/>
      <c r="D301" s="249" t="str">
        <f t="shared" ca="1" si="48"/>
        <v/>
      </c>
      <c r="E301" s="223" t="str">
        <f t="shared" ca="1" si="49"/>
        <v/>
      </c>
      <c r="F301" s="223" t="str">
        <f t="shared" ca="1" si="50"/>
        <v/>
      </c>
      <c r="G301" s="224" t="str">
        <f t="shared" ca="1" si="51"/>
        <v/>
      </c>
      <c r="H301" s="255" t="str">
        <f t="shared" ca="1" si="52"/>
        <v/>
      </c>
      <c r="I301" s="251" t="str">
        <f t="shared" ca="1" si="53"/>
        <v/>
      </c>
      <c r="J301" s="244" t="str">
        <f t="shared" ca="1" si="54"/>
        <v/>
      </c>
      <c r="K301" s="35"/>
      <c r="L301" s="148"/>
      <c r="M301" s="148"/>
      <c r="N301" s="148"/>
      <c r="O301" s="148"/>
      <c r="P301" s="148"/>
      <c r="Q301" s="148"/>
      <c r="R301" s="148"/>
      <c r="S301" s="148"/>
      <c r="T301" s="197"/>
      <c r="U301" s="35"/>
      <c r="X301" s="148"/>
      <c r="Y301" s="148"/>
      <c r="Z301" s="148"/>
      <c r="AA301" s="228" t="b">
        <f t="shared" ca="1" si="55"/>
        <v>1</v>
      </c>
      <c r="AB301" s="228" t="b">
        <f t="shared" si="56"/>
        <v>0</v>
      </c>
      <c r="AC301" s="228" t="b">
        <f ca="1">AND(Accueil!$Z$100="Régulière",Accueil!$E$5="Oui",$AA301,NOT($AB301),OR($AE301="",Accueil!$E$7="",NOT(ISNUMBER(Accueil!$E$7)),$AE301&gt;=Accueil!$E$7))</f>
        <v>0</v>
      </c>
      <c r="AD301" s="228" t="b">
        <f ca="1">AND(Accueil!$Z$100="Régulière",Accueil!$E$8="Oui",$AA301,NOT($AB301),OR($AE301="",Accueil!$E$10="",NOT(ISNUMBER(Accueil!$E$10)),$AE301&gt;=Accueil!$E$10))</f>
        <v>0</v>
      </c>
      <c r="AE301" s="247" t="str">
        <f>IF(NOT(_xlfn.ISFORMULA(A301)),IF(ISNUMBER(A301),A301,IF(NOT(_xlfn.ISFORMULA(D301)),IF(AND(ISNUMBER(D301),D301&lt;&gt;0),Accueil!$B$7,IF(NOT(_xlfn.ISFORMULA(G301)),IF(AND(ISNUMBER(G301),G301&lt;&gt;0),Accueil!$B$7,""),"")),IF(NOT(_xlfn.ISFORMULA(G301)),IF(AND(ISNUMBER(G301),G301&lt;&gt;0),Accueil!$B$7,""),""))),IF(NOT(_xlfn.ISFORMULA(D301)),IF(AND(ISNUMBER(D301),D301&lt;&gt;0),Accueil!$B$7,IF(NOT(_xlfn.ISFORMULA(G301)),IF(AND(ISNUMBER(G301),G301&lt;&gt;0),Accueil!$B$7,""),"")),IF(NOT(_xlfn.ISFORMULA(G301)),IF(AND(ISNUMBER(G301),G301&lt;&gt;0),Accueil!$B$7,""),"")))</f>
        <v/>
      </c>
      <c r="AF301" s="231" t="str">
        <f t="shared" ca="1" si="57"/>
        <v/>
      </c>
      <c r="AG301" s="231">
        <f ca="1">IF($AC301,ROUND(IF(ISNUMBER(E301),E301,0)*(IF(OR(ISNUMBER(SEARCH("Non déductible",$C301)),ISNUMBER(SEARCH("Non deductible",$C301))),0,IF(ISNUMBER(SEARCH("Repas",$C301)),0.5,IF(ISNUMBER(SEARCH("Bureau à domicile",$C301)),Accueil!$B$13,IF(OR(ISNUMBER(SEARCH("Véhicule",$C301)),ISNUMBER(SEARCH("Vehicule",$C301)),ISNUMBER(SEARCH("vehicule",$C301))),Accueil!$B$14,IFERROR(VLOOKUP($C301,$L$3:$P$43,5,FALSE),1)))))),2),0)</f>
        <v>0</v>
      </c>
      <c r="AH301" s="231">
        <f ca="1">IF($AD301,ROUND(IF(ISNUMBER(F301),F301,0)*(IF(OR(ISNUMBER(SEARCH("Non déductible",$C301)),ISNUMBER(SEARCH("Non deductible",$C301))),0,IF(ISNUMBER(SEARCH("Repas",$C301)),0.5,IF(ISNUMBER(SEARCH("Bureau à domicile",$C301)),Accueil!$B$13,IF(OR(ISNUMBER(SEARCH("Véhicule",$C301)),ISNUMBER(SEARCH("Vehicule",$C301)),ISNUMBER(SEARCH("vehicule",$C301))),Accueil!$B$14,IFERROR(VLOOKUP($C301,$L$3:$P$43,5,FALSE),1)))))),2),0)</f>
        <v>0</v>
      </c>
    </row>
    <row r="302" spans="1:34" ht="20.100000000000001" customHeight="1" x14ac:dyDescent="0.25">
      <c r="A302" s="248" t="str">
        <f>IF(NOT(_xlfn.ISFORMULA(D302)),IF(AND(ISNUMBER(D302),D302&lt;&gt;0),Accueil!$B$7,IF(NOT(_xlfn.ISFORMULA(G302)),IF(AND(ISNUMBER(G302),G302&lt;&gt;0),Accueil!$B$7,""),"")),IF(NOT(_xlfn.ISFORMULA(G302)),IF(AND(ISNUMBER(G302),G302&lt;&gt;0),Accueil!$B$7,""),""))</f>
        <v/>
      </c>
      <c r="B302" s="37"/>
      <c r="C302" s="50"/>
      <c r="D302" s="249" t="str">
        <f t="shared" ca="1" si="48"/>
        <v/>
      </c>
      <c r="E302" s="223" t="str">
        <f t="shared" ca="1" si="49"/>
        <v/>
      </c>
      <c r="F302" s="223" t="str">
        <f t="shared" ca="1" si="50"/>
        <v/>
      </c>
      <c r="G302" s="224" t="str">
        <f t="shared" ca="1" si="51"/>
        <v/>
      </c>
      <c r="H302" s="255" t="str">
        <f t="shared" ca="1" si="52"/>
        <v/>
      </c>
      <c r="I302" s="251" t="str">
        <f t="shared" ca="1" si="53"/>
        <v/>
      </c>
      <c r="J302" s="244" t="str">
        <f t="shared" ca="1" si="54"/>
        <v/>
      </c>
      <c r="K302" s="35"/>
      <c r="L302" s="148"/>
      <c r="M302" s="148"/>
      <c r="N302" s="148"/>
      <c r="O302" s="148"/>
      <c r="P302" s="148"/>
      <c r="Q302" s="148"/>
      <c r="R302" s="148"/>
      <c r="S302" s="148"/>
      <c r="T302" s="197"/>
      <c r="U302" s="35"/>
      <c r="X302" s="148"/>
      <c r="Y302" s="148"/>
      <c r="Z302" s="148"/>
      <c r="AA302" s="228" t="b">
        <f t="shared" ca="1" si="55"/>
        <v>1</v>
      </c>
      <c r="AB302" s="228" t="b">
        <f t="shared" si="56"/>
        <v>0</v>
      </c>
      <c r="AC302" s="228" t="b">
        <f ca="1">AND(Accueil!$Z$100="Régulière",Accueil!$E$5="Oui",$AA302,NOT($AB302),OR($AE302="",Accueil!$E$7="",NOT(ISNUMBER(Accueil!$E$7)),$AE302&gt;=Accueil!$E$7))</f>
        <v>0</v>
      </c>
      <c r="AD302" s="228" t="b">
        <f ca="1">AND(Accueil!$Z$100="Régulière",Accueil!$E$8="Oui",$AA302,NOT($AB302),OR($AE302="",Accueil!$E$10="",NOT(ISNUMBER(Accueil!$E$10)),$AE302&gt;=Accueil!$E$10))</f>
        <v>0</v>
      </c>
      <c r="AE302" s="247" t="str">
        <f>IF(NOT(_xlfn.ISFORMULA(A302)),IF(ISNUMBER(A302),A302,IF(NOT(_xlfn.ISFORMULA(D302)),IF(AND(ISNUMBER(D302),D302&lt;&gt;0),Accueil!$B$7,IF(NOT(_xlfn.ISFORMULA(G302)),IF(AND(ISNUMBER(G302),G302&lt;&gt;0),Accueil!$B$7,""),"")),IF(NOT(_xlfn.ISFORMULA(G302)),IF(AND(ISNUMBER(G302),G302&lt;&gt;0),Accueil!$B$7,""),""))),IF(NOT(_xlfn.ISFORMULA(D302)),IF(AND(ISNUMBER(D302),D302&lt;&gt;0),Accueil!$B$7,IF(NOT(_xlfn.ISFORMULA(G302)),IF(AND(ISNUMBER(G302),G302&lt;&gt;0),Accueil!$B$7,""),"")),IF(NOT(_xlfn.ISFORMULA(G302)),IF(AND(ISNUMBER(G302),G302&lt;&gt;0),Accueil!$B$7,""),"")))</f>
        <v/>
      </c>
      <c r="AF302" s="231" t="str">
        <f t="shared" ca="1" si="57"/>
        <v/>
      </c>
      <c r="AG302" s="231">
        <f ca="1">IF($AC302,ROUND(IF(ISNUMBER(E302),E302,0)*(IF(OR(ISNUMBER(SEARCH("Non déductible",$C302)),ISNUMBER(SEARCH("Non deductible",$C302))),0,IF(ISNUMBER(SEARCH("Repas",$C302)),0.5,IF(ISNUMBER(SEARCH("Bureau à domicile",$C302)),Accueil!$B$13,IF(OR(ISNUMBER(SEARCH("Véhicule",$C302)),ISNUMBER(SEARCH("Vehicule",$C302)),ISNUMBER(SEARCH("vehicule",$C302))),Accueil!$B$14,IFERROR(VLOOKUP($C302,$L$3:$P$43,5,FALSE),1)))))),2),0)</f>
        <v>0</v>
      </c>
      <c r="AH302" s="231">
        <f ca="1">IF($AD302,ROUND(IF(ISNUMBER(F302),F302,0)*(IF(OR(ISNUMBER(SEARCH("Non déductible",$C302)),ISNUMBER(SEARCH("Non deductible",$C302))),0,IF(ISNUMBER(SEARCH("Repas",$C302)),0.5,IF(ISNUMBER(SEARCH("Bureau à domicile",$C302)),Accueil!$B$13,IF(OR(ISNUMBER(SEARCH("Véhicule",$C302)),ISNUMBER(SEARCH("Vehicule",$C302)),ISNUMBER(SEARCH("vehicule",$C302))),Accueil!$B$14,IFERROR(VLOOKUP($C302,$L$3:$P$43,5,FALSE),1)))))),2),0)</f>
        <v>0</v>
      </c>
    </row>
    <row r="303" spans="1:34" ht="20.100000000000001" customHeight="1" x14ac:dyDescent="0.25">
      <c r="A303" s="248" t="str">
        <f>IF(NOT(_xlfn.ISFORMULA(D303)),IF(AND(ISNUMBER(D303),D303&lt;&gt;0),Accueil!$B$7,IF(NOT(_xlfn.ISFORMULA(G303)),IF(AND(ISNUMBER(G303),G303&lt;&gt;0),Accueil!$B$7,""),"")),IF(NOT(_xlfn.ISFORMULA(G303)),IF(AND(ISNUMBER(G303),G303&lt;&gt;0),Accueil!$B$7,""),""))</f>
        <v/>
      </c>
      <c r="B303" s="37"/>
      <c r="C303" s="50"/>
      <c r="D303" s="249" t="str">
        <f t="shared" ca="1" si="48"/>
        <v/>
      </c>
      <c r="E303" s="223" t="str">
        <f t="shared" ca="1" si="49"/>
        <v/>
      </c>
      <c r="F303" s="223" t="str">
        <f t="shared" ca="1" si="50"/>
        <v/>
      </c>
      <c r="G303" s="224" t="str">
        <f t="shared" ca="1" si="51"/>
        <v/>
      </c>
      <c r="H303" s="255" t="str">
        <f t="shared" ca="1" si="52"/>
        <v/>
      </c>
      <c r="I303" s="251" t="str">
        <f t="shared" ca="1" si="53"/>
        <v/>
      </c>
      <c r="J303" s="244" t="str">
        <f t="shared" ca="1" si="54"/>
        <v/>
      </c>
      <c r="K303" s="35"/>
      <c r="L303" s="148"/>
      <c r="M303" s="148"/>
      <c r="N303" s="148"/>
      <c r="O303" s="148"/>
      <c r="P303" s="148"/>
      <c r="Q303" s="148"/>
      <c r="R303" s="148"/>
      <c r="S303" s="148"/>
      <c r="T303" s="197"/>
      <c r="U303" s="35"/>
      <c r="X303" s="148"/>
      <c r="Y303" s="148"/>
      <c r="Z303" s="148"/>
      <c r="AA303" s="228" t="b">
        <f t="shared" ca="1" si="55"/>
        <v>1</v>
      </c>
      <c r="AB303" s="228" t="b">
        <f t="shared" si="56"/>
        <v>0</v>
      </c>
      <c r="AC303" s="228" t="b">
        <f ca="1">AND(Accueil!$Z$100="Régulière",Accueil!$E$5="Oui",$AA303,NOT($AB303),OR($AE303="",Accueil!$E$7="",NOT(ISNUMBER(Accueil!$E$7)),$AE303&gt;=Accueil!$E$7))</f>
        <v>0</v>
      </c>
      <c r="AD303" s="228" t="b">
        <f ca="1">AND(Accueil!$Z$100="Régulière",Accueil!$E$8="Oui",$AA303,NOT($AB303),OR($AE303="",Accueil!$E$10="",NOT(ISNUMBER(Accueil!$E$10)),$AE303&gt;=Accueil!$E$10))</f>
        <v>0</v>
      </c>
      <c r="AE303" s="247" t="str">
        <f>IF(NOT(_xlfn.ISFORMULA(A303)),IF(ISNUMBER(A303),A303,IF(NOT(_xlfn.ISFORMULA(D303)),IF(AND(ISNUMBER(D303),D303&lt;&gt;0),Accueil!$B$7,IF(NOT(_xlfn.ISFORMULA(G303)),IF(AND(ISNUMBER(G303),G303&lt;&gt;0),Accueil!$B$7,""),"")),IF(NOT(_xlfn.ISFORMULA(G303)),IF(AND(ISNUMBER(G303),G303&lt;&gt;0),Accueil!$B$7,""),""))),IF(NOT(_xlfn.ISFORMULA(D303)),IF(AND(ISNUMBER(D303),D303&lt;&gt;0),Accueil!$B$7,IF(NOT(_xlfn.ISFORMULA(G303)),IF(AND(ISNUMBER(G303),G303&lt;&gt;0),Accueil!$B$7,""),"")),IF(NOT(_xlfn.ISFORMULA(G303)),IF(AND(ISNUMBER(G303),G303&lt;&gt;0),Accueil!$B$7,""),"")))</f>
        <v/>
      </c>
      <c r="AF303" s="231" t="str">
        <f t="shared" ca="1" si="57"/>
        <v/>
      </c>
      <c r="AG303" s="231">
        <f ca="1">IF($AC303,ROUND(IF(ISNUMBER(E303),E303,0)*(IF(OR(ISNUMBER(SEARCH("Non déductible",$C303)),ISNUMBER(SEARCH("Non deductible",$C303))),0,IF(ISNUMBER(SEARCH("Repas",$C303)),0.5,IF(ISNUMBER(SEARCH("Bureau à domicile",$C303)),Accueil!$B$13,IF(OR(ISNUMBER(SEARCH("Véhicule",$C303)),ISNUMBER(SEARCH("Vehicule",$C303)),ISNUMBER(SEARCH("vehicule",$C303))),Accueil!$B$14,IFERROR(VLOOKUP($C303,$L$3:$P$43,5,FALSE),1)))))),2),0)</f>
        <v>0</v>
      </c>
      <c r="AH303" s="231">
        <f ca="1">IF($AD303,ROUND(IF(ISNUMBER(F303),F303,0)*(IF(OR(ISNUMBER(SEARCH("Non déductible",$C303)),ISNUMBER(SEARCH("Non deductible",$C303))),0,IF(ISNUMBER(SEARCH("Repas",$C303)),0.5,IF(ISNUMBER(SEARCH("Bureau à domicile",$C303)),Accueil!$B$13,IF(OR(ISNUMBER(SEARCH("Véhicule",$C303)),ISNUMBER(SEARCH("Vehicule",$C303)),ISNUMBER(SEARCH("vehicule",$C303))),Accueil!$B$14,IFERROR(VLOOKUP($C303,$L$3:$P$43,5,FALSE),1)))))),2),0)</f>
        <v>0</v>
      </c>
    </row>
    <row r="304" spans="1:34" ht="20.100000000000001" customHeight="1" x14ac:dyDescent="0.25">
      <c r="A304" s="248" t="str">
        <f>IF(NOT(_xlfn.ISFORMULA(D304)),IF(AND(ISNUMBER(D304),D304&lt;&gt;0),Accueil!$B$7,IF(NOT(_xlfn.ISFORMULA(G304)),IF(AND(ISNUMBER(G304),G304&lt;&gt;0),Accueil!$B$7,""),"")),IF(NOT(_xlfn.ISFORMULA(G304)),IF(AND(ISNUMBER(G304),G304&lt;&gt;0),Accueil!$B$7,""),""))</f>
        <v/>
      </c>
      <c r="B304" s="37"/>
      <c r="C304" s="50"/>
      <c r="D304" s="249" t="str">
        <f t="shared" ca="1" si="48"/>
        <v/>
      </c>
      <c r="E304" s="223" t="str">
        <f t="shared" ca="1" si="49"/>
        <v/>
      </c>
      <c r="F304" s="223" t="str">
        <f t="shared" ca="1" si="50"/>
        <v/>
      </c>
      <c r="G304" s="224" t="str">
        <f t="shared" ca="1" si="51"/>
        <v/>
      </c>
      <c r="H304" s="255" t="str">
        <f t="shared" ca="1" si="52"/>
        <v/>
      </c>
      <c r="I304" s="251" t="str">
        <f t="shared" ca="1" si="53"/>
        <v/>
      </c>
      <c r="J304" s="244" t="str">
        <f t="shared" ca="1" si="54"/>
        <v/>
      </c>
      <c r="K304" s="35"/>
      <c r="L304" s="148"/>
      <c r="M304" s="148"/>
      <c r="N304" s="148"/>
      <c r="O304" s="148"/>
      <c r="P304" s="148"/>
      <c r="Q304" s="148"/>
      <c r="R304" s="148"/>
      <c r="S304" s="148"/>
      <c r="T304" s="197"/>
      <c r="U304" s="35"/>
      <c r="X304" s="148"/>
      <c r="Y304" s="148"/>
      <c r="Z304" s="148"/>
      <c r="AA304" s="228" t="b">
        <f t="shared" ca="1" si="55"/>
        <v>1</v>
      </c>
      <c r="AB304" s="228" t="b">
        <f t="shared" si="56"/>
        <v>0</v>
      </c>
      <c r="AC304" s="228" t="b">
        <f ca="1">AND(Accueil!$Z$100="Régulière",Accueil!$E$5="Oui",$AA304,NOT($AB304),OR($AE304="",Accueil!$E$7="",NOT(ISNUMBER(Accueil!$E$7)),$AE304&gt;=Accueil!$E$7))</f>
        <v>0</v>
      </c>
      <c r="AD304" s="228" t="b">
        <f ca="1">AND(Accueil!$Z$100="Régulière",Accueil!$E$8="Oui",$AA304,NOT($AB304),OR($AE304="",Accueil!$E$10="",NOT(ISNUMBER(Accueil!$E$10)),$AE304&gt;=Accueil!$E$10))</f>
        <v>0</v>
      </c>
      <c r="AE304" s="247" t="str">
        <f>IF(NOT(_xlfn.ISFORMULA(A304)),IF(ISNUMBER(A304),A304,IF(NOT(_xlfn.ISFORMULA(D304)),IF(AND(ISNUMBER(D304),D304&lt;&gt;0),Accueil!$B$7,IF(NOT(_xlfn.ISFORMULA(G304)),IF(AND(ISNUMBER(G304),G304&lt;&gt;0),Accueil!$B$7,""),"")),IF(NOT(_xlfn.ISFORMULA(G304)),IF(AND(ISNUMBER(G304),G304&lt;&gt;0),Accueil!$B$7,""),""))),IF(NOT(_xlfn.ISFORMULA(D304)),IF(AND(ISNUMBER(D304),D304&lt;&gt;0),Accueil!$B$7,IF(NOT(_xlfn.ISFORMULA(G304)),IF(AND(ISNUMBER(G304),G304&lt;&gt;0),Accueil!$B$7,""),"")),IF(NOT(_xlfn.ISFORMULA(G304)),IF(AND(ISNUMBER(G304),G304&lt;&gt;0),Accueil!$B$7,""),"")))</f>
        <v/>
      </c>
      <c r="AF304" s="231" t="str">
        <f t="shared" ca="1" si="57"/>
        <v/>
      </c>
      <c r="AG304" s="231">
        <f ca="1">IF($AC304,ROUND(IF(ISNUMBER(E304),E304,0)*(IF(OR(ISNUMBER(SEARCH("Non déductible",$C304)),ISNUMBER(SEARCH("Non deductible",$C304))),0,IF(ISNUMBER(SEARCH("Repas",$C304)),0.5,IF(ISNUMBER(SEARCH("Bureau à domicile",$C304)),Accueil!$B$13,IF(OR(ISNUMBER(SEARCH("Véhicule",$C304)),ISNUMBER(SEARCH("Vehicule",$C304)),ISNUMBER(SEARCH("vehicule",$C304))),Accueil!$B$14,IFERROR(VLOOKUP($C304,$L$3:$P$43,5,FALSE),1)))))),2),0)</f>
        <v>0</v>
      </c>
      <c r="AH304" s="231">
        <f ca="1">IF($AD304,ROUND(IF(ISNUMBER(F304),F304,0)*(IF(OR(ISNUMBER(SEARCH("Non déductible",$C304)),ISNUMBER(SEARCH("Non deductible",$C304))),0,IF(ISNUMBER(SEARCH("Repas",$C304)),0.5,IF(ISNUMBER(SEARCH("Bureau à domicile",$C304)),Accueil!$B$13,IF(OR(ISNUMBER(SEARCH("Véhicule",$C304)),ISNUMBER(SEARCH("Vehicule",$C304)),ISNUMBER(SEARCH("vehicule",$C304))),Accueil!$B$14,IFERROR(VLOOKUP($C304,$L$3:$P$43,5,FALSE),1)))))),2),0)</f>
        <v>0</v>
      </c>
    </row>
    <row r="305" spans="1:34" ht="20.100000000000001" customHeight="1" x14ac:dyDescent="0.25">
      <c r="A305" s="248" t="str">
        <f>IF(NOT(_xlfn.ISFORMULA(D305)),IF(AND(ISNUMBER(D305),D305&lt;&gt;0),Accueil!$B$7,IF(NOT(_xlfn.ISFORMULA(G305)),IF(AND(ISNUMBER(G305),G305&lt;&gt;0),Accueil!$B$7,""),"")),IF(NOT(_xlfn.ISFORMULA(G305)),IF(AND(ISNUMBER(G305),G305&lt;&gt;0),Accueil!$B$7,""),""))</f>
        <v/>
      </c>
      <c r="B305" s="37"/>
      <c r="C305" s="50"/>
      <c r="D305" s="249" t="str">
        <f t="shared" ca="1" si="48"/>
        <v/>
      </c>
      <c r="E305" s="223" t="str">
        <f t="shared" ca="1" si="49"/>
        <v/>
      </c>
      <c r="F305" s="223" t="str">
        <f t="shared" ca="1" si="50"/>
        <v/>
      </c>
      <c r="G305" s="224" t="str">
        <f t="shared" ca="1" si="51"/>
        <v/>
      </c>
      <c r="H305" s="255" t="str">
        <f t="shared" ca="1" si="52"/>
        <v/>
      </c>
      <c r="I305" s="251" t="str">
        <f t="shared" ca="1" si="53"/>
        <v/>
      </c>
      <c r="J305" s="244" t="str">
        <f t="shared" ca="1" si="54"/>
        <v/>
      </c>
      <c r="K305" s="35"/>
      <c r="L305" s="148"/>
      <c r="M305" s="148"/>
      <c r="N305" s="148"/>
      <c r="O305" s="148"/>
      <c r="P305" s="148"/>
      <c r="Q305" s="148"/>
      <c r="R305" s="148"/>
      <c r="S305" s="148"/>
      <c r="T305" s="197"/>
      <c r="U305" s="35"/>
      <c r="X305" s="148"/>
      <c r="Y305" s="148"/>
      <c r="Z305" s="148"/>
      <c r="AA305" s="228" t="b">
        <f t="shared" ca="1" si="55"/>
        <v>1</v>
      </c>
      <c r="AB305" s="228" t="b">
        <f t="shared" si="56"/>
        <v>0</v>
      </c>
      <c r="AC305" s="228" t="b">
        <f ca="1">AND(Accueil!$Z$100="Régulière",Accueil!$E$5="Oui",$AA305,NOT($AB305),OR($AE305="",Accueil!$E$7="",NOT(ISNUMBER(Accueil!$E$7)),$AE305&gt;=Accueil!$E$7))</f>
        <v>0</v>
      </c>
      <c r="AD305" s="228" t="b">
        <f ca="1">AND(Accueil!$Z$100="Régulière",Accueil!$E$8="Oui",$AA305,NOT($AB305),OR($AE305="",Accueil!$E$10="",NOT(ISNUMBER(Accueil!$E$10)),$AE305&gt;=Accueil!$E$10))</f>
        <v>0</v>
      </c>
      <c r="AE305" s="247" t="str">
        <f>IF(NOT(_xlfn.ISFORMULA(A305)),IF(ISNUMBER(A305),A305,IF(NOT(_xlfn.ISFORMULA(D305)),IF(AND(ISNUMBER(D305),D305&lt;&gt;0),Accueil!$B$7,IF(NOT(_xlfn.ISFORMULA(G305)),IF(AND(ISNUMBER(G305),G305&lt;&gt;0),Accueil!$B$7,""),"")),IF(NOT(_xlfn.ISFORMULA(G305)),IF(AND(ISNUMBER(G305),G305&lt;&gt;0),Accueil!$B$7,""),""))),IF(NOT(_xlfn.ISFORMULA(D305)),IF(AND(ISNUMBER(D305),D305&lt;&gt;0),Accueil!$B$7,IF(NOT(_xlfn.ISFORMULA(G305)),IF(AND(ISNUMBER(G305),G305&lt;&gt;0),Accueil!$B$7,""),"")),IF(NOT(_xlfn.ISFORMULA(G305)),IF(AND(ISNUMBER(G305),G305&lt;&gt;0),Accueil!$B$7,""),"")))</f>
        <v/>
      </c>
      <c r="AF305" s="231" t="str">
        <f t="shared" ca="1" si="57"/>
        <v/>
      </c>
      <c r="AG305" s="231">
        <f ca="1">IF($AC305,ROUND(IF(ISNUMBER(E305),E305,0)*(IF(OR(ISNUMBER(SEARCH("Non déductible",$C305)),ISNUMBER(SEARCH("Non deductible",$C305))),0,IF(ISNUMBER(SEARCH("Repas",$C305)),0.5,IF(ISNUMBER(SEARCH("Bureau à domicile",$C305)),Accueil!$B$13,IF(OR(ISNUMBER(SEARCH("Véhicule",$C305)),ISNUMBER(SEARCH("Vehicule",$C305)),ISNUMBER(SEARCH("vehicule",$C305))),Accueil!$B$14,IFERROR(VLOOKUP($C305,$L$3:$P$43,5,FALSE),1)))))),2),0)</f>
        <v>0</v>
      </c>
      <c r="AH305" s="231">
        <f ca="1">IF($AD305,ROUND(IF(ISNUMBER(F305),F305,0)*(IF(OR(ISNUMBER(SEARCH("Non déductible",$C305)),ISNUMBER(SEARCH("Non deductible",$C305))),0,IF(ISNUMBER(SEARCH("Repas",$C305)),0.5,IF(ISNUMBER(SEARCH("Bureau à domicile",$C305)),Accueil!$B$13,IF(OR(ISNUMBER(SEARCH("Véhicule",$C305)),ISNUMBER(SEARCH("Vehicule",$C305)),ISNUMBER(SEARCH("vehicule",$C305))),Accueil!$B$14,IFERROR(VLOOKUP($C305,$L$3:$P$43,5,FALSE),1)))))),2),0)</f>
        <v>0</v>
      </c>
    </row>
    <row r="306" spans="1:34" ht="20.100000000000001" customHeight="1" x14ac:dyDescent="0.25">
      <c r="A306" s="248" t="str">
        <f>IF(NOT(_xlfn.ISFORMULA(D306)),IF(AND(ISNUMBER(D306),D306&lt;&gt;0),Accueil!$B$7,IF(NOT(_xlfn.ISFORMULA(G306)),IF(AND(ISNUMBER(G306),G306&lt;&gt;0),Accueil!$B$7,""),"")),IF(NOT(_xlfn.ISFORMULA(G306)),IF(AND(ISNUMBER(G306),G306&lt;&gt;0),Accueil!$B$7,""),""))</f>
        <v/>
      </c>
      <c r="B306" s="37"/>
      <c r="C306" s="50"/>
      <c r="D306" s="249" t="str">
        <f t="shared" ca="1" si="48"/>
        <v/>
      </c>
      <c r="E306" s="223" t="str">
        <f t="shared" ca="1" si="49"/>
        <v/>
      </c>
      <c r="F306" s="223" t="str">
        <f t="shared" ca="1" si="50"/>
        <v/>
      </c>
      <c r="G306" s="224" t="str">
        <f t="shared" ca="1" si="51"/>
        <v/>
      </c>
      <c r="H306" s="255" t="str">
        <f t="shared" ca="1" si="52"/>
        <v/>
      </c>
      <c r="I306" s="251" t="str">
        <f t="shared" ca="1" si="53"/>
        <v/>
      </c>
      <c r="J306" s="244" t="str">
        <f t="shared" ca="1" si="54"/>
        <v/>
      </c>
      <c r="K306" s="35"/>
      <c r="L306" s="148"/>
      <c r="M306" s="148"/>
      <c r="N306" s="148"/>
      <c r="O306" s="148"/>
      <c r="P306" s="148"/>
      <c r="Q306" s="148"/>
      <c r="R306" s="148"/>
      <c r="S306" s="148"/>
      <c r="T306" s="197"/>
      <c r="U306" s="35"/>
      <c r="X306" s="148"/>
      <c r="Y306" s="148"/>
      <c r="Z306" s="148"/>
      <c r="AA306" s="228" t="b">
        <f t="shared" ca="1" si="55"/>
        <v>1</v>
      </c>
      <c r="AB306" s="228" t="b">
        <f t="shared" si="56"/>
        <v>0</v>
      </c>
      <c r="AC306" s="228" t="b">
        <f ca="1">AND(Accueil!$Z$100="Régulière",Accueil!$E$5="Oui",$AA306,NOT($AB306),OR($AE306="",Accueil!$E$7="",NOT(ISNUMBER(Accueil!$E$7)),$AE306&gt;=Accueil!$E$7))</f>
        <v>0</v>
      </c>
      <c r="AD306" s="228" t="b">
        <f ca="1">AND(Accueil!$Z$100="Régulière",Accueil!$E$8="Oui",$AA306,NOT($AB306),OR($AE306="",Accueil!$E$10="",NOT(ISNUMBER(Accueil!$E$10)),$AE306&gt;=Accueil!$E$10))</f>
        <v>0</v>
      </c>
      <c r="AE306" s="247" t="str">
        <f>IF(NOT(_xlfn.ISFORMULA(A306)),IF(ISNUMBER(A306),A306,IF(NOT(_xlfn.ISFORMULA(D306)),IF(AND(ISNUMBER(D306),D306&lt;&gt;0),Accueil!$B$7,IF(NOT(_xlfn.ISFORMULA(G306)),IF(AND(ISNUMBER(G306),G306&lt;&gt;0),Accueil!$B$7,""),"")),IF(NOT(_xlfn.ISFORMULA(G306)),IF(AND(ISNUMBER(G306),G306&lt;&gt;0),Accueil!$B$7,""),""))),IF(NOT(_xlfn.ISFORMULA(D306)),IF(AND(ISNUMBER(D306),D306&lt;&gt;0),Accueil!$B$7,IF(NOT(_xlfn.ISFORMULA(G306)),IF(AND(ISNUMBER(G306),G306&lt;&gt;0),Accueil!$B$7,""),"")),IF(NOT(_xlfn.ISFORMULA(G306)),IF(AND(ISNUMBER(G306),G306&lt;&gt;0),Accueil!$B$7,""),"")))</f>
        <v/>
      </c>
      <c r="AF306" s="231" t="str">
        <f t="shared" ca="1" si="57"/>
        <v/>
      </c>
      <c r="AG306" s="231">
        <f ca="1">IF($AC306,ROUND(IF(ISNUMBER(E306),E306,0)*(IF(OR(ISNUMBER(SEARCH("Non déductible",$C306)),ISNUMBER(SEARCH("Non deductible",$C306))),0,IF(ISNUMBER(SEARCH("Repas",$C306)),0.5,IF(ISNUMBER(SEARCH("Bureau à domicile",$C306)),Accueil!$B$13,IF(OR(ISNUMBER(SEARCH("Véhicule",$C306)),ISNUMBER(SEARCH("Vehicule",$C306)),ISNUMBER(SEARCH("vehicule",$C306))),Accueil!$B$14,IFERROR(VLOOKUP($C306,$L$3:$P$43,5,FALSE),1)))))),2),0)</f>
        <v>0</v>
      </c>
      <c r="AH306" s="231">
        <f ca="1">IF($AD306,ROUND(IF(ISNUMBER(F306),F306,0)*(IF(OR(ISNUMBER(SEARCH("Non déductible",$C306)),ISNUMBER(SEARCH("Non deductible",$C306))),0,IF(ISNUMBER(SEARCH("Repas",$C306)),0.5,IF(ISNUMBER(SEARCH("Bureau à domicile",$C306)),Accueil!$B$13,IF(OR(ISNUMBER(SEARCH("Véhicule",$C306)),ISNUMBER(SEARCH("Vehicule",$C306)),ISNUMBER(SEARCH("vehicule",$C306))),Accueil!$B$14,IFERROR(VLOOKUP($C306,$L$3:$P$43,5,FALSE),1)))))),2),0)</f>
        <v>0</v>
      </c>
    </row>
    <row r="307" spans="1:34" ht="20.100000000000001" customHeight="1" x14ac:dyDescent="0.25">
      <c r="A307" s="248" t="str">
        <f>IF(NOT(_xlfn.ISFORMULA(D307)),IF(AND(ISNUMBER(D307),D307&lt;&gt;0),Accueil!$B$7,IF(NOT(_xlfn.ISFORMULA(G307)),IF(AND(ISNUMBER(G307),G307&lt;&gt;0),Accueil!$B$7,""),"")),IF(NOT(_xlfn.ISFORMULA(G307)),IF(AND(ISNUMBER(G307),G307&lt;&gt;0),Accueil!$B$7,""),""))</f>
        <v/>
      </c>
      <c r="B307" s="37"/>
      <c r="C307" s="50"/>
      <c r="D307" s="249" t="str">
        <f t="shared" ca="1" si="48"/>
        <v/>
      </c>
      <c r="E307" s="223" t="str">
        <f t="shared" ca="1" si="49"/>
        <v/>
      </c>
      <c r="F307" s="223" t="str">
        <f t="shared" ca="1" si="50"/>
        <v/>
      </c>
      <c r="G307" s="224" t="str">
        <f t="shared" ca="1" si="51"/>
        <v/>
      </c>
      <c r="H307" s="255" t="str">
        <f t="shared" ca="1" si="52"/>
        <v/>
      </c>
      <c r="I307" s="251" t="str">
        <f t="shared" ca="1" si="53"/>
        <v/>
      </c>
      <c r="J307" s="244" t="str">
        <f t="shared" ca="1" si="54"/>
        <v/>
      </c>
      <c r="K307" s="35"/>
      <c r="L307" s="148"/>
      <c r="M307" s="148"/>
      <c r="N307" s="148"/>
      <c r="O307" s="148"/>
      <c r="P307" s="148"/>
      <c r="Q307" s="148"/>
      <c r="R307" s="148"/>
      <c r="S307" s="148"/>
      <c r="T307" s="197"/>
      <c r="U307" s="35"/>
      <c r="X307" s="148"/>
      <c r="Y307" s="148"/>
      <c r="Z307" s="148"/>
      <c r="AA307" s="228" t="b">
        <f t="shared" ca="1" si="55"/>
        <v>1</v>
      </c>
      <c r="AB307" s="228" t="b">
        <f t="shared" si="56"/>
        <v>0</v>
      </c>
      <c r="AC307" s="228" t="b">
        <f ca="1">AND(Accueil!$Z$100="Régulière",Accueil!$E$5="Oui",$AA307,NOT($AB307),OR($AE307="",Accueil!$E$7="",NOT(ISNUMBER(Accueil!$E$7)),$AE307&gt;=Accueil!$E$7))</f>
        <v>0</v>
      </c>
      <c r="AD307" s="228" t="b">
        <f ca="1">AND(Accueil!$Z$100="Régulière",Accueil!$E$8="Oui",$AA307,NOT($AB307),OR($AE307="",Accueil!$E$10="",NOT(ISNUMBER(Accueil!$E$10)),$AE307&gt;=Accueil!$E$10))</f>
        <v>0</v>
      </c>
      <c r="AE307" s="247" t="str">
        <f>IF(NOT(_xlfn.ISFORMULA(A307)),IF(ISNUMBER(A307),A307,IF(NOT(_xlfn.ISFORMULA(D307)),IF(AND(ISNUMBER(D307),D307&lt;&gt;0),Accueil!$B$7,IF(NOT(_xlfn.ISFORMULA(G307)),IF(AND(ISNUMBER(G307),G307&lt;&gt;0),Accueil!$B$7,""),"")),IF(NOT(_xlfn.ISFORMULA(G307)),IF(AND(ISNUMBER(G307),G307&lt;&gt;0),Accueil!$B$7,""),""))),IF(NOT(_xlfn.ISFORMULA(D307)),IF(AND(ISNUMBER(D307),D307&lt;&gt;0),Accueil!$B$7,IF(NOT(_xlfn.ISFORMULA(G307)),IF(AND(ISNUMBER(G307),G307&lt;&gt;0),Accueil!$B$7,""),"")),IF(NOT(_xlfn.ISFORMULA(G307)),IF(AND(ISNUMBER(G307),G307&lt;&gt;0),Accueil!$B$7,""),"")))</f>
        <v/>
      </c>
      <c r="AF307" s="231" t="str">
        <f t="shared" ca="1" si="57"/>
        <v/>
      </c>
      <c r="AG307" s="231">
        <f ca="1">IF($AC307,ROUND(IF(ISNUMBER(E307),E307,0)*(IF(OR(ISNUMBER(SEARCH("Non déductible",$C307)),ISNUMBER(SEARCH("Non deductible",$C307))),0,IF(ISNUMBER(SEARCH("Repas",$C307)),0.5,IF(ISNUMBER(SEARCH("Bureau à domicile",$C307)),Accueil!$B$13,IF(OR(ISNUMBER(SEARCH("Véhicule",$C307)),ISNUMBER(SEARCH("Vehicule",$C307)),ISNUMBER(SEARCH("vehicule",$C307))),Accueil!$B$14,IFERROR(VLOOKUP($C307,$L$3:$P$43,5,FALSE),1)))))),2),0)</f>
        <v>0</v>
      </c>
      <c r="AH307" s="231">
        <f ca="1">IF($AD307,ROUND(IF(ISNUMBER(F307),F307,0)*(IF(OR(ISNUMBER(SEARCH("Non déductible",$C307)),ISNUMBER(SEARCH("Non deductible",$C307))),0,IF(ISNUMBER(SEARCH("Repas",$C307)),0.5,IF(ISNUMBER(SEARCH("Bureau à domicile",$C307)),Accueil!$B$13,IF(OR(ISNUMBER(SEARCH("Véhicule",$C307)),ISNUMBER(SEARCH("Vehicule",$C307)),ISNUMBER(SEARCH("vehicule",$C307))),Accueil!$B$14,IFERROR(VLOOKUP($C307,$L$3:$P$43,5,FALSE),1)))))),2),0)</f>
        <v>0</v>
      </c>
    </row>
    <row r="308" spans="1:34" ht="20.100000000000001" customHeight="1" x14ac:dyDescent="0.25">
      <c r="A308" s="248" t="str">
        <f>IF(NOT(_xlfn.ISFORMULA(D308)),IF(AND(ISNUMBER(D308),D308&lt;&gt;0),Accueil!$B$7,IF(NOT(_xlfn.ISFORMULA(G308)),IF(AND(ISNUMBER(G308),G308&lt;&gt;0),Accueil!$B$7,""),"")),IF(NOT(_xlfn.ISFORMULA(G308)),IF(AND(ISNUMBER(G308),G308&lt;&gt;0),Accueil!$B$7,""),""))</f>
        <v/>
      </c>
      <c r="B308" s="37"/>
      <c r="C308" s="50"/>
      <c r="D308" s="249" t="str">
        <f t="shared" ca="1" si="48"/>
        <v/>
      </c>
      <c r="E308" s="223" t="str">
        <f t="shared" ca="1" si="49"/>
        <v/>
      </c>
      <c r="F308" s="223" t="str">
        <f t="shared" ca="1" si="50"/>
        <v/>
      </c>
      <c r="G308" s="224" t="str">
        <f t="shared" ca="1" si="51"/>
        <v/>
      </c>
      <c r="H308" s="255" t="str">
        <f t="shared" ca="1" si="52"/>
        <v/>
      </c>
      <c r="I308" s="251" t="str">
        <f t="shared" ca="1" si="53"/>
        <v/>
      </c>
      <c r="J308" s="244" t="str">
        <f t="shared" ca="1" si="54"/>
        <v/>
      </c>
      <c r="K308" s="35"/>
      <c r="L308" s="148"/>
      <c r="M308" s="148"/>
      <c r="N308" s="148"/>
      <c r="O308" s="148"/>
      <c r="P308" s="148"/>
      <c r="Q308" s="148"/>
      <c r="R308" s="148"/>
      <c r="S308" s="148"/>
      <c r="T308" s="197"/>
      <c r="U308" s="35"/>
      <c r="X308" s="148"/>
      <c r="Y308" s="148"/>
      <c r="Z308" s="148"/>
      <c r="AA308" s="228" t="b">
        <f t="shared" ca="1" si="55"/>
        <v>1</v>
      </c>
      <c r="AB308" s="228" t="b">
        <f t="shared" si="56"/>
        <v>0</v>
      </c>
      <c r="AC308" s="228" t="b">
        <f ca="1">AND(Accueil!$Z$100="Régulière",Accueil!$E$5="Oui",$AA308,NOT($AB308),OR($AE308="",Accueil!$E$7="",NOT(ISNUMBER(Accueil!$E$7)),$AE308&gt;=Accueil!$E$7))</f>
        <v>0</v>
      </c>
      <c r="AD308" s="228" t="b">
        <f ca="1">AND(Accueil!$Z$100="Régulière",Accueil!$E$8="Oui",$AA308,NOT($AB308),OR($AE308="",Accueil!$E$10="",NOT(ISNUMBER(Accueil!$E$10)),$AE308&gt;=Accueil!$E$10))</f>
        <v>0</v>
      </c>
      <c r="AE308" s="247" t="str">
        <f>IF(NOT(_xlfn.ISFORMULA(A308)),IF(ISNUMBER(A308),A308,IF(NOT(_xlfn.ISFORMULA(D308)),IF(AND(ISNUMBER(D308),D308&lt;&gt;0),Accueil!$B$7,IF(NOT(_xlfn.ISFORMULA(G308)),IF(AND(ISNUMBER(G308),G308&lt;&gt;0),Accueil!$B$7,""),"")),IF(NOT(_xlfn.ISFORMULA(G308)),IF(AND(ISNUMBER(G308),G308&lt;&gt;0),Accueil!$B$7,""),""))),IF(NOT(_xlfn.ISFORMULA(D308)),IF(AND(ISNUMBER(D308),D308&lt;&gt;0),Accueil!$B$7,IF(NOT(_xlfn.ISFORMULA(G308)),IF(AND(ISNUMBER(G308),G308&lt;&gt;0),Accueil!$B$7,""),"")),IF(NOT(_xlfn.ISFORMULA(G308)),IF(AND(ISNUMBER(G308),G308&lt;&gt;0),Accueil!$B$7,""),"")))</f>
        <v/>
      </c>
      <c r="AF308" s="231" t="str">
        <f t="shared" ca="1" si="57"/>
        <v/>
      </c>
      <c r="AG308" s="231">
        <f ca="1">IF($AC308,ROUND(IF(ISNUMBER(E308),E308,0)*(IF(OR(ISNUMBER(SEARCH("Non déductible",$C308)),ISNUMBER(SEARCH("Non deductible",$C308))),0,IF(ISNUMBER(SEARCH("Repas",$C308)),0.5,IF(ISNUMBER(SEARCH("Bureau à domicile",$C308)),Accueil!$B$13,IF(OR(ISNUMBER(SEARCH("Véhicule",$C308)),ISNUMBER(SEARCH("Vehicule",$C308)),ISNUMBER(SEARCH("vehicule",$C308))),Accueil!$B$14,IFERROR(VLOOKUP($C308,$L$3:$P$43,5,FALSE),1)))))),2),0)</f>
        <v>0</v>
      </c>
      <c r="AH308" s="231">
        <f ca="1">IF($AD308,ROUND(IF(ISNUMBER(F308),F308,0)*(IF(OR(ISNUMBER(SEARCH("Non déductible",$C308)),ISNUMBER(SEARCH("Non deductible",$C308))),0,IF(ISNUMBER(SEARCH("Repas",$C308)),0.5,IF(ISNUMBER(SEARCH("Bureau à domicile",$C308)),Accueil!$B$13,IF(OR(ISNUMBER(SEARCH("Véhicule",$C308)),ISNUMBER(SEARCH("Vehicule",$C308)),ISNUMBER(SEARCH("vehicule",$C308))),Accueil!$B$14,IFERROR(VLOOKUP($C308,$L$3:$P$43,5,FALSE),1)))))),2),0)</f>
        <v>0</v>
      </c>
    </row>
    <row r="309" spans="1:34" ht="20.100000000000001" customHeight="1" x14ac:dyDescent="0.25">
      <c r="A309" s="248" t="str">
        <f>IF(NOT(_xlfn.ISFORMULA(D309)),IF(AND(ISNUMBER(D309),D309&lt;&gt;0),Accueil!$B$7,IF(NOT(_xlfn.ISFORMULA(G309)),IF(AND(ISNUMBER(G309),G309&lt;&gt;0),Accueil!$B$7,""),"")),IF(NOT(_xlfn.ISFORMULA(G309)),IF(AND(ISNUMBER(G309),G309&lt;&gt;0),Accueil!$B$7,""),""))</f>
        <v/>
      </c>
      <c r="B309" s="37"/>
      <c r="C309" s="50"/>
      <c r="D309" s="249" t="str">
        <f t="shared" ca="1" si="48"/>
        <v/>
      </c>
      <c r="E309" s="223" t="str">
        <f t="shared" ca="1" si="49"/>
        <v/>
      </c>
      <c r="F309" s="223" t="str">
        <f t="shared" ca="1" si="50"/>
        <v/>
      </c>
      <c r="G309" s="224" t="str">
        <f t="shared" ca="1" si="51"/>
        <v/>
      </c>
      <c r="H309" s="255" t="str">
        <f t="shared" ca="1" si="52"/>
        <v/>
      </c>
      <c r="I309" s="251" t="str">
        <f t="shared" ca="1" si="53"/>
        <v/>
      </c>
      <c r="J309" s="244" t="str">
        <f t="shared" ca="1" si="54"/>
        <v/>
      </c>
      <c r="K309" s="35"/>
      <c r="L309" s="148"/>
      <c r="M309" s="148"/>
      <c r="N309" s="148"/>
      <c r="O309" s="148"/>
      <c r="P309" s="148"/>
      <c r="Q309" s="148"/>
      <c r="R309" s="148"/>
      <c r="S309" s="148"/>
      <c r="T309" s="197"/>
      <c r="U309" s="35"/>
      <c r="X309" s="148"/>
      <c r="Y309" s="148"/>
      <c r="Z309" s="148"/>
      <c r="AA309" s="228" t="b">
        <f t="shared" ca="1" si="55"/>
        <v>1</v>
      </c>
      <c r="AB309" s="228" t="b">
        <f t="shared" si="56"/>
        <v>0</v>
      </c>
      <c r="AC309" s="228" t="b">
        <f ca="1">AND(Accueil!$Z$100="Régulière",Accueil!$E$5="Oui",$AA309,NOT($AB309),OR($AE309="",Accueil!$E$7="",NOT(ISNUMBER(Accueil!$E$7)),$AE309&gt;=Accueil!$E$7))</f>
        <v>0</v>
      </c>
      <c r="AD309" s="228" t="b">
        <f ca="1">AND(Accueil!$Z$100="Régulière",Accueil!$E$8="Oui",$AA309,NOT($AB309),OR($AE309="",Accueil!$E$10="",NOT(ISNUMBER(Accueil!$E$10)),$AE309&gt;=Accueil!$E$10))</f>
        <v>0</v>
      </c>
      <c r="AE309" s="247" t="str">
        <f>IF(NOT(_xlfn.ISFORMULA(A309)),IF(ISNUMBER(A309),A309,IF(NOT(_xlfn.ISFORMULA(D309)),IF(AND(ISNUMBER(D309),D309&lt;&gt;0),Accueil!$B$7,IF(NOT(_xlfn.ISFORMULA(G309)),IF(AND(ISNUMBER(G309),G309&lt;&gt;0),Accueil!$B$7,""),"")),IF(NOT(_xlfn.ISFORMULA(G309)),IF(AND(ISNUMBER(G309),G309&lt;&gt;0),Accueil!$B$7,""),""))),IF(NOT(_xlfn.ISFORMULA(D309)),IF(AND(ISNUMBER(D309),D309&lt;&gt;0),Accueil!$B$7,IF(NOT(_xlfn.ISFORMULA(G309)),IF(AND(ISNUMBER(G309),G309&lt;&gt;0),Accueil!$B$7,""),"")),IF(NOT(_xlfn.ISFORMULA(G309)),IF(AND(ISNUMBER(G309),G309&lt;&gt;0),Accueil!$B$7,""),"")))</f>
        <v/>
      </c>
      <c r="AF309" s="231" t="str">
        <f t="shared" ca="1" si="57"/>
        <v/>
      </c>
      <c r="AG309" s="231">
        <f ca="1">IF($AC309,ROUND(IF(ISNUMBER(E309),E309,0)*(IF(OR(ISNUMBER(SEARCH("Non déductible",$C309)),ISNUMBER(SEARCH("Non deductible",$C309))),0,IF(ISNUMBER(SEARCH("Repas",$C309)),0.5,IF(ISNUMBER(SEARCH("Bureau à domicile",$C309)),Accueil!$B$13,IF(OR(ISNUMBER(SEARCH("Véhicule",$C309)),ISNUMBER(SEARCH("Vehicule",$C309)),ISNUMBER(SEARCH("vehicule",$C309))),Accueil!$B$14,IFERROR(VLOOKUP($C309,$L$3:$P$43,5,FALSE),1)))))),2),0)</f>
        <v>0</v>
      </c>
      <c r="AH309" s="231">
        <f ca="1">IF($AD309,ROUND(IF(ISNUMBER(F309),F309,0)*(IF(OR(ISNUMBER(SEARCH("Non déductible",$C309)),ISNUMBER(SEARCH("Non deductible",$C309))),0,IF(ISNUMBER(SEARCH("Repas",$C309)),0.5,IF(ISNUMBER(SEARCH("Bureau à domicile",$C309)),Accueil!$B$13,IF(OR(ISNUMBER(SEARCH("Véhicule",$C309)),ISNUMBER(SEARCH("Vehicule",$C309)),ISNUMBER(SEARCH("vehicule",$C309))),Accueil!$B$14,IFERROR(VLOOKUP($C309,$L$3:$P$43,5,FALSE),1)))))),2),0)</f>
        <v>0</v>
      </c>
    </row>
    <row r="310" spans="1:34" ht="20.100000000000001" customHeight="1" x14ac:dyDescent="0.25">
      <c r="A310" s="248" t="str">
        <f>IF(NOT(_xlfn.ISFORMULA(D310)),IF(AND(ISNUMBER(D310),D310&lt;&gt;0),Accueil!$B$7,IF(NOT(_xlfn.ISFORMULA(G310)),IF(AND(ISNUMBER(G310),G310&lt;&gt;0),Accueil!$B$7,""),"")),IF(NOT(_xlfn.ISFORMULA(G310)),IF(AND(ISNUMBER(G310),G310&lt;&gt;0),Accueil!$B$7,""),""))</f>
        <v/>
      </c>
      <c r="B310" s="37"/>
      <c r="C310" s="50"/>
      <c r="D310" s="249" t="str">
        <f t="shared" ca="1" si="48"/>
        <v/>
      </c>
      <c r="E310" s="223" t="str">
        <f t="shared" ca="1" si="49"/>
        <v/>
      </c>
      <c r="F310" s="223" t="str">
        <f t="shared" ca="1" si="50"/>
        <v/>
      </c>
      <c r="G310" s="224" t="str">
        <f t="shared" ca="1" si="51"/>
        <v/>
      </c>
      <c r="H310" s="255" t="str">
        <f t="shared" ca="1" si="52"/>
        <v/>
      </c>
      <c r="I310" s="251" t="str">
        <f t="shared" ca="1" si="53"/>
        <v/>
      </c>
      <c r="J310" s="244" t="str">
        <f t="shared" ca="1" si="54"/>
        <v/>
      </c>
      <c r="K310" s="35"/>
      <c r="L310" s="148"/>
      <c r="M310" s="148"/>
      <c r="N310" s="148"/>
      <c r="O310" s="148"/>
      <c r="P310" s="148"/>
      <c r="Q310" s="148"/>
      <c r="R310" s="148"/>
      <c r="S310" s="148"/>
      <c r="T310" s="197"/>
      <c r="U310" s="35"/>
      <c r="X310" s="148"/>
      <c r="Y310" s="148"/>
      <c r="Z310" s="148"/>
      <c r="AA310" s="228" t="b">
        <f t="shared" ca="1" si="55"/>
        <v>1</v>
      </c>
      <c r="AB310" s="228" t="b">
        <f t="shared" si="56"/>
        <v>0</v>
      </c>
      <c r="AC310" s="228" t="b">
        <f ca="1">AND(Accueil!$Z$100="Régulière",Accueil!$E$5="Oui",$AA310,NOT($AB310),OR($AE310="",Accueil!$E$7="",NOT(ISNUMBER(Accueil!$E$7)),$AE310&gt;=Accueil!$E$7))</f>
        <v>0</v>
      </c>
      <c r="AD310" s="228" t="b">
        <f ca="1">AND(Accueil!$Z$100="Régulière",Accueil!$E$8="Oui",$AA310,NOT($AB310),OR($AE310="",Accueil!$E$10="",NOT(ISNUMBER(Accueil!$E$10)),$AE310&gt;=Accueil!$E$10))</f>
        <v>0</v>
      </c>
      <c r="AE310" s="247" t="str">
        <f>IF(NOT(_xlfn.ISFORMULA(A310)),IF(ISNUMBER(A310),A310,IF(NOT(_xlfn.ISFORMULA(D310)),IF(AND(ISNUMBER(D310),D310&lt;&gt;0),Accueil!$B$7,IF(NOT(_xlfn.ISFORMULA(G310)),IF(AND(ISNUMBER(G310),G310&lt;&gt;0),Accueil!$B$7,""),"")),IF(NOT(_xlfn.ISFORMULA(G310)),IF(AND(ISNUMBER(G310),G310&lt;&gt;0),Accueil!$B$7,""),""))),IF(NOT(_xlfn.ISFORMULA(D310)),IF(AND(ISNUMBER(D310),D310&lt;&gt;0),Accueil!$B$7,IF(NOT(_xlfn.ISFORMULA(G310)),IF(AND(ISNUMBER(G310),G310&lt;&gt;0),Accueil!$B$7,""),"")),IF(NOT(_xlfn.ISFORMULA(G310)),IF(AND(ISNUMBER(G310),G310&lt;&gt;0),Accueil!$B$7,""),"")))</f>
        <v/>
      </c>
      <c r="AF310" s="231" t="str">
        <f t="shared" ca="1" si="57"/>
        <v/>
      </c>
      <c r="AG310" s="231">
        <f ca="1">IF($AC310,ROUND(IF(ISNUMBER(E310),E310,0)*(IF(OR(ISNUMBER(SEARCH("Non déductible",$C310)),ISNUMBER(SEARCH("Non deductible",$C310))),0,IF(ISNUMBER(SEARCH("Repas",$C310)),0.5,IF(ISNUMBER(SEARCH("Bureau à domicile",$C310)),Accueil!$B$13,IF(OR(ISNUMBER(SEARCH("Véhicule",$C310)),ISNUMBER(SEARCH("Vehicule",$C310)),ISNUMBER(SEARCH("vehicule",$C310))),Accueil!$B$14,IFERROR(VLOOKUP($C310,$L$3:$P$43,5,FALSE),1)))))),2),0)</f>
        <v>0</v>
      </c>
      <c r="AH310" s="231">
        <f ca="1">IF($AD310,ROUND(IF(ISNUMBER(F310),F310,0)*(IF(OR(ISNUMBER(SEARCH("Non déductible",$C310)),ISNUMBER(SEARCH("Non deductible",$C310))),0,IF(ISNUMBER(SEARCH("Repas",$C310)),0.5,IF(ISNUMBER(SEARCH("Bureau à domicile",$C310)),Accueil!$B$13,IF(OR(ISNUMBER(SEARCH("Véhicule",$C310)),ISNUMBER(SEARCH("Vehicule",$C310)),ISNUMBER(SEARCH("vehicule",$C310))),Accueil!$B$14,IFERROR(VLOOKUP($C310,$L$3:$P$43,5,FALSE),1)))))),2),0)</f>
        <v>0</v>
      </c>
    </row>
    <row r="311" spans="1:34" ht="20.100000000000001" customHeight="1" x14ac:dyDescent="0.25">
      <c r="A311" s="248" t="str">
        <f>IF(NOT(_xlfn.ISFORMULA(D311)),IF(AND(ISNUMBER(D311),D311&lt;&gt;0),Accueil!$B$7,IF(NOT(_xlfn.ISFORMULA(G311)),IF(AND(ISNUMBER(G311),G311&lt;&gt;0),Accueil!$B$7,""),"")),IF(NOT(_xlfn.ISFORMULA(G311)),IF(AND(ISNUMBER(G311),G311&lt;&gt;0),Accueil!$B$7,""),""))</f>
        <v/>
      </c>
      <c r="B311" s="37"/>
      <c r="C311" s="50"/>
      <c r="D311" s="249" t="str">
        <f t="shared" ca="1" si="48"/>
        <v/>
      </c>
      <c r="E311" s="223" t="str">
        <f t="shared" ca="1" si="49"/>
        <v/>
      </c>
      <c r="F311" s="223" t="str">
        <f t="shared" ca="1" si="50"/>
        <v/>
      </c>
      <c r="G311" s="224" t="str">
        <f t="shared" ca="1" si="51"/>
        <v/>
      </c>
      <c r="H311" s="255" t="str">
        <f t="shared" ca="1" si="52"/>
        <v/>
      </c>
      <c r="I311" s="251" t="str">
        <f t="shared" ca="1" si="53"/>
        <v/>
      </c>
      <c r="J311" s="244" t="str">
        <f t="shared" ca="1" si="54"/>
        <v/>
      </c>
      <c r="K311" s="35"/>
      <c r="L311" s="148"/>
      <c r="M311" s="148"/>
      <c r="N311" s="148"/>
      <c r="O311" s="148"/>
      <c r="P311" s="148"/>
      <c r="Q311" s="148"/>
      <c r="R311" s="148"/>
      <c r="S311" s="148"/>
      <c r="T311" s="197"/>
      <c r="U311" s="35"/>
      <c r="X311" s="148"/>
      <c r="Y311" s="148"/>
      <c r="Z311" s="148"/>
      <c r="AA311" s="228" t="b">
        <f t="shared" ca="1" si="55"/>
        <v>1</v>
      </c>
      <c r="AB311" s="228" t="b">
        <f t="shared" si="56"/>
        <v>0</v>
      </c>
      <c r="AC311" s="228" t="b">
        <f ca="1">AND(Accueil!$Z$100="Régulière",Accueil!$E$5="Oui",$AA311,NOT($AB311),OR($AE311="",Accueil!$E$7="",NOT(ISNUMBER(Accueil!$E$7)),$AE311&gt;=Accueil!$E$7))</f>
        <v>0</v>
      </c>
      <c r="AD311" s="228" t="b">
        <f ca="1">AND(Accueil!$Z$100="Régulière",Accueil!$E$8="Oui",$AA311,NOT($AB311),OR($AE311="",Accueil!$E$10="",NOT(ISNUMBER(Accueil!$E$10)),$AE311&gt;=Accueil!$E$10))</f>
        <v>0</v>
      </c>
      <c r="AE311" s="247" t="str">
        <f>IF(NOT(_xlfn.ISFORMULA(A311)),IF(ISNUMBER(A311),A311,IF(NOT(_xlfn.ISFORMULA(D311)),IF(AND(ISNUMBER(D311),D311&lt;&gt;0),Accueil!$B$7,IF(NOT(_xlfn.ISFORMULA(G311)),IF(AND(ISNUMBER(G311),G311&lt;&gt;0),Accueil!$B$7,""),"")),IF(NOT(_xlfn.ISFORMULA(G311)),IF(AND(ISNUMBER(G311),G311&lt;&gt;0),Accueil!$B$7,""),""))),IF(NOT(_xlfn.ISFORMULA(D311)),IF(AND(ISNUMBER(D311),D311&lt;&gt;0),Accueil!$B$7,IF(NOT(_xlfn.ISFORMULA(G311)),IF(AND(ISNUMBER(G311),G311&lt;&gt;0),Accueil!$B$7,""),"")),IF(NOT(_xlfn.ISFORMULA(G311)),IF(AND(ISNUMBER(G311),G311&lt;&gt;0),Accueil!$B$7,""),"")))</f>
        <v/>
      </c>
      <c r="AF311" s="231" t="str">
        <f t="shared" ca="1" si="57"/>
        <v/>
      </c>
      <c r="AG311" s="231">
        <f ca="1">IF($AC311,ROUND(IF(ISNUMBER(E311),E311,0)*(IF(OR(ISNUMBER(SEARCH("Non déductible",$C311)),ISNUMBER(SEARCH("Non deductible",$C311))),0,IF(ISNUMBER(SEARCH("Repas",$C311)),0.5,IF(ISNUMBER(SEARCH("Bureau à domicile",$C311)),Accueil!$B$13,IF(OR(ISNUMBER(SEARCH("Véhicule",$C311)),ISNUMBER(SEARCH("Vehicule",$C311)),ISNUMBER(SEARCH("vehicule",$C311))),Accueil!$B$14,IFERROR(VLOOKUP($C311,$L$3:$P$43,5,FALSE),1)))))),2),0)</f>
        <v>0</v>
      </c>
      <c r="AH311" s="231">
        <f ca="1">IF($AD311,ROUND(IF(ISNUMBER(F311),F311,0)*(IF(OR(ISNUMBER(SEARCH("Non déductible",$C311)),ISNUMBER(SEARCH("Non deductible",$C311))),0,IF(ISNUMBER(SEARCH("Repas",$C311)),0.5,IF(ISNUMBER(SEARCH("Bureau à domicile",$C311)),Accueil!$B$13,IF(OR(ISNUMBER(SEARCH("Véhicule",$C311)),ISNUMBER(SEARCH("Vehicule",$C311)),ISNUMBER(SEARCH("vehicule",$C311))),Accueil!$B$14,IFERROR(VLOOKUP($C311,$L$3:$P$43,5,FALSE),1)))))),2),0)</f>
        <v>0</v>
      </c>
    </row>
    <row r="312" spans="1:34" ht="20.100000000000001" customHeight="1" x14ac:dyDescent="0.25">
      <c r="A312" s="248" t="str">
        <f>IF(NOT(_xlfn.ISFORMULA(D312)),IF(AND(ISNUMBER(D312),D312&lt;&gt;0),Accueil!$B$7,IF(NOT(_xlfn.ISFORMULA(G312)),IF(AND(ISNUMBER(G312),G312&lt;&gt;0),Accueil!$B$7,""),"")),IF(NOT(_xlfn.ISFORMULA(G312)),IF(AND(ISNUMBER(G312),G312&lt;&gt;0),Accueil!$B$7,""),""))</f>
        <v/>
      </c>
      <c r="B312" s="37"/>
      <c r="C312" s="50"/>
      <c r="D312" s="249" t="str">
        <f t="shared" ca="1" si="48"/>
        <v/>
      </c>
      <c r="E312" s="223" t="str">
        <f t="shared" ca="1" si="49"/>
        <v/>
      </c>
      <c r="F312" s="223" t="str">
        <f t="shared" ca="1" si="50"/>
        <v/>
      </c>
      <c r="G312" s="224" t="str">
        <f t="shared" ca="1" si="51"/>
        <v/>
      </c>
      <c r="H312" s="255" t="str">
        <f t="shared" ca="1" si="52"/>
        <v/>
      </c>
      <c r="I312" s="251" t="str">
        <f t="shared" ca="1" si="53"/>
        <v/>
      </c>
      <c r="J312" s="244" t="str">
        <f t="shared" ca="1" si="54"/>
        <v/>
      </c>
      <c r="K312" s="35"/>
      <c r="L312" s="148"/>
      <c r="M312" s="148"/>
      <c r="N312" s="148"/>
      <c r="O312" s="148"/>
      <c r="P312" s="148"/>
      <c r="Q312" s="148"/>
      <c r="R312" s="148"/>
      <c r="S312" s="148"/>
      <c r="T312" s="197"/>
      <c r="U312" s="35"/>
      <c r="X312" s="148"/>
      <c r="Y312" s="148"/>
      <c r="Z312" s="148"/>
      <c r="AA312" s="228" t="b">
        <f t="shared" ca="1" si="55"/>
        <v>1</v>
      </c>
      <c r="AB312" s="228" t="b">
        <f t="shared" si="56"/>
        <v>0</v>
      </c>
      <c r="AC312" s="228" t="b">
        <f ca="1">AND(Accueil!$Z$100="Régulière",Accueil!$E$5="Oui",$AA312,NOT($AB312),OR($AE312="",Accueil!$E$7="",NOT(ISNUMBER(Accueil!$E$7)),$AE312&gt;=Accueil!$E$7))</f>
        <v>0</v>
      </c>
      <c r="AD312" s="228" t="b">
        <f ca="1">AND(Accueil!$Z$100="Régulière",Accueil!$E$8="Oui",$AA312,NOT($AB312),OR($AE312="",Accueil!$E$10="",NOT(ISNUMBER(Accueil!$E$10)),$AE312&gt;=Accueil!$E$10))</f>
        <v>0</v>
      </c>
      <c r="AE312" s="247" t="str">
        <f>IF(NOT(_xlfn.ISFORMULA(A312)),IF(ISNUMBER(A312),A312,IF(NOT(_xlfn.ISFORMULA(D312)),IF(AND(ISNUMBER(D312),D312&lt;&gt;0),Accueil!$B$7,IF(NOT(_xlfn.ISFORMULA(G312)),IF(AND(ISNUMBER(G312),G312&lt;&gt;0),Accueil!$B$7,""),"")),IF(NOT(_xlfn.ISFORMULA(G312)),IF(AND(ISNUMBER(G312),G312&lt;&gt;0),Accueil!$B$7,""),""))),IF(NOT(_xlfn.ISFORMULA(D312)),IF(AND(ISNUMBER(D312),D312&lt;&gt;0),Accueil!$B$7,IF(NOT(_xlfn.ISFORMULA(G312)),IF(AND(ISNUMBER(G312),G312&lt;&gt;0),Accueil!$B$7,""),"")),IF(NOT(_xlfn.ISFORMULA(G312)),IF(AND(ISNUMBER(G312),G312&lt;&gt;0),Accueil!$B$7,""),"")))</f>
        <v/>
      </c>
      <c r="AF312" s="231" t="str">
        <f t="shared" ca="1" si="57"/>
        <v/>
      </c>
      <c r="AG312" s="231">
        <f ca="1">IF($AC312,ROUND(IF(ISNUMBER(E312),E312,0)*(IF(OR(ISNUMBER(SEARCH("Non déductible",$C312)),ISNUMBER(SEARCH("Non deductible",$C312))),0,IF(ISNUMBER(SEARCH("Repas",$C312)),0.5,IF(ISNUMBER(SEARCH("Bureau à domicile",$C312)),Accueil!$B$13,IF(OR(ISNUMBER(SEARCH("Véhicule",$C312)),ISNUMBER(SEARCH("Vehicule",$C312)),ISNUMBER(SEARCH("vehicule",$C312))),Accueil!$B$14,IFERROR(VLOOKUP($C312,$L$3:$P$43,5,FALSE),1)))))),2),0)</f>
        <v>0</v>
      </c>
      <c r="AH312" s="231">
        <f ca="1">IF($AD312,ROUND(IF(ISNUMBER(F312),F312,0)*(IF(OR(ISNUMBER(SEARCH("Non déductible",$C312)),ISNUMBER(SEARCH("Non deductible",$C312))),0,IF(ISNUMBER(SEARCH("Repas",$C312)),0.5,IF(ISNUMBER(SEARCH("Bureau à domicile",$C312)),Accueil!$B$13,IF(OR(ISNUMBER(SEARCH("Véhicule",$C312)),ISNUMBER(SEARCH("Vehicule",$C312)),ISNUMBER(SEARCH("vehicule",$C312))),Accueil!$B$14,IFERROR(VLOOKUP($C312,$L$3:$P$43,5,FALSE),1)))))),2),0)</f>
        <v>0</v>
      </c>
    </row>
    <row r="313" spans="1:34" ht="20.100000000000001" customHeight="1" x14ac:dyDescent="0.25">
      <c r="A313" s="248" t="str">
        <f>IF(NOT(_xlfn.ISFORMULA(D313)),IF(AND(ISNUMBER(D313),D313&lt;&gt;0),Accueil!$B$7,IF(NOT(_xlfn.ISFORMULA(G313)),IF(AND(ISNUMBER(G313),G313&lt;&gt;0),Accueil!$B$7,""),"")),IF(NOT(_xlfn.ISFORMULA(G313)),IF(AND(ISNUMBER(G313),G313&lt;&gt;0),Accueil!$B$7,""),""))</f>
        <v/>
      </c>
      <c r="B313" s="37"/>
      <c r="C313" s="50"/>
      <c r="D313" s="249" t="str">
        <f t="shared" ca="1" si="48"/>
        <v/>
      </c>
      <c r="E313" s="223" t="str">
        <f t="shared" ca="1" si="49"/>
        <v/>
      </c>
      <c r="F313" s="223" t="str">
        <f t="shared" ca="1" si="50"/>
        <v/>
      </c>
      <c r="G313" s="224" t="str">
        <f t="shared" ca="1" si="51"/>
        <v/>
      </c>
      <c r="H313" s="255" t="str">
        <f t="shared" ca="1" si="52"/>
        <v/>
      </c>
      <c r="I313" s="251" t="str">
        <f t="shared" ca="1" si="53"/>
        <v/>
      </c>
      <c r="J313" s="244" t="str">
        <f t="shared" ca="1" si="54"/>
        <v/>
      </c>
      <c r="K313" s="35"/>
      <c r="L313" s="148"/>
      <c r="M313" s="148"/>
      <c r="N313" s="148"/>
      <c r="O313" s="148"/>
      <c r="P313" s="148"/>
      <c r="Q313" s="148"/>
      <c r="R313" s="148"/>
      <c r="S313" s="148"/>
      <c r="T313" s="197"/>
      <c r="U313" s="35"/>
      <c r="X313" s="148"/>
      <c r="Y313" s="148"/>
      <c r="Z313" s="148"/>
      <c r="AA313" s="228" t="b">
        <f t="shared" ca="1" si="55"/>
        <v>1</v>
      </c>
      <c r="AB313" s="228" t="b">
        <f t="shared" si="56"/>
        <v>0</v>
      </c>
      <c r="AC313" s="228" t="b">
        <f ca="1">AND(Accueil!$Z$100="Régulière",Accueil!$E$5="Oui",$AA313,NOT($AB313),OR($AE313="",Accueil!$E$7="",NOT(ISNUMBER(Accueil!$E$7)),$AE313&gt;=Accueil!$E$7))</f>
        <v>0</v>
      </c>
      <c r="AD313" s="228" t="b">
        <f ca="1">AND(Accueil!$Z$100="Régulière",Accueil!$E$8="Oui",$AA313,NOT($AB313),OR($AE313="",Accueil!$E$10="",NOT(ISNUMBER(Accueil!$E$10)),$AE313&gt;=Accueil!$E$10))</f>
        <v>0</v>
      </c>
      <c r="AE313" s="247" t="str">
        <f>IF(NOT(_xlfn.ISFORMULA(A313)),IF(ISNUMBER(A313),A313,IF(NOT(_xlfn.ISFORMULA(D313)),IF(AND(ISNUMBER(D313),D313&lt;&gt;0),Accueil!$B$7,IF(NOT(_xlfn.ISFORMULA(G313)),IF(AND(ISNUMBER(G313),G313&lt;&gt;0),Accueil!$B$7,""),"")),IF(NOT(_xlfn.ISFORMULA(G313)),IF(AND(ISNUMBER(G313),G313&lt;&gt;0),Accueil!$B$7,""),""))),IF(NOT(_xlfn.ISFORMULA(D313)),IF(AND(ISNUMBER(D313),D313&lt;&gt;0),Accueil!$B$7,IF(NOT(_xlfn.ISFORMULA(G313)),IF(AND(ISNUMBER(G313),G313&lt;&gt;0),Accueil!$B$7,""),"")),IF(NOT(_xlfn.ISFORMULA(G313)),IF(AND(ISNUMBER(G313),G313&lt;&gt;0),Accueil!$B$7,""),"")))</f>
        <v/>
      </c>
      <c r="AF313" s="231" t="str">
        <f t="shared" ca="1" si="57"/>
        <v/>
      </c>
      <c r="AG313" s="231">
        <f ca="1">IF($AC313,ROUND(IF(ISNUMBER(E313),E313,0)*(IF(OR(ISNUMBER(SEARCH("Non déductible",$C313)),ISNUMBER(SEARCH("Non deductible",$C313))),0,IF(ISNUMBER(SEARCH("Repas",$C313)),0.5,IF(ISNUMBER(SEARCH("Bureau à domicile",$C313)),Accueil!$B$13,IF(OR(ISNUMBER(SEARCH("Véhicule",$C313)),ISNUMBER(SEARCH("Vehicule",$C313)),ISNUMBER(SEARCH("vehicule",$C313))),Accueil!$B$14,IFERROR(VLOOKUP($C313,$L$3:$P$43,5,FALSE),1)))))),2),0)</f>
        <v>0</v>
      </c>
      <c r="AH313" s="231">
        <f ca="1">IF($AD313,ROUND(IF(ISNUMBER(F313),F313,0)*(IF(OR(ISNUMBER(SEARCH("Non déductible",$C313)),ISNUMBER(SEARCH("Non deductible",$C313))),0,IF(ISNUMBER(SEARCH("Repas",$C313)),0.5,IF(ISNUMBER(SEARCH("Bureau à domicile",$C313)),Accueil!$B$13,IF(OR(ISNUMBER(SEARCH("Véhicule",$C313)),ISNUMBER(SEARCH("Vehicule",$C313)),ISNUMBER(SEARCH("vehicule",$C313))),Accueil!$B$14,IFERROR(VLOOKUP($C313,$L$3:$P$43,5,FALSE),1)))))),2),0)</f>
        <v>0</v>
      </c>
    </row>
    <row r="314" spans="1:34" ht="20.100000000000001" customHeight="1" x14ac:dyDescent="0.25">
      <c r="A314" s="248" t="str">
        <f>IF(NOT(_xlfn.ISFORMULA(D314)),IF(AND(ISNUMBER(D314),D314&lt;&gt;0),Accueil!$B$7,IF(NOT(_xlfn.ISFORMULA(G314)),IF(AND(ISNUMBER(G314),G314&lt;&gt;0),Accueil!$B$7,""),"")),IF(NOT(_xlfn.ISFORMULA(G314)),IF(AND(ISNUMBER(G314),G314&lt;&gt;0),Accueil!$B$7,""),""))</f>
        <v/>
      </c>
      <c r="B314" s="37"/>
      <c r="C314" s="50"/>
      <c r="D314" s="249" t="str">
        <f t="shared" ca="1" si="48"/>
        <v/>
      </c>
      <c r="E314" s="223" t="str">
        <f t="shared" ca="1" si="49"/>
        <v/>
      </c>
      <c r="F314" s="223" t="str">
        <f t="shared" ca="1" si="50"/>
        <v/>
      </c>
      <c r="G314" s="224" t="str">
        <f t="shared" ca="1" si="51"/>
        <v/>
      </c>
      <c r="H314" s="255" t="str">
        <f t="shared" ca="1" si="52"/>
        <v/>
      </c>
      <c r="I314" s="251" t="str">
        <f t="shared" ca="1" si="53"/>
        <v/>
      </c>
      <c r="J314" s="244" t="str">
        <f t="shared" ca="1" si="54"/>
        <v/>
      </c>
      <c r="K314" s="35"/>
      <c r="L314" s="148"/>
      <c r="M314" s="148"/>
      <c r="N314" s="148"/>
      <c r="O314" s="148"/>
      <c r="P314" s="148"/>
      <c r="Q314" s="148"/>
      <c r="R314" s="148"/>
      <c r="S314" s="148"/>
      <c r="T314" s="197"/>
      <c r="U314" s="35"/>
      <c r="X314" s="148"/>
      <c r="Y314" s="148"/>
      <c r="Z314" s="148"/>
      <c r="AA314" s="228" t="b">
        <f t="shared" ca="1" si="55"/>
        <v>1</v>
      </c>
      <c r="AB314" s="228" t="b">
        <f t="shared" si="56"/>
        <v>0</v>
      </c>
      <c r="AC314" s="228" t="b">
        <f ca="1">AND(Accueil!$Z$100="Régulière",Accueil!$E$5="Oui",$AA314,NOT($AB314),OR($AE314="",Accueil!$E$7="",NOT(ISNUMBER(Accueil!$E$7)),$AE314&gt;=Accueil!$E$7))</f>
        <v>0</v>
      </c>
      <c r="AD314" s="228" t="b">
        <f ca="1">AND(Accueil!$Z$100="Régulière",Accueil!$E$8="Oui",$AA314,NOT($AB314),OR($AE314="",Accueil!$E$10="",NOT(ISNUMBER(Accueil!$E$10)),$AE314&gt;=Accueil!$E$10))</f>
        <v>0</v>
      </c>
      <c r="AE314" s="247" t="str">
        <f>IF(NOT(_xlfn.ISFORMULA(A314)),IF(ISNUMBER(A314),A314,IF(NOT(_xlfn.ISFORMULA(D314)),IF(AND(ISNUMBER(D314),D314&lt;&gt;0),Accueil!$B$7,IF(NOT(_xlfn.ISFORMULA(G314)),IF(AND(ISNUMBER(G314),G314&lt;&gt;0),Accueil!$B$7,""),"")),IF(NOT(_xlfn.ISFORMULA(G314)),IF(AND(ISNUMBER(G314),G314&lt;&gt;0),Accueil!$B$7,""),""))),IF(NOT(_xlfn.ISFORMULA(D314)),IF(AND(ISNUMBER(D314),D314&lt;&gt;0),Accueil!$B$7,IF(NOT(_xlfn.ISFORMULA(G314)),IF(AND(ISNUMBER(G314),G314&lt;&gt;0),Accueil!$B$7,""),"")),IF(NOT(_xlfn.ISFORMULA(G314)),IF(AND(ISNUMBER(G314),G314&lt;&gt;0),Accueil!$B$7,""),"")))</f>
        <v/>
      </c>
      <c r="AF314" s="231" t="str">
        <f t="shared" ca="1" si="57"/>
        <v/>
      </c>
      <c r="AG314" s="231">
        <f ca="1">IF($AC314,ROUND(IF(ISNUMBER(E314),E314,0)*(IF(OR(ISNUMBER(SEARCH("Non déductible",$C314)),ISNUMBER(SEARCH("Non deductible",$C314))),0,IF(ISNUMBER(SEARCH("Repas",$C314)),0.5,IF(ISNUMBER(SEARCH("Bureau à domicile",$C314)),Accueil!$B$13,IF(OR(ISNUMBER(SEARCH("Véhicule",$C314)),ISNUMBER(SEARCH("Vehicule",$C314)),ISNUMBER(SEARCH("vehicule",$C314))),Accueil!$B$14,IFERROR(VLOOKUP($C314,$L$3:$P$43,5,FALSE),1)))))),2),0)</f>
        <v>0</v>
      </c>
      <c r="AH314" s="231">
        <f ca="1">IF($AD314,ROUND(IF(ISNUMBER(F314),F314,0)*(IF(OR(ISNUMBER(SEARCH("Non déductible",$C314)),ISNUMBER(SEARCH("Non deductible",$C314))),0,IF(ISNUMBER(SEARCH("Repas",$C314)),0.5,IF(ISNUMBER(SEARCH("Bureau à domicile",$C314)),Accueil!$B$13,IF(OR(ISNUMBER(SEARCH("Véhicule",$C314)),ISNUMBER(SEARCH("Vehicule",$C314)),ISNUMBER(SEARCH("vehicule",$C314))),Accueil!$B$14,IFERROR(VLOOKUP($C314,$L$3:$P$43,5,FALSE),1)))))),2),0)</f>
        <v>0</v>
      </c>
    </row>
    <row r="315" spans="1:34" ht="20.100000000000001" customHeight="1" x14ac:dyDescent="0.25">
      <c r="A315" s="248" t="str">
        <f>IF(NOT(_xlfn.ISFORMULA(D315)),IF(AND(ISNUMBER(D315),D315&lt;&gt;0),Accueil!$B$7,IF(NOT(_xlfn.ISFORMULA(G315)),IF(AND(ISNUMBER(G315),G315&lt;&gt;0),Accueil!$B$7,""),"")),IF(NOT(_xlfn.ISFORMULA(G315)),IF(AND(ISNUMBER(G315),G315&lt;&gt;0),Accueil!$B$7,""),""))</f>
        <v/>
      </c>
      <c r="B315" s="37"/>
      <c r="C315" s="50"/>
      <c r="D315" s="249" t="str">
        <f t="shared" ca="1" si="48"/>
        <v/>
      </c>
      <c r="E315" s="223" t="str">
        <f t="shared" ca="1" si="49"/>
        <v/>
      </c>
      <c r="F315" s="223" t="str">
        <f t="shared" ca="1" si="50"/>
        <v/>
      </c>
      <c r="G315" s="224" t="str">
        <f t="shared" ca="1" si="51"/>
        <v/>
      </c>
      <c r="H315" s="255" t="str">
        <f t="shared" ca="1" si="52"/>
        <v/>
      </c>
      <c r="I315" s="251" t="str">
        <f t="shared" ca="1" si="53"/>
        <v/>
      </c>
      <c r="J315" s="244" t="str">
        <f t="shared" ca="1" si="54"/>
        <v/>
      </c>
      <c r="K315" s="35"/>
      <c r="L315" s="148"/>
      <c r="M315" s="148"/>
      <c r="N315" s="148"/>
      <c r="O315" s="148"/>
      <c r="P315" s="148"/>
      <c r="Q315" s="148"/>
      <c r="R315" s="148"/>
      <c r="S315" s="148"/>
      <c r="T315" s="197"/>
      <c r="U315" s="35"/>
      <c r="X315" s="148"/>
      <c r="Y315" s="148"/>
      <c r="Z315" s="148"/>
      <c r="AA315" s="228" t="b">
        <f t="shared" ca="1" si="55"/>
        <v>1</v>
      </c>
      <c r="AB315" s="228" t="b">
        <f t="shared" si="56"/>
        <v>0</v>
      </c>
      <c r="AC315" s="228" t="b">
        <f ca="1">AND(Accueil!$Z$100="Régulière",Accueil!$E$5="Oui",$AA315,NOT($AB315),OR($AE315="",Accueil!$E$7="",NOT(ISNUMBER(Accueil!$E$7)),$AE315&gt;=Accueil!$E$7))</f>
        <v>0</v>
      </c>
      <c r="AD315" s="228" t="b">
        <f ca="1">AND(Accueil!$Z$100="Régulière",Accueil!$E$8="Oui",$AA315,NOT($AB315),OR($AE315="",Accueil!$E$10="",NOT(ISNUMBER(Accueil!$E$10)),$AE315&gt;=Accueil!$E$10))</f>
        <v>0</v>
      </c>
      <c r="AE315" s="247" t="str">
        <f>IF(NOT(_xlfn.ISFORMULA(A315)),IF(ISNUMBER(A315),A315,IF(NOT(_xlfn.ISFORMULA(D315)),IF(AND(ISNUMBER(D315),D315&lt;&gt;0),Accueil!$B$7,IF(NOT(_xlfn.ISFORMULA(G315)),IF(AND(ISNUMBER(G315),G315&lt;&gt;0),Accueil!$B$7,""),"")),IF(NOT(_xlfn.ISFORMULA(G315)),IF(AND(ISNUMBER(G315),G315&lt;&gt;0),Accueil!$B$7,""),""))),IF(NOT(_xlfn.ISFORMULA(D315)),IF(AND(ISNUMBER(D315),D315&lt;&gt;0),Accueil!$B$7,IF(NOT(_xlfn.ISFORMULA(G315)),IF(AND(ISNUMBER(G315),G315&lt;&gt;0),Accueil!$B$7,""),"")),IF(NOT(_xlfn.ISFORMULA(G315)),IF(AND(ISNUMBER(G315),G315&lt;&gt;0),Accueil!$B$7,""),"")))</f>
        <v/>
      </c>
      <c r="AF315" s="231" t="str">
        <f t="shared" ca="1" si="57"/>
        <v/>
      </c>
      <c r="AG315" s="231">
        <f ca="1">IF($AC315,ROUND(IF(ISNUMBER(E315),E315,0)*(IF(OR(ISNUMBER(SEARCH("Non déductible",$C315)),ISNUMBER(SEARCH("Non deductible",$C315))),0,IF(ISNUMBER(SEARCH("Repas",$C315)),0.5,IF(ISNUMBER(SEARCH("Bureau à domicile",$C315)),Accueil!$B$13,IF(OR(ISNUMBER(SEARCH("Véhicule",$C315)),ISNUMBER(SEARCH("Vehicule",$C315)),ISNUMBER(SEARCH("vehicule",$C315))),Accueil!$B$14,IFERROR(VLOOKUP($C315,$L$3:$P$43,5,FALSE),1)))))),2),0)</f>
        <v>0</v>
      </c>
      <c r="AH315" s="231">
        <f ca="1">IF($AD315,ROUND(IF(ISNUMBER(F315),F315,0)*(IF(OR(ISNUMBER(SEARCH("Non déductible",$C315)),ISNUMBER(SEARCH("Non deductible",$C315))),0,IF(ISNUMBER(SEARCH("Repas",$C315)),0.5,IF(ISNUMBER(SEARCH("Bureau à domicile",$C315)),Accueil!$B$13,IF(OR(ISNUMBER(SEARCH("Véhicule",$C315)),ISNUMBER(SEARCH("Vehicule",$C315)),ISNUMBER(SEARCH("vehicule",$C315))),Accueil!$B$14,IFERROR(VLOOKUP($C315,$L$3:$P$43,5,FALSE),1)))))),2),0)</f>
        <v>0</v>
      </c>
    </row>
    <row r="316" spans="1:34" ht="20.100000000000001" customHeight="1" x14ac:dyDescent="0.25">
      <c r="A316" s="248" t="str">
        <f>IF(NOT(_xlfn.ISFORMULA(D316)),IF(AND(ISNUMBER(D316),D316&lt;&gt;0),Accueil!$B$7,IF(NOT(_xlfn.ISFORMULA(G316)),IF(AND(ISNUMBER(G316),G316&lt;&gt;0),Accueil!$B$7,""),"")),IF(NOT(_xlfn.ISFORMULA(G316)),IF(AND(ISNUMBER(G316),G316&lt;&gt;0),Accueil!$B$7,""),""))</f>
        <v/>
      </c>
      <c r="B316" s="37"/>
      <c r="C316" s="50"/>
      <c r="D316" s="249" t="str">
        <f t="shared" ca="1" si="48"/>
        <v/>
      </c>
      <c r="E316" s="223" t="str">
        <f t="shared" ca="1" si="49"/>
        <v/>
      </c>
      <c r="F316" s="223" t="str">
        <f t="shared" ca="1" si="50"/>
        <v/>
      </c>
      <c r="G316" s="224" t="str">
        <f t="shared" ca="1" si="51"/>
        <v/>
      </c>
      <c r="H316" s="255" t="str">
        <f t="shared" ca="1" si="52"/>
        <v/>
      </c>
      <c r="I316" s="251" t="str">
        <f t="shared" ca="1" si="53"/>
        <v/>
      </c>
      <c r="J316" s="244" t="str">
        <f t="shared" ca="1" si="54"/>
        <v/>
      </c>
      <c r="K316" s="35"/>
      <c r="L316" s="148"/>
      <c r="M316" s="148"/>
      <c r="N316" s="148"/>
      <c r="O316" s="148"/>
      <c r="P316" s="148"/>
      <c r="Q316" s="148"/>
      <c r="R316" s="148"/>
      <c r="S316" s="148"/>
      <c r="T316" s="197"/>
      <c r="U316" s="35"/>
      <c r="X316" s="148"/>
      <c r="Y316" s="148"/>
      <c r="Z316" s="148"/>
      <c r="AA316" s="228" t="b">
        <f t="shared" ca="1" si="55"/>
        <v>1</v>
      </c>
      <c r="AB316" s="228" t="b">
        <f t="shared" si="56"/>
        <v>0</v>
      </c>
      <c r="AC316" s="228" t="b">
        <f ca="1">AND(Accueil!$Z$100="Régulière",Accueil!$E$5="Oui",$AA316,NOT($AB316),OR($AE316="",Accueil!$E$7="",NOT(ISNUMBER(Accueil!$E$7)),$AE316&gt;=Accueil!$E$7))</f>
        <v>0</v>
      </c>
      <c r="AD316" s="228" t="b">
        <f ca="1">AND(Accueil!$Z$100="Régulière",Accueil!$E$8="Oui",$AA316,NOT($AB316),OR($AE316="",Accueil!$E$10="",NOT(ISNUMBER(Accueil!$E$10)),$AE316&gt;=Accueil!$E$10))</f>
        <v>0</v>
      </c>
      <c r="AE316" s="247" t="str">
        <f>IF(NOT(_xlfn.ISFORMULA(A316)),IF(ISNUMBER(A316),A316,IF(NOT(_xlfn.ISFORMULA(D316)),IF(AND(ISNUMBER(D316),D316&lt;&gt;0),Accueil!$B$7,IF(NOT(_xlfn.ISFORMULA(G316)),IF(AND(ISNUMBER(G316),G316&lt;&gt;0),Accueil!$B$7,""),"")),IF(NOT(_xlfn.ISFORMULA(G316)),IF(AND(ISNUMBER(G316),G316&lt;&gt;0),Accueil!$B$7,""),""))),IF(NOT(_xlfn.ISFORMULA(D316)),IF(AND(ISNUMBER(D316),D316&lt;&gt;0),Accueil!$B$7,IF(NOT(_xlfn.ISFORMULA(G316)),IF(AND(ISNUMBER(G316),G316&lt;&gt;0),Accueil!$B$7,""),"")),IF(NOT(_xlfn.ISFORMULA(G316)),IF(AND(ISNUMBER(G316),G316&lt;&gt;0),Accueil!$B$7,""),"")))</f>
        <v/>
      </c>
      <c r="AF316" s="231" t="str">
        <f t="shared" ca="1" si="57"/>
        <v/>
      </c>
      <c r="AG316" s="231">
        <f ca="1">IF($AC316,ROUND(IF(ISNUMBER(E316),E316,0)*(IF(OR(ISNUMBER(SEARCH("Non déductible",$C316)),ISNUMBER(SEARCH("Non deductible",$C316))),0,IF(ISNUMBER(SEARCH("Repas",$C316)),0.5,IF(ISNUMBER(SEARCH("Bureau à domicile",$C316)),Accueil!$B$13,IF(OR(ISNUMBER(SEARCH("Véhicule",$C316)),ISNUMBER(SEARCH("Vehicule",$C316)),ISNUMBER(SEARCH("vehicule",$C316))),Accueil!$B$14,IFERROR(VLOOKUP($C316,$L$3:$P$43,5,FALSE),1)))))),2),0)</f>
        <v>0</v>
      </c>
      <c r="AH316" s="231">
        <f ca="1">IF($AD316,ROUND(IF(ISNUMBER(F316),F316,0)*(IF(OR(ISNUMBER(SEARCH("Non déductible",$C316)),ISNUMBER(SEARCH("Non deductible",$C316))),0,IF(ISNUMBER(SEARCH("Repas",$C316)),0.5,IF(ISNUMBER(SEARCH("Bureau à domicile",$C316)),Accueil!$B$13,IF(OR(ISNUMBER(SEARCH("Véhicule",$C316)),ISNUMBER(SEARCH("Vehicule",$C316)),ISNUMBER(SEARCH("vehicule",$C316))),Accueil!$B$14,IFERROR(VLOOKUP($C316,$L$3:$P$43,5,FALSE),1)))))),2),0)</f>
        <v>0</v>
      </c>
    </row>
    <row r="317" spans="1:34" ht="20.100000000000001" customHeight="1" x14ac:dyDescent="0.25">
      <c r="A317" s="248" t="str">
        <f>IF(NOT(_xlfn.ISFORMULA(D317)),IF(AND(ISNUMBER(D317),D317&lt;&gt;0),Accueil!$B$7,IF(NOT(_xlfn.ISFORMULA(G317)),IF(AND(ISNUMBER(G317),G317&lt;&gt;0),Accueil!$B$7,""),"")),IF(NOT(_xlfn.ISFORMULA(G317)),IF(AND(ISNUMBER(G317),G317&lt;&gt;0),Accueil!$B$7,""),""))</f>
        <v/>
      </c>
      <c r="B317" s="37"/>
      <c r="C317" s="50"/>
      <c r="D317" s="249" t="str">
        <f t="shared" ca="1" si="48"/>
        <v/>
      </c>
      <c r="E317" s="223" t="str">
        <f t="shared" ca="1" si="49"/>
        <v/>
      </c>
      <c r="F317" s="223" t="str">
        <f t="shared" ca="1" si="50"/>
        <v/>
      </c>
      <c r="G317" s="224" t="str">
        <f t="shared" ca="1" si="51"/>
        <v/>
      </c>
      <c r="H317" s="255" t="str">
        <f t="shared" ca="1" si="52"/>
        <v/>
      </c>
      <c r="I317" s="251" t="str">
        <f t="shared" ca="1" si="53"/>
        <v/>
      </c>
      <c r="J317" s="244" t="str">
        <f t="shared" ca="1" si="54"/>
        <v/>
      </c>
      <c r="K317" s="35"/>
      <c r="L317" s="148"/>
      <c r="M317" s="148"/>
      <c r="N317" s="148"/>
      <c r="O317" s="148"/>
      <c r="P317" s="148"/>
      <c r="Q317" s="148"/>
      <c r="R317" s="148"/>
      <c r="S317" s="148"/>
      <c r="T317" s="197"/>
      <c r="U317" s="35"/>
      <c r="X317" s="148"/>
      <c r="Y317" s="148"/>
      <c r="Z317" s="148"/>
      <c r="AA317" s="228" t="b">
        <f t="shared" ca="1" si="55"/>
        <v>1</v>
      </c>
      <c r="AB317" s="228" t="b">
        <f t="shared" si="56"/>
        <v>0</v>
      </c>
      <c r="AC317" s="228" t="b">
        <f ca="1">AND(Accueil!$Z$100="Régulière",Accueil!$E$5="Oui",$AA317,NOT($AB317),OR($AE317="",Accueil!$E$7="",NOT(ISNUMBER(Accueil!$E$7)),$AE317&gt;=Accueil!$E$7))</f>
        <v>0</v>
      </c>
      <c r="AD317" s="228" t="b">
        <f ca="1">AND(Accueil!$Z$100="Régulière",Accueil!$E$8="Oui",$AA317,NOT($AB317),OR($AE317="",Accueil!$E$10="",NOT(ISNUMBER(Accueil!$E$10)),$AE317&gt;=Accueil!$E$10))</f>
        <v>0</v>
      </c>
      <c r="AE317" s="247" t="str">
        <f>IF(NOT(_xlfn.ISFORMULA(A317)),IF(ISNUMBER(A317),A317,IF(NOT(_xlfn.ISFORMULA(D317)),IF(AND(ISNUMBER(D317),D317&lt;&gt;0),Accueil!$B$7,IF(NOT(_xlfn.ISFORMULA(G317)),IF(AND(ISNUMBER(G317),G317&lt;&gt;0),Accueil!$B$7,""),"")),IF(NOT(_xlfn.ISFORMULA(G317)),IF(AND(ISNUMBER(G317),G317&lt;&gt;0),Accueil!$B$7,""),""))),IF(NOT(_xlfn.ISFORMULA(D317)),IF(AND(ISNUMBER(D317),D317&lt;&gt;0),Accueil!$B$7,IF(NOT(_xlfn.ISFORMULA(G317)),IF(AND(ISNUMBER(G317),G317&lt;&gt;0),Accueil!$B$7,""),"")),IF(NOT(_xlfn.ISFORMULA(G317)),IF(AND(ISNUMBER(G317),G317&lt;&gt;0),Accueil!$B$7,""),"")))</f>
        <v/>
      </c>
      <c r="AF317" s="231" t="str">
        <f t="shared" ca="1" si="57"/>
        <v/>
      </c>
      <c r="AG317" s="231">
        <f ca="1">IF($AC317,ROUND(IF(ISNUMBER(E317),E317,0)*(IF(OR(ISNUMBER(SEARCH("Non déductible",$C317)),ISNUMBER(SEARCH("Non deductible",$C317))),0,IF(ISNUMBER(SEARCH("Repas",$C317)),0.5,IF(ISNUMBER(SEARCH("Bureau à domicile",$C317)),Accueil!$B$13,IF(OR(ISNUMBER(SEARCH("Véhicule",$C317)),ISNUMBER(SEARCH("Vehicule",$C317)),ISNUMBER(SEARCH("vehicule",$C317))),Accueil!$B$14,IFERROR(VLOOKUP($C317,$L$3:$P$43,5,FALSE),1)))))),2),0)</f>
        <v>0</v>
      </c>
      <c r="AH317" s="231">
        <f ca="1">IF($AD317,ROUND(IF(ISNUMBER(F317),F317,0)*(IF(OR(ISNUMBER(SEARCH("Non déductible",$C317)),ISNUMBER(SEARCH("Non deductible",$C317))),0,IF(ISNUMBER(SEARCH("Repas",$C317)),0.5,IF(ISNUMBER(SEARCH("Bureau à domicile",$C317)),Accueil!$B$13,IF(OR(ISNUMBER(SEARCH("Véhicule",$C317)),ISNUMBER(SEARCH("Vehicule",$C317)),ISNUMBER(SEARCH("vehicule",$C317))),Accueil!$B$14,IFERROR(VLOOKUP($C317,$L$3:$P$43,5,FALSE),1)))))),2),0)</f>
        <v>0</v>
      </c>
    </row>
    <row r="318" spans="1:34" ht="20.100000000000001" customHeight="1" x14ac:dyDescent="0.25">
      <c r="A318" s="248" t="str">
        <f>IF(NOT(_xlfn.ISFORMULA(D318)),IF(AND(ISNUMBER(D318),D318&lt;&gt;0),Accueil!$B$7,IF(NOT(_xlfn.ISFORMULA(G318)),IF(AND(ISNUMBER(G318),G318&lt;&gt;0),Accueil!$B$7,""),"")),IF(NOT(_xlfn.ISFORMULA(G318)),IF(AND(ISNUMBER(G318),G318&lt;&gt;0),Accueil!$B$7,""),""))</f>
        <v/>
      </c>
      <c r="B318" s="37"/>
      <c r="C318" s="50"/>
      <c r="D318" s="249" t="str">
        <f t="shared" ca="1" si="48"/>
        <v/>
      </c>
      <c r="E318" s="223" t="str">
        <f t="shared" ca="1" si="49"/>
        <v/>
      </c>
      <c r="F318" s="223" t="str">
        <f t="shared" ca="1" si="50"/>
        <v/>
      </c>
      <c r="G318" s="224" t="str">
        <f t="shared" ca="1" si="51"/>
        <v/>
      </c>
      <c r="H318" s="255" t="str">
        <f t="shared" ca="1" si="52"/>
        <v/>
      </c>
      <c r="I318" s="251" t="str">
        <f t="shared" ca="1" si="53"/>
        <v/>
      </c>
      <c r="J318" s="244" t="str">
        <f t="shared" ca="1" si="54"/>
        <v/>
      </c>
      <c r="K318" s="35"/>
      <c r="L318" s="148"/>
      <c r="M318" s="148"/>
      <c r="N318" s="148"/>
      <c r="O318" s="148"/>
      <c r="P318" s="148"/>
      <c r="Q318" s="148"/>
      <c r="R318" s="148"/>
      <c r="S318" s="148"/>
      <c r="T318" s="197"/>
      <c r="U318" s="35"/>
      <c r="X318" s="148"/>
      <c r="Y318" s="148"/>
      <c r="Z318" s="148"/>
      <c r="AA318" s="228" t="b">
        <f t="shared" ca="1" si="55"/>
        <v>1</v>
      </c>
      <c r="AB318" s="228" t="b">
        <f t="shared" si="56"/>
        <v>0</v>
      </c>
      <c r="AC318" s="228" t="b">
        <f ca="1">AND(Accueil!$Z$100="Régulière",Accueil!$E$5="Oui",$AA318,NOT($AB318),OR($AE318="",Accueil!$E$7="",NOT(ISNUMBER(Accueil!$E$7)),$AE318&gt;=Accueil!$E$7))</f>
        <v>0</v>
      </c>
      <c r="AD318" s="228" t="b">
        <f ca="1">AND(Accueil!$Z$100="Régulière",Accueil!$E$8="Oui",$AA318,NOT($AB318),OR($AE318="",Accueil!$E$10="",NOT(ISNUMBER(Accueil!$E$10)),$AE318&gt;=Accueil!$E$10))</f>
        <v>0</v>
      </c>
      <c r="AE318" s="247" t="str">
        <f>IF(NOT(_xlfn.ISFORMULA(A318)),IF(ISNUMBER(A318),A318,IF(NOT(_xlfn.ISFORMULA(D318)),IF(AND(ISNUMBER(D318),D318&lt;&gt;0),Accueil!$B$7,IF(NOT(_xlfn.ISFORMULA(G318)),IF(AND(ISNUMBER(G318),G318&lt;&gt;0),Accueil!$B$7,""),"")),IF(NOT(_xlfn.ISFORMULA(G318)),IF(AND(ISNUMBER(G318),G318&lt;&gt;0),Accueil!$B$7,""),""))),IF(NOT(_xlfn.ISFORMULA(D318)),IF(AND(ISNUMBER(D318),D318&lt;&gt;0),Accueil!$B$7,IF(NOT(_xlfn.ISFORMULA(G318)),IF(AND(ISNUMBER(G318),G318&lt;&gt;0),Accueil!$B$7,""),"")),IF(NOT(_xlfn.ISFORMULA(G318)),IF(AND(ISNUMBER(G318),G318&lt;&gt;0),Accueil!$B$7,""),"")))</f>
        <v/>
      </c>
      <c r="AF318" s="231" t="str">
        <f t="shared" ca="1" si="57"/>
        <v/>
      </c>
      <c r="AG318" s="231">
        <f ca="1">IF($AC318,ROUND(IF(ISNUMBER(E318),E318,0)*(IF(OR(ISNUMBER(SEARCH("Non déductible",$C318)),ISNUMBER(SEARCH("Non deductible",$C318))),0,IF(ISNUMBER(SEARCH("Repas",$C318)),0.5,IF(ISNUMBER(SEARCH("Bureau à domicile",$C318)),Accueil!$B$13,IF(OR(ISNUMBER(SEARCH("Véhicule",$C318)),ISNUMBER(SEARCH("Vehicule",$C318)),ISNUMBER(SEARCH("vehicule",$C318))),Accueil!$B$14,IFERROR(VLOOKUP($C318,$L$3:$P$43,5,FALSE),1)))))),2),0)</f>
        <v>0</v>
      </c>
      <c r="AH318" s="231">
        <f ca="1">IF($AD318,ROUND(IF(ISNUMBER(F318),F318,0)*(IF(OR(ISNUMBER(SEARCH("Non déductible",$C318)),ISNUMBER(SEARCH("Non deductible",$C318))),0,IF(ISNUMBER(SEARCH("Repas",$C318)),0.5,IF(ISNUMBER(SEARCH("Bureau à domicile",$C318)),Accueil!$B$13,IF(OR(ISNUMBER(SEARCH("Véhicule",$C318)),ISNUMBER(SEARCH("Vehicule",$C318)),ISNUMBER(SEARCH("vehicule",$C318))),Accueil!$B$14,IFERROR(VLOOKUP($C318,$L$3:$P$43,5,FALSE),1)))))),2),0)</f>
        <v>0</v>
      </c>
    </row>
    <row r="319" spans="1:34" ht="20.100000000000001" customHeight="1" x14ac:dyDescent="0.25">
      <c r="A319" s="248" t="str">
        <f>IF(NOT(_xlfn.ISFORMULA(D319)),IF(AND(ISNUMBER(D319),D319&lt;&gt;0),Accueil!$B$7,IF(NOT(_xlfn.ISFORMULA(G319)),IF(AND(ISNUMBER(G319),G319&lt;&gt;0),Accueil!$B$7,""),"")),IF(NOT(_xlfn.ISFORMULA(G319)),IF(AND(ISNUMBER(G319),G319&lt;&gt;0),Accueil!$B$7,""),""))</f>
        <v/>
      </c>
      <c r="B319" s="37"/>
      <c r="C319" s="50"/>
      <c r="D319" s="249" t="str">
        <f t="shared" ca="1" si="48"/>
        <v/>
      </c>
      <c r="E319" s="223" t="str">
        <f t="shared" ca="1" si="49"/>
        <v/>
      </c>
      <c r="F319" s="223" t="str">
        <f t="shared" ca="1" si="50"/>
        <v/>
      </c>
      <c r="G319" s="224" t="str">
        <f t="shared" ca="1" si="51"/>
        <v/>
      </c>
      <c r="H319" s="255" t="str">
        <f t="shared" ca="1" si="52"/>
        <v/>
      </c>
      <c r="I319" s="251" t="str">
        <f t="shared" ca="1" si="53"/>
        <v/>
      </c>
      <c r="J319" s="244" t="str">
        <f t="shared" ca="1" si="54"/>
        <v/>
      </c>
      <c r="K319" s="35"/>
      <c r="L319" s="148"/>
      <c r="M319" s="148"/>
      <c r="N319" s="148"/>
      <c r="O319" s="148"/>
      <c r="P319" s="148"/>
      <c r="Q319" s="148"/>
      <c r="R319" s="148"/>
      <c r="S319" s="148"/>
      <c r="T319" s="197"/>
      <c r="U319" s="35"/>
      <c r="X319" s="148"/>
      <c r="Y319" s="148"/>
      <c r="Z319" s="148"/>
      <c r="AA319" s="228" t="b">
        <f t="shared" ca="1" si="55"/>
        <v>1</v>
      </c>
      <c r="AB319" s="228" t="b">
        <f t="shared" si="56"/>
        <v>0</v>
      </c>
      <c r="AC319" s="228" t="b">
        <f ca="1">AND(Accueil!$Z$100="Régulière",Accueil!$E$5="Oui",$AA319,NOT($AB319),OR($AE319="",Accueil!$E$7="",NOT(ISNUMBER(Accueil!$E$7)),$AE319&gt;=Accueil!$E$7))</f>
        <v>0</v>
      </c>
      <c r="AD319" s="228" t="b">
        <f ca="1">AND(Accueil!$Z$100="Régulière",Accueil!$E$8="Oui",$AA319,NOT($AB319),OR($AE319="",Accueil!$E$10="",NOT(ISNUMBER(Accueil!$E$10)),$AE319&gt;=Accueil!$E$10))</f>
        <v>0</v>
      </c>
      <c r="AE319" s="247" t="str">
        <f>IF(NOT(_xlfn.ISFORMULA(A319)),IF(ISNUMBER(A319),A319,IF(NOT(_xlfn.ISFORMULA(D319)),IF(AND(ISNUMBER(D319),D319&lt;&gt;0),Accueil!$B$7,IF(NOT(_xlfn.ISFORMULA(G319)),IF(AND(ISNUMBER(G319),G319&lt;&gt;0),Accueil!$B$7,""),"")),IF(NOT(_xlfn.ISFORMULA(G319)),IF(AND(ISNUMBER(G319),G319&lt;&gt;0),Accueil!$B$7,""),""))),IF(NOT(_xlfn.ISFORMULA(D319)),IF(AND(ISNUMBER(D319),D319&lt;&gt;0),Accueil!$B$7,IF(NOT(_xlfn.ISFORMULA(G319)),IF(AND(ISNUMBER(G319),G319&lt;&gt;0),Accueil!$B$7,""),"")),IF(NOT(_xlfn.ISFORMULA(G319)),IF(AND(ISNUMBER(G319),G319&lt;&gt;0),Accueil!$B$7,""),"")))</f>
        <v/>
      </c>
      <c r="AF319" s="231" t="str">
        <f t="shared" ca="1" si="57"/>
        <v/>
      </c>
      <c r="AG319" s="231">
        <f ca="1">IF($AC319,ROUND(IF(ISNUMBER(E319),E319,0)*(IF(OR(ISNUMBER(SEARCH("Non déductible",$C319)),ISNUMBER(SEARCH("Non deductible",$C319))),0,IF(ISNUMBER(SEARCH("Repas",$C319)),0.5,IF(ISNUMBER(SEARCH("Bureau à domicile",$C319)),Accueil!$B$13,IF(OR(ISNUMBER(SEARCH("Véhicule",$C319)),ISNUMBER(SEARCH("Vehicule",$C319)),ISNUMBER(SEARCH("vehicule",$C319))),Accueil!$B$14,IFERROR(VLOOKUP($C319,$L$3:$P$43,5,FALSE),1)))))),2),0)</f>
        <v>0</v>
      </c>
      <c r="AH319" s="231">
        <f ca="1">IF($AD319,ROUND(IF(ISNUMBER(F319),F319,0)*(IF(OR(ISNUMBER(SEARCH("Non déductible",$C319)),ISNUMBER(SEARCH("Non deductible",$C319))),0,IF(ISNUMBER(SEARCH("Repas",$C319)),0.5,IF(ISNUMBER(SEARCH("Bureau à domicile",$C319)),Accueil!$B$13,IF(OR(ISNUMBER(SEARCH("Véhicule",$C319)),ISNUMBER(SEARCH("Vehicule",$C319)),ISNUMBER(SEARCH("vehicule",$C319))),Accueil!$B$14,IFERROR(VLOOKUP($C319,$L$3:$P$43,5,FALSE),1)))))),2),0)</f>
        <v>0</v>
      </c>
    </row>
    <row r="320" spans="1:34" ht="20.100000000000001" customHeight="1" x14ac:dyDescent="0.25">
      <c r="A320" s="248" t="str">
        <f>IF(NOT(_xlfn.ISFORMULA(D320)),IF(AND(ISNUMBER(D320),D320&lt;&gt;0),Accueil!$B$7,IF(NOT(_xlfn.ISFORMULA(G320)),IF(AND(ISNUMBER(G320),G320&lt;&gt;0),Accueil!$B$7,""),"")),IF(NOT(_xlfn.ISFORMULA(G320)),IF(AND(ISNUMBER(G320),G320&lt;&gt;0),Accueil!$B$7,""),""))</f>
        <v/>
      </c>
      <c r="B320" s="37"/>
      <c r="C320" s="50"/>
      <c r="D320" s="249" t="str">
        <f t="shared" ca="1" si="48"/>
        <v/>
      </c>
      <c r="E320" s="223" t="str">
        <f t="shared" ca="1" si="49"/>
        <v/>
      </c>
      <c r="F320" s="223" t="str">
        <f t="shared" ca="1" si="50"/>
        <v/>
      </c>
      <c r="G320" s="224" t="str">
        <f t="shared" ca="1" si="51"/>
        <v/>
      </c>
      <c r="H320" s="255" t="str">
        <f t="shared" ca="1" si="52"/>
        <v/>
      </c>
      <c r="I320" s="251" t="str">
        <f t="shared" ca="1" si="53"/>
        <v/>
      </c>
      <c r="J320" s="244" t="str">
        <f t="shared" ca="1" si="54"/>
        <v/>
      </c>
      <c r="K320" s="35"/>
      <c r="L320" s="148"/>
      <c r="M320" s="148"/>
      <c r="N320" s="148"/>
      <c r="O320" s="148"/>
      <c r="P320" s="148"/>
      <c r="Q320" s="148"/>
      <c r="R320" s="148"/>
      <c r="S320" s="148"/>
      <c r="T320" s="197"/>
      <c r="U320" s="35"/>
      <c r="X320" s="148"/>
      <c r="Y320" s="148"/>
      <c r="Z320" s="148"/>
      <c r="AA320" s="228" t="b">
        <f t="shared" ca="1" si="55"/>
        <v>1</v>
      </c>
      <c r="AB320" s="228" t="b">
        <f t="shared" si="56"/>
        <v>0</v>
      </c>
      <c r="AC320" s="228" t="b">
        <f ca="1">AND(Accueil!$Z$100="Régulière",Accueil!$E$5="Oui",$AA320,NOT($AB320),OR($AE320="",Accueil!$E$7="",NOT(ISNUMBER(Accueil!$E$7)),$AE320&gt;=Accueil!$E$7))</f>
        <v>0</v>
      </c>
      <c r="AD320" s="228" t="b">
        <f ca="1">AND(Accueil!$Z$100="Régulière",Accueil!$E$8="Oui",$AA320,NOT($AB320),OR($AE320="",Accueil!$E$10="",NOT(ISNUMBER(Accueil!$E$10)),$AE320&gt;=Accueil!$E$10))</f>
        <v>0</v>
      </c>
      <c r="AE320" s="247" t="str">
        <f>IF(NOT(_xlfn.ISFORMULA(A320)),IF(ISNUMBER(A320),A320,IF(NOT(_xlfn.ISFORMULA(D320)),IF(AND(ISNUMBER(D320),D320&lt;&gt;0),Accueil!$B$7,IF(NOT(_xlfn.ISFORMULA(G320)),IF(AND(ISNUMBER(G320),G320&lt;&gt;0),Accueil!$B$7,""),"")),IF(NOT(_xlfn.ISFORMULA(G320)),IF(AND(ISNUMBER(G320),G320&lt;&gt;0),Accueil!$B$7,""),""))),IF(NOT(_xlfn.ISFORMULA(D320)),IF(AND(ISNUMBER(D320),D320&lt;&gt;0),Accueil!$B$7,IF(NOT(_xlfn.ISFORMULA(G320)),IF(AND(ISNUMBER(G320),G320&lt;&gt;0),Accueil!$B$7,""),"")),IF(NOT(_xlfn.ISFORMULA(G320)),IF(AND(ISNUMBER(G320),G320&lt;&gt;0),Accueil!$B$7,""),"")))</f>
        <v/>
      </c>
      <c r="AF320" s="231" t="str">
        <f t="shared" ca="1" si="57"/>
        <v/>
      </c>
      <c r="AG320" s="231">
        <f ca="1">IF($AC320,ROUND(IF(ISNUMBER(E320),E320,0)*(IF(OR(ISNUMBER(SEARCH("Non déductible",$C320)),ISNUMBER(SEARCH("Non deductible",$C320))),0,IF(ISNUMBER(SEARCH("Repas",$C320)),0.5,IF(ISNUMBER(SEARCH("Bureau à domicile",$C320)),Accueil!$B$13,IF(OR(ISNUMBER(SEARCH("Véhicule",$C320)),ISNUMBER(SEARCH("Vehicule",$C320)),ISNUMBER(SEARCH("vehicule",$C320))),Accueil!$B$14,IFERROR(VLOOKUP($C320,$L$3:$P$43,5,FALSE),1)))))),2),0)</f>
        <v>0</v>
      </c>
      <c r="AH320" s="231">
        <f ca="1">IF($AD320,ROUND(IF(ISNUMBER(F320),F320,0)*(IF(OR(ISNUMBER(SEARCH("Non déductible",$C320)),ISNUMBER(SEARCH("Non deductible",$C320))),0,IF(ISNUMBER(SEARCH("Repas",$C320)),0.5,IF(ISNUMBER(SEARCH("Bureau à domicile",$C320)),Accueil!$B$13,IF(OR(ISNUMBER(SEARCH("Véhicule",$C320)),ISNUMBER(SEARCH("Vehicule",$C320)),ISNUMBER(SEARCH("vehicule",$C320))),Accueil!$B$14,IFERROR(VLOOKUP($C320,$L$3:$P$43,5,FALSE),1)))))),2),0)</f>
        <v>0</v>
      </c>
    </row>
    <row r="321" spans="1:34" ht="20.100000000000001" customHeight="1" x14ac:dyDescent="0.25">
      <c r="A321" s="248" t="str">
        <f>IF(NOT(_xlfn.ISFORMULA(D321)),IF(AND(ISNUMBER(D321),D321&lt;&gt;0),Accueil!$B$7,IF(NOT(_xlfn.ISFORMULA(G321)),IF(AND(ISNUMBER(G321),G321&lt;&gt;0),Accueil!$B$7,""),"")),IF(NOT(_xlfn.ISFORMULA(G321)),IF(AND(ISNUMBER(G321),G321&lt;&gt;0),Accueil!$B$7,""),""))</f>
        <v/>
      </c>
      <c r="B321" s="37"/>
      <c r="C321" s="50"/>
      <c r="D321" s="249" t="str">
        <f t="shared" ca="1" si="48"/>
        <v/>
      </c>
      <c r="E321" s="223" t="str">
        <f t="shared" ca="1" si="49"/>
        <v/>
      </c>
      <c r="F321" s="223" t="str">
        <f t="shared" ca="1" si="50"/>
        <v/>
      </c>
      <c r="G321" s="224" t="str">
        <f t="shared" ca="1" si="51"/>
        <v/>
      </c>
      <c r="H321" s="255" t="str">
        <f t="shared" ca="1" si="52"/>
        <v/>
      </c>
      <c r="I321" s="251" t="str">
        <f t="shared" ca="1" si="53"/>
        <v/>
      </c>
      <c r="J321" s="244" t="str">
        <f t="shared" ca="1" si="54"/>
        <v/>
      </c>
      <c r="K321" s="35"/>
      <c r="L321" s="148"/>
      <c r="M321" s="148"/>
      <c r="N321" s="148"/>
      <c r="O321" s="148"/>
      <c r="P321" s="148"/>
      <c r="Q321" s="148"/>
      <c r="R321" s="148"/>
      <c r="S321" s="148"/>
      <c r="T321" s="197"/>
      <c r="U321" s="35"/>
      <c r="X321" s="148"/>
      <c r="Y321" s="148"/>
      <c r="Z321" s="148"/>
      <c r="AA321" s="228" t="b">
        <f t="shared" ca="1" si="55"/>
        <v>1</v>
      </c>
      <c r="AB321" s="228" t="b">
        <f t="shared" si="56"/>
        <v>0</v>
      </c>
      <c r="AC321" s="228" t="b">
        <f ca="1">AND(Accueil!$Z$100="Régulière",Accueil!$E$5="Oui",$AA321,NOT($AB321),OR($AE321="",Accueil!$E$7="",NOT(ISNUMBER(Accueil!$E$7)),$AE321&gt;=Accueil!$E$7))</f>
        <v>0</v>
      </c>
      <c r="AD321" s="228" t="b">
        <f ca="1">AND(Accueil!$Z$100="Régulière",Accueil!$E$8="Oui",$AA321,NOT($AB321),OR($AE321="",Accueil!$E$10="",NOT(ISNUMBER(Accueil!$E$10)),$AE321&gt;=Accueil!$E$10))</f>
        <v>0</v>
      </c>
      <c r="AE321" s="247" t="str">
        <f>IF(NOT(_xlfn.ISFORMULA(A321)),IF(ISNUMBER(A321),A321,IF(NOT(_xlfn.ISFORMULA(D321)),IF(AND(ISNUMBER(D321),D321&lt;&gt;0),Accueil!$B$7,IF(NOT(_xlfn.ISFORMULA(G321)),IF(AND(ISNUMBER(G321),G321&lt;&gt;0),Accueil!$B$7,""),"")),IF(NOT(_xlfn.ISFORMULA(G321)),IF(AND(ISNUMBER(G321),G321&lt;&gt;0),Accueil!$B$7,""),""))),IF(NOT(_xlfn.ISFORMULA(D321)),IF(AND(ISNUMBER(D321),D321&lt;&gt;0),Accueil!$B$7,IF(NOT(_xlfn.ISFORMULA(G321)),IF(AND(ISNUMBER(G321),G321&lt;&gt;0),Accueil!$B$7,""),"")),IF(NOT(_xlfn.ISFORMULA(G321)),IF(AND(ISNUMBER(G321),G321&lt;&gt;0),Accueil!$B$7,""),"")))</f>
        <v/>
      </c>
      <c r="AF321" s="231" t="str">
        <f t="shared" ca="1" si="57"/>
        <v/>
      </c>
      <c r="AG321" s="231">
        <f ca="1">IF($AC321,ROUND(IF(ISNUMBER(E321),E321,0)*(IF(OR(ISNUMBER(SEARCH("Non déductible",$C321)),ISNUMBER(SEARCH("Non deductible",$C321))),0,IF(ISNUMBER(SEARCH("Repas",$C321)),0.5,IF(ISNUMBER(SEARCH("Bureau à domicile",$C321)),Accueil!$B$13,IF(OR(ISNUMBER(SEARCH("Véhicule",$C321)),ISNUMBER(SEARCH("Vehicule",$C321)),ISNUMBER(SEARCH("vehicule",$C321))),Accueil!$B$14,IFERROR(VLOOKUP($C321,$L$3:$P$43,5,FALSE),1)))))),2),0)</f>
        <v>0</v>
      </c>
      <c r="AH321" s="231">
        <f ca="1">IF($AD321,ROUND(IF(ISNUMBER(F321),F321,0)*(IF(OR(ISNUMBER(SEARCH("Non déductible",$C321)),ISNUMBER(SEARCH("Non deductible",$C321))),0,IF(ISNUMBER(SEARCH("Repas",$C321)),0.5,IF(ISNUMBER(SEARCH("Bureau à domicile",$C321)),Accueil!$B$13,IF(OR(ISNUMBER(SEARCH("Véhicule",$C321)),ISNUMBER(SEARCH("Vehicule",$C321)),ISNUMBER(SEARCH("vehicule",$C321))),Accueil!$B$14,IFERROR(VLOOKUP($C321,$L$3:$P$43,5,FALSE),1)))))),2),0)</f>
        <v>0</v>
      </c>
    </row>
    <row r="322" spans="1:34" ht="20.100000000000001" customHeight="1" x14ac:dyDescent="0.25">
      <c r="A322" s="248" t="str">
        <f>IF(NOT(_xlfn.ISFORMULA(D322)),IF(AND(ISNUMBER(D322),D322&lt;&gt;0),Accueil!$B$7,IF(NOT(_xlfn.ISFORMULA(G322)),IF(AND(ISNUMBER(G322),G322&lt;&gt;0),Accueil!$B$7,""),"")),IF(NOT(_xlfn.ISFORMULA(G322)),IF(AND(ISNUMBER(G322),G322&lt;&gt;0),Accueil!$B$7,""),""))</f>
        <v/>
      </c>
      <c r="B322" s="37"/>
      <c r="C322" s="50"/>
      <c r="D322" s="249" t="str">
        <f t="shared" ca="1" si="48"/>
        <v/>
      </c>
      <c r="E322" s="223" t="str">
        <f t="shared" ca="1" si="49"/>
        <v/>
      </c>
      <c r="F322" s="223" t="str">
        <f t="shared" ca="1" si="50"/>
        <v/>
      </c>
      <c r="G322" s="224" t="str">
        <f t="shared" ca="1" si="51"/>
        <v/>
      </c>
      <c r="H322" s="255" t="str">
        <f t="shared" ca="1" si="52"/>
        <v/>
      </c>
      <c r="I322" s="251" t="str">
        <f t="shared" ca="1" si="53"/>
        <v/>
      </c>
      <c r="J322" s="244" t="str">
        <f t="shared" ca="1" si="54"/>
        <v/>
      </c>
      <c r="K322" s="35"/>
      <c r="L322" s="148"/>
      <c r="M322" s="148"/>
      <c r="N322" s="148"/>
      <c r="O322" s="148"/>
      <c r="P322" s="148"/>
      <c r="Q322" s="148"/>
      <c r="R322" s="148"/>
      <c r="S322" s="148"/>
      <c r="T322" s="197"/>
      <c r="U322" s="35"/>
      <c r="X322" s="148"/>
      <c r="Y322" s="148"/>
      <c r="Z322" s="148"/>
      <c r="AA322" s="228" t="b">
        <f t="shared" ca="1" si="55"/>
        <v>1</v>
      </c>
      <c r="AB322" s="228" t="b">
        <f t="shared" si="56"/>
        <v>0</v>
      </c>
      <c r="AC322" s="228" t="b">
        <f ca="1">AND(Accueil!$Z$100="Régulière",Accueil!$E$5="Oui",$AA322,NOT($AB322),OR($AE322="",Accueil!$E$7="",NOT(ISNUMBER(Accueil!$E$7)),$AE322&gt;=Accueil!$E$7))</f>
        <v>0</v>
      </c>
      <c r="AD322" s="228" t="b">
        <f ca="1">AND(Accueil!$Z$100="Régulière",Accueil!$E$8="Oui",$AA322,NOT($AB322),OR($AE322="",Accueil!$E$10="",NOT(ISNUMBER(Accueil!$E$10)),$AE322&gt;=Accueil!$E$10))</f>
        <v>0</v>
      </c>
      <c r="AE322" s="247" t="str">
        <f>IF(NOT(_xlfn.ISFORMULA(A322)),IF(ISNUMBER(A322),A322,IF(NOT(_xlfn.ISFORMULA(D322)),IF(AND(ISNUMBER(D322),D322&lt;&gt;0),Accueil!$B$7,IF(NOT(_xlfn.ISFORMULA(G322)),IF(AND(ISNUMBER(G322),G322&lt;&gt;0),Accueil!$B$7,""),"")),IF(NOT(_xlfn.ISFORMULA(G322)),IF(AND(ISNUMBER(G322),G322&lt;&gt;0),Accueil!$B$7,""),""))),IF(NOT(_xlfn.ISFORMULA(D322)),IF(AND(ISNUMBER(D322),D322&lt;&gt;0),Accueil!$B$7,IF(NOT(_xlfn.ISFORMULA(G322)),IF(AND(ISNUMBER(G322),G322&lt;&gt;0),Accueil!$B$7,""),"")),IF(NOT(_xlfn.ISFORMULA(G322)),IF(AND(ISNUMBER(G322),G322&lt;&gt;0),Accueil!$B$7,""),"")))</f>
        <v/>
      </c>
      <c r="AF322" s="231" t="str">
        <f t="shared" ca="1" si="57"/>
        <v/>
      </c>
      <c r="AG322" s="231">
        <f ca="1">IF($AC322,ROUND(IF(ISNUMBER(E322),E322,0)*(IF(OR(ISNUMBER(SEARCH("Non déductible",$C322)),ISNUMBER(SEARCH("Non deductible",$C322))),0,IF(ISNUMBER(SEARCH("Repas",$C322)),0.5,IF(ISNUMBER(SEARCH("Bureau à domicile",$C322)),Accueil!$B$13,IF(OR(ISNUMBER(SEARCH("Véhicule",$C322)),ISNUMBER(SEARCH("Vehicule",$C322)),ISNUMBER(SEARCH("vehicule",$C322))),Accueil!$B$14,IFERROR(VLOOKUP($C322,$L$3:$P$43,5,FALSE),1)))))),2),0)</f>
        <v>0</v>
      </c>
      <c r="AH322" s="231">
        <f ca="1">IF($AD322,ROUND(IF(ISNUMBER(F322),F322,0)*(IF(OR(ISNUMBER(SEARCH("Non déductible",$C322)),ISNUMBER(SEARCH("Non deductible",$C322))),0,IF(ISNUMBER(SEARCH("Repas",$C322)),0.5,IF(ISNUMBER(SEARCH("Bureau à domicile",$C322)),Accueil!$B$13,IF(OR(ISNUMBER(SEARCH("Véhicule",$C322)),ISNUMBER(SEARCH("Vehicule",$C322)),ISNUMBER(SEARCH("vehicule",$C322))),Accueil!$B$14,IFERROR(VLOOKUP($C322,$L$3:$P$43,5,FALSE),1)))))),2),0)</f>
        <v>0</v>
      </c>
    </row>
    <row r="323" spans="1:34" ht="20.100000000000001" customHeight="1" x14ac:dyDescent="0.25">
      <c r="A323" s="248" t="str">
        <f>IF(NOT(_xlfn.ISFORMULA(D323)),IF(AND(ISNUMBER(D323),D323&lt;&gt;0),Accueil!$B$7,IF(NOT(_xlfn.ISFORMULA(G323)),IF(AND(ISNUMBER(G323),G323&lt;&gt;0),Accueil!$B$7,""),"")),IF(NOT(_xlfn.ISFORMULA(G323)),IF(AND(ISNUMBER(G323),G323&lt;&gt;0),Accueil!$B$7,""),""))</f>
        <v/>
      </c>
      <c r="B323" s="37"/>
      <c r="C323" s="50"/>
      <c r="D323" s="249" t="str">
        <f t="shared" ref="D323:D386" ca="1" si="58">IF(AND(NOT(_xlfn.ISFORMULA(G323)),G323&lt;&gt;"",G323&lt;&gt;0),ROUND(G323-IF($AC323,IF(ISNUMBER(E323),ROUND(E323,2),0),0)-IF($AD323,IF(ISNUMBER(F323),ROUND(F323,2),0),0),2),"")</f>
        <v/>
      </c>
      <c r="E323" s="223" t="str">
        <f t="shared" ref="E323:E386" ca="1" si="59">IF(NOT($AC323),"",IF(AND(NOT(_xlfn.ISFORMULA(G323)),G323&lt;&gt;"",G323&lt;&gt;0),IF(AND($AD323,NOT(_xlfn.ISFORMULA(F323)),ISNUMBER(F323)),ROUND((G323-F323)/(1+0.05)*0.05,2),ROUND(G323/(1+IF($AC323,0.05,0)+IF($AD323,0.09975,0))*0.05,2)),IF(OR(D323="",D323=0),"",ROUND(D323*0.05,2))))</f>
        <v/>
      </c>
      <c r="F323" s="223" t="str">
        <f t="shared" ref="F323:F386" ca="1" si="60">IF(NOT($AD323),"",IF(AND(NOT(_xlfn.ISFORMULA(G323)),G323&lt;&gt;"",G323&lt;&gt;0),IF(AND($AC323,NOT(_xlfn.ISFORMULA(E323)),ISNUMBER(E323)),ROUND((G323-E323)/(1+0.09975)*0.09975,2),ROUND(G323/(1+IF($AC323,0.05,0)+IF($AD323,0.09975,0))*0.09975,2)),IF(OR(D323="",D323=0),"",ROUND(D323*0.09975,2))))</f>
        <v/>
      </c>
      <c r="G323" s="224" t="str">
        <f t="shared" ref="G323:G386" ca="1" si="61">IF(OR(D323="",D323=0),"",ROUND(D323+IF($AC323,IF(ISNUMBER(E323),ROUND(E323,2),0),0)+IF($AD323,IF(ISNUMBER(F323),ROUND(F323,2),0),0),2))</f>
        <v/>
      </c>
      <c r="H323" s="255" t="str">
        <f t="shared" ref="H323:H386" ca="1" si="62">IF(OR(D323="",D323=0),"","$ CAD - Dollar Canadien")</f>
        <v/>
      </c>
      <c r="I323" s="251" t="str">
        <f t="shared" ref="I323:I386" ca="1" si="63">IF(OR(D323="",D323=0),"",IFERROR(VLOOKUP(H323, $V$3:$W$23, 2, FALSE), 1))</f>
        <v/>
      </c>
      <c r="J323" s="244" t="str">
        <f t="shared" ref="J323:J386" ca="1" si="64">IF(OR($AF323="",$AF323=0),"",ROUND($AF323*I323,2))</f>
        <v/>
      </c>
      <c r="K323" s="35"/>
      <c r="L323" s="148"/>
      <c r="M323" s="148"/>
      <c r="N323" s="148"/>
      <c r="O323" s="148"/>
      <c r="P323" s="148"/>
      <c r="Q323" s="148"/>
      <c r="R323" s="148"/>
      <c r="S323" s="148"/>
      <c r="T323" s="197"/>
      <c r="U323" s="35"/>
      <c r="X323" s="148"/>
      <c r="Y323" s="148"/>
      <c r="Z323" s="148"/>
      <c r="AA323" s="228" t="b">
        <f t="shared" ref="AA323:AA386" ca="1" si="65">OR(H323="",H323="$ CAD - Dollar Canadien")</f>
        <v>1</v>
      </c>
      <c r="AB323" s="228" t="b">
        <f t="shared" ref="AB323:AB386" si="66">OR(ISNUMBER(SEARCH("Assurance",C323)),ISNUMBER(SEARCH("Bureau à domicile - loyer",C323)),ISNUMBER(SEARCH("Taxes foncières",C323)),ISNUMBER(SEARCH("Taxe d'affaires",C323)),ISNUMBER(SEARCH("Permis",C323)),ISNUMBER(SEARCH("cotisation",C323)),ISNUMBER(SEARCH("Immatriculation",C323)),ISNUMBER(SEARCH("Intérêt",C323)),ISNUMBER(SEARCH("Interet",C323)),ISNUMBER(SEARCH("Frais bancaires",C323)),ISNUMBER(SEARCH("Salaires",C323)),ISNUMBER(SEARCH("sans taxe",B323)),ISNUMBER(SEARCH("pas de taxe",B323)),ISNUMBER(SEARCH("no tax",B323)))</f>
        <v>0</v>
      </c>
      <c r="AC323" s="228" t="b">
        <f ca="1">AND(Accueil!$Z$100="Régulière",Accueil!$E$5="Oui",$AA323,NOT($AB323),OR($AE323="",Accueil!$E$7="",NOT(ISNUMBER(Accueil!$E$7)),$AE323&gt;=Accueil!$E$7))</f>
        <v>0</v>
      </c>
      <c r="AD323" s="228" t="b">
        <f ca="1">AND(Accueil!$Z$100="Régulière",Accueil!$E$8="Oui",$AA323,NOT($AB323),OR($AE323="",Accueil!$E$10="",NOT(ISNUMBER(Accueil!$E$10)),$AE323&gt;=Accueil!$E$10))</f>
        <v>0</v>
      </c>
      <c r="AE323" s="247" t="str">
        <f>IF(NOT(_xlfn.ISFORMULA(A323)),IF(ISNUMBER(A323),A323,IF(NOT(_xlfn.ISFORMULA(D323)),IF(AND(ISNUMBER(D323),D323&lt;&gt;0),Accueil!$B$7,IF(NOT(_xlfn.ISFORMULA(G323)),IF(AND(ISNUMBER(G323),G323&lt;&gt;0),Accueil!$B$7,""),"")),IF(NOT(_xlfn.ISFORMULA(G323)),IF(AND(ISNUMBER(G323),G323&lt;&gt;0),Accueil!$B$7,""),""))),IF(NOT(_xlfn.ISFORMULA(D323)),IF(AND(ISNUMBER(D323),D323&lt;&gt;0),Accueil!$B$7,IF(NOT(_xlfn.ISFORMULA(G323)),IF(AND(ISNUMBER(G323),G323&lt;&gt;0),Accueil!$B$7,""),"")),IF(NOT(_xlfn.ISFORMULA(G323)),IF(AND(ISNUMBER(G323),G323&lt;&gt;0),Accueil!$B$7,""),"")))</f>
        <v/>
      </c>
      <c r="AF323" s="231" t="str">
        <f t="shared" ref="AF323:AF386" ca="1" si="67">IF(AND(NOT(_xlfn.ISFORMULA(G323)),G323&lt;&gt;"",G323&lt;&gt;0),ROUND(G323-IF($AC323,IF(ISNUMBER(E323),ROUND(E323,2),0),0)-IF($AD323,IF(ISNUMBER(F323),ROUND(F323,2),0),0),2),IF(OR(D323="",D323=0),"",D323))</f>
        <v/>
      </c>
      <c r="AG323" s="231">
        <f ca="1">IF($AC323,ROUND(IF(ISNUMBER(E323),E323,0)*(IF(OR(ISNUMBER(SEARCH("Non déductible",$C323)),ISNUMBER(SEARCH("Non deductible",$C323))),0,IF(ISNUMBER(SEARCH("Repas",$C323)),0.5,IF(ISNUMBER(SEARCH("Bureau à domicile",$C323)),Accueil!$B$13,IF(OR(ISNUMBER(SEARCH("Véhicule",$C323)),ISNUMBER(SEARCH("Vehicule",$C323)),ISNUMBER(SEARCH("vehicule",$C323))),Accueil!$B$14,IFERROR(VLOOKUP($C323,$L$3:$P$43,5,FALSE),1)))))),2),0)</f>
        <v>0</v>
      </c>
      <c r="AH323" s="231">
        <f ca="1">IF($AD323,ROUND(IF(ISNUMBER(F323),F323,0)*(IF(OR(ISNUMBER(SEARCH("Non déductible",$C323)),ISNUMBER(SEARCH("Non deductible",$C323))),0,IF(ISNUMBER(SEARCH("Repas",$C323)),0.5,IF(ISNUMBER(SEARCH("Bureau à domicile",$C323)),Accueil!$B$13,IF(OR(ISNUMBER(SEARCH("Véhicule",$C323)),ISNUMBER(SEARCH("Vehicule",$C323)),ISNUMBER(SEARCH("vehicule",$C323))),Accueil!$B$14,IFERROR(VLOOKUP($C323,$L$3:$P$43,5,FALSE),1)))))),2),0)</f>
        <v>0</v>
      </c>
    </row>
    <row r="324" spans="1:34" ht="20.100000000000001" customHeight="1" x14ac:dyDescent="0.25">
      <c r="A324" s="248" t="str">
        <f>IF(NOT(_xlfn.ISFORMULA(D324)),IF(AND(ISNUMBER(D324),D324&lt;&gt;0),Accueil!$B$7,IF(NOT(_xlfn.ISFORMULA(G324)),IF(AND(ISNUMBER(G324),G324&lt;&gt;0),Accueil!$B$7,""),"")),IF(NOT(_xlfn.ISFORMULA(G324)),IF(AND(ISNUMBER(G324),G324&lt;&gt;0),Accueil!$B$7,""),""))</f>
        <v/>
      </c>
      <c r="B324" s="37"/>
      <c r="C324" s="50"/>
      <c r="D324" s="249" t="str">
        <f t="shared" ca="1" si="58"/>
        <v/>
      </c>
      <c r="E324" s="223" t="str">
        <f t="shared" ca="1" si="59"/>
        <v/>
      </c>
      <c r="F324" s="223" t="str">
        <f t="shared" ca="1" si="60"/>
        <v/>
      </c>
      <c r="G324" s="224" t="str">
        <f t="shared" ca="1" si="61"/>
        <v/>
      </c>
      <c r="H324" s="255" t="str">
        <f t="shared" ca="1" si="62"/>
        <v/>
      </c>
      <c r="I324" s="251" t="str">
        <f t="shared" ca="1" si="63"/>
        <v/>
      </c>
      <c r="J324" s="244" t="str">
        <f t="shared" ca="1" si="64"/>
        <v/>
      </c>
      <c r="K324" s="35"/>
      <c r="L324" s="148"/>
      <c r="M324" s="148"/>
      <c r="N324" s="148"/>
      <c r="O324" s="148"/>
      <c r="P324" s="148"/>
      <c r="Q324" s="148"/>
      <c r="R324" s="148"/>
      <c r="S324" s="148"/>
      <c r="T324" s="197"/>
      <c r="U324" s="35"/>
      <c r="X324" s="148"/>
      <c r="Y324" s="148"/>
      <c r="Z324" s="148"/>
      <c r="AA324" s="228" t="b">
        <f t="shared" ca="1" si="65"/>
        <v>1</v>
      </c>
      <c r="AB324" s="228" t="b">
        <f t="shared" si="66"/>
        <v>0</v>
      </c>
      <c r="AC324" s="228" t="b">
        <f ca="1">AND(Accueil!$Z$100="Régulière",Accueil!$E$5="Oui",$AA324,NOT($AB324),OR($AE324="",Accueil!$E$7="",NOT(ISNUMBER(Accueil!$E$7)),$AE324&gt;=Accueil!$E$7))</f>
        <v>0</v>
      </c>
      <c r="AD324" s="228" t="b">
        <f ca="1">AND(Accueil!$Z$100="Régulière",Accueil!$E$8="Oui",$AA324,NOT($AB324),OR($AE324="",Accueil!$E$10="",NOT(ISNUMBER(Accueil!$E$10)),$AE324&gt;=Accueil!$E$10))</f>
        <v>0</v>
      </c>
      <c r="AE324" s="247" t="str">
        <f>IF(NOT(_xlfn.ISFORMULA(A324)),IF(ISNUMBER(A324),A324,IF(NOT(_xlfn.ISFORMULA(D324)),IF(AND(ISNUMBER(D324),D324&lt;&gt;0),Accueil!$B$7,IF(NOT(_xlfn.ISFORMULA(G324)),IF(AND(ISNUMBER(G324),G324&lt;&gt;0),Accueil!$B$7,""),"")),IF(NOT(_xlfn.ISFORMULA(G324)),IF(AND(ISNUMBER(G324),G324&lt;&gt;0),Accueil!$B$7,""),""))),IF(NOT(_xlfn.ISFORMULA(D324)),IF(AND(ISNUMBER(D324),D324&lt;&gt;0),Accueil!$B$7,IF(NOT(_xlfn.ISFORMULA(G324)),IF(AND(ISNUMBER(G324),G324&lt;&gt;0),Accueil!$B$7,""),"")),IF(NOT(_xlfn.ISFORMULA(G324)),IF(AND(ISNUMBER(G324),G324&lt;&gt;0),Accueil!$B$7,""),"")))</f>
        <v/>
      </c>
      <c r="AF324" s="231" t="str">
        <f t="shared" ca="1" si="67"/>
        <v/>
      </c>
      <c r="AG324" s="231">
        <f ca="1">IF($AC324,ROUND(IF(ISNUMBER(E324),E324,0)*(IF(OR(ISNUMBER(SEARCH("Non déductible",$C324)),ISNUMBER(SEARCH("Non deductible",$C324))),0,IF(ISNUMBER(SEARCH("Repas",$C324)),0.5,IF(ISNUMBER(SEARCH("Bureau à domicile",$C324)),Accueil!$B$13,IF(OR(ISNUMBER(SEARCH("Véhicule",$C324)),ISNUMBER(SEARCH("Vehicule",$C324)),ISNUMBER(SEARCH("vehicule",$C324))),Accueil!$B$14,IFERROR(VLOOKUP($C324,$L$3:$P$43,5,FALSE),1)))))),2),0)</f>
        <v>0</v>
      </c>
      <c r="AH324" s="231">
        <f ca="1">IF($AD324,ROUND(IF(ISNUMBER(F324),F324,0)*(IF(OR(ISNUMBER(SEARCH("Non déductible",$C324)),ISNUMBER(SEARCH("Non deductible",$C324))),0,IF(ISNUMBER(SEARCH("Repas",$C324)),0.5,IF(ISNUMBER(SEARCH("Bureau à domicile",$C324)),Accueil!$B$13,IF(OR(ISNUMBER(SEARCH("Véhicule",$C324)),ISNUMBER(SEARCH("Vehicule",$C324)),ISNUMBER(SEARCH("vehicule",$C324))),Accueil!$B$14,IFERROR(VLOOKUP($C324,$L$3:$P$43,5,FALSE),1)))))),2),0)</f>
        <v>0</v>
      </c>
    </row>
    <row r="325" spans="1:34" ht="20.100000000000001" customHeight="1" x14ac:dyDescent="0.25">
      <c r="A325" s="248" t="str">
        <f>IF(NOT(_xlfn.ISFORMULA(D325)),IF(AND(ISNUMBER(D325),D325&lt;&gt;0),Accueil!$B$7,IF(NOT(_xlfn.ISFORMULA(G325)),IF(AND(ISNUMBER(G325),G325&lt;&gt;0),Accueil!$B$7,""),"")),IF(NOT(_xlfn.ISFORMULA(G325)),IF(AND(ISNUMBER(G325),G325&lt;&gt;0),Accueil!$B$7,""),""))</f>
        <v/>
      </c>
      <c r="B325" s="37"/>
      <c r="C325" s="50"/>
      <c r="D325" s="249" t="str">
        <f t="shared" ca="1" si="58"/>
        <v/>
      </c>
      <c r="E325" s="223" t="str">
        <f t="shared" ca="1" si="59"/>
        <v/>
      </c>
      <c r="F325" s="223" t="str">
        <f t="shared" ca="1" si="60"/>
        <v/>
      </c>
      <c r="G325" s="224" t="str">
        <f t="shared" ca="1" si="61"/>
        <v/>
      </c>
      <c r="H325" s="255" t="str">
        <f t="shared" ca="1" si="62"/>
        <v/>
      </c>
      <c r="I325" s="251" t="str">
        <f t="shared" ca="1" si="63"/>
        <v/>
      </c>
      <c r="J325" s="244" t="str">
        <f t="shared" ca="1" si="64"/>
        <v/>
      </c>
      <c r="K325" s="35"/>
      <c r="L325" s="148"/>
      <c r="M325" s="148"/>
      <c r="N325" s="148"/>
      <c r="O325" s="148"/>
      <c r="P325" s="148"/>
      <c r="Q325" s="148"/>
      <c r="R325" s="148"/>
      <c r="S325" s="148"/>
      <c r="T325" s="197"/>
      <c r="U325" s="35"/>
      <c r="X325" s="148"/>
      <c r="Y325" s="148"/>
      <c r="Z325" s="148"/>
      <c r="AA325" s="228" t="b">
        <f t="shared" ca="1" si="65"/>
        <v>1</v>
      </c>
      <c r="AB325" s="228" t="b">
        <f t="shared" si="66"/>
        <v>0</v>
      </c>
      <c r="AC325" s="228" t="b">
        <f ca="1">AND(Accueil!$Z$100="Régulière",Accueil!$E$5="Oui",$AA325,NOT($AB325),OR($AE325="",Accueil!$E$7="",NOT(ISNUMBER(Accueil!$E$7)),$AE325&gt;=Accueil!$E$7))</f>
        <v>0</v>
      </c>
      <c r="AD325" s="228" t="b">
        <f ca="1">AND(Accueil!$Z$100="Régulière",Accueil!$E$8="Oui",$AA325,NOT($AB325),OR($AE325="",Accueil!$E$10="",NOT(ISNUMBER(Accueil!$E$10)),$AE325&gt;=Accueil!$E$10))</f>
        <v>0</v>
      </c>
      <c r="AE325" s="247" t="str">
        <f>IF(NOT(_xlfn.ISFORMULA(A325)),IF(ISNUMBER(A325),A325,IF(NOT(_xlfn.ISFORMULA(D325)),IF(AND(ISNUMBER(D325),D325&lt;&gt;0),Accueil!$B$7,IF(NOT(_xlfn.ISFORMULA(G325)),IF(AND(ISNUMBER(G325),G325&lt;&gt;0),Accueil!$B$7,""),"")),IF(NOT(_xlfn.ISFORMULA(G325)),IF(AND(ISNUMBER(G325),G325&lt;&gt;0),Accueil!$B$7,""),""))),IF(NOT(_xlfn.ISFORMULA(D325)),IF(AND(ISNUMBER(D325),D325&lt;&gt;0),Accueil!$B$7,IF(NOT(_xlfn.ISFORMULA(G325)),IF(AND(ISNUMBER(G325),G325&lt;&gt;0),Accueil!$B$7,""),"")),IF(NOT(_xlfn.ISFORMULA(G325)),IF(AND(ISNUMBER(G325),G325&lt;&gt;0),Accueil!$B$7,""),"")))</f>
        <v/>
      </c>
      <c r="AF325" s="231" t="str">
        <f t="shared" ca="1" si="67"/>
        <v/>
      </c>
      <c r="AG325" s="231">
        <f ca="1">IF($AC325,ROUND(IF(ISNUMBER(E325),E325,0)*(IF(OR(ISNUMBER(SEARCH("Non déductible",$C325)),ISNUMBER(SEARCH("Non deductible",$C325))),0,IF(ISNUMBER(SEARCH("Repas",$C325)),0.5,IF(ISNUMBER(SEARCH("Bureau à domicile",$C325)),Accueil!$B$13,IF(OR(ISNUMBER(SEARCH("Véhicule",$C325)),ISNUMBER(SEARCH("Vehicule",$C325)),ISNUMBER(SEARCH("vehicule",$C325))),Accueil!$B$14,IFERROR(VLOOKUP($C325,$L$3:$P$43,5,FALSE),1)))))),2),0)</f>
        <v>0</v>
      </c>
      <c r="AH325" s="231">
        <f ca="1">IF($AD325,ROUND(IF(ISNUMBER(F325),F325,0)*(IF(OR(ISNUMBER(SEARCH("Non déductible",$C325)),ISNUMBER(SEARCH("Non deductible",$C325))),0,IF(ISNUMBER(SEARCH("Repas",$C325)),0.5,IF(ISNUMBER(SEARCH("Bureau à domicile",$C325)),Accueil!$B$13,IF(OR(ISNUMBER(SEARCH("Véhicule",$C325)),ISNUMBER(SEARCH("Vehicule",$C325)),ISNUMBER(SEARCH("vehicule",$C325))),Accueil!$B$14,IFERROR(VLOOKUP($C325,$L$3:$P$43,5,FALSE),1)))))),2),0)</f>
        <v>0</v>
      </c>
    </row>
    <row r="326" spans="1:34" ht="20.100000000000001" customHeight="1" x14ac:dyDescent="0.25">
      <c r="A326" s="248" t="str">
        <f>IF(NOT(_xlfn.ISFORMULA(D326)),IF(AND(ISNUMBER(D326),D326&lt;&gt;0),Accueil!$B$7,IF(NOT(_xlfn.ISFORMULA(G326)),IF(AND(ISNUMBER(G326),G326&lt;&gt;0),Accueil!$B$7,""),"")),IF(NOT(_xlfn.ISFORMULA(G326)),IF(AND(ISNUMBER(G326),G326&lt;&gt;0),Accueil!$B$7,""),""))</f>
        <v/>
      </c>
      <c r="B326" s="37"/>
      <c r="C326" s="50"/>
      <c r="D326" s="249" t="str">
        <f t="shared" ca="1" si="58"/>
        <v/>
      </c>
      <c r="E326" s="223" t="str">
        <f t="shared" ca="1" si="59"/>
        <v/>
      </c>
      <c r="F326" s="223" t="str">
        <f t="shared" ca="1" si="60"/>
        <v/>
      </c>
      <c r="G326" s="224" t="str">
        <f t="shared" ca="1" si="61"/>
        <v/>
      </c>
      <c r="H326" s="255" t="str">
        <f t="shared" ca="1" si="62"/>
        <v/>
      </c>
      <c r="I326" s="251" t="str">
        <f t="shared" ca="1" si="63"/>
        <v/>
      </c>
      <c r="J326" s="244" t="str">
        <f t="shared" ca="1" si="64"/>
        <v/>
      </c>
      <c r="K326" s="35"/>
      <c r="L326" s="148"/>
      <c r="M326" s="148"/>
      <c r="N326" s="148"/>
      <c r="O326" s="148"/>
      <c r="P326" s="148"/>
      <c r="Q326" s="148"/>
      <c r="R326" s="148"/>
      <c r="S326" s="148"/>
      <c r="T326" s="197"/>
      <c r="U326" s="35"/>
      <c r="X326" s="148"/>
      <c r="Y326" s="148"/>
      <c r="Z326" s="148"/>
      <c r="AA326" s="228" t="b">
        <f t="shared" ca="1" si="65"/>
        <v>1</v>
      </c>
      <c r="AB326" s="228" t="b">
        <f t="shared" si="66"/>
        <v>0</v>
      </c>
      <c r="AC326" s="228" t="b">
        <f ca="1">AND(Accueil!$Z$100="Régulière",Accueil!$E$5="Oui",$AA326,NOT($AB326),OR($AE326="",Accueil!$E$7="",NOT(ISNUMBER(Accueil!$E$7)),$AE326&gt;=Accueil!$E$7))</f>
        <v>0</v>
      </c>
      <c r="AD326" s="228" t="b">
        <f ca="1">AND(Accueil!$Z$100="Régulière",Accueil!$E$8="Oui",$AA326,NOT($AB326),OR($AE326="",Accueil!$E$10="",NOT(ISNUMBER(Accueil!$E$10)),$AE326&gt;=Accueil!$E$10))</f>
        <v>0</v>
      </c>
      <c r="AE326" s="247" t="str">
        <f>IF(NOT(_xlfn.ISFORMULA(A326)),IF(ISNUMBER(A326),A326,IF(NOT(_xlfn.ISFORMULA(D326)),IF(AND(ISNUMBER(D326),D326&lt;&gt;0),Accueil!$B$7,IF(NOT(_xlfn.ISFORMULA(G326)),IF(AND(ISNUMBER(G326),G326&lt;&gt;0),Accueil!$B$7,""),"")),IF(NOT(_xlfn.ISFORMULA(G326)),IF(AND(ISNUMBER(G326),G326&lt;&gt;0),Accueil!$B$7,""),""))),IF(NOT(_xlfn.ISFORMULA(D326)),IF(AND(ISNUMBER(D326),D326&lt;&gt;0),Accueil!$B$7,IF(NOT(_xlfn.ISFORMULA(G326)),IF(AND(ISNUMBER(G326),G326&lt;&gt;0),Accueil!$B$7,""),"")),IF(NOT(_xlfn.ISFORMULA(G326)),IF(AND(ISNUMBER(G326),G326&lt;&gt;0),Accueil!$B$7,""),"")))</f>
        <v/>
      </c>
      <c r="AF326" s="231" t="str">
        <f t="shared" ca="1" si="67"/>
        <v/>
      </c>
      <c r="AG326" s="231">
        <f ca="1">IF($AC326,ROUND(IF(ISNUMBER(E326),E326,0)*(IF(OR(ISNUMBER(SEARCH("Non déductible",$C326)),ISNUMBER(SEARCH("Non deductible",$C326))),0,IF(ISNUMBER(SEARCH("Repas",$C326)),0.5,IF(ISNUMBER(SEARCH("Bureau à domicile",$C326)),Accueil!$B$13,IF(OR(ISNUMBER(SEARCH("Véhicule",$C326)),ISNUMBER(SEARCH("Vehicule",$C326)),ISNUMBER(SEARCH("vehicule",$C326))),Accueil!$B$14,IFERROR(VLOOKUP($C326,$L$3:$P$43,5,FALSE),1)))))),2),0)</f>
        <v>0</v>
      </c>
      <c r="AH326" s="231">
        <f ca="1">IF($AD326,ROUND(IF(ISNUMBER(F326),F326,0)*(IF(OR(ISNUMBER(SEARCH("Non déductible",$C326)),ISNUMBER(SEARCH("Non deductible",$C326))),0,IF(ISNUMBER(SEARCH("Repas",$C326)),0.5,IF(ISNUMBER(SEARCH("Bureau à domicile",$C326)),Accueil!$B$13,IF(OR(ISNUMBER(SEARCH("Véhicule",$C326)),ISNUMBER(SEARCH("Vehicule",$C326)),ISNUMBER(SEARCH("vehicule",$C326))),Accueil!$B$14,IFERROR(VLOOKUP($C326,$L$3:$P$43,5,FALSE),1)))))),2),0)</f>
        <v>0</v>
      </c>
    </row>
    <row r="327" spans="1:34" ht="20.100000000000001" customHeight="1" x14ac:dyDescent="0.25">
      <c r="A327" s="248" t="str">
        <f>IF(NOT(_xlfn.ISFORMULA(D327)),IF(AND(ISNUMBER(D327),D327&lt;&gt;0),Accueil!$B$7,IF(NOT(_xlfn.ISFORMULA(G327)),IF(AND(ISNUMBER(G327),G327&lt;&gt;0),Accueil!$B$7,""),"")),IF(NOT(_xlfn.ISFORMULA(G327)),IF(AND(ISNUMBER(G327),G327&lt;&gt;0),Accueil!$B$7,""),""))</f>
        <v/>
      </c>
      <c r="B327" s="37"/>
      <c r="C327" s="50"/>
      <c r="D327" s="249" t="str">
        <f t="shared" ca="1" si="58"/>
        <v/>
      </c>
      <c r="E327" s="223" t="str">
        <f t="shared" ca="1" si="59"/>
        <v/>
      </c>
      <c r="F327" s="223" t="str">
        <f t="shared" ca="1" si="60"/>
        <v/>
      </c>
      <c r="G327" s="224" t="str">
        <f t="shared" ca="1" si="61"/>
        <v/>
      </c>
      <c r="H327" s="255" t="str">
        <f t="shared" ca="1" si="62"/>
        <v/>
      </c>
      <c r="I327" s="251" t="str">
        <f t="shared" ca="1" si="63"/>
        <v/>
      </c>
      <c r="J327" s="244" t="str">
        <f t="shared" ca="1" si="64"/>
        <v/>
      </c>
      <c r="K327" s="35"/>
      <c r="L327" s="148"/>
      <c r="M327" s="148"/>
      <c r="N327" s="148"/>
      <c r="O327" s="148"/>
      <c r="P327" s="148"/>
      <c r="Q327" s="148"/>
      <c r="R327" s="148"/>
      <c r="S327" s="148"/>
      <c r="T327" s="197"/>
      <c r="U327" s="35"/>
      <c r="X327" s="148"/>
      <c r="Y327" s="148"/>
      <c r="Z327" s="148"/>
      <c r="AA327" s="228" t="b">
        <f t="shared" ca="1" si="65"/>
        <v>1</v>
      </c>
      <c r="AB327" s="228" t="b">
        <f t="shared" si="66"/>
        <v>0</v>
      </c>
      <c r="AC327" s="228" t="b">
        <f ca="1">AND(Accueil!$Z$100="Régulière",Accueil!$E$5="Oui",$AA327,NOT($AB327),OR($AE327="",Accueil!$E$7="",NOT(ISNUMBER(Accueil!$E$7)),$AE327&gt;=Accueil!$E$7))</f>
        <v>0</v>
      </c>
      <c r="AD327" s="228" t="b">
        <f ca="1">AND(Accueil!$Z$100="Régulière",Accueil!$E$8="Oui",$AA327,NOT($AB327),OR($AE327="",Accueil!$E$10="",NOT(ISNUMBER(Accueil!$E$10)),$AE327&gt;=Accueil!$E$10))</f>
        <v>0</v>
      </c>
      <c r="AE327" s="247" t="str">
        <f>IF(NOT(_xlfn.ISFORMULA(A327)),IF(ISNUMBER(A327),A327,IF(NOT(_xlfn.ISFORMULA(D327)),IF(AND(ISNUMBER(D327),D327&lt;&gt;0),Accueil!$B$7,IF(NOT(_xlfn.ISFORMULA(G327)),IF(AND(ISNUMBER(G327),G327&lt;&gt;0),Accueil!$B$7,""),"")),IF(NOT(_xlfn.ISFORMULA(G327)),IF(AND(ISNUMBER(G327),G327&lt;&gt;0),Accueil!$B$7,""),""))),IF(NOT(_xlfn.ISFORMULA(D327)),IF(AND(ISNUMBER(D327),D327&lt;&gt;0),Accueil!$B$7,IF(NOT(_xlfn.ISFORMULA(G327)),IF(AND(ISNUMBER(G327),G327&lt;&gt;0),Accueil!$B$7,""),"")),IF(NOT(_xlfn.ISFORMULA(G327)),IF(AND(ISNUMBER(G327),G327&lt;&gt;0),Accueil!$B$7,""),"")))</f>
        <v/>
      </c>
      <c r="AF327" s="231" t="str">
        <f t="shared" ca="1" si="67"/>
        <v/>
      </c>
      <c r="AG327" s="231">
        <f ca="1">IF($AC327,ROUND(IF(ISNUMBER(E327),E327,0)*(IF(OR(ISNUMBER(SEARCH("Non déductible",$C327)),ISNUMBER(SEARCH("Non deductible",$C327))),0,IF(ISNUMBER(SEARCH("Repas",$C327)),0.5,IF(ISNUMBER(SEARCH("Bureau à domicile",$C327)),Accueil!$B$13,IF(OR(ISNUMBER(SEARCH("Véhicule",$C327)),ISNUMBER(SEARCH("Vehicule",$C327)),ISNUMBER(SEARCH("vehicule",$C327))),Accueil!$B$14,IFERROR(VLOOKUP($C327,$L$3:$P$43,5,FALSE),1)))))),2),0)</f>
        <v>0</v>
      </c>
      <c r="AH327" s="231">
        <f ca="1">IF($AD327,ROUND(IF(ISNUMBER(F327),F327,0)*(IF(OR(ISNUMBER(SEARCH("Non déductible",$C327)),ISNUMBER(SEARCH("Non deductible",$C327))),0,IF(ISNUMBER(SEARCH("Repas",$C327)),0.5,IF(ISNUMBER(SEARCH("Bureau à domicile",$C327)),Accueil!$B$13,IF(OR(ISNUMBER(SEARCH("Véhicule",$C327)),ISNUMBER(SEARCH("Vehicule",$C327)),ISNUMBER(SEARCH("vehicule",$C327))),Accueil!$B$14,IFERROR(VLOOKUP($C327,$L$3:$P$43,5,FALSE),1)))))),2),0)</f>
        <v>0</v>
      </c>
    </row>
    <row r="328" spans="1:34" ht="20.100000000000001" customHeight="1" x14ac:dyDescent="0.25">
      <c r="A328" s="248" t="str">
        <f>IF(NOT(_xlfn.ISFORMULA(D328)),IF(AND(ISNUMBER(D328),D328&lt;&gt;0),Accueil!$B$7,IF(NOT(_xlfn.ISFORMULA(G328)),IF(AND(ISNUMBER(G328),G328&lt;&gt;0),Accueil!$B$7,""),"")),IF(NOT(_xlfn.ISFORMULA(G328)),IF(AND(ISNUMBER(G328),G328&lt;&gt;0),Accueil!$B$7,""),""))</f>
        <v/>
      </c>
      <c r="B328" s="37"/>
      <c r="C328" s="50"/>
      <c r="D328" s="249" t="str">
        <f t="shared" ca="1" si="58"/>
        <v/>
      </c>
      <c r="E328" s="223" t="str">
        <f t="shared" ca="1" si="59"/>
        <v/>
      </c>
      <c r="F328" s="223" t="str">
        <f t="shared" ca="1" si="60"/>
        <v/>
      </c>
      <c r="G328" s="224" t="str">
        <f t="shared" ca="1" si="61"/>
        <v/>
      </c>
      <c r="H328" s="255" t="str">
        <f t="shared" ca="1" si="62"/>
        <v/>
      </c>
      <c r="I328" s="251" t="str">
        <f t="shared" ca="1" si="63"/>
        <v/>
      </c>
      <c r="J328" s="244" t="str">
        <f t="shared" ca="1" si="64"/>
        <v/>
      </c>
      <c r="K328" s="35"/>
      <c r="L328" s="148"/>
      <c r="M328" s="148"/>
      <c r="N328" s="148"/>
      <c r="O328" s="148"/>
      <c r="P328" s="148"/>
      <c r="Q328" s="148"/>
      <c r="R328" s="148"/>
      <c r="S328" s="148"/>
      <c r="T328" s="197"/>
      <c r="U328" s="35"/>
      <c r="X328" s="148"/>
      <c r="Y328" s="148"/>
      <c r="Z328" s="148"/>
      <c r="AA328" s="228" t="b">
        <f t="shared" ca="1" si="65"/>
        <v>1</v>
      </c>
      <c r="AB328" s="228" t="b">
        <f t="shared" si="66"/>
        <v>0</v>
      </c>
      <c r="AC328" s="228" t="b">
        <f ca="1">AND(Accueil!$Z$100="Régulière",Accueil!$E$5="Oui",$AA328,NOT($AB328),OR($AE328="",Accueil!$E$7="",NOT(ISNUMBER(Accueil!$E$7)),$AE328&gt;=Accueil!$E$7))</f>
        <v>0</v>
      </c>
      <c r="AD328" s="228" t="b">
        <f ca="1">AND(Accueil!$Z$100="Régulière",Accueil!$E$8="Oui",$AA328,NOT($AB328),OR($AE328="",Accueil!$E$10="",NOT(ISNUMBER(Accueil!$E$10)),$AE328&gt;=Accueil!$E$10))</f>
        <v>0</v>
      </c>
      <c r="AE328" s="247" t="str">
        <f>IF(NOT(_xlfn.ISFORMULA(A328)),IF(ISNUMBER(A328),A328,IF(NOT(_xlfn.ISFORMULA(D328)),IF(AND(ISNUMBER(D328),D328&lt;&gt;0),Accueil!$B$7,IF(NOT(_xlfn.ISFORMULA(G328)),IF(AND(ISNUMBER(G328),G328&lt;&gt;0),Accueil!$B$7,""),"")),IF(NOT(_xlfn.ISFORMULA(G328)),IF(AND(ISNUMBER(G328),G328&lt;&gt;0),Accueil!$B$7,""),""))),IF(NOT(_xlfn.ISFORMULA(D328)),IF(AND(ISNUMBER(D328),D328&lt;&gt;0),Accueil!$B$7,IF(NOT(_xlfn.ISFORMULA(G328)),IF(AND(ISNUMBER(G328),G328&lt;&gt;0),Accueil!$B$7,""),"")),IF(NOT(_xlfn.ISFORMULA(G328)),IF(AND(ISNUMBER(G328),G328&lt;&gt;0),Accueil!$B$7,""),"")))</f>
        <v/>
      </c>
      <c r="AF328" s="231" t="str">
        <f t="shared" ca="1" si="67"/>
        <v/>
      </c>
      <c r="AG328" s="231">
        <f ca="1">IF($AC328,ROUND(IF(ISNUMBER(E328),E328,0)*(IF(OR(ISNUMBER(SEARCH("Non déductible",$C328)),ISNUMBER(SEARCH("Non deductible",$C328))),0,IF(ISNUMBER(SEARCH("Repas",$C328)),0.5,IF(ISNUMBER(SEARCH("Bureau à domicile",$C328)),Accueil!$B$13,IF(OR(ISNUMBER(SEARCH("Véhicule",$C328)),ISNUMBER(SEARCH("Vehicule",$C328)),ISNUMBER(SEARCH("vehicule",$C328))),Accueil!$B$14,IFERROR(VLOOKUP($C328,$L$3:$P$43,5,FALSE),1)))))),2),0)</f>
        <v>0</v>
      </c>
      <c r="AH328" s="231">
        <f ca="1">IF($AD328,ROUND(IF(ISNUMBER(F328),F328,0)*(IF(OR(ISNUMBER(SEARCH("Non déductible",$C328)),ISNUMBER(SEARCH("Non deductible",$C328))),0,IF(ISNUMBER(SEARCH("Repas",$C328)),0.5,IF(ISNUMBER(SEARCH("Bureau à domicile",$C328)),Accueil!$B$13,IF(OR(ISNUMBER(SEARCH("Véhicule",$C328)),ISNUMBER(SEARCH("Vehicule",$C328)),ISNUMBER(SEARCH("vehicule",$C328))),Accueil!$B$14,IFERROR(VLOOKUP($C328,$L$3:$P$43,5,FALSE),1)))))),2),0)</f>
        <v>0</v>
      </c>
    </row>
    <row r="329" spans="1:34" ht="20.100000000000001" customHeight="1" x14ac:dyDescent="0.25">
      <c r="A329" s="248" t="str">
        <f>IF(NOT(_xlfn.ISFORMULA(D329)),IF(AND(ISNUMBER(D329),D329&lt;&gt;0),Accueil!$B$7,IF(NOT(_xlfn.ISFORMULA(G329)),IF(AND(ISNUMBER(G329),G329&lt;&gt;0),Accueil!$B$7,""),"")),IF(NOT(_xlfn.ISFORMULA(G329)),IF(AND(ISNUMBER(G329),G329&lt;&gt;0),Accueil!$B$7,""),""))</f>
        <v/>
      </c>
      <c r="B329" s="37"/>
      <c r="C329" s="50"/>
      <c r="D329" s="249" t="str">
        <f t="shared" ca="1" si="58"/>
        <v/>
      </c>
      <c r="E329" s="223" t="str">
        <f t="shared" ca="1" si="59"/>
        <v/>
      </c>
      <c r="F329" s="223" t="str">
        <f t="shared" ca="1" si="60"/>
        <v/>
      </c>
      <c r="G329" s="224" t="str">
        <f t="shared" ca="1" si="61"/>
        <v/>
      </c>
      <c r="H329" s="255" t="str">
        <f t="shared" ca="1" si="62"/>
        <v/>
      </c>
      <c r="I329" s="251" t="str">
        <f t="shared" ca="1" si="63"/>
        <v/>
      </c>
      <c r="J329" s="244" t="str">
        <f t="shared" ca="1" si="64"/>
        <v/>
      </c>
      <c r="K329" s="35"/>
      <c r="L329" s="148"/>
      <c r="M329" s="148"/>
      <c r="N329" s="148"/>
      <c r="O329" s="148"/>
      <c r="P329" s="148"/>
      <c r="Q329" s="148"/>
      <c r="R329" s="148"/>
      <c r="S329" s="148"/>
      <c r="T329" s="197"/>
      <c r="U329" s="35"/>
      <c r="X329" s="148"/>
      <c r="Y329" s="148"/>
      <c r="Z329" s="148"/>
      <c r="AA329" s="228" t="b">
        <f t="shared" ca="1" si="65"/>
        <v>1</v>
      </c>
      <c r="AB329" s="228" t="b">
        <f t="shared" si="66"/>
        <v>0</v>
      </c>
      <c r="AC329" s="228" t="b">
        <f ca="1">AND(Accueil!$Z$100="Régulière",Accueil!$E$5="Oui",$AA329,NOT($AB329),OR($AE329="",Accueil!$E$7="",NOT(ISNUMBER(Accueil!$E$7)),$AE329&gt;=Accueil!$E$7))</f>
        <v>0</v>
      </c>
      <c r="AD329" s="228" t="b">
        <f ca="1">AND(Accueil!$Z$100="Régulière",Accueil!$E$8="Oui",$AA329,NOT($AB329),OR($AE329="",Accueil!$E$10="",NOT(ISNUMBER(Accueil!$E$10)),$AE329&gt;=Accueil!$E$10))</f>
        <v>0</v>
      </c>
      <c r="AE329" s="247" t="str">
        <f>IF(NOT(_xlfn.ISFORMULA(A329)),IF(ISNUMBER(A329),A329,IF(NOT(_xlfn.ISFORMULA(D329)),IF(AND(ISNUMBER(D329),D329&lt;&gt;0),Accueil!$B$7,IF(NOT(_xlfn.ISFORMULA(G329)),IF(AND(ISNUMBER(G329),G329&lt;&gt;0),Accueil!$B$7,""),"")),IF(NOT(_xlfn.ISFORMULA(G329)),IF(AND(ISNUMBER(G329),G329&lt;&gt;0),Accueil!$B$7,""),""))),IF(NOT(_xlfn.ISFORMULA(D329)),IF(AND(ISNUMBER(D329),D329&lt;&gt;0),Accueil!$B$7,IF(NOT(_xlfn.ISFORMULA(G329)),IF(AND(ISNUMBER(G329),G329&lt;&gt;0),Accueil!$B$7,""),"")),IF(NOT(_xlfn.ISFORMULA(G329)),IF(AND(ISNUMBER(G329),G329&lt;&gt;0),Accueil!$B$7,""),"")))</f>
        <v/>
      </c>
      <c r="AF329" s="231" t="str">
        <f t="shared" ca="1" si="67"/>
        <v/>
      </c>
      <c r="AG329" s="231">
        <f ca="1">IF($AC329,ROUND(IF(ISNUMBER(E329),E329,0)*(IF(OR(ISNUMBER(SEARCH("Non déductible",$C329)),ISNUMBER(SEARCH("Non deductible",$C329))),0,IF(ISNUMBER(SEARCH("Repas",$C329)),0.5,IF(ISNUMBER(SEARCH("Bureau à domicile",$C329)),Accueil!$B$13,IF(OR(ISNUMBER(SEARCH("Véhicule",$C329)),ISNUMBER(SEARCH("Vehicule",$C329)),ISNUMBER(SEARCH("vehicule",$C329))),Accueil!$B$14,IFERROR(VLOOKUP($C329,$L$3:$P$43,5,FALSE),1)))))),2),0)</f>
        <v>0</v>
      </c>
      <c r="AH329" s="231">
        <f ca="1">IF($AD329,ROUND(IF(ISNUMBER(F329),F329,0)*(IF(OR(ISNUMBER(SEARCH("Non déductible",$C329)),ISNUMBER(SEARCH("Non deductible",$C329))),0,IF(ISNUMBER(SEARCH("Repas",$C329)),0.5,IF(ISNUMBER(SEARCH("Bureau à domicile",$C329)),Accueil!$B$13,IF(OR(ISNUMBER(SEARCH("Véhicule",$C329)),ISNUMBER(SEARCH("Vehicule",$C329)),ISNUMBER(SEARCH("vehicule",$C329))),Accueil!$B$14,IFERROR(VLOOKUP($C329,$L$3:$P$43,5,FALSE),1)))))),2),0)</f>
        <v>0</v>
      </c>
    </row>
    <row r="330" spans="1:34" ht="20.100000000000001" customHeight="1" x14ac:dyDescent="0.25">
      <c r="A330" s="248" t="str">
        <f>IF(NOT(_xlfn.ISFORMULA(D330)),IF(AND(ISNUMBER(D330),D330&lt;&gt;0),Accueil!$B$7,IF(NOT(_xlfn.ISFORMULA(G330)),IF(AND(ISNUMBER(G330),G330&lt;&gt;0),Accueil!$B$7,""),"")),IF(NOT(_xlfn.ISFORMULA(G330)),IF(AND(ISNUMBER(G330),G330&lt;&gt;0),Accueil!$B$7,""),""))</f>
        <v/>
      </c>
      <c r="B330" s="37"/>
      <c r="C330" s="50"/>
      <c r="D330" s="249" t="str">
        <f t="shared" ca="1" si="58"/>
        <v/>
      </c>
      <c r="E330" s="223" t="str">
        <f t="shared" ca="1" si="59"/>
        <v/>
      </c>
      <c r="F330" s="223" t="str">
        <f t="shared" ca="1" si="60"/>
        <v/>
      </c>
      <c r="G330" s="224" t="str">
        <f t="shared" ca="1" si="61"/>
        <v/>
      </c>
      <c r="H330" s="255" t="str">
        <f t="shared" ca="1" si="62"/>
        <v/>
      </c>
      <c r="I330" s="251" t="str">
        <f t="shared" ca="1" si="63"/>
        <v/>
      </c>
      <c r="J330" s="244" t="str">
        <f t="shared" ca="1" si="64"/>
        <v/>
      </c>
      <c r="K330" s="35"/>
      <c r="L330" s="148"/>
      <c r="M330" s="148"/>
      <c r="N330" s="148"/>
      <c r="O330" s="148"/>
      <c r="P330" s="148"/>
      <c r="Q330" s="148"/>
      <c r="R330" s="148"/>
      <c r="S330" s="148"/>
      <c r="T330" s="197"/>
      <c r="U330" s="35"/>
      <c r="X330" s="148"/>
      <c r="Y330" s="148"/>
      <c r="Z330" s="148"/>
      <c r="AA330" s="228" t="b">
        <f t="shared" ca="1" si="65"/>
        <v>1</v>
      </c>
      <c r="AB330" s="228" t="b">
        <f t="shared" si="66"/>
        <v>0</v>
      </c>
      <c r="AC330" s="228" t="b">
        <f ca="1">AND(Accueil!$Z$100="Régulière",Accueil!$E$5="Oui",$AA330,NOT($AB330),OR($AE330="",Accueil!$E$7="",NOT(ISNUMBER(Accueil!$E$7)),$AE330&gt;=Accueil!$E$7))</f>
        <v>0</v>
      </c>
      <c r="AD330" s="228" t="b">
        <f ca="1">AND(Accueil!$Z$100="Régulière",Accueil!$E$8="Oui",$AA330,NOT($AB330),OR($AE330="",Accueil!$E$10="",NOT(ISNUMBER(Accueil!$E$10)),$AE330&gt;=Accueil!$E$10))</f>
        <v>0</v>
      </c>
      <c r="AE330" s="247" t="str">
        <f>IF(NOT(_xlfn.ISFORMULA(A330)),IF(ISNUMBER(A330),A330,IF(NOT(_xlfn.ISFORMULA(D330)),IF(AND(ISNUMBER(D330),D330&lt;&gt;0),Accueil!$B$7,IF(NOT(_xlfn.ISFORMULA(G330)),IF(AND(ISNUMBER(G330),G330&lt;&gt;0),Accueil!$B$7,""),"")),IF(NOT(_xlfn.ISFORMULA(G330)),IF(AND(ISNUMBER(G330),G330&lt;&gt;0),Accueil!$B$7,""),""))),IF(NOT(_xlfn.ISFORMULA(D330)),IF(AND(ISNUMBER(D330),D330&lt;&gt;0),Accueil!$B$7,IF(NOT(_xlfn.ISFORMULA(G330)),IF(AND(ISNUMBER(G330),G330&lt;&gt;0),Accueil!$B$7,""),"")),IF(NOT(_xlfn.ISFORMULA(G330)),IF(AND(ISNUMBER(G330),G330&lt;&gt;0),Accueil!$B$7,""),"")))</f>
        <v/>
      </c>
      <c r="AF330" s="231" t="str">
        <f t="shared" ca="1" si="67"/>
        <v/>
      </c>
      <c r="AG330" s="231">
        <f ca="1">IF($AC330,ROUND(IF(ISNUMBER(E330),E330,0)*(IF(OR(ISNUMBER(SEARCH("Non déductible",$C330)),ISNUMBER(SEARCH("Non deductible",$C330))),0,IF(ISNUMBER(SEARCH("Repas",$C330)),0.5,IF(ISNUMBER(SEARCH("Bureau à domicile",$C330)),Accueil!$B$13,IF(OR(ISNUMBER(SEARCH("Véhicule",$C330)),ISNUMBER(SEARCH("Vehicule",$C330)),ISNUMBER(SEARCH("vehicule",$C330))),Accueil!$B$14,IFERROR(VLOOKUP($C330,$L$3:$P$43,5,FALSE),1)))))),2),0)</f>
        <v>0</v>
      </c>
      <c r="AH330" s="231">
        <f ca="1">IF($AD330,ROUND(IF(ISNUMBER(F330),F330,0)*(IF(OR(ISNUMBER(SEARCH("Non déductible",$C330)),ISNUMBER(SEARCH("Non deductible",$C330))),0,IF(ISNUMBER(SEARCH("Repas",$C330)),0.5,IF(ISNUMBER(SEARCH("Bureau à domicile",$C330)),Accueil!$B$13,IF(OR(ISNUMBER(SEARCH("Véhicule",$C330)),ISNUMBER(SEARCH("Vehicule",$C330)),ISNUMBER(SEARCH("vehicule",$C330))),Accueil!$B$14,IFERROR(VLOOKUP($C330,$L$3:$P$43,5,FALSE),1)))))),2),0)</f>
        <v>0</v>
      </c>
    </row>
    <row r="331" spans="1:34" ht="20.100000000000001" customHeight="1" x14ac:dyDescent="0.25">
      <c r="A331" s="248" t="str">
        <f>IF(NOT(_xlfn.ISFORMULA(D331)),IF(AND(ISNUMBER(D331),D331&lt;&gt;0),Accueil!$B$7,IF(NOT(_xlfn.ISFORMULA(G331)),IF(AND(ISNUMBER(G331),G331&lt;&gt;0),Accueil!$B$7,""),"")),IF(NOT(_xlfn.ISFORMULA(G331)),IF(AND(ISNUMBER(G331),G331&lt;&gt;0),Accueil!$B$7,""),""))</f>
        <v/>
      </c>
      <c r="B331" s="37"/>
      <c r="C331" s="50"/>
      <c r="D331" s="249" t="str">
        <f t="shared" ca="1" si="58"/>
        <v/>
      </c>
      <c r="E331" s="223" t="str">
        <f t="shared" ca="1" si="59"/>
        <v/>
      </c>
      <c r="F331" s="223" t="str">
        <f t="shared" ca="1" si="60"/>
        <v/>
      </c>
      <c r="G331" s="224" t="str">
        <f t="shared" ca="1" si="61"/>
        <v/>
      </c>
      <c r="H331" s="255" t="str">
        <f t="shared" ca="1" si="62"/>
        <v/>
      </c>
      <c r="I331" s="251" t="str">
        <f t="shared" ca="1" si="63"/>
        <v/>
      </c>
      <c r="J331" s="244" t="str">
        <f t="shared" ca="1" si="64"/>
        <v/>
      </c>
      <c r="K331" s="35"/>
      <c r="L331" s="148"/>
      <c r="M331" s="148"/>
      <c r="N331" s="148"/>
      <c r="O331" s="148"/>
      <c r="P331" s="148"/>
      <c r="Q331" s="148"/>
      <c r="R331" s="148"/>
      <c r="S331" s="148"/>
      <c r="T331" s="197"/>
      <c r="U331" s="35"/>
      <c r="X331" s="148"/>
      <c r="Y331" s="148"/>
      <c r="Z331" s="148"/>
      <c r="AA331" s="228" t="b">
        <f t="shared" ca="1" si="65"/>
        <v>1</v>
      </c>
      <c r="AB331" s="228" t="b">
        <f t="shared" si="66"/>
        <v>0</v>
      </c>
      <c r="AC331" s="228" t="b">
        <f ca="1">AND(Accueil!$Z$100="Régulière",Accueil!$E$5="Oui",$AA331,NOT($AB331),OR($AE331="",Accueil!$E$7="",NOT(ISNUMBER(Accueil!$E$7)),$AE331&gt;=Accueil!$E$7))</f>
        <v>0</v>
      </c>
      <c r="AD331" s="228" t="b">
        <f ca="1">AND(Accueil!$Z$100="Régulière",Accueil!$E$8="Oui",$AA331,NOT($AB331),OR($AE331="",Accueil!$E$10="",NOT(ISNUMBER(Accueil!$E$10)),$AE331&gt;=Accueil!$E$10))</f>
        <v>0</v>
      </c>
      <c r="AE331" s="247" t="str">
        <f>IF(NOT(_xlfn.ISFORMULA(A331)),IF(ISNUMBER(A331),A331,IF(NOT(_xlfn.ISFORMULA(D331)),IF(AND(ISNUMBER(D331),D331&lt;&gt;0),Accueil!$B$7,IF(NOT(_xlfn.ISFORMULA(G331)),IF(AND(ISNUMBER(G331),G331&lt;&gt;0),Accueil!$B$7,""),"")),IF(NOT(_xlfn.ISFORMULA(G331)),IF(AND(ISNUMBER(G331),G331&lt;&gt;0),Accueil!$B$7,""),""))),IF(NOT(_xlfn.ISFORMULA(D331)),IF(AND(ISNUMBER(D331),D331&lt;&gt;0),Accueil!$B$7,IF(NOT(_xlfn.ISFORMULA(G331)),IF(AND(ISNUMBER(G331),G331&lt;&gt;0),Accueil!$B$7,""),"")),IF(NOT(_xlfn.ISFORMULA(G331)),IF(AND(ISNUMBER(G331),G331&lt;&gt;0),Accueil!$B$7,""),"")))</f>
        <v/>
      </c>
      <c r="AF331" s="231" t="str">
        <f t="shared" ca="1" si="67"/>
        <v/>
      </c>
      <c r="AG331" s="231">
        <f ca="1">IF($AC331,ROUND(IF(ISNUMBER(E331),E331,0)*(IF(OR(ISNUMBER(SEARCH("Non déductible",$C331)),ISNUMBER(SEARCH("Non deductible",$C331))),0,IF(ISNUMBER(SEARCH("Repas",$C331)),0.5,IF(ISNUMBER(SEARCH("Bureau à domicile",$C331)),Accueil!$B$13,IF(OR(ISNUMBER(SEARCH("Véhicule",$C331)),ISNUMBER(SEARCH("Vehicule",$C331)),ISNUMBER(SEARCH("vehicule",$C331))),Accueil!$B$14,IFERROR(VLOOKUP($C331,$L$3:$P$43,5,FALSE),1)))))),2),0)</f>
        <v>0</v>
      </c>
      <c r="AH331" s="231">
        <f ca="1">IF($AD331,ROUND(IF(ISNUMBER(F331),F331,0)*(IF(OR(ISNUMBER(SEARCH("Non déductible",$C331)),ISNUMBER(SEARCH("Non deductible",$C331))),0,IF(ISNUMBER(SEARCH("Repas",$C331)),0.5,IF(ISNUMBER(SEARCH("Bureau à domicile",$C331)),Accueil!$B$13,IF(OR(ISNUMBER(SEARCH("Véhicule",$C331)),ISNUMBER(SEARCH("Vehicule",$C331)),ISNUMBER(SEARCH("vehicule",$C331))),Accueil!$B$14,IFERROR(VLOOKUP($C331,$L$3:$P$43,5,FALSE),1)))))),2),0)</f>
        <v>0</v>
      </c>
    </row>
    <row r="332" spans="1:34" ht="20.100000000000001" customHeight="1" x14ac:dyDescent="0.25">
      <c r="A332" s="248" t="str">
        <f>IF(NOT(_xlfn.ISFORMULA(D332)),IF(AND(ISNUMBER(D332),D332&lt;&gt;0),Accueil!$B$7,IF(NOT(_xlfn.ISFORMULA(G332)),IF(AND(ISNUMBER(G332),G332&lt;&gt;0),Accueil!$B$7,""),"")),IF(NOT(_xlfn.ISFORMULA(G332)),IF(AND(ISNUMBER(G332),G332&lt;&gt;0),Accueil!$B$7,""),""))</f>
        <v/>
      </c>
      <c r="B332" s="37"/>
      <c r="C332" s="50"/>
      <c r="D332" s="249" t="str">
        <f t="shared" ca="1" si="58"/>
        <v/>
      </c>
      <c r="E332" s="223" t="str">
        <f t="shared" ca="1" si="59"/>
        <v/>
      </c>
      <c r="F332" s="223" t="str">
        <f t="shared" ca="1" si="60"/>
        <v/>
      </c>
      <c r="G332" s="224" t="str">
        <f t="shared" ca="1" si="61"/>
        <v/>
      </c>
      <c r="H332" s="255" t="str">
        <f t="shared" ca="1" si="62"/>
        <v/>
      </c>
      <c r="I332" s="251" t="str">
        <f t="shared" ca="1" si="63"/>
        <v/>
      </c>
      <c r="J332" s="244" t="str">
        <f t="shared" ca="1" si="64"/>
        <v/>
      </c>
      <c r="K332" s="35"/>
      <c r="L332" s="148"/>
      <c r="M332" s="148"/>
      <c r="N332" s="148"/>
      <c r="O332" s="148"/>
      <c r="P332" s="148"/>
      <c r="Q332" s="148"/>
      <c r="R332" s="148"/>
      <c r="S332" s="148"/>
      <c r="T332" s="197"/>
      <c r="U332" s="35"/>
      <c r="X332" s="148"/>
      <c r="Y332" s="148"/>
      <c r="Z332" s="148"/>
      <c r="AA332" s="228" t="b">
        <f t="shared" ca="1" si="65"/>
        <v>1</v>
      </c>
      <c r="AB332" s="228" t="b">
        <f t="shared" si="66"/>
        <v>0</v>
      </c>
      <c r="AC332" s="228" t="b">
        <f ca="1">AND(Accueil!$Z$100="Régulière",Accueil!$E$5="Oui",$AA332,NOT($AB332),OR($AE332="",Accueil!$E$7="",NOT(ISNUMBER(Accueil!$E$7)),$AE332&gt;=Accueil!$E$7))</f>
        <v>0</v>
      </c>
      <c r="AD332" s="228" t="b">
        <f ca="1">AND(Accueil!$Z$100="Régulière",Accueil!$E$8="Oui",$AA332,NOT($AB332),OR($AE332="",Accueil!$E$10="",NOT(ISNUMBER(Accueil!$E$10)),$AE332&gt;=Accueil!$E$10))</f>
        <v>0</v>
      </c>
      <c r="AE332" s="247" t="str">
        <f>IF(NOT(_xlfn.ISFORMULA(A332)),IF(ISNUMBER(A332),A332,IF(NOT(_xlfn.ISFORMULA(D332)),IF(AND(ISNUMBER(D332),D332&lt;&gt;0),Accueil!$B$7,IF(NOT(_xlfn.ISFORMULA(G332)),IF(AND(ISNUMBER(G332),G332&lt;&gt;0),Accueil!$B$7,""),"")),IF(NOT(_xlfn.ISFORMULA(G332)),IF(AND(ISNUMBER(G332),G332&lt;&gt;0),Accueil!$B$7,""),""))),IF(NOT(_xlfn.ISFORMULA(D332)),IF(AND(ISNUMBER(D332),D332&lt;&gt;0),Accueil!$B$7,IF(NOT(_xlfn.ISFORMULA(G332)),IF(AND(ISNUMBER(G332),G332&lt;&gt;0),Accueil!$B$7,""),"")),IF(NOT(_xlfn.ISFORMULA(G332)),IF(AND(ISNUMBER(G332),G332&lt;&gt;0),Accueil!$B$7,""),"")))</f>
        <v/>
      </c>
      <c r="AF332" s="231" t="str">
        <f t="shared" ca="1" si="67"/>
        <v/>
      </c>
      <c r="AG332" s="231">
        <f ca="1">IF($AC332,ROUND(IF(ISNUMBER(E332),E332,0)*(IF(OR(ISNUMBER(SEARCH("Non déductible",$C332)),ISNUMBER(SEARCH("Non deductible",$C332))),0,IF(ISNUMBER(SEARCH("Repas",$C332)),0.5,IF(ISNUMBER(SEARCH("Bureau à domicile",$C332)),Accueil!$B$13,IF(OR(ISNUMBER(SEARCH("Véhicule",$C332)),ISNUMBER(SEARCH("Vehicule",$C332)),ISNUMBER(SEARCH("vehicule",$C332))),Accueil!$B$14,IFERROR(VLOOKUP($C332,$L$3:$P$43,5,FALSE),1)))))),2),0)</f>
        <v>0</v>
      </c>
      <c r="AH332" s="231">
        <f ca="1">IF($AD332,ROUND(IF(ISNUMBER(F332),F332,0)*(IF(OR(ISNUMBER(SEARCH("Non déductible",$C332)),ISNUMBER(SEARCH("Non deductible",$C332))),0,IF(ISNUMBER(SEARCH("Repas",$C332)),0.5,IF(ISNUMBER(SEARCH("Bureau à domicile",$C332)),Accueil!$B$13,IF(OR(ISNUMBER(SEARCH("Véhicule",$C332)),ISNUMBER(SEARCH("Vehicule",$C332)),ISNUMBER(SEARCH("vehicule",$C332))),Accueil!$B$14,IFERROR(VLOOKUP($C332,$L$3:$P$43,5,FALSE),1)))))),2),0)</f>
        <v>0</v>
      </c>
    </row>
    <row r="333" spans="1:34" ht="20.100000000000001" customHeight="1" x14ac:dyDescent="0.25">
      <c r="A333" s="248" t="str">
        <f>IF(NOT(_xlfn.ISFORMULA(D333)),IF(AND(ISNUMBER(D333),D333&lt;&gt;0),Accueil!$B$7,IF(NOT(_xlfn.ISFORMULA(G333)),IF(AND(ISNUMBER(G333),G333&lt;&gt;0),Accueil!$B$7,""),"")),IF(NOT(_xlfn.ISFORMULA(G333)),IF(AND(ISNUMBER(G333),G333&lt;&gt;0),Accueil!$B$7,""),""))</f>
        <v/>
      </c>
      <c r="B333" s="37"/>
      <c r="C333" s="50"/>
      <c r="D333" s="249" t="str">
        <f t="shared" ca="1" si="58"/>
        <v/>
      </c>
      <c r="E333" s="223" t="str">
        <f t="shared" ca="1" si="59"/>
        <v/>
      </c>
      <c r="F333" s="223" t="str">
        <f t="shared" ca="1" si="60"/>
        <v/>
      </c>
      <c r="G333" s="224" t="str">
        <f t="shared" ca="1" si="61"/>
        <v/>
      </c>
      <c r="H333" s="255" t="str">
        <f t="shared" ca="1" si="62"/>
        <v/>
      </c>
      <c r="I333" s="251" t="str">
        <f t="shared" ca="1" si="63"/>
        <v/>
      </c>
      <c r="J333" s="244" t="str">
        <f t="shared" ca="1" si="64"/>
        <v/>
      </c>
      <c r="K333" s="35"/>
      <c r="L333" s="148"/>
      <c r="M333" s="148"/>
      <c r="N333" s="148"/>
      <c r="O333" s="148"/>
      <c r="P333" s="148"/>
      <c r="Q333" s="148"/>
      <c r="R333" s="148"/>
      <c r="S333" s="148"/>
      <c r="T333" s="197"/>
      <c r="U333" s="35"/>
      <c r="X333" s="148"/>
      <c r="Y333" s="148"/>
      <c r="Z333" s="148"/>
      <c r="AA333" s="228" t="b">
        <f t="shared" ca="1" si="65"/>
        <v>1</v>
      </c>
      <c r="AB333" s="228" t="b">
        <f t="shared" si="66"/>
        <v>0</v>
      </c>
      <c r="AC333" s="228" t="b">
        <f ca="1">AND(Accueil!$Z$100="Régulière",Accueil!$E$5="Oui",$AA333,NOT($AB333),OR($AE333="",Accueil!$E$7="",NOT(ISNUMBER(Accueil!$E$7)),$AE333&gt;=Accueil!$E$7))</f>
        <v>0</v>
      </c>
      <c r="AD333" s="228" t="b">
        <f ca="1">AND(Accueil!$Z$100="Régulière",Accueil!$E$8="Oui",$AA333,NOT($AB333),OR($AE333="",Accueil!$E$10="",NOT(ISNUMBER(Accueil!$E$10)),$AE333&gt;=Accueil!$E$10))</f>
        <v>0</v>
      </c>
      <c r="AE333" s="247" t="str">
        <f>IF(NOT(_xlfn.ISFORMULA(A333)),IF(ISNUMBER(A333),A333,IF(NOT(_xlfn.ISFORMULA(D333)),IF(AND(ISNUMBER(D333),D333&lt;&gt;0),Accueil!$B$7,IF(NOT(_xlfn.ISFORMULA(G333)),IF(AND(ISNUMBER(G333),G333&lt;&gt;0),Accueil!$B$7,""),"")),IF(NOT(_xlfn.ISFORMULA(G333)),IF(AND(ISNUMBER(G333),G333&lt;&gt;0),Accueil!$B$7,""),""))),IF(NOT(_xlfn.ISFORMULA(D333)),IF(AND(ISNUMBER(D333),D333&lt;&gt;0),Accueil!$B$7,IF(NOT(_xlfn.ISFORMULA(G333)),IF(AND(ISNUMBER(G333),G333&lt;&gt;0),Accueil!$B$7,""),"")),IF(NOT(_xlfn.ISFORMULA(G333)),IF(AND(ISNUMBER(G333),G333&lt;&gt;0),Accueil!$B$7,""),"")))</f>
        <v/>
      </c>
      <c r="AF333" s="231" t="str">
        <f t="shared" ca="1" si="67"/>
        <v/>
      </c>
      <c r="AG333" s="231">
        <f ca="1">IF($AC333,ROUND(IF(ISNUMBER(E333),E333,0)*(IF(OR(ISNUMBER(SEARCH("Non déductible",$C333)),ISNUMBER(SEARCH("Non deductible",$C333))),0,IF(ISNUMBER(SEARCH("Repas",$C333)),0.5,IF(ISNUMBER(SEARCH("Bureau à domicile",$C333)),Accueil!$B$13,IF(OR(ISNUMBER(SEARCH("Véhicule",$C333)),ISNUMBER(SEARCH("Vehicule",$C333)),ISNUMBER(SEARCH("vehicule",$C333))),Accueil!$B$14,IFERROR(VLOOKUP($C333,$L$3:$P$43,5,FALSE),1)))))),2),0)</f>
        <v>0</v>
      </c>
      <c r="AH333" s="231">
        <f ca="1">IF($AD333,ROUND(IF(ISNUMBER(F333),F333,0)*(IF(OR(ISNUMBER(SEARCH("Non déductible",$C333)),ISNUMBER(SEARCH("Non deductible",$C333))),0,IF(ISNUMBER(SEARCH("Repas",$C333)),0.5,IF(ISNUMBER(SEARCH("Bureau à domicile",$C333)),Accueil!$B$13,IF(OR(ISNUMBER(SEARCH("Véhicule",$C333)),ISNUMBER(SEARCH("Vehicule",$C333)),ISNUMBER(SEARCH("vehicule",$C333))),Accueil!$B$14,IFERROR(VLOOKUP($C333,$L$3:$P$43,5,FALSE),1)))))),2),0)</f>
        <v>0</v>
      </c>
    </row>
    <row r="334" spans="1:34" ht="20.100000000000001" customHeight="1" x14ac:dyDescent="0.25">
      <c r="A334" s="248" t="str">
        <f>IF(NOT(_xlfn.ISFORMULA(D334)),IF(AND(ISNUMBER(D334),D334&lt;&gt;0),Accueil!$B$7,IF(NOT(_xlfn.ISFORMULA(G334)),IF(AND(ISNUMBER(G334),G334&lt;&gt;0),Accueil!$B$7,""),"")),IF(NOT(_xlfn.ISFORMULA(G334)),IF(AND(ISNUMBER(G334),G334&lt;&gt;0),Accueil!$B$7,""),""))</f>
        <v/>
      </c>
      <c r="B334" s="37"/>
      <c r="C334" s="50"/>
      <c r="D334" s="249" t="str">
        <f t="shared" ca="1" si="58"/>
        <v/>
      </c>
      <c r="E334" s="223" t="str">
        <f t="shared" ca="1" si="59"/>
        <v/>
      </c>
      <c r="F334" s="223" t="str">
        <f t="shared" ca="1" si="60"/>
        <v/>
      </c>
      <c r="G334" s="224" t="str">
        <f t="shared" ca="1" si="61"/>
        <v/>
      </c>
      <c r="H334" s="255" t="str">
        <f t="shared" ca="1" si="62"/>
        <v/>
      </c>
      <c r="I334" s="251" t="str">
        <f t="shared" ca="1" si="63"/>
        <v/>
      </c>
      <c r="J334" s="244" t="str">
        <f t="shared" ca="1" si="64"/>
        <v/>
      </c>
      <c r="K334" s="35"/>
      <c r="L334" s="148"/>
      <c r="M334" s="148"/>
      <c r="N334" s="148"/>
      <c r="O334" s="148"/>
      <c r="P334" s="148"/>
      <c r="Q334" s="148"/>
      <c r="R334" s="148"/>
      <c r="S334" s="148"/>
      <c r="T334" s="197"/>
      <c r="U334" s="35"/>
      <c r="X334" s="148"/>
      <c r="Y334" s="148"/>
      <c r="Z334" s="148"/>
      <c r="AA334" s="228" t="b">
        <f t="shared" ca="1" si="65"/>
        <v>1</v>
      </c>
      <c r="AB334" s="228" t="b">
        <f t="shared" si="66"/>
        <v>0</v>
      </c>
      <c r="AC334" s="228" t="b">
        <f ca="1">AND(Accueil!$Z$100="Régulière",Accueil!$E$5="Oui",$AA334,NOT($AB334),OR($AE334="",Accueil!$E$7="",NOT(ISNUMBER(Accueil!$E$7)),$AE334&gt;=Accueil!$E$7))</f>
        <v>0</v>
      </c>
      <c r="AD334" s="228" t="b">
        <f ca="1">AND(Accueil!$Z$100="Régulière",Accueil!$E$8="Oui",$AA334,NOT($AB334),OR($AE334="",Accueil!$E$10="",NOT(ISNUMBER(Accueil!$E$10)),$AE334&gt;=Accueil!$E$10))</f>
        <v>0</v>
      </c>
      <c r="AE334" s="247" t="str">
        <f>IF(NOT(_xlfn.ISFORMULA(A334)),IF(ISNUMBER(A334),A334,IF(NOT(_xlfn.ISFORMULA(D334)),IF(AND(ISNUMBER(D334),D334&lt;&gt;0),Accueil!$B$7,IF(NOT(_xlfn.ISFORMULA(G334)),IF(AND(ISNUMBER(G334),G334&lt;&gt;0),Accueil!$B$7,""),"")),IF(NOT(_xlfn.ISFORMULA(G334)),IF(AND(ISNUMBER(G334),G334&lt;&gt;0),Accueil!$B$7,""),""))),IF(NOT(_xlfn.ISFORMULA(D334)),IF(AND(ISNUMBER(D334),D334&lt;&gt;0),Accueil!$B$7,IF(NOT(_xlfn.ISFORMULA(G334)),IF(AND(ISNUMBER(G334),G334&lt;&gt;0),Accueil!$B$7,""),"")),IF(NOT(_xlfn.ISFORMULA(G334)),IF(AND(ISNUMBER(G334),G334&lt;&gt;0),Accueil!$B$7,""),"")))</f>
        <v/>
      </c>
      <c r="AF334" s="231" t="str">
        <f t="shared" ca="1" si="67"/>
        <v/>
      </c>
      <c r="AG334" s="231">
        <f ca="1">IF($AC334,ROUND(IF(ISNUMBER(E334),E334,0)*(IF(OR(ISNUMBER(SEARCH("Non déductible",$C334)),ISNUMBER(SEARCH("Non deductible",$C334))),0,IF(ISNUMBER(SEARCH("Repas",$C334)),0.5,IF(ISNUMBER(SEARCH("Bureau à domicile",$C334)),Accueil!$B$13,IF(OR(ISNUMBER(SEARCH("Véhicule",$C334)),ISNUMBER(SEARCH("Vehicule",$C334)),ISNUMBER(SEARCH("vehicule",$C334))),Accueil!$B$14,IFERROR(VLOOKUP($C334,$L$3:$P$43,5,FALSE),1)))))),2),0)</f>
        <v>0</v>
      </c>
      <c r="AH334" s="231">
        <f ca="1">IF($AD334,ROUND(IF(ISNUMBER(F334),F334,0)*(IF(OR(ISNUMBER(SEARCH("Non déductible",$C334)),ISNUMBER(SEARCH("Non deductible",$C334))),0,IF(ISNUMBER(SEARCH("Repas",$C334)),0.5,IF(ISNUMBER(SEARCH("Bureau à domicile",$C334)),Accueil!$B$13,IF(OR(ISNUMBER(SEARCH("Véhicule",$C334)),ISNUMBER(SEARCH("Vehicule",$C334)),ISNUMBER(SEARCH("vehicule",$C334))),Accueil!$B$14,IFERROR(VLOOKUP($C334,$L$3:$P$43,5,FALSE),1)))))),2),0)</f>
        <v>0</v>
      </c>
    </row>
    <row r="335" spans="1:34" ht="20.100000000000001" customHeight="1" x14ac:dyDescent="0.25">
      <c r="A335" s="248" t="str">
        <f>IF(NOT(_xlfn.ISFORMULA(D335)),IF(AND(ISNUMBER(D335),D335&lt;&gt;0),Accueil!$B$7,IF(NOT(_xlfn.ISFORMULA(G335)),IF(AND(ISNUMBER(G335),G335&lt;&gt;0),Accueil!$B$7,""),"")),IF(NOT(_xlfn.ISFORMULA(G335)),IF(AND(ISNUMBER(G335),G335&lt;&gt;0),Accueil!$B$7,""),""))</f>
        <v/>
      </c>
      <c r="B335" s="37"/>
      <c r="C335" s="50"/>
      <c r="D335" s="249" t="str">
        <f t="shared" ca="1" si="58"/>
        <v/>
      </c>
      <c r="E335" s="223" t="str">
        <f t="shared" ca="1" si="59"/>
        <v/>
      </c>
      <c r="F335" s="223" t="str">
        <f t="shared" ca="1" si="60"/>
        <v/>
      </c>
      <c r="G335" s="224" t="str">
        <f t="shared" ca="1" si="61"/>
        <v/>
      </c>
      <c r="H335" s="255" t="str">
        <f t="shared" ca="1" si="62"/>
        <v/>
      </c>
      <c r="I335" s="251" t="str">
        <f t="shared" ca="1" si="63"/>
        <v/>
      </c>
      <c r="J335" s="244" t="str">
        <f t="shared" ca="1" si="64"/>
        <v/>
      </c>
      <c r="K335" s="35"/>
      <c r="L335" s="148"/>
      <c r="M335" s="148"/>
      <c r="N335" s="148"/>
      <c r="O335" s="148"/>
      <c r="P335" s="148"/>
      <c r="Q335" s="148"/>
      <c r="R335" s="148"/>
      <c r="S335" s="148"/>
      <c r="T335" s="197"/>
      <c r="U335" s="35"/>
      <c r="X335" s="148"/>
      <c r="Y335" s="148"/>
      <c r="Z335" s="148"/>
      <c r="AA335" s="228" t="b">
        <f t="shared" ca="1" si="65"/>
        <v>1</v>
      </c>
      <c r="AB335" s="228" t="b">
        <f t="shared" si="66"/>
        <v>0</v>
      </c>
      <c r="AC335" s="228" t="b">
        <f ca="1">AND(Accueil!$Z$100="Régulière",Accueil!$E$5="Oui",$AA335,NOT($AB335),OR($AE335="",Accueil!$E$7="",NOT(ISNUMBER(Accueil!$E$7)),$AE335&gt;=Accueil!$E$7))</f>
        <v>0</v>
      </c>
      <c r="AD335" s="228" t="b">
        <f ca="1">AND(Accueil!$Z$100="Régulière",Accueil!$E$8="Oui",$AA335,NOT($AB335),OR($AE335="",Accueil!$E$10="",NOT(ISNUMBER(Accueil!$E$10)),$AE335&gt;=Accueil!$E$10))</f>
        <v>0</v>
      </c>
      <c r="AE335" s="247" t="str">
        <f>IF(NOT(_xlfn.ISFORMULA(A335)),IF(ISNUMBER(A335),A335,IF(NOT(_xlfn.ISFORMULA(D335)),IF(AND(ISNUMBER(D335),D335&lt;&gt;0),Accueil!$B$7,IF(NOT(_xlfn.ISFORMULA(G335)),IF(AND(ISNUMBER(G335),G335&lt;&gt;0),Accueil!$B$7,""),"")),IF(NOT(_xlfn.ISFORMULA(G335)),IF(AND(ISNUMBER(G335),G335&lt;&gt;0),Accueil!$B$7,""),""))),IF(NOT(_xlfn.ISFORMULA(D335)),IF(AND(ISNUMBER(D335),D335&lt;&gt;0),Accueil!$B$7,IF(NOT(_xlfn.ISFORMULA(G335)),IF(AND(ISNUMBER(G335),G335&lt;&gt;0),Accueil!$B$7,""),"")),IF(NOT(_xlfn.ISFORMULA(G335)),IF(AND(ISNUMBER(G335),G335&lt;&gt;0),Accueil!$B$7,""),"")))</f>
        <v/>
      </c>
      <c r="AF335" s="231" t="str">
        <f t="shared" ca="1" si="67"/>
        <v/>
      </c>
      <c r="AG335" s="231">
        <f ca="1">IF($AC335,ROUND(IF(ISNUMBER(E335),E335,0)*(IF(OR(ISNUMBER(SEARCH("Non déductible",$C335)),ISNUMBER(SEARCH("Non deductible",$C335))),0,IF(ISNUMBER(SEARCH("Repas",$C335)),0.5,IF(ISNUMBER(SEARCH("Bureau à domicile",$C335)),Accueil!$B$13,IF(OR(ISNUMBER(SEARCH("Véhicule",$C335)),ISNUMBER(SEARCH("Vehicule",$C335)),ISNUMBER(SEARCH("vehicule",$C335))),Accueil!$B$14,IFERROR(VLOOKUP($C335,$L$3:$P$43,5,FALSE),1)))))),2),0)</f>
        <v>0</v>
      </c>
      <c r="AH335" s="231">
        <f ca="1">IF($AD335,ROUND(IF(ISNUMBER(F335),F335,0)*(IF(OR(ISNUMBER(SEARCH("Non déductible",$C335)),ISNUMBER(SEARCH("Non deductible",$C335))),0,IF(ISNUMBER(SEARCH("Repas",$C335)),0.5,IF(ISNUMBER(SEARCH("Bureau à domicile",$C335)),Accueil!$B$13,IF(OR(ISNUMBER(SEARCH("Véhicule",$C335)),ISNUMBER(SEARCH("Vehicule",$C335)),ISNUMBER(SEARCH("vehicule",$C335))),Accueil!$B$14,IFERROR(VLOOKUP($C335,$L$3:$P$43,5,FALSE),1)))))),2),0)</f>
        <v>0</v>
      </c>
    </row>
    <row r="336" spans="1:34" ht="20.100000000000001" customHeight="1" x14ac:dyDescent="0.25">
      <c r="A336" s="248" t="str">
        <f>IF(NOT(_xlfn.ISFORMULA(D336)),IF(AND(ISNUMBER(D336),D336&lt;&gt;0),Accueil!$B$7,IF(NOT(_xlfn.ISFORMULA(G336)),IF(AND(ISNUMBER(G336),G336&lt;&gt;0),Accueil!$B$7,""),"")),IF(NOT(_xlfn.ISFORMULA(G336)),IF(AND(ISNUMBER(G336),G336&lt;&gt;0),Accueil!$B$7,""),""))</f>
        <v/>
      </c>
      <c r="B336" s="37"/>
      <c r="C336" s="50"/>
      <c r="D336" s="249" t="str">
        <f t="shared" ca="1" si="58"/>
        <v/>
      </c>
      <c r="E336" s="223" t="str">
        <f t="shared" ca="1" si="59"/>
        <v/>
      </c>
      <c r="F336" s="223" t="str">
        <f t="shared" ca="1" si="60"/>
        <v/>
      </c>
      <c r="G336" s="224" t="str">
        <f t="shared" ca="1" si="61"/>
        <v/>
      </c>
      <c r="H336" s="255" t="str">
        <f t="shared" ca="1" si="62"/>
        <v/>
      </c>
      <c r="I336" s="251" t="str">
        <f t="shared" ca="1" si="63"/>
        <v/>
      </c>
      <c r="J336" s="244" t="str">
        <f t="shared" ca="1" si="64"/>
        <v/>
      </c>
      <c r="K336" s="35"/>
      <c r="L336" s="148"/>
      <c r="M336" s="148"/>
      <c r="N336" s="148"/>
      <c r="O336" s="148"/>
      <c r="P336" s="148"/>
      <c r="Q336" s="148"/>
      <c r="R336" s="148"/>
      <c r="S336" s="148"/>
      <c r="T336" s="197"/>
      <c r="U336" s="35"/>
      <c r="X336" s="148"/>
      <c r="Y336" s="148"/>
      <c r="Z336" s="148"/>
      <c r="AA336" s="228" t="b">
        <f t="shared" ca="1" si="65"/>
        <v>1</v>
      </c>
      <c r="AB336" s="228" t="b">
        <f t="shared" si="66"/>
        <v>0</v>
      </c>
      <c r="AC336" s="228" t="b">
        <f ca="1">AND(Accueil!$Z$100="Régulière",Accueil!$E$5="Oui",$AA336,NOT($AB336),OR($AE336="",Accueil!$E$7="",NOT(ISNUMBER(Accueil!$E$7)),$AE336&gt;=Accueil!$E$7))</f>
        <v>0</v>
      </c>
      <c r="AD336" s="228" t="b">
        <f ca="1">AND(Accueil!$Z$100="Régulière",Accueil!$E$8="Oui",$AA336,NOT($AB336),OR($AE336="",Accueil!$E$10="",NOT(ISNUMBER(Accueil!$E$10)),$AE336&gt;=Accueil!$E$10))</f>
        <v>0</v>
      </c>
      <c r="AE336" s="247" t="str">
        <f>IF(NOT(_xlfn.ISFORMULA(A336)),IF(ISNUMBER(A336),A336,IF(NOT(_xlfn.ISFORMULA(D336)),IF(AND(ISNUMBER(D336),D336&lt;&gt;0),Accueil!$B$7,IF(NOT(_xlfn.ISFORMULA(G336)),IF(AND(ISNUMBER(G336),G336&lt;&gt;0),Accueil!$B$7,""),"")),IF(NOT(_xlfn.ISFORMULA(G336)),IF(AND(ISNUMBER(G336),G336&lt;&gt;0),Accueil!$B$7,""),""))),IF(NOT(_xlfn.ISFORMULA(D336)),IF(AND(ISNUMBER(D336),D336&lt;&gt;0),Accueil!$B$7,IF(NOT(_xlfn.ISFORMULA(G336)),IF(AND(ISNUMBER(G336),G336&lt;&gt;0),Accueil!$B$7,""),"")),IF(NOT(_xlfn.ISFORMULA(G336)),IF(AND(ISNUMBER(G336),G336&lt;&gt;0),Accueil!$B$7,""),"")))</f>
        <v/>
      </c>
      <c r="AF336" s="231" t="str">
        <f t="shared" ca="1" si="67"/>
        <v/>
      </c>
      <c r="AG336" s="231">
        <f ca="1">IF($AC336,ROUND(IF(ISNUMBER(E336),E336,0)*(IF(OR(ISNUMBER(SEARCH("Non déductible",$C336)),ISNUMBER(SEARCH("Non deductible",$C336))),0,IF(ISNUMBER(SEARCH("Repas",$C336)),0.5,IF(ISNUMBER(SEARCH("Bureau à domicile",$C336)),Accueil!$B$13,IF(OR(ISNUMBER(SEARCH("Véhicule",$C336)),ISNUMBER(SEARCH("Vehicule",$C336)),ISNUMBER(SEARCH("vehicule",$C336))),Accueil!$B$14,IFERROR(VLOOKUP($C336,$L$3:$P$43,5,FALSE),1)))))),2),0)</f>
        <v>0</v>
      </c>
      <c r="AH336" s="231">
        <f ca="1">IF($AD336,ROUND(IF(ISNUMBER(F336),F336,0)*(IF(OR(ISNUMBER(SEARCH("Non déductible",$C336)),ISNUMBER(SEARCH("Non deductible",$C336))),0,IF(ISNUMBER(SEARCH("Repas",$C336)),0.5,IF(ISNUMBER(SEARCH("Bureau à domicile",$C336)),Accueil!$B$13,IF(OR(ISNUMBER(SEARCH("Véhicule",$C336)),ISNUMBER(SEARCH("Vehicule",$C336)),ISNUMBER(SEARCH("vehicule",$C336))),Accueil!$B$14,IFERROR(VLOOKUP($C336,$L$3:$P$43,5,FALSE),1)))))),2),0)</f>
        <v>0</v>
      </c>
    </row>
    <row r="337" spans="1:34" ht="20.100000000000001" customHeight="1" x14ac:dyDescent="0.25">
      <c r="A337" s="248" t="str">
        <f>IF(NOT(_xlfn.ISFORMULA(D337)),IF(AND(ISNUMBER(D337),D337&lt;&gt;0),Accueil!$B$7,IF(NOT(_xlfn.ISFORMULA(G337)),IF(AND(ISNUMBER(G337),G337&lt;&gt;0),Accueil!$B$7,""),"")),IF(NOT(_xlfn.ISFORMULA(G337)),IF(AND(ISNUMBER(G337),G337&lt;&gt;0),Accueil!$B$7,""),""))</f>
        <v/>
      </c>
      <c r="B337" s="37"/>
      <c r="C337" s="50"/>
      <c r="D337" s="249" t="str">
        <f t="shared" ca="1" si="58"/>
        <v/>
      </c>
      <c r="E337" s="223" t="str">
        <f t="shared" ca="1" si="59"/>
        <v/>
      </c>
      <c r="F337" s="223" t="str">
        <f t="shared" ca="1" si="60"/>
        <v/>
      </c>
      <c r="G337" s="224" t="str">
        <f t="shared" ca="1" si="61"/>
        <v/>
      </c>
      <c r="H337" s="255" t="str">
        <f t="shared" ca="1" si="62"/>
        <v/>
      </c>
      <c r="I337" s="251" t="str">
        <f t="shared" ca="1" si="63"/>
        <v/>
      </c>
      <c r="J337" s="244" t="str">
        <f t="shared" ca="1" si="64"/>
        <v/>
      </c>
      <c r="K337" s="35"/>
      <c r="L337" s="148"/>
      <c r="M337" s="148"/>
      <c r="N337" s="148"/>
      <c r="O337" s="148"/>
      <c r="P337" s="148"/>
      <c r="Q337" s="148"/>
      <c r="R337" s="148"/>
      <c r="S337" s="148"/>
      <c r="T337" s="197"/>
      <c r="U337" s="35"/>
      <c r="X337" s="148"/>
      <c r="Y337" s="148"/>
      <c r="Z337" s="148"/>
      <c r="AA337" s="228" t="b">
        <f t="shared" ca="1" si="65"/>
        <v>1</v>
      </c>
      <c r="AB337" s="228" t="b">
        <f t="shared" si="66"/>
        <v>0</v>
      </c>
      <c r="AC337" s="228" t="b">
        <f ca="1">AND(Accueil!$Z$100="Régulière",Accueil!$E$5="Oui",$AA337,NOT($AB337),OR($AE337="",Accueil!$E$7="",NOT(ISNUMBER(Accueil!$E$7)),$AE337&gt;=Accueil!$E$7))</f>
        <v>0</v>
      </c>
      <c r="AD337" s="228" t="b">
        <f ca="1">AND(Accueil!$Z$100="Régulière",Accueil!$E$8="Oui",$AA337,NOT($AB337),OR($AE337="",Accueil!$E$10="",NOT(ISNUMBER(Accueil!$E$10)),$AE337&gt;=Accueil!$E$10))</f>
        <v>0</v>
      </c>
      <c r="AE337" s="247" t="str">
        <f>IF(NOT(_xlfn.ISFORMULA(A337)),IF(ISNUMBER(A337),A337,IF(NOT(_xlfn.ISFORMULA(D337)),IF(AND(ISNUMBER(D337),D337&lt;&gt;0),Accueil!$B$7,IF(NOT(_xlfn.ISFORMULA(G337)),IF(AND(ISNUMBER(G337),G337&lt;&gt;0),Accueil!$B$7,""),"")),IF(NOT(_xlfn.ISFORMULA(G337)),IF(AND(ISNUMBER(G337),G337&lt;&gt;0),Accueil!$B$7,""),""))),IF(NOT(_xlfn.ISFORMULA(D337)),IF(AND(ISNUMBER(D337),D337&lt;&gt;0),Accueil!$B$7,IF(NOT(_xlfn.ISFORMULA(G337)),IF(AND(ISNUMBER(G337),G337&lt;&gt;0),Accueil!$B$7,""),"")),IF(NOT(_xlfn.ISFORMULA(G337)),IF(AND(ISNUMBER(G337),G337&lt;&gt;0),Accueil!$B$7,""),"")))</f>
        <v/>
      </c>
      <c r="AF337" s="231" t="str">
        <f t="shared" ca="1" si="67"/>
        <v/>
      </c>
      <c r="AG337" s="231">
        <f ca="1">IF($AC337,ROUND(IF(ISNUMBER(E337),E337,0)*(IF(OR(ISNUMBER(SEARCH("Non déductible",$C337)),ISNUMBER(SEARCH("Non deductible",$C337))),0,IF(ISNUMBER(SEARCH("Repas",$C337)),0.5,IF(ISNUMBER(SEARCH("Bureau à domicile",$C337)),Accueil!$B$13,IF(OR(ISNUMBER(SEARCH("Véhicule",$C337)),ISNUMBER(SEARCH("Vehicule",$C337)),ISNUMBER(SEARCH("vehicule",$C337))),Accueil!$B$14,IFERROR(VLOOKUP($C337,$L$3:$P$43,5,FALSE),1)))))),2),0)</f>
        <v>0</v>
      </c>
      <c r="AH337" s="231">
        <f ca="1">IF($AD337,ROUND(IF(ISNUMBER(F337),F337,0)*(IF(OR(ISNUMBER(SEARCH("Non déductible",$C337)),ISNUMBER(SEARCH("Non deductible",$C337))),0,IF(ISNUMBER(SEARCH("Repas",$C337)),0.5,IF(ISNUMBER(SEARCH("Bureau à domicile",$C337)),Accueil!$B$13,IF(OR(ISNUMBER(SEARCH("Véhicule",$C337)),ISNUMBER(SEARCH("Vehicule",$C337)),ISNUMBER(SEARCH("vehicule",$C337))),Accueil!$B$14,IFERROR(VLOOKUP($C337,$L$3:$P$43,5,FALSE),1)))))),2),0)</f>
        <v>0</v>
      </c>
    </row>
    <row r="338" spans="1:34" ht="20.100000000000001" customHeight="1" x14ac:dyDescent="0.25">
      <c r="A338" s="248" t="str">
        <f>IF(NOT(_xlfn.ISFORMULA(D338)),IF(AND(ISNUMBER(D338),D338&lt;&gt;0),Accueil!$B$7,IF(NOT(_xlfn.ISFORMULA(G338)),IF(AND(ISNUMBER(G338),G338&lt;&gt;0),Accueil!$B$7,""),"")),IF(NOT(_xlfn.ISFORMULA(G338)),IF(AND(ISNUMBER(G338),G338&lt;&gt;0),Accueil!$B$7,""),""))</f>
        <v/>
      </c>
      <c r="B338" s="37"/>
      <c r="C338" s="50"/>
      <c r="D338" s="249" t="str">
        <f t="shared" ca="1" si="58"/>
        <v/>
      </c>
      <c r="E338" s="223" t="str">
        <f t="shared" ca="1" si="59"/>
        <v/>
      </c>
      <c r="F338" s="223" t="str">
        <f t="shared" ca="1" si="60"/>
        <v/>
      </c>
      <c r="G338" s="224" t="str">
        <f t="shared" ca="1" si="61"/>
        <v/>
      </c>
      <c r="H338" s="255" t="str">
        <f t="shared" ca="1" si="62"/>
        <v/>
      </c>
      <c r="I338" s="251" t="str">
        <f t="shared" ca="1" si="63"/>
        <v/>
      </c>
      <c r="J338" s="244" t="str">
        <f t="shared" ca="1" si="64"/>
        <v/>
      </c>
      <c r="K338" s="35"/>
      <c r="L338" s="148"/>
      <c r="M338" s="148"/>
      <c r="N338" s="148"/>
      <c r="O338" s="148"/>
      <c r="P338" s="148"/>
      <c r="Q338" s="148"/>
      <c r="R338" s="148"/>
      <c r="S338" s="148"/>
      <c r="T338" s="197"/>
      <c r="U338" s="35"/>
      <c r="X338" s="148"/>
      <c r="Y338" s="148"/>
      <c r="Z338" s="148"/>
      <c r="AA338" s="228" t="b">
        <f t="shared" ca="1" si="65"/>
        <v>1</v>
      </c>
      <c r="AB338" s="228" t="b">
        <f t="shared" si="66"/>
        <v>0</v>
      </c>
      <c r="AC338" s="228" t="b">
        <f ca="1">AND(Accueil!$Z$100="Régulière",Accueil!$E$5="Oui",$AA338,NOT($AB338),OR($AE338="",Accueil!$E$7="",NOT(ISNUMBER(Accueil!$E$7)),$AE338&gt;=Accueil!$E$7))</f>
        <v>0</v>
      </c>
      <c r="AD338" s="228" t="b">
        <f ca="1">AND(Accueil!$Z$100="Régulière",Accueil!$E$8="Oui",$AA338,NOT($AB338),OR($AE338="",Accueil!$E$10="",NOT(ISNUMBER(Accueil!$E$10)),$AE338&gt;=Accueil!$E$10))</f>
        <v>0</v>
      </c>
      <c r="AE338" s="247" t="str">
        <f>IF(NOT(_xlfn.ISFORMULA(A338)),IF(ISNUMBER(A338),A338,IF(NOT(_xlfn.ISFORMULA(D338)),IF(AND(ISNUMBER(D338),D338&lt;&gt;0),Accueil!$B$7,IF(NOT(_xlfn.ISFORMULA(G338)),IF(AND(ISNUMBER(G338),G338&lt;&gt;0),Accueil!$B$7,""),"")),IF(NOT(_xlfn.ISFORMULA(G338)),IF(AND(ISNUMBER(G338),G338&lt;&gt;0),Accueil!$B$7,""),""))),IF(NOT(_xlfn.ISFORMULA(D338)),IF(AND(ISNUMBER(D338),D338&lt;&gt;0),Accueil!$B$7,IF(NOT(_xlfn.ISFORMULA(G338)),IF(AND(ISNUMBER(G338),G338&lt;&gt;0),Accueil!$B$7,""),"")),IF(NOT(_xlfn.ISFORMULA(G338)),IF(AND(ISNUMBER(G338),G338&lt;&gt;0),Accueil!$B$7,""),"")))</f>
        <v/>
      </c>
      <c r="AF338" s="231" t="str">
        <f t="shared" ca="1" si="67"/>
        <v/>
      </c>
      <c r="AG338" s="231">
        <f ca="1">IF($AC338,ROUND(IF(ISNUMBER(E338),E338,0)*(IF(OR(ISNUMBER(SEARCH("Non déductible",$C338)),ISNUMBER(SEARCH("Non deductible",$C338))),0,IF(ISNUMBER(SEARCH("Repas",$C338)),0.5,IF(ISNUMBER(SEARCH("Bureau à domicile",$C338)),Accueil!$B$13,IF(OR(ISNUMBER(SEARCH("Véhicule",$C338)),ISNUMBER(SEARCH("Vehicule",$C338)),ISNUMBER(SEARCH("vehicule",$C338))),Accueil!$B$14,IFERROR(VLOOKUP($C338,$L$3:$P$43,5,FALSE),1)))))),2),0)</f>
        <v>0</v>
      </c>
      <c r="AH338" s="231">
        <f ca="1">IF($AD338,ROUND(IF(ISNUMBER(F338),F338,0)*(IF(OR(ISNUMBER(SEARCH("Non déductible",$C338)),ISNUMBER(SEARCH("Non deductible",$C338))),0,IF(ISNUMBER(SEARCH("Repas",$C338)),0.5,IF(ISNUMBER(SEARCH("Bureau à domicile",$C338)),Accueil!$B$13,IF(OR(ISNUMBER(SEARCH("Véhicule",$C338)),ISNUMBER(SEARCH("Vehicule",$C338)),ISNUMBER(SEARCH("vehicule",$C338))),Accueil!$B$14,IFERROR(VLOOKUP($C338,$L$3:$P$43,5,FALSE),1)))))),2),0)</f>
        <v>0</v>
      </c>
    </row>
    <row r="339" spans="1:34" ht="20.100000000000001" customHeight="1" x14ac:dyDescent="0.25">
      <c r="A339" s="248" t="str">
        <f>IF(NOT(_xlfn.ISFORMULA(D339)),IF(AND(ISNUMBER(D339),D339&lt;&gt;0),Accueil!$B$7,IF(NOT(_xlfn.ISFORMULA(G339)),IF(AND(ISNUMBER(G339),G339&lt;&gt;0),Accueil!$B$7,""),"")),IF(NOT(_xlfn.ISFORMULA(G339)),IF(AND(ISNUMBER(G339),G339&lt;&gt;0),Accueil!$B$7,""),""))</f>
        <v/>
      </c>
      <c r="B339" s="37"/>
      <c r="C339" s="50"/>
      <c r="D339" s="249" t="str">
        <f t="shared" ca="1" si="58"/>
        <v/>
      </c>
      <c r="E339" s="223" t="str">
        <f t="shared" ca="1" si="59"/>
        <v/>
      </c>
      <c r="F339" s="223" t="str">
        <f t="shared" ca="1" si="60"/>
        <v/>
      </c>
      <c r="G339" s="224" t="str">
        <f t="shared" ca="1" si="61"/>
        <v/>
      </c>
      <c r="H339" s="255" t="str">
        <f t="shared" ca="1" si="62"/>
        <v/>
      </c>
      <c r="I339" s="251" t="str">
        <f t="shared" ca="1" si="63"/>
        <v/>
      </c>
      <c r="J339" s="244" t="str">
        <f t="shared" ca="1" si="64"/>
        <v/>
      </c>
      <c r="K339" s="35"/>
      <c r="L339" s="148"/>
      <c r="M339" s="148"/>
      <c r="N339" s="148"/>
      <c r="O339" s="148"/>
      <c r="P339" s="148"/>
      <c r="Q339" s="148"/>
      <c r="R339" s="148"/>
      <c r="S339" s="148"/>
      <c r="T339" s="197"/>
      <c r="U339" s="35"/>
      <c r="X339" s="148"/>
      <c r="Y339" s="148"/>
      <c r="Z339" s="148"/>
      <c r="AA339" s="228" t="b">
        <f t="shared" ca="1" si="65"/>
        <v>1</v>
      </c>
      <c r="AB339" s="228" t="b">
        <f t="shared" si="66"/>
        <v>0</v>
      </c>
      <c r="AC339" s="228" t="b">
        <f ca="1">AND(Accueil!$Z$100="Régulière",Accueil!$E$5="Oui",$AA339,NOT($AB339),OR($AE339="",Accueil!$E$7="",NOT(ISNUMBER(Accueil!$E$7)),$AE339&gt;=Accueil!$E$7))</f>
        <v>0</v>
      </c>
      <c r="AD339" s="228" t="b">
        <f ca="1">AND(Accueil!$Z$100="Régulière",Accueil!$E$8="Oui",$AA339,NOT($AB339),OR($AE339="",Accueil!$E$10="",NOT(ISNUMBER(Accueil!$E$10)),$AE339&gt;=Accueil!$E$10))</f>
        <v>0</v>
      </c>
      <c r="AE339" s="247" t="str">
        <f>IF(NOT(_xlfn.ISFORMULA(A339)),IF(ISNUMBER(A339),A339,IF(NOT(_xlfn.ISFORMULA(D339)),IF(AND(ISNUMBER(D339),D339&lt;&gt;0),Accueil!$B$7,IF(NOT(_xlfn.ISFORMULA(G339)),IF(AND(ISNUMBER(G339),G339&lt;&gt;0),Accueil!$B$7,""),"")),IF(NOT(_xlfn.ISFORMULA(G339)),IF(AND(ISNUMBER(G339),G339&lt;&gt;0),Accueil!$B$7,""),""))),IF(NOT(_xlfn.ISFORMULA(D339)),IF(AND(ISNUMBER(D339),D339&lt;&gt;0),Accueil!$B$7,IF(NOT(_xlfn.ISFORMULA(G339)),IF(AND(ISNUMBER(G339),G339&lt;&gt;0),Accueil!$B$7,""),"")),IF(NOT(_xlfn.ISFORMULA(G339)),IF(AND(ISNUMBER(G339),G339&lt;&gt;0),Accueil!$B$7,""),"")))</f>
        <v/>
      </c>
      <c r="AF339" s="231" t="str">
        <f t="shared" ca="1" si="67"/>
        <v/>
      </c>
      <c r="AG339" s="231">
        <f ca="1">IF($AC339,ROUND(IF(ISNUMBER(E339),E339,0)*(IF(OR(ISNUMBER(SEARCH("Non déductible",$C339)),ISNUMBER(SEARCH("Non deductible",$C339))),0,IF(ISNUMBER(SEARCH("Repas",$C339)),0.5,IF(ISNUMBER(SEARCH("Bureau à domicile",$C339)),Accueil!$B$13,IF(OR(ISNUMBER(SEARCH("Véhicule",$C339)),ISNUMBER(SEARCH("Vehicule",$C339)),ISNUMBER(SEARCH("vehicule",$C339))),Accueil!$B$14,IFERROR(VLOOKUP($C339,$L$3:$P$43,5,FALSE),1)))))),2),0)</f>
        <v>0</v>
      </c>
      <c r="AH339" s="231">
        <f ca="1">IF($AD339,ROUND(IF(ISNUMBER(F339),F339,0)*(IF(OR(ISNUMBER(SEARCH("Non déductible",$C339)),ISNUMBER(SEARCH("Non deductible",$C339))),0,IF(ISNUMBER(SEARCH("Repas",$C339)),0.5,IF(ISNUMBER(SEARCH("Bureau à domicile",$C339)),Accueil!$B$13,IF(OR(ISNUMBER(SEARCH("Véhicule",$C339)),ISNUMBER(SEARCH("Vehicule",$C339)),ISNUMBER(SEARCH("vehicule",$C339))),Accueil!$B$14,IFERROR(VLOOKUP($C339,$L$3:$P$43,5,FALSE),1)))))),2),0)</f>
        <v>0</v>
      </c>
    </row>
    <row r="340" spans="1:34" ht="20.100000000000001" customHeight="1" x14ac:dyDescent="0.25">
      <c r="A340" s="248" t="str">
        <f>IF(NOT(_xlfn.ISFORMULA(D340)),IF(AND(ISNUMBER(D340),D340&lt;&gt;0),Accueil!$B$7,IF(NOT(_xlfn.ISFORMULA(G340)),IF(AND(ISNUMBER(G340),G340&lt;&gt;0),Accueil!$B$7,""),"")),IF(NOT(_xlfn.ISFORMULA(G340)),IF(AND(ISNUMBER(G340),G340&lt;&gt;0),Accueil!$B$7,""),""))</f>
        <v/>
      </c>
      <c r="B340" s="37"/>
      <c r="C340" s="50"/>
      <c r="D340" s="249" t="str">
        <f t="shared" ca="1" si="58"/>
        <v/>
      </c>
      <c r="E340" s="223" t="str">
        <f t="shared" ca="1" si="59"/>
        <v/>
      </c>
      <c r="F340" s="223" t="str">
        <f t="shared" ca="1" si="60"/>
        <v/>
      </c>
      <c r="G340" s="224" t="str">
        <f t="shared" ca="1" si="61"/>
        <v/>
      </c>
      <c r="H340" s="255" t="str">
        <f t="shared" ca="1" si="62"/>
        <v/>
      </c>
      <c r="I340" s="251" t="str">
        <f t="shared" ca="1" si="63"/>
        <v/>
      </c>
      <c r="J340" s="244" t="str">
        <f t="shared" ca="1" si="64"/>
        <v/>
      </c>
      <c r="K340" s="35"/>
      <c r="L340" s="148"/>
      <c r="M340" s="148"/>
      <c r="N340" s="148"/>
      <c r="O340" s="148"/>
      <c r="P340" s="148"/>
      <c r="Q340" s="148"/>
      <c r="R340" s="148"/>
      <c r="S340" s="148"/>
      <c r="T340" s="197"/>
      <c r="U340" s="35"/>
      <c r="X340" s="148"/>
      <c r="Y340" s="148"/>
      <c r="Z340" s="148"/>
      <c r="AA340" s="228" t="b">
        <f t="shared" ca="1" si="65"/>
        <v>1</v>
      </c>
      <c r="AB340" s="228" t="b">
        <f t="shared" si="66"/>
        <v>0</v>
      </c>
      <c r="AC340" s="228" t="b">
        <f ca="1">AND(Accueil!$Z$100="Régulière",Accueil!$E$5="Oui",$AA340,NOT($AB340),OR($AE340="",Accueil!$E$7="",NOT(ISNUMBER(Accueil!$E$7)),$AE340&gt;=Accueil!$E$7))</f>
        <v>0</v>
      </c>
      <c r="AD340" s="228" t="b">
        <f ca="1">AND(Accueil!$Z$100="Régulière",Accueil!$E$8="Oui",$AA340,NOT($AB340),OR($AE340="",Accueil!$E$10="",NOT(ISNUMBER(Accueil!$E$10)),$AE340&gt;=Accueil!$E$10))</f>
        <v>0</v>
      </c>
      <c r="AE340" s="247" t="str">
        <f>IF(NOT(_xlfn.ISFORMULA(A340)),IF(ISNUMBER(A340),A340,IF(NOT(_xlfn.ISFORMULA(D340)),IF(AND(ISNUMBER(D340),D340&lt;&gt;0),Accueil!$B$7,IF(NOT(_xlfn.ISFORMULA(G340)),IF(AND(ISNUMBER(G340),G340&lt;&gt;0),Accueil!$B$7,""),"")),IF(NOT(_xlfn.ISFORMULA(G340)),IF(AND(ISNUMBER(G340),G340&lt;&gt;0),Accueil!$B$7,""),""))),IF(NOT(_xlfn.ISFORMULA(D340)),IF(AND(ISNUMBER(D340),D340&lt;&gt;0),Accueil!$B$7,IF(NOT(_xlfn.ISFORMULA(G340)),IF(AND(ISNUMBER(G340),G340&lt;&gt;0),Accueil!$B$7,""),"")),IF(NOT(_xlfn.ISFORMULA(G340)),IF(AND(ISNUMBER(G340),G340&lt;&gt;0),Accueil!$B$7,""),"")))</f>
        <v/>
      </c>
      <c r="AF340" s="231" t="str">
        <f t="shared" ca="1" si="67"/>
        <v/>
      </c>
      <c r="AG340" s="231">
        <f ca="1">IF($AC340,ROUND(IF(ISNUMBER(E340),E340,0)*(IF(OR(ISNUMBER(SEARCH("Non déductible",$C340)),ISNUMBER(SEARCH("Non deductible",$C340))),0,IF(ISNUMBER(SEARCH("Repas",$C340)),0.5,IF(ISNUMBER(SEARCH("Bureau à domicile",$C340)),Accueil!$B$13,IF(OR(ISNUMBER(SEARCH("Véhicule",$C340)),ISNUMBER(SEARCH("Vehicule",$C340)),ISNUMBER(SEARCH("vehicule",$C340))),Accueil!$B$14,IFERROR(VLOOKUP($C340,$L$3:$P$43,5,FALSE),1)))))),2),0)</f>
        <v>0</v>
      </c>
      <c r="AH340" s="231">
        <f ca="1">IF($AD340,ROUND(IF(ISNUMBER(F340),F340,0)*(IF(OR(ISNUMBER(SEARCH("Non déductible",$C340)),ISNUMBER(SEARCH("Non deductible",$C340))),0,IF(ISNUMBER(SEARCH("Repas",$C340)),0.5,IF(ISNUMBER(SEARCH("Bureau à domicile",$C340)),Accueil!$B$13,IF(OR(ISNUMBER(SEARCH("Véhicule",$C340)),ISNUMBER(SEARCH("Vehicule",$C340)),ISNUMBER(SEARCH("vehicule",$C340))),Accueil!$B$14,IFERROR(VLOOKUP($C340,$L$3:$P$43,5,FALSE),1)))))),2),0)</f>
        <v>0</v>
      </c>
    </row>
    <row r="341" spans="1:34" ht="20.100000000000001" customHeight="1" x14ac:dyDescent="0.25">
      <c r="A341" s="248" t="str">
        <f>IF(NOT(_xlfn.ISFORMULA(D341)),IF(AND(ISNUMBER(D341),D341&lt;&gt;0),Accueil!$B$7,IF(NOT(_xlfn.ISFORMULA(G341)),IF(AND(ISNUMBER(G341),G341&lt;&gt;0),Accueil!$B$7,""),"")),IF(NOT(_xlfn.ISFORMULA(G341)),IF(AND(ISNUMBER(G341),G341&lt;&gt;0),Accueil!$B$7,""),""))</f>
        <v/>
      </c>
      <c r="B341" s="37"/>
      <c r="C341" s="50"/>
      <c r="D341" s="249" t="str">
        <f t="shared" ca="1" si="58"/>
        <v/>
      </c>
      <c r="E341" s="223" t="str">
        <f t="shared" ca="1" si="59"/>
        <v/>
      </c>
      <c r="F341" s="223" t="str">
        <f t="shared" ca="1" si="60"/>
        <v/>
      </c>
      <c r="G341" s="224" t="str">
        <f t="shared" ca="1" si="61"/>
        <v/>
      </c>
      <c r="H341" s="255" t="str">
        <f t="shared" ca="1" si="62"/>
        <v/>
      </c>
      <c r="I341" s="251" t="str">
        <f t="shared" ca="1" si="63"/>
        <v/>
      </c>
      <c r="J341" s="244" t="str">
        <f t="shared" ca="1" si="64"/>
        <v/>
      </c>
      <c r="K341" s="35"/>
      <c r="L341" s="148"/>
      <c r="M341" s="148"/>
      <c r="N341" s="148"/>
      <c r="O341" s="148"/>
      <c r="P341" s="148"/>
      <c r="Q341" s="148"/>
      <c r="R341" s="148"/>
      <c r="S341" s="148"/>
      <c r="T341" s="197"/>
      <c r="U341" s="35"/>
      <c r="X341" s="148"/>
      <c r="Y341" s="148"/>
      <c r="Z341" s="148"/>
      <c r="AA341" s="228" t="b">
        <f t="shared" ca="1" si="65"/>
        <v>1</v>
      </c>
      <c r="AB341" s="228" t="b">
        <f t="shared" si="66"/>
        <v>0</v>
      </c>
      <c r="AC341" s="228" t="b">
        <f ca="1">AND(Accueil!$Z$100="Régulière",Accueil!$E$5="Oui",$AA341,NOT($AB341),OR($AE341="",Accueil!$E$7="",NOT(ISNUMBER(Accueil!$E$7)),$AE341&gt;=Accueil!$E$7))</f>
        <v>0</v>
      </c>
      <c r="AD341" s="228" t="b">
        <f ca="1">AND(Accueil!$Z$100="Régulière",Accueil!$E$8="Oui",$AA341,NOT($AB341),OR($AE341="",Accueil!$E$10="",NOT(ISNUMBER(Accueil!$E$10)),$AE341&gt;=Accueil!$E$10))</f>
        <v>0</v>
      </c>
      <c r="AE341" s="247" t="str">
        <f>IF(NOT(_xlfn.ISFORMULA(A341)),IF(ISNUMBER(A341),A341,IF(NOT(_xlfn.ISFORMULA(D341)),IF(AND(ISNUMBER(D341),D341&lt;&gt;0),Accueil!$B$7,IF(NOT(_xlfn.ISFORMULA(G341)),IF(AND(ISNUMBER(G341),G341&lt;&gt;0),Accueil!$B$7,""),"")),IF(NOT(_xlfn.ISFORMULA(G341)),IF(AND(ISNUMBER(G341),G341&lt;&gt;0),Accueil!$B$7,""),""))),IF(NOT(_xlfn.ISFORMULA(D341)),IF(AND(ISNUMBER(D341),D341&lt;&gt;0),Accueil!$B$7,IF(NOT(_xlfn.ISFORMULA(G341)),IF(AND(ISNUMBER(G341),G341&lt;&gt;0),Accueil!$B$7,""),"")),IF(NOT(_xlfn.ISFORMULA(G341)),IF(AND(ISNUMBER(G341),G341&lt;&gt;0),Accueil!$B$7,""),"")))</f>
        <v/>
      </c>
      <c r="AF341" s="231" t="str">
        <f t="shared" ca="1" si="67"/>
        <v/>
      </c>
      <c r="AG341" s="231">
        <f ca="1">IF($AC341,ROUND(IF(ISNUMBER(E341),E341,0)*(IF(OR(ISNUMBER(SEARCH("Non déductible",$C341)),ISNUMBER(SEARCH("Non deductible",$C341))),0,IF(ISNUMBER(SEARCH("Repas",$C341)),0.5,IF(ISNUMBER(SEARCH("Bureau à domicile",$C341)),Accueil!$B$13,IF(OR(ISNUMBER(SEARCH("Véhicule",$C341)),ISNUMBER(SEARCH("Vehicule",$C341)),ISNUMBER(SEARCH("vehicule",$C341))),Accueil!$B$14,IFERROR(VLOOKUP($C341,$L$3:$P$43,5,FALSE),1)))))),2),0)</f>
        <v>0</v>
      </c>
      <c r="AH341" s="231">
        <f ca="1">IF($AD341,ROUND(IF(ISNUMBER(F341),F341,0)*(IF(OR(ISNUMBER(SEARCH("Non déductible",$C341)),ISNUMBER(SEARCH("Non deductible",$C341))),0,IF(ISNUMBER(SEARCH("Repas",$C341)),0.5,IF(ISNUMBER(SEARCH("Bureau à domicile",$C341)),Accueil!$B$13,IF(OR(ISNUMBER(SEARCH("Véhicule",$C341)),ISNUMBER(SEARCH("Vehicule",$C341)),ISNUMBER(SEARCH("vehicule",$C341))),Accueil!$B$14,IFERROR(VLOOKUP($C341,$L$3:$P$43,5,FALSE),1)))))),2),0)</f>
        <v>0</v>
      </c>
    </row>
    <row r="342" spans="1:34" ht="20.100000000000001" customHeight="1" x14ac:dyDescent="0.25">
      <c r="A342" s="248" t="str">
        <f>IF(NOT(_xlfn.ISFORMULA(D342)),IF(AND(ISNUMBER(D342),D342&lt;&gt;0),Accueil!$B$7,IF(NOT(_xlfn.ISFORMULA(G342)),IF(AND(ISNUMBER(G342),G342&lt;&gt;0),Accueil!$B$7,""),"")),IF(NOT(_xlfn.ISFORMULA(G342)),IF(AND(ISNUMBER(G342),G342&lt;&gt;0),Accueil!$B$7,""),""))</f>
        <v/>
      </c>
      <c r="B342" s="37"/>
      <c r="C342" s="50"/>
      <c r="D342" s="249" t="str">
        <f t="shared" ca="1" si="58"/>
        <v/>
      </c>
      <c r="E342" s="223" t="str">
        <f t="shared" ca="1" si="59"/>
        <v/>
      </c>
      <c r="F342" s="223" t="str">
        <f t="shared" ca="1" si="60"/>
        <v/>
      </c>
      <c r="G342" s="224" t="str">
        <f t="shared" ca="1" si="61"/>
        <v/>
      </c>
      <c r="H342" s="255" t="str">
        <f t="shared" ca="1" si="62"/>
        <v/>
      </c>
      <c r="I342" s="251" t="str">
        <f t="shared" ca="1" si="63"/>
        <v/>
      </c>
      <c r="J342" s="244" t="str">
        <f t="shared" ca="1" si="64"/>
        <v/>
      </c>
      <c r="K342" s="35"/>
      <c r="L342" s="148"/>
      <c r="M342" s="148"/>
      <c r="N342" s="148"/>
      <c r="O342" s="148"/>
      <c r="P342" s="148"/>
      <c r="Q342" s="148"/>
      <c r="R342" s="148"/>
      <c r="S342" s="148"/>
      <c r="T342" s="197"/>
      <c r="U342" s="35"/>
      <c r="X342" s="148"/>
      <c r="Y342" s="148"/>
      <c r="Z342" s="148"/>
      <c r="AA342" s="228" t="b">
        <f t="shared" ca="1" si="65"/>
        <v>1</v>
      </c>
      <c r="AB342" s="228" t="b">
        <f t="shared" si="66"/>
        <v>0</v>
      </c>
      <c r="AC342" s="228" t="b">
        <f ca="1">AND(Accueil!$Z$100="Régulière",Accueil!$E$5="Oui",$AA342,NOT($AB342),OR($AE342="",Accueil!$E$7="",NOT(ISNUMBER(Accueil!$E$7)),$AE342&gt;=Accueil!$E$7))</f>
        <v>0</v>
      </c>
      <c r="AD342" s="228" t="b">
        <f ca="1">AND(Accueil!$Z$100="Régulière",Accueil!$E$8="Oui",$AA342,NOT($AB342),OR($AE342="",Accueil!$E$10="",NOT(ISNUMBER(Accueil!$E$10)),$AE342&gt;=Accueil!$E$10))</f>
        <v>0</v>
      </c>
      <c r="AE342" s="247" t="str">
        <f>IF(NOT(_xlfn.ISFORMULA(A342)),IF(ISNUMBER(A342),A342,IF(NOT(_xlfn.ISFORMULA(D342)),IF(AND(ISNUMBER(D342),D342&lt;&gt;0),Accueil!$B$7,IF(NOT(_xlfn.ISFORMULA(G342)),IF(AND(ISNUMBER(G342),G342&lt;&gt;0),Accueil!$B$7,""),"")),IF(NOT(_xlfn.ISFORMULA(G342)),IF(AND(ISNUMBER(G342),G342&lt;&gt;0),Accueil!$B$7,""),""))),IF(NOT(_xlfn.ISFORMULA(D342)),IF(AND(ISNUMBER(D342),D342&lt;&gt;0),Accueil!$B$7,IF(NOT(_xlfn.ISFORMULA(G342)),IF(AND(ISNUMBER(G342),G342&lt;&gt;0),Accueil!$B$7,""),"")),IF(NOT(_xlfn.ISFORMULA(G342)),IF(AND(ISNUMBER(G342),G342&lt;&gt;0),Accueil!$B$7,""),"")))</f>
        <v/>
      </c>
      <c r="AF342" s="231" t="str">
        <f t="shared" ca="1" si="67"/>
        <v/>
      </c>
      <c r="AG342" s="231">
        <f ca="1">IF($AC342,ROUND(IF(ISNUMBER(E342),E342,0)*(IF(OR(ISNUMBER(SEARCH("Non déductible",$C342)),ISNUMBER(SEARCH("Non deductible",$C342))),0,IF(ISNUMBER(SEARCH("Repas",$C342)),0.5,IF(ISNUMBER(SEARCH("Bureau à domicile",$C342)),Accueil!$B$13,IF(OR(ISNUMBER(SEARCH("Véhicule",$C342)),ISNUMBER(SEARCH("Vehicule",$C342)),ISNUMBER(SEARCH("vehicule",$C342))),Accueil!$B$14,IFERROR(VLOOKUP($C342,$L$3:$P$43,5,FALSE),1)))))),2),0)</f>
        <v>0</v>
      </c>
      <c r="AH342" s="231">
        <f ca="1">IF($AD342,ROUND(IF(ISNUMBER(F342),F342,0)*(IF(OR(ISNUMBER(SEARCH("Non déductible",$C342)),ISNUMBER(SEARCH("Non deductible",$C342))),0,IF(ISNUMBER(SEARCH("Repas",$C342)),0.5,IF(ISNUMBER(SEARCH("Bureau à domicile",$C342)),Accueil!$B$13,IF(OR(ISNUMBER(SEARCH("Véhicule",$C342)),ISNUMBER(SEARCH("Vehicule",$C342)),ISNUMBER(SEARCH("vehicule",$C342))),Accueil!$B$14,IFERROR(VLOOKUP($C342,$L$3:$P$43,5,FALSE),1)))))),2),0)</f>
        <v>0</v>
      </c>
    </row>
    <row r="343" spans="1:34" ht="20.100000000000001" customHeight="1" x14ac:dyDescent="0.25">
      <c r="A343" s="248" t="str">
        <f>IF(NOT(_xlfn.ISFORMULA(D343)),IF(AND(ISNUMBER(D343),D343&lt;&gt;0),Accueil!$B$7,IF(NOT(_xlfn.ISFORMULA(G343)),IF(AND(ISNUMBER(G343),G343&lt;&gt;0),Accueil!$B$7,""),"")),IF(NOT(_xlfn.ISFORMULA(G343)),IF(AND(ISNUMBER(G343),G343&lt;&gt;0),Accueil!$B$7,""),""))</f>
        <v/>
      </c>
      <c r="B343" s="37"/>
      <c r="C343" s="50"/>
      <c r="D343" s="249" t="str">
        <f t="shared" ca="1" si="58"/>
        <v/>
      </c>
      <c r="E343" s="223" t="str">
        <f t="shared" ca="1" si="59"/>
        <v/>
      </c>
      <c r="F343" s="223" t="str">
        <f t="shared" ca="1" si="60"/>
        <v/>
      </c>
      <c r="G343" s="224" t="str">
        <f t="shared" ca="1" si="61"/>
        <v/>
      </c>
      <c r="H343" s="255" t="str">
        <f t="shared" ca="1" si="62"/>
        <v/>
      </c>
      <c r="I343" s="251" t="str">
        <f t="shared" ca="1" si="63"/>
        <v/>
      </c>
      <c r="J343" s="244" t="str">
        <f t="shared" ca="1" si="64"/>
        <v/>
      </c>
      <c r="K343" s="35"/>
      <c r="L343" s="148"/>
      <c r="M343" s="148"/>
      <c r="N343" s="148"/>
      <c r="O343" s="148"/>
      <c r="P343" s="148"/>
      <c r="Q343" s="148"/>
      <c r="R343" s="148"/>
      <c r="S343" s="148"/>
      <c r="T343" s="197"/>
      <c r="U343" s="35"/>
      <c r="X343" s="148"/>
      <c r="Y343" s="148"/>
      <c r="Z343" s="148"/>
      <c r="AA343" s="228" t="b">
        <f t="shared" ca="1" si="65"/>
        <v>1</v>
      </c>
      <c r="AB343" s="228" t="b">
        <f t="shared" si="66"/>
        <v>0</v>
      </c>
      <c r="AC343" s="228" t="b">
        <f ca="1">AND(Accueil!$Z$100="Régulière",Accueil!$E$5="Oui",$AA343,NOT($AB343),OR($AE343="",Accueil!$E$7="",NOT(ISNUMBER(Accueil!$E$7)),$AE343&gt;=Accueil!$E$7))</f>
        <v>0</v>
      </c>
      <c r="AD343" s="228" t="b">
        <f ca="1">AND(Accueil!$Z$100="Régulière",Accueil!$E$8="Oui",$AA343,NOT($AB343),OR($AE343="",Accueil!$E$10="",NOT(ISNUMBER(Accueil!$E$10)),$AE343&gt;=Accueil!$E$10))</f>
        <v>0</v>
      </c>
      <c r="AE343" s="247" t="str">
        <f>IF(NOT(_xlfn.ISFORMULA(A343)),IF(ISNUMBER(A343),A343,IF(NOT(_xlfn.ISFORMULA(D343)),IF(AND(ISNUMBER(D343),D343&lt;&gt;0),Accueil!$B$7,IF(NOT(_xlfn.ISFORMULA(G343)),IF(AND(ISNUMBER(G343),G343&lt;&gt;0),Accueil!$B$7,""),"")),IF(NOT(_xlfn.ISFORMULA(G343)),IF(AND(ISNUMBER(G343),G343&lt;&gt;0),Accueil!$B$7,""),""))),IF(NOT(_xlfn.ISFORMULA(D343)),IF(AND(ISNUMBER(D343),D343&lt;&gt;0),Accueil!$B$7,IF(NOT(_xlfn.ISFORMULA(G343)),IF(AND(ISNUMBER(G343),G343&lt;&gt;0),Accueil!$B$7,""),"")),IF(NOT(_xlfn.ISFORMULA(G343)),IF(AND(ISNUMBER(G343),G343&lt;&gt;0),Accueil!$B$7,""),"")))</f>
        <v/>
      </c>
      <c r="AF343" s="231" t="str">
        <f t="shared" ca="1" si="67"/>
        <v/>
      </c>
      <c r="AG343" s="231">
        <f ca="1">IF($AC343,ROUND(IF(ISNUMBER(E343),E343,0)*(IF(OR(ISNUMBER(SEARCH("Non déductible",$C343)),ISNUMBER(SEARCH("Non deductible",$C343))),0,IF(ISNUMBER(SEARCH("Repas",$C343)),0.5,IF(ISNUMBER(SEARCH("Bureau à domicile",$C343)),Accueil!$B$13,IF(OR(ISNUMBER(SEARCH("Véhicule",$C343)),ISNUMBER(SEARCH("Vehicule",$C343)),ISNUMBER(SEARCH("vehicule",$C343))),Accueil!$B$14,IFERROR(VLOOKUP($C343,$L$3:$P$43,5,FALSE),1)))))),2),0)</f>
        <v>0</v>
      </c>
      <c r="AH343" s="231">
        <f ca="1">IF($AD343,ROUND(IF(ISNUMBER(F343),F343,0)*(IF(OR(ISNUMBER(SEARCH("Non déductible",$C343)),ISNUMBER(SEARCH("Non deductible",$C343))),0,IF(ISNUMBER(SEARCH("Repas",$C343)),0.5,IF(ISNUMBER(SEARCH("Bureau à domicile",$C343)),Accueil!$B$13,IF(OR(ISNUMBER(SEARCH("Véhicule",$C343)),ISNUMBER(SEARCH("Vehicule",$C343)),ISNUMBER(SEARCH("vehicule",$C343))),Accueil!$B$14,IFERROR(VLOOKUP($C343,$L$3:$P$43,5,FALSE),1)))))),2),0)</f>
        <v>0</v>
      </c>
    </row>
    <row r="344" spans="1:34" ht="20.100000000000001" customHeight="1" x14ac:dyDescent="0.25">
      <c r="A344" s="248" t="str">
        <f>IF(NOT(_xlfn.ISFORMULA(D344)),IF(AND(ISNUMBER(D344),D344&lt;&gt;0),Accueil!$B$7,IF(NOT(_xlfn.ISFORMULA(G344)),IF(AND(ISNUMBER(G344),G344&lt;&gt;0),Accueil!$B$7,""),"")),IF(NOT(_xlfn.ISFORMULA(G344)),IF(AND(ISNUMBER(G344),G344&lt;&gt;0),Accueil!$B$7,""),""))</f>
        <v/>
      </c>
      <c r="B344" s="37"/>
      <c r="C344" s="50"/>
      <c r="D344" s="249" t="str">
        <f t="shared" ca="1" si="58"/>
        <v/>
      </c>
      <c r="E344" s="223" t="str">
        <f t="shared" ca="1" si="59"/>
        <v/>
      </c>
      <c r="F344" s="223" t="str">
        <f t="shared" ca="1" si="60"/>
        <v/>
      </c>
      <c r="G344" s="224" t="str">
        <f t="shared" ca="1" si="61"/>
        <v/>
      </c>
      <c r="H344" s="255" t="str">
        <f t="shared" ca="1" si="62"/>
        <v/>
      </c>
      <c r="I344" s="251" t="str">
        <f t="shared" ca="1" si="63"/>
        <v/>
      </c>
      <c r="J344" s="244" t="str">
        <f t="shared" ca="1" si="64"/>
        <v/>
      </c>
      <c r="K344" s="35"/>
      <c r="L344" s="148"/>
      <c r="M344" s="148"/>
      <c r="N344" s="148"/>
      <c r="O344" s="148"/>
      <c r="P344" s="148"/>
      <c r="Q344" s="148"/>
      <c r="R344" s="148"/>
      <c r="S344" s="148"/>
      <c r="T344" s="197"/>
      <c r="U344" s="35"/>
      <c r="X344" s="148"/>
      <c r="Y344" s="148"/>
      <c r="Z344" s="148"/>
      <c r="AA344" s="228" t="b">
        <f t="shared" ca="1" si="65"/>
        <v>1</v>
      </c>
      <c r="AB344" s="228" t="b">
        <f t="shared" si="66"/>
        <v>0</v>
      </c>
      <c r="AC344" s="228" t="b">
        <f ca="1">AND(Accueil!$Z$100="Régulière",Accueil!$E$5="Oui",$AA344,NOT($AB344),OR($AE344="",Accueil!$E$7="",NOT(ISNUMBER(Accueil!$E$7)),$AE344&gt;=Accueil!$E$7))</f>
        <v>0</v>
      </c>
      <c r="AD344" s="228" t="b">
        <f ca="1">AND(Accueil!$Z$100="Régulière",Accueil!$E$8="Oui",$AA344,NOT($AB344),OR($AE344="",Accueil!$E$10="",NOT(ISNUMBER(Accueil!$E$10)),$AE344&gt;=Accueil!$E$10))</f>
        <v>0</v>
      </c>
      <c r="AE344" s="247" t="str">
        <f>IF(NOT(_xlfn.ISFORMULA(A344)),IF(ISNUMBER(A344),A344,IF(NOT(_xlfn.ISFORMULA(D344)),IF(AND(ISNUMBER(D344),D344&lt;&gt;0),Accueil!$B$7,IF(NOT(_xlfn.ISFORMULA(G344)),IF(AND(ISNUMBER(G344),G344&lt;&gt;0),Accueil!$B$7,""),"")),IF(NOT(_xlfn.ISFORMULA(G344)),IF(AND(ISNUMBER(G344),G344&lt;&gt;0),Accueil!$B$7,""),""))),IF(NOT(_xlfn.ISFORMULA(D344)),IF(AND(ISNUMBER(D344),D344&lt;&gt;0),Accueil!$B$7,IF(NOT(_xlfn.ISFORMULA(G344)),IF(AND(ISNUMBER(G344),G344&lt;&gt;0),Accueil!$B$7,""),"")),IF(NOT(_xlfn.ISFORMULA(G344)),IF(AND(ISNUMBER(G344),G344&lt;&gt;0),Accueil!$B$7,""),"")))</f>
        <v/>
      </c>
      <c r="AF344" s="231" t="str">
        <f t="shared" ca="1" si="67"/>
        <v/>
      </c>
      <c r="AG344" s="231">
        <f ca="1">IF($AC344,ROUND(IF(ISNUMBER(E344),E344,0)*(IF(OR(ISNUMBER(SEARCH("Non déductible",$C344)),ISNUMBER(SEARCH("Non deductible",$C344))),0,IF(ISNUMBER(SEARCH("Repas",$C344)),0.5,IF(ISNUMBER(SEARCH("Bureau à domicile",$C344)),Accueil!$B$13,IF(OR(ISNUMBER(SEARCH("Véhicule",$C344)),ISNUMBER(SEARCH("Vehicule",$C344)),ISNUMBER(SEARCH("vehicule",$C344))),Accueil!$B$14,IFERROR(VLOOKUP($C344,$L$3:$P$43,5,FALSE),1)))))),2),0)</f>
        <v>0</v>
      </c>
      <c r="AH344" s="231">
        <f ca="1">IF($AD344,ROUND(IF(ISNUMBER(F344),F344,0)*(IF(OR(ISNUMBER(SEARCH("Non déductible",$C344)),ISNUMBER(SEARCH("Non deductible",$C344))),0,IF(ISNUMBER(SEARCH("Repas",$C344)),0.5,IF(ISNUMBER(SEARCH("Bureau à domicile",$C344)),Accueil!$B$13,IF(OR(ISNUMBER(SEARCH("Véhicule",$C344)),ISNUMBER(SEARCH("Vehicule",$C344)),ISNUMBER(SEARCH("vehicule",$C344))),Accueil!$B$14,IFERROR(VLOOKUP($C344,$L$3:$P$43,5,FALSE),1)))))),2),0)</f>
        <v>0</v>
      </c>
    </row>
    <row r="345" spans="1:34" ht="20.100000000000001" customHeight="1" x14ac:dyDescent="0.25">
      <c r="A345" s="248" t="str">
        <f>IF(NOT(_xlfn.ISFORMULA(D345)),IF(AND(ISNUMBER(D345),D345&lt;&gt;0),Accueil!$B$7,IF(NOT(_xlfn.ISFORMULA(G345)),IF(AND(ISNUMBER(G345),G345&lt;&gt;0),Accueil!$B$7,""),"")),IF(NOT(_xlfn.ISFORMULA(G345)),IF(AND(ISNUMBER(G345),G345&lt;&gt;0),Accueil!$B$7,""),""))</f>
        <v/>
      </c>
      <c r="B345" s="37"/>
      <c r="C345" s="50"/>
      <c r="D345" s="249" t="str">
        <f t="shared" ca="1" si="58"/>
        <v/>
      </c>
      <c r="E345" s="223" t="str">
        <f t="shared" ca="1" si="59"/>
        <v/>
      </c>
      <c r="F345" s="223" t="str">
        <f t="shared" ca="1" si="60"/>
        <v/>
      </c>
      <c r="G345" s="224" t="str">
        <f t="shared" ca="1" si="61"/>
        <v/>
      </c>
      <c r="H345" s="255" t="str">
        <f t="shared" ca="1" si="62"/>
        <v/>
      </c>
      <c r="I345" s="251" t="str">
        <f t="shared" ca="1" si="63"/>
        <v/>
      </c>
      <c r="J345" s="244" t="str">
        <f t="shared" ca="1" si="64"/>
        <v/>
      </c>
      <c r="K345" s="35"/>
      <c r="L345" s="148"/>
      <c r="M345" s="148"/>
      <c r="N345" s="148"/>
      <c r="O345" s="148"/>
      <c r="P345" s="148"/>
      <c r="Q345" s="148"/>
      <c r="R345" s="148"/>
      <c r="S345" s="148"/>
      <c r="T345" s="197"/>
      <c r="U345" s="35"/>
      <c r="X345" s="148"/>
      <c r="Y345" s="148"/>
      <c r="Z345" s="148"/>
      <c r="AA345" s="228" t="b">
        <f t="shared" ca="1" si="65"/>
        <v>1</v>
      </c>
      <c r="AB345" s="228" t="b">
        <f t="shared" si="66"/>
        <v>0</v>
      </c>
      <c r="AC345" s="228" t="b">
        <f ca="1">AND(Accueil!$Z$100="Régulière",Accueil!$E$5="Oui",$AA345,NOT($AB345),OR($AE345="",Accueil!$E$7="",NOT(ISNUMBER(Accueil!$E$7)),$AE345&gt;=Accueil!$E$7))</f>
        <v>0</v>
      </c>
      <c r="AD345" s="228" t="b">
        <f ca="1">AND(Accueil!$Z$100="Régulière",Accueil!$E$8="Oui",$AA345,NOT($AB345),OR($AE345="",Accueil!$E$10="",NOT(ISNUMBER(Accueil!$E$10)),$AE345&gt;=Accueil!$E$10))</f>
        <v>0</v>
      </c>
      <c r="AE345" s="247" t="str">
        <f>IF(NOT(_xlfn.ISFORMULA(A345)),IF(ISNUMBER(A345),A345,IF(NOT(_xlfn.ISFORMULA(D345)),IF(AND(ISNUMBER(D345),D345&lt;&gt;0),Accueil!$B$7,IF(NOT(_xlfn.ISFORMULA(G345)),IF(AND(ISNUMBER(G345),G345&lt;&gt;0),Accueil!$B$7,""),"")),IF(NOT(_xlfn.ISFORMULA(G345)),IF(AND(ISNUMBER(G345),G345&lt;&gt;0),Accueil!$B$7,""),""))),IF(NOT(_xlfn.ISFORMULA(D345)),IF(AND(ISNUMBER(D345),D345&lt;&gt;0),Accueil!$B$7,IF(NOT(_xlfn.ISFORMULA(G345)),IF(AND(ISNUMBER(G345),G345&lt;&gt;0),Accueil!$B$7,""),"")),IF(NOT(_xlfn.ISFORMULA(G345)),IF(AND(ISNUMBER(G345),G345&lt;&gt;0),Accueil!$B$7,""),"")))</f>
        <v/>
      </c>
      <c r="AF345" s="231" t="str">
        <f t="shared" ca="1" si="67"/>
        <v/>
      </c>
      <c r="AG345" s="231">
        <f ca="1">IF($AC345,ROUND(IF(ISNUMBER(E345),E345,0)*(IF(OR(ISNUMBER(SEARCH("Non déductible",$C345)),ISNUMBER(SEARCH("Non deductible",$C345))),0,IF(ISNUMBER(SEARCH("Repas",$C345)),0.5,IF(ISNUMBER(SEARCH("Bureau à domicile",$C345)),Accueil!$B$13,IF(OR(ISNUMBER(SEARCH("Véhicule",$C345)),ISNUMBER(SEARCH("Vehicule",$C345)),ISNUMBER(SEARCH("vehicule",$C345))),Accueil!$B$14,IFERROR(VLOOKUP($C345,$L$3:$P$43,5,FALSE),1)))))),2),0)</f>
        <v>0</v>
      </c>
      <c r="AH345" s="231">
        <f ca="1">IF($AD345,ROUND(IF(ISNUMBER(F345),F345,0)*(IF(OR(ISNUMBER(SEARCH("Non déductible",$C345)),ISNUMBER(SEARCH("Non deductible",$C345))),0,IF(ISNUMBER(SEARCH("Repas",$C345)),0.5,IF(ISNUMBER(SEARCH("Bureau à domicile",$C345)),Accueil!$B$13,IF(OR(ISNUMBER(SEARCH("Véhicule",$C345)),ISNUMBER(SEARCH("Vehicule",$C345)),ISNUMBER(SEARCH("vehicule",$C345))),Accueil!$B$14,IFERROR(VLOOKUP($C345,$L$3:$P$43,5,FALSE),1)))))),2),0)</f>
        <v>0</v>
      </c>
    </row>
    <row r="346" spans="1:34" ht="20.100000000000001" customHeight="1" x14ac:dyDescent="0.25">
      <c r="A346" s="248" t="str">
        <f>IF(NOT(_xlfn.ISFORMULA(D346)),IF(AND(ISNUMBER(D346),D346&lt;&gt;0),Accueil!$B$7,IF(NOT(_xlfn.ISFORMULA(G346)),IF(AND(ISNUMBER(G346),G346&lt;&gt;0),Accueil!$B$7,""),"")),IF(NOT(_xlfn.ISFORMULA(G346)),IF(AND(ISNUMBER(G346),G346&lt;&gt;0),Accueil!$B$7,""),""))</f>
        <v/>
      </c>
      <c r="B346" s="37"/>
      <c r="C346" s="50"/>
      <c r="D346" s="249" t="str">
        <f t="shared" ca="1" si="58"/>
        <v/>
      </c>
      <c r="E346" s="223" t="str">
        <f t="shared" ca="1" si="59"/>
        <v/>
      </c>
      <c r="F346" s="223" t="str">
        <f t="shared" ca="1" si="60"/>
        <v/>
      </c>
      <c r="G346" s="224" t="str">
        <f t="shared" ca="1" si="61"/>
        <v/>
      </c>
      <c r="H346" s="255" t="str">
        <f t="shared" ca="1" si="62"/>
        <v/>
      </c>
      <c r="I346" s="251" t="str">
        <f t="shared" ca="1" si="63"/>
        <v/>
      </c>
      <c r="J346" s="244" t="str">
        <f t="shared" ca="1" si="64"/>
        <v/>
      </c>
      <c r="K346" s="35"/>
      <c r="L346" s="148"/>
      <c r="M346" s="148"/>
      <c r="N346" s="148"/>
      <c r="O346" s="148"/>
      <c r="P346" s="148"/>
      <c r="Q346" s="148"/>
      <c r="R346" s="148"/>
      <c r="S346" s="148"/>
      <c r="T346" s="197"/>
      <c r="U346" s="35"/>
      <c r="X346" s="148"/>
      <c r="Y346" s="148"/>
      <c r="Z346" s="148"/>
      <c r="AA346" s="228" t="b">
        <f t="shared" ca="1" si="65"/>
        <v>1</v>
      </c>
      <c r="AB346" s="228" t="b">
        <f t="shared" si="66"/>
        <v>0</v>
      </c>
      <c r="AC346" s="228" t="b">
        <f ca="1">AND(Accueil!$Z$100="Régulière",Accueil!$E$5="Oui",$AA346,NOT($AB346),OR($AE346="",Accueil!$E$7="",NOT(ISNUMBER(Accueil!$E$7)),$AE346&gt;=Accueil!$E$7))</f>
        <v>0</v>
      </c>
      <c r="AD346" s="228" t="b">
        <f ca="1">AND(Accueil!$Z$100="Régulière",Accueil!$E$8="Oui",$AA346,NOT($AB346),OR($AE346="",Accueil!$E$10="",NOT(ISNUMBER(Accueil!$E$10)),$AE346&gt;=Accueil!$E$10))</f>
        <v>0</v>
      </c>
      <c r="AE346" s="247" t="str">
        <f>IF(NOT(_xlfn.ISFORMULA(A346)),IF(ISNUMBER(A346),A346,IF(NOT(_xlfn.ISFORMULA(D346)),IF(AND(ISNUMBER(D346),D346&lt;&gt;0),Accueil!$B$7,IF(NOT(_xlfn.ISFORMULA(G346)),IF(AND(ISNUMBER(G346),G346&lt;&gt;0),Accueil!$B$7,""),"")),IF(NOT(_xlfn.ISFORMULA(G346)),IF(AND(ISNUMBER(G346),G346&lt;&gt;0),Accueil!$B$7,""),""))),IF(NOT(_xlfn.ISFORMULA(D346)),IF(AND(ISNUMBER(D346),D346&lt;&gt;0),Accueil!$B$7,IF(NOT(_xlfn.ISFORMULA(G346)),IF(AND(ISNUMBER(G346),G346&lt;&gt;0),Accueil!$B$7,""),"")),IF(NOT(_xlfn.ISFORMULA(G346)),IF(AND(ISNUMBER(G346),G346&lt;&gt;0),Accueil!$B$7,""),"")))</f>
        <v/>
      </c>
      <c r="AF346" s="231" t="str">
        <f t="shared" ca="1" si="67"/>
        <v/>
      </c>
      <c r="AG346" s="231">
        <f ca="1">IF($AC346,ROUND(IF(ISNUMBER(E346),E346,0)*(IF(OR(ISNUMBER(SEARCH("Non déductible",$C346)),ISNUMBER(SEARCH("Non deductible",$C346))),0,IF(ISNUMBER(SEARCH("Repas",$C346)),0.5,IF(ISNUMBER(SEARCH("Bureau à domicile",$C346)),Accueil!$B$13,IF(OR(ISNUMBER(SEARCH("Véhicule",$C346)),ISNUMBER(SEARCH("Vehicule",$C346)),ISNUMBER(SEARCH("vehicule",$C346))),Accueil!$B$14,IFERROR(VLOOKUP($C346,$L$3:$P$43,5,FALSE),1)))))),2),0)</f>
        <v>0</v>
      </c>
      <c r="AH346" s="231">
        <f ca="1">IF($AD346,ROUND(IF(ISNUMBER(F346),F346,0)*(IF(OR(ISNUMBER(SEARCH("Non déductible",$C346)),ISNUMBER(SEARCH("Non deductible",$C346))),0,IF(ISNUMBER(SEARCH("Repas",$C346)),0.5,IF(ISNUMBER(SEARCH("Bureau à domicile",$C346)),Accueil!$B$13,IF(OR(ISNUMBER(SEARCH("Véhicule",$C346)),ISNUMBER(SEARCH("Vehicule",$C346)),ISNUMBER(SEARCH("vehicule",$C346))),Accueil!$B$14,IFERROR(VLOOKUP($C346,$L$3:$P$43,5,FALSE),1)))))),2),0)</f>
        <v>0</v>
      </c>
    </row>
    <row r="347" spans="1:34" ht="20.100000000000001" customHeight="1" x14ac:dyDescent="0.25">
      <c r="A347" s="248" t="str">
        <f>IF(NOT(_xlfn.ISFORMULA(D347)),IF(AND(ISNUMBER(D347),D347&lt;&gt;0),Accueil!$B$7,IF(NOT(_xlfn.ISFORMULA(G347)),IF(AND(ISNUMBER(G347),G347&lt;&gt;0),Accueil!$B$7,""),"")),IF(NOT(_xlfn.ISFORMULA(G347)),IF(AND(ISNUMBER(G347),G347&lt;&gt;0),Accueil!$B$7,""),""))</f>
        <v/>
      </c>
      <c r="B347" s="37"/>
      <c r="C347" s="50"/>
      <c r="D347" s="249" t="str">
        <f t="shared" ca="1" si="58"/>
        <v/>
      </c>
      <c r="E347" s="223" t="str">
        <f t="shared" ca="1" si="59"/>
        <v/>
      </c>
      <c r="F347" s="223" t="str">
        <f t="shared" ca="1" si="60"/>
        <v/>
      </c>
      <c r="G347" s="224" t="str">
        <f t="shared" ca="1" si="61"/>
        <v/>
      </c>
      <c r="H347" s="255" t="str">
        <f t="shared" ca="1" si="62"/>
        <v/>
      </c>
      <c r="I347" s="251" t="str">
        <f t="shared" ca="1" si="63"/>
        <v/>
      </c>
      <c r="J347" s="244" t="str">
        <f t="shared" ca="1" si="64"/>
        <v/>
      </c>
      <c r="K347" s="35"/>
      <c r="L347" s="148"/>
      <c r="M347" s="148"/>
      <c r="N347" s="148"/>
      <c r="O347" s="148"/>
      <c r="P347" s="148"/>
      <c r="Q347" s="148"/>
      <c r="R347" s="148"/>
      <c r="S347" s="148"/>
      <c r="T347" s="197"/>
      <c r="U347" s="35"/>
      <c r="X347" s="148"/>
      <c r="Y347" s="148"/>
      <c r="Z347" s="148"/>
      <c r="AA347" s="228" t="b">
        <f t="shared" ca="1" si="65"/>
        <v>1</v>
      </c>
      <c r="AB347" s="228" t="b">
        <f t="shared" si="66"/>
        <v>0</v>
      </c>
      <c r="AC347" s="228" t="b">
        <f ca="1">AND(Accueil!$Z$100="Régulière",Accueil!$E$5="Oui",$AA347,NOT($AB347),OR($AE347="",Accueil!$E$7="",NOT(ISNUMBER(Accueil!$E$7)),$AE347&gt;=Accueil!$E$7))</f>
        <v>0</v>
      </c>
      <c r="AD347" s="228" t="b">
        <f ca="1">AND(Accueil!$Z$100="Régulière",Accueil!$E$8="Oui",$AA347,NOT($AB347),OR($AE347="",Accueil!$E$10="",NOT(ISNUMBER(Accueil!$E$10)),$AE347&gt;=Accueil!$E$10))</f>
        <v>0</v>
      </c>
      <c r="AE347" s="247" t="str">
        <f>IF(NOT(_xlfn.ISFORMULA(A347)),IF(ISNUMBER(A347),A347,IF(NOT(_xlfn.ISFORMULA(D347)),IF(AND(ISNUMBER(D347),D347&lt;&gt;0),Accueil!$B$7,IF(NOT(_xlfn.ISFORMULA(G347)),IF(AND(ISNUMBER(G347),G347&lt;&gt;0),Accueil!$B$7,""),"")),IF(NOT(_xlfn.ISFORMULA(G347)),IF(AND(ISNUMBER(G347),G347&lt;&gt;0),Accueil!$B$7,""),""))),IF(NOT(_xlfn.ISFORMULA(D347)),IF(AND(ISNUMBER(D347),D347&lt;&gt;0),Accueil!$B$7,IF(NOT(_xlfn.ISFORMULA(G347)),IF(AND(ISNUMBER(G347),G347&lt;&gt;0),Accueil!$B$7,""),"")),IF(NOT(_xlfn.ISFORMULA(G347)),IF(AND(ISNUMBER(G347),G347&lt;&gt;0),Accueil!$B$7,""),"")))</f>
        <v/>
      </c>
      <c r="AF347" s="231" t="str">
        <f t="shared" ca="1" si="67"/>
        <v/>
      </c>
      <c r="AG347" s="231">
        <f ca="1">IF($AC347,ROUND(IF(ISNUMBER(E347),E347,0)*(IF(OR(ISNUMBER(SEARCH("Non déductible",$C347)),ISNUMBER(SEARCH("Non deductible",$C347))),0,IF(ISNUMBER(SEARCH("Repas",$C347)),0.5,IF(ISNUMBER(SEARCH("Bureau à domicile",$C347)),Accueil!$B$13,IF(OR(ISNUMBER(SEARCH("Véhicule",$C347)),ISNUMBER(SEARCH("Vehicule",$C347)),ISNUMBER(SEARCH("vehicule",$C347))),Accueil!$B$14,IFERROR(VLOOKUP($C347,$L$3:$P$43,5,FALSE),1)))))),2),0)</f>
        <v>0</v>
      </c>
      <c r="AH347" s="231">
        <f ca="1">IF($AD347,ROUND(IF(ISNUMBER(F347),F347,0)*(IF(OR(ISNUMBER(SEARCH("Non déductible",$C347)),ISNUMBER(SEARCH("Non deductible",$C347))),0,IF(ISNUMBER(SEARCH("Repas",$C347)),0.5,IF(ISNUMBER(SEARCH("Bureau à domicile",$C347)),Accueil!$B$13,IF(OR(ISNUMBER(SEARCH("Véhicule",$C347)),ISNUMBER(SEARCH("Vehicule",$C347)),ISNUMBER(SEARCH("vehicule",$C347))),Accueil!$B$14,IFERROR(VLOOKUP($C347,$L$3:$P$43,5,FALSE),1)))))),2),0)</f>
        <v>0</v>
      </c>
    </row>
    <row r="348" spans="1:34" ht="20.100000000000001" customHeight="1" x14ac:dyDescent="0.25">
      <c r="A348" s="248" t="str">
        <f>IF(NOT(_xlfn.ISFORMULA(D348)),IF(AND(ISNUMBER(D348),D348&lt;&gt;0),Accueil!$B$7,IF(NOT(_xlfn.ISFORMULA(G348)),IF(AND(ISNUMBER(G348),G348&lt;&gt;0),Accueil!$B$7,""),"")),IF(NOT(_xlfn.ISFORMULA(G348)),IF(AND(ISNUMBER(G348),G348&lt;&gt;0),Accueil!$B$7,""),""))</f>
        <v/>
      </c>
      <c r="B348" s="37"/>
      <c r="C348" s="50"/>
      <c r="D348" s="249" t="str">
        <f t="shared" ca="1" si="58"/>
        <v/>
      </c>
      <c r="E348" s="223" t="str">
        <f t="shared" ca="1" si="59"/>
        <v/>
      </c>
      <c r="F348" s="223" t="str">
        <f t="shared" ca="1" si="60"/>
        <v/>
      </c>
      <c r="G348" s="224" t="str">
        <f t="shared" ca="1" si="61"/>
        <v/>
      </c>
      <c r="H348" s="255" t="str">
        <f t="shared" ca="1" si="62"/>
        <v/>
      </c>
      <c r="I348" s="251" t="str">
        <f t="shared" ca="1" si="63"/>
        <v/>
      </c>
      <c r="J348" s="244" t="str">
        <f t="shared" ca="1" si="64"/>
        <v/>
      </c>
      <c r="K348" s="35"/>
      <c r="L348" s="148"/>
      <c r="M348" s="148"/>
      <c r="N348" s="148"/>
      <c r="O348" s="148"/>
      <c r="P348" s="148"/>
      <c r="Q348" s="148"/>
      <c r="R348" s="148"/>
      <c r="S348" s="148"/>
      <c r="T348" s="197"/>
      <c r="U348" s="35"/>
      <c r="X348" s="148"/>
      <c r="Y348" s="148"/>
      <c r="Z348" s="148"/>
      <c r="AA348" s="228" t="b">
        <f t="shared" ca="1" si="65"/>
        <v>1</v>
      </c>
      <c r="AB348" s="228" t="b">
        <f t="shared" si="66"/>
        <v>0</v>
      </c>
      <c r="AC348" s="228" t="b">
        <f ca="1">AND(Accueil!$Z$100="Régulière",Accueil!$E$5="Oui",$AA348,NOT($AB348),OR($AE348="",Accueil!$E$7="",NOT(ISNUMBER(Accueil!$E$7)),$AE348&gt;=Accueil!$E$7))</f>
        <v>0</v>
      </c>
      <c r="AD348" s="228" t="b">
        <f ca="1">AND(Accueil!$Z$100="Régulière",Accueil!$E$8="Oui",$AA348,NOT($AB348),OR($AE348="",Accueil!$E$10="",NOT(ISNUMBER(Accueil!$E$10)),$AE348&gt;=Accueil!$E$10))</f>
        <v>0</v>
      </c>
      <c r="AE348" s="247" t="str">
        <f>IF(NOT(_xlfn.ISFORMULA(A348)),IF(ISNUMBER(A348),A348,IF(NOT(_xlfn.ISFORMULA(D348)),IF(AND(ISNUMBER(D348),D348&lt;&gt;0),Accueil!$B$7,IF(NOT(_xlfn.ISFORMULA(G348)),IF(AND(ISNUMBER(G348),G348&lt;&gt;0),Accueil!$B$7,""),"")),IF(NOT(_xlfn.ISFORMULA(G348)),IF(AND(ISNUMBER(G348),G348&lt;&gt;0),Accueil!$B$7,""),""))),IF(NOT(_xlfn.ISFORMULA(D348)),IF(AND(ISNUMBER(D348),D348&lt;&gt;0),Accueil!$B$7,IF(NOT(_xlfn.ISFORMULA(G348)),IF(AND(ISNUMBER(G348),G348&lt;&gt;0),Accueil!$B$7,""),"")),IF(NOT(_xlfn.ISFORMULA(G348)),IF(AND(ISNUMBER(G348),G348&lt;&gt;0),Accueil!$B$7,""),"")))</f>
        <v/>
      </c>
      <c r="AF348" s="231" t="str">
        <f t="shared" ca="1" si="67"/>
        <v/>
      </c>
      <c r="AG348" s="231">
        <f ca="1">IF($AC348,ROUND(IF(ISNUMBER(E348),E348,0)*(IF(OR(ISNUMBER(SEARCH("Non déductible",$C348)),ISNUMBER(SEARCH("Non deductible",$C348))),0,IF(ISNUMBER(SEARCH("Repas",$C348)),0.5,IF(ISNUMBER(SEARCH("Bureau à domicile",$C348)),Accueil!$B$13,IF(OR(ISNUMBER(SEARCH("Véhicule",$C348)),ISNUMBER(SEARCH("Vehicule",$C348)),ISNUMBER(SEARCH("vehicule",$C348))),Accueil!$B$14,IFERROR(VLOOKUP($C348,$L$3:$P$43,5,FALSE),1)))))),2),0)</f>
        <v>0</v>
      </c>
      <c r="AH348" s="231">
        <f ca="1">IF($AD348,ROUND(IF(ISNUMBER(F348),F348,0)*(IF(OR(ISNUMBER(SEARCH("Non déductible",$C348)),ISNUMBER(SEARCH("Non deductible",$C348))),0,IF(ISNUMBER(SEARCH("Repas",$C348)),0.5,IF(ISNUMBER(SEARCH("Bureau à domicile",$C348)),Accueil!$B$13,IF(OR(ISNUMBER(SEARCH("Véhicule",$C348)),ISNUMBER(SEARCH("Vehicule",$C348)),ISNUMBER(SEARCH("vehicule",$C348))),Accueil!$B$14,IFERROR(VLOOKUP($C348,$L$3:$P$43,5,FALSE),1)))))),2),0)</f>
        <v>0</v>
      </c>
    </row>
    <row r="349" spans="1:34" ht="20.100000000000001" customHeight="1" x14ac:dyDescent="0.25">
      <c r="A349" s="248" t="str">
        <f>IF(NOT(_xlfn.ISFORMULA(D349)),IF(AND(ISNUMBER(D349),D349&lt;&gt;0),Accueil!$B$7,IF(NOT(_xlfn.ISFORMULA(G349)),IF(AND(ISNUMBER(G349),G349&lt;&gt;0),Accueil!$B$7,""),"")),IF(NOT(_xlfn.ISFORMULA(G349)),IF(AND(ISNUMBER(G349),G349&lt;&gt;0),Accueil!$B$7,""),""))</f>
        <v/>
      </c>
      <c r="B349" s="37"/>
      <c r="C349" s="50"/>
      <c r="D349" s="249" t="str">
        <f t="shared" ca="1" si="58"/>
        <v/>
      </c>
      <c r="E349" s="223" t="str">
        <f t="shared" ca="1" si="59"/>
        <v/>
      </c>
      <c r="F349" s="223" t="str">
        <f t="shared" ca="1" si="60"/>
        <v/>
      </c>
      <c r="G349" s="224" t="str">
        <f t="shared" ca="1" si="61"/>
        <v/>
      </c>
      <c r="H349" s="255" t="str">
        <f t="shared" ca="1" si="62"/>
        <v/>
      </c>
      <c r="I349" s="251" t="str">
        <f t="shared" ca="1" si="63"/>
        <v/>
      </c>
      <c r="J349" s="244" t="str">
        <f t="shared" ca="1" si="64"/>
        <v/>
      </c>
      <c r="K349" s="35"/>
      <c r="L349" s="148"/>
      <c r="M349" s="148"/>
      <c r="N349" s="148"/>
      <c r="O349" s="148"/>
      <c r="P349" s="148"/>
      <c r="Q349" s="148"/>
      <c r="R349" s="148"/>
      <c r="S349" s="148"/>
      <c r="T349" s="197"/>
      <c r="U349" s="35"/>
      <c r="X349" s="148"/>
      <c r="Y349" s="148"/>
      <c r="Z349" s="148"/>
      <c r="AA349" s="228" t="b">
        <f t="shared" ca="1" si="65"/>
        <v>1</v>
      </c>
      <c r="AB349" s="228" t="b">
        <f t="shared" si="66"/>
        <v>0</v>
      </c>
      <c r="AC349" s="228" t="b">
        <f ca="1">AND(Accueil!$Z$100="Régulière",Accueil!$E$5="Oui",$AA349,NOT($AB349),OR($AE349="",Accueil!$E$7="",NOT(ISNUMBER(Accueil!$E$7)),$AE349&gt;=Accueil!$E$7))</f>
        <v>0</v>
      </c>
      <c r="AD349" s="228" t="b">
        <f ca="1">AND(Accueil!$Z$100="Régulière",Accueil!$E$8="Oui",$AA349,NOT($AB349),OR($AE349="",Accueil!$E$10="",NOT(ISNUMBER(Accueil!$E$10)),$AE349&gt;=Accueil!$E$10))</f>
        <v>0</v>
      </c>
      <c r="AE349" s="247" t="str">
        <f>IF(NOT(_xlfn.ISFORMULA(A349)),IF(ISNUMBER(A349),A349,IF(NOT(_xlfn.ISFORMULA(D349)),IF(AND(ISNUMBER(D349),D349&lt;&gt;0),Accueil!$B$7,IF(NOT(_xlfn.ISFORMULA(G349)),IF(AND(ISNUMBER(G349),G349&lt;&gt;0),Accueil!$B$7,""),"")),IF(NOT(_xlfn.ISFORMULA(G349)),IF(AND(ISNUMBER(G349),G349&lt;&gt;0),Accueil!$B$7,""),""))),IF(NOT(_xlfn.ISFORMULA(D349)),IF(AND(ISNUMBER(D349),D349&lt;&gt;0),Accueil!$B$7,IF(NOT(_xlfn.ISFORMULA(G349)),IF(AND(ISNUMBER(G349),G349&lt;&gt;0),Accueil!$B$7,""),"")),IF(NOT(_xlfn.ISFORMULA(G349)),IF(AND(ISNUMBER(G349),G349&lt;&gt;0),Accueil!$B$7,""),"")))</f>
        <v/>
      </c>
      <c r="AF349" s="231" t="str">
        <f t="shared" ca="1" si="67"/>
        <v/>
      </c>
      <c r="AG349" s="231">
        <f ca="1">IF($AC349,ROUND(IF(ISNUMBER(E349),E349,0)*(IF(OR(ISNUMBER(SEARCH("Non déductible",$C349)),ISNUMBER(SEARCH("Non deductible",$C349))),0,IF(ISNUMBER(SEARCH("Repas",$C349)),0.5,IF(ISNUMBER(SEARCH("Bureau à domicile",$C349)),Accueil!$B$13,IF(OR(ISNUMBER(SEARCH("Véhicule",$C349)),ISNUMBER(SEARCH("Vehicule",$C349)),ISNUMBER(SEARCH("vehicule",$C349))),Accueil!$B$14,IFERROR(VLOOKUP($C349,$L$3:$P$43,5,FALSE),1)))))),2),0)</f>
        <v>0</v>
      </c>
      <c r="AH349" s="231">
        <f ca="1">IF($AD349,ROUND(IF(ISNUMBER(F349),F349,0)*(IF(OR(ISNUMBER(SEARCH("Non déductible",$C349)),ISNUMBER(SEARCH("Non deductible",$C349))),0,IF(ISNUMBER(SEARCH("Repas",$C349)),0.5,IF(ISNUMBER(SEARCH("Bureau à domicile",$C349)),Accueil!$B$13,IF(OR(ISNUMBER(SEARCH("Véhicule",$C349)),ISNUMBER(SEARCH("Vehicule",$C349)),ISNUMBER(SEARCH("vehicule",$C349))),Accueil!$B$14,IFERROR(VLOOKUP($C349,$L$3:$P$43,5,FALSE),1)))))),2),0)</f>
        <v>0</v>
      </c>
    </row>
    <row r="350" spans="1:34" ht="20.100000000000001" customHeight="1" x14ac:dyDescent="0.25">
      <c r="A350" s="248" t="str">
        <f>IF(NOT(_xlfn.ISFORMULA(D350)),IF(AND(ISNUMBER(D350),D350&lt;&gt;0),Accueil!$B$7,IF(NOT(_xlfn.ISFORMULA(G350)),IF(AND(ISNUMBER(G350),G350&lt;&gt;0),Accueil!$B$7,""),"")),IF(NOT(_xlfn.ISFORMULA(G350)),IF(AND(ISNUMBER(G350),G350&lt;&gt;0),Accueil!$B$7,""),""))</f>
        <v/>
      </c>
      <c r="B350" s="37"/>
      <c r="C350" s="50"/>
      <c r="D350" s="249" t="str">
        <f t="shared" ca="1" si="58"/>
        <v/>
      </c>
      <c r="E350" s="223" t="str">
        <f t="shared" ca="1" si="59"/>
        <v/>
      </c>
      <c r="F350" s="223" t="str">
        <f t="shared" ca="1" si="60"/>
        <v/>
      </c>
      <c r="G350" s="224" t="str">
        <f t="shared" ca="1" si="61"/>
        <v/>
      </c>
      <c r="H350" s="255" t="str">
        <f t="shared" ca="1" si="62"/>
        <v/>
      </c>
      <c r="I350" s="251" t="str">
        <f t="shared" ca="1" si="63"/>
        <v/>
      </c>
      <c r="J350" s="244" t="str">
        <f t="shared" ca="1" si="64"/>
        <v/>
      </c>
      <c r="K350" s="35"/>
      <c r="L350" s="148"/>
      <c r="M350" s="148"/>
      <c r="N350" s="148"/>
      <c r="O350" s="148"/>
      <c r="P350" s="148"/>
      <c r="Q350" s="148"/>
      <c r="R350" s="148"/>
      <c r="S350" s="148"/>
      <c r="T350" s="197"/>
      <c r="U350" s="35"/>
      <c r="X350" s="148"/>
      <c r="Y350" s="148"/>
      <c r="Z350" s="148"/>
      <c r="AA350" s="228" t="b">
        <f t="shared" ca="1" si="65"/>
        <v>1</v>
      </c>
      <c r="AB350" s="228" t="b">
        <f t="shared" si="66"/>
        <v>0</v>
      </c>
      <c r="AC350" s="228" t="b">
        <f ca="1">AND(Accueil!$Z$100="Régulière",Accueil!$E$5="Oui",$AA350,NOT($AB350),OR($AE350="",Accueil!$E$7="",NOT(ISNUMBER(Accueil!$E$7)),$AE350&gt;=Accueil!$E$7))</f>
        <v>0</v>
      </c>
      <c r="AD350" s="228" t="b">
        <f ca="1">AND(Accueil!$Z$100="Régulière",Accueil!$E$8="Oui",$AA350,NOT($AB350),OR($AE350="",Accueil!$E$10="",NOT(ISNUMBER(Accueil!$E$10)),$AE350&gt;=Accueil!$E$10))</f>
        <v>0</v>
      </c>
      <c r="AE350" s="247" t="str">
        <f>IF(NOT(_xlfn.ISFORMULA(A350)),IF(ISNUMBER(A350),A350,IF(NOT(_xlfn.ISFORMULA(D350)),IF(AND(ISNUMBER(D350),D350&lt;&gt;0),Accueil!$B$7,IF(NOT(_xlfn.ISFORMULA(G350)),IF(AND(ISNUMBER(G350),G350&lt;&gt;0),Accueil!$B$7,""),"")),IF(NOT(_xlfn.ISFORMULA(G350)),IF(AND(ISNUMBER(G350),G350&lt;&gt;0),Accueil!$B$7,""),""))),IF(NOT(_xlfn.ISFORMULA(D350)),IF(AND(ISNUMBER(D350),D350&lt;&gt;0),Accueil!$B$7,IF(NOT(_xlfn.ISFORMULA(G350)),IF(AND(ISNUMBER(G350),G350&lt;&gt;0),Accueil!$B$7,""),"")),IF(NOT(_xlfn.ISFORMULA(G350)),IF(AND(ISNUMBER(G350),G350&lt;&gt;0),Accueil!$B$7,""),"")))</f>
        <v/>
      </c>
      <c r="AF350" s="231" t="str">
        <f t="shared" ca="1" si="67"/>
        <v/>
      </c>
      <c r="AG350" s="231">
        <f ca="1">IF($AC350,ROUND(IF(ISNUMBER(E350),E350,0)*(IF(OR(ISNUMBER(SEARCH("Non déductible",$C350)),ISNUMBER(SEARCH("Non deductible",$C350))),0,IF(ISNUMBER(SEARCH("Repas",$C350)),0.5,IF(ISNUMBER(SEARCH("Bureau à domicile",$C350)),Accueil!$B$13,IF(OR(ISNUMBER(SEARCH("Véhicule",$C350)),ISNUMBER(SEARCH("Vehicule",$C350)),ISNUMBER(SEARCH("vehicule",$C350))),Accueil!$B$14,IFERROR(VLOOKUP($C350,$L$3:$P$43,5,FALSE),1)))))),2),0)</f>
        <v>0</v>
      </c>
      <c r="AH350" s="231">
        <f ca="1">IF($AD350,ROUND(IF(ISNUMBER(F350),F350,0)*(IF(OR(ISNUMBER(SEARCH("Non déductible",$C350)),ISNUMBER(SEARCH("Non deductible",$C350))),0,IF(ISNUMBER(SEARCH("Repas",$C350)),0.5,IF(ISNUMBER(SEARCH("Bureau à domicile",$C350)),Accueil!$B$13,IF(OR(ISNUMBER(SEARCH("Véhicule",$C350)),ISNUMBER(SEARCH("Vehicule",$C350)),ISNUMBER(SEARCH("vehicule",$C350))),Accueil!$B$14,IFERROR(VLOOKUP($C350,$L$3:$P$43,5,FALSE),1)))))),2),0)</f>
        <v>0</v>
      </c>
    </row>
    <row r="351" spans="1:34" ht="20.100000000000001" customHeight="1" x14ac:dyDescent="0.25">
      <c r="A351" s="248" t="str">
        <f>IF(NOT(_xlfn.ISFORMULA(D351)),IF(AND(ISNUMBER(D351),D351&lt;&gt;0),Accueil!$B$7,IF(NOT(_xlfn.ISFORMULA(G351)),IF(AND(ISNUMBER(G351),G351&lt;&gt;0),Accueil!$B$7,""),"")),IF(NOT(_xlfn.ISFORMULA(G351)),IF(AND(ISNUMBER(G351),G351&lt;&gt;0),Accueil!$B$7,""),""))</f>
        <v/>
      </c>
      <c r="B351" s="37"/>
      <c r="C351" s="50"/>
      <c r="D351" s="249" t="str">
        <f t="shared" ca="1" si="58"/>
        <v/>
      </c>
      <c r="E351" s="223" t="str">
        <f t="shared" ca="1" si="59"/>
        <v/>
      </c>
      <c r="F351" s="223" t="str">
        <f t="shared" ca="1" si="60"/>
        <v/>
      </c>
      <c r="G351" s="224" t="str">
        <f t="shared" ca="1" si="61"/>
        <v/>
      </c>
      <c r="H351" s="255" t="str">
        <f t="shared" ca="1" si="62"/>
        <v/>
      </c>
      <c r="I351" s="251" t="str">
        <f t="shared" ca="1" si="63"/>
        <v/>
      </c>
      <c r="J351" s="244" t="str">
        <f t="shared" ca="1" si="64"/>
        <v/>
      </c>
      <c r="K351" s="35"/>
      <c r="L351" s="148"/>
      <c r="M351" s="148"/>
      <c r="N351" s="148"/>
      <c r="O351" s="148"/>
      <c r="P351" s="148"/>
      <c r="Q351" s="148"/>
      <c r="R351" s="148"/>
      <c r="S351" s="148"/>
      <c r="T351" s="197"/>
      <c r="U351" s="35"/>
      <c r="X351" s="148"/>
      <c r="Y351" s="148"/>
      <c r="Z351" s="148"/>
      <c r="AA351" s="228" t="b">
        <f t="shared" ca="1" si="65"/>
        <v>1</v>
      </c>
      <c r="AB351" s="228" t="b">
        <f t="shared" si="66"/>
        <v>0</v>
      </c>
      <c r="AC351" s="228" t="b">
        <f ca="1">AND(Accueil!$Z$100="Régulière",Accueil!$E$5="Oui",$AA351,NOT($AB351),OR($AE351="",Accueil!$E$7="",NOT(ISNUMBER(Accueil!$E$7)),$AE351&gt;=Accueil!$E$7))</f>
        <v>0</v>
      </c>
      <c r="AD351" s="228" t="b">
        <f ca="1">AND(Accueil!$Z$100="Régulière",Accueil!$E$8="Oui",$AA351,NOT($AB351),OR($AE351="",Accueil!$E$10="",NOT(ISNUMBER(Accueil!$E$10)),$AE351&gt;=Accueil!$E$10))</f>
        <v>0</v>
      </c>
      <c r="AE351" s="247" t="str">
        <f>IF(NOT(_xlfn.ISFORMULA(A351)),IF(ISNUMBER(A351),A351,IF(NOT(_xlfn.ISFORMULA(D351)),IF(AND(ISNUMBER(D351),D351&lt;&gt;0),Accueil!$B$7,IF(NOT(_xlfn.ISFORMULA(G351)),IF(AND(ISNUMBER(G351),G351&lt;&gt;0),Accueil!$B$7,""),"")),IF(NOT(_xlfn.ISFORMULA(G351)),IF(AND(ISNUMBER(G351),G351&lt;&gt;0),Accueil!$B$7,""),""))),IF(NOT(_xlfn.ISFORMULA(D351)),IF(AND(ISNUMBER(D351),D351&lt;&gt;0),Accueil!$B$7,IF(NOT(_xlfn.ISFORMULA(G351)),IF(AND(ISNUMBER(G351),G351&lt;&gt;0),Accueil!$B$7,""),"")),IF(NOT(_xlfn.ISFORMULA(G351)),IF(AND(ISNUMBER(G351),G351&lt;&gt;0),Accueil!$B$7,""),"")))</f>
        <v/>
      </c>
      <c r="AF351" s="231" t="str">
        <f t="shared" ca="1" si="67"/>
        <v/>
      </c>
      <c r="AG351" s="231">
        <f ca="1">IF($AC351,ROUND(IF(ISNUMBER(E351),E351,0)*(IF(OR(ISNUMBER(SEARCH("Non déductible",$C351)),ISNUMBER(SEARCH("Non deductible",$C351))),0,IF(ISNUMBER(SEARCH("Repas",$C351)),0.5,IF(ISNUMBER(SEARCH("Bureau à domicile",$C351)),Accueil!$B$13,IF(OR(ISNUMBER(SEARCH("Véhicule",$C351)),ISNUMBER(SEARCH("Vehicule",$C351)),ISNUMBER(SEARCH("vehicule",$C351))),Accueil!$B$14,IFERROR(VLOOKUP($C351,$L$3:$P$43,5,FALSE),1)))))),2),0)</f>
        <v>0</v>
      </c>
      <c r="AH351" s="231">
        <f ca="1">IF($AD351,ROUND(IF(ISNUMBER(F351),F351,0)*(IF(OR(ISNUMBER(SEARCH("Non déductible",$C351)),ISNUMBER(SEARCH("Non deductible",$C351))),0,IF(ISNUMBER(SEARCH("Repas",$C351)),0.5,IF(ISNUMBER(SEARCH("Bureau à domicile",$C351)),Accueil!$B$13,IF(OR(ISNUMBER(SEARCH("Véhicule",$C351)),ISNUMBER(SEARCH("Vehicule",$C351)),ISNUMBER(SEARCH("vehicule",$C351))),Accueil!$B$14,IFERROR(VLOOKUP($C351,$L$3:$P$43,5,FALSE),1)))))),2),0)</f>
        <v>0</v>
      </c>
    </row>
    <row r="352" spans="1:34" ht="20.100000000000001" customHeight="1" x14ac:dyDescent="0.25">
      <c r="A352" s="248" t="str">
        <f>IF(NOT(_xlfn.ISFORMULA(D352)),IF(AND(ISNUMBER(D352),D352&lt;&gt;0),Accueil!$B$7,IF(NOT(_xlfn.ISFORMULA(G352)),IF(AND(ISNUMBER(G352),G352&lt;&gt;0),Accueil!$B$7,""),"")),IF(NOT(_xlfn.ISFORMULA(G352)),IF(AND(ISNUMBER(G352),G352&lt;&gt;0),Accueil!$B$7,""),""))</f>
        <v/>
      </c>
      <c r="B352" s="37"/>
      <c r="C352" s="50"/>
      <c r="D352" s="249" t="str">
        <f t="shared" ca="1" si="58"/>
        <v/>
      </c>
      <c r="E352" s="223" t="str">
        <f t="shared" ca="1" si="59"/>
        <v/>
      </c>
      <c r="F352" s="223" t="str">
        <f t="shared" ca="1" si="60"/>
        <v/>
      </c>
      <c r="G352" s="224" t="str">
        <f t="shared" ca="1" si="61"/>
        <v/>
      </c>
      <c r="H352" s="255" t="str">
        <f t="shared" ca="1" si="62"/>
        <v/>
      </c>
      <c r="I352" s="251" t="str">
        <f t="shared" ca="1" si="63"/>
        <v/>
      </c>
      <c r="J352" s="244" t="str">
        <f t="shared" ca="1" si="64"/>
        <v/>
      </c>
      <c r="K352" s="35"/>
      <c r="L352" s="148"/>
      <c r="M352" s="148"/>
      <c r="N352" s="148"/>
      <c r="O352" s="148"/>
      <c r="P352" s="148"/>
      <c r="Q352" s="148"/>
      <c r="R352" s="148"/>
      <c r="S352" s="148"/>
      <c r="T352" s="197"/>
      <c r="U352" s="35"/>
      <c r="X352" s="148"/>
      <c r="Y352" s="148"/>
      <c r="Z352" s="148"/>
      <c r="AA352" s="228" t="b">
        <f t="shared" ca="1" si="65"/>
        <v>1</v>
      </c>
      <c r="AB352" s="228" t="b">
        <f t="shared" si="66"/>
        <v>0</v>
      </c>
      <c r="AC352" s="228" t="b">
        <f ca="1">AND(Accueil!$Z$100="Régulière",Accueil!$E$5="Oui",$AA352,NOT($AB352),OR($AE352="",Accueil!$E$7="",NOT(ISNUMBER(Accueil!$E$7)),$AE352&gt;=Accueil!$E$7))</f>
        <v>0</v>
      </c>
      <c r="AD352" s="228" t="b">
        <f ca="1">AND(Accueil!$Z$100="Régulière",Accueil!$E$8="Oui",$AA352,NOT($AB352),OR($AE352="",Accueil!$E$10="",NOT(ISNUMBER(Accueil!$E$10)),$AE352&gt;=Accueil!$E$10))</f>
        <v>0</v>
      </c>
      <c r="AE352" s="247" t="str">
        <f>IF(NOT(_xlfn.ISFORMULA(A352)),IF(ISNUMBER(A352),A352,IF(NOT(_xlfn.ISFORMULA(D352)),IF(AND(ISNUMBER(D352),D352&lt;&gt;0),Accueil!$B$7,IF(NOT(_xlfn.ISFORMULA(G352)),IF(AND(ISNUMBER(G352),G352&lt;&gt;0),Accueil!$B$7,""),"")),IF(NOT(_xlfn.ISFORMULA(G352)),IF(AND(ISNUMBER(G352),G352&lt;&gt;0),Accueil!$B$7,""),""))),IF(NOT(_xlfn.ISFORMULA(D352)),IF(AND(ISNUMBER(D352),D352&lt;&gt;0),Accueil!$B$7,IF(NOT(_xlfn.ISFORMULA(G352)),IF(AND(ISNUMBER(G352),G352&lt;&gt;0),Accueil!$B$7,""),"")),IF(NOT(_xlfn.ISFORMULA(G352)),IF(AND(ISNUMBER(G352),G352&lt;&gt;0),Accueil!$B$7,""),"")))</f>
        <v/>
      </c>
      <c r="AF352" s="231" t="str">
        <f t="shared" ca="1" si="67"/>
        <v/>
      </c>
      <c r="AG352" s="231">
        <f ca="1">IF($AC352,ROUND(IF(ISNUMBER(E352),E352,0)*(IF(OR(ISNUMBER(SEARCH("Non déductible",$C352)),ISNUMBER(SEARCH("Non deductible",$C352))),0,IF(ISNUMBER(SEARCH("Repas",$C352)),0.5,IF(ISNUMBER(SEARCH("Bureau à domicile",$C352)),Accueil!$B$13,IF(OR(ISNUMBER(SEARCH("Véhicule",$C352)),ISNUMBER(SEARCH("Vehicule",$C352)),ISNUMBER(SEARCH("vehicule",$C352))),Accueil!$B$14,IFERROR(VLOOKUP($C352,$L$3:$P$43,5,FALSE),1)))))),2),0)</f>
        <v>0</v>
      </c>
      <c r="AH352" s="231">
        <f ca="1">IF($AD352,ROUND(IF(ISNUMBER(F352),F352,0)*(IF(OR(ISNUMBER(SEARCH("Non déductible",$C352)),ISNUMBER(SEARCH("Non deductible",$C352))),0,IF(ISNUMBER(SEARCH("Repas",$C352)),0.5,IF(ISNUMBER(SEARCH("Bureau à domicile",$C352)),Accueil!$B$13,IF(OR(ISNUMBER(SEARCH("Véhicule",$C352)),ISNUMBER(SEARCH("Vehicule",$C352)),ISNUMBER(SEARCH("vehicule",$C352))),Accueil!$B$14,IFERROR(VLOOKUP($C352,$L$3:$P$43,5,FALSE),1)))))),2),0)</f>
        <v>0</v>
      </c>
    </row>
    <row r="353" spans="1:34" ht="20.100000000000001" customHeight="1" x14ac:dyDescent="0.25">
      <c r="A353" s="248" t="str">
        <f>IF(NOT(_xlfn.ISFORMULA(D353)),IF(AND(ISNUMBER(D353),D353&lt;&gt;0),Accueil!$B$7,IF(NOT(_xlfn.ISFORMULA(G353)),IF(AND(ISNUMBER(G353),G353&lt;&gt;0),Accueil!$B$7,""),"")),IF(NOT(_xlfn.ISFORMULA(G353)),IF(AND(ISNUMBER(G353),G353&lt;&gt;0),Accueil!$B$7,""),""))</f>
        <v/>
      </c>
      <c r="B353" s="37"/>
      <c r="C353" s="50"/>
      <c r="D353" s="249" t="str">
        <f t="shared" ca="1" si="58"/>
        <v/>
      </c>
      <c r="E353" s="223" t="str">
        <f t="shared" ca="1" si="59"/>
        <v/>
      </c>
      <c r="F353" s="223" t="str">
        <f t="shared" ca="1" si="60"/>
        <v/>
      </c>
      <c r="G353" s="224" t="str">
        <f t="shared" ca="1" si="61"/>
        <v/>
      </c>
      <c r="H353" s="255" t="str">
        <f t="shared" ca="1" si="62"/>
        <v/>
      </c>
      <c r="I353" s="251" t="str">
        <f t="shared" ca="1" si="63"/>
        <v/>
      </c>
      <c r="J353" s="244" t="str">
        <f t="shared" ca="1" si="64"/>
        <v/>
      </c>
      <c r="K353" s="35"/>
      <c r="L353" s="148"/>
      <c r="M353" s="148"/>
      <c r="N353" s="148"/>
      <c r="O353" s="148"/>
      <c r="P353" s="148"/>
      <c r="Q353" s="148"/>
      <c r="R353" s="148"/>
      <c r="S353" s="148"/>
      <c r="T353" s="197"/>
      <c r="U353" s="35"/>
      <c r="X353" s="148"/>
      <c r="Y353" s="148"/>
      <c r="Z353" s="148"/>
      <c r="AA353" s="228" t="b">
        <f t="shared" ca="1" si="65"/>
        <v>1</v>
      </c>
      <c r="AB353" s="228" t="b">
        <f t="shared" si="66"/>
        <v>0</v>
      </c>
      <c r="AC353" s="228" t="b">
        <f ca="1">AND(Accueil!$Z$100="Régulière",Accueil!$E$5="Oui",$AA353,NOT($AB353),OR($AE353="",Accueil!$E$7="",NOT(ISNUMBER(Accueil!$E$7)),$AE353&gt;=Accueil!$E$7))</f>
        <v>0</v>
      </c>
      <c r="AD353" s="228" t="b">
        <f ca="1">AND(Accueil!$Z$100="Régulière",Accueil!$E$8="Oui",$AA353,NOT($AB353),OR($AE353="",Accueil!$E$10="",NOT(ISNUMBER(Accueil!$E$10)),$AE353&gt;=Accueil!$E$10))</f>
        <v>0</v>
      </c>
      <c r="AE353" s="247" t="str">
        <f>IF(NOT(_xlfn.ISFORMULA(A353)),IF(ISNUMBER(A353),A353,IF(NOT(_xlfn.ISFORMULA(D353)),IF(AND(ISNUMBER(D353),D353&lt;&gt;0),Accueil!$B$7,IF(NOT(_xlfn.ISFORMULA(G353)),IF(AND(ISNUMBER(G353),G353&lt;&gt;0),Accueil!$B$7,""),"")),IF(NOT(_xlfn.ISFORMULA(G353)),IF(AND(ISNUMBER(G353),G353&lt;&gt;0),Accueil!$B$7,""),""))),IF(NOT(_xlfn.ISFORMULA(D353)),IF(AND(ISNUMBER(D353),D353&lt;&gt;0),Accueil!$B$7,IF(NOT(_xlfn.ISFORMULA(G353)),IF(AND(ISNUMBER(G353),G353&lt;&gt;0),Accueil!$B$7,""),"")),IF(NOT(_xlfn.ISFORMULA(G353)),IF(AND(ISNUMBER(G353),G353&lt;&gt;0),Accueil!$B$7,""),"")))</f>
        <v/>
      </c>
      <c r="AF353" s="231" t="str">
        <f t="shared" ca="1" si="67"/>
        <v/>
      </c>
      <c r="AG353" s="231">
        <f ca="1">IF($AC353,ROUND(IF(ISNUMBER(E353),E353,0)*(IF(OR(ISNUMBER(SEARCH("Non déductible",$C353)),ISNUMBER(SEARCH("Non deductible",$C353))),0,IF(ISNUMBER(SEARCH("Repas",$C353)),0.5,IF(ISNUMBER(SEARCH("Bureau à domicile",$C353)),Accueil!$B$13,IF(OR(ISNUMBER(SEARCH("Véhicule",$C353)),ISNUMBER(SEARCH("Vehicule",$C353)),ISNUMBER(SEARCH("vehicule",$C353))),Accueil!$B$14,IFERROR(VLOOKUP($C353,$L$3:$P$43,5,FALSE),1)))))),2),0)</f>
        <v>0</v>
      </c>
      <c r="AH353" s="231">
        <f ca="1">IF($AD353,ROUND(IF(ISNUMBER(F353),F353,0)*(IF(OR(ISNUMBER(SEARCH("Non déductible",$C353)),ISNUMBER(SEARCH("Non deductible",$C353))),0,IF(ISNUMBER(SEARCH("Repas",$C353)),0.5,IF(ISNUMBER(SEARCH("Bureau à domicile",$C353)),Accueil!$B$13,IF(OR(ISNUMBER(SEARCH("Véhicule",$C353)),ISNUMBER(SEARCH("Vehicule",$C353)),ISNUMBER(SEARCH("vehicule",$C353))),Accueil!$B$14,IFERROR(VLOOKUP($C353,$L$3:$P$43,5,FALSE),1)))))),2),0)</f>
        <v>0</v>
      </c>
    </row>
    <row r="354" spans="1:34" ht="20.100000000000001" customHeight="1" x14ac:dyDescent="0.25">
      <c r="A354" s="248" t="str">
        <f>IF(NOT(_xlfn.ISFORMULA(D354)),IF(AND(ISNUMBER(D354),D354&lt;&gt;0),Accueil!$B$7,IF(NOT(_xlfn.ISFORMULA(G354)),IF(AND(ISNUMBER(G354),G354&lt;&gt;0),Accueil!$B$7,""),"")),IF(NOT(_xlfn.ISFORMULA(G354)),IF(AND(ISNUMBER(G354),G354&lt;&gt;0),Accueil!$B$7,""),""))</f>
        <v/>
      </c>
      <c r="B354" s="37"/>
      <c r="C354" s="50"/>
      <c r="D354" s="249" t="str">
        <f t="shared" ca="1" si="58"/>
        <v/>
      </c>
      <c r="E354" s="223" t="str">
        <f t="shared" ca="1" si="59"/>
        <v/>
      </c>
      <c r="F354" s="223" t="str">
        <f t="shared" ca="1" si="60"/>
        <v/>
      </c>
      <c r="G354" s="224" t="str">
        <f t="shared" ca="1" si="61"/>
        <v/>
      </c>
      <c r="H354" s="255" t="str">
        <f t="shared" ca="1" si="62"/>
        <v/>
      </c>
      <c r="I354" s="251" t="str">
        <f t="shared" ca="1" si="63"/>
        <v/>
      </c>
      <c r="J354" s="244" t="str">
        <f t="shared" ca="1" si="64"/>
        <v/>
      </c>
      <c r="K354" s="35"/>
      <c r="L354" s="148"/>
      <c r="M354" s="148"/>
      <c r="N354" s="148"/>
      <c r="O354" s="148"/>
      <c r="P354" s="148"/>
      <c r="Q354" s="148"/>
      <c r="R354" s="148"/>
      <c r="S354" s="148"/>
      <c r="T354" s="197"/>
      <c r="U354" s="35"/>
      <c r="X354" s="148"/>
      <c r="Y354" s="148"/>
      <c r="Z354" s="148"/>
      <c r="AA354" s="228" t="b">
        <f t="shared" ca="1" si="65"/>
        <v>1</v>
      </c>
      <c r="AB354" s="228" t="b">
        <f t="shared" si="66"/>
        <v>0</v>
      </c>
      <c r="AC354" s="228" t="b">
        <f ca="1">AND(Accueil!$Z$100="Régulière",Accueil!$E$5="Oui",$AA354,NOT($AB354),OR($AE354="",Accueil!$E$7="",NOT(ISNUMBER(Accueil!$E$7)),$AE354&gt;=Accueil!$E$7))</f>
        <v>0</v>
      </c>
      <c r="AD354" s="228" t="b">
        <f ca="1">AND(Accueil!$Z$100="Régulière",Accueil!$E$8="Oui",$AA354,NOT($AB354),OR($AE354="",Accueil!$E$10="",NOT(ISNUMBER(Accueil!$E$10)),$AE354&gt;=Accueil!$E$10))</f>
        <v>0</v>
      </c>
      <c r="AE354" s="247" t="str">
        <f>IF(NOT(_xlfn.ISFORMULA(A354)),IF(ISNUMBER(A354),A354,IF(NOT(_xlfn.ISFORMULA(D354)),IF(AND(ISNUMBER(D354),D354&lt;&gt;0),Accueil!$B$7,IF(NOT(_xlfn.ISFORMULA(G354)),IF(AND(ISNUMBER(G354),G354&lt;&gt;0),Accueil!$B$7,""),"")),IF(NOT(_xlfn.ISFORMULA(G354)),IF(AND(ISNUMBER(G354),G354&lt;&gt;0),Accueil!$B$7,""),""))),IF(NOT(_xlfn.ISFORMULA(D354)),IF(AND(ISNUMBER(D354),D354&lt;&gt;0),Accueil!$B$7,IF(NOT(_xlfn.ISFORMULA(G354)),IF(AND(ISNUMBER(G354),G354&lt;&gt;0),Accueil!$B$7,""),"")),IF(NOT(_xlfn.ISFORMULA(G354)),IF(AND(ISNUMBER(G354),G354&lt;&gt;0),Accueil!$B$7,""),"")))</f>
        <v/>
      </c>
      <c r="AF354" s="231" t="str">
        <f t="shared" ca="1" si="67"/>
        <v/>
      </c>
      <c r="AG354" s="231">
        <f ca="1">IF($AC354,ROUND(IF(ISNUMBER(E354),E354,0)*(IF(OR(ISNUMBER(SEARCH("Non déductible",$C354)),ISNUMBER(SEARCH("Non deductible",$C354))),0,IF(ISNUMBER(SEARCH("Repas",$C354)),0.5,IF(ISNUMBER(SEARCH("Bureau à domicile",$C354)),Accueil!$B$13,IF(OR(ISNUMBER(SEARCH("Véhicule",$C354)),ISNUMBER(SEARCH("Vehicule",$C354)),ISNUMBER(SEARCH("vehicule",$C354))),Accueil!$B$14,IFERROR(VLOOKUP($C354,$L$3:$P$43,5,FALSE),1)))))),2),0)</f>
        <v>0</v>
      </c>
      <c r="AH354" s="231">
        <f ca="1">IF($AD354,ROUND(IF(ISNUMBER(F354),F354,0)*(IF(OR(ISNUMBER(SEARCH("Non déductible",$C354)),ISNUMBER(SEARCH("Non deductible",$C354))),0,IF(ISNUMBER(SEARCH("Repas",$C354)),0.5,IF(ISNUMBER(SEARCH("Bureau à domicile",$C354)),Accueil!$B$13,IF(OR(ISNUMBER(SEARCH("Véhicule",$C354)),ISNUMBER(SEARCH("Vehicule",$C354)),ISNUMBER(SEARCH("vehicule",$C354))),Accueil!$B$14,IFERROR(VLOOKUP($C354,$L$3:$P$43,5,FALSE),1)))))),2),0)</f>
        <v>0</v>
      </c>
    </row>
    <row r="355" spans="1:34" ht="20.100000000000001" customHeight="1" x14ac:dyDescent="0.25">
      <c r="A355" s="248" t="str">
        <f>IF(NOT(_xlfn.ISFORMULA(D355)),IF(AND(ISNUMBER(D355),D355&lt;&gt;0),Accueil!$B$7,IF(NOT(_xlfn.ISFORMULA(G355)),IF(AND(ISNUMBER(G355),G355&lt;&gt;0),Accueil!$B$7,""),"")),IF(NOT(_xlfn.ISFORMULA(G355)),IF(AND(ISNUMBER(G355),G355&lt;&gt;0),Accueil!$B$7,""),""))</f>
        <v/>
      </c>
      <c r="B355" s="37"/>
      <c r="C355" s="50"/>
      <c r="D355" s="249" t="str">
        <f t="shared" ca="1" si="58"/>
        <v/>
      </c>
      <c r="E355" s="223" t="str">
        <f t="shared" ca="1" si="59"/>
        <v/>
      </c>
      <c r="F355" s="223" t="str">
        <f t="shared" ca="1" si="60"/>
        <v/>
      </c>
      <c r="G355" s="224" t="str">
        <f t="shared" ca="1" si="61"/>
        <v/>
      </c>
      <c r="H355" s="255" t="str">
        <f t="shared" ca="1" si="62"/>
        <v/>
      </c>
      <c r="I355" s="251" t="str">
        <f t="shared" ca="1" si="63"/>
        <v/>
      </c>
      <c r="J355" s="244" t="str">
        <f t="shared" ca="1" si="64"/>
        <v/>
      </c>
      <c r="K355" s="35"/>
      <c r="L355" s="148"/>
      <c r="M355" s="148"/>
      <c r="N355" s="148"/>
      <c r="O355" s="148"/>
      <c r="P355" s="148"/>
      <c r="Q355" s="148"/>
      <c r="R355" s="148"/>
      <c r="S355" s="148"/>
      <c r="T355" s="197"/>
      <c r="U355" s="35"/>
      <c r="X355" s="148"/>
      <c r="Y355" s="148"/>
      <c r="Z355" s="148"/>
      <c r="AA355" s="228" t="b">
        <f t="shared" ca="1" si="65"/>
        <v>1</v>
      </c>
      <c r="AB355" s="228" t="b">
        <f t="shared" si="66"/>
        <v>0</v>
      </c>
      <c r="AC355" s="228" t="b">
        <f ca="1">AND(Accueil!$Z$100="Régulière",Accueil!$E$5="Oui",$AA355,NOT($AB355),OR($AE355="",Accueil!$E$7="",NOT(ISNUMBER(Accueil!$E$7)),$AE355&gt;=Accueil!$E$7))</f>
        <v>0</v>
      </c>
      <c r="AD355" s="228" t="b">
        <f ca="1">AND(Accueil!$Z$100="Régulière",Accueil!$E$8="Oui",$AA355,NOT($AB355),OR($AE355="",Accueil!$E$10="",NOT(ISNUMBER(Accueil!$E$10)),$AE355&gt;=Accueil!$E$10))</f>
        <v>0</v>
      </c>
      <c r="AE355" s="247" t="str">
        <f>IF(NOT(_xlfn.ISFORMULA(A355)),IF(ISNUMBER(A355),A355,IF(NOT(_xlfn.ISFORMULA(D355)),IF(AND(ISNUMBER(D355),D355&lt;&gt;0),Accueil!$B$7,IF(NOT(_xlfn.ISFORMULA(G355)),IF(AND(ISNUMBER(G355),G355&lt;&gt;0),Accueil!$B$7,""),"")),IF(NOT(_xlfn.ISFORMULA(G355)),IF(AND(ISNUMBER(G355),G355&lt;&gt;0),Accueil!$B$7,""),""))),IF(NOT(_xlfn.ISFORMULA(D355)),IF(AND(ISNUMBER(D355),D355&lt;&gt;0),Accueil!$B$7,IF(NOT(_xlfn.ISFORMULA(G355)),IF(AND(ISNUMBER(G355),G355&lt;&gt;0),Accueil!$B$7,""),"")),IF(NOT(_xlfn.ISFORMULA(G355)),IF(AND(ISNUMBER(G355),G355&lt;&gt;0),Accueil!$B$7,""),"")))</f>
        <v/>
      </c>
      <c r="AF355" s="231" t="str">
        <f t="shared" ca="1" si="67"/>
        <v/>
      </c>
      <c r="AG355" s="231">
        <f ca="1">IF($AC355,ROUND(IF(ISNUMBER(E355),E355,0)*(IF(OR(ISNUMBER(SEARCH("Non déductible",$C355)),ISNUMBER(SEARCH("Non deductible",$C355))),0,IF(ISNUMBER(SEARCH("Repas",$C355)),0.5,IF(ISNUMBER(SEARCH("Bureau à domicile",$C355)),Accueil!$B$13,IF(OR(ISNUMBER(SEARCH("Véhicule",$C355)),ISNUMBER(SEARCH("Vehicule",$C355)),ISNUMBER(SEARCH("vehicule",$C355))),Accueil!$B$14,IFERROR(VLOOKUP($C355,$L$3:$P$43,5,FALSE),1)))))),2),0)</f>
        <v>0</v>
      </c>
      <c r="AH355" s="231">
        <f ca="1">IF($AD355,ROUND(IF(ISNUMBER(F355),F355,0)*(IF(OR(ISNUMBER(SEARCH("Non déductible",$C355)),ISNUMBER(SEARCH("Non deductible",$C355))),0,IF(ISNUMBER(SEARCH("Repas",$C355)),0.5,IF(ISNUMBER(SEARCH("Bureau à domicile",$C355)),Accueil!$B$13,IF(OR(ISNUMBER(SEARCH("Véhicule",$C355)),ISNUMBER(SEARCH("Vehicule",$C355)),ISNUMBER(SEARCH("vehicule",$C355))),Accueil!$B$14,IFERROR(VLOOKUP($C355,$L$3:$P$43,5,FALSE),1)))))),2),0)</f>
        <v>0</v>
      </c>
    </row>
    <row r="356" spans="1:34" ht="20.100000000000001" customHeight="1" x14ac:dyDescent="0.25">
      <c r="A356" s="248" t="str">
        <f>IF(NOT(_xlfn.ISFORMULA(D356)),IF(AND(ISNUMBER(D356),D356&lt;&gt;0),Accueil!$B$7,IF(NOT(_xlfn.ISFORMULA(G356)),IF(AND(ISNUMBER(G356),G356&lt;&gt;0),Accueil!$B$7,""),"")),IF(NOT(_xlfn.ISFORMULA(G356)),IF(AND(ISNUMBER(G356),G356&lt;&gt;0),Accueil!$B$7,""),""))</f>
        <v/>
      </c>
      <c r="B356" s="37"/>
      <c r="C356" s="50"/>
      <c r="D356" s="249" t="str">
        <f t="shared" ca="1" si="58"/>
        <v/>
      </c>
      <c r="E356" s="223" t="str">
        <f t="shared" ca="1" si="59"/>
        <v/>
      </c>
      <c r="F356" s="223" t="str">
        <f t="shared" ca="1" si="60"/>
        <v/>
      </c>
      <c r="G356" s="224" t="str">
        <f t="shared" ca="1" si="61"/>
        <v/>
      </c>
      <c r="H356" s="255" t="str">
        <f t="shared" ca="1" si="62"/>
        <v/>
      </c>
      <c r="I356" s="251" t="str">
        <f t="shared" ca="1" si="63"/>
        <v/>
      </c>
      <c r="J356" s="244" t="str">
        <f t="shared" ca="1" si="64"/>
        <v/>
      </c>
      <c r="K356" s="35"/>
      <c r="L356" s="148"/>
      <c r="M356" s="148"/>
      <c r="N356" s="148"/>
      <c r="O356" s="148"/>
      <c r="P356" s="148"/>
      <c r="Q356" s="148"/>
      <c r="R356" s="148"/>
      <c r="S356" s="148"/>
      <c r="T356" s="197"/>
      <c r="U356" s="35"/>
      <c r="X356" s="148"/>
      <c r="Y356" s="148"/>
      <c r="Z356" s="148"/>
      <c r="AA356" s="228" t="b">
        <f t="shared" ca="1" si="65"/>
        <v>1</v>
      </c>
      <c r="AB356" s="228" t="b">
        <f t="shared" si="66"/>
        <v>0</v>
      </c>
      <c r="AC356" s="228" t="b">
        <f ca="1">AND(Accueil!$Z$100="Régulière",Accueil!$E$5="Oui",$AA356,NOT($AB356),OR($AE356="",Accueil!$E$7="",NOT(ISNUMBER(Accueil!$E$7)),$AE356&gt;=Accueil!$E$7))</f>
        <v>0</v>
      </c>
      <c r="AD356" s="228" t="b">
        <f ca="1">AND(Accueil!$Z$100="Régulière",Accueil!$E$8="Oui",$AA356,NOT($AB356),OR($AE356="",Accueil!$E$10="",NOT(ISNUMBER(Accueil!$E$10)),$AE356&gt;=Accueil!$E$10))</f>
        <v>0</v>
      </c>
      <c r="AE356" s="247" t="str">
        <f>IF(NOT(_xlfn.ISFORMULA(A356)),IF(ISNUMBER(A356),A356,IF(NOT(_xlfn.ISFORMULA(D356)),IF(AND(ISNUMBER(D356),D356&lt;&gt;0),Accueil!$B$7,IF(NOT(_xlfn.ISFORMULA(G356)),IF(AND(ISNUMBER(G356),G356&lt;&gt;0),Accueil!$B$7,""),"")),IF(NOT(_xlfn.ISFORMULA(G356)),IF(AND(ISNUMBER(G356),G356&lt;&gt;0),Accueil!$B$7,""),""))),IF(NOT(_xlfn.ISFORMULA(D356)),IF(AND(ISNUMBER(D356),D356&lt;&gt;0),Accueil!$B$7,IF(NOT(_xlfn.ISFORMULA(G356)),IF(AND(ISNUMBER(G356),G356&lt;&gt;0),Accueil!$B$7,""),"")),IF(NOT(_xlfn.ISFORMULA(G356)),IF(AND(ISNUMBER(G356),G356&lt;&gt;0),Accueil!$B$7,""),"")))</f>
        <v/>
      </c>
      <c r="AF356" s="231" t="str">
        <f t="shared" ca="1" si="67"/>
        <v/>
      </c>
      <c r="AG356" s="231">
        <f ca="1">IF($AC356,ROUND(IF(ISNUMBER(E356),E356,0)*(IF(OR(ISNUMBER(SEARCH("Non déductible",$C356)),ISNUMBER(SEARCH("Non deductible",$C356))),0,IF(ISNUMBER(SEARCH("Repas",$C356)),0.5,IF(ISNUMBER(SEARCH("Bureau à domicile",$C356)),Accueil!$B$13,IF(OR(ISNUMBER(SEARCH("Véhicule",$C356)),ISNUMBER(SEARCH("Vehicule",$C356)),ISNUMBER(SEARCH("vehicule",$C356))),Accueil!$B$14,IFERROR(VLOOKUP($C356,$L$3:$P$43,5,FALSE),1)))))),2),0)</f>
        <v>0</v>
      </c>
      <c r="AH356" s="231">
        <f ca="1">IF($AD356,ROUND(IF(ISNUMBER(F356),F356,0)*(IF(OR(ISNUMBER(SEARCH("Non déductible",$C356)),ISNUMBER(SEARCH("Non deductible",$C356))),0,IF(ISNUMBER(SEARCH("Repas",$C356)),0.5,IF(ISNUMBER(SEARCH("Bureau à domicile",$C356)),Accueil!$B$13,IF(OR(ISNUMBER(SEARCH("Véhicule",$C356)),ISNUMBER(SEARCH("Vehicule",$C356)),ISNUMBER(SEARCH("vehicule",$C356))),Accueil!$B$14,IFERROR(VLOOKUP($C356,$L$3:$P$43,5,FALSE),1)))))),2),0)</f>
        <v>0</v>
      </c>
    </row>
    <row r="357" spans="1:34" ht="20.100000000000001" customHeight="1" x14ac:dyDescent="0.25">
      <c r="A357" s="248" t="str">
        <f>IF(NOT(_xlfn.ISFORMULA(D357)),IF(AND(ISNUMBER(D357),D357&lt;&gt;0),Accueil!$B$7,IF(NOT(_xlfn.ISFORMULA(G357)),IF(AND(ISNUMBER(G357),G357&lt;&gt;0),Accueil!$B$7,""),"")),IF(NOT(_xlfn.ISFORMULA(G357)),IF(AND(ISNUMBER(G357),G357&lt;&gt;0),Accueil!$B$7,""),""))</f>
        <v/>
      </c>
      <c r="B357" s="37"/>
      <c r="C357" s="50"/>
      <c r="D357" s="249" t="str">
        <f t="shared" ca="1" si="58"/>
        <v/>
      </c>
      <c r="E357" s="223" t="str">
        <f t="shared" ca="1" si="59"/>
        <v/>
      </c>
      <c r="F357" s="223" t="str">
        <f t="shared" ca="1" si="60"/>
        <v/>
      </c>
      <c r="G357" s="224" t="str">
        <f t="shared" ca="1" si="61"/>
        <v/>
      </c>
      <c r="H357" s="255" t="str">
        <f t="shared" ca="1" si="62"/>
        <v/>
      </c>
      <c r="I357" s="251" t="str">
        <f t="shared" ca="1" si="63"/>
        <v/>
      </c>
      <c r="J357" s="244" t="str">
        <f t="shared" ca="1" si="64"/>
        <v/>
      </c>
      <c r="K357" s="35"/>
      <c r="L357" s="148"/>
      <c r="M357" s="148"/>
      <c r="N357" s="148"/>
      <c r="O357" s="148"/>
      <c r="P357" s="148"/>
      <c r="Q357" s="148"/>
      <c r="R357" s="148"/>
      <c r="S357" s="148"/>
      <c r="T357" s="197"/>
      <c r="U357" s="35"/>
      <c r="X357" s="148"/>
      <c r="Y357" s="148"/>
      <c r="Z357" s="148"/>
      <c r="AA357" s="228" t="b">
        <f t="shared" ca="1" si="65"/>
        <v>1</v>
      </c>
      <c r="AB357" s="228" t="b">
        <f t="shared" si="66"/>
        <v>0</v>
      </c>
      <c r="AC357" s="228" t="b">
        <f ca="1">AND(Accueil!$Z$100="Régulière",Accueil!$E$5="Oui",$AA357,NOT($AB357),OR($AE357="",Accueil!$E$7="",NOT(ISNUMBER(Accueil!$E$7)),$AE357&gt;=Accueil!$E$7))</f>
        <v>0</v>
      </c>
      <c r="AD357" s="228" t="b">
        <f ca="1">AND(Accueil!$Z$100="Régulière",Accueil!$E$8="Oui",$AA357,NOT($AB357),OR($AE357="",Accueil!$E$10="",NOT(ISNUMBER(Accueil!$E$10)),$AE357&gt;=Accueil!$E$10))</f>
        <v>0</v>
      </c>
      <c r="AE357" s="247" t="str">
        <f>IF(NOT(_xlfn.ISFORMULA(A357)),IF(ISNUMBER(A357),A357,IF(NOT(_xlfn.ISFORMULA(D357)),IF(AND(ISNUMBER(D357),D357&lt;&gt;0),Accueil!$B$7,IF(NOT(_xlfn.ISFORMULA(G357)),IF(AND(ISNUMBER(G357),G357&lt;&gt;0),Accueil!$B$7,""),"")),IF(NOT(_xlfn.ISFORMULA(G357)),IF(AND(ISNUMBER(G357),G357&lt;&gt;0),Accueil!$B$7,""),""))),IF(NOT(_xlfn.ISFORMULA(D357)),IF(AND(ISNUMBER(D357),D357&lt;&gt;0),Accueil!$B$7,IF(NOT(_xlfn.ISFORMULA(G357)),IF(AND(ISNUMBER(G357),G357&lt;&gt;0),Accueil!$B$7,""),"")),IF(NOT(_xlfn.ISFORMULA(G357)),IF(AND(ISNUMBER(G357),G357&lt;&gt;0),Accueil!$B$7,""),"")))</f>
        <v/>
      </c>
      <c r="AF357" s="231" t="str">
        <f t="shared" ca="1" si="67"/>
        <v/>
      </c>
      <c r="AG357" s="231">
        <f ca="1">IF($AC357,ROUND(IF(ISNUMBER(E357),E357,0)*(IF(OR(ISNUMBER(SEARCH("Non déductible",$C357)),ISNUMBER(SEARCH("Non deductible",$C357))),0,IF(ISNUMBER(SEARCH("Repas",$C357)),0.5,IF(ISNUMBER(SEARCH("Bureau à domicile",$C357)),Accueil!$B$13,IF(OR(ISNUMBER(SEARCH("Véhicule",$C357)),ISNUMBER(SEARCH("Vehicule",$C357)),ISNUMBER(SEARCH("vehicule",$C357))),Accueil!$B$14,IFERROR(VLOOKUP($C357,$L$3:$P$43,5,FALSE),1)))))),2),0)</f>
        <v>0</v>
      </c>
      <c r="AH357" s="231">
        <f ca="1">IF($AD357,ROUND(IF(ISNUMBER(F357),F357,0)*(IF(OR(ISNUMBER(SEARCH("Non déductible",$C357)),ISNUMBER(SEARCH("Non deductible",$C357))),0,IF(ISNUMBER(SEARCH("Repas",$C357)),0.5,IF(ISNUMBER(SEARCH("Bureau à domicile",$C357)),Accueil!$B$13,IF(OR(ISNUMBER(SEARCH("Véhicule",$C357)),ISNUMBER(SEARCH("Vehicule",$C357)),ISNUMBER(SEARCH("vehicule",$C357))),Accueil!$B$14,IFERROR(VLOOKUP($C357,$L$3:$P$43,5,FALSE),1)))))),2),0)</f>
        <v>0</v>
      </c>
    </row>
    <row r="358" spans="1:34" ht="20.100000000000001" customHeight="1" x14ac:dyDescent="0.25">
      <c r="A358" s="248" t="str">
        <f>IF(NOT(_xlfn.ISFORMULA(D358)),IF(AND(ISNUMBER(D358),D358&lt;&gt;0),Accueil!$B$7,IF(NOT(_xlfn.ISFORMULA(G358)),IF(AND(ISNUMBER(G358),G358&lt;&gt;0),Accueil!$B$7,""),"")),IF(NOT(_xlfn.ISFORMULA(G358)),IF(AND(ISNUMBER(G358),G358&lt;&gt;0),Accueil!$B$7,""),""))</f>
        <v/>
      </c>
      <c r="B358" s="37"/>
      <c r="C358" s="50"/>
      <c r="D358" s="249" t="str">
        <f t="shared" ca="1" si="58"/>
        <v/>
      </c>
      <c r="E358" s="223" t="str">
        <f t="shared" ca="1" si="59"/>
        <v/>
      </c>
      <c r="F358" s="223" t="str">
        <f t="shared" ca="1" si="60"/>
        <v/>
      </c>
      <c r="G358" s="224" t="str">
        <f t="shared" ca="1" si="61"/>
        <v/>
      </c>
      <c r="H358" s="255" t="str">
        <f t="shared" ca="1" si="62"/>
        <v/>
      </c>
      <c r="I358" s="251" t="str">
        <f t="shared" ca="1" si="63"/>
        <v/>
      </c>
      <c r="J358" s="244" t="str">
        <f t="shared" ca="1" si="64"/>
        <v/>
      </c>
      <c r="K358" s="35"/>
      <c r="L358" s="148"/>
      <c r="M358" s="148"/>
      <c r="N358" s="148"/>
      <c r="O358" s="148"/>
      <c r="P358" s="148"/>
      <c r="Q358" s="148"/>
      <c r="R358" s="148"/>
      <c r="S358" s="148"/>
      <c r="T358" s="197"/>
      <c r="U358" s="35"/>
      <c r="X358" s="148"/>
      <c r="Y358" s="148"/>
      <c r="Z358" s="148"/>
      <c r="AA358" s="228" t="b">
        <f t="shared" ca="1" si="65"/>
        <v>1</v>
      </c>
      <c r="AB358" s="228" t="b">
        <f t="shared" si="66"/>
        <v>0</v>
      </c>
      <c r="AC358" s="228" t="b">
        <f ca="1">AND(Accueil!$Z$100="Régulière",Accueil!$E$5="Oui",$AA358,NOT($AB358),OR($AE358="",Accueil!$E$7="",NOT(ISNUMBER(Accueil!$E$7)),$AE358&gt;=Accueil!$E$7))</f>
        <v>0</v>
      </c>
      <c r="AD358" s="228" t="b">
        <f ca="1">AND(Accueil!$Z$100="Régulière",Accueil!$E$8="Oui",$AA358,NOT($AB358),OR($AE358="",Accueil!$E$10="",NOT(ISNUMBER(Accueil!$E$10)),$AE358&gt;=Accueil!$E$10))</f>
        <v>0</v>
      </c>
      <c r="AE358" s="247" t="str">
        <f>IF(NOT(_xlfn.ISFORMULA(A358)),IF(ISNUMBER(A358),A358,IF(NOT(_xlfn.ISFORMULA(D358)),IF(AND(ISNUMBER(D358),D358&lt;&gt;0),Accueil!$B$7,IF(NOT(_xlfn.ISFORMULA(G358)),IF(AND(ISNUMBER(G358),G358&lt;&gt;0),Accueil!$B$7,""),"")),IF(NOT(_xlfn.ISFORMULA(G358)),IF(AND(ISNUMBER(G358),G358&lt;&gt;0),Accueil!$B$7,""),""))),IF(NOT(_xlfn.ISFORMULA(D358)),IF(AND(ISNUMBER(D358),D358&lt;&gt;0),Accueil!$B$7,IF(NOT(_xlfn.ISFORMULA(G358)),IF(AND(ISNUMBER(G358),G358&lt;&gt;0),Accueil!$B$7,""),"")),IF(NOT(_xlfn.ISFORMULA(G358)),IF(AND(ISNUMBER(G358),G358&lt;&gt;0),Accueil!$B$7,""),"")))</f>
        <v/>
      </c>
      <c r="AF358" s="231" t="str">
        <f t="shared" ca="1" si="67"/>
        <v/>
      </c>
      <c r="AG358" s="231">
        <f ca="1">IF($AC358,ROUND(IF(ISNUMBER(E358),E358,0)*(IF(OR(ISNUMBER(SEARCH("Non déductible",$C358)),ISNUMBER(SEARCH("Non deductible",$C358))),0,IF(ISNUMBER(SEARCH("Repas",$C358)),0.5,IF(ISNUMBER(SEARCH("Bureau à domicile",$C358)),Accueil!$B$13,IF(OR(ISNUMBER(SEARCH("Véhicule",$C358)),ISNUMBER(SEARCH("Vehicule",$C358)),ISNUMBER(SEARCH("vehicule",$C358))),Accueil!$B$14,IFERROR(VLOOKUP($C358,$L$3:$P$43,5,FALSE),1)))))),2),0)</f>
        <v>0</v>
      </c>
      <c r="AH358" s="231">
        <f ca="1">IF($AD358,ROUND(IF(ISNUMBER(F358),F358,0)*(IF(OR(ISNUMBER(SEARCH("Non déductible",$C358)),ISNUMBER(SEARCH("Non deductible",$C358))),0,IF(ISNUMBER(SEARCH("Repas",$C358)),0.5,IF(ISNUMBER(SEARCH("Bureau à domicile",$C358)),Accueil!$B$13,IF(OR(ISNUMBER(SEARCH("Véhicule",$C358)),ISNUMBER(SEARCH("Vehicule",$C358)),ISNUMBER(SEARCH("vehicule",$C358))),Accueil!$B$14,IFERROR(VLOOKUP($C358,$L$3:$P$43,5,FALSE),1)))))),2),0)</f>
        <v>0</v>
      </c>
    </row>
    <row r="359" spans="1:34" ht="20.100000000000001" customHeight="1" x14ac:dyDescent="0.25">
      <c r="A359" s="248" t="str">
        <f>IF(NOT(_xlfn.ISFORMULA(D359)),IF(AND(ISNUMBER(D359),D359&lt;&gt;0),Accueil!$B$7,IF(NOT(_xlfn.ISFORMULA(G359)),IF(AND(ISNUMBER(G359),G359&lt;&gt;0),Accueil!$B$7,""),"")),IF(NOT(_xlfn.ISFORMULA(G359)),IF(AND(ISNUMBER(G359),G359&lt;&gt;0),Accueil!$B$7,""),""))</f>
        <v/>
      </c>
      <c r="B359" s="37"/>
      <c r="C359" s="50"/>
      <c r="D359" s="249" t="str">
        <f t="shared" ca="1" si="58"/>
        <v/>
      </c>
      <c r="E359" s="223" t="str">
        <f t="shared" ca="1" si="59"/>
        <v/>
      </c>
      <c r="F359" s="223" t="str">
        <f t="shared" ca="1" si="60"/>
        <v/>
      </c>
      <c r="G359" s="224" t="str">
        <f t="shared" ca="1" si="61"/>
        <v/>
      </c>
      <c r="H359" s="255" t="str">
        <f t="shared" ca="1" si="62"/>
        <v/>
      </c>
      <c r="I359" s="251" t="str">
        <f t="shared" ca="1" si="63"/>
        <v/>
      </c>
      <c r="J359" s="244" t="str">
        <f t="shared" ca="1" si="64"/>
        <v/>
      </c>
      <c r="K359" s="35"/>
      <c r="L359" s="148"/>
      <c r="M359" s="148"/>
      <c r="N359" s="148"/>
      <c r="O359" s="148"/>
      <c r="P359" s="148"/>
      <c r="Q359" s="148"/>
      <c r="R359" s="148"/>
      <c r="S359" s="148"/>
      <c r="T359" s="197"/>
      <c r="U359" s="35"/>
      <c r="X359" s="148"/>
      <c r="Y359" s="148"/>
      <c r="Z359" s="148"/>
      <c r="AA359" s="228" t="b">
        <f t="shared" ca="1" si="65"/>
        <v>1</v>
      </c>
      <c r="AB359" s="228" t="b">
        <f t="shared" si="66"/>
        <v>0</v>
      </c>
      <c r="AC359" s="228" t="b">
        <f ca="1">AND(Accueil!$Z$100="Régulière",Accueil!$E$5="Oui",$AA359,NOT($AB359),OR($AE359="",Accueil!$E$7="",NOT(ISNUMBER(Accueil!$E$7)),$AE359&gt;=Accueil!$E$7))</f>
        <v>0</v>
      </c>
      <c r="AD359" s="228" t="b">
        <f ca="1">AND(Accueil!$Z$100="Régulière",Accueil!$E$8="Oui",$AA359,NOT($AB359),OR($AE359="",Accueil!$E$10="",NOT(ISNUMBER(Accueil!$E$10)),$AE359&gt;=Accueil!$E$10))</f>
        <v>0</v>
      </c>
      <c r="AE359" s="247" t="str">
        <f>IF(NOT(_xlfn.ISFORMULA(A359)),IF(ISNUMBER(A359),A359,IF(NOT(_xlfn.ISFORMULA(D359)),IF(AND(ISNUMBER(D359),D359&lt;&gt;0),Accueil!$B$7,IF(NOT(_xlfn.ISFORMULA(G359)),IF(AND(ISNUMBER(G359),G359&lt;&gt;0),Accueil!$B$7,""),"")),IF(NOT(_xlfn.ISFORMULA(G359)),IF(AND(ISNUMBER(G359),G359&lt;&gt;0),Accueil!$B$7,""),""))),IF(NOT(_xlfn.ISFORMULA(D359)),IF(AND(ISNUMBER(D359),D359&lt;&gt;0),Accueil!$B$7,IF(NOT(_xlfn.ISFORMULA(G359)),IF(AND(ISNUMBER(G359),G359&lt;&gt;0),Accueil!$B$7,""),"")),IF(NOT(_xlfn.ISFORMULA(G359)),IF(AND(ISNUMBER(G359),G359&lt;&gt;0),Accueil!$B$7,""),"")))</f>
        <v/>
      </c>
      <c r="AF359" s="231" t="str">
        <f t="shared" ca="1" si="67"/>
        <v/>
      </c>
      <c r="AG359" s="231">
        <f ca="1">IF($AC359,ROUND(IF(ISNUMBER(E359),E359,0)*(IF(OR(ISNUMBER(SEARCH("Non déductible",$C359)),ISNUMBER(SEARCH("Non deductible",$C359))),0,IF(ISNUMBER(SEARCH("Repas",$C359)),0.5,IF(ISNUMBER(SEARCH("Bureau à domicile",$C359)),Accueil!$B$13,IF(OR(ISNUMBER(SEARCH("Véhicule",$C359)),ISNUMBER(SEARCH("Vehicule",$C359)),ISNUMBER(SEARCH("vehicule",$C359))),Accueil!$B$14,IFERROR(VLOOKUP($C359,$L$3:$P$43,5,FALSE),1)))))),2),0)</f>
        <v>0</v>
      </c>
      <c r="AH359" s="231">
        <f ca="1">IF($AD359,ROUND(IF(ISNUMBER(F359),F359,0)*(IF(OR(ISNUMBER(SEARCH("Non déductible",$C359)),ISNUMBER(SEARCH("Non deductible",$C359))),0,IF(ISNUMBER(SEARCH("Repas",$C359)),0.5,IF(ISNUMBER(SEARCH("Bureau à domicile",$C359)),Accueil!$B$13,IF(OR(ISNUMBER(SEARCH("Véhicule",$C359)),ISNUMBER(SEARCH("Vehicule",$C359)),ISNUMBER(SEARCH("vehicule",$C359))),Accueil!$B$14,IFERROR(VLOOKUP($C359,$L$3:$P$43,5,FALSE),1)))))),2),0)</f>
        <v>0</v>
      </c>
    </row>
    <row r="360" spans="1:34" ht="20.100000000000001" customHeight="1" x14ac:dyDescent="0.25">
      <c r="A360" s="248" t="str">
        <f>IF(NOT(_xlfn.ISFORMULA(D360)),IF(AND(ISNUMBER(D360),D360&lt;&gt;0),Accueil!$B$7,IF(NOT(_xlfn.ISFORMULA(G360)),IF(AND(ISNUMBER(G360),G360&lt;&gt;0),Accueil!$B$7,""),"")),IF(NOT(_xlfn.ISFORMULA(G360)),IF(AND(ISNUMBER(G360),G360&lt;&gt;0),Accueil!$B$7,""),""))</f>
        <v/>
      </c>
      <c r="B360" s="37"/>
      <c r="C360" s="50"/>
      <c r="D360" s="249" t="str">
        <f t="shared" ca="1" si="58"/>
        <v/>
      </c>
      <c r="E360" s="223" t="str">
        <f t="shared" ca="1" si="59"/>
        <v/>
      </c>
      <c r="F360" s="223" t="str">
        <f t="shared" ca="1" si="60"/>
        <v/>
      </c>
      <c r="G360" s="224" t="str">
        <f t="shared" ca="1" si="61"/>
        <v/>
      </c>
      <c r="H360" s="255" t="str">
        <f t="shared" ca="1" si="62"/>
        <v/>
      </c>
      <c r="I360" s="251" t="str">
        <f t="shared" ca="1" si="63"/>
        <v/>
      </c>
      <c r="J360" s="244" t="str">
        <f t="shared" ca="1" si="64"/>
        <v/>
      </c>
      <c r="K360" s="35"/>
      <c r="L360" s="148"/>
      <c r="M360" s="148"/>
      <c r="N360" s="148"/>
      <c r="O360" s="148"/>
      <c r="P360" s="148"/>
      <c r="Q360" s="148"/>
      <c r="R360" s="148"/>
      <c r="S360" s="148"/>
      <c r="T360" s="197"/>
      <c r="U360" s="35"/>
      <c r="X360" s="148"/>
      <c r="Y360" s="148"/>
      <c r="Z360" s="148"/>
      <c r="AA360" s="228" t="b">
        <f t="shared" ca="1" si="65"/>
        <v>1</v>
      </c>
      <c r="AB360" s="228" t="b">
        <f t="shared" si="66"/>
        <v>0</v>
      </c>
      <c r="AC360" s="228" t="b">
        <f ca="1">AND(Accueil!$Z$100="Régulière",Accueil!$E$5="Oui",$AA360,NOT($AB360),OR($AE360="",Accueil!$E$7="",NOT(ISNUMBER(Accueil!$E$7)),$AE360&gt;=Accueil!$E$7))</f>
        <v>0</v>
      </c>
      <c r="AD360" s="228" t="b">
        <f ca="1">AND(Accueil!$Z$100="Régulière",Accueil!$E$8="Oui",$AA360,NOT($AB360),OR($AE360="",Accueil!$E$10="",NOT(ISNUMBER(Accueil!$E$10)),$AE360&gt;=Accueil!$E$10))</f>
        <v>0</v>
      </c>
      <c r="AE360" s="247" t="str">
        <f>IF(NOT(_xlfn.ISFORMULA(A360)),IF(ISNUMBER(A360),A360,IF(NOT(_xlfn.ISFORMULA(D360)),IF(AND(ISNUMBER(D360),D360&lt;&gt;0),Accueil!$B$7,IF(NOT(_xlfn.ISFORMULA(G360)),IF(AND(ISNUMBER(G360),G360&lt;&gt;0),Accueil!$B$7,""),"")),IF(NOT(_xlfn.ISFORMULA(G360)),IF(AND(ISNUMBER(G360),G360&lt;&gt;0),Accueil!$B$7,""),""))),IF(NOT(_xlfn.ISFORMULA(D360)),IF(AND(ISNUMBER(D360),D360&lt;&gt;0),Accueil!$B$7,IF(NOT(_xlfn.ISFORMULA(G360)),IF(AND(ISNUMBER(G360),G360&lt;&gt;0),Accueil!$B$7,""),"")),IF(NOT(_xlfn.ISFORMULA(G360)),IF(AND(ISNUMBER(G360),G360&lt;&gt;0),Accueil!$B$7,""),"")))</f>
        <v/>
      </c>
      <c r="AF360" s="231" t="str">
        <f t="shared" ca="1" si="67"/>
        <v/>
      </c>
      <c r="AG360" s="231">
        <f ca="1">IF($AC360,ROUND(IF(ISNUMBER(E360),E360,0)*(IF(OR(ISNUMBER(SEARCH("Non déductible",$C360)),ISNUMBER(SEARCH("Non deductible",$C360))),0,IF(ISNUMBER(SEARCH("Repas",$C360)),0.5,IF(ISNUMBER(SEARCH("Bureau à domicile",$C360)),Accueil!$B$13,IF(OR(ISNUMBER(SEARCH("Véhicule",$C360)),ISNUMBER(SEARCH("Vehicule",$C360)),ISNUMBER(SEARCH("vehicule",$C360))),Accueil!$B$14,IFERROR(VLOOKUP($C360,$L$3:$P$43,5,FALSE),1)))))),2),0)</f>
        <v>0</v>
      </c>
      <c r="AH360" s="231">
        <f ca="1">IF($AD360,ROUND(IF(ISNUMBER(F360),F360,0)*(IF(OR(ISNUMBER(SEARCH("Non déductible",$C360)),ISNUMBER(SEARCH("Non deductible",$C360))),0,IF(ISNUMBER(SEARCH("Repas",$C360)),0.5,IF(ISNUMBER(SEARCH("Bureau à domicile",$C360)),Accueil!$B$13,IF(OR(ISNUMBER(SEARCH("Véhicule",$C360)),ISNUMBER(SEARCH("Vehicule",$C360)),ISNUMBER(SEARCH("vehicule",$C360))),Accueil!$B$14,IFERROR(VLOOKUP($C360,$L$3:$P$43,5,FALSE),1)))))),2),0)</f>
        <v>0</v>
      </c>
    </row>
    <row r="361" spans="1:34" ht="20.100000000000001" customHeight="1" x14ac:dyDescent="0.25">
      <c r="A361" s="248" t="str">
        <f>IF(NOT(_xlfn.ISFORMULA(D361)),IF(AND(ISNUMBER(D361),D361&lt;&gt;0),Accueil!$B$7,IF(NOT(_xlfn.ISFORMULA(G361)),IF(AND(ISNUMBER(G361),G361&lt;&gt;0),Accueil!$B$7,""),"")),IF(NOT(_xlfn.ISFORMULA(G361)),IF(AND(ISNUMBER(G361),G361&lt;&gt;0),Accueil!$B$7,""),""))</f>
        <v/>
      </c>
      <c r="B361" s="37"/>
      <c r="C361" s="50"/>
      <c r="D361" s="249" t="str">
        <f t="shared" ca="1" si="58"/>
        <v/>
      </c>
      <c r="E361" s="223" t="str">
        <f t="shared" ca="1" si="59"/>
        <v/>
      </c>
      <c r="F361" s="223" t="str">
        <f t="shared" ca="1" si="60"/>
        <v/>
      </c>
      <c r="G361" s="224" t="str">
        <f t="shared" ca="1" si="61"/>
        <v/>
      </c>
      <c r="H361" s="255" t="str">
        <f t="shared" ca="1" si="62"/>
        <v/>
      </c>
      <c r="I361" s="251" t="str">
        <f t="shared" ca="1" si="63"/>
        <v/>
      </c>
      <c r="J361" s="244" t="str">
        <f t="shared" ca="1" si="64"/>
        <v/>
      </c>
      <c r="K361" s="35"/>
      <c r="L361" s="148"/>
      <c r="M361" s="148"/>
      <c r="N361" s="148"/>
      <c r="O361" s="148"/>
      <c r="P361" s="148"/>
      <c r="Q361" s="148"/>
      <c r="R361" s="148"/>
      <c r="S361" s="148"/>
      <c r="T361" s="197"/>
      <c r="U361" s="35"/>
      <c r="X361" s="148"/>
      <c r="Y361" s="148"/>
      <c r="Z361" s="148"/>
      <c r="AA361" s="228" t="b">
        <f t="shared" ca="1" si="65"/>
        <v>1</v>
      </c>
      <c r="AB361" s="228" t="b">
        <f t="shared" si="66"/>
        <v>0</v>
      </c>
      <c r="AC361" s="228" t="b">
        <f ca="1">AND(Accueil!$Z$100="Régulière",Accueil!$E$5="Oui",$AA361,NOT($AB361),OR($AE361="",Accueil!$E$7="",NOT(ISNUMBER(Accueil!$E$7)),$AE361&gt;=Accueil!$E$7))</f>
        <v>0</v>
      </c>
      <c r="AD361" s="228" t="b">
        <f ca="1">AND(Accueil!$Z$100="Régulière",Accueil!$E$8="Oui",$AA361,NOT($AB361),OR($AE361="",Accueil!$E$10="",NOT(ISNUMBER(Accueil!$E$10)),$AE361&gt;=Accueil!$E$10))</f>
        <v>0</v>
      </c>
      <c r="AE361" s="247" t="str">
        <f>IF(NOT(_xlfn.ISFORMULA(A361)),IF(ISNUMBER(A361),A361,IF(NOT(_xlfn.ISFORMULA(D361)),IF(AND(ISNUMBER(D361),D361&lt;&gt;0),Accueil!$B$7,IF(NOT(_xlfn.ISFORMULA(G361)),IF(AND(ISNUMBER(G361),G361&lt;&gt;0),Accueil!$B$7,""),"")),IF(NOT(_xlfn.ISFORMULA(G361)),IF(AND(ISNUMBER(G361),G361&lt;&gt;0),Accueil!$B$7,""),""))),IF(NOT(_xlfn.ISFORMULA(D361)),IF(AND(ISNUMBER(D361),D361&lt;&gt;0),Accueil!$B$7,IF(NOT(_xlfn.ISFORMULA(G361)),IF(AND(ISNUMBER(G361),G361&lt;&gt;0),Accueil!$B$7,""),"")),IF(NOT(_xlfn.ISFORMULA(G361)),IF(AND(ISNUMBER(G361),G361&lt;&gt;0),Accueil!$B$7,""),"")))</f>
        <v/>
      </c>
      <c r="AF361" s="231" t="str">
        <f t="shared" ca="1" si="67"/>
        <v/>
      </c>
      <c r="AG361" s="231">
        <f ca="1">IF($AC361,ROUND(IF(ISNUMBER(E361),E361,0)*(IF(OR(ISNUMBER(SEARCH("Non déductible",$C361)),ISNUMBER(SEARCH("Non deductible",$C361))),0,IF(ISNUMBER(SEARCH("Repas",$C361)),0.5,IF(ISNUMBER(SEARCH("Bureau à domicile",$C361)),Accueil!$B$13,IF(OR(ISNUMBER(SEARCH("Véhicule",$C361)),ISNUMBER(SEARCH("Vehicule",$C361)),ISNUMBER(SEARCH("vehicule",$C361))),Accueil!$B$14,IFERROR(VLOOKUP($C361,$L$3:$P$43,5,FALSE),1)))))),2),0)</f>
        <v>0</v>
      </c>
      <c r="AH361" s="231">
        <f ca="1">IF($AD361,ROUND(IF(ISNUMBER(F361),F361,0)*(IF(OR(ISNUMBER(SEARCH("Non déductible",$C361)),ISNUMBER(SEARCH("Non deductible",$C361))),0,IF(ISNUMBER(SEARCH("Repas",$C361)),0.5,IF(ISNUMBER(SEARCH("Bureau à domicile",$C361)),Accueil!$B$13,IF(OR(ISNUMBER(SEARCH("Véhicule",$C361)),ISNUMBER(SEARCH("Vehicule",$C361)),ISNUMBER(SEARCH("vehicule",$C361))),Accueil!$B$14,IFERROR(VLOOKUP($C361,$L$3:$P$43,5,FALSE),1)))))),2),0)</f>
        <v>0</v>
      </c>
    </row>
    <row r="362" spans="1:34" ht="20.100000000000001" customHeight="1" x14ac:dyDescent="0.25">
      <c r="A362" s="248" t="str">
        <f>IF(NOT(_xlfn.ISFORMULA(D362)),IF(AND(ISNUMBER(D362),D362&lt;&gt;0),Accueil!$B$7,IF(NOT(_xlfn.ISFORMULA(G362)),IF(AND(ISNUMBER(G362),G362&lt;&gt;0),Accueil!$B$7,""),"")),IF(NOT(_xlfn.ISFORMULA(G362)),IF(AND(ISNUMBER(G362),G362&lt;&gt;0),Accueil!$B$7,""),""))</f>
        <v/>
      </c>
      <c r="B362" s="37"/>
      <c r="C362" s="50"/>
      <c r="D362" s="249" t="str">
        <f t="shared" ca="1" si="58"/>
        <v/>
      </c>
      <c r="E362" s="223" t="str">
        <f t="shared" ca="1" si="59"/>
        <v/>
      </c>
      <c r="F362" s="223" t="str">
        <f t="shared" ca="1" si="60"/>
        <v/>
      </c>
      <c r="G362" s="224" t="str">
        <f t="shared" ca="1" si="61"/>
        <v/>
      </c>
      <c r="H362" s="255" t="str">
        <f t="shared" ca="1" si="62"/>
        <v/>
      </c>
      <c r="I362" s="251" t="str">
        <f t="shared" ca="1" si="63"/>
        <v/>
      </c>
      <c r="J362" s="244" t="str">
        <f t="shared" ca="1" si="64"/>
        <v/>
      </c>
      <c r="K362" s="35"/>
      <c r="L362" s="148"/>
      <c r="M362" s="148"/>
      <c r="N362" s="148"/>
      <c r="O362" s="148"/>
      <c r="P362" s="148"/>
      <c r="Q362" s="148"/>
      <c r="R362" s="148"/>
      <c r="S362" s="148"/>
      <c r="T362" s="197"/>
      <c r="U362" s="35"/>
      <c r="X362" s="148"/>
      <c r="Y362" s="148"/>
      <c r="Z362" s="148"/>
      <c r="AA362" s="228" t="b">
        <f t="shared" ca="1" si="65"/>
        <v>1</v>
      </c>
      <c r="AB362" s="228" t="b">
        <f t="shared" si="66"/>
        <v>0</v>
      </c>
      <c r="AC362" s="228" t="b">
        <f ca="1">AND(Accueil!$Z$100="Régulière",Accueil!$E$5="Oui",$AA362,NOT($AB362),OR($AE362="",Accueil!$E$7="",NOT(ISNUMBER(Accueil!$E$7)),$AE362&gt;=Accueil!$E$7))</f>
        <v>0</v>
      </c>
      <c r="AD362" s="228" t="b">
        <f ca="1">AND(Accueil!$Z$100="Régulière",Accueil!$E$8="Oui",$AA362,NOT($AB362),OR($AE362="",Accueil!$E$10="",NOT(ISNUMBER(Accueil!$E$10)),$AE362&gt;=Accueil!$E$10))</f>
        <v>0</v>
      </c>
      <c r="AE362" s="247" t="str">
        <f>IF(NOT(_xlfn.ISFORMULA(A362)),IF(ISNUMBER(A362),A362,IF(NOT(_xlfn.ISFORMULA(D362)),IF(AND(ISNUMBER(D362),D362&lt;&gt;0),Accueil!$B$7,IF(NOT(_xlfn.ISFORMULA(G362)),IF(AND(ISNUMBER(G362),G362&lt;&gt;0),Accueil!$B$7,""),"")),IF(NOT(_xlfn.ISFORMULA(G362)),IF(AND(ISNUMBER(G362),G362&lt;&gt;0),Accueil!$B$7,""),""))),IF(NOT(_xlfn.ISFORMULA(D362)),IF(AND(ISNUMBER(D362),D362&lt;&gt;0),Accueil!$B$7,IF(NOT(_xlfn.ISFORMULA(G362)),IF(AND(ISNUMBER(G362),G362&lt;&gt;0),Accueil!$B$7,""),"")),IF(NOT(_xlfn.ISFORMULA(G362)),IF(AND(ISNUMBER(G362),G362&lt;&gt;0),Accueil!$B$7,""),"")))</f>
        <v/>
      </c>
      <c r="AF362" s="231" t="str">
        <f t="shared" ca="1" si="67"/>
        <v/>
      </c>
      <c r="AG362" s="231">
        <f ca="1">IF($AC362,ROUND(IF(ISNUMBER(E362),E362,0)*(IF(OR(ISNUMBER(SEARCH("Non déductible",$C362)),ISNUMBER(SEARCH("Non deductible",$C362))),0,IF(ISNUMBER(SEARCH("Repas",$C362)),0.5,IF(ISNUMBER(SEARCH("Bureau à domicile",$C362)),Accueil!$B$13,IF(OR(ISNUMBER(SEARCH("Véhicule",$C362)),ISNUMBER(SEARCH("Vehicule",$C362)),ISNUMBER(SEARCH("vehicule",$C362))),Accueil!$B$14,IFERROR(VLOOKUP($C362,$L$3:$P$43,5,FALSE),1)))))),2),0)</f>
        <v>0</v>
      </c>
      <c r="AH362" s="231">
        <f ca="1">IF($AD362,ROUND(IF(ISNUMBER(F362),F362,0)*(IF(OR(ISNUMBER(SEARCH("Non déductible",$C362)),ISNUMBER(SEARCH("Non deductible",$C362))),0,IF(ISNUMBER(SEARCH("Repas",$C362)),0.5,IF(ISNUMBER(SEARCH("Bureau à domicile",$C362)),Accueil!$B$13,IF(OR(ISNUMBER(SEARCH("Véhicule",$C362)),ISNUMBER(SEARCH("Vehicule",$C362)),ISNUMBER(SEARCH("vehicule",$C362))),Accueil!$B$14,IFERROR(VLOOKUP($C362,$L$3:$P$43,5,FALSE),1)))))),2),0)</f>
        <v>0</v>
      </c>
    </row>
    <row r="363" spans="1:34" ht="20.100000000000001" customHeight="1" x14ac:dyDescent="0.25">
      <c r="A363" s="248" t="str">
        <f>IF(NOT(_xlfn.ISFORMULA(D363)),IF(AND(ISNUMBER(D363),D363&lt;&gt;0),Accueil!$B$7,IF(NOT(_xlfn.ISFORMULA(G363)),IF(AND(ISNUMBER(G363),G363&lt;&gt;0),Accueil!$B$7,""),"")),IF(NOT(_xlfn.ISFORMULA(G363)),IF(AND(ISNUMBER(G363),G363&lt;&gt;0),Accueil!$B$7,""),""))</f>
        <v/>
      </c>
      <c r="B363" s="37"/>
      <c r="C363" s="50"/>
      <c r="D363" s="249" t="str">
        <f t="shared" ca="1" si="58"/>
        <v/>
      </c>
      <c r="E363" s="223" t="str">
        <f t="shared" ca="1" si="59"/>
        <v/>
      </c>
      <c r="F363" s="223" t="str">
        <f t="shared" ca="1" si="60"/>
        <v/>
      </c>
      <c r="G363" s="224" t="str">
        <f t="shared" ca="1" si="61"/>
        <v/>
      </c>
      <c r="H363" s="255" t="str">
        <f t="shared" ca="1" si="62"/>
        <v/>
      </c>
      <c r="I363" s="251" t="str">
        <f t="shared" ca="1" si="63"/>
        <v/>
      </c>
      <c r="J363" s="244" t="str">
        <f t="shared" ca="1" si="64"/>
        <v/>
      </c>
      <c r="K363" s="35"/>
      <c r="L363" s="148"/>
      <c r="M363" s="148"/>
      <c r="N363" s="148"/>
      <c r="O363" s="148"/>
      <c r="P363" s="148"/>
      <c r="Q363" s="148"/>
      <c r="R363" s="148"/>
      <c r="S363" s="148"/>
      <c r="T363" s="197"/>
      <c r="U363" s="35"/>
      <c r="X363" s="148"/>
      <c r="Y363" s="148"/>
      <c r="Z363" s="148"/>
      <c r="AA363" s="228" t="b">
        <f t="shared" ca="1" si="65"/>
        <v>1</v>
      </c>
      <c r="AB363" s="228" t="b">
        <f t="shared" si="66"/>
        <v>0</v>
      </c>
      <c r="AC363" s="228" t="b">
        <f ca="1">AND(Accueil!$Z$100="Régulière",Accueil!$E$5="Oui",$AA363,NOT($AB363),OR($AE363="",Accueil!$E$7="",NOT(ISNUMBER(Accueil!$E$7)),$AE363&gt;=Accueil!$E$7))</f>
        <v>0</v>
      </c>
      <c r="AD363" s="228" t="b">
        <f ca="1">AND(Accueil!$Z$100="Régulière",Accueil!$E$8="Oui",$AA363,NOT($AB363),OR($AE363="",Accueil!$E$10="",NOT(ISNUMBER(Accueil!$E$10)),$AE363&gt;=Accueil!$E$10))</f>
        <v>0</v>
      </c>
      <c r="AE363" s="247" t="str">
        <f>IF(NOT(_xlfn.ISFORMULA(A363)),IF(ISNUMBER(A363),A363,IF(NOT(_xlfn.ISFORMULA(D363)),IF(AND(ISNUMBER(D363),D363&lt;&gt;0),Accueil!$B$7,IF(NOT(_xlfn.ISFORMULA(G363)),IF(AND(ISNUMBER(G363),G363&lt;&gt;0),Accueil!$B$7,""),"")),IF(NOT(_xlfn.ISFORMULA(G363)),IF(AND(ISNUMBER(G363),G363&lt;&gt;0),Accueil!$B$7,""),""))),IF(NOT(_xlfn.ISFORMULA(D363)),IF(AND(ISNUMBER(D363),D363&lt;&gt;0),Accueil!$B$7,IF(NOT(_xlfn.ISFORMULA(G363)),IF(AND(ISNUMBER(G363),G363&lt;&gt;0),Accueil!$B$7,""),"")),IF(NOT(_xlfn.ISFORMULA(G363)),IF(AND(ISNUMBER(G363),G363&lt;&gt;0),Accueil!$B$7,""),"")))</f>
        <v/>
      </c>
      <c r="AF363" s="231" t="str">
        <f t="shared" ca="1" si="67"/>
        <v/>
      </c>
      <c r="AG363" s="231">
        <f ca="1">IF($AC363,ROUND(IF(ISNUMBER(E363),E363,0)*(IF(OR(ISNUMBER(SEARCH("Non déductible",$C363)),ISNUMBER(SEARCH("Non deductible",$C363))),0,IF(ISNUMBER(SEARCH("Repas",$C363)),0.5,IF(ISNUMBER(SEARCH("Bureau à domicile",$C363)),Accueil!$B$13,IF(OR(ISNUMBER(SEARCH("Véhicule",$C363)),ISNUMBER(SEARCH("Vehicule",$C363)),ISNUMBER(SEARCH("vehicule",$C363))),Accueil!$B$14,IFERROR(VLOOKUP($C363,$L$3:$P$43,5,FALSE),1)))))),2),0)</f>
        <v>0</v>
      </c>
      <c r="AH363" s="231">
        <f ca="1">IF($AD363,ROUND(IF(ISNUMBER(F363),F363,0)*(IF(OR(ISNUMBER(SEARCH("Non déductible",$C363)),ISNUMBER(SEARCH("Non deductible",$C363))),0,IF(ISNUMBER(SEARCH("Repas",$C363)),0.5,IF(ISNUMBER(SEARCH("Bureau à domicile",$C363)),Accueil!$B$13,IF(OR(ISNUMBER(SEARCH("Véhicule",$C363)),ISNUMBER(SEARCH("Vehicule",$C363)),ISNUMBER(SEARCH("vehicule",$C363))),Accueil!$B$14,IFERROR(VLOOKUP($C363,$L$3:$P$43,5,FALSE),1)))))),2),0)</f>
        <v>0</v>
      </c>
    </row>
    <row r="364" spans="1:34" ht="20.100000000000001" customHeight="1" x14ac:dyDescent="0.25">
      <c r="A364" s="248" t="str">
        <f>IF(NOT(_xlfn.ISFORMULA(D364)),IF(AND(ISNUMBER(D364),D364&lt;&gt;0),Accueil!$B$7,IF(NOT(_xlfn.ISFORMULA(G364)),IF(AND(ISNUMBER(G364),G364&lt;&gt;0),Accueil!$B$7,""),"")),IF(NOT(_xlfn.ISFORMULA(G364)),IF(AND(ISNUMBER(G364),G364&lt;&gt;0),Accueil!$B$7,""),""))</f>
        <v/>
      </c>
      <c r="B364" s="37"/>
      <c r="C364" s="50"/>
      <c r="D364" s="249" t="str">
        <f t="shared" ca="1" si="58"/>
        <v/>
      </c>
      <c r="E364" s="223" t="str">
        <f t="shared" ca="1" si="59"/>
        <v/>
      </c>
      <c r="F364" s="223" t="str">
        <f t="shared" ca="1" si="60"/>
        <v/>
      </c>
      <c r="G364" s="224" t="str">
        <f t="shared" ca="1" si="61"/>
        <v/>
      </c>
      <c r="H364" s="255" t="str">
        <f t="shared" ca="1" si="62"/>
        <v/>
      </c>
      <c r="I364" s="251" t="str">
        <f t="shared" ca="1" si="63"/>
        <v/>
      </c>
      <c r="J364" s="244" t="str">
        <f t="shared" ca="1" si="64"/>
        <v/>
      </c>
      <c r="K364" s="35"/>
      <c r="L364" s="148"/>
      <c r="M364" s="148"/>
      <c r="N364" s="148"/>
      <c r="O364" s="148"/>
      <c r="P364" s="148"/>
      <c r="Q364" s="148"/>
      <c r="R364" s="148"/>
      <c r="S364" s="148"/>
      <c r="T364" s="197"/>
      <c r="U364" s="35"/>
      <c r="X364" s="148"/>
      <c r="Y364" s="148"/>
      <c r="Z364" s="148"/>
      <c r="AA364" s="228" t="b">
        <f t="shared" ca="1" si="65"/>
        <v>1</v>
      </c>
      <c r="AB364" s="228" t="b">
        <f t="shared" si="66"/>
        <v>0</v>
      </c>
      <c r="AC364" s="228" t="b">
        <f ca="1">AND(Accueil!$Z$100="Régulière",Accueil!$E$5="Oui",$AA364,NOT($AB364),OR($AE364="",Accueil!$E$7="",NOT(ISNUMBER(Accueil!$E$7)),$AE364&gt;=Accueil!$E$7))</f>
        <v>0</v>
      </c>
      <c r="AD364" s="228" t="b">
        <f ca="1">AND(Accueil!$Z$100="Régulière",Accueil!$E$8="Oui",$AA364,NOT($AB364),OR($AE364="",Accueil!$E$10="",NOT(ISNUMBER(Accueil!$E$10)),$AE364&gt;=Accueil!$E$10))</f>
        <v>0</v>
      </c>
      <c r="AE364" s="247" t="str">
        <f>IF(NOT(_xlfn.ISFORMULA(A364)),IF(ISNUMBER(A364),A364,IF(NOT(_xlfn.ISFORMULA(D364)),IF(AND(ISNUMBER(D364),D364&lt;&gt;0),Accueil!$B$7,IF(NOT(_xlfn.ISFORMULA(G364)),IF(AND(ISNUMBER(G364),G364&lt;&gt;0),Accueil!$B$7,""),"")),IF(NOT(_xlfn.ISFORMULA(G364)),IF(AND(ISNUMBER(G364),G364&lt;&gt;0),Accueil!$B$7,""),""))),IF(NOT(_xlfn.ISFORMULA(D364)),IF(AND(ISNUMBER(D364),D364&lt;&gt;0),Accueil!$B$7,IF(NOT(_xlfn.ISFORMULA(G364)),IF(AND(ISNUMBER(G364),G364&lt;&gt;0),Accueil!$B$7,""),"")),IF(NOT(_xlfn.ISFORMULA(G364)),IF(AND(ISNUMBER(G364),G364&lt;&gt;0),Accueil!$B$7,""),"")))</f>
        <v/>
      </c>
      <c r="AF364" s="231" t="str">
        <f t="shared" ca="1" si="67"/>
        <v/>
      </c>
      <c r="AG364" s="231">
        <f ca="1">IF($AC364,ROUND(IF(ISNUMBER(E364),E364,0)*(IF(OR(ISNUMBER(SEARCH("Non déductible",$C364)),ISNUMBER(SEARCH("Non deductible",$C364))),0,IF(ISNUMBER(SEARCH("Repas",$C364)),0.5,IF(ISNUMBER(SEARCH("Bureau à domicile",$C364)),Accueil!$B$13,IF(OR(ISNUMBER(SEARCH("Véhicule",$C364)),ISNUMBER(SEARCH("Vehicule",$C364)),ISNUMBER(SEARCH("vehicule",$C364))),Accueil!$B$14,IFERROR(VLOOKUP($C364,$L$3:$P$43,5,FALSE),1)))))),2),0)</f>
        <v>0</v>
      </c>
      <c r="AH364" s="231">
        <f ca="1">IF($AD364,ROUND(IF(ISNUMBER(F364),F364,0)*(IF(OR(ISNUMBER(SEARCH("Non déductible",$C364)),ISNUMBER(SEARCH("Non deductible",$C364))),0,IF(ISNUMBER(SEARCH("Repas",$C364)),0.5,IF(ISNUMBER(SEARCH("Bureau à domicile",$C364)),Accueil!$B$13,IF(OR(ISNUMBER(SEARCH("Véhicule",$C364)),ISNUMBER(SEARCH("Vehicule",$C364)),ISNUMBER(SEARCH("vehicule",$C364))),Accueil!$B$14,IFERROR(VLOOKUP($C364,$L$3:$P$43,5,FALSE),1)))))),2),0)</f>
        <v>0</v>
      </c>
    </row>
    <row r="365" spans="1:34" ht="20.100000000000001" customHeight="1" x14ac:dyDescent="0.25">
      <c r="A365" s="248" t="str">
        <f>IF(NOT(_xlfn.ISFORMULA(D365)),IF(AND(ISNUMBER(D365),D365&lt;&gt;0),Accueil!$B$7,IF(NOT(_xlfn.ISFORMULA(G365)),IF(AND(ISNUMBER(G365),G365&lt;&gt;0),Accueil!$B$7,""),"")),IF(NOT(_xlfn.ISFORMULA(G365)),IF(AND(ISNUMBER(G365),G365&lt;&gt;0),Accueil!$B$7,""),""))</f>
        <v/>
      </c>
      <c r="B365" s="37"/>
      <c r="C365" s="50"/>
      <c r="D365" s="249" t="str">
        <f t="shared" ca="1" si="58"/>
        <v/>
      </c>
      <c r="E365" s="223" t="str">
        <f t="shared" ca="1" si="59"/>
        <v/>
      </c>
      <c r="F365" s="223" t="str">
        <f t="shared" ca="1" si="60"/>
        <v/>
      </c>
      <c r="G365" s="224" t="str">
        <f t="shared" ca="1" si="61"/>
        <v/>
      </c>
      <c r="H365" s="255" t="str">
        <f t="shared" ca="1" si="62"/>
        <v/>
      </c>
      <c r="I365" s="251" t="str">
        <f t="shared" ca="1" si="63"/>
        <v/>
      </c>
      <c r="J365" s="244" t="str">
        <f t="shared" ca="1" si="64"/>
        <v/>
      </c>
      <c r="K365" s="35"/>
      <c r="L365" s="148"/>
      <c r="M365" s="148"/>
      <c r="N365" s="148"/>
      <c r="O365" s="148"/>
      <c r="P365" s="148"/>
      <c r="Q365" s="148"/>
      <c r="R365" s="148"/>
      <c r="S365" s="148"/>
      <c r="T365" s="197"/>
      <c r="U365" s="35"/>
      <c r="X365" s="148"/>
      <c r="Y365" s="148"/>
      <c r="Z365" s="148"/>
      <c r="AA365" s="228" t="b">
        <f t="shared" ca="1" si="65"/>
        <v>1</v>
      </c>
      <c r="AB365" s="228" t="b">
        <f t="shared" si="66"/>
        <v>0</v>
      </c>
      <c r="AC365" s="228" t="b">
        <f ca="1">AND(Accueil!$Z$100="Régulière",Accueil!$E$5="Oui",$AA365,NOT($AB365),OR($AE365="",Accueil!$E$7="",NOT(ISNUMBER(Accueil!$E$7)),$AE365&gt;=Accueil!$E$7))</f>
        <v>0</v>
      </c>
      <c r="AD365" s="228" t="b">
        <f ca="1">AND(Accueil!$Z$100="Régulière",Accueil!$E$8="Oui",$AA365,NOT($AB365),OR($AE365="",Accueil!$E$10="",NOT(ISNUMBER(Accueil!$E$10)),$AE365&gt;=Accueil!$E$10))</f>
        <v>0</v>
      </c>
      <c r="AE365" s="247" t="str">
        <f>IF(NOT(_xlfn.ISFORMULA(A365)),IF(ISNUMBER(A365),A365,IF(NOT(_xlfn.ISFORMULA(D365)),IF(AND(ISNUMBER(D365),D365&lt;&gt;0),Accueil!$B$7,IF(NOT(_xlfn.ISFORMULA(G365)),IF(AND(ISNUMBER(G365),G365&lt;&gt;0),Accueil!$B$7,""),"")),IF(NOT(_xlfn.ISFORMULA(G365)),IF(AND(ISNUMBER(G365),G365&lt;&gt;0),Accueil!$B$7,""),""))),IF(NOT(_xlfn.ISFORMULA(D365)),IF(AND(ISNUMBER(D365),D365&lt;&gt;0),Accueil!$B$7,IF(NOT(_xlfn.ISFORMULA(G365)),IF(AND(ISNUMBER(G365),G365&lt;&gt;0),Accueil!$B$7,""),"")),IF(NOT(_xlfn.ISFORMULA(G365)),IF(AND(ISNUMBER(G365),G365&lt;&gt;0),Accueil!$B$7,""),"")))</f>
        <v/>
      </c>
      <c r="AF365" s="231" t="str">
        <f t="shared" ca="1" si="67"/>
        <v/>
      </c>
      <c r="AG365" s="231">
        <f ca="1">IF($AC365,ROUND(IF(ISNUMBER(E365),E365,0)*(IF(OR(ISNUMBER(SEARCH("Non déductible",$C365)),ISNUMBER(SEARCH("Non deductible",$C365))),0,IF(ISNUMBER(SEARCH("Repas",$C365)),0.5,IF(ISNUMBER(SEARCH("Bureau à domicile",$C365)),Accueil!$B$13,IF(OR(ISNUMBER(SEARCH("Véhicule",$C365)),ISNUMBER(SEARCH("Vehicule",$C365)),ISNUMBER(SEARCH("vehicule",$C365))),Accueil!$B$14,IFERROR(VLOOKUP($C365,$L$3:$P$43,5,FALSE),1)))))),2),0)</f>
        <v>0</v>
      </c>
      <c r="AH365" s="231">
        <f ca="1">IF($AD365,ROUND(IF(ISNUMBER(F365),F365,0)*(IF(OR(ISNUMBER(SEARCH("Non déductible",$C365)),ISNUMBER(SEARCH("Non deductible",$C365))),0,IF(ISNUMBER(SEARCH("Repas",$C365)),0.5,IF(ISNUMBER(SEARCH("Bureau à domicile",$C365)),Accueil!$B$13,IF(OR(ISNUMBER(SEARCH("Véhicule",$C365)),ISNUMBER(SEARCH("Vehicule",$C365)),ISNUMBER(SEARCH("vehicule",$C365))),Accueil!$B$14,IFERROR(VLOOKUP($C365,$L$3:$P$43,5,FALSE),1)))))),2),0)</f>
        <v>0</v>
      </c>
    </row>
    <row r="366" spans="1:34" ht="20.100000000000001" customHeight="1" x14ac:dyDescent="0.25">
      <c r="A366" s="248" t="str">
        <f>IF(NOT(_xlfn.ISFORMULA(D366)),IF(AND(ISNUMBER(D366),D366&lt;&gt;0),Accueil!$B$7,IF(NOT(_xlfn.ISFORMULA(G366)),IF(AND(ISNUMBER(G366),G366&lt;&gt;0),Accueil!$B$7,""),"")),IF(NOT(_xlfn.ISFORMULA(G366)),IF(AND(ISNUMBER(G366),G366&lt;&gt;0),Accueil!$B$7,""),""))</f>
        <v/>
      </c>
      <c r="B366" s="37"/>
      <c r="C366" s="50"/>
      <c r="D366" s="249" t="str">
        <f t="shared" ca="1" si="58"/>
        <v/>
      </c>
      <c r="E366" s="223" t="str">
        <f t="shared" ca="1" si="59"/>
        <v/>
      </c>
      <c r="F366" s="223" t="str">
        <f t="shared" ca="1" si="60"/>
        <v/>
      </c>
      <c r="G366" s="224" t="str">
        <f t="shared" ca="1" si="61"/>
        <v/>
      </c>
      <c r="H366" s="255" t="str">
        <f t="shared" ca="1" si="62"/>
        <v/>
      </c>
      <c r="I366" s="251" t="str">
        <f t="shared" ca="1" si="63"/>
        <v/>
      </c>
      <c r="J366" s="244" t="str">
        <f t="shared" ca="1" si="64"/>
        <v/>
      </c>
      <c r="K366" s="35"/>
      <c r="L366" s="148"/>
      <c r="M366" s="148"/>
      <c r="N366" s="148"/>
      <c r="O366" s="148"/>
      <c r="P366" s="148"/>
      <c r="Q366" s="148"/>
      <c r="R366" s="148"/>
      <c r="S366" s="148"/>
      <c r="T366" s="197"/>
      <c r="U366" s="35"/>
      <c r="X366" s="148"/>
      <c r="Y366" s="148"/>
      <c r="Z366" s="148"/>
      <c r="AA366" s="228" t="b">
        <f t="shared" ca="1" si="65"/>
        <v>1</v>
      </c>
      <c r="AB366" s="228" t="b">
        <f t="shared" si="66"/>
        <v>0</v>
      </c>
      <c r="AC366" s="228" t="b">
        <f ca="1">AND(Accueil!$Z$100="Régulière",Accueil!$E$5="Oui",$AA366,NOT($AB366),OR($AE366="",Accueil!$E$7="",NOT(ISNUMBER(Accueil!$E$7)),$AE366&gt;=Accueil!$E$7))</f>
        <v>0</v>
      </c>
      <c r="AD366" s="228" t="b">
        <f ca="1">AND(Accueil!$Z$100="Régulière",Accueil!$E$8="Oui",$AA366,NOT($AB366),OR($AE366="",Accueil!$E$10="",NOT(ISNUMBER(Accueil!$E$10)),$AE366&gt;=Accueil!$E$10))</f>
        <v>0</v>
      </c>
      <c r="AE366" s="247" t="str">
        <f>IF(NOT(_xlfn.ISFORMULA(A366)),IF(ISNUMBER(A366),A366,IF(NOT(_xlfn.ISFORMULA(D366)),IF(AND(ISNUMBER(D366),D366&lt;&gt;0),Accueil!$B$7,IF(NOT(_xlfn.ISFORMULA(G366)),IF(AND(ISNUMBER(G366),G366&lt;&gt;0),Accueil!$B$7,""),"")),IF(NOT(_xlfn.ISFORMULA(G366)),IF(AND(ISNUMBER(G366),G366&lt;&gt;0),Accueil!$B$7,""),""))),IF(NOT(_xlfn.ISFORMULA(D366)),IF(AND(ISNUMBER(D366),D366&lt;&gt;0),Accueil!$B$7,IF(NOT(_xlfn.ISFORMULA(G366)),IF(AND(ISNUMBER(G366),G366&lt;&gt;0),Accueil!$B$7,""),"")),IF(NOT(_xlfn.ISFORMULA(G366)),IF(AND(ISNUMBER(G366),G366&lt;&gt;0),Accueil!$B$7,""),"")))</f>
        <v/>
      </c>
      <c r="AF366" s="231" t="str">
        <f t="shared" ca="1" si="67"/>
        <v/>
      </c>
      <c r="AG366" s="231">
        <f ca="1">IF($AC366,ROUND(IF(ISNUMBER(E366),E366,0)*(IF(OR(ISNUMBER(SEARCH("Non déductible",$C366)),ISNUMBER(SEARCH("Non deductible",$C366))),0,IF(ISNUMBER(SEARCH("Repas",$C366)),0.5,IF(ISNUMBER(SEARCH("Bureau à domicile",$C366)),Accueil!$B$13,IF(OR(ISNUMBER(SEARCH("Véhicule",$C366)),ISNUMBER(SEARCH("Vehicule",$C366)),ISNUMBER(SEARCH("vehicule",$C366))),Accueil!$B$14,IFERROR(VLOOKUP($C366,$L$3:$P$43,5,FALSE),1)))))),2),0)</f>
        <v>0</v>
      </c>
      <c r="AH366" s="231">
        <f ca="1">IF($AD366,ROUND(IF(ISNUMBER(F366),F366,0)*(IF(OR(ISNUMBER(SEARCH("Non déductible",$C366)),ISNUMBER(SEARCH("Non deductible",$C366))),0,IF(ISNUMBER(SEARCH("Repas",$C366)),0.5,IF(ISNUMBER(SEARCH("Bureau à domicile",$C366)),Accueil!$B$13,IF(OR(ISNUMBER(SEARCH("Véhicule",$C366)),ISNUMBER(SEARCH("Vehicule",$C366)),ISNUMBER(SEARCH("vehicule",$C366))),Accueil!$B$14,IFERROR(VLOOKUP($C366,$L$3:$P$43,5,FALSE),1)))))),2),0)</f>
        <v>0</v>
      </c>
    </row>
    <row r="367" spans="1:34" ht="20.100000000000001" customHeight="1" x14ac:dyDescent="0.25">
      <c r="A367" s="248" t="str">
        <f>IF(NOT(_xlfn.ISFORMULA(D367)),IF(AND(ISNUMBER(D367),D367&lt;&gt;0),Accueil!$B$7,IF(NOT(_xlfn.ISFORMULA(G367)),IF(AND(ISNUMBER(G367),G367&lt;&gt;0),Accueil!$B$7,""),"")),IF(NOT(_xlfn.ISFORMULA(G367)),IF(AND(ISNUMBER(G367),G367&lt;&gt;0),Accueil!$B$7,""),""))</f>
        <v/>
      </c>
      <c r="B367" s="37"/>
      <c r="C367" s="50"/>
      <c r="D367" s="249" t="str">
        <f t="shared" ca="1" si="58"/>
        <v/>
      </c>
      <c r="E367" s="223" t="str">
        <f t="shared" ca="1" si="59"/>
        <v/>
      </c>
      <c r="F367" s="223" t="str">
        <f t="shared" ca="1" si="60"/>
        <v/>
      </c>
      <c r="G367" s="224" t="str">
        <f t="shared" ca="1" si="61"/>
        <v/>
      </c>
      <c r="H367" s="255" t="str">
        <f t="shared" ca="1" si="62"/>
        <v/>
      </c>
      <c r="I367" s="251" t="str">
        <f t="shared" ca="1" si="63"/>
        <v/>
      </c>
      <c r="J367" s="244" t="str">
        <f t="shared" ca="1" si="64"/>
        <v/>
      </c>
      <c r="K367" s="35"/>
      <c r="L367" s="148"/>
      <c r="M367" s="148"/>
      <c r="N367" s="148"/>
      <c r="O367" s="148"/>
      <c r="P367" s="148"/>
      <c r="Q367" s="148"/>
      <c r="R367" s="148"/>
      <c r="S367" s="148"/>
      <c r="T367" s="197"/>
      <c r="U367" s="35"/>
      <c r="X367" s="148"/>
      <c r="Y367" s="148"/>
      <c r="Z367" s="148"/>
      <c r="AA367" s="228" t="b">
        <f t="shared" ca="1" si="65"/>
        <v>1</v>
      </c>
      <c r="AB367" s="228" t="b">
        <f t="shared" si="66"/>
        <v>0</v>
      </c>
      <c r="AC367" s="228" t="b">
        <f ca="1">AND(Accueil!$Z$100="Régulière",Accueil!$E$5="Oui",$AA367,NOT($AB367),OR($AE367="",Accueil!$E$7="",NOT(ISNUMBER(Accueil!$E$7)),$AE367&gt;=Accueil!$E$7))</f>
        <v>0</v>
      </c>
      <c r="AD367" s="228" t="b">
        <f ca="1">AND(Accueil!$Z$100="Régulière",Accueil!$E$8="Oui",$AA367,NOT($AB367),OR($AE367="",Accueil!$E$10="",NOT(ISNUMBER(Accueil!$E$10)),$AE367&gt;=Accueil!$E$10))</f>
        <v>0</v>
      </c>
      <c r="AE367" s="247" t="str">
        <f>IF(NOT(_xlfn.ISFORMULA(A367)),IF(ISNUMBER(A367),A367,IF(NOT(_xlfn.ISFORMULA(D367)),IF(AND(ISNUMBER(D367),D367&lt;&gt;0),Accueil!$B$7,IF(NOT(_xlfn.ISFORMULA(G367)),IF(AND(ISNUMBER(G367),G367&lt;&gt;0),Accueil!$B$7,""),"")),IF(NOT(_xlfn.ISFORMULA(G367)),IF(AND(ISNUMBER(G367),G367&lt;&gt;0),Accueil!$B$7,""),""))),IF(NOT(_xlfn.ISFORMULA(D367)),IF(AND(ISNUMBER(D367),D367&lt;&gt;0),Accueil!$B$7,IF(NOT(_xlfn.ISFORMULA(G367)),IF(AND(ISNUMBER(G367),G367&lt;&gt;0),Accueil!$B$7,""),"")),IF(NOT(_xlfn.ISFORMULA(G367)),IF(AND(ISNUMBER(G367),G367&lt;&gt;0),Accueil!$B$7,""),"")))</f>
        <v/>
      </c>
      <c r="AF367" s="231" t="str">
        <f t="shared" ca="1" si="67"/>
        <v/>
      </c>
      <c r="AG367" s="231">
        <f ca="1">IF($AC367,ROUND(IF(ISNUMBER(E367),E367,0)*(IF(OR(ISNUMBER(SEARCH("Non déductible",$C367)),ISNUMBER(SEARCH("Non deductible",$C367))),0,IF(ISNUMBER(SEARCH("Repas",$C367)),0.5,IF(ISNUMBER(SEARCH("Bureau à domicile",$C367)),Accueil!$B$13,IF(OR(ISNUMBER(SEARCH("Véhicule",$C367)),ISNUMBER(SEARCH("Vehicule",$C367)),ISNUMBER(SEARCH("vehicule",$C367))),Accueil!$B$14,IFERROR(VLOOKUP($C367,$L$3:$P$43,5,FALSE),1)))))),2),0)</f>
        <v>0</v>
      </c>
      <c r="AH367" s="231">
        <f ca="1">IF($AD367,ROUND(IF(ISNUMBER(F367),F367,0)*(IF(OR(ISNUMBER(SEARCH("Non déductible",$C367)),ISNUMBER(SEARCH("Non deductible",$C367))),0,IF(ISNUMBER(SEARCH("Repas",$C367)),0.5,IF(ISNUMBER(SEARCH("Bureau à domicile",$C367)),Accueil!$B$13,IF(OR(ISNUMBER(SEARCH("Véhicule",$C367)),ISNUMBER(SEARCH("Vehicule",$C367)),ISNUMBER(SEARCH("vehicule",$C367))),Accueil!$B$14,IFERROR(VLOOKUP($C367,$L$3:$P$43,5,FALSE),1)))))),2),0)</f>
        <v>0</v>
      </c>
    </row>
    <row r="368" spans="1:34" ht="20.100000000000001" customHeight="1" x14ac:dyDescent="0.25">
      <c r="A368" s="248" t="str">
        <f>IF(NOT(_xlfn.ISFORMULA(D368)),IF(AND(ISNUMBER(D368),D368&lt;&gt;0),Accueil!$B$7,IF(NOT(_xlfn.ISFORMULA(G368)),IF(AND(ISNUMBER(G368),G368&lt;&gt;0),Accueil!$B$7,""),"")),IF(NOT(_xlfn.ISFORMULA(G368)),IF(AND(ISNUMBER(G368),G368&lt;&gt;0),Accueil!$B$7,""),""))</f>
        <v/>
      </c>
      <c r="B368" s="37"/>
      <c r="C368" s="50"/>
      <c r="D368" s="249" t="str">
        <f t="shared" ca="1" si="58"/>
        <v/>
      </c>
      <c r="E368" s="223" t="str">
        <f t="shared" ca="1" si="59"/>
        <v/>
      </c>
      <c r="F368" s="223" t="str">
        <f t="shared" ca="1" si="60"/>
        <v/>
      </c>
      <c r="G368" s="224" t="str">
        <f t="shared" ca="1" si="61"/>
        <v/>
      </c>
      <c r="H368" s="255" t="str">
        <f t="shared" ca="1" si="62"/>
        <v/>
      </c>
      <c r="I368" s="251" t="str">
        <f t="shared" ca="1" si="63"/>
        <v/>
      </c>
      <c r="J368" s="244" t="str">
        <f t="shared" ca="1" si="64"/>
        <v/>
      </c>
      <c r="K368" s="35"/>
      <c r="L368" s="148"/>
      <c r="M368" s="148"/>
      <c r="N368" s="148"/>
      <c r="O368" s="148"/>
      <c r="P368" s="148"/>
      <c r="Q368" s="148"/>
      <c r="R368" s="148"/>
      <c r="S368" s="148"/>
      <c r="T368" s="197"/>
      <c r="U368" s="35"/>
      <c r="X368" s="148"/>
      <c r="Y368" s="148"/>
      <c r="Z368" s="148"/>
      <c r="AA368" s="228" t="b">
        <f t="shared" ca="1" si="65"/>
        <v>1</v>
      </c>
      <c r="AB368" s="228" t="b">
        <f t="shared" si="66"/>
        <v>0</v>
      </c>
      <c r="AC368" s="228" t="b">
        <f ca="1">AND(Accueil!$Z$100="Régulière",Accueil!$E$5="Oui",$AA368,NOT($AB368),OR($AE368="",Accueil!$E$7="",NOT(ISNUMBER(Accueil!$E$7)),$AE368&gt;=Accueil!$E$7))</f>
        <v>0</v>
      </c>
      <c r="AD368" s="228" t="b">
        <f ca="1">AND(Accueil!$Z$100="Régulière",Accueil!$E$8="Oui",$AA368,NOT($AB368),OR($AE368="",Accueil!$E$10="",NOT(ISNUMBER(Accueil!$E$10)),$AE368&gt;=Accueil!$E$10))</f>
        <v>0</v>
      </c>
      <c r="AE368" s="247" t="str">
        <f>IF(NOT(_xlfn.ISFORMULA(A368)),IF(ISNUMBER(A368),A368,IF(NOT(_xlfn.ISFORMULA(D368)),IF(AND(ISNUMBER(D368),D368&lt;&gt;0),Accueil!$B$7,IF(NOT(_xlfn.ISFORMULA(G368)),IF(AND(ISNUMBER(G368),G368&lt;&gt;0),Accueil!$B$7,""),"")),IF(NOT(_xlfn.ISFORMULA(G368)),IF(AND(ISNUMBER(G368),G368&lt;&gt;0),Accueil!$B$7,""),""))),IF(NOT(_xlfn.ISFORMULA(D368)),IF(AND(ISNUMBER(D368),D368&lt;&gt;0),Accueil!$B$7,IF(NOT(_xlfn.ISFORMULA(G368)),IF(AND(ISNUMBER(G368),G368&lt;&gt;0),Accueil!$B$7,""),"")),IF(NOT(_xlfn.ISFORMULA(G368)),IF(AND(ISNUMBER(G368),G368&lt;&gt;0),Accueil!$B$7,""),"")))</f>
        <v/>
      </c>
      <c r="AF368" s="231" t="str">
        <f t="shared" ca="1" si="67"/>
        <v/>
      </c>
      <c r="AG368" s="231">
        <f ca="1">IF($AC368,ROUND(IF(ISNUMBER(E368),E368,0)*(IF(OR(ISNUMBER(SEARCH("Non déductible",$C368)),ISNUMBER(SEARCH("Non deductible",$C368))),0,IF(ISNUMBER(SEARCH("Repas",$C368)),0.5,IF(ISNUMBER(SEARCH("Bureau à domicile",$C368)),Accueil!$B$13,IF(OR(ISNUMBER(SEARCH("Véhicule",$C368)),ISNUMBER(SEARCH("Vehicule",$C368)),ISNUMBER(SEARCH("vehicule",$C368))),Accueil!$B$14,IFERROR(VLOOKUP($C368,$L$3:$P$43,5,FALSE),1)))))),2),0)</f>
        <v>0</v>
      </c>
      <c r="AH368" s="231">
        <f ca="1">IF($AD368,ROUND(IF(ISNUMBER(F368),F368,0)*(IF(OR(ISNUMBER(SEARCH("Non déductible",$C368)),ISNUMBER(SEARCH("Non deductible",$C368))),0,IF(ISNUMBER(SEARCH("Repas",$C368)),0.5,IF(ISNUMBER(SEARCH("Bureau à domicile",$C368)),Accueil!$B$13,IF(OR(ISNUMBER(SEARCH("Véhicule",$C368)),ISNUMBER(SEARCH("Vehicule",$C368)),ISNUMBER(SEARCH("vehicule",$C368))),Accueil!$B$14,IFERROR(VLOOKUP($C368,$L$3:$P$43,5,FALSE),1)))))),2),0)</f>
        <v>0</v>
      </c>
    </row>
    <row r="369" spans="1:34" ht="20.100000000000001" customHeight="1" x14ac:dyDescent="0.25">
      <c r="A369" s="248" t="str">
        <f>IF(NOT(_xlfn.ISFORMULA(D369)),IF(AND(ISNUMBER(D369),D369&lt;&gt;0),Accueil!$B$7,IF(NOT(_xlfn.ISFORMULA(G369)),IF(AND(ISNUMBER(G369),G369&lt;&gt;0),Accueil!$B$7,""),"")),IF(NOT(_xlfn.ISFORMULA(G369)),IF(AND(ISNUMBER(G369),G369&lt;&gt;0),Accueil!$B$7,""),""))</f>
        <v/>
      </c>
      <c r="B369" s="37"/>
      <c r="C369" s="50"/>
      <c r="D369" s="249" t="str">
        <f t="shared" ca="1" si="58"/>
        <v/>
      </c>
      <c r="E369" s="223" t="str">
        <f t="shared" ca="1" si="59"/>
        <v/>
      </c>
      <c r="F369" s="223" t="str">
        <f t="shared" ca="1" si="60"/>
        <v/>
      </c>
      <c r="G369" s="224" t="str">
        <f t="shared" ca="1" si="61"/>
        <v/>
      </c>
      <c r="H369" s="255" t="str">
        <f t="shared" ca="1" si="62"/>
        <v/>
      </c>
      <c r="I369" s="251" t="str">
        <f t="shared" ca="1" si="63"/>
        <v/>
      </c>
      <c r="J369" s="244" t="str">
        <f t="shared" ca="1" si="64"/>
        <v/>
      </c>
      <c r="K369" s="35"/>
      <c r="L369" s="148"/>
      <c r="M369" s="148"/>
      <c r="N369" s="148"/>
      <c r="O369" s="148"/>
      <c r="P369" s="148"/>
      <c r="Q369" s="148"/>
      <c r="R369" s="148"/>
      <c r="S369" s="148"/>
      <c r="T369" s="197"/>
      <c r="U369" s="35"/>
      <c r="X369" s="148"/>
      <c r="Y369" s="148"/>
      <c r="Z369" s="148"/>
      <c r="AA369" s="228" t="b">
        <f t="shared" ca="1" si="65"/>
        <v>1</v>
      </c>
      <c r="AB369" s="228" t="b">
        <f t="shared" si="66"/>
        <v>0</v>
      </c>
      <c r="AC369" s="228" t="b">
        <f ca="1">AND(Accueil!$Z$100="Régulière",Accueil!$E$5="Oui",$AA369,NOT($AB369),OR($AE369="",Accueil!$E$7="",NOT(ISNUMBER(Accueil!$E$7)),$AE369&gt;=Accueil!$E$7))</f>
        <v>0</v>
      </c>
      <c r="AD369" s="228" t="b">
        <f ca="1">AND(Accueil!$Z$100="Régulière",Accueil!$E$8="Oui",$AA369,NOT($AB369),OR($AE369="",Accueil!$E$10="",NOT(ISNUMBER(Accueil!$E$10)),$AE369&gt;=Accueil!$E$10))</f>
        <v>0</v>
      </c>
      <c r="AE369" s="247" t="str">
        <f>IF(NOT(_xlfn.ISFORMULA(A369)),IF(ISNUMBER(A369),A369,IF(NOT(_xlfn.ISFORMULA(D369)),IF(AND(ISNUMBER(D369),D369&lt;&gt;0),Accueil!$B$7,IF(NOT(_xlfn.ISFORMULA(G369)),IF(AND(ISNUMBER(G369),G369&lt;&gt;0),Accueil!$B$7,""),"")),IF(NOT(_xlfn.ISFORMULA(G369)),IF(AND(ISNUMBER(G369),G369&lt;&gt;0),Accueil!$B$7,""),""))),IF(NOT(_xlfn.ISFORMULA(D369)),IF(AND(ISNUMBER(D369),D369&lt;&gt;0),Accueil!$B$7,IF(NOT(_xlfn.ISFORMULA(G369)),IF(AND(ISNUMBER(G369),G369&lt;&gt;0),Accueil!$B$7,""),"")),IF(NOT(_xlfn.ISFORMULA(G369)),IF(AND(ISNUMBER(G369),G369&lt;&gt;0),Accueil!$B$7,""),"")))</f>
        <v/>
      </c>
      <c r="AF369" s="231" t="str">
        <f t="shared" ca="1" si="67"/>
        <v/>
      </c>
      <c r="AG369" s="231">
        <f ca="1">IF($AC369,ROUND(IF(ISNUMBER(E369),E369,0)*(IF(OR(ISNUMBER(SEARCH("Non déductible",$C369)),ISNUMBER(SEARCH("Non deductible",$C369))),0,IF(ISNUMBER(SEARCH("Repas",$C369)),0.5,IF(ISNUMBER(SEARCH("Bureau à domicile",$C369)),Accueil!$B$13,IF(OR(ISNUMBER(SEARCH("Véhicule",$C369)),ISNUMBER(SEARCH("Vehicule",$C369)),ISNUMBER(SEARCH("vehicule",$C369))),Accueil!$B$14,IFERROR(VLOOKUP($C369,$L$3:$P$43,5,FALSE),1)))))),2),0)</f>
        <v>0</v>
      </c>
      <c r="AH369" s="231">
        <f ca="1">IF($AD369,ROUND(IF(ISNUMBER(F369),F369,0)*(IF(OR(ISNUMBER(SEARCH("Non déductible",$C369)),ISNUMBER(SEARCH("Non deductible",$C369))),0,IF(ISNUMBER(SEARCH("Repas",$C369)),0.5,IF(ISNUMBER(SEARCH("Bureau à domicile",$C369)),Accueil!$B$13,IF(OR(ISNUMBER(SEARCH("Véhicule",$C369)),ISNUMBER(SEARCH("Vehicule",$C369)),ISNUMBER(SEARCH("vehicule",$C369))),Accueil!$B$14,IFERROR(VLOOKUP($C369,$L$3:$P$43,5,FALSE),1)))))),2),0)</f>
        <v>0</v>
      </c>
    </row>
    <row r="370" spans="1:34" ht="20.100000000000001" customHeight="1" x14ac:dyDescent="0.25">
      <c r="A370" s="248" t="str">
        <f>IF(NOT(_xlfn.ISFORMULA(D370)),IF(AND(ISNUMBER(D370),D370&lt;&gt;0),Accueil!$B$7,IF(NOT(_xlfn.ISFORMULA(G370)),IF(AND(ISNUMBER(G370),G370&lt;&gt;0),Accueil!$B$7,""),"")),IF(NOT(_xlfn.ISFORMULA(G370)),IF(AND(ISNUMBER(G370),G370&lt;&gt;0),Accueil!$B$7,""),""))</f>
        <v/>
      </c>
      <c r="B370" s="37"/>
      <c r="C370" s="50"/>
      <c r="D370" s="249" t="str">
        <f t="shared" ca="1" si="58"/>
        <v/>
      </c>
      <c r="E370" s="223" t="str">
        <f t="shared" ca="1" si="59"/>
        <v/>
      </c>
      <c r="F370" s="223" t="str">
        <f t="shared" ca="1" si="60"/>
        <v/>
      </c>
      <c r="G370" s="224" t="str">
        <f t="shared" ca="1" si="61"/>
        <v/>
      </c>
      <c r="H370" s="255" t="str">
        <f t="shared" ca="1" si="62"/>
        <v/>
      </c>
      <c r="I370" s="251" t="str">
        <f t="shared" ca="1" si="63"/>
        <v/>
      </c>
      <c r="J370" s="244" t="str">
        <f t="shared" ca="1" si="64"/>
        <v/>
      </c>
      <c r="K370" s="35"/>
      <c r="L370" s="148"/>
      <c r="M370" s="148"/>
      <c r="N370" s="148"/>
      <c r="O370" s="148"/>
      <c r="P370" s="148"/>
      <c r="Q370" s="148"/>
      <c r="R370" s="148"/>
      <c r="S370" s="148"/>
      <c r="T370" s="197"/>
      <c r="U370" s="35"/>
      <c r="X370" s="148"/>
      <c r="Y370" s="148"/>
      <c r="Z370" s="148"/>
      <c r="AA370" s="228" t="b">
        <f t="shared" ca="1" si="65"/>
        <v>1</v>
      </c>
      <c r="AB370" s="228" t="b">
        <f t="shared" si="66"/>
        <v>0</v>
      </c>
      <c r="AC370" s="228" t="b">
        <f ca="1">AND(Accueil!$Z$100="Régulière",Accueil!$E$5="Oui",$AA370,NOT($AB370),OR($AE370="",Accueil!$E$7="",NOT(ISNUMBER(Accueil!$E$7)),$AE370&gt;=Accueil!$E$7))</f>
        <v>0</v>
      </c>
      <c r="AD370" s="228" t="b">
        <f ca="1">AND(Accueil!$Z$100="Régulière",Accueil!$E$8="Oui",$AA370,NOT($AB370),OR($AE370="",Accueil!$E$10="",NOT(ISNUMBER(Accueil!$E$10)),$AE370&gt;=Accueil!$E$10))</f>
        <v>0</v>
      </c>
      <c r="AE370" s="247" t="str">
        <f>IF(NOT(_xlfn.ISFORMULA(A370)),IF(ISNUMBER(A370),A370,IF(NOT(_xlfn.ISFORMULA(D370)),IF(AND(ISNUMBER(D370),D370&lt;&gt;0),Accueil!$B$7,IF(NOT(_xlfn.ISFORMULA(G370)),IF(AND(ISNUMBER(G370),G370&lt;&gt;0),Accueil!$B$7,""),"")),IF(NOT(_xlfn.ISFORMULA(G370)),IF(AND(ISNUMBER(G370),G370&lt;&gt;0),Accueil!$B$7,""),""))),IF(NOT(_xlfn.ISFORMULA(D370)),IF(AND(ISNUMBER(D370),D370&lt;&gt;0),Accueil!$B$7,IF(NOT(_xlfn.ISFORMULA(G370)),IF(AND(ISNUMBER(G370),G370&lt;&gt;0),Accueil!$B$7,""),"")),IF(NOT(_xlfn.ISFORMULA(G370)),IF(AND(ISNUMBER(G370),G370&lt;&gt;0),Accueil!$B$7,""),"")))</f>
        <v/>
      </c>
      <c r="AF370" s="231" t="str">
        <f t="shared" ca="1" si="67"/>
        <v/>
      </c>
      <c r="AG370" s="231">
        <f ca="1">IF($AC370,ROUND(IF(ISNUMBER(E370),E370,0)*(IF(OR(ISNUMBER(SEARCH("Non déductible",$C370)),ISNUMBER(SEARCH("Non deductible",$C370))),0,IF(ISNUMBER(SEARCH("Repas",$C370)),0.5,IF(ISNUMBER(SEARCH("Bureau à domicile",$C370)),Accueil!$B$13,IF(OR(ISNUMBER(SEARCH("Véhicule",$C370)),ISNUMBER(SEARCH("Vehicule",$C370)),ISNUMBER(SEARCH("vehicule",$C370))),Accueil!$B$14,IFERROR(VLOOKUP($C370,$L$3:$P$43,5,FALSE),1)))))),2),0)</f>
        <v>0</v>
      </c>
      <c r="AH370" s="231">
        <f ca="1">IF($AD370,ROUND(IF(ISNUMBER(F370),F370,0)*(IF(OR(ISNUMBER(SEARCH("Non déductible",$C370)),ISNUMBER(SEARCH("Non deductible",$C370))),0,IF(ISNUMBER(SEARCH("Repas",$C370)),0.5,IF(ISNUMBER(SEARCH("Bureau à domicile",$C370)),Accueil!$B$13,IF(OR(ISNUMBER(SEARCH("Véhicule",$C370)),ISNUMBER(SEARCH("Vehicule",$C370)),ISNUMBER(SEARCH("vehicule",$C370))),Accueil!$B$14,IFERROR(VLOOKUP($C370,$L$3:$P$43,5,FALSE),1)))))),2),0)</f>
        <v>0</v>
      </c>
    </row>
    <row r="371" spans="1:34" ht="20.100000000000001" customHeight="1" x14ac:dyDescent="0.25">
      <c r="A371" s="248" t="str">
        <f>IF(NOT(_xlfn.ISFORMULA(D371)),IF(AND(ISNUMBER(D371),D371&lt;&gt;0),Accueil!$B$7,IF(NOT(_xlfn.ISFORMULA(G371)),IF(AND(ISNUMBER(G371),G371&lt;&gt;0),Accueil!$B$7,""),"")),IF(NOT(_xlfn.ISFORMULA(G371)),IF(AND(ISNUMBER(G371),G371&lt;&gt;0),Accueil!$B$7,""),""))</f>
        <v/>
      </c>
      <c r="B371" s="37"/>
      <c r="C371" s="50"/>
      <c r="D371" s="249" t="str">
        <f t="shared" ca="1" si="58"/>
        <v/>
      </c>
      <c r="E371" s="223" t="str">
        <f t="shared" ca="1" si="59"/>
        <v/>
      </c>
      <c r="F371" s="223" t="str">
        <f t="shared" ca="1" si="60"/>
        <v/>
      </c>
      <c r="G371" s="224" t="str">
        <f t="shared" ca="1" si="61"/>
        <v/>
      </c>
      <c r="H371" s="255" t="str">
        <f t="shared" ca="1" si="62"/>
        <v/>
      </c>
      <c r="I371" s="251" t="str">
        <f t="shared" ca="1" si="63"/>
        <v/>
      </c>
      <c r="J371" s="244" t="str">
        <f t="shared" ca="1" si="64"/>
        <v/>
      </c>
      <c r="K371" s="35"/>
      <c r="L371" s="148"/>
      <c r="M371" s="148"/>
      <c r="N371" s="148"/>
      <c r="O371" s="148"/>
      <c r="P371" s="148"/>
      <c r="Q371" s="148"/>
      <c r="R371" s="148"/>
      <c r="S371" s="148"/>
      <c r="T371" s="197"/>
      <c r="U371" s="35"/>
      <c r="X371" s="148"/>
      <c r="Y371" s="148"/>
      <c r="Z371" s="148"/>
      <c r="AA371" s="228" t="b">
        <f t="shared" ca="1" si="65"/>
        <v>1</v>
      </c>
      <c r="AB371" s="228" t="b">
        <f t="shared" si="66"/>
        <v>0</v>
      </c>
      <c r="AC371" s="228" t="b">
        <f ca="1">AND(Accueil!$Z$100="Régulière",Accueil!$E$5="Oui",$AA371,NOT($AB371),OR($AE371="",Accueil!$E$7="",NOT(ISNUMBER(Accueil!$E$7)),$AE371&gt;=Accueil!$E$7))</f>
        <v>0</v>
      </c>
      <c r="AD371" s="228" t="b">
        <f ca="1">AND(Accueil!$Z$100="Régulière",Accueil!$E$8="Oui",$AA371,NOT($AB371),OR($AE371="",Accueil!$E$10="",NOT(ISNUMBER(Accueil!$E$10)),$AE371&gt;=Accueil!$E$10))</f>
        <v>0</v>
      </c>
      <c r="AE371" s="247" t="str">
        <f>IF(NOT(_xlfn.ISFORMULA(A371)),IF(ISNUMBER(A371),A371,IF(NOT(_xlfn.ISFORMULA(D371)),IF(AND(ISNUMBER(D371),D371&lt;&gt;0),Accueil!$B$7,IF(NOT(_xlfn.ISFORMULA(G371)),IF(AND(ISNUMBER(G371),G371&lt;&gt;0),Accueil!$B$7,""),"")),IF(NOT(_xlfn.ISFORMULA(G371)),IF(AND(ISNUMBER(G371),G371&lt;&gt;0),Accueil!$B$7,""),""))),IF(NOT(_xlfn.ISFORMULA(D371)),IF(AND(ISNUMBER(D371),D371&lt;&gt;0),Accueil!$B$7,IF(NOT(_xlfn.ISFORMULA(G371)),IF(AND(ISNUMBER(G371),G371&lt;&gt;0),Accueil!$B$7,""),"")),IF(NOT(_xlfn.ISFORMULA(G371)),IF(AND(ISNUMBER(G371),G371&lt;&gt;0),Accueil!$B$7,""),"")))</f>
        <v/>
      </c>
      <c r="AF371" s="231" t="str">
        <f t="shared" ca="1" si="67"/>
        <v/>
      </c>
      <c r="AG371" s="231">
        <f ca="1">IF($AC371,ROUND(IF(ISNUMBER(E371),E371,0)*(IF(OR(ISNUMBER(SEARCH("Non déductible",$C371)),ISNUMBER(SEARCH("Non deductible",$C371))),0,IF(ISNUMBER(SEARCH("Repas",$C371)),0.5,IF(ISNUMBER(SEARCH("Bureau à domicile",$C371)),Accueil!$B$13,IF(OR(ISNUMBER(SEARCH("Véhicule",$C371)),ISNUMBER(SEARCH("Vehicule",$C371)),ISNUMBER(SEARCH("vehicule",$C371))),Accueil!$B$14,IFERROR(VLOOKUP($C371,$L$3:$P$43,5,FALSE),1)))))),2),0)</f>
        <v>0</v>
      </c>
      <c r="AH371" s="231">
        <f ca="1">IF($AD371,ROUND(IF(ISNUMBER(F371),F371,0)*(IF(OR(ISNUMBER(SEARCH("Non déductible",$C371)),ISNUMBER(SEARCH("Non deductible",$C371))),0,IF(ISNUMBER(SEARCH("Repas",$C371)),0.5,IF(ISNUMBER(SEARCH("Bureau à domicile",$C371)),Accueil!$B$13,IF(OR(ISNUMBER(SEARCH("Véhicule",$C371)),ISNUMBER(SEARCH("Vehicule",$C371)),ISNUMBER(SEARCH("vehicule",$C371))),Accueil!$B$14,IFERROR(VLOOKUP($C371,$L$3:$P$43,5,FALSE),1)))))),2),0)</f>
        <v>0</v>
      </c>
    </row>
    <row r="372" spans="1:34" ht="20.100000000000001" customHeight="1" x14ac:dyDescent="0.25">
      <c r="A372" s="248" t="str">
        <f>IF(NOT(_xlfn.ISFORMULA(D372)),IF(AND(ISNUMBER(D372),D372&lt;&gt;0),Accueil!$B$7,IF(NOT(_xlfn.ISFORMULA(G372)),IF(AND(ISNUMBER(G372),G372&lt;&gt;0),Accueil!$B$7,""),"")),IF(NOT(_xlfn.ISFORMULA(G372)),IF(AND(ISNUMBER(G372),G372&lt;&gt;0),Accueil!$B$7,""),""))</f>
        <v/>
      </c>
      <c r="B372" s="37"/>
      <c r="C372" s="50"/>
      <c r="D372" s="249" t="str">
        <f t="shared" ca="1" si="58"/>
        <v/>
      </c>
      <c r="E372" s="223" t="str">
        <f t="shared" ca="1" si="59"/>
        <v/>
      </c>
      <c r="F372" s="223" t="str">
        <f t="shared" ca="1" si="60"/>
        <v/>
      </c>
      <c r="G372" s="224" t="str">
        <f t="shared" ca="1" si="61"/>
        <v/>
      </c>
      <c r="H372" s="255" t="str">
        <f t="shared" ca="1" si="62"/>
        <v/>
      </c>
      <c r="I372" s="251" t="str">
        <f t="shared" ca="1" si="63"/>
        <v/>
      </c>
      <c r="J372" s="244" t="str">
        <f t="shared" ca="1" si="64"/>
        <v/>
      </c>
      <c r="K372" s="35"/>
      <c r="L372" s="148"/>
      <c r="M372" s="148"/>
      <c r="N372" s="148"/>
      <c r="O372" s="148"/>
      <c r="P372" s="148"/>
      <c r="Q372" s="148"/>
      <c r="R372" s="148"/>
      <c r="S372" s="148"/>
      <c r="T372" s="197"/>
      <c r="U372" s="35"/>
      <c r="X372" s="148"/>
      <c r="Y372" s="148"/>
      <c r="Z372" s="148"/>
      <c r="AA372" s="228" t="b">
        <f t="shared" ca="1" si="65"/>
        <v>1</v>
      </c>
      <c r="AB372" s="228" t="b">
        <f t="shared" si="66"/>
        <v>0</v>
      </c>
      <c r="AC372" s="228" t="b">
        <f ca="1">AND(Accueil!$Z$100="Régulière",Accueil!$E$5="Oui",$AA372,NOT($AB372),OR($AE372="",Accueil!$E$7="",NOT(ISNUMBER(Accueil!$E$7)),$AE372&gt;=Accueil!$E$7))</f>
        <v>0</v>
      </c>
      <c r="AD372" s="228" t="b">
        <f ca="1">AND(Accueil!$Z$100="Régulière",Accueil!$E$8="Oui",$AA372,NOT($AB372),OR($AE372="",Accueil!$E$10="",NOT(ISNUMBER(Accueil!$E$10)),$AE372&gt;=Accueil!$E$10))</f>
        <v>0</v>
      </c>
      <c r="AE372" s="247" t="str">
        <f>IF(NOT(_xlfn.ISFORMULA(A372)),IF(ISNUMBER(A372),A372,IF(NOT(_xlfn.ISFORMULA(D372)),IF(AND(ISNUMBER(D372),D372&lt;&gt;0),Accueil!$B$7,IF(NOT(_xlfn.ISFORMULA(G372)),IF(AND(ISNUMBER(G372),G372&lt;&gt;0),Accueil!$B$7,""),"")),IF(NOT(_xlfn.ISFORMULA(G372)),IF(AND(ISNUMBER(G372),G372&lt;&gt;0),Accueil!$B$7,""),""))),IF(NOT(_xlfn.ISFORMULA(D372)),IF(AND(ISNUMBER(D372),D372&lt;&gt;0),Accueil!$B$7,IF(NOT(_xlfn.ISFORMULA(G372)),IF(AND(ISNUMBER(G372),G372&lt;&gt;0),Accueil!$B$7,""),"")),IF(NOT(_xlfn.ISFORMULA(G372)),IF(AND(ISNUMBER(G372),G372&lt;&gt;0),Accueil!$B$7,""),"")))</f>
        <v/>
      </c>
      <c r="AF372" s="231" t="str">
        <f t="shared" ca="1" si="67"/>
        <v/>
      </c>
      <c r="AG372" s="231">
        <f ca="1">IF($AC372,ROUND(IF(ISNUMBER(E372),E372,0)*(IF(OR(ISNUMBER(SEARCH("Non déductible",$C372)),ISNUMBER(SEARCH("Non deductible",$C372))),0,IF(ISNUMBER(SEARCH("Repas",$C372)),0.5,IF(ISNUMBER(SEARCH("Bureau à domicile",$C372)),Accueil!$B$13,IF(OR(ISNUMBER(SEARCH("Véhicule",$C372)),ISNUMBER(SEARCH("Vehicule",$C372)),ISNUMBER(SEARCH("vehicule",$C372))),Accueil!$B$14,IFERROR(VLOOKUP($C372,$L$3:$P$43,5,FALSE),1)))))),2),0)</f>
        <v>0</v>
      </c>
      <c r="AH372" s="231">
        <f ca="1">IF($AD372,ROUND(IF(ISNUMBER(F372),F372,0)*(IF(OR(ISNUMBER(SEARCH("Non déductible",$C372)),ISNUMBER(SEARCH("Non deductible",$C372))),0,IF(ISNUMBER(SEARCH("Repas",$C372)),0.5,IF(ISNUMBER(SEARCH("Bureau à domicile",$C372)),Accueil!$B$13,IF(OR(ISNUMBER(SEARCH("Véhicule",$C372)),ISNUMBER(SEARCH("Vehicule",$C372)),ISNUMBER(SEARCH("vehicule",$C372))),Accueil!$B$14,IFERROR(VLOOKUP($C372,$L$3:$P$43,5,FALSE),1)))))),2),0)</f>
        <v>0</v>
      </c>
    </row>
    <row r="373" spans="1:34" ht="20.100000000000001" customHeight="1" x14ac:dyDescent="0.25">
      <c r="A373" s="248" t="str">
        <f>IF(NOT(_xlfn.ISFORMULA(D373)),IF(AND(ISNUMBER(D373),D373&lt;&gt;0),Accueil!$B$7,IF(NOT(_xlfn.ISFORMULA(G373)),IF(AND(ISNUMBER(G373),G373&lt;&gt;0),Accueil!$B$7,""),"")),IF(NOT(_xlfn.ISFORMULA(G373)),IF(AND(ISNUMBER(G373),G373&lt;&gt;0),Accueil!$B$7,""),""))</f>
        <v/>
      </c>
      <c r="B373" s="37"/>
      <c r="C373" s="50"/>
      <c r="D373" s="249" t="str">
        <f t="shared" ca="1" si="58"/>
        <v/>
      </c>
      <c r="E373" s="223" t="str">
        <f t="shared" ca="1" si="59"/>
        <v/>
      </c>
      <c r="F373" s="223" t="str">
        <f t="shared" ca="1" si="60"/>
        <v/>
      </c>
      <c r="G373" s="224" t="str">
        <f t="shared" ca="1" si="61"/>
        <v/>
      </c>
      <c r="H373" s="255" t="str">
        <f t="shared" ca="1" si="62"/>
        <v/>
      </c>
      <c r="I373" s="251" t="str">
        <f t="shared" ca="1" si="63"/>
        <v/>
      </c>
      <c r="J373" s="244" t="str">
        <f t="shared" ca="1" si="64"/>
        <v/>
      </c>
      <c r="K373" s="35"/>
      <c r="L373" s="148"/>
      <c r="M373" s="148"/>
      <c r="N373" s="148"/>
      <c r="O373" s="148"/>
      <c r="P373" s="148"/>
      <c r="Q373" s="148"/>
      <c r="R373" s="148"/>
      <c r="S373" s="148"/>
      <c r="T373" s="197"/>
      <c r="U373" s="35"/>
      <c r="X373" s="148"/>
      <c r="Y373" s="148"/>
      <c r="Z373" s="148"/>
      <c r="AA373" s="228" t="b">
        <f t="shared" ca="1" si="65"/>
        <v>1</v>
      </c>
      <c r="AB373" s="228" t="b">
        <f t="shared" si="66"/>
        <v>0</v>
      </c>
      <c r="AC373" s="228" t="b">
        <f ca="1">AND(Accueil!$Z$100="Régulière",Accueil!$E$5="Oui",$AA373,NOT($AB373),OR($AE373="",Accueil!$E$7="",NOT(ISNUMBER(Accueil!$E$7)),$AE373&gt;=Accueil!$E$7))</f>
        <v>0</v>
      </c>
      <c r="AD373" s="228" t="b">
        <f ca="1">AND(Accueil!$Z$100="Régulière",Accueil!$E$8="Oui",$AA373,NOT($AB373),OR($AE373="",Accueil!$E$10="",NOT(ISNUMBER(Accueil!$E$10)),$AE373&gt;=Accueil!$E$10))</f>
        <v>0</v>
      </c>
      <c r="AE373" s="247" t="str">
        <f>IF(NOT(_xlfn.ISFORMULA(A373)),IF(ISNUMBER(A373),A373,IF(NOT(_xlfn.ISFORMULA(D373)),IF(AND(ISNUMBER(D373),D373&lt;&gt;0),Accueil!$B$7,IF(NOT(_xlfn.ISFORMULA(G373)),IF(AND(ISNUMBER(G373),G373&lt;&gt;0),Accueil!$B$7,""),"")),IF(NOT(_xlfn.ISFORMULA(G373)),IF(AND(ISNUMBER(G373),G373&lt;&gt;0),Accueil!$B$7,""),""))),IF(NOT(_xlfn.ISFORMULA(D373)),IF(AND(ISNUMBER(D373),D373&lt;&gt;0),Accueil!$B$7,IF(NOT(_xlfn.ISFORMULA(G373)),IF(AND(ISNUMBER(G373),G373&lt;&gt;0),Accueil!$B$7,""),"")),IF(NOT(_xlfn.ISFORMULA(G373)),IF(AND(ISNUMBER(G373),G373&lt;&gt;0),Accueil!$B$7,""),"")))</f>
        <v/>
      </c>
      <c r="AF373" s="231" t="str">
        <f t="shared" ca="1" si="67"/>
        <v/>
      </c>
      <c r="AG373" s="231">
        <f ca="1">IF($AC373,ROUND(IF(ISNUMBER(E373),E373,0)*(IF(OR(ISNUMBER(SEARCH("Non déductible",$C373)),ISNUMBER(SEARCH("Non deductible",$C373))),0,IF(ISNUMBER(SEARCH("Repas",$C373)),0.5,IF(ISNUMBER(SEARCH("Bureau à domicile",$C373)),Accueil!$B$13,IF(OR(ISNUMBER(SEARCH("Véhicule",$C373)),ISNUMBER(SEARCH("Vehicule",$C373)),ISNUMBER(SEARCH("vehicule",$C373))),Accueil!$B$14,IFERROR(VLOOKUP($C373,$L$3:$P$43,5,FALSE),1)))))),2),0)</f>
        <v>0</v>
      </c>
      <c r="AH373" s="231">
        <f ca="1">IF($AD373,ROUND(IF(ISNUMBER(F373),F373,0)*(IF(OR(ISNUMBER(SEARCH("Non déductible",$C373)),ISNUMBER(SEARCH("Non deductible",$C373))),0,IF(ISNUMBER(SEARCH("Repas",$C373)),0.5,IF(ISNUMBER(SEARCH("Bureau à domicile",$C373)),Accueil!$B$13,IF(OR(ISNUMBER(SEARCH("Véhicule",$C373)),ISNUMBER(SEARCH("Vehicule",$C373)),ISNUMBER(SEARCH("vehicule",$C373))),Accueil!$B$14,IFERROR(VLOOKUP($C373,$L$3:$P$43,5,FALSE),1)))))),2),0)</f>
        <v>0</v>
      </c>
    </row>
    <row r="374" spans="1:34" ht="20.100000000000001" customHeight="1" x14ac:dyDescent="0.25">
      <c r="A374" s="248" t="str">
        <f>IF(NOT(_xlfn.ISFORMULA(D374)),IF(AND(ISNUMBER(D374),D374&lt;&gt;0),Accueil!$B$7,IF(NOT(_xlfn.ISFORMULA(G374)),IF(AND(ISNUMBER(G374),G374&lt;&gt;0),Accueil!$B$7,""),"")),IF(NOT(_xlfn.ISFORMULA(G374)),IF(AND(ISNUMBER(G374),G374&lt;&gt;0),Accueil!$B$7,""),""))</f>
        <v/>
      </c>
      <c r="B374" s="37"/>
      <c r="C374" s="50"/>
      <c r="D374" s="249" t="str">
        <f t="shared" ca="1" si="58"/>
        <v/>
      </c>
      <c r="E374" s="223" t="str">
        <f t="shared" ca="1" si="59"/>
        <v/>
      </c>
      <c r="F374" s="223" t="str">
        <f t="shared" ca="1" si="60"/>
        <v/>
      </c>
      <c r="G374" s="224" t="str">
        <f t="shared" ca="1" si="61"/>
        <v/>
      </c>
      <c r="H374" s="255" t="str">
        <f t="shared" ca="1" si="62"/>
        <v/>
      </c>
      <c r="I374" s="251" t="str">
        <f t="shared" ca="1" si="63"/>
        <v/>
      </c>
      <c r="J374" s="244" t="str">
        <f t="shared" ca="1" si="64"/>
        <v/>
      </c>
      <c r="K374" s="35"/>
      <c r="L374" s="148"/>
      <c r="M374" s="148"/>
      <c r="N374" s="148"/>
      <c r="O374" s="148"/>
      <c r="P374" s="148"/>
      <c r="Q374" s="148"/>
      <c r="R374" s="148"/>
      <c r="S374" s="148"/>
      <c r="T374" s="197"/>
      <c r="U374" s="35"/>
      <c r="X374" s="148"/>
      <c r="Y374" s="148"/>
      <c r="Z374" s="148"/>
      <c r="AA374" s="228" t="b">
        <f t="shared" ca="1" si="65"/>
        <v>1</v>
      </c>
      <c r="AB374" s="228" t="b">
        <f t="shared" si="66"/>
        <v>0</v>
      </c>
      <c r="AC374" s="228" t="b">
        <f ca="1">AND(Accueil!$Z$100="Régulière",Accueil!$E$5="Oui",$AA374,NOT($AB374),OR($AE374="",Accueil!$E$7="",NOT(ISNUMBER(Accueil!$E$7)),$AE374&gt;=Accueil!$E$7))</f>
        <v>0</v>
      </c>
      <c r="AD374" s="228" t="b">
        <f ca="1">AND(Accueil!$Z$100="Régulière",Accueil!$E$8="Oui",$AA374,NOT($AB374),OR($AE374="",Accueil!$E$10="",NOT(ISNUMBER(Accueil!$E$10)),$AE374&gt;=Accueil!$E$10))</f>
        <v>0</v>
      </c>
      <c r="AE374" s="247" t="str">
        <f>IF(NOT(_xlfn.ISFORMULA(A374)),IF(ISNUMBER(A374),A374,IF(NOT(_xlfn.ISFORMULA(D374)),IF(AND(ISNUMBER(D374),D374&lt;&gt;0),Accueil!$B$7,IF(NOT(_xlfn.ISFORMULA(G374)),IF(AND(ISNUMBER(G374),G374&lt;&gt;0),Accueil!$B$7,""),"")),IF(NOT(_xlfn.ISFORMULA(G374)),IF(AND(ISNUMBER(G374),G374&lt;&gt;0),Accueil!$B$7,""),""))),IF(NOT(_xlfn.ISFORMULA(D374)),IF(AND(ISNUMBER(D374),D374&lt;&gt;0),Accueil!$B$7,IF(NOT(_xlfn.ISFORMULA(G374)),IF(AND(ISNUMBER(G374),G374&lt;&gt;0),Accueil!$B$7,""),"")),IF(NOT(_xlfn.ISFORMULA(G374)),IF(AND(ISNUMBER(G374),G374&lt;&gt;0),Accueil!$B$7,""),"")))</f>
        <v/>
      </c>
      <c r="AF374" s="231" t="str">
        <f t="shared" ca="1" si="67"/>
        <v/>
      </c>
      <c r="AG374" s="231">
        <f ca="1">IF($AC374,ROUND(IF(ISNUMBER(E374),E374,0)*(IF(OR(ISNUMBER(SEARCH("Non déductible",$C374)),ISNUMBER(SEARCH("Non deductible",$C374))),0,IF(ISNUMBER(SEARCH("Repas",$C374)),0.5,IF(ISNUMBER(SEARCH("Bureau à domicile",$C374)),Accueil!$B$13,IF(OR(ISNUMBER(SEARCH("Véhicule",$C374)),ISNUMBER(SEARCH("Vehicule",$C374)),ISNUMBER(SEARCH("vehicule",$C374))),Accueil!$B$14,IFERROR(VLOOKUP($C374,$L$3:$P$43,5,FALSE),1)))))),2),0)</f>
        <v>0</v>
      </c>
      <c r="AH374" s="231">
        <f ca="1">IF($AD374,ROUND(IF(ISNUMBER(F374),F374,0)*(IF(OR(ISNUMBER(SEARCH("Non déductible",$C374)),ISNUMBER(SEARCH("Non deductible",$C374))),0,IF(ISNUMBER(SEARCH("Repas",$C374)),0.5,IF(ISNUMBER(SEARCH("Bureau à domicile",$C374)),Accueil!$B$13,IF(OR(ISNUMBER(SEARCH("Véhicule",$C374)),ISNUMBER(SEARCH("Vehicule",$C374)),ISNUMBER(SEARCH("vehicule",$C374))),Accueil!$B$14,IFERROR(VLOOKUP($C374,$L$3:$P$43,5,FALSE),1)))))),2),0)</f>
        <v>0</v>
      </c>
    </row>
    <row r="375" spans="1:34" ht="20.100000000000001" customHeight="1" x14ac:dyDescent="0.25">
      <c r="A375" s="248" t="str">
        <f>IF(NOT(_xlfn.ISFORMULA(D375)),IF(AND(ISNUMBER(D375),D375&lt;&gt;0),Accueil!$B$7,IF(NOT(_xlfn.ISFORMULA(G375)),IF(AND(ISNUMBER(G375),G375&lt;&gt;0),Accueil!$B$7,""),"")),IF(NOT(_xlfn.ISFORMULA(G375)),IF(AND(ISNUMBER(G375),G375&lt;&gt;0),Accueil!$B$7,""),""))</f>
        <v/>
      </c>
      <c r="B375" s="37"/>
      <c r="C375" s="50"/>
      <c r="D375" s="249" t="str">
        <f t="shared" ca="1" si="58"/>
        <v/>
      </c>
      <c r="E375" s="223" t="str">
        <f t="shared" ca="1" si="59"/>
        <v/>
      </c>
      <c r="F375" s="223" t="str">
        <f t="shared" ca="1" si="60"/>
        <v/>
      </c>
      <c r="G375" s="224" t="str">
        <f t="shared" ca="1" si="61"/>
        <v/>
      </c>
      <c r="H375" s="255" t="str">
        <f t="shared" ca="1" si="62"/>
        <v/>
      </c>
      <c r="I375" s="251" t="str">
        <f t="shared" ca="1" si="63"/>
        <v/>
      </c>
      <c r="J375" s="244" t="str">
        <f t="shared" ca="1" si="64"/>
        <v/>
      </c>
      <c r="K375" s="35"/>
      <c r="L375" s="148"/>
      <c r="M375" s="148"/>
      <c r="N375" s="148"/>
      <c r="O375" s="148"/>
      <c r="P375" s="148"/>
      <c r="Q375" s="148"/>
      <c r="R375" s="148"/>
      <c r="S375" s="148"/>
      <c r="T375" s="197"/>
      <c r="U375" s="35"/>
      <c r="X375" s="148"/>
      <c r="Y375" s="148"/>
      <c r="Z375" s="148"/>
      <c r="AA375" s="228" t="b">
        <f t="shared" ca="1" si="65"/>
        <v>1</v>
      </c>
      <c r="AB375" s="228" t="b">
        <f t="shared" si="66"/>
        <v>0</v>
      </c>
      <c r="AC375" s="228" t="b">
        <f ca="1">AND(Accueil!$Z$100="Régulière",Accueil!$E$5="Oui",$AA375,NOT($AB375),OR($AE375="",Accueil!$E$7="",NOT(ISNUMBER(Accueil!$E$7)),$AE375&gt;=Accueil!$E$7))</f>
        <v>0</v>
      </c>
      <c r="AD375" s="228" t="b">
        <f ca="1">AND(Accueil!$Z$100="Régulière",Accueil!$E$8="Oui",$AA375,NOT($AB375),OR($AE375="",Accueil!$E$10="",NOT(ISNUMBER(Accueil!$E$10)),$AE375&gt;=Accueil!$E$10))</f>
        <v>0</v>
      </c>
      <c r="AE375" s="247" t="str">
        <f>IF(NOT(_xlfn.ISFORMULA(A375)),IF(ISNUMBER(A375),A375,IF(NOT(_xlfn.ISFORMULA(D375)),IF(AND(ISNUMBER(D375),D375&lt;&gt;0),Accueil!$B$7,IF(NOT(_xlfn.ISFORMULA(G375)),IF(AND(ISNUMBER(G375),G375&lt;&gt;0),Accueil!$B$7,""),"")),IF(NOT(_xlfn.ISFORMULA(G375)),IF(AND(ISNUMBER(G375),G375&lt;&gt;0),Accueil!$B$7,""),""))),IF(NOT(_xlfn.ISFORMULA(D375)),IF(AND(ISNUMBER(D375),D375&lt;&gt;0),Accueil!$B$7,IF(NOT(_xlfn.ISFORMULA(G375)),IF(AND(ISNUMBER(G375),G375&lt;&gt;0),Accueil!$B$7,""),"")),IF(NOT(_xlfn.ISFORMULA(G375)),IF(AND(ISNUMBER(G375),G375&lt;&gt;0),Accueil!$B$7,""),"")))</f>
        <v/>
      </c>
      <c r="AF375" s="231" t="str">
        <f t="shared" ca="1" si="67"/>
        <v/>
      </c>
      <c r="AG375" s="231">
        <f ca="1">IF($AC375,ROUND(IF(ISNUMBER(E375),E375,0)*(IF(OR(ISNUMBER(SEARCH("Non déductible",$C375)),ISNUMBER(SEARCH("Non deductible",$C375))),0,IF(ISNUMBER(SEARCH("Repas",$C375)),0.5,IF(ISNUMBER(SEARCH("Bureau à domicile",$C375)),Accueil!$B$13,IF(OR(ISNUMBER(SEARCH("Véhicule",$C375)),ISNUMBER(SEARCH("Vehicule",$C375)),ISNUMBER(SEARCH("vehicule",$C375))),Accueil!$B$14,IFERROR(VLOOKUP($C375,$L$3:$P$43,5,FALSE),1)))))),2),0)</f>
        <v>0</v>
      </c>
      <c r="AH375" s="231">
        <f ca="1">IF($AD375,ROUND(IF(ISNUMBER(F375),F375,0)*(IF(OR(ISNUMBER(SEARCH("Non déductible",$C375)),ISNUMBER(SEARCH("Non deductible",$C375))),0,IF(ISNUMBER(SEARCH("Repas",$C375)),0.5,IF(ISNUMBER(SEARCH("Bureau à domicile",$C375)),Accueil!$B$13,IF(OR(ISNUMBER(SEARCH("Véhicule",$C375)),ISNUMBER(SEARCH("Vehicule",$C375)),ISNUMBER(SEARCH("vehicule",$C375))),Accueil!$B$14,IFERROR(VLOOKUP($C375,$L$3:$P$43,5,FALSE),1)))))),2),0)</f>
        <v>0</v>
      </c>
    </row>
    <row r="376" spans="1:34" ht="20.100000000000001" customHeight="1" x14ac:dyDescent="0.25">
      <c r="A376" s="248" t="str">
        <f>IF(NOT(_xlfn.ISFORMULA(D376)),IF(AND(ISNUMBER(D376),D376&lt;&gt;0),Accueil!$B$7,IF(NOT(_xlfn.ISFORMULA(G376)),IF(AND(ISNUMBER(G376),G376&lt;&gt;0),Accueil!$B$7,""),"")),IF(NOT(_xlfn.ISFORMULA(G376)),IF(AND(ISNUMBER(G376),G376&lt;&gt;0),Accueil!$B$7,""),""))</f>
        <v/>
      </c>
      <c r="B376" s="37"/>
      <c r="C376" s="50"/>
      <c r="D376" s="249" t="str">
        <f t="shared" ca="1" si="58"/>
        <v/>
      </c>
      <c r="E376" s="223" t="str">
        <f t="shared" ca="1" si="59"/>
        <v/>
      </c>
      <c r="F376" s="223" t="str">
        <f t="shared" ca="1" si="60"/>
        <v/>
      </c>
      <c r="G376" s="224" t="str">
        <f t="shared" ca="1" si="61"/>
        <v/>
      </c>
      <c r="H376" s="255" t="str">
        <f t="shared" ca="1" si="62"/>
        <v/>
      </c>
      <c r="I376" s="251" t="str">
        <f t="shared" ca="1" si="63"/>
        <v/>
      </c>
      <c r="J376" s="244" t="str">
        <f t="shared" ca="1" si="64"/>
        <v/>
      </c>
      <c r="K376" s="35"/>
      <c r="L376" s="148"/>
      <c r="M376" s="148"/>
      <c r="N376" s="148"/>
      <c r="O376" s="148"/>
      <c r="P376" s="148"/>
      <c r="Q376" s="148"/>
      <c r="R376" s="148"/>
      <c r="S376" s="148"/>
      <c r="T376" s="197"/>
      <c r="U376" s="35"/>
      <c r="X376" s="148"/>
      <c r="Y376" s="148"/>
      <c r="Z376" s="148"/>
      <c r="AA376" s="228" t="b">
        <f t="shared" ca="1" si="65"/>
        <v>1</v>
      </c>
      <c r="AB376" s="228" t="b">
        <f t="shared" si="66"/>
        <v>0</v>
      </c>
      <c r="AC376" s="228" t="b">
        <f ca="1">AND(Accueil!$Z$100="Régulière",Accueil!$E$5="Oui",$AA376,NOT($AB376),OR($AE376="",Accueil!$E$7="",NOT(ISNUMBER(Accueil!$E$7)),$AE376&gt;=Accueil!$E$7))</f>
        <v>0</v>
      </c>
      <c r="AD376" s="228" t="b">
        <f ca="1">AND(Accueil!$Z$100="Régulière",Accueil!$E$8="Oui",$AA376,NOT($AB376),OR($AE376="",Accueil!$E$10="",NOT(ISNUMBER(Accueil!$E$10)),$AE376&gt;=Accueil!$E$10))</f>
        <v>0</v>
      </c>
      <c r="AE376" s="247" t="str">
        <f>IF(NOT(_xlfn.ISFORMULA(A376)),IF(ISNUMBER(A376),A376,IF(NOT(_xlfn.ISFORMULA(D376)),IF(AND(ISNUMBER(D376),D376&lt;&gt;0),Accueil!$B$7,IF(NOT(_xlfn.ISFORMULA(G376)),IF(AND(ISNUMBER(G376),G376&lt;&gt;0),Accueil!$B$7,""),"")),IF(NOT(_xlfn.ISFORMULA(G376)),IF(AND(ISNUMBER(G376),G376&lt;&gt;0),Accueil!$B$7,""),""))),IF(NOT(_xlfn.ISFORMULA(D376)),IF(AND(ISNUMBER(D376),D376&lt;&gt;0),Accueil!$B$7,IF(NOT(_xlfn.ISFORMULA(G376)),IF(AND(ISNUMBER(G376),G376&lt;&gt;0),Accueil!$B$7,""),"")),IF(NOT(_xlfn.ISFORMULA(G376)),IF(AND(ISNUMBER(G376),G376&lt;&gt;0),Accueil!$B$7,""),"")))</f>
        <v/>
      </c>
      <c r="AF376" s="231" t="str">
        <f t="shared" ca="1" si="67"/>
        <v/>
      </c>
      <c r="AG376" s="231">
        <f ca="1">IF($AC376,ROUND(IF(ISNUMBER(E376),E376,0)*(IF(OR(ISNUMBER(SEARCH("Non déductible",$C376)),ISNUMBER(SEARCH("Non deductible",$C376))),0,IF(ISNUMBER(SEARCH("Repas",$C376)),0.5,IF(ISNUMBER(SEARCH("Bureau à domicile",$C376)),Accueil!$B$13,IF(OR(ISNUMBER(SEARCH("Véhicule",$C376)),ISNUMBER(SEARCH("Vehicule",$C376)),ISNUMBER(SEARCH("vehicule",$C376))),Accueil!$B$14,IFERROR(VLOOKUP($C376,$L$3:$P$43,5,FALSE),1)))))),2),0)</f>
        <v>0</v>
      </c>
      <c r="AH376" s="231">
        <f ca="1">IF($AD376,ROUND(IF(ISNUMBER(F376),F376,0)*(IF(OR(ISNUMBER(SEARCH("Non déductible",$C376)),ISNUMBER(SEARCH("Non deductible",$C376))),0,IF(ISNUMBER(SEARCH("Repas",$C376)),0.5,IF(ISNUMBER(SEARCH("Bureau à domicile",$C376)),Accueil!$B$13,IF(OR(ISNUMBER(SEARCH("Véhicule",$C376)),ISNUMBER(SEARCH("Vehicule",$C376)),ISNUMBER(SEARCH("vehicule",$C376))),Accueil!$B$14,IFERROR(VLOOKUP($C376,$L$3:$P$43,5,FALSE),1)))))),2),0)</f>
        <v>0</v>
      </c>
    </row>
    <row r="377" spans="1:34" ht="20.100000000000001" customHeight="1" x14ac:dyDescent="0.25">
      <c r="A377" s="248" t="str">
        <f>IF(NOT(_xlfn.ISFORMULA(D377)),IF(AND(ISNUMBER(D377),D377&lt;&gt;0),Accueil!$B$7,IF(NOT(_xlfn.ISFORMULA(G377)),IF(AND(ISNUMBER(G377),G377&lt;&gt;0),Accueil!$B$7,""),"")),IF(NOT(_xlfn.ISFORMULA(G377)),IF(AND(ISNUMBER(G377),G377&lt;&gt;0),Accueil!$B$7,""),""))</f>
        <v/>
      </c>
      <c r="B377" s="37"/>
      <c r="C377" s="50"/>
      <c r="D377" s="249" t="str">
        <f t="shared" ca="1" si="58"/>
        <v/>
      </c>
      <c r="E377" s="223" t="str">
        <f t="shared" ca="1" si="59"/>
        <v/>
      </c>
      <c r="F377" s="223" t="str">
        <f t="shared" ca="1" si="60"/>
        <v/>
      </c>
      <c r="G377" s="224" t="str">
        <f t="shared" ca="1" si="61"/>
        <v/>
      </c>
      <c r="H377" s="255" t="str">
        <f t="shared" ca="1" si="62"/>
        <v/>
      </c>
      <c r="I377" s="251" t="str">
        <f t="shared" ca="1" si="63"/>
        <v/>
      </c>
      <c r="J377" s="244" t="str">
        <f t="shared" ca="1" si="64"/>
        <v/>
      </c>
      <c r="K377" s="35"/>
      <c r="L377" s="148"/>
      <c r="M377" s="148"/>
      <c r="N377" s="148"/>
      <c r="O377" s="148"/>
      <c r="P377" s="148"/>
      <c r="Q377" s="148"/>
      <c r="R377" s="148"/>
      <c r="S377" s="148"/>
      <c r="T377" s="197"/>
      <c r="U377" s="35"/>
      <c r="X377" s="148"/>
      <c r="Y377" s="148"/>
      <c r="Z377" s="148"/>
      <c r="AA377" s="228" t="b">
        <f t="shared" ca="1" si="65"/>
        <v>1</v>
      </c>
      <c r="AB377" s="228" t="b">
        <f t="shared" si="66"/>
        <v>0</v>
      </c>
      <c r="AC377" s="228" t="b">
        <f ca="1">AND(Accueil!$Z$100="Régulière",Accueil!$E$5="Oui",$AA377,NOT($AB377),OR($AE377="",Accueil!$E$7="",NOT(ISNUMBER(Accueil!$E$7)),$AE377&gt;=Accueil!$E$7))</f>
        <v>0</v>
      </c>
      <c r="AD377" s="228" t="b">
        <f ca="1">AND(Accueil!$Z$100="Régulière",Accueil!$E$8="Oui",$AA377,NOT($AB377),OR($AE377="",Accueil!$E$10="",NOT(ISNUMBER(Accueil!$E$10)),$AE377&gt;=Accueil!$E$10))</f>
        <v>0</v>
      </c>
      <c r="AE377" s="247" t="str">
        <f>IF(NOT(_xlfn.ISFORMULA(A377)),IF(ISNUMBER(A377),A377,IF(NOT(_xlfn.ISFORMULA(D377)),IF(AND(ISNUMBER(D377),D377&lt;&gt;0),Accueil!$B$7,IF(NOT(_xlfn.ISFORMULA(G377)),IF(AND(ISNUMBER(G377),G377&lt;&gt;0),Accueil!$B$7,""),"")),IF(NOT(_xlfn.ISFORMULA(G377)),IF(AND(ISNUMBER(G377),G377&lt;&gt;0),Accueil!$B$7,""),""))),IF(NOT(_xlfn.ISFORMULA(D377)),IF(AND(ISNUMBER(D377),D377&lt;&gt;0),Accueil!$B$7,IF(NOT(_xlfn.ISFORMULA(G377)),IF(AND(ISNUMBER(G377),G377&lt;&gt;0),Accueil!$B$7,""),"")),IF(NOT(_xlfn.ISFORMULA(G377)),IF(AND(ISNUMBER(G377),G377&lt;&gt;0),Accueil!$B$7,""),"")))</f>
        <v/>
      </c>
      <c r="AF377" s="231" t="str">
        <f t="shared" ca="1" si="67"/>
        <v/>
      </c>
      <c r="AG377" s="231">
        <f ca="1">IF($AC377,ROUND(IF(ISNUMBER(E377),E377,0)*(IF(OR(ISNUMBER(SEARCH("Non déductible",$C377)),ISNUMBER(SEARCH("Non deductible",$C377))),0,IF(ISNUMBER(SEARCH("Repas",$C377)),0.5,IF(ISNUMBER(SEARCH("Bureau à domicile",$C377)),Accueil!$B$13,IF(OR(ISNUMBER(SEARCH("Véhicule",$C377)),ISNUMBER(SEARCH("Vehicule",$C377)),ISNUMBER(SEARCH("vehicule",$C377))),Accueil!$B$14,IFERROR(VLOOKUP($C377,$L$3:$P$43,5,FALSE),1)))))),2),0)</f>
        <v>0</v>
      </c>
      <c r="AH377" s="231">
        <f ca="1">IF($AD377,ROUND(IF(ISNUMBER(F377),F377,0)*(IF(OR(ISNUMBER(SEARCH("Non déductible",$C377)),ISNUMBER(SEARCH("Non deductible",$C377))),0,IF(ISNUMBER(SEARCH("Repas",$C377)),0.5,IF(ISNUMBER(SEARCH("Bureau à domicile",$C377)),Accueil!$B$13,IF(OR(ISNUMBER(SEARCH("Véhicule",$C377)),ISNUMBER(SEARCH("Vehicule",$C377)),ISNUMBER(SEARCH("vehicule",$C377))),Accueil!$B$14,IFERROR(VLOOKUP($C377,$L$3:$P$43,5,FALSE),1)))))),2),0)</f>
        <v>0</v>
      </c>
    </row>
    <row r="378" spans="1:34" ht="20.100000000000001" customHeight="1" x14ac:dyDescent="0.25">
      <c r="A378" s="248" t="str">
        <f>IF(NOT(_xlfn.ISFORMULA(D378)),IF(AND(ISNUMBER(D378),D378&lt;&gt;0),Accueil!$B$7,IF(NOT(_xlfn.ISFORMULA(G378)),IF(AND(ISNUMBER(G378),G378&lt;&gt;0),Accueil!$B$7,""),"")),IF(NOT(_xlfn.ISFORMULA(G378)),IF(AND(ISNUMBER(G378),G378&lt;&gt;0),Accueil!$B$7,""),""))</f>
        <v/>
      </c>
      <c r="B378" s="37"/>
      <c r="C378" s="50"/>
      <c r="D378" s="249" t="str">
        <f t="shared" ca="1" si="58"/>
        <v/>
      </c>
      <c r="E378" s="223" t="str">
        <f t="shared" ca="1" si="59"/>
        <v/>
      </c>
      <c r="F378" s="223" t="str">
        <f t="shared" ca="1" si="60"/>
        <v/>
      </c>
      <c r="G378" s="224" t="str">
        <f t="shared" ca="1" si="61"/>
        <v/>
      </c>
      <c r="H378" s="255" t="str">
        <f t="shared" ca="1" si="62"/>
        <v/>
      </c>
      <c r="I378" s="251" t="str">
        <f t="shared" ca="1" si="63"/>
        <v/>
      </c>
      <c r="J378" s="244" t="str">
        <f t="shared" ca="1" si="64"/>
        <v/>
      </c>
      <c r="K378" s="35"/>
      <c r="L378" s="148"/>
      <c r="M378" s="148"/>
      <c r="N378" s="148"/>
      <c r="O378" s="148"/>
      <c r="P378" s="148"/>
      <c r="Q378" s="148"/>
      <c r="R378" s="148"/>
      <c r="S378" s="148"/>
      <c r="T378" s="197"/>
      <c r="U378" s="35"/>
      <c r="X378" s="148"/>
      <c r="Y378" s="148"/>
      <c r="Z378" s="148"/>
      <c r="AA378" s="228" t="b">
        <f t="shared" ca="1" si="65"/>
        <v>1</v>
      </c>
      <c r="AB378" s="228" t="b">
        <f t="shared" si="66"/>
        <v>0</v>
      </c>
      <c r="AC378" s="228" t="b">
        <f ca="1">AND(Accueil!$Z$100="Régulière",Accueil!$E$5="Oui",$AA378,NOT($AB378),OR($AE378="",Accueil!$E$7="",NOT(ISNUMBER(Accueil!$E$7)),$AE378&gt;=Accueil!$E$7))</f>
        <v>0</v>
      </c>
      <c r="AD378" s="228" t="b">
        <f ca="1">AND(Accueil!$Z$100="Régulière",Accueil!$E$8="Oui",$AA378,NOT($AB378),OR($AE378="",Accueil!$E$10="",NOT(ISNUMBER(Accueil!$E$10)),$AE378&gt;=Accueil!$E$10))</f>
        <v>0</v>
      </c>
      <c r="AE378" s="247" t="str">
        <f>IF(NOT(_xlfn.ISFORMULA(A378)),IF(ISNUMBER(A378),A378,IF(NOT(_xlfn.ISFORMULA(D378)),IF(AND(ISNUMBER(D378),D378&lt;&gt;0),Accueil!$B$7,IF(NOT(_xlfn.ISFORMULA(G378)),IF(AND(ISNUMBER(G378),G378&lt;&gt;0),Accueil!$B$7,""),"")),IF(NOT(_xlfn.ISFORMULA(G378)),IF(AND(ISNUMBER(G378),G378&lt;&gt;0),Accueil!$B$7,""),""))),IF(NOT(_xlfn.ISFORMULA(D378)),IF(AND(ISNUMBER(D378),D378&lt;&gt;0),Accueil!$B$7,IF(NOT(_xlfn.ISFORMULA(G378)),IF(AND(ISNUMBER(G378),G378&lt;&gt;0),Accueil!$B$7,""),"")),IF(NOT(_xlfn.ISFORMULA(G378)),IF(AND(ISNUMBER(G378),G378&lt;&gt;0),Accueil!$B$7,""),"")))</f>
        <v/>
      </c>
      <c r="AF378" s="231" t="str">
        <f t="shared" ca="1" si="67"/>
        <v/>
      </c>
      <c r="AG378" s="231">
        <f ca="1">IF($AC378,ROUND(IF(ISNUMBER(E378),E378,0)*(IF(OR(ISNUMBER(SEARCH("Non déductible",$C378)),ISNUMBER(SEARCH("Non deductible",$C378))),0,IF(ISNUMBER(SEARCH("Repas",$C378)),0.5,IF(ISNUMBER(SEARCH("Bureau à domicile",$C378)),Accueil!$B$13,IF(OR(ISNUMBER(SEARCH("Véhicule",$C378)),ISNUMBER(SEARCH("Vehicule",$C378)),ISNUMBER(SEARCH("vehicule",$C378))),Accueil!$B$14,IFERROR(VLOOKUP($C378,$L$3:$P$43,5,FALSE),1)))))),2),0)</f>
        <v>0</v>
      </c>
      <c r="AH378" s="231">
        <f ca="1">IF($AD378,ROUND(IF(ISNUMBER(F378),F378,0)*(IF(OR(ISNUMBER(SEARCH("Non déductible",$C378)),ISNUMBER(SEARCH("Non deductible",$C378))),0,IF(ISNUMBER(SEARCH("Repas",$C378)),0.5,IF(ISNUMBER(SEARCH("Bureau à domicile",$C378)),Accueil!$B$13,IF(OR(ISNUMBER(SEARCH("Véhicule",$C378)),ISNUMBER(SEARCH("Vehicule",$C378)),ISNUMBER(SEARCH("vehicule",$C378))),Accueil!$B$14,IFERROR(VLOOKUP($C378,$L$3:$P$43,5,FALSE),1)))))),2),0)</f>
        <v>0</v>
      </c>
    </row>
    <row r="379" spans="1:34" ht="20.100000000000001" customHeight="1" x14ac:dyDescent="0.25">
      <c r="A379" s="248" t="str">
        <f>IF(NOT(_xlfn.ISFORMULA(D379)),IF(AND(ISNUMBER(D379),D379&lt;&gt;0),Accueil!$B$7,IF(NOT(_xlfn.ISFORMULA(G379)),IF(AND(ISNUMBER(G379),G379&lt;&gt;0),Accueil!$B$7,""),"")),IF(NOT(_xlfn.ISFORMULA(G379)),IF(AND(ISNUMBER(G379),G379&lt;&gt;0),Accueil!$B$7,""),""))</f>
        <v/>
      </c>
      <c r="B379" s="37"/>
      <c r="C379" s="50"/>
      <c r="D379" s="249" t="str">
        <f t="shared" ca="1" si="58"/>
        <v/>
      </c>
      <c r="E379" s="223" t="str">
        <f t="shared" ca="1" si="59"/>
        <v/>
      </c>
      <c r="F379" s="223" t="str">
        <f t="shared" ca="1" si="60"/>
        <v/>
      </c>
      <c r="G379" s="224" t="str">
        <f t="shared" ca="1" si="61"/>
        <v/>
      </c>
      <c r="H379" s="255" t="str">
        <f t="shared" ca="1" si="62"/>
        <v/>
      </c>
      <c r="I379" s="251" t="str">
        <f t="shared" ca="1" si="63"/>
        <v/>
      </c>
      <c r="J379" s="244" t="str">
        <f t="shared" ca="1" si="64"/>
        <v/>
      </c>
      <c r="K379" s="35"/>
      <c r="L379" s="148"/>
      <c r="M379" s="148"/>
      <c r="N379" s="148"/>
      <c r="O379" s="148"/>
      <c r="P379" s="148"/>
      <c r="Q379" s="148"/>
      <c r="R379" s="148"/>
      <c r="S379" s="148"/>
      <c r="T379" s="197"/>
      <c r="U379" s="35"/>
      <c r="X379" s="148"/>
      <c r="Y379" s="148"/>
      <c r="Z379" s="148"/>
      <c r="AA379" s="228" t="b">
        <f t="shared" ca="1" si="65"/>
        <v>1</v>
      </c>
      <c r="AB379" s="228" t="b">
        <f t="shared" si="66"/>
        <v>0</v>
      </c>
      <c r="AC379" s="228" t="b">
        <f ca="1">AND(Accueil!$Z$100="Régulière",Accueil!$E$5="Oui",$AA379,NOT($AB379),OR($AE379="",Accueil!$E$7="",NOT(ISNUMBER(Accueil!$E$7)),$AE379&gt;=Accueil!$E$7))</f>
        <v>0</v>
      </c>
      <c r="AD379" s="228" t="b">
        <f ca="1">AND(Accueil!$Z$100="Régulière",Accueil!$E$8="Oui",$AA379,NOT($AB379),OR($AE379="",Accueil!$E$10="",NOT(ISNUMBER(Accueil!$E$10)),$AE379&gt;=Accueil!$E$10))</f>
        <v>0</v>
      </c>
      <c r="AE379" s="247" t="str">
        <f>IF(NOT(_xlfn.ISFORMULA(A379)),IF(ISNUMBER(A379),A379,IF(NOT(_xlfn.ISFORMULA(D379)),IF(AND(ISNUMBER(D379),D379&lt;&gt;0),Accueil!$B$7,IF(NOT(_xlfn.ISFORMULA(G379)),IF(AND(ISNUMBER(G379),G379&lt;&gt;0),Accueil!$B$7,""),"")),IF(NOT(_xlfn.ISFORMULA(G379)),IF(AND(ISNUMBER(G379),G379&lt;&gt;0),Accueil!$B$7,""),""))),IF(NOT(_xlfn.ISFORMULA(D379)),IF(AND(ISNUMBER(D379),D379&lt;&gt;0),Accueil!$B$7,IF(NOT(_xlfn.ISFORMULA(G379)),IF(AND(ISNUMBER(G379),G379&lt;&gt;0),Accueil!$B$7,""),"")),IF(NOT(_xlfn.ISFORMULA(G379)),IF(AND(ISNUMBER(G379),G379&lt;&gt;0),Accueil!$B$7,""),"")))</f>
        <v/>
      </c>
      <c r="AF379" s="231" t="str">
        <f t="shared" ca="1" si="67"/>
        <v/>
      </c>
      <c r="AG379" s="231">
        <f ca="1">IF($AC379,ROUND(IF(ISNUMBER(E379),E379,0)*(IF(OR(ISNUMBER(SEARCH("Non déductible",$C379)),ISNUMBER(SEARCH("Non deductible",$C379))),0,IF(ISNUMBER(SEARCH("Repas",$C379)),0.5,IF(ISNUMBER(SEARCH("Bureau à domicile",$C379)),Accueil!$B$13,IF(OR(ISNUMBER(SEARCH("Véhicule",$C379)),ISNUMBER(SEARCH("Vehicule",$C379)),ISNUMBER(SEARCH("vehicule",$C379))),Accueil!$B$14,IFERROR(VLOOKUP($C379,$L$3:$P$43,5,FALSE),1)))))),2),0)</f>
        <v>0</v>
      </c>
      <c r="AH379" s="231">
        <f ca="1">IF($AD379,ROUND(IF(ISNUMBER(F379),F379,0)*(IF(OR(ISNUMBER(SEARCH("Non déductible",$C379)),ISNUMBER(SEARCH("Non deductible",$C379))),0,IF(ISNUMBER(SEARCH("Repas",$C379)),0.5,IF(ISNUMBER(SEARCH("Bureau à domicile",$C379)),Accueil!$B$13,IF(OR(ISNUMBER(SEARCH("Véhicule",$C379)),ISNUMBER(SEARCH("Vehicule",$C379)),ISNUMBER(SEARCH("vehicule",$C379))),Accueil!$B$14,IFERROR(VLOOKUP($C379,$L$3:$P$43,5,FALSE),1)))))),2),0)</f>
        <v>0</v>
      </c>
    </row>
    <row r="380" spans="1:34" ht="20.100000000000001" customHeight="1" x14ac:dyDescent="0.25">
      <c r="A380" s="248" t="str">
        <f>IF(NOT(_xlfn.ISFORMULA(D380)),IF(AND(ISNUMBER(D380),D380&lt;&gt;0),Accueil!$B$7,IF(NOT(_xlfn.ISFORMULA(G380)),IF(AND(ISNUMBER(G380),G380&lt;&gt;0),Accueil!$B$7,""),"")),IF(NOT(_xlfn.ISFORMULA(G380)),IF(AND(ISNUMBER(G380),G380&lt;&gt;0),Accueil!$B$7,""),""))</f>
        <v/>
      </c>
      <c r="B380" s="37"/>
      <c r="C380" s="50"/>
      <c r="D380" s="249" t="str">
        <f t="shared" ca="1" si="58"/>
        <v/>
      </c>
      <c r="E380" s="223" t="str">
        <f t="shared" ca="1" si="59"/>
        <v/>
      </c>
      <c r="F380" s="223" t="str">
        <f t="shared" ca="1" si="60"/>
        <v/>
      </c>
      <c r="G380" s="224" t="str">
        <f t="shared" ca="1" si="61"/>
        <v/>
      </c>
      <c r="H380" s="255" t="str">
        <f t="shared" ca="1" si="62"/>
        <v/>
      </c>
      <c r="I380" s="251" t="str">
        <f t="shared" ca="1" si="63"/>
        <v/>
      </c>
      <c r="J380" s="244" t="str">
        <f t="shared" ca="1" si="64"/>
        <v/>
      </c>
      <c r="K380" s="35"/>
      <c r="L380" s="148"/>
      <c r="M380" s="148"/>
      <c r="N380" s="148"/>
      <c r="O380" s="148"/>
      <c r="P380" s="148"/>
      <c r="Q380" s="148"/>
      <c r="R380" s="148"/>
      <c r="S380" s="148"/>
      <c r="T380" s="197"/>
      <c r="U380" s="35"/>
      <c r="X380" s="148"/>
      <c r="Y380" s="148"/>
      <c r="Z380" s="148"/>
      <c r="AA380" s="228" t="b">
        <f t="shared" ca="1" si="65"/>
        <v>1</v>
      </c>
      <c r="AB380" s="228" t="b">
        <f t="shared" si="66"/>
        <v>0</v>
      </c>
      <c r="AC380" s="228" t="b">
        <f ca="1">AND(Accueil!$Z$100="Régulière",Accueil!$E$5="Oui",$AA380,NOT($AB380),OR($AE380="",Accueil!$E$7="",NOT(ISNUMBER(Accueil!$E$7)),$AE380&gt;=Accueil!$E$7))</f>
        <v>0</v>
      </c>
      <c r="AD380" s="228" t="b">
        <f ca="1">AND(Accueil!$Z$100="Régulière",Accueil!$E$8="Oui",$AA380,NOT($AB380),OR($AE380="",Accueil!$E$10="",NOT(ISNUMBER(Accueil!$E$10)),$AE380&gt;=Accueil!$E$10))</f>
        <v>0</v>
      </c>
      <c r="AE380" s="247" t="str">
        <f>IF(NOT(_xlfn.ISFORMULA(A380)),IF(ISNUMBER(A380),A380,IF(NOT(_xlfn.ISFORMULA(D380)),IF(AND(ISNUMBER(D380),D380&lt;&gt;0),Accueil!$B$7,IF(NOT(_xlfn.ISFORMULA(G380)),IF(AND(ISNUMBER(G380),G380&lt;&gt;0),Accueil!$B$7,""),"")),IF(NOT(_xlfn.ISFORMULA(G380)),IF(AND(ISNUMBER(G380),G380&lt;&gt;0),Accueil!$B$7,""),""))),IF(NOT(_xlfn.ISFORMULA(D380)),IF(AND(ISNUMBER(D380),D380&lt;&gt;0),Accueil!$B$7,IF(NOT(_xlfn.ISFORMULA(G380)),IF(AND(ISNUMBER(G380),G380&lt;&gt;0),Accueil!$B$7,""),"")),IF(NOT(_xlfn.ISFORMULA(G380)),IF(AND(ISNUMBER(G380),G380&lt;&gt;0),Accueil!$B$7,""),"")))</f>
        <v/>
      </c>
      <c r="AF380" s="231" t="str">
        <f t="shared" ca="1" si="67"/>
        <v/>
      </c>
      <c r="AG380" s="231">
        <f ca="1">IF($AC380,ROUND(IF(ISNUMBER(E380),E380,0)*(IF(OR(ISNUMBER(SEARCH("Non déductible",$C380)),ISNUMBER(SEARCH("Non deductible",$C380))),0,IF(ISNUMBER(SEARCH("Repas",$C380)),0.5,IF(ISNUMBER(SEARCH("Bureau à domicile",$C380)),Accueil!$B$13,IF(OR(ISNUMBER(SEARCH("Véhicule",$C380)),ISNUMBER(SEARCH("Vehicule",$C380)),ISNUMBER(SEARCH("vehicule",$C380))),Accueil!$B$14,IFERROR(VLOOKUP($C380,$L$3:$P$43,5,FALSE),1)))))),2),0)</f>
        <v>0</v>
      </c>
      <c r="AH380" s="231">
        <f ca="1">IF($AD380,ROUND(IF(ISNUMBER(F380),F380,0)*(IF(OR(ISNUMBER(SEARCH("Non déductible",$C380)),ISNUMBER(SEARCH("Non deductible",$C380))),0,IF(ISNUMBER(SEARCH("Repas",$C380)),0.5,IF(ISNUMBER(SEARCH("Bureau à domicile",$C380)),Accueil!$B$13,IF(OR(ISNUMBER(SEARCH("Véhicule",$C380)),ISNUMBER(SEARCH("Vehicule",$C380)),ISNUMBER(SEARCH("vehicule",$C380))),Accueil!$B$14,IFERROR(VLOOKUP($C380,$L$3:$P$43,5,FALSE),1)))))),2),0)</f>
        <v>0</v>
      </c>
    </row>
    <row r="381" spans="1:34" ht="20.100000000000001" customHeight="1" x14ac:dyDescent="0.25">
      <c r="A381" s="248" t="str">
        <f>IF(NOT(_xlfn.ISFORMULA(D381)),IF(AND(ISNUMBER(D381),D381&lt;&gt;0),Accueil!$B$7,IF(NOT(_xlfn.ISFORMULA(G381)),IF(AND(ISNUMBER(G381),G381&lt;&gt;0),Accueil!$B$7,""),"")),IF(NOT(_xlfn.ISFORMULA(G381)),IF(AND(ISNUMBER(G381),G381&lt;&gt;0),Accueil!$B$7,""),""))</f>
        <v/>
      </c>
      <c r="B381" s="37"/>
      <c r="C381" s="50"/>
      <c r="D381" s="249" t="str">
        <f t="shared" ca="1" si="58"/>
        <v/>
      </c>
      <c r="E381" s="223" t="str">
        <f t="shared" ca="1" si="59"/>
        <v/>
      </c>
      <c r="F381" s="223" t="str">
        <f t="shared" ca="1" si="60"/>
        <v/>
      </c>
      <c r="G381" s="224" t="str">
        <f t="shared" ca="1" si="61"/>
        <v/>
      </c>
      <c r="H381" s="255" t="str">
        <f t="shared" ca="1" si="62"/>
        <v/>
      </c>
      <c r="I381" s="251" t="str">
        <f t="shared" ca="1" si="63"/>
        <v/>
      </c>
      <c r="J381" s="244" t="str">
        <f t="shared" ca="1" si="64"/>
        <v/>
      </c>
      <c r="K381" s="35"/>
      <c r="L381" s="148"/>
      <c r="M381" s="148"/>
      <c r="N381" s="148"/>
      <c r="O381" s="148"/>
      <c r="P381" s="148"/>
      <c r="Q381" s="148"/>
      <c r="R381" s="148"/>
      <c r="S381" s="148"/>
      <c r="T381" s="197"/>
      <c r="U381" s="35"/>
      <c r="X381" s="148"/>
      <c r="Y381" s="148"/>
      <c r="Z381" s="148"/>
      <c r="AA381" s="228" t="b">
        <f t="shared" ca="1" si="65"/>
        <v>1</v>
      </c>
      <c r="AB381" s="228" t="b">
        <f t="shared" si="66"/>
        <v>0</v>
      </c>
      <c r="AC381" s="228" t="b">
        <f ca="1">AND(Accueil!$Z$100="Régulière",Accueil!$E$5="Oui",$AA381,NOT($AB381),OR($AE381="",Accueil!$E$7="",NOT(ISNUMBER(Accueil!$E$7)),$AE381&gt;=Accueil!$E$7))</f>
        <v>0</v>
      </c>
      <c r="AD381" s="228" t="b">
        <f ca="1">AND(Accueil!$Z$100="Régulière",Accueil!$E$8="Oui",$AA381,NOT($AB381),OR($AE381="",Accueil!$E$10="",NOT(ISNUMBER(Accueil!$E$10)),$AE381&gt;=Accueil!$E$10))</f>
        <v>0</v>
      </c>
      <c r="AE381" s="247" t="str">
        <f>IF(NOT(_xlfn.ISFORMULA(A381)),IF(ISNUMBER(A381),A381,IF(NOT(_xlfn.ISFORMULA(D381)),IF(AND(ISNUMBER(D381),D381&lt;&gt;0),Accueil!$B$7,IF(NOT(_xlfn.ISFORMULA(G381)),IF(AND(ISNUMBER(G381),G381&lt;&gt;0),Accueil!$B$7,""),"")),IF(NOT(_xlfn.ISFORMULA(G381)),IF(AND(ISNUMBER(G381),G381&lt;&gt;0),Accueil!$B$7,""),""))),IF(NOT(_xlfn.ISFORMULA(D381)),IF(AND(ISNUMBER(D381),D381&lt;&gt;0),Accueil!$B$7,IF(NOT(_xlfn.ISFORMULA(G381)),IF(AND(ISNUMBER(G381),G381&lt;&gt;0),Accueil!$B$7,""),"")),IF(NOT(_xlfn.ISFORMULA(G381)),IF(AND(ISNUMBER(G381),G381&lt;&gt;0),Accueil!$B$7,""),"")))</f>
        <v/>
      </c>
      <c r="AF381" s="231" t="str">
        <f t="shared" ca="1" si="67"/>
        <v/>
      </c>
      <c r="AG381" s="231">
        <f ca="1">IF($AC381,ROUND(IF(ISNUMBER(E381),E381,0)*(IF(OR(ISNUMBER(SEARCH("Non déductible",$C381)),ISNUMBER(SEARCH("Non deductible",$C381))),0,IF(ISNUMBER(SEARCH("Repas",$C381)),0.5,IF(ISNUMBER(SEARCH("Bureau à domicile",$C381)),Accueil!$B$13,IF(OR(ISNUMBER(SEARCH("Véhicule",$C381)),ISNUMBER(SEARCH("Vehicule",$C381)),ISNUMBER(SEARCH("vehicule",$C381))),Accueil!$B$14,IFERROR(VLOOKUP($C381,$L$3:$P$43,5,FALSE),1)))))),2),0)</f>
        <v>0</v>
      </c>
      <c r="AH381" s="231">
        <f ca="1">IF($AD381,ROUND(IF(ISNUMBER(F381),F381,0)*(IF(OR(ISNUMBER(SEARCH("Non déductible",$C381)),ISNUMBER(SEARCH("Non deductible",$C381))),0,IF(ISNUMBER(SEARCH("Repas",$C381)),0.5,IF(ISNUMBER(SEARCH("Bureau à domicile",$C381)),Accueil!$B$13,IF(OR(ISNUMBER(SEARCH("Véhicule",$C381)),ISNUMBER(SEARCH("Vehicule",$C381)),ISNUMBER(SEARCH("vehicule",$C381))),Accueil!$B$14,IFERROR(VLOOKUP($C381,$L$3:$P$43,5,FALSE),1)))))),2),0)</f>
        <v>0</v>
      </c>
    </row>
    <row r="382" spans="1:34" ht="20.100000000000001" customHeight="1" x14ac:dyDescent="0.25">
      <c r="A382" s="248" t="str">
        <f>IF(NOT(_xlfn.ISFORMULA(D382)),IF(AND(ISNUMBER(D382),D382&lt;&gt;0),Accueil!$B$7,IF(NOT(_xlfn.ISFORMULA(G382)),IF(AND(ISNUMBER(G382),G382&lt;&gt;0),Accueil!$B$7,""),"")),IF(NOT(_xlfn.ISFORMULA(G382)),IF(AND(ISNUMBER(G382),G382&lt;&gt;0),Accueil!$B$7,""),""))</f>
        <v/>
      </c>
      <c r="B382" s="37"/>
      <c r="C382" s="50"/>
      <c r="D382" s="249" t="str">
        <f t="shared" ca="1" si="58"/>
        <v/>
      </c>
      <c r="E382" s="223" t="str">
        <f t="shared" ca="1" si="59"/>
        <v/>
      </c>
      <c r="F382" s="223" t="str">
        <f t="shared" ca="1" si="60"/>
        <v/>
      </c>
      <c r="G382" s="224" t="str">
        <f t="shared" ca="1" si="61"/>
        <v/>
      </c>
      <c r="H382" s="255" t="str">
        <f t="shared" ca="1" si="62"/>
        <v/>
      </c>
      <c r="I382" s="251" t="str">
        <f t="shared" ca="1" si="63"/>
        <v/>
      </c>
      <c r="J382" s="244" t="str">
        <f t="shared" ca="1" si="64"/>
        <v/>
      </c>
      <c r="K382" s="35"/>
      <c r="L382" s="148"/>
      <c r="M382" s="148"/>
      <c r="N382" s="148"/>
      <c r="O382" s="148"/>
      <c r="P382" s="148"/>
      <c r="Q382" s="148"/>
      <c r="R382" s="148"/>
      <c r="S382" s="148"/>
      <c r="T382" s="197"/>
      <c r="U382" s="35"/>
      <c r="X382" s="148"/>
      <c r="Y382" s="148"/>
      <c r="Z382" s="148"/>
      <c r="AA382" s="228" t="b">
        <f t="shared" ca="1" si="65"/>
        <v>1</v>
      </c>
      <c r="AB382" s="228" t="b">
        <f t="shared" si="66"/>
        <v>0</v>
      </c>
      <c r="AC382" s="228" t="b">
        <f ca="1">AND(Accueil!$Z$100="Régulière",Accueil!$E$5="Oui",$AA382,NOT($AB382),OR($AE382="",Accueil!$E$7="",NOT(ISNUMBER(Accueil!$E$7)),$AE382&gt;=Accueil!$E$7))</f>
        <v>0</v>
      </c>
      <c r="AD382" s="228" t="b">
        <f ca="1">AND(Accueil!$Z$100="Régulière",Accueil!$E$8="Oui",$AA382,NOT($AB382),OR($AE382="",Accueil!$E$10="",NOT(ISNUMBER(Accueil!$E$10)),$AE382&gt;=Accueil!$E$10))</f>
        <v>0</v>
      </c>
      <c r="AE382" s="247" t="str">
        <f>IF(NOT(_xlfn.ISFORMULA(A382)),IF(ISNUMBER(A382),A382,IF(NOT(_xlfn.ISFORMULA(D382)),IF(AND(ISNUMBER(D382),D382&lt;&gt;0),Accueil!$B$7,IF(NOT(_xlfn.ISFORMULA(G382)),IF(AND(ISNUMBER(G382),G382&lt;&gt;0),Accueil!$B$7,""),"")),IF(NOT(_xlfn.ISFORMULA(G382)),IF(AND(ISNUMBER(G382),G382&lt;&gt;0),Accueil!$B$7,""),""))),IF(NOT(_xlfn.ISFORMULA(D382)),IF(AND(ISNUMBER(D382),D382&lt;&gt;0),Accueil!$B$7,IF(NOT(_xlfn.ISFORMULA(G382)),IF(AND(ISNUMBER(G382),G382&lt;&gt;0),Accueil!$B$7,""),"")),IF(NOT(_xlfn.ISFORMULA(G382)),IF(AND(ISNUMBER(G382),G382&lt;&gt;0),Accueil!$B$7,""),"")))</f>
        <v/>
      </c>
      <c r="AF382" s="231" t="str">
        <f t="shared" ca="1" si="67"/>
        <v/>
      </c>
      <c r="AG382" s="231">
        <f ca="1">IF($AC382,ROUND(IF(ISNUMBER(E382),E382,0)*(IF(OR(ISNUMBER(SEARCH("Non déductible",$C382)),ISNUMBER(SEARCH("Non deductible",$C382))),0,IF(ISNUMBER(SEARCH("Repas",$C382)),0.5,IF(ISNUMBER(SEARCH("Bureau à domicile",$C382)),Accueil!$B$13,IF(OR(ISNUMBER(SEARCH("Véhicule",$C382)),ISNUMBER(SEARCH("Vehicule",$C382)),ISNUMBER(SEARCH("vehicule",$C382))),Accueil!$B$14,IFERROR(VLOOKUP($C382,$L$3:$P$43,5,FALSE),1)))))),2),0)</f>
        <v>0</v>
      </c>
      <c r="AH382" s="231">
        <f ca="1">IF($AD382,ROUND(IF(ISNUMBER(F382),F382,0)*(IF(OR(ISNUMBER(SEARCH("Non déductible",$C382)),ISNUMBER(SEARCH("Non deductible",$C382))),0,IF(ISNUMBER(SEARCH("Repas",$C382)),0.5,IF(ISNUMBER(SEARCH("Bureau à domicile",$C382)),Accueil!$B$13,IF(OR(ISNUMBER(SEARCH("Véhicule",$C382)),ISNUMBER(SEARCH("Vehicule",$C382)),ISNUMBER(SEARCH("vehicule",$C382))),Accueil!$B$14,IFERROR(VLOOKUP($C382,$L$3:$P$43,5,FALSE),1)))))),2),0)</f>
        <v>0</v>
      </c>
    </row>
    <row r="383" spans="1:34" ht="20.100000000000001" customHeight="1" x14ac:dyDescent="0.25">
      <c r="A383" s="248" t="str">
        <f>IF(NOT(_xlfn.ISFORMULA(D383)),IF(AND(ISNUMBER(D383),D383&lt;&gt;0),Accueil!$B$7,IF(NOT(_xlfn.ISFORMULA(G383)),IF(AND(ISNUMBER(G383),G383&lt;&gt;0),Accueil!$B$7,""),"")),IF(NOT(_xlfn.ISFORMULA(G383)),IF(AND(ISNUMBER(G383),G383&lt;&gt;0),Accueil!$B$7,""),""))</f>
        <v/>
      </c>
      <c r="B383" s="37"/>
      <c r="C383" s="50"/>
      <c r="D383" s="249" t="str">
        <f t="shared" ca="1" si="58"/>
        <v/>
      </c>
      <c r="E383" s="223" t="str">
        <f t="shared" ca="1" si="59"/>
        <v/>
      </c>
      <c r="F383" s="223" t="str">
        <f t="shared" ca="1" si="60"/>
        <v/>
      </c>
      <c r="G383" s="224" t="str">
        <f t="shared" ca="1" si="61"/>
        <v/>
      </c>
      <c r="H383" s="255" t="str">
        <f t="shared" ca="1" si="62"/>
        <v/>
      </c>
      <c r="I383" s="251" t="str">
        <f t="shared" ca="1" si="63"/>
        <v/>
      </c>
      <c r="J383" s="244" t="str">
        <f t="shared" ca="1" si="64"/>
        <v/>
      </c>
      <c r="K383" s="35"/>
      <c r="L383" s="148"/>
      <c r="M383" s="148"/>
      <c r="N383" s="148"/>
      <c r="O383" s="148"/>
      <c r="P383" s="148"/>
      <c r="Q383" s="148"/>
      <c r="R383" s="148"/>
      <c r="S383" s="148"/>
      <c r="T383" s="197"/>
      <c r="U383" s="35"/>
      <c r="X383" s="148"/>
      <c r="Y383" s="148"/>
      <c r="Z383" s="148"/>
      <c r="AA383" s="228" t="b">
        <f t="shared" ca="1" si="65"/>
        <v>1</v>
      </c>
      <c r="AB383" s="228" t="b">
        <f t="shared" si="66"/>
        <v>0</v>
      </c>
      <c r="AC383" s="228" t="b">
        <f ca="1">AND(Accueil!$Z$100="Régulière",Accueil!$E$5="Oui",$AA383,NOT($AB383),OR($AE383="",Accueil!$E$7="",NOT(ISNUMBER(Accueil!$E$7)),$AE383&gt;=Accueil!$E$7))</f>
        <v>0</v>
      </c>
      <c r="AD383" s="228" t="b">
        <f ca="1">AND(Accueil!$Z$100="Régulière",Accueil!$E$8="Oui",$AA383,NOT($AB383),OR($AE383="",Accueil!$E$10="",NOT(ISNUMBER(Accueil!$E$10)),$AE383&gt;=Accueil!$E$10))</f>
        <v>0</v>
      </c>
      <c r="AE383" s="247" t="str">
        <f>IF(NOT(_xlfn.ISFORMULA(A383)),IF(ISNUMBER(A383),A383,IF(NOT(_xlfn.ISFORMULA(D383)),IF(AND(ISNUMBER(D383),D383&lt;&gt;0),Accueil!$B$7,IF(NOT(_xlfn.ISFORMULA(G383)),IF(AND(ISNUMBER(G383),G383&lt;&gt;0),Accueil!$B$7,""),"")),IF(NOT(_xlfn.ISFORMULA(G383)),IF(AND(ISNUMBER(G383),G383&lt;&gt;0),Accueil!$B$7,""),""))),IF(NOT(_xlfn.ISFORMULA(D383)),IF(AND(ISNUMBER(D383),D383&lt;&gt;0),Accueil!$B$7,IF(NOT(_xlfn.ISFORMULA(G383)),IF(AND(ISNUMBER(G383),G383&lt;&gt;0),Accueil!$B$7,""),"")),IF(NOT(_xlfn.ISFORMULA(G383)),IF(AND(ISNUMBER(G383),G383&lt;&gt;0),Accueil!$B$7,""),"")))</f>
        <v/>
      </c>
      <c r="AF383" s="231" t="str">
        <f t="shared" ca="1" si="67"/>
        <v/>
      </c>
      <c r="AG383" s="231">
        <f ca="1">IF($AC383,ROUND(IF(ISNUMBER(E383),E383,0)*(IF(OR(ISNUMBER(SEARCH("Non déductible",$C383)),ISNUMBER(SEARCH("Non deductible",$C383))),0,IF(ISNUMBER(SEARCH("Repas",$C383)),0.5,IF(ISNUMBER(SEARCH("Bureau à domicile",$C383)),Accueil!$B$13,IF(OR(ISNUMBER(SEARCH("Véhicule",$C383)),ISNUMBER(SEARCH("Vehicule",$C383)),ISNUMBER(SEARCH("vehicule",$C383))),Accueil!$B$14,IFERROR(VLOOKUP($C383,$L$3:$P$43,5,FALSE),1)))))),2),0)</f>
        <v>0</v>
      </c>
      <c r="AH383" s="231">
        <f ca="1">IF($AD383,ROUND(IF(ISNUMBER(F383),F383,0)*(IF(OR(ISNUMBER(SEARCH("Non déductible",$C383)),ISNUMBER(SEARCH("Non deductible",$C383))),0,IF(ISNUMBER(SEARCH("Repas",$C383)),0.5,IF(ISNUMBER(SEARCH("Bureau à domicile",$C383)),Accueil!$B$13,IF(OR(ISNUMBER(SEARCH("Véhicule",$C383)),ISNUMBER(SEARCH("Vehicule",$C383)),ISNUMBER(SEARCH("vehicule",$C383))),Accueil!$B$14,IFERROR(VLOOKUP($C383,$L$3:$P$43,5,FALSE),1)))))),2),0)</f>
        <v>0</v>
      </c>
    </row>
    <row r="384" spans="1:34" ht="20.100000000000001" customHeight="1" x14ac:dyDescent="0.25">
      <c r="A384" s="248" t="str">
        <f>IF(NOT(_xlfn.ISFORMULA(D384)),IF(AND(ISNUMBER(D384),D384&lt;&gt;0),Accueil!$B$7,IF(NOT(_xlfn.ISFORMULA(G384)),IF(AND(ISNUMBER(G384),G384&lt;&gt;0),Accueil!$B$7,""),"")),IF(NOT(_xlfn.ISFORMULA(G384)),IF(AND(ISNUMBER(G384),G384&lt;&gt;0),Accueil!$B$7,""),""))</f>
        <v/>
      </c>
      <c r="B384" s="37"/>
      <c r="C384" s="50"/>
      <c r="D384" s="249" t="str">
        <f t="shared" ca="1" si="58"/>
        <v/>
      </c>
      <c r="E384" s="223" t="str">
        <f t="shared" ca="1" si="59"/>
        <v/>
      </c>
      <c r="F384" s="223" t="str">
        <f t="shared" ca="1" si="60"/>
        <v/>
      </c>
      <c r="G384" s="224" t="str">
        <f t="shared" ca="1" si="61"/>
        <v/>
      </c>
      <c r="H384" s="255" t="str">
        <f t="shared" ca="1" si="62"/>
        <v/>
      </c>
      <c r="I384" s="251" t="str">
        <f t="shared" ca="1" si="63"/>
        <v/>
      </c>
      <c r="J384" s="244" t="str">
        <f t="shared" ca="1" si="64"/>
        <v/>
      </c>
      <c r="K384" s="35"/>
      <c r="L384" s="148"/>
      <c r="M384" s="148"/>
      <c r="N384" s="148"/>
      <c r="O384" s="148"/>
      <c r="P384" s="148"/>
      <c r="Q384" s="148"/>
      <c r="R384" s="148"/>
      <c r="S384" s="148"/>
      <c r="T384" s="197"/>
      <c r="U384" s="35"/>
      <c r="X384" s="148"/>
      <c r="Y384" s="148"/>
      <c r="Z384" s="148"/>
      <c r="AA384" s="228" t="b">
        <f t="shared" ca="1" si="65"/>
        <v>1</v>
      </c>
      <c r="AB384" s="228" t="b">
        <f t="shared" si="66"/>
        <v>0</v>
      </c>
      <c r="AC384" s="228" t="b">
        <f ca="1">AND(Accueil!$Z$100="Régulière",Accueil!$E$5="Oui",$AA384,NOT($AB384),OR($AE384="",Accueil!$E$7="",NOT(ISNUMBER(Accueil!$E$7)),$AE384&gt;=Accueil!$E$7))</f>
        <v>0</v>
      </c>
      <c r="AD384" s="228" t="b">
        <f ca="1">AND(Accueil!$Z$100="Régulière",Accueil!$E$8="Oui",$AA384,NOT($AB384),OR($AE384="",Accueil!$E$10="",NOT(ISNUMBER(Accueil!$E$10)),$AE384&gt;=Accueil!$E$10))</f>
        <v>0</v>
      </c>
      <c r="AE384" s="247" t="str">
        <f>IF(NOT(_xlfn.ISFORMULA(A384)),IF(ISNUMBER(A384),A384,IF(NOT(_xlfn.ISFORMULA(D384)),IF(AND(ISNUMBER(D384),D384&lt;&gt;0),Accueil!$B$7,IF(NOT(_xlfn.ISFORMULA(G384)),IF(AND(ISNUMBER(G384),G384&lt;&gt;0),Accueil!$B$7,""),"")),IF(NOT(_xlfn.ISFORMULA(G384)),IF(AND(ISNUMBER(G384),G384&lt;&gt;0),Accueil!$B$7,""),""))),IF(NOT(_xlfn.ISFORMULA(D384)),IF(AND(ISNUMBER(D384),D384&lt;&gt;0),Accueil!$B$7,IF(NOT(_xlfn.ISFORMULA(G384)),IF(AND(ISNUMBER(G384),G384&lt;&gt;0),Accueil!$B$7,""),"")),IF(NOT(_xlfn.ISFORMULA(G384)),IF(AND(ISNUMBER(G384),G384&lt;&gt;0),Accueil!$B$7,""),"")))</f>
        <v/>
      </c>
      <c r="AF384" s="231" t="str">
        <f t="shared" ca="1" si="67"/>
        <v/>
      </c>
      <c r="AG384" s="231">
        <f ca="1">IF($AC384,ROUND(IF(ISNUMBER(E384),E384,0)*(IF(OR(ISNUMBER(SEARCH("Non déductible",$C384)),ISNUMBER(SEARCH("Non deductible",$C384))),0,IF(ISNUMBER(SEARCH("Repas",$C384)),0.5,IF(ISNUMBER(SEARCH("Bureau à domicile",$C384)),Accueil!$B$13,IF(OR(ISNUMBER(SEARCH("Véhicule",$C384)),ISNUMBER(SEARCH("Vehicule",$C384)),ISNUMBER(SEARCH("vehicule",$C384))),Accueil!$B$14,IFERROR(VLOOKUP($C384,$L$3:$P$43,5,FALSE),1)))))),2),0)</f>
        <v>0</v>
      </c>
      <c r="AH384" s="231">
        <f ca="1">IF($AD384,ROUND(IF(ISNUMBER(F384),F384,0)*(IF(OR(ISNUMBER(SEARCH("Non déductible",$C384)),ISNUMBER(SEARCH("Non deductible",$C384))),0,IF(ISNUMBER(SEARCH("Repas",$C384)),0.5,IF(ISNUMBER(SEARCH("Bureau à domicile",$C384)),Accueil!$B$13,IF(OR(ISNUMBER(SEARCH("Véhicule",$C384)),ISNUMBER(SEARCH("Vehicule",$C384)),ISNUMBER(SEARCH("vehicule",$C384))),Accueil!$B$14,IFERROR(VLOOKUP($C384,$L$3:$P$43,5,FALSE),1)))))),2),0)</f>
        <v>0</v>
      </c>
    </row>
    <row r="385" spans="1:34" ht="20.100000000000001" customHeight="1" x14ac:dyDescent="0.25">
      <c r="A385" s="248" t="str">
        <f>IF(NOT(_xlfn.ISFORMULA(D385)),IF(AND(ISNUMBER(D385),D385&lt;&gt;0),Accueil!$B$7,IF(NOT(_xlfn.ISFORMULA(G385)),IF(AND(ISNUMBER(G385),G385&lt;&gt;0),Accueil!$B$7,""),"")),IF(NOT(_xlfn.ISFORMULA(G385)),IF(AND(ISNUMBER(G385),G385&lt;&gt;0),Accueil!$B$7,""),""))</f>
        <v/>
      </c>
      <c r="B385" s="37"/>
      <c r="C385" s="50"/>
      <c r="D385" s="249" t="str">
        <f t="shared" ca="1" si="58"/>
        <v/>
      </c>
      <c r="E385" s="223" t="str">
        <f t="shared" ca="1" si="59"/>
        <v/>
      </c>
      <c r="F385" s="223" t="str">
        <f t="shared" ca="1" si="60"/>
        <v/>
      </c>
      <c r="G385" s="224" t="str">
        <f t="shared" ca="1" si="61"/>
        <v/>
      </c>
      <c r="H385" s="255" t="str">
        <f t="shared" ca="1" si="62"/>
        <v/>
      </c>
      <c r="I385" s="251" t="str">
        <f t="shared" ca="1" si="63"/>
        <v/>
      </c>
      <c r="J385" s="244" t="str">
        <f t="shared" ca="1" si="64"/>
        <v/>
      </c>
      <c r="K385" s="35"/>
      <c r="L385" s="148"/>
      <c r="M385" s="148"/>
      <c r="N385" s="148"/>
      <c r="O385" s="148"/>
      <c r="P385" s="148"/>
      <c r="Q385" s="148"/>
      <c r="R385" s="148"/>
      <c r="S385" s="148"/>
      <c r="T385" s="197"/>
      <c r="U385" s="35"/>
      <c r="X385" s="148"/>
      <c r="Y385" s="148"/>
      <c r="Z385" s="148"/>
      <c r="AA385" s="228" t="b">
        <f t="shared" ca="1" si="65"/>
        <v>1</v>
      </c>
      <c r="AB385" s="228" t="b">
        <f t="shared" si="66"/>
        <v>0</v>
      </c>
      <c r="AC385" s="228" t="b">
        <f ca="1">AND(Accueil!$Z$100="Régulière",Accueil!$E$5="Oui",$AA385,NOT($AB385),OR($AE385="",Accueil!$E$7="",NOT(ISNUMBER(Accueil!$E$7)),$AE385&gt;=Accueil!$E$7))</f>
        <v>0</v>
      </c>
      <c r="AD385" s="228" t="b">
        <f ca="1">AND(Accueil!$Z$100="Régulière",Accueil!$E$8="Oui",$AA385,NOT($AB385),OR($AE385="",Accueil!$E$10="",NOT(ISNUMBER(Accueil!$E$10)),$AE385&gt;=Accueil!$E$10))</f>
        <v>0</v>
      </c>
      <c r="AE385" s="247" t="str">
        <f>IF(NOT(_xlfn.ISFORMULA(A385)),IF(ISNUMBER(A385),A385,IF(NOT(_xlfn.ISFORMULA(D385)),IF(AND(ISNUMBER(D385),D385&lt;&gt;0),Accueil!$B$7,IF(NOT(_xlfn.ISFORMULA(G385)),IF(AND(ISNUMBER(G385),G385&lt;&gt;0),Accueil!$B$7,""),"")),IF(NOT(_xlfn.ISFORMULA(G385)),IF(AND(ISNUMBER(G385),G385&lt;&gt;0),Accueil!$B$7,""),""))),IF(NOT(_xlfn.ISFORMULA(D385)),IF(AND(ISNUMBER(D385),D385&lt;&gt;0),Accueil!$B$7,IF(NOT(_xlfn.ISFORMULA(G385)),IF(AND(ISNUMBER(G385),G385&lt;&gt;0),Accueil!$B$7,""),"")),IF(NOT(_xlfn.ISFORMULA(G385)),IF(AND(ISNUMBER(G385),G385&lt;&gt;0),Accueil!$B$7,""),"")))</f>
        <v/>
      </c>
      <c r="AF385" s="231" t="str">
        <f t="shared" ca="1" si="67"/>
        <v/>
      </c>
      <c r="AG385" s="231">
        <f ca="1">IF($AC385,ROUND(IF(ISNUMBER(E385),E385,0)*(IF(OR(ISNUMBER(SEARCH("Non déductible",$C385)),ISNUMBER(SEARCH("Non deductible",$C385))),0,IF(ISNUMBER(SEARCH("Repas",$C385)),0.5,IF(ISNUMBER(SEARCH("Bureau à domicile",$C385)),Accueil!$B$13,IF(OR(ISNUMBER(SEARCH("Véhicule",$C385)),ISNUMBER(SEARCH("Vehicule",$C385)),ISNUMBER(SEARCH("vehicule",$C385))),Accueil!$B$14,IFERROR(VLOOKUP($C385,$L$3:$P$43,5,FALSE),1)))))),2),0)</f>
        <v>0</v>
      </c>
      <c r="AH385" s="231">
        <f ca="1">IF($AD385,ROUND(IF(ISNUMBER(F385),F385,0)*(IF(OR(ISNUMBER(SEARCH("Non déductible",$C385)),ISNUMBER(SEARCH("Non deductible",$C385))),0,IF(ISNUMBER(SEARCH("Repas",$C385)),0.5,IF(ISNUMBER(SEARCH("Bureau à domicile",$C385)),Accueil!$B$13,IF(OR(ISNUMBER(SEARCH("Véhicule",$C385)),ISNUMBER(SEARCH("Vehicule",$C385)),ISNUMBER(SEARCH("vehicule",$C385))),Accueil!$B$14,IFERROR(VLOOKUP($C385,$L$3:$P$43,5,FALSE),1)))))),2),0)</f>
        <v>0</v>
      </c>
    </row>
    <row r="386" spans="1:34" ht="20.100000000000001" customHeight="1" x14ac:dyDescent="0.25">
      <c r="A386" s="248" t="str">
        <f>IF(NOT(_xlfn.ISFORMULA(D386)),IF(AND(ISNUMBER(D386),D386&lt;&gt;0),Accueil!$B$7,IF(NOT(_xlfn.ISFORMULA(G386)),IF(AND(ISNUMBER(G386),G386&lt;&gt;0),Accueil!$B$7,""),"")),IF(NOT(_xlfn.ISFORMULA(G386)),IF(AND(ISNUMBER(G386),G386&lt;&gt;0),Accueil!$B$7,""),""))</f>
        <v/>
      </c>
      <c r="B386" s="37"/>
      <c r="C386" s="50"/>
      <c r="D386" s="249" t="str">
        <f t="shared" ca="1" si="58"/>
        <v/>
      </c>
      <c r="E386" s="223" t="str">
        <f t="shared" ca="1" si="59"/>
        <v/>
      </c>
      <c r="F386" s="223" t="str">
        <f t="shared" ca="1" si="60"/>
        <v/>
      </c>
      <c r="G386" s="224" t="str">
        <f t="shared" ca="1" si="61"/>
        <v/>
      </c>
      <c r="H386" s="255" t="str">
        <f t="shared" ca="1" si="62"/>
        <v/>
      </c>
      <c r="I386" s="251" t="str">
        <f t="shared" ca="1" si="63"/>
        <v/>
      </c>
      <c r="J386" s="244" t="str">
        <f t="shared" ca="1" si="64"/>
        <v/>
      </c>
      <c r="K386" s="35"/>
      <c r="L386" s="148"/>
      <c r="M386" s="148"/>
      <c r="N386" s="148"/>
      <c r="O386" s="148"/>
      <c r="P386" s="148"/>
      <c r="Q386" s="148"/>
      <c r="R386" s="148"/>
      <c r="S386" s="148"/>
      <c r="T386" s="197"/>
      <c r="U386" s="35"/>
      <c r="X386" s="148"/>
      <c r="Y386" s="148"/>
      <c r="Z386" s="148"/>
      <c r="AA386" s="228" t="b">
        <f t="shared" ca="1" si="65"/>
        <v>1</v>
      </c>
      <c r="AB386" s="228" t="b">
        <f t="shared" si="66"/>
        <v>0</v>
      </c>
      <c r="AC386" s="228" t="b">
        <f ca="1">AND(Accueil!$Z$100="Régulière",Accueil!$E$5="Oui",$AA386,NOT($AB386),OR($AE386="",Accueil!$E$7="",NOT(ISNUMBER(Accueil!$E$7)),$AE386&gt;=Accueil!$E$7))</f>
        <v>0</v>
      </c>
      <c r="AD386" s="228" t="b">
        <f ca="1">AND(Accueil!$Z$100="Régulière",Accueil!$E$8="Oui",$AA386,NOT($AB386),OR($AE386="",Accueil!$E$10="",NOT(ISNUMBER(Accueil!$E$10)),$AE386&gt;=Accueil!$E$10))</f>
        <v>0</v>
      </c>
      <c r="AE386" s="247" t="str">
        <f>IF(NOT(_xlfn.ISFORMULA(A386)),IF(ISNUMBER(A386),A386,IF(NOT(_xlfn.ISFORMULA(D386)),IF(AND(ISNUMBER(D386),D386&lt;&gt;0),Accueil!$B$7,IF(NOT(_xlfn.ISFORMULA(G386)),IF(AND(ISNUMBER(G386),G386&lt;&gt;0),Accueil!$B$7,""),"")),IF(NOT(_xlfn.ISFORMULA(G386)),IF(AND(ISNUMBER(G386),G386&lt;&gt;0),Accueil!$B$7,""),""))),IF(NOT(_xlfn.ISFORMULA(D386)),IF(AND(ISNUMBER(D386),D386&lt;&gt;0),Accueil!$B$7,IF(NOT(_xlfn.ISFORMULA(G386)),IF(AND(ISNUMBER(G386),G386&lt;&gt;0),Accueil!$B$7,""),"")),IF(NOT(_xlfn.ISFORMULA(G386)),IF(AND(ISNUMBER(G386),G386&lt;&gt;0),Accueil!$B$7,""),"")))</f>
        <v/>
      </c>
      <c r="AF386" s="231" t="str">
        <f t="shared" ca="1" si="67"/>
        <v/>
      </c>
      <c r="AG386" s="231">
        <f ca="1">IF($AC386,ROUND(IF(ISNUMBER(E386),E386,0)*(IF(OR(ISNUMBER(SEARCH("Non déductible",$C386)),ISNUMBER(SEARCH("Non deductible",$C386))),0,IF(ISNUMBER(SEARCH("Repas",$C386)),0.5,IF(ISNUMBER(SEARCH("Bureau à domicile",$C386)),Accueil!$B$13,IF(OR(ISNUMBER(SEARCH("Véhicule",$C386)),ISNUMBER(SEARCH("Vehicule",$C386)),ISNUMBER(SEARCH("vehicule",$C386))),Accueil!$B$14,IFERROR(VLOOKUP($C386,$L$3:$P$43,5,FALSE),1)))))),2),0)</f>
        <v>0</v>
      </c>
      <c r="AH386" s="231">
        <f ca="1">IF($AD386,ROUND(IF(ISNUMBER(F386),F386,0)*(IF(OR(ISNUMBER(SEARCH("Non déductible",$C386)),ISNUMBER(SEARCH("Non deductible",$C386))),0,IF(ISNUMBER(SEARCH("Repas",$C386)),0.5,IF(ISNUMBER(SEARCH("Bureau à domicile",$C386)),Accueil!$B$13,IF(OR(ISNUMBER(SEARCH("Véhicule",$C386)),ISNUMBER(SEARCH("Vehicule",$C386)),ISNUMBER(SEARCH("vehicule",$C386))),Accueil!$B$14,IFERROR(VLOOKUP($C386,$L$3:$P$43,5,FALSE),1)))))),2),0)</f>
        <v>0</v>
      </c>
    </row>
    <row r="387" spans="1:34" ht="20.100000000000001" customHeight="1" x14ac:dyDescent="0.25">
      <c r="A387" s="248" t="str">
        <f>IF(NOT(_xlfn.ISFORMULA(D387)),IF(AND(ISNUMBER(D387),D387&lt;&gt;0),Accueil!$B$7,IF(NOT(_xlfn.ISFORMULA(G387)),IF(AND(ISNUMBER(G387),G387&lt;&gt;0),Accueil!$B$7,""),"")),IF(NOT(_xlfn.ISFORMULA(G387)),IF(AND(ISNUMBER(G387),G387&lt;&gt;0),Accueil!$B$7,""),""))</f>
        <v/>
      </c>
      <c r="B387" s="37"/>
      <c r="C387" s="50"/>
      <c r="D387" s="249" t="str">
        <f t="shared" ref="D387:D450" ca="1" si="68">IF(AND(NOT(_xlfn.ISFORMULA(G387)),G387&lt;&gt;"",G387&lt;&gt;0),ROUND(G387-IF($AC387,IF(ISNUMBER(E387),ROUND(E387,2),0),0)-IF($AD387,IF(ISNUMBER(F387),ROUND(F387,2),0),0),2),"")</f>
        <v/>
      </c>
      <c r="E387" s="223" t="str">
        <f t="shared" ref="E387:E450" ca="1" si="69">IF(NOT($AC387),"",IF(AND(NOT(_xlfn.ISFORMULA(G387)),G387&lt;&gt;"",G387&lt;&gt;0),IF(AND($AD387,NOT(_xlfn.ISFORMULA(F387)),ISNUMBER(F387)),ROUND((G387-F387)/(1+0.05)*0.05,2),ROUND(G387/(1+IF($AC387,0.05,0)+IF($AD387,0.09975,0))*0.05,2)),IF(OR(D387="",D387=0),"",ROUND(D387*0.05,2))))</f>
        <v/>
      </c>
      <c r="F387" s="223" t="str">
        <f t="shared" ref="F387:F450" ca="1" si="70">IF(NOT($AD387),"",IF(AND(NOT(_xlfn.ISFORMULA(G387)),G387&lt;&gt;"",G387&lt;&gt;0),IF(AND($AC387,NOT(_xlfn.ISFORMULA(E387)),ISNUMBER(E387)),ROUND((G387-E387)/(1+0.09975)*0.09975,2),ROUND(G387/(1+IF($AC387,0.05,0)+IF($AD387,0.09975,0))*0.09975,2)),IF(OR(D387="",D387=0),"",ROUND(D387*0.09975,2))))</f>
        <v/>
      </c>
      <c r="G387" s="224" t="str">
        <f t="shared" ref="G387:G450" ca="1" si="71">IF(OR(D387="",D387=0),"",ROUND(D387+IF($AC387,IF(ISNUMBER(E387),ROUND(E387,2),0),0)+IF($AD387,IF(ISNUMBER(F387),ROUND(F387,2),0),0),2))</f>
        <v/>
      </c>
      <c r="H387" s="255" t="str">
        <f t="shared" ref="H387:H450" ca="1" si="72">IF(OR(D387="",D387=0),"","$ CAD - Dollar Canadien")</f>
        <v/>
      </c>
      <c r="I387" s="251" t="str">
        <f t="shared" ref="I387:I450" ca="1" si="73">IF(OR(D387="",D387=0),"",IFERROR(VLOOKUP(H387, $V$3:$W$23, 2, FALSE), 1))</f>
        <v/>
      </c>
      <c r="J387" s="244" t="str">
        <f t="shared" ref="J387:J450" ca="1" si="74">IF(OR($AF387="",$AF387=0),"",ROUND($AF387*I387,2))</f>
        <v/>
      </c>
      <c r="K387" s="35"/>
      <c r="L387" s="148"/>
      <c r="M387" s="148"/>
      <c r="N387" s="148"/>
      <c r="O387" s="148"/>
      <c r="P387" s="148"/>
      <c r="Q387" s="148"/>
      <c r="R387" s="148"/>
      <c r="S387" s="148"/>
      <c r="T387" s="197"/>
      <c r="U387" s="35"/>
      <c r="X387" s="148"/>
      <c r="Y387" s="148"/>
      <c r="Z387" s="148"/>
      <c r="AA387" s="228" t="b">
        <f t="shared" ref="AA387:AA450" ca="1" si="75">OR(H387="",H387="$ CAD - Dollar Canadien")</f>
        <v>1</v>
      </c>
      <c r="AB387" s="228" t="b">
        <f t="shared" ref="AB387:AB450" si="76">OR(ISNUMBER(SEARCH("Assurance",C387)),ISNUMBER(SEARCH("Bureau à domicile - loyer",C387)),ISNUMBER(SEARCH("Taxes foncières",C387)),ISNUMBER(SEARCH("Taxe d'affaires",C387)),ISNUMBER(SEARCH("Permis",C387)),ISNUMBER(SEARCH("cotisation",C387)),ISNUMBER(SEARCH("Immatriculation",C387)),ISNUMBER(SEARCH("Intérêt",C387)),ISNUMBER(SEARCH("Interet",C387)),ISNUMBER(SEARCH("Frais bancaires",C387)),ISNUMBER(SEARCH("Salaires",C387)),ISNUMBER(SEARCH("sans taxe",B387)),ISNUMBER(SEARCH("pas de taxe",B387)),ISNUMBER(SEARCH("no tax",B387)))</f>
        <v>0</v>
      </c>
      <c r="AC387" s="228" t="b">
        <f ca="1">AND(Accueil!$Z$100="Régulière",Accueil!$E$5="Oui",$AA387,NOT($AB387),OR($AE387="",Accueil!$E$7="",NOT(ISNUMBER(Accueil!$E$7)),$AE387&gt;=Accueil!$E$7))</f>
        <v>0</v>
      </c>
      <c r="AD387" s="228" t="b">
        <f ca="1">AND(Accueil!$Z$100="Régulière",Accueil!$E$8="Oui",$AA387,NOT($AB387),OR($AE387="",Accueil!$E$10="",NOT(ISNUMBER(Accueil!$E$10)),$AE387&gt;=Accueil!$E$10))</f>
        <v>0</v>
      </c>
      <c r="AE387" s="247" t="str">
        <f>IF(NOT(_xlfn.ISFORMULA(A387)),IF(ISNUMBER(A387),A387,IF(NOT(_xlfn.ISFORMULA(D387)),IF(AND(ISNUMBER(D387),D387&lt;&gt;0),Accueil!$B$7,IF(NOT(_xlfn.ISFORMULA(G387)),IF(AND(ISNUMBER(G387),G387&lt;&gt;0),Accueil!$B$7,""),"")),IF(NOT(_xlfn.ISFORMULA(G387)),IF(AND(ISNUMBER(G387),G387&lt;&gt;0),Accueil!$B$7,""),""))),IF(NOT(_xlfn.ISFORMULA(D387)),IF(AND(ISNUMBER(D387),D387&lt;&gt;0),Accueil!$B$7,IF(NOT(_xlfn.ISFORMULA(G387)),IF(AND(ISNUMBER(G387),G387&lt;&gt;0),Accueil!$B$7,""),"")),IF(NOT(_xlfn.ISFORMULA(G387)),IF(AND(ISNUMBER(G387),G387&lt;&gt;0),Accueil!$B$7,""),"")))</f>
        <v/>
      </c>
      <c r="AF387" s="231" t="str">
        <f t="shared" ref="AF387:AF450" ca="1" si="77">IF(AND(NOT(_xlfn.ISFORMULA(G387)),G387&lt;&gt;"",G387&lt;&gt;0),ROUND(G387-IF($AC387,IF(ISNUMBER(E387),ROUND(E387,2),0),0)-IF($AD387,IF(ISNUMBER(F387),ROUND(F387,2),0),0),2),IF(OR(D387="",D387=0),"",D387))</f>
        <v/>
      </c>
      <c r="AG387" s="231">
        <f ca="1">IF($AC387,ROUND(IF(ISNUMBER(E387),E387,0)*(IF(OR(ISNUMBER(SEARCH("Non déductible",$C387)),ISNUMBER(SEARCH("Non deductible",$C387))),0,IF(ISNUMBER(SEARCH("Repas",$C387)),0.5,IF(ISNUMBER(SEARCH("Bureau à domicile",$C387)),Accueil!$B$13,IF(OR(ISNUMBER(SEARCH("Véhicule",$C387)),ISNUMBER(SEARCH("Vehicule",$C387)),ISNUMBER(SEARCH("vehicule",$C387))),Accueil!$B$14,IFERROR(VLOOKUP($C387,$L$3:$P$43,5,FALSE),1)))))),2),0)</f>
        <v>0</v>
      </c>
      <c r="AH387" s="231">
        <f ca="1">IF($AD387,ROUND(IF(ISNUMBER(F387),F387,0)*(IF(OR(ISNUMBER(SEARCH("Non déductible",$C387)),ISNUMBER(SEARCH("Non deductible",$C387))),0,IF(ISNUMBER(SEARCH("Repas",$C387)),0.5,IF(ISNUMBER(SEARCH("Bureau à domicile",$C387)),Accueil!$B$13,IF(OR(ISNUMBER(SEARCH("Véhicule",$C387)),ISNUMBER(SEARCH("Vehicule",$C387)),ISNUMBER(SEARCH("vehicule",$C387))),Accueil!$B$14,IFERROR(VLOOKUP($C387,$L$3:$P$43,5,FALSE),1)))))),2),0)</f>
        <v>0</v>
      </c>
    </row>
    <row r="388" spans="1:34" ht="20.100000000000001" customHeight="1" x14ac:dyDescent="0.25">
      <c r="A388" s="248" t="str">
        <f>IF(NOT(_xlfn.ISFORMULA(D388)),IF(AND(ISNUMBER(D388),D388&lt;&gt;0),Accueil!$B$7,IF(NOT(_xlfn.ISFORMULA(G388)),IF(AND(ISNUMBER(G388),G388&lt;&gt;0),Accueil!$B$7,""),"")),IF(NOT(_xlfn.ISFORMULA(G388)),IF(AND(ISNUMBER(G388),G388&lt;&gt;0),Accueil!$B$7,""),""))</f>
        <v/>
      </c>
      <c r="B388" s="37"/>
      <c r="C388" s="50"/>
      <c r="D388" s="249" t="str">
        <f t="shared" ca="1" si="68"/>
        <v/>
      </c>
      <c r="E388" s="223" t="str">
        <f t="shared" ca="1" si="69"/>
        <v/>
      </c>
      <c r="F388" s="223" t="str">
        <f t="shared" ca="1" si="70"/>
        <v/>
      </c>
      <c r="G388" s="224" t="str">
        <f t="shared" ca="1" si="71"/>
        <v/>
      </c>
      <c r="H388" s="255" t="str">
        <f t="shared" ca="1" si="72"/>
        <v/>
      </c>
      <c r="I388" s="251" t="str">
        <f t="shared" ca="1" si="73"/>
        <v/>
      </c>
      <c r="J388" s="244" t="str">
        <f t="shared" ca="1" si="74"/>
        <v/>
      </c>
      <c r="K388" s="35"/>
      <c r="L388" s="148"/>
      <c r="M388" s="148"/>
      <c r="N388" s="148"/>
      <c r="O388" s="148"/>
      <c r="P388" s="148"/>
      <c r="Q388" s="148"/>
      <c r="R388" s="148"/>
      <c r="S388" s="148"/>
      <c r="T388" s="197"/>
      <c r="U388" s="35"/>
      <c r="X388" s="148"/>
      <c r="Y388" s="148"/>
      <c r="Z388" s="148"/>
      <c r="AA388" s="228" t="b">
        <f t="shared" ca="1" si="75"/>
        <v>1</v>
      </c>
      <c r="AB388" s="228" t="b">
        <f t="shared" si="76"/>
        <v>0</v>
      </c>
      <c r="AC388" s="228" t="b">
        <f ca="1">AND(Accueil!$Z$100="Régulière",Accueil!$E$5="Oui",$AA388,NOT($AB388),OR($AE388="",Accueil!$E$7="",NOT(ISNUMBER(Accueil!$E$7)),$AE388&gt;=Accueil!$E$7))</f>
        <v>0</v>
      </c>
      <c r="AD388" s="228" t="b">
        <f ca="1">AND(Accueil!$Z$100="Régulière",Accueil!$E$8="Oui",$AA388,NOT($AB388),OR($AE388="",Accueil!$E$10="",NOT(ISNUMBER(Accueil!$E$10)),$AE388&gt;=Accueil!$E$10))</f>
        <v>0</v>
      </c>
      <c r="AE388" s="247" t="str">
        <f>IF(NOT(_xlfn.ISFORMULA(A388)),IF(ISNUMBER(A388),A388,IF(NOT(_xlfn.ISFORMULA(D388)),IF(AND(ISNUMBER(D388),D388&lt;&gt;0),Accueil!$B$7,IF(NOT(_xlfn.ISFORMULA(G388)),IF(AND(ISNUMBER(G388),G388&lt;&gt;0),Accueil!$B$7,""),"")),IF(NOT(_xlfn.ISFORMULA(G388)),IF(AND(ISNUMBER(G388),G388&lt;&gt;0),Accueil!$B$7,""),""))),IF(NOT(_xlfn.ISFORMULA(D388)),IF(AND(ISNUMBER(D388),D388&lt;&gt;0),Accueil!$B$7,IF(NOT(_xlfn.ISFORMULA(G388)),IF(AND(ISNUMBER(G388),G388&lt;&gt;0),Accueil!$B$7,""),"")),IF(NOT(_xlfn.ISFORMULA(G388)),IF(AND(ISNUMBER(G388),G388&lt;&gt;0),Accueil!$B$7,""),"")))</f>
        <v/>
      </c>
      <c r="AF388" s="231" t="str">
        <f t="shared" ca="1" si="77"/>
        <v/>
      </c>
      <c r="AG388" s="231">
        <f ca="1">IF($AC388,ROUND(IF(ISNUMBER(E388),E388,0)*(IF(OR(ISNUMBER(SEARCH("Non déductible",$C388)),ISNUMBER(SEARCH("Non deductible",$C388))),0,IF(ISNUMBER(SEARCH("Repas",$C388)),0.5,IF(ISNUMBER(SEARCH("Bureau à domicile",$C388)),Accueil!$B$13,IF(OR(ISNUMBER(SEARCH("Véhicule",$C388)),ISNUMBER(SEARCH("Vehicule",$C388)),ISNUMBER(SEARCH("vehicule",$C388))),Accueil!$B$14,IFERROR(VLOOKUP($C388,$L$3:$P$43,5,FALSE),1)))))),2),0)</f>
        <v>0</v>
      </c>
      <c r="AH388" s="231">
        <f ca="1">IF($AD388,ROUND(IF(ISNUMBER(F388),F388,0)*(IF(OR(ISNUMBER(SEARCH("Non déductible",$C388)),ISNUMBER(SEARCH("Non deductible",$C388))),0,IF(ISNUMBER(SEARCH("Repas",$C388)),0.5,IF(ISNUMBER(SEARCH("Bureau à domicile",$C388)),Accueil!$B$13,IF(OR(ISNUMBER(SEARCH("Véhicule",$C388)),ISNUMBER(SEARCH("Vehicule",$C388)),ISNUMBER(SEARCH("vehicule",$C388))),Accueil!$B$14,IFERROR(VLOOKUP($C388,$L$3:$P$43,5,FALSE),1)))))),2),0)</f>
        <v>0</v>
      </c>
    </row>
    <row r="389" spans="1:34" ht="20.100000000000001" customHeight="1" x14ac:dyDescent="0.25">
      <c r="A389" s="248" t="str">
        <f>IF(NOT(_xlfn.ISFORMULA(D389)),IF(AND(ISNUMBER(D389),D389&lt;&gt;0),Accueil!$B$7,IF(NOT(_xlfn.ISFORMULA(G389)),IF(AND(ISNUMBER(G389),G389&lt;&gt;0),Accueil!$B$7,""),"")),IF(NOT(_xlfn.ISFORMULA(G389)),IF(AND(ISNUMBER(G389),G389&lt;&gt;0),Accueil!$B$7,""),""))</f>
        <v/>
      </c>
      <c r="B389" s="37"/>
      <c r="C389" s="50"/>
      <c r="D389" s="249" t="str">
        <f t="shared" ca="1" si="68"/>
        <v/>
      </c>
      <c r="E389" s="223" t="str">
        <f t="shared" ca="1" si="69"/>
        <v/>
      </c>
      <c r="F389" s="223" t="str">
        <f t="shared" ca="1" si="70"/>
        <v/>
      </c>
      <c r="G389" s="224" t="str">
        <f t="shared" ca="1" si="71"/>
        <v/>
      </c>
      <c r="H389" s="255" t="str">
        <f t="shared" ca="1" si="72"/>
        <v/>
      </c>
      <c r="I389" s="251" t="str">
        <f t="shared" ca="1" si="73"/>
        <v/>
      </c>
      <c r="J389" s="244" t="str">
        <f t="shared" ca="1" si="74"/>
        <v/>
      </c>
      <c r="K389" s="35"/>
      <c r="L389" s="148"/>
      <c r="M389" s="148"/>
      <c r="N389" s="148"/>
      <c r="O389" s="148"/>
      <c r="P389" s="148"/>
      <c r="Q389" s="148"/>
      <c r="R389" s="148"/>
      <c r="S389" s="148"/>
      <c r="T389" s="197"/>
      <c r="U389" s="35"/>
      <c r="X389" s="148"/>
      <c r="Y389" s="148"/>
      <c r="Z389" s="148"/>
      <c r="AA389" s="228" t="b">
        <f t="shared" ca="1" si="75"/>
        <v>1</v>
      </c>
      <c r="AB389" s="228" t="b">
        <f t="shared" si="76"/>
        <v>0</v>
      </c>
      <c r="AC389" s="228" t="b">
        <f ca="1">AND(Accueil!$Z$100="Régulière",Accueil!$E$5="Oui",$AA389,NOT($AB389),OR($AE389="",Accueil!$E$7="",NOT(ISNUMBER(Accueil!$E$7)),$AE389&gt;=Accueil!$E$7))</f>
        <v>0</v>
      </c>
      <c r="AD389" s="228" t="b">
        <f ca="1">AND(Accueil!$Z$100="Régulière",Accueil!$E$8="Oui",$AA389,NOT($AB389),OR($AE389="",Accueil!$E$10="",NOT(ISNUMBER(Accueil!$E$10)),$AE389&gt;=Accueil!$E$10))</f>
        <v>0</v>
      </c>
      <c r="AE389" s="247" t="str">
        <f>IF(NOT(_xlfn.ISFORMULA(A389)),IF(ISNUMBER(A389),A389,IF(NOT(_xlfn.ISFORMULA(D389)),IF(AND(ISNUMBER(D389),D389&lt;&gt;0),Accueil!$B$7,IF(NOT(_xlfn.ISFORMULA(G389)),IF(AND(ISNUMBER(G389),G389&lt;&gt;0),Accueil!$B$7,""),"")),IF(NOT(_xlfn.ISFORMULA(G389)),IF(AND(ISNUMBER(G389),G389&lt;&gt;0),Accueil!$B$7,""),""))),IF(NOT(_xlfn.ISFORMULA(D389)),IF(AND(ISNUMBER(D389),D389&lt;&gt;0),Accueil!$B$7,IF(NOT(_xlfn.ISFORMULA(G389)),IF(AND(ISNUMBER(G389),G389&lt;&gt;0),Accueil!$B$7,""),"")),IF(NOT(_xlfn.ISFORMULA(G389)),IF(AND(ISNUMBER(G389),G389&lt;&gt;0),Accueil!$B$7,""),"")))</f>
        <v/>
      </c>
      <c r="AF389" s="231" t="str">
        <f t="shared" ca="1" si="77"/>
        <v/>
      </c>
      <c r="AG389" s="231">
        <f ca="1">IF($AC389,ROUND(IF(ISNUMBER(E389),E389,0)*(IF(OR(ISNUMBER(SEARCH("Non déductible",$C389)),ISNUMBER(SEARCH("Non deductible",$C389))),0,IF(ISNUMBER(SEARCH("Repas",$C389)),0.5,IF(ISNUMBER(SEARCH("Bureau à domicile",$C389)),Accueil!$B$13,IF(OR(ISNUMBER(SEARCH("Véhicule",$C389)),ISNUMBER(SEARCH("Vehicule",$C389)),ISNUMBER(SEARCH("vehicule",$C389))),Accueil!$B$14,IFERROR(VLOOKUP($C389,$L$3:$P$43,5,FALSE),1)))))),2),0)</f>
        <v>0</v>
      </c>
      <c r="AH389" s="231">
        <f ca="1">IF($AD389,ROUND(IF(ISNUMBER(F389),F389,0)*(IF(OR(ISNUMBER(SEARCH("Non déductible",$C389)),ISNUMBER(SEARCH("Non deductible",$C389))),0,IF(ISNUMBER(SEARCH("Repas",$C389)),0.5,IF(ISNUMBER(SEARCH("Bureau à domicile",$C389)),Accueil!$B$13,IF(OR(ISNUMBER(SEARCH("Véhicule",$C389)),ISNUMBER(SEARCH("Vehicule",$C389)),ISNUMBER(SEARCH("vehicule",$C389))),Accueil!$B$14,IFERROR(VLOOKUP($C389,$L$3:$P$43,5,FALSE),1)))))),2),0)</f>
        <v>0</v>
      </c>
    </row>
    <row r="390" spans="1:34" ht="20.100000000000001" customHeight="1" x14ac:dyDescent="0.25">
      <c r="A390" s="248" t="str">
        <f>IF(NOT(_xlfn.ISFORMULA(D390)),IF(AND(ISNUMBER(D390),D390&lt;&gt;0),Accueil!$B$7,IF(NOT(_xlfn.ISFORMULA(G390)),IF(AND(ISNUMBER(G390),G390&lt;&gt;0),Accueil!$B$7,""),"")),IF(NOT(_xlfn.ISFORMULA(G390)),IF(AND(ISNUMBER(G390),G390&lt;&gt;0),Accueil!$B$7,""),""))</f>
        <v/>
      </c>
      <c r="B390" s="37"/>
      <c r="C390" s="50"/>
      <c r="D390" s="249" t="str">
        <f t="shared" ca="1" si="68"/>
        <v/>
      </c>
      <c r="E390" s="223" t="str">
        <f t="shared" ca="1" si="69"/>
        <v/>
      </c>
      <c r="F390" s="223" t="str">
        <f t="shared" ca="1" si="70"/>
        <v/>
      </c>
      <c r="G390" s="224" t="str">
        <f t="shared" ca="1" si="71"/>
        <v/>
      </c>
      <c r="H390" s="255" t="str">
        <f t="shared" ca="1" si="72"/>
        <v/>
      </c>
      <c r="I390" s="251" t="str">
        <f t="shared" ca="1" si="73"/>
        <v/>
      </c>
      <c r="J390" s="244" t="str">
        <f t="shared" ca="1" si="74"/>
        <v/>
      </c>
      <c r="K390" s="35"/>
      <c r="L390" s="148"/>
      <c r="M390" s="148"/>
      <c r="N390" s="148"/>
      <c r="O390" s="148"/>
      <c r="P390" s="148"/>
      <c r="Q390" s="148"/>
      <c r="R390" s="148"/>
      <c r="S390" s="148"/>
      <c r="T390" s="197"/>
      <c r="U390" s="35"/>
      <c r="X390" s="148"/>
      <c r="Y390" s="148"/>
      <c r="Z390" s="148"/>
      <c r="AA390" s="228" t="b">
        <f t="shared" ca="1" si="75"/>
        <v>1</v>
      </c>
      <c r="AB390" s="228" t="b">
        <f t="shared" si="76"/>
        <v>0</v>
      </c>
      <c r="AC390" s="228" t="b">
        <f ca="1">AND(Accueil!$Z$100="Régulière",Accueil!$E$5="Oui",$AA390,NOT($AB390),OR($AE390="",Accueil!$E$7="",NOT(ISNUMBER(Accueil!$E$7)),$AE390&gt;=Accueil!$E$7))</f>
        <v>0</v>
      </c>
      <c r="AD390" s="228" t="b">
        <f ca="1">AND(Accueil!$Z$100="Régulière",Accueil!$E$8="Oui",$AA390,NOT($AB390),OR($AE390="",Accueil!$E$10="",NOT(ISNUMBER(Accueil!$E$10)),$AE390&gt;=Accueil!$E$10))</f>
        <v>0</v>
      </c>
      <c r="AE390" s="247" t="str">
        <f>IF(NOT(_xlfn.ISFORMULA(A390)),IF(ISNUMBER(A390),A390,IF(NOT(_xlfn.ISFORMULA(D390)),IF(AND(ISNUMBER(D390),D390&lt;&gt;0),Accueil!$B$7,IF(NOT(_xlfn.ISFORMULA(G390)),IF(AND(ISNUMBER(G390),G390&lt;&gt;0),Accueil!$B$7,""),"")),IF(NOT(_xlfn.ISFORMULA(G390)),IF(AND(ISNUMBER(G390),G390&lt;&gt;0),Accueil!$B$7,""),""))),IF(NOT(_xlfn.ISFORMULA(D390)),IF(AND(ISNUMBER(D390),D390&lt;&gt;0),Accueil!$B$7,IF(NOT(_xlfn.ISFORMULA(G390)),IF(AND(ISNUMBER(G390),G390&lt;&gt;0),Accueil!$B$7,""),"")),IF(NOT(_xlfn.ISFORMULA(G390)),IF(AND(ISNUMBER(G390),G390&lt;&gt;0),Accueil!$B$7,""),"")))</f>
        <v/>
      </c>
      <c r="AF390" s="231" t="str">
        <f t="shared" ca="1" si="77"/>
        <v/>
      </c>
      <c r="AG390" s="231">
        <f ca="1">IF($AC390,ROUND(IF(ISNUMBER(E390),E390,0)*(IF(OR(ISNUMBER(SEARCH("Non déductible",$C390)),ISNUMBER(SEARCH("Non deductible",$C390))),0,IF(ISNUMBER(SEARCH("Repas",$C390)),0.5,IF(ISNUMBER(SEARCH("Bureau à domicile",$C390)),Accueil!$B$13,IF(OR(ISNUMBER(SEARCH("Véhicule",$C390)),ISNUMBER(SEARCH("Vehicule",$C390)),ISNUMBER(SEARCH("vehicule",$C390))),Accueil!$B$14,IFERROR(VLOOKUP($C390,$L$3:$P$43,5,FALSE),1)))))),2),0)</f>
        <v>0</v>
      </c>
      <c r="AH390" s="231">
        <f ca="1">IF($AD390,ROUND(IF(ISNUMBER(F390),F390,0)*(IF(OR(ISNUMBER(SEARCH("Non déductible",$C390)),ISNUMBER(SEARCH("Non deductible",$C390))),0,IF(ISNUMBER(SEARCH("Repas",$C390)),0.5,IF(ISNUMBER(SEARCH("Bureau à domicile",$C390)),Accueil!$B$13,IF(OR(ISNUMBER(SEARCH("Véhicule",$C390)),ISNUMBER(SEARCH("Vehicule",$C390)),ISNUMBER(SEARCH("vehicule",$C390))),Accueil!$B$14,IFERROR(VLOOKUP($C390,$L$3:$P$43,5,FALSE),1)))))),2),0)</f>
        <v>0</v>
      </c>
    </row>
    <row r="391" spans="1:34" ht="20.100000000000001" customHeight="1" x14ac:dyDescent="0.25">
      <c r="A391" s="248" t="str">
        <f>IF(NOT(_xlfn.ISFORMULA(D391)),IF(AND(ISNUMBER(D391),D391&lt;&gt;0),Accueil!$B$7,IF(NOT(_xlfn.ISFORMULA(G391)),IF(AND(ISNUMBER(G391),G391&lt;&gt;0),Accueil!$B$7,""),"")),IF(NOT(_xlfn.ISFORMULA(G391)),IF(AND(ISNUMBER(G391),G391&lt;&gt;0),Accueil!$B$7,""),""))</f>
        <v/>
      </c>
      <c r="B391" s="37"/>
      <c r="C391" s="50"/>
      <c r="D391" s="249" t="str">
        <f t="shared" ca="1" si="68"/>
        <v/>
      </c>
      <c r="E391" s="223" t="str">
        <f t="shared" ca="1" si="69"/>
        <v/>
      </c>
      <c r="F391" s="223" t="str">
        <f t="shared" ca="1" si="70"/>
        <v/>
      </c>
      <c r="G391" s="224" t="str">
        <f t="shared" ca="1" si="71"/>
        <v/>
      </c>
      <c r="H391" s="255" t="str">
        <f t="shared" ca="1" si="72"/>
        <v/>
      </c>
      <c r="I391" s="251" t="str">
        <f t="shared" ca="1" si="73"/>
        <v/>
      </c>
      <c r="J391" s="244" t="str">
        <f t="shared" ca="1" si="74"/>
        <v/>
      </c>
      <c r="K391" s="35"/>
      <c r="L391" s="148"/>
      <c r="M391" s="148"/>
      <c r="N391" s="148"/>
      <c r="O391" s="148"/>
      <c r="P391" s="148"/>
      <c r="Q391" s="148"/>
      <c r="R391" s="148"/>
      <c r="S391" s="148"/>
      <c r="T391" s="197"/>
      <c r="U391" s="35"/>
      <c r="X391" s="148"/>
      <c r="Y391" s="148"/>
      <c r="Z391" s="148"/>
      <c r="AA391" s="228" t="b">
        <f t="shared" ca="1" si="75"/>
        <v>1</v>
      </c>
      <c r="AB391" s="228" t="b">
        <f t="shared" si="76"/>
        <v>0</v>
      </c>
      <c r="AC391" s="228" t="b">
        <f ca="1">AND(Accueil!$Z$100="Régulière",Accueil!$E$5="Oui",$AA391,NOT($AB391),OR($AE391="",Accueil!$E$7="",NOT(ISNUMBER(Accueil!$E$7)),$AE391&gt;=Accueil!$E$7))</f>
        <v>0</v>
      </c>
      <c r="AD391" s="228" t="b">
        <f ca="1">AND(Accueil!$Z$100="Régulière",Accueil!$E$8="Oui",$AA391,NOT($AB391),OR($AE391="",Accueil!$E$10="",NOT(ISNUMBER(Accueil!$E$10)),$AE391&gt;=Accueil!$E$10))</f>
        <v>0</v>
      </c>
      <c r="AE391" s="247" t="str">
        <f>IF(NOT(_xlfn.ISFORMULA(A391)),IF(ISNUMBER(A391),A391,IF(NOT(_xlfn.ISFORMULA(D391)),IF(AND(ISNUMBER(D391),D391&lt;&gt;0),Accueil!$B$7,IF(NOT(_xlfn.ISFORMULA(G391)),IF(AND(ISNUMBER(G391),G391&lt;&gt;0),Accueil!$B$7,""),"")),IF(NOT(_xlfn.ISFORMULA(G391)),IF(AND(ISNUMBER(G391),G391&lt;&gt;0),Accueil!$B$7,""),""))),IF(NOT(_xlfn.ISFORMULA(D391)),IF(AND(ISNUMBER(D391),D391&lt;&gt;0),Accueil!$B$7,IF(NOT(_xlfn.ISFORMULA(G391)),IF(AND(ISNUMBER(G391),G391&lt;&gt;0),Accueil!$B$7,""),"")),IF(NOT(_xlfn.ISFORMULA(G391)),IF(AND(ISNUMBER(G391),G391&lt;&gt;0),Accueil!$B$7,""),"")))</f>
        <v/>
      </c>
      <c r="AF391" s="231" t="str">
        <f t="shared" ca="1" si="77"/>
        <v/>
      </c>
      <c r="AG391" s="231">
        <f ca="1">IF($AC391,ROUND(IF(ISNUMBER(E391),E391,0)*(IF(OR(ISNUMBER(SEARCH("Non déductible",$C391)),ISNUMBER(SEARCH("Non deductible",$C391))),0,IF(ISNUMBER(SEARCH("Repas",$C391)),0.5,IF(ISNUMBER(SEARCH("Bureau à domicile",$C391)),Accueil!$B$13,IF(OR(ISNUMBER(SEARCH("Véhicule",$C391)),ISNUMBER(SEARCH("Vehicule",$C391)),ISNUMBER(SEARCH("vehicule",$C391))),Accueil!$B$14,IFERROR(VLOOKUP($C391,$L$3:$P$43,5,FALSE),1)))))),2),0)</f>
        <v>0</v>
      </c>
      <c r="AH391" s="231">
        <f ca="1">IF($AD391,ROUND(IF(ISNUMBER(F391),F391,0)*(IF(OR(ISNUMBER(SEARCH("Non déductible",$C391)),ISNUMBER(SEARCH("Non deductible",$C391))),0,IF(ISNUMBER(SEARCH("Repas",$C391)),0.5,IF(ISNUMBER(SEARCH("Bureau à domicile",$C391)),Accueil!$B$13,IF(OR(ISNUMBER(SEARCH("Véhicule",$C391)),ISNUMBER(SEARCH("Vehicule",$C391)),ISNUMBER(SEARCH("vehicule",$C391))),Accueil!$B$14,IFERROR(VLOOKUP($C391,$L$3:$P$43,5,FALSE),1)))))),2),0)</f>
        <v>0</v>
      </c>
    </row>
    <row r="392" spans="1:34" ht="20.100000000000001" customHeight="1" x14ac:dyDescent="0.25">
      <c r="A392" s="248" t="str">
        <f>IF(NOT(_xlfn.ISFORMULA(D392)),IF(AND(ISNUMBER(D392),D392&lt;&gt;0),Accueil!$B$7,IF(NOT(_xlfn.ISFORMULA(G392)),IF(AND(ISNUMBER(G392),G392&lt;&gt;0),Accueil!$B$7,""),"")),IF(NOT(_xlfn.ISFORMULA(G392)),IF(AND(ISNUMBER(G392),G392&lt;&gt;0),Accueil!$B$7,""),""))</f>
        <v/>
      </c>
      <c r="B392" s="37"/>
      <c r="C392" s="50"/>
      <c r="D392" s="249" t="str">
        <f t="shared" ca="1" si="68"/>
        <v/>
      </c>
      <c r="E392" s="223" t="str">
        <f t="shared" ca="1" si="69"/>
        <v/>
      </c>
      <c r="F392" s="223" t="str">
        <f t="shared" ca="1" si="70"/>
        <v/>
      </c>
      <c r="G392" s="224" t="str">
        <f t="shared" ca="1" si="71"/>
        <v/>
      </c>
      <c r="H392" s="255" t="str">
        <f t="shared" ca="1" si="72"/>
        <v/>
      </c>
      <c r="I392" s="251" t="str">
        <f t="shared" ca="1" si="73"/>
        <v/>
      </c>
      <c r="J392" s="244" t="str">
        <f t="shared" ca="1" si="74"/>
        <v/>
      </c>
      <c r="K392" s="35"/>
      <c r="L392" s="148"/>
      <c r="M392" s="148"/>
      <c r="N392" s="148"/>
      <c r="O392" s="148"/>
      <c r="P392" s="148"/>
      <c r="Q392" s="148"/>
      <c r="R392" s="148"/>
      <c r="S392" s="148"/>
      <c r="T392" s="197"/>
      <c r="U392" s="35"/>
      <c r="X392" s="148"/>
      <c r="Y392" s="148"/>
      <c r="Z392" s="148"/>
      <c r="AA392" s="228" t="b">
        <f t="shared" ca="1" si="75"/>
        <v>1</v>
      </c>
      <c r="AB392" s="228" t="b">
        <f t="shared" si="76"/>
        <v>0</v>
      </c>
      <c r="AC392" s="228" t="b">
        <f ca="1">AND(Accueil!$Z$100="Régulière",Accueil!$E$5="Oui",$AA392,NOT($AB392),OR($AE392="",Accueil!$E$7="",NOT(ISNUMBER(Accueil!$E$7)),$AE392&gt;=Accueil!$E$7))</f>
        <v>0</v>
      </c>
      <c r="AD392" s="228" t="b">
        <f ca="1">AND(Accueil!$Z$100="Régulière",Accueil!$E$8="Oui",$AA392,NOT($AB392),OR($AE392="",Accueil!$E$10="",NOT(ISNUMBER(Accueil!$E$10)),$AE392&gt;=Accueil!$E$10))</f>
        <v>0</v>
      </c>
      <c r="AE392" s="247" t="str">
        <f>IF(NOT(_xlfn.ISFORMULA(A392)),IF(ISNUMBER(A392),A392,IF(NOT(_xlfn.ISFORMULA(D392)),IF(AND(ISNUMBER(D392),D392&lt;&gt;0),Accueil!$B$7,IF(NOT(_xlfn.ISFORMULA(G392)),IF(AND(ISNUMBER(G392),G392&lt;&gt;0),Accueil!$B$7,""),"")),IF(NOT(_xlfn.ISFORMULA(G392)),IF(AND(ISNUMBER(G392),G392&lt;&gt;0),Accueil!$B$7,""),""))),IF(NOT(_xlfn.ISFORMULA(D392)),IF(AND(ISNUMBER(D392),D392&lt;&gt;0),Accueil!$B$7,IF(NOT(_xlfn.ISFORMULA(G392)),IF(AND(ISNUMBER(G392),G392&lt;&gt;0),Accueil!$B$7,""),"")),IF(NOT(_xlfn.ISFORMULA(G392)),IF(AND(ISNUMBER(G392),G392&lt;&gt;0),Accueil!$B$7,""),"")))</f>
        <v/>
      </c>
      <c r="AF392" s="231" t="str">
        <f t="shared" ca="1" si="77"/>
        <v/>
      </c>
      <c r="AG392" s="231">
        <f ca="1">IF($AC392,ROUND(IF(ISNUMBER(E392),E392,0)*(IF(OR(ISNUMBER(SEARCH("Non déductible",$C392)),ISNUMBER(SEARCH("Non deductible",$C392))),0,IF(ISNUMBER(SEARCH("Repas",$C392)),0.5,IF(ISNUMBER(SEARCH("Bureau à domicile",$C392)),Accueil!$B$13,IF(OR(ISNUMBER(SEARCH("Véhicule",$C392)),ISNUMBER(SEARCH("Vehicule",$C392)),ISNUMBER(SEARCH("vehicule",$C392))),Accueil!$B$14,IFERROR(VLOOKUP($C392,$L$3:$P$43,5,FALSE),1)))))),2),0)</f>
        <v>0</v>
      </c>
      <c r="AH392" s="231">
        <f ca="1">IF($AD392,ROUND(IF(ISNUMBER(F392),F392,0)*(IF(OR(ISNUMBER(SEARCH("Non déductible",$C392)),ISNUMBER(SEARCH("Non deductible",$C392))),0,IF(ISNUMBER(SEARCH("Repas",$C392)),0.5,IF(ISNUMBER(SEARCH("Bureau à domicile",$C392)),Accueil!$B$13,IF(OR(ISNUMBER(SEARCH("Véhicule",$C392)),ISNUMBER(SEARCH("Vehicule",$C392)),ISNUMBER(SEARCH("vehicule",$C392))),Accueil!$B$14,IFERROR(VLOOKUP($C392,$L$3:$P$43,5,FALSE),1)))))),2),0)</f>
        <v>0</v>
      </c>
    </row>
    <row r="393" spans="1:34" ht="20.100000000000001" customHeight="1" x14ac:dyDescent="0.25">
      <c r="A393" s="248" t="str">
        <f>IF(NOT(_xlfn.ISFORMULA(D393)),IF(AND(ISNUMBER(D393),D393&lt;&gt;0),Accueil!$B$7,IF(NOT(_xlfn.ISFORMULA(G393)),IF(AND(ISNUMBER(G393),G393&lt;&gt;0),Accueil!$B$7,""),"")),IF(NOT(_xlfn.ISFORMULA(G393)),IF(AND(ISNUMBER(G393),G393&lt;&gt;0),Accueil!$B$7,""),""))</f>
        <v/>
      </c>
      <c r="B393" s="37"/>
      <c r="C393" s="50"/>
      <c r="D393" s="249" t="str">
        <f t="shared" ca="1" si="68"/>
        <v/>
      </c>
      <c r="E393" s="223" t="str">
        <f t="shared" ca="1" si="69"/>
        <v/>
      </c>
      <c r="F393" s="223" t="str">
        <f t="shared" ca="1" si="70"/>
        <v/>
      </c>
      <c r="G393" s="224" t="str">
        <f t="shared" ca="1" si="71"/>
        <v/>
      </c>
      <c r="H393" s="255" t="str">
        <f t="shared" ca="1" si="72"/>
        <v/>
      </c>
      <c r="I393" s="251" t="str">
        <f t="shared" ca="1" si="73"/>
        <v/>
      </c>
      <c r="J393" s="244" t="str">
        <f t="shared" ca="1" si="74"/>
        <v/>
      </c>
      <c r="K393" s="35"/>
      <c r="L393" s="148"/>
      <c r="M393" s="148"/>
      <c r="N393" s="148"/>
      <c r="O393" s="148"/>
      <c r="P393" s="148"/>
      <c r="Q393" s="148"/>
      <c r="R393" s="148"/>
      <c r="S393" s="148"/>
      <c r="T393" s="197"/>
      <c r="U393" s="35"/>
      <c r="X393" s="148"/>
      <c r="Y393" s="148"/>
      <c r="Z393" s="148"/>
      <c r="AA393" s="228" t="b">
        <f t="shared" ca="1" si="75"/>
        <v>1</v>
      </c>
      <c r="AB393" s="228" t="b">
        <f t="shared" si="76"/>
        <v>0</v>
      </c>
      <c r="AC393" s="228" t="b">
        <f ca="1">AND(Accueil!$Z$100="Régulière",Accueil!$E$5="Oui",$AA393,NOT($AB393),OR($AE393="",Accueil!$E$7="",NOT(ISNUMBER(Accueil!$E$7)),$AE393&gt;=Accueil!$E$7))</f>
        <v>0</v>
      </c>
      <c r="AD393" s="228" t="b">
        <f ca="1">AND(Accueil!$Z$100="Régulière",Accueil!$E$8="Oui",$AA393,NOT($AB393),OR($AE393="",Accueil!$E$10="",NOT(ISNUMBER(Accueil!$E$10)),$AE393&gt;=Accueil!$E$10))</f>
        <v>0</v>
      </c>
      <c r="AE393" s="247" t="str">
        <f>IF(NOT(_xlfn.ISFORMULA(A393)),IF(ISNUMBER(A393),A393,IF(NOT(_xlfn.ISFORMULA(D393)),IF(AND(ISNUMBER(D393),D393&lt;&gt;0),Accueil!$B$7,IF(NOT(_xlfn.ISFORMULA(G393)),IF(AND(ISNUMBER(G393),G393&lt;&gt;0),Accueil!$B$7,""),"")),IF(NOT(_xlfn.ISFORMULA(G393)),IF(AND(ISNUMBER(G393),G393&lt;&gt;0),Accueil!$B$7,""),""))),IF(NOT(_xlfn.ISFORMULA(D393)),IF(AND(ISNUMBER(D393),D393&lt;&gt;0),Accueil!$B$7,IF(NOT(_xlfn.ISFORMULA(G393)),IF(AND(ISNUMBER(G393),G393&lt;&gt;0),Accueil!$B$7,""),"")),IF(NOT(_xlfn.ISFORMULA(G393)),IF(AND(ISNUMBER(G393),G393&lt;&gt;0),Accueil!$B$7,""),"")))</f>
        <v/>
      </c>
      <c r="AF393" s="231" t="str">
        <f t="shared" ca="1" si="77"/>
        <v/>
      </c>
      <c r="AG393" s="231">
        <f ca="1">IF($AC393,ROUND(IF(ISNUMBER(E393),E393,0)*(IF(OR(ISNUMBER(SEARCH("Non déductible",$C393)),ISNUMBER(SEARCH("Non deductible",$C393))),0,IF(ISNUMBER(SEARCH("Repas",$C393)),0.5,IF(ISNUMBER(SEARCH("Bureau à domicile",$C393)),Accueil!$B$13,IF(OR(ISNUMBER(SEARCH("Véhicule",$C393)),ISNUMBER(SEARCH("Vehicule",$C393)),ISNUMBER(SEARCH("vehicule",$C393))),Accueil!$B$14,IFERROR(VLOOKUP($C393,$L$3:$P$43,5,FALSE),1)))))),2),0)</f>
        <v>0</v>
      </c>
      <c r="AH393" s="231">
        <f ca="1">IF($AD393,ROUND(IF(ISNUMBER(F393),F393,0)*(IF(OR(ISNUMBER(SEARCH("Non déductible",$C393)),ISNUMBER(SEARCH("Non deductible",$C393))),0,IF(ISNUMBER(SEARCH("Repas",$C393)),0.5,IF(ISNUMBER(SEARCH("Bureau à domicile",$C393)),Accueil!$B$13,IF(OR(ISNUMBER(SEARCH("Véhicule",$C393)),ISNUMBER(SEARCH("Vehicule",$C393)),ISNUMBER(SEARCH("vehicule",$C393))),Accueil!$B$14,IFERROR(VLOOKUP($C393,$L$3:$P$43,5,FALSE),1)))))),2),0)</f>
        <v>0</v>
      </c>
    </row>
    <row r="394" spans="1:34" ht="20.100000000000001" customHeight="1" x14ac:dyDescent="0.25">
      <c r="A394" s="248" t="str">
        <f>IF(NOT(_xlfn.ISFORMULA(D394)),IF(AND(ISNUMBER(D394),D394&lt;&gt;0),Accueil!$B$7,IF(NOT(_xlfn.ISFORMULA(G394)),IF(AND(ISNUMBER(G394),G394&lt;&gt;0),Accueil!$B$7,""),"")),IF(NOT(_xlfn.ISFORMULA(G394)),IF(AND(ISNUMBER(G394),G394&lt;&gt;0),Accueil!$B$7,""),""))</f>
        <v/>
      </c>
      <c r="B394" s="37"/>
      <c r="C394" s="50"/>
      <c r="D394" s="249" t="str">
        <f t="shared" ca="1" si="68"/>
        <v/>
      </c>
      <c r="E394" s="223" t="str">
        <f t="shared" ca="1" si="69"/>
        <v/>
      </c>
      <c r="F394" s="223" t="str">
        <f t="shared" ca="1" si="70"/>
        <v/>
      </c>
      <c r="G394" s="224" t="str">
        <f t="shared" ca="1" si="71"/>
        <v/>
      </c>
      <c r="H394" s="255" t="str">
        <f t="shared" ca="1" si="72"/>
        <v/>
      </c>
      <c r="I394" s="251" t="str">
        <f t="shared" ca="1" si="73"/>
        <v/>
      </c>
      <c r="J394" s="244" t="str">
        <f t="shared" ca="1" si="74"/>
        <v/>
      </c>
      <c r="K394" s="35"/>
      <c r="L394" s="148"/>
      <c r="M394" s="148"/>
      <c r="N394" s="148"/>
      <c r="O394" s="148"/>
      <c r="P394" s="148"/>
      <c r="Q394" s="148"/>
      <c r="R394" s="148"/>
      <c r="S394" s="148"/>
      <c r="T394" s="197"/>
      <c r="U394" s="35"/>
      <c r="X394" s="148"/>
      <c r="Y394" s="148"/>
      <c r="Z394" s="148"/>
      <c r="AA394" s="228" t="b">
        <f t="shared" ca="1" si="75"/>
        <v>1</v>
      </c>
      <c r="AB394" s="228" t="b">
        <f t="shared" si="76"/>
        <v>0</v>
      </c>
      <c r="AC394" s="228" t="b">
        <f ca="1">AND(Accueil!$Z$100="Régulière",Accueil!$E$5="Oui",$AA394,NOT($AB394),OR($AE394="",Accueil!$E$7="",NOT(ISNUMBER(Accueil!$E$7)),$AE394&gt;=Accueil!$E$7))</f>
        <v>0</v>
      </c>
      <c r="AD394" s="228" t="b">
        <f ca="1">AND(Accueil!$Z$100="Régulière",Accueil!$E$8="Oui",$AA394,NOT($AB394),OR($AE394="",Accueil!$E$10="",NOT(ISNUMBER(Accueil!$E$10)),$AE394&gt;=Accueil!$E$10))</f>
        <v>0</v>
      </c>
      <c r="AE394" s="247" t="str">
        <f>IF(NOT(_xlfn.ISFORMULA(A394)),IF(ISNUMBER(A394),A394,IF(NOT(_xlfn.ISFORMULA(D394)),IF(AND(ISNUMBER(D394),D394&lt;&gt;0),Accueil!$B$7,IF(NOT(_xlfn.ISFORMULA(G394)),IF(AND(ISNUMBER(G394),G394&lt;&gt;0),Accueil!$B$7,""),"")),IF(NOT(_xlfn.ISFORMULA(G394)),IF(AND(ISNUMBER(G394),G394&lt;&gt;0),Accueil!$B$7,""),""))),IF(NOT(_xlfn.ISFORMULA(D394)),IF(AND(ISNUMBER(D394),D394&lt;&gt;0),Accueil!$B$7,IF(NOT(_xlfn.ISFORMULA(G394)),IF(AND(ISNUMBER(G394),G394&lt;&gt;0),Accueil!$B$7,""),"")),IF(NOT(_xlfn.ISFORMULA(G394)),IF(AND(ISNUMBER(G394),G394&lt;&gt;0),Accueil!$B$7,""),"")))</f>
        <v/>
      </c>
      <c r="AF394" s="231" t="str">
        <f t="shared" ca="1" si="77"/>
        <v/>
      </c>
      <c r="AG394" s="231">
        <f ca="1">IF($AC394,ROUND(IF(ISNUMBER(E394),E394,0)*(IF(OR(ISNUMBER(SEARCH("Non déductible",$C394)),ISNUMBER(SEARCH("Non deductible",$C394))),0,IF(ISNUMBER(SEARCH("Repas",$C394)),0.5,IF(ISNUMBER(SEARCH("Bureau à domicile",$C394)),Accueil!$B$13,IF(OR(ISNUMBER(SEARCH("Véhicule",$C394)),ISNUMBER(SEARCH("Vehicule",$C394)),ISNUMBER(SEARCH("vehicule",$C394))),Accueil!$B$14,IFERROR(VLOOKUP($C394,$L$3:$P$43,5,FALSE),1)))))),2),0)</f>
        <v>0</v>
      </c>
      <c r="AH394" s="231">
        <f ca="1">IF($AD394,ROUND(IF(ISNUMBER(F394),F394,0)*(IF(OR(ISNUMBER(SEARCH("Non déductible",$C394)),ISNUMBER(SEARCH("Non deductible",$C394))),0,IF(ISNUMBER(SEARCH("Repas",$C394)),0.5,IF(ISNUMBER(SEARCH("Bureau à domicile",$C394)),Accueil!$B$13,IF(OR(ISNUMBER(SEARCH("Véhicule",$C394)),ISNUMBER(SEARCH("Vehicule",$C394)),ISNUMBER(SEARCH("vehicule",$C394))),Accueil!$B$14,IFERROR(VLOOKUP($C394,$L$3:$P$43,5,FALSE),1)))))),2),0)</f>
        <v>0</v>
      </c>
    </row>
    <row r="395" spans="1:34" ht="20.100000000000001" customHeight="1" x14ac:dyDescent="0.25">
      <c r="A395" s="248" t="str">
        <f>IF(NOT(_xlfn.ISFORMULA(D395)),IF(AND(ISNUMBER(D395),D395&lt;&gt;0),Accueil!$B$7,IF(NOT(_xlfn.ISFORMULA(G395)),IF(AND(ISNUMBER(G395),G395&lt;&gt;0),Accueil!$B$7,""),"")),IF(NOT(_xlfn.ISFORMULA(G395)),IF(AND(ISNUMBER(G395),G395&lt;&gt;0),Accueil!$B$7,""),""))</f>
        <v/>
      </c>
      <c r="B395" s="37"/>
      <c r="C395" s="50"/>
      <c r="D395" s="249" t="str">
        <f t="shared" ca="1" si="68"/>
        <v/>
      </c>
      <c r="E395" s="223" t="str">
        <f t="shared" ca="1" si="69"/>
        <v/>
      </c>
      <c r="F395" s="223" t="str">
        <f t="shared" ca="1" si="70"/>
        <v/>
      </c>
      <c r="G395" s="224" t="str">
        <f t="shared" ca="1" si="71"/>
        <v/>
      </c>
      <c r="H395" s="255" t="str">
        <f t="shared" ca="1" si="72"/>
        <v/>
      </c>
      <c r="I395" s="251" t="str">
        <f t="shared" ca="1" si="73"/>
        <v/>
      </c>
      <c r="J395" s="244" t="str">
        <f t="shared" ca="1" si="74"/>
        <v/>
      </c>
      <c r="K395" s="35"/>
      <c r="L395" s="148"/>
      <c r="M395" s="148"/>
      <c r="N395" s="148"/>
      <c r="O395" s="148"/>
      <c r="P395" s="148"/>
      <c r="Q395" s="148"/>
      <c r="R395" s="148"/>
      <c r="S395" s="148"/>
      <c r="T395" s="197"/>
      <c r="U395" s="35"/>
      <c r="X395" s="148"/>
      <c r="Y395" s="148"/>
      <c r="Z395" s="148"/>
      <c r="AA395" s="228" t="b">
        <f t="shared" ca="1" si="75"/>
        <v>1</v>
      </c>
      <c r="AB395" s="228" t="b">
        <f t="shared" si="76"/>
        <v>0</v>
      </c>
      <c r="AC395" s="228" t="b">
        <f ca="1">AND(Accueil!$Z$100="Régulière",Accueil!$E$5="Oui",$AA395,NOT($AB395),OR($AE395="",Accueil!$E$7="",NOT(ISNUMBER(Accueil!$E$7)),$AE395&gt;=Accueil!$E$7))</f>
        <v>0</v>
      </c>
      <c r="AD395" s="228" t="b">
        <f ca="1">AND(Accueil!$Z$100="Régulière",Accueil!$E$8="Oui",$AA395,NOT($AB395),OR($AE395="",Accueil!$E$10="",NOT(ISNUMBER(Accueil!$E$10)),$AE395&gt;=Accueil!$E$10))</f>
        <v>0</v>
      </c>
      <c r="AE395" s="247" t="str">
        <f>IF(NOT(_xlfn.ISFORMULA(A395)),IF(ISNUMBER(A395),A395,IF(NOT(_xlfn.ISFORMULA(D395)),IF(AND(ISNUMBER(D395),D395&lt;&gt;0),Accueil!$B$7,IF(NOT(_xlfn.ISFORMULA(G395)),IF(AND(ISNUMBER(G395),G395&lt;&gt;0),Accueil!$B$7,""),"")),IF(NOT(_xlfn.ISFORMULA(G395)),IF(AND(ISNUMBER(G395),G395&lt;&gt;0),Accueil!$B$7,""),""))),IF(NOT(_xlfn.ISFORMULA(D395)),IF(AND(ISNUMBER(D395),D395&lt;&gt;0),Accueil!$B$7,IF(NOT(_xlfn.ISFORMULA(G395)),IF(AND(ISNUMBER(G395),G395&lt;&gt;0),Accueil!$B$7,""),"")),IF(NOT(_xlfn.ISFORMULA(G395)),IF(AND(ISNUMBER(G395),G395&lt;&gt;0),Accueil!$B$7,""),"")))</f>
        <v/>
      </c>
      <c r="AF395" s="231" t="str">
        <f t="shared" ca="1" si="77"/>
        <v/>
      </c>
      <c r="AG395" s="231">
        <f ca="1">IF($AC395,ROUND(IF(ISNUMBER(E395),E395,0)*(IF(OR(ISNUMBER(SEARCH("Non déductible",$C395)),ISNUMBER(SEARCH("Non deductible",$C395))),0,IF(ISNUMBER(SEARCH("Repas",$C395)),0.5,IF(ISNUMBER(SEARCH("Bureau à domicile",$C395)),Accueil!$B$13,IF(OR(ISNUMBER(SEARCH("Véhicule",$C395)),ISNUMBER(SEARCH("Vehicule",$C395)),ISNUMBER(SEARCH("vehicule",$C395))),Accueil!$B$14,IFERROR(VLOOKUP($C395,$L$3:$P$43,5,FALSE),1)))))),2),0)</f>
        <v>0</v>
      </c>
      <c r="AH395" s="231">
        <f ca="1">IF($AD395,ROUND(IF(ISNUMBER(F395),F395,0)*(IF(OR(ISNUMBER(SEARCH("Non déductible",$C395)),ISNUMBER(SEARCH("Non deductible",$C395))),0,IF(ISNUMBER(SEARCH("Repas",$C395)),0.5,IF(ISNUMBER(SEARCH("Bureau à domicile",$C395)),Accueil!$B$13,IF(OR(ISNUMBER(SEARCH("Véhicule",$C395)),ISNUMBER(SEARCH("Vehicule",$C395)),ISNUMBER(SEARCH("vehicule",$C395))),Accueil!$B$14,IFERROR(VLOOKUP($C395,$L$3:$P$43,5,FALSE),1)))))),2),0)</f>
        <v>0</v>
      </c>
    </row>
    <row r="396" spans="1:34" ht="20.100000000000001" customHeight="1" x14ac:dyDescent="0.25">
      <c r="A396" s="248" t="str">
        <f>IF(NOT(_xlfn.ISFORMULA(D396)),IF(AND(ISNUMBER(D396),D396&lt;&gt;0),Accueil!$B$7,IF(NOT(_xlfn.ISFORMULA(G396)),IF(AND(ISNUMBER(G396),G396&lt;&gt;0),Accueil!$B$7,""),"")),IF(NOT(_xlfn.ISFORMULA(G396)),IF(AND(ISNUMBER(G396),G396&lt;&gt;0),Accueil!$B$7,""),""))</f>
        <v/>
      </c>
      <c r="B396" s="37"/>
      <c r="C396" s="50"/>
      <c r="D396" s="249" t="str">
        <f t="shared" ca="1" si="68"/>
        <v/>
      </c>
      <c r="E396" s="223" t="str">
        <f t="shared" ca="1" si="69"/>
        <v/>
      </c>
      <c r="F396" s="223" t="str">
        <f t="shared" ca="1" si="70"/>
        <v/>
      </c>
      <c r="G396" s="224" t="str">
        <f t="shared" ca="1" si="71"/>
        <v/>
      </c>
      <c r="H396" s="255" t="str">
        <f t="shared" ca="1" si="72"/>
        <v/>
      </c>
      <c r="I396" s="251" t="str">
        <f t="shared" ca="1" si="73"/>
        <v/>
      </c>
      <c r="J396" s="244" t="str">
        <f t="shared" ca="1" si="74"/>
        <v/>
      </c>
      <c r="K396" s="35"/>
      <c r="L396" s="148"/>
      <c r="M396" s="148"/>
      <c r="N396" s="148"/>
      <c r="O396" s="148"/>
      <c r="P396" s="148"/>
      <c r="Q396" s="148"/>
      <c r="R396" s="148"/>
      <c r="S396" s="148"/>
      <c r="T396" s="197"/>
      <c r="U396" s="35"/>
      <c r="X396" s="148"/>
      <c r="Y396" s="148"/>
      <c r="Z396" s="148"/>
      <c r="AA396" s="228" t="b">
        <f t="shared" ca="1" si="75"/>
        <v>1</v>
      </c>
      <c r="AB396" s="228" t="b">
        <f t="shared" si="76"/>
        <v>0</v>
      </c>
      <c r="AC396" s="228" t="b">
        <f ca="1">AND(Accueil!$Z$100="Régulière",Accueil!$E$5="Oui",$AA396,NOT($AB396),OR($AE396="",Accueil!$E$7="",NOT(ISNUMBER(Accueil!$E$7)),$AE396&gt;=Accueil!$E$7))</f>
        <v>0</v>
      </c>
      <c r="AD396" s="228" t="b">
        <f ca="1">AND(Accueil!$Z$100="Régulière",Accueil!$E$8="Oui",$AA396,NOT($AB396),OR($AE396="",Accueil!$E$10="",NOT(ISNUMBER(Accueil!$E$10)),$AE396&gt;=Accueil!$E$10))</f>
        <v>0</v>
      </c>
      <c r="AE396" s="247" t="str">
        <f>IF(NOT(_xlfn.ISFORMULA(A396)),IF(ISNUMBER(A396),A396,IF(NOT(_xlfn.ISFORMULA(D396)),IF(AND(ISNUMBER(D396),D396&lt;&gt;0),Accueil!$B$7,IF(NOT(_xlfn.ISFORMULA(G396)),IF(AND(ISNUMBER(G396),G396&lt;&gt;0),Accueil!$B$7,""),"")),IF(NOT(_xlfn.ISFORMULA(G396)),IF(AND(ISNUMBER(G396),G396&lt;&gt;0),Accueil!$B$7,""),""))),IF(NOT(_xlfn.ISFORMULA(D396)),IF(AND(ISNUMBER(D396),D396&lt;&gt;0),Accueil!$B$7,IF(NOT(_xlfn.ISFORMULA(G396)),IF(AND(ISNUMBER(G396),G396&lt;&gt;0),Accueil!$B$7,""),"")),IF(NOT(_xlfn.ISFORMULA(G396)),IF(AND(ISNUMBER(G396),G396&lt;&gt;0),Accueil!$B$7,""),"")))</f>
        <v/>
      </c>
      <c r="AF396" s="231" t="str">
        <f t="shared" ca="1" si="77"/>
        <v/>
      </c>
      <c r="AG396" s="231">
        <f ca="1">IF($AC396,ROUND(IF(ISNUMBER(E396),E396,0)*(IF(OR(ISNUMBER(SEARCH("Non déductible",$C396)),ISNUMBER(SEARCH("Non deductible",$C396))),0,IF(ISNUMBER(SEARCH("Repas",$C396)),0.5,IF(ISNUMBER(SEARCH("Bureau à domicile",$C396)),Accueil!$B$13,IF(OR(ISNUMBER(SEARCH("Véhicule",$C396)),ISNUMBER(SEARCH("Vehicule",$C396)),ISNUMBER(SEARCH("vehicule",$C396))),Accueil!$B$14,IFERROR(VLOOKUP($C396,$L$3:$P$43,5,FALSE),1)))))),2),0)</f>
        <v>0</v>
      </c>
      <c r="AH396" s="231">
        <f ca="1">IF($AD396,ROUND(IF(ISNUMBER(F396),F396,0)*(IF(OR(ISNUMBER(SEARCH("Non déductible",$C396)),ISNUMBER(SEARCH("Non deductible",$C396))),0,IF(ISNUMBER(SEARCH("Repas",$C396)),0.5,IF(ISNUMBER(SEARCH("Bureau à domicile",$C396)),Accueil!$B$13,IF(OR(ISNUMBER(SEARCH("Véhicule",$C396)),ISNUMBER(SEARCH("Vehicule",$C396)),ISNUMBER(SEARCH("vehicule",$C396))),Accueil!$B$14,IFERROR(VLOOKUP($C396,$L$3:$P$43,5,FALSE),1)))))),2),0)</f>
        <v>0</v>
      </c>
    </row>
    <row r="397" spans="1:34" ht="20.100000000000001" customHeight="1" x14ac:dyDescent="0.25">
      <c r="A397" s="248" t="str">
        <f>IF(NOT(_xlfn.ISFORMULA(D397)),IF(AND(ISNUMBER(D397),D397&lt;&gt;0),Accueil!$B$7,IF(NOT(_xlfn.ISFORMULA(G397)),IF(AND(ISNUMBER(G397),G397&lt;&gt;0),Accueil!$B$7,""),"")),IF(NOT(_xlfn.ISFORMULA(G397)),IF(AND(ISNUMBER(G397),G397&lt;&gt;0),Accueil!$B$7,""),""))</f>
        <v/>
      </c>
      <c r="B397" s="37"/>
      <c r="C397" s="50"/>
      <c r="D397" s="249" t="str">
        <f t="shared" ca="1" si="68"/>
        <v/>
      </c>
      <c r="E397" s="223" t="str">
        <f t="shared" ca="1" si="69"/>
        <v/>
      </c>
      <c r="F397" s="223" t="str">
        <f t="shared" ca="1" si="70"/>
        <v/>
      </c>
      <c r="G397" s="224" t="str">
        <f t="shared" ca="1" si="71"/>
        <v/>
      </c>
      <c r="H397" s="255" t="str">
        <f t="shared" ca="1" si="72"/>
        <v/>
      </c>
      <c r="I397" s="251" t="str">
        <f t="shared" ca="1" si="73"/>
        <v/>
      </c>
      <c r="J397" s="244" t="str">
        <f t="shared" ca="1" si="74"/>
        <v/>
      </c>
      <c r="K397" s="35"/>
      <c r="L397" s="148"/>
      <c r="M397" s="148"/>
      <c r="N397" s="148"/>
      <c r="O397" s="148"/>
      <c r="P397" s="148"/>
      <c r="Q397" s="148"/>
      <c r="R397" s="148"/>
      <c r="S397" s="148"/>
      <c r="T397" s="197"/>
      <c r="U397" s="35"/>
      <c r="X397" s="148"/>
      <c r="Y397" s="148"/>
      <c r="Z397" s="148"/>
      <c r="AA397" s="228" t="b">
        <f t="shared" ca="1" si="75"/>
        <v>1</v>
      </c>
      <c r="AB397" s="228" t="b">
        <f t="shared" si="76"/>
        <v>0</v>
      </c>
      <c r="AC397" s="228" t="b">
        <f ca="1">AND(Accueil!$Z$100="Régulière",Accueil!$E$5="Oui",$AA397,NOT($AB397),OR($AE397="",Accueil!$E$7="",NOT(ISNUMBER(Accueil!$E$7)),$AE397&gt;=Accueil!$E$7))</f>
        <v>0</v>
      </c>
      <c r="AD397" s="228" t="b">
        <f ca="1">AND(Accueil!$Z$100="Régulière",Accueil!$E$8="Oui",$AA397,NOT($AB397),OR($AE397="",Accueil!$E$10="",NOT(ISNUMBER(Accueil!$E$10)),$AE397&gt;=Accueil!$E$10))</f>
        <v>0</v>
      </c>
      <c r="AE397" s="247" t="str">
        <f>IF(NOT(_xlfn.ISFORMULA(A397)),IF(ISNUMBER(A397),A397,IF(NOT(_xlfn.ISFORMULA(D397)),IF(AND(ISNUMBER(D397),D397&lt;&gt;0),Accueil!$B$7,IF(NOT(_xlfn.ISFORMULA(G397)),IF(AND(ISNUMBER(G397),G397&lt;&gt;0),Accueil!$B$7,""),"")),IF(NOT(_xlfn.ISFORMULA(G397)),IF(AND(ISNUMBER(G397),G397&lt;&gt;0),Accueil!$B$7,""),""))),IF(NOT(_xlfn.ISFORMULA(D397)),IF(AND(ISNUMBER(D397),D397&lt;&gt;0),Accueil!$B$7,IF(NOT(_xlfn.ISFORMULA(G397)),IF(AND(ISNUMBER(G397),G397&lt;&gt;0),Accueil!$B$7,""),"")),IF(NOT(_xlfn.ISFORMULA(G397)),IF(AND(ISNUMBER(G397),G397&lt;&gt;0),Accueil!$B$7,""),"")))</f>
        <v/>
      </c>
      <c r="AF397" s="231" t="str">
        <f t="shared" ca="1" si="77"/>
        <v/>
      </c>
      <c r="AG397" s="231">
        <f ca="1">IF($AC397,ROUND(IF(ISNUMBER(E397),E397,0)*(IF(OR(ISNUMBER(SEARCH("Non déductible",$C397)),ISNUMBER(SEARCH("Non deductible",$C397))),0,IF(ISNUMBER(SEARCH("Repas",$C397)),0.5,IF(ISNUMBER(SEARCH("Bureau à domicile",$C397)),Accueil!$B$13,IF(OR(ISNUMBER(SEARCH("Véhicule",$C397)),ISNUMBER(SEARCH("Vehicule",$C397)),ISNUMBER(SEARCH("vehicule",$C397))),Accueil!$B$14,IFERROR(VLOOKUP($C397,$L$3:$P$43,5,FALSE),1)))))),2),0)</f>
        <v>0</v>
      </c>
      <c r="AH397" s="231">
        <f ca="1">IF($AD397,ROUND(IF(ISNUMBER(F397),F397,0)*(IF(OR(ISNUMBER(SEARCH("Non déductible",$C397)),ISNUMBER(SEARCH("Non deductible",$C397))),0,IF(ISNUMBER(SEARCH("Repas",$C397)),0.5,IF(ISNUMBER(SEARCH("Bureau à domicile",$C397)),Accueil!$B$13,IF(OR(ISNUMBER(SEARCH("Véhicule",$C397)),ISNUMBER(SEARCH("Vehicule",$C397)),ISNUMBER(SEARCH("vehicule",$C397))),Accueil!$B$14,IFERROR(VLOOKUP($C397,$L$3:$P$43,5,FALSE),1)))))),2),0)</f>
        <v>0</v>
      </c>
    </row>
    <row r="398" spans="1:34" ht="20.100000000000001" customHeight="1" x14ac:dyDescent="0.25">
      <c r="A398" s="248" t="str">
        <f>IF(NOT(_xlfn.ISFORMULA(D398)),IF(AND(ISNUMBER(D398),D398&lt;&gt;0),Accueil!$B$7,IF(NOT(_xlfn.ISFORMULA(G398)),IF(AND(ISNUMBER(G398),G398&lt;&gt;0),Accueil!$B$7,""),"")),IF(NOT(_xlfn.ISFORMULA(G398)),IF(AND(ISNUMBER(G398),G398&lt;&gt;0),Accueil!$B$7,""),""))</f>
        <v/>
      </c>
      <c r="B398" s="37"/>
      <c r="C398" s="50"/>
      <c r="D398" s="249" t="str">
        <f t="shared" ca="1" si="68"/>
        <v/>
      </c>
      <c r="E398" s="223" t="str">
        <f t="shared" ca="1" si="69"/>
        <v/>
      </c>
      <c r="F398" s="223" t="str">
        <f t="shared" ca="1" si="70"/>
        <v/>
      </c>
      <c r="G398" s="224" t="str">
        <f t="shared" ca="1" si="71"/>
        <v/>
      </c>
      <c r="H398" s="255" t="str">
        <f t="shared" ca="1" si="72"/>
        <v/>
      </c>
      <c r="I398" s="251" t="str">
        <f t="shared" ca="1" si="73"/>
        <v/>
      </c>
      <c r="J398" s="244" t="str">
        <f t="shared" ca="1" si="74"/>
        <v/>
      </c>
      <c r="K398" s="35"/>
      <c r="L398" s="148"/>
      <c r="M398" s="148"/>
      <c r="N398" s="148"/>
      <c r="O398" s="148"/>
      <c r="P398" s="148"/>
      <c r="Q398" s="148"/>
      <c r="R398" s="148"/>
      <c r="S398" s="148"/>
      <c r="T398" s="197"/>
      <c r="U398" s="35"/>
      <c r="X398" s="148"/>
      <c r="Y398" s="148"/>
      <c r="Z398" s="148"/>
      <c r="AA398" s="228" t="b">
        <f t="shared" ca="1" si="75"/>
        <v>1</v>
      </c>
      <c r="AB398" s="228" t="b">
        <f t="shared" si="76"/>
        <v>0</v>
      </c>
      <c r="AC398" s="228" t="b">
        <f ca="1">AND(Accueil!$Z$100="Régulière",Accueil!$E$5="Oui",$AA398,NOT($AB398),OR($AE398="",Accueil!$E$7="",NOT(ISNUMBER(Accueil!$E$7)),$AE398&gt;=Accueil!$E$7))</f>
        <v>0</v>
      </c>
      <c r="AD398" s="228" t="b">
        <f ca="1">AND(Accueil!$Z$100="Régulière",Accueil!$E$8="Oui",$AA398,NOT($AB398),OR($AE398="",Accueil!$E$10="",NOT(ISNUMBER(Accueil!$E$10)),$AE398&gt;=Accueil!$E$10))</f>
        <v>0</v>
      </c>
      <c r="AE398" s="247" t="str">
        <f>IF(NOT(_xlfn.ISFORMULA(A398)),IF(ISNUMBER(A398),A398,IF(NOT(_xlfn.ISFORMULA(D398)),IF(AND(ISNUMBER(D398),D398&lt;&gt;0),Accueil!$B$7,IF(NOT(_xlfn.ISFORMULA(G398)),IF(AND(ISNUMBER(G398),G398&lt;&gt;0),Accueil!$B$7,""),"")),IF(NOT(_xlfn.ISFORMULA(G398)),IF(AND(ISNUMBER(G398),G398&lt;&gt;0),Accueil!$B$7,""),""))),IF(NOT(_xlfn.ISFORMULA(D398)),IF(AND(ISNUMBER(D398),D398&lt;&gt;0),Accueil!$B$7,IF(NOT(_xlfn.ISFORMULA(G398)),IF(AND(ISNUMBER(G398),G398&lt;&gt;0),Accueil!$B$7,""),"")),IF(NOT(_xlfn.ISFORMULA(G398)),IF(AND(ISNUMBER(G398),G398&lt;&gt;0),Accueil!$B$7,""),"")))</f>
        <v/>
      </c>
      <c r="AF398" s="231" t="str">
        <f t="shared" ca="1" si="77"/>
        <v/>
      </c>
      <c r="AG398" s="231">
        <f ca="1">IF($AC398,ROUND(IF(ISNUMBER(E398),E398,0)*(IF(OR(ISNUMBER(SEARCH("Non déductible",$C398)),ISNUMBER(SEARCH("Non deductible",$C398))),0,IF(ISNUMBER(SEARCH("Repas",$C398)),0.5,IF(ISNUMBER(SEARCH("Bureau à domicile",$C398)),Accueil!$B$13,IF(OR(ISNUMBER(SEARCH("Véhicule",$C398)),ISNUMBER(SEARCH("Vehicule",$C398)),ISNUMBER(SEARCH("vehicule",$C398))),Accueil!$B$14,IFERROR(VLOOKUP($C398,$L$3:$P$43,5,FALSE),1)))))),2),0)</f>
        <v>0</v>
      </c>
      <c r="AH398" s="231">
        <f ca="1">IF($AD398,ROUND(IF(ISNUMBER(F398),F398,0)*(IF(OR(ISNUMBER(SEARCH("Non déductible",$C398)),ISNUMBER(SEARCH("Non deductible",$C398))),0,IF(ISNUMBER(SEARCH("Repas",$C398)),0.5,IF(ISNUMBER(SEARCH("Bureau à domicile",$C398)),Accueil!$B$13,IF(OR(ISNUMBER(SEARCH("Véhicule",$C398)),ISNUMBER(SEARCH("Vehicule",$C398)),ISNUMBER(SEARCH("vehicule",$C398))),Accueil!$B$14,IFERROR(VLOOKUP($C398,$L$3:$P$43,5,FALSE),1)))))),2),0)</f>
        <v>0</v>
      </c>
    </row>
    <row r="399" spans="1:34" ht="20.100000000000001" customHeight="1" x14ac:dyDescent="0.25">
      <c r="A399" s="248" t="str">
        <f>IF(NOT(_xlfn.ISFORMULA(D399)),IF(AND(ISNUMBER(D399),D399&lt;&gt;0),Accueil!$B$7,IF(NOT(_xlfn.ISFORMULA(G399)),IF(AND(ISNUMBER(G399),G399&lt;&gt;0),Accueil!$B$7,""),"")),IF(NOT(_xlfn.ISFORMULA(G399)),IF(AND(ISNUMBER(G399),G399&lt;&gt;0),Accueil!$B$7,""),""))</f>
        <v/>
      </c>
      <c r="B399" s="37"/>
      <c r="C399" s="50"/>
      <c r="D399" s="249" t="str">
        <f t="shared" ca="1" si="68"/>
        <v/>
      </c>
      <c r="E399" s="223" t="str">
        <f t="shared" ca="1" si="69"/>
        <v/>
      </c>
      <c r="F399" s="223" t="str">
        <f t="shared" ca="1" si="70"/>
        <v/>
      </c>
      <c r="G399" s="224" t="str">
        <f t="shared" ca="1" si="71"/>
        <v/>
      </c>
      <c r="H399" s="255" t="str">
        <f t="shared" ca="1" si="72"/>
        <v/>
      </c>
      <c r="I399" s="251" t="str">
        <f t="shared" ca="1" si="73"/>
        <v/>
      </c>
      <c r="J399" s="244" t="str">
        <f t="shared" ca="1" si="74"/>
        <v/>
      </c>
      <c r="K399" s="35"/>
      <c r="L399" s="148"/>
      <c r="M399" s="148"/>
      <c r="N399" s="148"/>
      <c r="O399" s="148"/>
      <c r="P399" s="148"/>
      <c r="Q399" s="148"/>
      <c r="R399" s="148"/>
      <c r="S399" s="148"/>
      <c r="T399" s="197"/>
      <c r="U399" s="35"/>
      <c r="X399" s="148"/>
      <c r="Y399" s="148"/>
      <c r="Z399" s="148"/>
      <c r="AA399" s="228" t="b">
        <f t="shared" ca="1" si="75"/>
        <v>1</v>
      </c>
      <c r="AB399" s="228" t="b">
        <f t="shared" si="76"/>
        <v>0</v>
      </c>
      <c r="AC399" s="228" t="b">
        <f ca="1">AND(Accueil!$Z$100="Régulière",Accueil!$E$5="Oui",$AA399,NOT($AB399),OR($AE399="",Accueil!$E$7="",NOT(ISNUMBER(Accueil!$E$7)),$AE399&gt;=Accueil!$E$7))</f>
        <v>0</v>
      </c>
      <c r="AD399" s="228" t="b">
        <f ca="1">AND(Accueil!$Z$100="Régulière",Accueil!$E$8="Oui",$AA399,NOT($AB399),OR($AE399="",Accueil!$E$10="",NOT(ISNUMBER(Accueil!$E$10)),$AE399&gt;=Accueil!$E$10))</f>
        <v>0</v>
      </c>
      <c r="AE399" s="247" t="str">
        <f>IF(NOT(_xlfn.ISFORMULA(A399)),IF(ISNUMBER(A399),A399,IF(NOT(_xlfn.ISFORMULA(D399)),IF(AND(ISNUMBER(D399),D399&lt;&gt;0),Accueil!$B$7,IF(NOT(_xlfn.ISFORMULA(G399)),IF(AND(ISNUMBER(G399),G399&lt;&gt;0),Accueil!$B$7,""),"")),IF(NOT(_xlfn.ISFORMULA(G399)),IF(AND(ISNUMBER(G399),G399&lt;&gt;0),Accueil!$B$7,""),""))),IF(NOT(_xlfn.ISFORMULA(D399)),IF(AND(ISNUMBER(D399),D399&lt;&gt;0),Accueil!$B$7,IF(NOT(_xlfn.ISFORMULA(G399)),IF(AND(ISNUMBER(G399),G399&lt;&gt;0),Accueil!$B$7,""),"")),IF(NOT(_xlfn.ISFORMULA(G399)),IF(AND(ISNUMBER(G399),G399&lt;&gt;0),Accueil!$B$7,""),"")))</f>
        <v/>
      </c>
      <c r="AF399" s="231" t="str">
        <f t="shared" ca="1" si="77"/>
        <v/>
      </c>
      <c r="AG399" s="231">
        <f ca="1">IF($AC399,ROUND(IF(ISNUMBER(E399),E399,0)*(IF(OR(ISNUMBER(SEARCH("Non déductible",$C399)),ISNUMBER(SEARCH("Non deductible",$C399))),0,IF(ISNUMBER(SEARCH("Repas",$C399)),0.5,IF(ISNUMBER(SEARCH("Bureau à domicile",$C399)),Accueil!$B$13,IF(OR(ISNUMBER(SEARCH("Véhicule",$C399)),ISNUMBER(SEARCH("Vehicule",$C399)),ISNUMBER(SEARCH("vehicule",$C399))),Accueil!$B$14,IFERROR(VLOOKUP($C399,$L$3:$P$43,5,FALSE),1)))))),2),0)</f>
        <v>0</v>
      </c>
      <c r="AH399" s="231">
        <f ca="1">IF($AD399,ROUND(IF(ISNUMBER(F399),F399,0)*(IF(OR(ISNUMBER(SEARCH("Non déductible",$C399)),ISNUMBER(SEARCH("Non deductible",$C399))),0,IF(ISNUMBER(SEARCH("Repas",$C399)),0.5,IF(ISNUMBER(SEARCH("Bureau à domicile",$C399)),Accueil!$B$13,IF(OR(ISNUMBER(SEARCH("Véhicule",$C399)),ISNUMBER(SEARCH("Vehicule",$C399)),ISNUMBER(SEARCH("vehicule",$C399))),Accueil!$B$14,IFERROR(VLOOKUP($C399,$L$3:$P$43,5,FALSE),1)))))),2),0)</f>
        <v>0</v>
      </c>
    </row>
    <row r="400" spans="1:34" ht="20.100000000000001" customHeight="1" x14ac:dyDescent="0.25">
      <c r="A400" s="248" t="str">
        <f>IF(NOT(_xlfn.ISFORMULA(D400)),IF(AND(ISNUMBER(D400),D400&lt;&gt;0),Accueil!$B$7,IF(NOT(_xlfn.ISFORMULA(G400)),IF(AND(ISNUMBER(G400),G400&lt;&gt;0),Accueil!$B$7,""),"")),IF(NOT(_xlfn.ISFORMULA(G400)),IF(AND(ISNUMBER(G400),G400&lt;&gt;0),Accueil!$B$7,""),""))</f>
        <v/>
      </c>
      <c r="B400" s="37"/>
      <c r="C400" s="50"/>
      <c r="D400" s="249" t="str">
        <f t="shared" ca="1" si="68"/>
        <v/>
      </c>
      <c r="E400" s="223" t="str">
        <f t="shared" ca="1" si="69"/>
        <v/>
      </c>
      <c r="F400" s="223" t="str">
        <f t="shared" ca="1" si="70"/>
        <v/>
      </c>
      <c r="G400" s="224" t="str">
        <f t="shared" ca="1" si="71"/>
        <v/>
      </c>
      <c r="H400" s="255" t="str">
        <f t="shared" ca="1" si="72"/>
        <v/>
      </c>
      <c r="I400" s="251" t="str">
        <f t="shared" ca="1" si="73"/>
        <v/>
      </c>
      <c r="J400" s="244" t="str">
        <f t="shared" ca="1" si="74"/>
        <v/>
      </c>
      <c r="K400" s="35"/>
      <c r="L400" s="148"/>
      <c r="M400" s="148"/>
      <c r="N400" s="148"/>
      <c r="O400" s="148"/>
      <c r="P400" s="148"/>
      <c r="Q400" s="148"/>
      <c r="R400" s="148"/>
      <c r="S400" s="148"/>
      <c r="T400" s="197"/>
      <c r="U400" s="35"/>
      <c r="X400" s="148"/>
      <c r="Y400" s="148"/>
      <c r="Z400" s="148"/>
      <c r="AA400" s="228" t="b">
        <f t="shared" ca="1" si="75"/>
        <v>1</v>
      </c>
      <c r="AB400" s="228" t="b">
        <f t="shared" si="76"/>
        <v>0</v>
      </c>
      <c r="AC400" s="228" t="b">
        <f ca="1">AND(Accueil!$Z$100="Régulière",Accueil!$E$5="Oui",$AA400,NOT($AB400),OR($AE400="",Accueil!$E$7="",NOT(ISNUMBER(Accueil!$E$7)),$AE400&gt;=Accueil!$E$7))</f>
        <v>0</v>
      </c>
      <c r="AD400" s="228" t="b">
        <f ca="1">AND(Accueil!$Z$100="Régulière",Accueil!$E$8="Oui",$AA400,NOT($AB400),OR($AE400="",Accueil!$E$10="",NOT(ISNUMBER(Accueil!$E$10)),$AE400&gt;=Accueil!$E$10))</f>
        <v>0</v>
      </c>
      <c r="AE400" s="247" t="str">
        <f>IF(NOT(_xlfn.ISFORMULA(A400)),IF(ISNUMBER(A400),A400,IF(NOT(_xlfn.ISFORMULA(D400)),IF(AND(ISNUMBER(D400),D400&lt;&gt;0),Accueil!$B$7,IF(NOT(_xlfn.ISFORMULA(G400)),IF(AND(ISNUMBER(G400),G400&lt;&gt;0),Accueil!$B$7,""),"")),IF(NOT(_xlfn.ISFORMULA(G400)),IF(AND(ISNUMBER(G400),G400&lt;&gt;0),Accueil!$B$7,""),""))),IF(NOT(_xlfn.ISFORMULA(D400)),IF(AND(ISNUMBER(D400),D400&lt;&gt;0),Accueil!$B$7,IF(NOT(_xlfn.ISFORMULA(G400)),IF(AND(ISNUMBER(G400),G400&lt;&gt;0),Accueil!$B$7,""),"")),IF(NOT(_xlfn.ISFORMULA(G400)),IF(AND(ISNUMBER(G400),G400&lt;&gt;0),Accueil!$B$7,""),"")))</f>
        <v/>
      </c>
      <c r="AF400" s="231" t="str">
        <f t="shared" ca="1" si="77"/>
        <v/>
      </c>
      <c r="AG400" s="231">
        <f ca="1">IF($AC400,ROUND(IF(ISNUMBER(E400),E400,0)*(IF(OR(ISNUMBER(SEARCH("Non déductible",$C400)),ISNUMBER(SEARCH("Non deductible",$C400))),0,IF(ISNUMBER(SEARCH("Repas",$C400)),0.5,IF(ISNUMBER(SEARCH("Bureau à domicile",$C400)),Accueil!$B$13,IF(OR(ISNUMBER(SEARCH("Véhicule",$C400)),ISNUMBER(SEARCH("Vehicule",$C400)),ISNUMBER(SEARCH("vehicule",$C400))),Accueil!$B$14,IFERROR(VLOOKUP($C400,$L$3:$P$43,5,FALSE),1)))))),2),0)</f>
        <v>0</v>
      </c>
      <c r="AH400" s="231">
        <f ca="1">IF($AD400,ROUND(IF(ISNUMBER(F400),F400,0)*(IF(OR(ISNUMBER(SEARCH("Non déductible",$C400)),ISNUMBER(SEARCH("Non deductible",$C400))),0,IF(ISNUMBER(SEARCH("Repas",$C400)),0.5,IF(ISNUMBER(SEARCH("Bureau à domicile",$C400)),Accueil!$B$13,IF(OR(ISNUMBER(SEARCH("Véhicule",$C400)),ISNUMBER(SEARCH("Vehicule",$C400)),ISNUMBER(SEARCH("vehicule",$C400))),Accueil!$B$14,IFERROR(VLOOKUP($C400,$L$3:$P$43,5,FALSE),1)))))),2),0)</f>
        <v>0</v>
      </c>
    </row>
    <row r="401" spans="1:34" ht="20.100000000000001" customHeight="1" x14ac:dyDescent="0.25">
      <c r="A401" s="248" t="str">
        <f>IF(NOT(_xlfn.ISFORMULA(D401)),IF(AND(ISNUMBER(D401),D401&lt;&gt;0),Accueil!$B$7,IF(NOT(_xlfn.ISFORMULA(G401)),IF(AND(ISNUMBER(G401),G401&lt;&gt;0),Accueil!$B$7,""),"")),IF(NOT(_xlfn.ISFORMULA(G401)),IF(AND(ISNUMBER(G401),G401&lt;&gt;0),Accueil!$B$7,""),""))</f>
        <v/>
      </c>
      <c r="B401" s="37"/>
      <c r="C401" s="50"/>
      <c r="D401" s="249" t="str">
        <f t="shared" ca="1" si="68"/>
        <v/>
      </c>
      <c r="E401" s="223" t="str">
        <f t="shared" ca="1" si="69"/>
        <v/>
      </c>
      <c r="F401" s="223" t="str">
        <f t="shared" ca="1" si="70"/>
        <v/>
      </c>
      <c r="G401" s="224" t="str">
        <f t="shared" ca="1" si="71"/>
        <v/>
      </c>
      <c r="H401" s="255" t="str">
        <f t="shared" ca="1" si="72"/>
        <v/>
      </c>
      <c r="I401" s="251" t="str">
        <f t="shared" ca="1" si="73"/>
        <v/>
      </c>
      <c r="J401" s="244" t="str">
        <f t="shared" ca="1" si="74"/>
        <v/>
      </c>
      <c r="K401" s="35"/>
      <c r="L401" s="148"/>
      <c r="M401" s="148"/>
      <c r="N401" s="148"/>
      <c r="O401" s="148"/>
      <c r="P401" s="148"/>
      <c r="Q401" s="148"/>
      <c r="R401" s="148"/>
      <c r="S401" s="148"/>
      <c r="T401" s="197"/>
      <c r="U401" s="35"/>
      <c r="X401" s="148"/>
      <c r="Y401" s="148"/>
      <c r="Z401" s="148"/>
      <c r="AA401" s="228" t="b">
        <f t="shared" ca="1" si="75"/>
        <v>1</v>
      </c>
      <c r="AB401" s="228" t="b">
        <f t="shared" si="76"/>
        <v>0</v>
      </c>
      <c r="AC401" s="228" t="b">
        <f ca="1">AND(Accueil!$Z$100="Régulière",Accueil!$E$5="Oui",$AA401,NOT($AB401),OR($AE401="",Accueil!$E$7="",NOT(ISNUMBER(Accueil!$E$7)),$AE401&gt;=Accueil!$E$7))</f>
        <v>0</v>
      </c>
      <c r="AD401" s="228" t="b">
        <f ca="1">AND(Accueil!$Z$100="Régulière",Accueil!$E$8="Oui",$AA401,NOT($AB401),OR($AE401="",Accueil!$E$10="",NOT(ISNUMBER(Accueil!$E$10)),$AE401&gt;=Accueil!$E$10))</f>
        <v>0</v>
      </c>
      <c r="AE401" s="247" t="str">
        <f>IF(NOT(_xlfn.ISFORMULA(A401)),IF(ISNUMBER(A401),A401,IF(NOT(_xlfn.ISFORMULA(D401)),IF(AND(ISNUMBER(D401),D401&lt;&gt;0),Accueil!$B$7,IF(NOT(_xlfn.ISFORMULA(G401)),IF(AND(ISNUMBER(G401),G401&lt;&gt;0),Accueil!$B$7,""),"")),IF(NOT(_xlfn.ISFORMULA(G401)),IF(AND(ISNUMBER(G401),G401&lt;&gt;0),Accueil!$B$7,""),""))),IF(NOT(_xlfn.ISFORMULA(D401)),IF(AND(ISNUMBER(D401),D401&lt;&gt;0),Accueil!$B$7,IF(NOT(_xlfn.ISFORMULA(G401)),IF(AND(ISNUMBER(G401),G401&lt;&gt;0),Accueil!$B$7,""),"")),IF(NOT(_xlfn.ISFORMULA(G401)),IF(AND(ISNUMBER(G401),G401&lt;&gt;0),Accueil!$B$7,""),"")))</f>
        <v/>
      </c>
      <c r="AF401" s="231" t="str">
        <f t="shared" ca="1" si="77"/>
        <v/>
      </c>
      <c r="AG401" s="231">
        <f ca="1">IF($AC401,ROUND(IF(ISNUMBER(E401),E401,0)*(IF(OR(ISNUMBER(SEARCH("Non déductible",$C401)),ISNUMBER(SEARCH("Non deductible",$C401))),0,IF(ISNUMBER(SEARCH("Repas",$C401)),0.5,IF(ISNUMBER(SEARCH("Bureau à domicile",$C401)),Accueil!$B$13,IF(OR(ISNUMBER(SEARCH("Véhicule",$C401)),ISNUMBER(SEARCH("Vehicule",$C401)),ISNUMBER(SEARCH("vehicule",$C401))),Accueil!$B$14,IFERROR(VLOOKUP($C401,$L$3:$P$43,5,FALSE),1)))))),2),0)</f>
        <v>0</v>
      </c>
      <c r="AH401" s="231">
        <f ca="1">IF($AD401,ROUND(IF(ISNUMBER(F401),F401,0)*(IF(OR(ISNUMBER(SEARCH("Non déductible",$C401)),ISNUMBER(SEARCH("Non deductible",$C401))),0,IF(ISNUMBER(SEARCH("Repas",$C401)),0.5,IF(ISNUMBER(SEARCH("Bureau à domicile",$C401)),Accueil!$B$13,IF(OR(ISNUMBER(SEARCH("Véhicule",$C401)),ISNUMBER(SEARCH("Vehicule",$C401)),ISNUMBER(SEARCH("vehicule",$C401))),Accueil!$B$14,IFERROR(VLOOKUP($C401,$L$3:$P$43,5,FALSE),1)))))),2),0)</f>
        <v>0</v>
      </c>
    </row>
    <row r="402" spans="1:34" ht="20.100000000000001" customHeight="1" x14ac:dyDescent="0.25">
      <c r="A402" s="248" t="str">
        <f>IF(NOT(_xlfn.ISFORMULA(D402)),IF(AND(ISNUMBER(D402),D402&lt;&gt;0),Accueil!$B$7,IF(NOT(_xlfn.ISFORMULA(G402)),IF(AND(ISNUMBER(G402),G402&lt;&gt;0),Accueil!$B$7,""),"")),IF(NOT(_xlfn.ISFORMULA(G402)),IF(AND(ISNUMBER(G402),G402&lt;&gt;0),Accueil!$B$7,""),""))</f>
        <v/>
      </c>
      <c r="B402" s="37"/>
      <c r="C402" s="50"/>
      <c r="D402" s="249" t="str">
        <f t="shared" ca="1" si="68"/>
        <v/>
      </c>
      <c r="E402" s="223" t="str">
        <f t="shared" ca="1" si="69"/>
        <v/>
      </c>
      <c r="F402" s="223" t="str">
        <f t="shared" ca="1" si="70"/>
        <v/>
      </c>
      <c r="G402" s="224" t="str">
        <f t="shared" ca="1" si="71"/>
        <v/>
      </c>
      <c r="H402" s="255" t="str">
        <f t="shared" ca="1" si="72"/>
        <v/>
      </c>
      <c r="I402" s="251" t="str">
        <f t="shared" ca="1" si="73"/>
        <v/>
      </c>
      <c r="J402" s="244" t="str">
        <f t="shared" ca="1" si="74"/>
        <v/>
      </c>
      <c r="K402" s="35"/>
      <c r="L402" s="148"/>
      <c r="M402" s="148"/>
      <c r="N402" s="148"/>
      <c r="O402" s="148"/>
      <c r="P402" s="148"/>
      <c r="Q402" s="148"/>
      <c r="R402" s="148"/>
      <c r="S402" s="148"/>
      <c r="T402" s="197"/>
      <c r="U402" s="35"/>
      <c r="X402" s="148"/>
      <c r="Y402" s="148"/>
      <c r="Z402" s="148"/>
      <c r="AA402" s="228" t="b">
        <f t="shared" ca="1" si="75"/>
        <v>1</v>
      </c>
      <c r="AB402" s="228" t="b">
        <f t="shared" si="76"/>
        <v>0</v>
      </c>
      <c r="AC402" s="228" t="b">
        <f ca="1">AND(Accueil!$Z$100="Régulière",Accueil!$E$5="Oui",$AA402,NOT($AB402),OR($AE402="",Accueil!$E$7="",NOT(ISNUMBER(Accueil!$E$7)),$AE402&gt;=Accueil!$E$7))</f>
        <v>0</v>
      </c>
      <c r="AD402" s="228" t="b">
        <f ca="1">AND(Accueil!$Z$100="Régulière",Accueil!$E$8="Oui",$AA402,NOT($AB402),OR($AE402="",Accueil!$E$10="",NOT(ISNUMBER(Accueil!$E$10)),$AE402&gt;=Accueil!$E$10))</f>
        <v>0</v>
      </c>
      <c r="AE402" s="247" t="str">
        <f>IF(NOT(_xlfn.ISFORMULA(A402)),IF(ISNUMBER(A402),A402,IF(NOT(_xlfn.ISFORMULA(D402)),IF(AND(ISNUMBER(D402),D402&lt;&gt;0),Accueil!$B$7,IF(NOT(_xlfn.ISFORMULA(G402)),IF(AND(ISNUMBER(G402),G402&lt;&gt;0),Accueil!$B$7,""),"")),IF(NOT(_xlfn.ISFORMULA(G402)),IF(AND(ISNUMBER(G402),G402&lt;&gt;0),Accueil!$B$7,""),""))),IF(NOT(_xlfn.ISFORMULA(D402)),IF(AND(ISNUMBER(D402),D402&lt;&gt;0),Accueil!$B$7,IF(NOT(_xlfn.ISFORMULA(G402)),IF(AND(ISNUMBER(G402),G402&lt;&gt;0),Accueil!$B$7,""),"")),IF(NOT(_xlfn.ISFORMULA(G402)),IF(AND(ISNUMBER(G402),G402&lt;&gt;0),Accueil!$B$7,""),"")))</f>
        <v/>
      </c>
      <c r="AF402" s="231" t="str">
        <f t="shared" ca="1" si="77"/>
        <v/>
      </c>
      <c r="AG402" s="231">
        <f ca="1">IF($AC402,ROUND(IF(ISNUMBER(E402),E402,0)*(IF(OR(ISNUMBER(SEARCH("Non déductible",$C402)),ISNUMBER(SEARCH("Non deductible",$C402))),0,IF(ISNUMBER(SEARCH("Repas",$C402)),0.5,IF(ISNUMBER(SEARCH("Bureau à domicile",$C402)),Accueil!$B$13,IF(OR(ISNUMBER(SEARCH("Véhicule",$C402)),ISNUMBER(SEARCH("Vehicule",$C402)),ISNUMBER(SEARCH("vehicule",$C402))),Accueil!$B$14,IFERROR(VLOOKUP($C402,$L$3:$P$43,5,FALSE),1)))))),2),0)</f>
        <v>0</v>
      </c>
      <c r="AH402" s="231">
        <f ca="1">IF($AD402,ROUND(IF(ISNUMBER(F402),F402,0)*(IF(OR(ISNUMBER(SEARCH("Non déductible",$C402)),ISNUMBER(SEARCH("Non deductible",$C402))),0,IF(ISNUMBER(SEARCH("Repas",$C402)),0.5,IF(ISNUMBER(SEARCH("Bureau à domicile",$C402)),Accueil!$B$13,IF(OR(ISNUMBER(SEARCH("Véhicule",$C402)),ISNUMBER(SEARCH("Vehicule",$C402)),ISNUMBER(SEARCH("vehicule",$C402))),Accueil!$B$14,IFERROR(VLOOKUP($C402,$L$3:$P$43,5,FALSE),1)))))),2),0)</f>
        <v>0</v>
      </c>
    </row>
    <row r="403" spans="1:34" ht="20.100000000000001" customHeight="1" x14ac:dyDescent="0.25">
      <c r="A403" s="248" t="str">
        <f>IF(NOT(_xlfn.ISFORMULA(D403)),IF(AND(ISNUMBER(D403),D403&lt;&gt;0),Accueil!$B$7,IF(NOT(_xlfn.ISFORMULA(G403)),IF(AND(ISNUMBER(G403),G403&lt;&gt;0),Accueil!$B$7,""),"")),IF(NOT(_xlfn.ISFORMULA(G403)),IF(AND(ISNUMBER(G403),G403&lt;&gt;0),Accueil!$B$7,""),""))</f>
        <v/>
      </c>
      <c r="B403" s="37"/>
      <c r="C403" s="50"/>
      <c r="D403" s="249" t="str">
        <f t="shared" ca="1" si="68"/>
        <v/>
      </c>
      <c r="E403" s="223" t="str">
        <f t="shared" ca="1" si="69"/>
        <v/>
      </c>
      <c r="F403" s="223" t="str">
        <f t="shared" ca="1" si="70"/>
        <v/>
      </c>
      <c r="G403" s="224" t="str">
        <f t="shared" ca="1" si="71"/>
        <v/>
      </c>
      <c r="H403" s="255" t="str">
        <f t="shared" ca="1" si="72"/>
        <v/>
      </c>
      <c r="I403" s="251" t="str">
        <f t="shared" ca="1" si="73"/>
        <v/>
      </c>
      <c r="J403" s="244" t="str">
        <f t="shared" ca="1" si="74"/>
        <v/>
      </c>
      <c r="K403" s="35"/>
      <c r="L403" s="148"/>
      <c r="M403" s="148"/>
      <c r="N403" s="148"/>
      <c r="O403" s="148"/>
      <c r="P403" s="148"/>
      <c r="Q403" s="148"/>
      <c r="R403" s="148"/>
      <c r="S403" s="148"/>
      <c r="T403" s="197"/>
      <c r="U403" s="35"/>
      <c r="X403" s="148"/>
      <c r="Y403" s="148"/>
      <c r="Z403" s="148"/>
      <c r="AA403" s="228" t="b">
        <f t="shared" ca="1" si="75"/>
        <v>1</v>
      </c>
      <c r="AB403" s="228" t="b">
        <f t="shared" si="76"/>
        <v>0</v>
      </c>
      <c r="AC403" s="228" t="b">
        <f ca="1">AND(Accueil!$Z$100="Régulière",Accueil!$E$5="Oui",$AA403,NOT($AB403),OR($AE403="",Accueil!$E$7="",NOT(ISNUMBER(Accueil!$E$7)),$AE403&gt;=Accueil!$E$7))</f>
        <v>0</v>
      </c>
      <c r="AD403" s="228" t="b">
        <f ca="1">AND(Accueil!$Z$100="Régulière",Accueil!$E$8="Oui",$AA403,NOT($AB403),OR($AE403="",Accueil!$E$10="",NOT(ISNUMBER(Accueil!$E$10)),$AE403&gt;=Accueil!$E$10))</f>
        <v>0</v>
      </c>
      <c r="AE403" s="247" t="str">
        <f>IF(NOT(_xlfn.ISFORMULA(A403)),IF(ISNUMBER(A403),A403,IF(NOT(_xlfn.ISFORMULA(D403)),IF(AND(ISNUMBER(D403),D403&lt;&gt;0),Accueil!$B$7,IF(NOT(_xlfn.ISFORMULA(G403)),IF(AND(ISNUMBER(G403),G403&lt;&gt;0),Accueil!$B$7,""),"")),IF(NOT(_xlfn.ISFORMULA(G403)),IF(AND(ISNUMBER(G403),G403&lt;&gt;0),Accueil!$B$7,""),""))),IF(NOT(_xlfn.ISFORMULA(D403)),IF(AND(ISNUMBER(D403),D403&lt;&gt;0),Accueil!$B$7,IF(NOT(_xlfn.ISFORMULA(G403)),IF(AND(ISNUMBER(G403),G403&lt;&gt;0),Accueil!$B$7,""),"")),IF(NOT(_xlfn.ISFORMULA(G403)),IF(AND(ISNUMBER(G403),G403&lt;&gt;0),Accueil!$B$7,""),"")))</f>
        <v/>
      </c>
      <c r="AF403" s="231" t="str">
        <f t="shared" ca="1" si="77"/>
        <v/>
      </c>
      <c r="AG403" s="231">
        <f ca="1">IF($AC403,ROUND(IF(ISNUMBER(E403),E403,0)*(IF(OR(ISNUMBER(SEARCH("Non déductible",$C403)),ISNUMBER(SEARCH("Non deductible",$C403))),0,IF(ISNUMBER(SEARCH("Repas",$C403)),0.5,IF(ISNUMBER(SEARCH("Bureau à domicile",$C403)),Accueil!$B$13,IF(OR(ISNUMBER(SEARCH("Véhicule",$C403)),ISNUMBER(SEARCH("Vehicule",$C403)),ISNUMBER(SEARCH("vehicule",$C403))),Accueil!$B$14,IFERROR(VLOOKUP($C403,$L$3:$P$43,5,FALSE),1)))))),2),0)</f>
        <v>0</v>
      </c>
      <c r="AH403" s="231">
        <f ca="1">IF($AD403,ROUND(IF(ISNUMBER(F403),F403,0)*(IF(OR(ISNUMBER(SEARCH("Non déductible",$C403)),ISNUMBER(SEARCH("Non deductible",$C403))),0,IF(ISNUMBER(SEARCH("Repas",$C403)),0.5,IF(ISNUMBER(SEARCH("Bureau à domicile",$C403)),Accueil!$B$13,IF(OR(ISNUMBER(SEARCH("Véhicule",$C403)),ISNUMBER(SEARCH("Vehicule",$C403)),ISNUMBER(SEARCH("vehicule",$C403))),Accueil!$B$14,IFERROR(VLOOKUP($C403,$L$3:$P$43,5,FALSE),1)))))),2),0)</f>
        <v>0</v>
      </c>
    </row>
    <row r="404" spans="1:34" ht="20.100000000000001" customHeight="1" x14ac:dyDescent="0.25">
      <c r="A404" s="248" t="str">
        <f>IF(NOT(_xlfn.ISFORMULA(D404)),IF(AND(ISNUMBER(D404),D404&lt;&gt;0),Accueil!$B$7,IF(NOT(_xlfn.ISFORMULA(G404)),IF(AND(ISNUMBER(G404),G404&lt;&gt;0),Accueil!$B$7,""),"")),IF(NOT(_xlfn.ISFORMULA(G404)),IF(AND(ISNUMBER(G404),G404&lt;&gt;0),Accueil!$B$7,""),""))</f>
        <v/>
      </c>
      <c r="B404" s="37"/>
      <c r="C404" s="50"/>
      <c r="D404" s="249" t="str">
        <f t="shared" ca="1" si="68"/>
        <v/>
      </c>
      <c r="E404" s="223" t="str">
        <f t="shared" ca="1" si="69"/>
        <v/>
      </c>
      <c r="F404" s="223" t="str">
        <f t="shared" ca="1" si="70"/>
        <v/>
      </c>
      <c r="G404" s="224" t="str">
        <f t="shared" ca="1" si="71"/>
        <v/>
      </c>
      <c r="H404" s="255" t="str">
        <f t="shared" ca="1" si="72"/>
        <v/>
      </c>
      <c r="I404" s="251" t="str">
        <f t="shared" ca="1" si="73"/>
        <v/>
      </c>
      <c r="J404" s="244" t="str">
        <f t="shared" ca="1" si="74"/>
        <v/>
      </c>
      <c r="K404" s="35"/>
      <c r="L404" s="148"/>
      <c r="M404" s="148"/>
      <c r="N404" s="148"/>
      <c r="O404" s="148"/>
      <c r="P404" s="148"/>
      <c r="Q404" s="148"/>
      <c r="R404" s="148"/>
      <c r="S404" s="148"/>
      <c r="T404" s="197"/>
      <c r="U404" s="35"/>
      <c r="X404" s="148"/>
      <c r="Y404" s="148"/>
      <c r="Z404" s="148"/>
      <c r="AA404" s="228" t="b">
        <f t="shared" ca="1" si="75"/>
        <v>1</v>
      </c>
      <c r="AB404" s="228" t="b">
        <f t="shared" si="76"/>
        <v>0</v>
      </c>
      <c r="AC404" s="228" t="b">
        <f ca="1">AND(Accueil!$Z$100="Régulière",Accueil!$E$5="Oui",$AA404,NOT($AB404),OR($AE404="",Accueil!$E$7="",NOT(ISNUMBER(Accueil!$E$7)),$AE404&gt;=Accueil!$E$7))</f>
        <v>0</v>
      </c>
      <c r="AD404" s="228" t="b">
        <f ca="1">AND(Accueil!$Z$100="Régulière",Accueil!$E$8="Oui",$AA404,NOT($AB404),OR($AE404="",Accueil!$E$10="",NOT(ISNUMBER(Accueil!$E$10)),$AE404&gt;=Accueil!$E$10))</f>
        <v>0</v>
      </c>
      <c r="AE404" s="247" t="str">
        <f>IF(NOT(_xlfn.ISFORMULA(A404)),IF(ISNUMBER(A404),A404,IF(NOT(_xlfn.ISFORMULA(D404)),IF(AND(ISNUMBER(D404),D404&lt;&gt;0),Accueil!$B$7,IF(NOT(_xlfn.ISFORMULA(G404)),IF(AND(ISNUMBER(G404),G404&lt;&gt;0),Accueil!$B$7,""),"")),IF(NOT(_xlfn.ISFORMULA(G404)),IF(AND(ISNUMBER(G404),G404&lt;&gt;0),Accueil!$B$7,""),""))),IF(NOT(_xlfn.ISFORMULA(D404)),IF(AND(ISNUMBER(D404),D404&lt;&gt;0),Accueil!$B$7,IF(NOT(_xlfn.ISFORMULA(G404)),IF(AND(ISNUMBER(G404),G404&lt;&gt;0),Accueil!$B$7,""),"")),IF(NOT(_xlfn.ISFORMULA(G404)),IF(AND(ISNUMBER(G404),G404&lt;&gt;0),Accueil!$B$7,""),"")))</f>
        <v/>
      </c>
      <c r="AF404" s="231" t="str">
        <f t="shared" ca="1" si="77"/>
        <v/>
      </c>
      <c r="AG404" s="231">
        <f ca="1">IF($AC404,ROUND(IF(ISNUMBER(E404),E404,0)*(IF(OR(ISNUMBER(SEARCH("Non déductible",$C404)),ISNUMBER(SEARCH("Non deductible",$C404))),0,IF(ISNUMBER(SEARCH("Repas",$C404)),0.5,IF(ISNUMBER(SEARCH("Bureau à domicile",$C404)),Accueil!$B$13,IF(OR(ISNUMBER(SEARCH("Véhicule",$C404)),ISNUMBER(SEARCH("Vehicule",$C404)),ISNUMBER(SEARCH("vehicule",$C404))),Accueil!$B$14,IFERROR(VLOOKUP($C404,$L$3:$P$43,5,FALSE),1)))))),2),0)</f>
        <v>0</v>
      </c>
      <c r="AH404" s="231">
        <f ca="1">IF($AD404,ROUND(IF(ISNUMBER(F404),F404,0)*(IF(OR(ISNUMBER(SEARCH("Non déductible",$C404)),ISNUMBER(SEARCH("Non deductible",$C404))),0,IF(ISNUMBER(SEARCH("Repas",$C404)),0.5,IF(ISNUMBER(SEARCH("Bureau à domicile",$C404)),Accueil!$B$13,IF(OR(ISNUMBER(SEARCH("Véhicule",$C404)),ISNUMBER(SEARCH("Vehicule",$C404)),ISNUMBER(SEARCH("vehicule",$C404))),Accueil!$B$14,IFERROR(VLOOKUP($C404,$L$3:$P$43,5,FALSE),1)))))),2),0)</f>
        <v>0</v>
      </c>
    </row>
    <row r="405" spans="1:34" ht="20.100000000000001" customHeight="1" x14ac:dyDescent="0.25">
      <c r="A405" s="248" t="str">
        <f>IF(NOT(_xlfn.ISFORMULA(D405)),IF(AND(ISNUMBER(D405),D405&lt;&gt;0),Accueil!$B$7,IF(NOT(_xlfn.ISFORMULA(G405)),IF(AND(ISNUMBER(G405),G405&lt;&gt;0),Accueil!$B$7,""),"")),IF(NOT(_xlfn.ISFORMULA(G405)),IF(AND(ISNUMBER(G405),G405&lt;&gt;0),Accueil!$B$7,""),""))</f>
        <v/>
      </c>
      <c r="B405" s="37"/>
      <c r="C405" s="50"/>
      <c r="D405" s="249" t="str">
        <f t="shared" ca="1" si="68"/>
        <v/>
      </c>
      <c r="E405" s="223" t="str">
        <f t="shared" ca="1" si="69"/>
        <v/>
      </c>
      <c r="F405" s="223" t="str">
        <f t="shared" ca="1" si="70"/>
        <v/>
      </c>
      <c r="G405" s="224" t="str">
        <f t="shared" ca="1" si="71"/>
        <v/>
      </c>
      <c r="H405" s="255" t="str">
        <f t="shared" ca="1" si="72"/>
        <v/>
      </c>
      <c r="I405" s="251" t="str">
        <f t="shared" ca="1" si="73"/>
        <v/>
      </c>
      <c r="J405" s="244" t="str">
        <f t="shared" ca="1" si="74"/>
        <v/>
      </c>
      <c r="K405" s="35"/>
      <c r="L405" s="148"/>
      <c r="M405" s="148"/>
      <c r="N405" s="148"/>
      <c r="O405" s="148"/>
      <c r="P405" s="148"/>
      <c r="Q405" s="148"/>
      <c r="R405" s="148"/>
      <c r="S405" s="148"/>
      <c r="T405" s="197"/>
      <c r="U405" s="35"/>
      <c r="X405" s="148"/>
      <c r="Y405" s="148"/>
      <c r="Z405" s="148"/>
      <c r="AA405" s="228" t="b">
        <f t="shared" ca="1" si="75"/>
        <v>1</v>
      </c>
      <c r="AB405" s="228" t="b">
        <f t="shared" si="76"/>
        <v>0</v>
      </c>
      <c r="AC405" s="228" t="b">
        <f ca="1">AND(Accueil!$Z$100="Régulière",Accueil!$E$5="Oui",$AA405,NOT($AB405),OR($AE405="",Accueil!$E$7="",NOT(ISNUMBER(Accueil!$E$7)),$AE405&gt;=Accueil!$E$7))</f>
        <v>0</v>
      </c>
      <c r="AD405" s="228" t="b">
        <f ca="1">AND(Accueil!$Z$100="Régulière",Accueil!$E$8="Oui",$AA405,NOT($AB405),OR($AE405="",Accueil!$E$10="",NOT(ISNUMBER(Accueil!$E$10)),$AE405&gt;=Accueil!$E$10))</f>
        <v>0</v>
      </c>
      <c r="AE405" s="247" t="str">
        <f>IF(NOT(_xlfn.ISFORMULA(A405)),IF(ISNUMBER(A405),A405,IF(NOT(_xlfn.ISFORMULA(D405)),IF(AND(ISNUMBER(D405),D405&lt;&gt;0),Accueil!$B$7,IF(NOT(_xlfn.ISFORMULA(G405)),IF(AND(ISNUMBER(G405),G405&lt;&gt;0),Accueil!$B$7,""),"")),IF(NOT(_xlfn.ISFORMULA(G405)),IF(AND(ISNUMBER(G405),G405&lt;&gt;0),Accueil!$B$7,""),""))),IF(NOT(_xlfn.ISFORMULA(D405)),IF(AND(ISNUMBER(D405),D405&lt;&gt;0),Accueil!$B$7,IF(NOT(_xlfn.ISFORMULA(G405)),IF(AND(ISNUMBER(G405),G405&lt;&gt;0),Accueil!$B$7,""),"")),IF(NOT(_xlfn.ISFORMULA(G405)),IF(AND(ISNUMBER(G405),G405&lt;&gt;0),Accueil!$B$7,""),"")))</f>
        <v/>
      </c>
      <c r="AF405" s="231" t="str">
        <f t="shared" ca="1" si="77"/>
        <v/>
      </c>
      <c r="AG405" s="231">
        <f ca="1">IF($AC405,ROUND(IF(ISNUMBER(E405),E405,0)*(IF(OR(ISNUMBER(SEARCH("Non déductible",$C405)),ISNUMBER(SEARCH("Non deductible",$C405))),0,IF(ISNUMBER(SEARCH("Repas",$C405)),0.5,IF(ISNUMBER(SEARCH("Bureau à domicile",$C405)),Accueil!$B$13,IF(OR(ISNUMBER(SEARCH("Véhicule",$C405)),ISNUMBER(SEARCH("Vehicule",$C405)),ISNUMBER(SEARCH("vehicule",$C405))),Accueil!$B$14,IFERROR(VLOOKUP($C405,$L$3:$P$43,5,FALSE),1)))))),2),0)</f>
        <v>0</v>
      </c>
      <c r="AH405" s="231">
        <f ca="1">IF($AD405,ROUND(IF(ISNUMBER(F405),F405,0)*(IF(OR(ISNUMBER(SEARCH("Non déductible",$C405)),ISNUMBER(SEARCH("Non deductible",$C405))),0,IF(ISNUMBER(SEARCH("Repas",$C405)),0.5,IF(ISNUMBER(SEARCH("Bureau à domicile",$C405)),Accueil!$B$13,IF(OR(ISNUMBER(SEARCH("Véhicule",$C405)),ISNUMBER(SEARCH("Vehicule",$C405)),ISNUMBER(SEARCH("vehicule",$C405))),Accueil!$B$14,IFERROR(VLOOKUP($C405,$L$3:$P$43,5,FALSE),1)))))),2),0)</f>
        <v>0</v>
      </c>
    </row>
    <row r="406" spans="1:34" ht="20.100000000000001" customHeight="1" x14ac:dyDescent="0.25">
      <c r="A406" s="248" t="str">
        <f>IF(NOT(_xlfn.ISFORMULA(D406)),IF(AND(ISNUMBER(D406),D406&lt;&gt;0),Accueil!$B$7,IF(NOT(_xlfn.ISFORMULA(G406)),IF(AND(ISNUMBER(G406),G406&lt;&gt;0),Accueil!$B$7,""),"")),IF(NOT(_xlfn.ISFORMULA(G406)),IF(AND(ISNUMBER(G406),G406&lt;&gt;0),Accueil!$B$7,""),""))</f>
        <v/>
      </c>
      <c r="B406" s="37"/>
      <c r="C406" s="50"/>
      <c r="D406" s="249" t="str">
        <f t="shared" ca="1" si="68"/>
        <v/>
      </c>
      <c r="E406" s="223" t="str">
        <f t="shared" ca="1" si="69"/>
        <v/>
      </c>
      <c r="F406" s="223" t="str">
        <f t="shared" ca="1" si="70"/>
        <v/>
      </c>
      <c r="G406" s="224" t="str">
        <f t="shared" ca="1" si="71"/>
        <v/>
      </c>
      <c r="H406" s="255" t="str">
        <f t="shared" ca="1" si="72"/>
        <v/>
      </c>
      <c r="I406" s="251" t="str">
        <f t="shared" ca="1" si="73"/>
        <v/>
      </c>
      <c r="J406" s="244" t="str">
        <f t="shared" ca="1" si="74"/>
        <v/>
      </c>
      <c r="K406" s="35"/>
      <c r="L406" s="148"/>
      <c r="M406" s="148"/>
      <c r="N406" s="148"/>
      <c r="O406" s="148"/>
      <c r="P406" s="148"/>
      <c r="Q406" s="148"/>
      <c r="R406" s="148"/>
      <c r="S406" s="148"/>
      <c r="T406" s="197"/>
      <c r="U406" s="35"/>
      <c r="X406" s="148"/>
      <c r="Y406" s="148"/>
      <c r="Z406" s="148"/>
      <c r="AA406" s="228" t="b">
        <f t="shared" ca="1" si="75"/>
        <v>1</v>
      </c>
      <c r="AB406" s="228" t="b">
        <f t="shared" si="76"/>
        <v>0</v>
      </c>
      <c r="AC406" s="228" t="b">
        <f ca="1">AND(Accueil!$Z$100="Régulière",Accueil!$E$5="Oui",$AA406,NOT($AB406),OR($AE406="",Accueil!$E$7="",NOT(ISNUMBER(Accueil!$E$7)),$AE406&gt;=Accueil!$E$7))</f>
        <v>0</v>
      </c>
      <c r="AD406" s="228" t="b">
        <f ca="1">AND(Accueil!$Z$100="Régulière",Accueil!$E$8="Oui",$AA406,NOT($AB406),OR($AE406="",Accueil!$E$10="",NOT(ISNUMBER(Accueil!$E$10)),$AE406&gt;=Accueil!$E$10))</f>
        <v>0</v>
      </c>
      <c r="AE406" s="247" t="str">
        <f>IF(NOT(_xlfn.ISFORMULA(A406)),IF(ISNUMBER(A406),A406,IF(NOT(_xlfn.ISFORMULA(D406)),IF(AND(ISNUMBER(D406),D406&lt;&gt;0),Accueil!$B$7,IF(NOT(_xlfn.ISFORMULA(G406)),IF(AND(ISNUMBER(G406),G406&lt;&gt;0),Accueil!$B$7,""),"")),IF(NOT(_xlfn.ISFORMULA(G406)),IF(AND(ISNUMBER(G406),G406&lt;&gt;0),Accueil!$B$7,""),""))),IF(NOT(_xlfn.ISFORMULA(D406)),IF(AND(ISNUMBER(D406),D406&lt;&gt;0),Accueil!$B$7,IF(NOT(_xlfn.ISFORMULA(G406)),IF(AND(ISNUMBER(G406),G406&lt;&gt;0),Accueil!$B$7,""),"")),IF(NOT(_xlfn.ISFORMULA(G406)),IF(AND(ISNUMBER(G406),G406&lt;&gt;0),Accueil!$B$7,""),"")))</f>
        <v/>
      </c>
      <c r="AF406" s="231" t="str">
        <f t="shared" ca="1" si="77"/>
        <v/>
      </c>
      <c r="AG406" s="231">
        <f ca="1">IF($AC406,ROUND(IF(ISNUMBER(E406),E406,0)*(IF(OR(ISNUMBER(SEARCH("Non déductible",$C406)),ISNUMBER(SEARCH("Non deductible",$C406))),0,IF(ISNUMBER(SEARCH("Repas",$C406)),0.5,IF(ISNUMBER(SEARCH("Bureau à domicile",$C406)),Accueil!$B$13,IF(OR(ISNUMBER(SEARCH("Véhicule",$C406)),ISNUMBER(SEARCH("Vehicule",$C406)),ISNUMBER(SEARCH("vehicule",$C406))),Accueil!$B$14,IFERROR(VLOOKUP($C406,$L$3:$P$43,5,FALSE),1)))))),2),0)</f>
        <v>0</v>
      </c>
      <c r="AH406" s="231">
        <f ca="1">IF($AD406,ROUND(IF(ISNUMBER(F406),F406,0)*(IF(OR(ISNUMBER(SEARCH("Non déductible",$C406)),ISNUMBER(SEARCH("Non deductible",$C406))),0,IF(ISNUMBER(SEARCH("Repas",$C406)),0.5,IF(ISNUMBER(SEARCH("Bureau à domicile",$C406)),Accueil!$B$13,IF(OR(ISNUMBER(SEARCH("Véhicule",$C406)),ISNUMBER(SEARCH("Vehicule",$C406)),ISNUMBER(SEARCH("vehicule",$C406))),Accueil!$B$14,IFERROR(VLOOKUP($C406,$L$3:$P$43,5,FALSE),1)))))),2),0)</f>
        <v>0</v>
      </c>
    </row>
    <row r="407" spans="1:34" ht="20.100000000000001" customHeight="1" x14ac:dyDescent="0.25">
      <c r="A407" s="248" t="str">
        <f>IF(NOT(_xlfn.ISFORMULA(D407)),IF(AND(ISNUMBER(D407),D407&lt;&gt;0),Accueil!$B$7,IF(NOT(_xlfn.ISFORMULA(G407)),IF(AND(ISNUMBER(G407),G407&lt;&gt;0),Accueil!$B$7,""),"")),IF(NOT(_xlfn.ISFORMULA(G407)),IF(AND(ISNUMBER(G407),G407&lt;&gt;0),Accueil!$B$7,""),""))</f>
        <v/>
      </c>
      <c r="B407" s="37"/>
      <c r="C407" s="50"/>
      <c r="D407" s="249" t="str">
        <f t="shared" ca="1" si="68"/>
        <v/>
      </c>
      <c r="E407" s="223" t="str">
        <f t="shared" ca="1" si="69"/>
        <v/>
      </c>
      <c r="F407" s="223" t="str">
        <f t="shared" ca="1" si="70"/>
        <v/>
      </c>
      <c r="G407" s="224" t="str">
        <f t="shared" ca="1" si="71"/>
        <v/>
      </c>
      <c r="H407" s="255" t="str">
        <f t="shared" ca="1" si="72"/>
        <v/>
      </c>
      <c r="I407" s="251" t="str">
        <f t="shared" ca="1" si="73"/>
        <v/>
      </c>
      <c r="J407" s="244" t="str">
        <f t="shared" ca="1" si="74"/>
        <v/>
      </c>
      <c r="K407" s="35"/>
      <c r="L407" s="148"/>
      <c r="M407" s="148"/>
      <c r="N407" s="148"/>
      <c r="O407" s="148"/>
      <c r="P407" s="148"/>
      <c r="Q407" s="148"/>
      <c r="R407" s="148"/>
      <c r="S407" s="148"/>
      <c r="T407" s="197"/>
      <c r="U407" s="35"/>
      <c r="X407" s="148"/>
      <c r="Y407" s="148"/>
      <c r="Z407" s="148"/>
      <c r="AA407" s="228" t="b">
        <f t="shared" ca="1" si="75"/>
        <v>1</v>
      </c>
      <c r="AB407" s="228" t="b">
        <f t="shared" si="76"/>
        <v>0</v>
      </c>
      <c r="AC407" s="228" t="b">
        <f ca="1">AND(Accueil!$Z$100="Régulière",Accueil!$E$5="Oui",$AA407,NOT($AB407),OR($AE407="",Accueil!$E$7="",NOT(ISNUMBER(Accueil!$E$7)),$AE407&gt;=Accueil!$E$7))</f>
        <v>0</v>
      </c>
      <c r="AD407" s="228" t="b">
        <f ca="1">AND(Accueil!$Z$100="Régulière",Accueil!$E$8="Oui",$AA407,NOT($AB407),OR($AE407="",Accueil!$E$10="",NOT(ISNUMBER(Accueil!$E$10)),$AE407&gt;=Accueil!$E$10))</f>
        <v>0</v>
      </c>
      <c r="AE407" s="247" t="str">
        <f>IF(NOT(_xlfn.ISFORMULA(A407)),IF(ISNUMBER(A407),A407,IF(NOT(_xlfn.ISFORMULA(D407)),IF(AND(ISNUMBER(D407),D407&lt;&gt;0),Accueil!$B$7,IF(NOT(_xlfn.ISFORMULA(G407)),IF(AND(ISNUMBER(G407),G407&lt;&gt;0),Accueil!$B$7,""),"")),IF(NOT(_xlfn.ISFORMULA(G407)),IF(AND(ISNUMBER(G407),G407&lt;&gt;0),Accueil!$B$7,""),""))),IF(NOT(_xlfn.ISFORMULA(D407)),IF(AND(ISNUMBER(D407),D407&lt;&gt;0),Accueil!$B$7,IF(NOT(_xlfn.ISFORMULA(G407)),IF(AND(ISNUMBER(G407),G407&lt;&gt;0),Accueil!$B$7,""),"")),IF(NOT(_xlfn.ISFORMULA(G407)),IF(AND(ISNUMBER(G407),G407&lt;&gt;0),Accueil!$B$7,""),"")))</f>
        <v/>
      </c>
      <c r="AF407" s="231" t="str">
        <f t="shared" ca="1" si="77"/>
        <v/>
      </c>
      <c r="AG407" s="231">
        <f ca="1">IF($AC407,ROUND(IF(ISNUMBER(E407),E407,0)*(IF(OR(ISNUMBER(SEARCH("Non déductible",$C407)),ISNUMBER(SEARCH("Non deductible",$C407))),0,IF(ISNUMBER(SEARCH("Repas",$C407)),0.5,IF(ISNUMBER(SEARCH("Bureau à domicile",$C407)),Accueil!$B$13,IF(OR(ISNUMBER(SEARCH("Véhicule",$C407)),ISNUMBER(SEARCH("Vehicule",$C407)),ISNUMBER(SEARCH("vehicule",$C407))),Accueil!$B$14,IFERROR(VLOOKUP($C407,$L$3:$P$43,5,FALSE),1)))))),2),0)</f>
        <v>0</v>
      </c>
      <c r="AH407" s="231">
        <f ca="1">IF($AD407,ROUND(IF(ISNUMBER(F407),F407,0)*(IF(OR(ISNUMBER(SEARCH("Non déductible",$C407)),ISNUMBER(SEARCH("Non deductible",$C407))),0,IF(ISNUMBER(SEARCH("Repas",$C407)),0.5,IF(ISNUMBER(SEARCH("Bureau à domicile",$C407)),Accueil!$B$13,IF(OR(ISNUMBER(SEARCH("Véhicule",$C407)),ISNUMBER(SEARCH("Vehicule",$C407)),ISNUMBER(SEARCH("vehicule",$C407))),Accueil!$B$14,IFERROR(VLOOKUP($C407,$L$3:$P$43,5,FALSE),1)))))),2),0)</f>
        <v>0</v>
      </c>
    </row>
    <row r="408" spans="1:34" ht="20.100000000000001" customHeight="1" x14ac:dyDescent="0.25">
      <c r="A408" s="248" t="str">
        <f>IF(NOT(_xlfn.ISFORMULA(D408)),IF(AND(ISNUMBER(D408),D408&lt;&gt;0),Accueil!$B$7,IF(NOT(_xlfn.ISFORMULA(G408)),IF(AND(ISNUMBER(G408),G408&lt;&gt;0),Accueil!$B$7,""),"")),IF(NOT(_xlfn.ISFORMULA(G408)),IF(AND(ISNUMBER(G408),G408&lt;&gt;0),Accueil!$B$7,""),""))</f>
        <v/>
      </c>
      <c r="B408" s="37"/>
      <c r="C408" s="50"/>
      <c r="D408" s="249" t="str">
        <f t="shared" ca="1" si="68"/>
        <v/>
      </c>
      <c r="E408" s="223" t="str">
        <f t="shared" ca="1" si="69"/>
        <v/>
      </c>
      <c r="F408" s="223" t="str">
        <f t="shared" ca="1" si="70"/>
        <v/>
      </c>
      <c r="G408" s="224" t="str">
        <f t="shared" ca="1" si="71"/>
        <v/>
      </c>
      <c r="H408" s="255" t="str">
        <f t="shared" ca="1" si="72"/>
        <v/>
      </c>
      <c r="I408" s="251" t="str">
        <f t="shared" ca="1" si="73"/>
        <v/>
      </c>
      <c r="J408" s="244" t="str">
        <f t="shared" ca="1" si="74"/>
        <v/>
      </c>
      <c r="K408" s="35"/>
      <c r="L408" s="148"/>
      <c r="M408" s="148"/>
      <c r="N408" s="148"/>
      <c r="O408" s="148"/>
      <c r="P408" s="148"/>
      <c r="Q408" s="148"/>
      <c r="R408" s="148"/>
      <c r="S408" s="148"/>
      <c r="T408" s="197"/>
      <c r="U408" s="35"/>
      <c r="X408" s="148"/>
      <c r="Y408" s="148"/>
      <c r="Z408" s="148"/>
      <c r="AA408" s="228" t="b">
        <f t="shared" ca="1" si="75"/>
        <v>1</v>
      </c>
      <c r="AB408" s="228" t="b">
        <f t="shared" si="76"/>
        <v>0</v>
      </c>
      <c r="AC408" s="228" t="b">
        <f ca="1">AND(Accueil!$Z$100="Régulière",Accueil!$E$5="Oui",$AA408,NOT($AB408),OR($AE408="",Accueil!$E$7="",NOT(ISNUMBER(Accueil!$E$7)),$AE408&gt;=Accueil!$E$7))</f>
        <v>0</v>
      </c>
      <c r="AD408" s="228" t="b">
        <f ca="1">AND(Accueil!$Z$100="Régulière",Accueil!$E$8="Oui",$AA408,NOT($AB408),OR($AE408="",Accueil!$E$10="",NOT(ISNUMBER(Accueil!$E$10)),$AE408&gt;=Accueil!$E$10))</f>
        <v>0</v>
      </c>
      <c r="AE408" s="247" t="str">
        <f>IF(NOT(_xlfn.ISFORMULA(A408)),IF(ISNUMBER(A408),A408,IF(NOT(_xlfn.ISFORMULA(D408)),IF(AND(ISNUMBER(D408),D408&lt;&gt;0),Accueil!$B$7,IF(NOT(_xlfn.ISFORMULA(G408)),IF(AND(ISNUMBER(G408),G408&lt;&gt;0),Accueil!$B$7,""),"")),IF(NOT(_xlfn.ISFORMULA(G408)),IF(AND(ISNUMBER(G408),G408&lt;&gt;0),Accueil!$B$7,""),""))),IF(NOT(_xlfn.ISFORMULA(D408)),IF(AND(ISNUMBER(D408),D408&lt;&gt;0),Accueil!$B$7,IF(NOT(_xlfn.ISFORMULA(G408)),IF(AND(ISNUMBER(G408),G408&lt;&gt;0),Accueil!$B$7,""),"")),IF(NOT(_xlfn.ISFORMULA(G408)),IF(AND(ISNUMBER(G408),G408&lt;&gt;0),Accueil!$B$7,""),"")))</f>
        <v/>
      </c>
      <c r="AF408" s="231" t="str">
        <f t="shared" ca="1" si="77"/>
        <v/>
      </c>
      <c r="AG408" s="231">
        <f ca="1">IF($AC408,ROUND(IF(ISNUMBER(E408),E408,0)*(IF(OR(ISNUMBER(SEARCH("Non déductible",$C408)),ISNUMBER(SEARCH("Non deductible",$C408))),0,IF(ISNUMBER(SEARCH("Repas",$C408)),0.5,IF(ISNUMBER(SEARCH("Bureau à domicile",$C408)),Accueil!$B$13,IF(OR(ISNUMBER(SEARCH("Véhicule",$C408)),ISNUMBER(SEARCH("Vehicule",$C408)),ISNUMBER(SEARCH("vehicule",$C408))),Accueil!$B$14,IFERROR(VLOOKUP($C408,$L$3:$P$43,5,FALSE),1)))))),2),0)</f>
        <v>0</v>
      </c>
      <c r="AH408" s="231">
        <f ca="1">IF($AD408,ROUND(IF(ISNUMBER(F408),F408,0)*(IF(OR(ISNUMBER(SEARCH("Non déductible",$C408)),ISNUMBER(SEARCH("Non deductible",$C408))),0,IF(ISNUMBER(SEARCH("Repas",$C408)),0.5,IF(ISNUMBER(SEARCH("Bureau à domicile",$C408)),Accueil!$B$13,IF(OR(ISNUMBER(SEARCH("Véhicule",$C408)),ISNUMBER(SEARCH("Vehicule",$C408)),ISNUMBER(SEARCH("vehicule",$C408))),Accueil!$B$14,IFERROR(VLOOKUP($C408,$L$3:$P$43,5,FALSE),1)))))),2),0)</f>
        <v>0</v>
      </c>
    </row>
    <row r="409" spans="1:34" ht="20.100000000000001" customHeight="1" x14ac:dyDescent="0.25">
      <c r="A409" s="248" t="str">
        <f>IF(NOT(_xlfn.ISFORMULA(D409)),IF(AND(ISNUMBER(D409),D409&lt;&gt;0),Accueil!$B$7,IF(NOT(_xlfn.ISFORMULA(G409)),IF(AND(ISNUMBER(G409),G409&lt;&gt;0),Accueil!$B$7,""),"")),IF(NOT(_xlfn.ISFORMULA(G409)),IF(AND(ISNUMBER(G409),G409&lt;&gt;0),Accueil!$B$7,""),""))</f>
        <v/>
      </c>
      <c r="B409" s="37"/>
      <c r="C409" s="50"/>
      <c r="D409" s="249" t="str">
        <f t="shared" ca="1" si="68"/>
        <v/>
      </c>
      <c r="E409" s="223" t="str">
        <f t="shared" ca="1" si="69"/>
        <v/>
      </c>
      <c r="F409" s="223" t="str">
        <f t="shared" ca="1" si="70"/>
        <v/>
      </c>
      <c r="G409" s="224" t="str">
        <f t="shared" ca="1" si="71"/>
        <v/>
      </c>
      <c r="H409" s="255" t="str">
        <f t="shared" ca="1" si="72"/>
        <v/>
      </c>
      <c r="I409" s="251" t="str">
        <f t="shared" ca="1" si="73"/>
        <v/>
      </c>
      <c r="J409" s="244" t="str">
        <f t="shared" ca="1" si="74"/>
        <v/>
      </c>
      <c r="K409" s="35"/>
      <c r="L409" s="148"/>
      <c r="M409" s="148"/>
      <c r="N409" s="148"/>
      <c r="O409" s="148"/>
      <c r="P409" s="148"/>
      <c r="Q409" s="148"/>
      <c r="R409" s="148"/>
      <c r="S409" s="148"/>
      <c r="T409" s="197"/>
      <c r="U409" s="35"/>
      <c r="X409" s="148"/>
      <c r="Y409" s="148"/>
      <c r="Z409" s="148"/>
      <c r="AA409" s="228" t="b">
        <f t="shared" ca="1" si="75"/>
        <v>1</v>
      </c>
      <c r="AB409" s="228" t="b">
        <f t="shared" si="76"/>
        <v>0</v>
      </c>
      <c r="AC409" s="228" t="b">
        <f ca="1">AND(Accueil!$Z$100="Régulière",Accueil!$E$5="Oui",$AA409,NOT($AB409),OR($AE409="",Accueil!$E$7="",NOT(ISNUMBER(Accueil!$E$7)),$AE409&gt;=Accueil!$E$7))</f>
        <v>0</v>
      </c>
      <c r="AD409" s="228" t="b">
        <f ca="1">AND(Accueil!$Z$100="Régulière",Accueil!$E$8="Oui",$AA409,NOT($AB409),OR($AE409="",Accueil!$E$10="",NOT(ISNUMBER(Accueil!$E$10)),$AE409&gt;=Accueil!$E$10))</f>
        <v>0</v>
      </c>
      <c r="AE409" s="247" t="str">
        <f>IF(NOT(_xlfn.ISFORMULA(A409)),IF(ISNUMBER(A409),A409,IF(NOT(_xlfn.ISFORMULA(D409)),IF(AND(ISNUMBER(D409),D409&lt;&gt;0),Accueil!$B$7,IF(NOT(_xlfn.ISFORMULA(G409)),IF(AND(ISNUMBER(G409),G409&lt;&gt;0),Accueil!$B$7,""),"")),IF(NOT(_xlfn.ISFORMULA(G409)),IF(AND(ISNUMBER(G409),G409&lt;&gt;0),Accueil!$B$7,""),""))),IF(NOT(_xlfn.ISFORMULA(D409)),IF(AND(ISNUMBER(D409),D409&lt;&gt;0),Accueil!$B$7,IF(NOT(_xlfn.ISFORMULA(G409)),IF(AND(ISNUMBER(G409),G409&lt;&gt;0),Accueil!$B$7,""),"")),IF(NOT(_xlfn.ISFORMULA(G409)),IF(AND(ISNUMBER(G409),G409&lt;&gt;0),Accueil!$B$7,""),"")))</f>
        <v/>
      </c>
      <c r="AF409" s="231" t="str">
        <f t="shared" ca="1" si="77"/>
        <v/>
      </c>
      <c r="AG409" s="231">
        <f ca="1">IF($AC409,ROUND(IF(ISNUMBER(E409),E409,0)*(IF(OR(ISNUMBER(SEARCH("Non déductible",$C409)),ISNUMBER(SEARCH("Non deductible",$C409))),0,IF(ISNUMBER(SEARCH("Repas",$C409)),0.5,IF(ISNUMBER(SEARCH("Bureau à domicile",$C409)),Accueil!$B$13,IF(OR(ISNUMBER(SEARCH("Véhicule",$C409)),ISNUMBER(SEARCH("Vehicule",$C409)),ISNUMBER(SEARCH("vehicule",$C409))),Accueil!$B$14,IFERROR(VLOOKUP($C409,$L$3:$P$43,5,FALSE),1)))))),2),0)</f>
        <v>0</v>
      </c>
      <c r="AH409" s="231">
        <f ca="1">IF($AD409,ROUND(IF(ISNUMBER(F409),F409,0)*(IF(OR(ISNUMBER(SEARCH("Non déductible",$C409)),ISNUMBER(SEARCH("Non deductible",$C409))),0,IF(ISNUMBER(SEARCH("Repas",$C409)),0.5,IF(ISNUMBER(SEARCH("Bureau à domicile",$C409)),Accueil!$B$13,IF(OR(ISNUMBER(SEARCH("Véhicule",$C409)),ISNUMBER(SEARCH("Vehicule",$C409)),ISNUMBER(SEARCH("vehicule",$C409))),Accueil!$B$14,IFERROR(VLOOKUP($C409,$L$3:$P$43,5,FALSE),1)))))),2),0)</f>
        <v>0</v>
      </c>
    </row>
    <row r="410" spans="1:34" ht="20.100000000000001" customHeight="1" x14ac:dyDescent="0.25">
      <c r="A410" s="248" t="str">
        <f>IF(NOT(_xlfn.ISFORMULA(D410)),IF(AND(ISNUMBER(D410),D410&lt;&gt;0),Accueil!$B$7,IF(NOT(_xlfn.ISFORMULA(G410)),IF(AND(ISNUMBER(G410),G410&lt;&gt;0),Accueil!$B$7,""),"")),IF(NOT(_xlfn.ISFORMULA(G410)),IF(AND(ISNUMBER(G410),G410&lt;&gt;0),Accueil!$B$7,""),""))</f>
        <v/>
      </c>
      <c r="B410" s="37"/>
      <c r="C410" s="50"/>
      <c r="D410" s="249" t="str">
        <f t="shared" ca="1" si="68"/>
        <v/>
      </c>
      <c r="E410" s="223" t="str">
        <f t="shared" ca="1" si="69"/>
        <v/>
      </c>
      <c r="F410" s="223" t="str">
        <f t="shared" ca="1" si="70"/>
        <v/>
      </c>
      <c r="G410" s="224" t="str">
        <f t="shared" ca="1" si="71"/>
        <v/>
      </c>
      <c r="H410" s="255" t="str">
        <f t="shared" ca="1" si="72"/>
        <v/>
      </c>
      <c r="I410" s="251" t="str">
        <f t="shared" ca="1" si="73"/>
        <v/>
      </c>
      <c r="J410" s="244" t="str">
        <f t="shared" ca="1" si="74"/>
        <v/>
      </c>
      <c r="K410" s="35"/>
      <c r="L410" s="148"/>
      <c r="M410" s="148"/>
      <c r="N410" s="148"/>
      <c r="O410" s="148"/>
      <c r="P410" s="148"/>
      <c r="Q410" s="148"/>
      <c r="R410" s="148"/>
      <c r="S410" s="148"/>
      <c r="T410" s="197"/>
      <c r="U410" s="35"/>
      <c r="X410" s="148"/>
      <c r="Y410" s="148"/>
      <c r="Z410" s="148"/>
      <c r="AA410" s="228" t="b">
        <f t="shared" ca="1" si="75"/>
        <v>1</v>
      </c>
      <c r="AB410" s="228" t="b">
        <f t="shared" si="76"/>
        <v>0</v>
      </c>
      <c r="AC410" s="228" t="b">
        <f ca="1">AND(Accueil!$Z$100="Régulière",Accueil!$E$5="Oui",$AA410,NOT($AB410),OR($AE410="",Accueil!$E$7="",NOT(ISNUMBER(Accueil!$E$7)),$AE410&gt;=Accueil!$E$7))</f>
        <v>0</v>
      </c>
      <c r="AD410" s="228" t="b">
        <f ca="1">AND(Accueil!$Z$100="Régulière",Accueil!$E$8="Oui",$AA410,NOT($AB410),OR($AE410="",Accueil!$E$10="",NOT(ISNUMBER(Accueil!$E$10)),$AE410&gt;=Accueil!$E$10))</f>
        <v>0</v>
      </c>
      <c r="AE410" s="247" t="str">
        <f>IF(NOT(_xlfn.ISFORMULA(A410)),IF(ISNUMBER(A410),A410,IF(NOT(_xlfn.ISFORMULA(D410)),IF(AND(ISNUMBER(D410),D410&lt;&gt;0),Accueil!$B$7,IF(NOT(_xlfn.ISFORMULA(G410)),IF(AND(ISNUMBER(G410),G410&lt;&gt;0),Accueil!$B$7,""),"")),IF(NOT(_xlfn.ISFORMULA(G410)),IF(AND(ISNUMBER(G410),G410&lt;&gt;0),Accueil!$B$7,""),""))),IF(NOT(_xlfn.ISFORMULA(D410)),IF(AND(ISNUMBER(D410),D410&lt;&gt;0),Accueil!$B$7,IF(NOT(_xlfn.ISFORMULA(G410)),IF(AND(ISNUMBER(G410),G410&lt;&gt;0),Accueil!$B$7,""),"")),IF(NOT(_xlfn.ISFORMULA(G410)),IF(AND(ISNUMBER(G410),G410&lt;&gt;0),Accueil!$B$7,""),"")))</f>
        <v/>
      </c>
      <c r="AF410" s="231" t="str">
        <f t="shared" ca="1" si="77"/>
        <v/>
      </c>
      <c r="AG410" s="231">
        <f ca="1">IF($AC410,ROUND(IF(ISNUMBER(E410),E410,0)*(IF(OR(ISNUMBER(SEARCH("Non déductible",$C410)),ISNUMBER(SEARCH("Non deductible",$C410))),0,IF(ISNUMBER(SEARCH("Repas",$C410)),0.5,IF(ISNUMBER(SEARCH("Bureau à domicile",$C410)),Accueil!$B$13,IF(OR(ISNUMBER(SEARCH("Véhicule",$C410)),ISNUMBER(SEARCH("Vehicule",$C410)),ISNUMBER(SEARCH("vehicule",$C410))),Accueil!$B$14,IFERROR(VLOOKUP($C410,$L$3:$P$43,5,FALSE),1)))))),2),0)</f>
        <v>0</v>
      </c>
      <c r="AH410" s="231">
        <f ca="1">IF($AD410,ROUND(IF(ISNUMBER(F410),F410,0)*(IF(OR(ISNUMBER(SEARCH("Non déductible",$C410)),ISNUMBER(SEARCH("Non deductible",$C410))),0,IF(ISNUMBER(SEARCH("Repas",$C410)),0.5,IF(ISNUMBER(SEARCH("Bureau à domicile",$C410)),Accueil!$B$13,IF(OR(ISNUMBER(SEARCH("Véhicule",$C410)),ISNUMBER(SEARCH("Vehicule",$C410)),ISNUMBER(SEARCH("vehicule",$C410))),Accueil!$B$14,IFERROR(VLOOKUP($C410,$L$3:$P$43,5,FALSE),1)))))),2),0)</f>
        <v>0</v>
      </c>
    </row>
    <row r="411" spans="1:34" ht="20.100000000000001" customHeight="1" x14ac:dyDescent="0.25">
      <c r="A411" s="248" t="str">
        <f>IF(NOT(_xlfn.ISFORMULA(D411)),IF(AND(ISNUMBER(D411),D411&lt;&gt;0),Accueil!$B$7,IF(NOT(_xlfn.ISFORMULA(G411)),IF(AND(ISNUMBER(G411),G411&lt;&gt;0),Accueil!$B$7,""),"")),IF(NOT(_xlfn.ISFORMULA(G411)),IF(AND(ISNUMBER(G411),G411&lt;&gt;0),Accueil!$B$7,""),""))</f>
        <v/>
      </c>
      <c r="B411" s="37"/>
      <c r="C411" s="50"/>
      <c r="D411" s="249" t="str">
        <f t="shared" ca="1" si="68"/>
        <v/>
      </c>
      <c r="E411" s="223" t="str">
        <f t="shared" ca="1" si="69"/>
        <v/>
      </c>
      <c r="F411" s="223" t="str">
        <f t="shared" ca="1" si="70"/>
        <v/>
      </c>
      <c r="G411" s="224" t="str">
        <f t="shared" ca="1" si="71"/>
        <v/>
      </c>
      <c r="H411" s="255" t="str">
        <f t="shared" ca="1" si="72"/>
        <v/>
      </c>
      <c r="I411" s="251" t="str">
        <f t="shared" ca="1" si="73"/>
        <v/>
      </c>
      <c r="J411" s="244" t="str">
        <f t="shared" ca="1" si="74"/>
        <v/>
      </c>
      <c r="K411" s="35"/>
      <c r="L411" s="148"/>
      <c r="M411" s="148"/>
      <c r="N411" s="148"/>
      <c r="O411" s="148"/>
      <c r="P411" s="148"/>
      <c r="Q411" s="148"/>
      <c r="R411" s="148"/>
      <c r="S411" s="148"/>
      <c r="T411" s="197"/>
      <c r="U411" s="35"/>
      <c r="X411" s="148"/>
      <c r="Y411" s="148"/>
      <c r="Z411" s="148"/>
      <c r="AA411" s="228" t="b">
        <f t="shared" ca="1" si="75"/>
        <v>1</v>
      </c>
      <c r="AB411" s="228" t="b">
        <f t="shared" si="76"/>
        <v>0</v>
      </c>
      <c r="AC411" s="228" t="b">
        <f ca="1">AND(Accueil!$Z$100="Régulière",Accueil!$E$5="Oui",$AA411,NOT($AB411),OR($AE411="",Accueil!$E$7="",NOT(ISNUMBER(Accueil!$E$7)),$AE411&gt;=Accueil!$E$7))</f>
        <v>0</v>
      </c>
      <c r="AD411" s="228" t="b">
        <f ca="1">AND(Accueil!$Z$100="Régulière",Accueil!$E$8="Oui",$AA411,NOT($AB411),OR($AE411="",Accueil!$E$10="",NOT(ISNUMBER(Accueil!$E$10)),$AE411&gt;=Accueil!$E$10))</f>
        <v>0</v>
      </c>
      <c r="AE411" s="247" t="str">
        <f>IF(NOT(_xlfn.ISFORMULA(A411)),IF(ISNUMBER(A411),A411,IF(NOT(_xlfn.ISFORMULA(D411)),IF(AND(ISNUMBER(D411),D411&lt;&gt;0),Accueil!$B$7,IF(NOT(_xlfn.ISFORMULA(G411)),IF(AND(ISNUMBER(G411),G411&lt;&gt;0),Accueil!$B$7,""),"")),IF(NOT(_xlfn.ISFORMULA(G411)),IF(AND(ISNUMBER(G411),G411&lt;&gt;0),Accueil!$B$7,""),""))),IF(NOT(_xlfn.ISFORMULA(D411)),IF(AND(ISNUMBER(D411),D411&lt;&gt;0),Accueil!$B$7,IF(NOT(_xlfn.ISFORMULA(G411)),IF(AND(ISNUMBER(G411),G411&lt;&gt;0),Accueil!$B$7,""),"")),IF(NOT(_xlfn.ISFORMULA(G411)),IF(AND(ISNUMBER(G411),G411&lt;&gt;0),Accueil!$B$7,""),"")))</f>
        <v/>
      </c>
      <c r="AF411" s="231" t="str">
        <f t="shared" ca="1" si="77"/>
        <v/>
      </c>
      <c r="AG411" s="231">
        <f ca="1">IF($AC411,ROUND(IF(ISNUMBER(E411),E411,0)*(IF(OR(ISNUMBER(SEARCH("Non déductible",$C411)),ISNUMBER(SEARCH("Non deductible",$C411))),0,IF(ISNUMBER(SEARCH("Repas",$C411)),0.5,IF(ISNUMBER(SEARCH("Bureau à domicile",$C411)),Accueil!$B$13,IF(OR(ISNUMBER(SEARCH("Véhicule",$C411)),ISNUMBER(SEARCH("Vehicule",$C411)),ISNUMBER(SEARCH("vehicule",$C411))),Accueil!$B$14,IFERROR(VLOOKUP($C411,$L$3:$P$43,5,FALSE),1)))))),2),0)</f>
        <v>0</v>
      </c>
      <c r="AH411" s="231">
        <f ca="1">IF($AD411,ROUND(IF(ISNUMBER(F411),F411,0)*(IF(OR(ISNUMBER(SEARCH("Non déductible",$C411)),ISNUMBER(SEARCH("Non deductible",$C411))),0,IF(ISNUMBER(SEARCH("Repas",$C411)),0.5,IF(ISNUMBER(SEARCH("Bureau à domicile",$C411)),Accueil!$B$13,IF(OR(ISNUMBER(SEARCH("Véhicule",$C411)),ISNUMBER(SEARCH("Vehicule",$C411)),ISNUMBER(SEARCH("vehicule",$C411))),Accueil!$B$14,IFERROR(VLOOKUP($C411,$L$3:$P$43,5,FALSE),1)))))),2),0)</f>
        <v>0</v>
      </c>
    </row>
    <row r="412" spans="1:34" ht="20.100000000000001" customHeight="1" x14ac:dyDescent="0.25">
      <c r="A412" s="248" t="str">
        <f>IF(NOT(_xlfn.ISFORMULA(D412)),IF(AND(ISNUMBER(D412),D412&lt;&gt;0),Accueil!$B$7,IF(NOT(_xlfn.ISFORMULA(G412)),IF(AND(ISNUMBER(G412),G412&lt;&gt;0),Accueil!$B$7,""),"")),IF(NOT(_xlfn.ISFORMULA(G412)),IF(AND(ISNUMBER(G412),G412&lt;&gt;0),Accueil!$B$7,""),""))</f>
        <v/>
      </c>
      <c r="B412" s="37"/>
      <c r="C412" s="50"/>
      <c r="D412" s="249" t="str">
        <f t="shared" ca="1" si="68"/>
        <v/>
      </c>
      <c r="E412" s="223" t="str">
        <f t="shared" ca="1" si="69"/>
        <v/>
      </c>
      <c r="F412" s="223" t="str">
        <f t="shared" ca="1" si="70"/>
        <v/>
      </c>
      <c r="G412" s="224" t="str">
        <f t="shared" ca="1" si="71"/>
        <v/>
      </c>
      <c r="H412" s="255" t="str">
        <f t="shared" ca="1" si="72"/>
        <v/>
      </c>
      <c r="I412" s="251" t="str">
        <f t="shared" ca="1" si="73"/>
        <v/>
      </c>
      <c r="J412" s="244" t="str">
        <f t="shared" ca="1" si="74"/>
        <v/>
      </c>
      <c r="K412" s="35"/>
      <c r="L412" s="148"/>
      <c r="M412" s="148"/>
      <c r="N412" s="148"/>
      <c r="O412" s="148"/>
      <c r="P412" s="148"/>
      <c r="Q412" s="148"/>
      <c r="R412" s="148"/>
      <c r="S412" s="148"/>
      <c r="T412" s="197"/>
      <c r="U412" s="35"/>
      <c r="X412" s="148"/>
      <c r="Y412" s="148"/>
      <c r="Z412" s="148"/>
      <c r="AA412" s="228" t="b">
        <f t="shared" ca="1" si="75"/>
        <v>1</v>
      </c>
      <c r="AB412" s="228" t="b">
        <f t="shared" si="76"/>
        <v>0</v>
      </c>
      <c r="AC412" s="228" t="b">
        <f ca="1">AND(Accueil!$Z$100="Régulière",Accueil!$E$5="Oui",$AA412,NOT($AB412),OR($AE412="",Accueil!$E$7="",NOT(ISNUMBER(Accueil!$E$7)),$AE412&gt;=Accueil!$E$7))</f>
        <v>0</v>
      </c>
      <c r="AD412" s="228" t="b">
        <f ca="1">AND(Accueil!$Z$100="Régulière",Accueil!$E$8="Oui",$AA412,NOT($AB412),OR($AE412="",Accueil!$E$10="",NOT(ISNUMBER(Accueil!$E$10)),$AE412&gt;=Accueil!$E$10))</f>
        <v>0</v>
      </c>
      <c r="AE412" s="247" t="str">
        <f>IF(NOT(_xlfn.ISFORMULA(A412)),IF(ISNUMBER(A412),A412,IF(NOT(_xlfn.ISFORMULA(D412)),IF(AND(ISNUMBER(D412),D412&lt;&gt;0),Accueil!$B$7,IF(NOT(_xlfn.ISFORMULA(G412)),IF(AND(ISNUMBER(G412),G412&lt;&gt;0),Accueil!$B$7,""),"")),IF(NOT(_xlfn.ISFORMULA(G412)),IF(AND(ISNUMBER(G412),G412&lt;&gt;0),Accueil!$B$7,""),""))),IF(NOT(_xlfn.ISFORMULA(D412)),IF(AND(ISNUMBER(D412),D412&lt;&gt;0),Accueil!$B$7,IF(NOT(_xlfn.ISFORMULA(G412)),IF(AND(ISNUMBER(G412),G412&lt;&gt;0),Accueil!$B$7,""),"")),IF(NOT(_xlfn.ISFORMULA(G412)),IF(AND(ISNUMBER(G412),G412&lt;&gt;0),Accueil!$B$7,""),"")))</f>
        <v/>
      </c>
      <c r="AF412" s="231" t="str">
        <f t="shared" ca="1" si="77"/>
        <v/>
      </c>
      <c r="AG412" s="231">
        <f ca="1">IF($AC412,ROUND(IF(ISNUMBER(E412),E412,0)*(IF(OR(ISNUMBER(SEARCH("Non déductible",$C412)),ISNUMBER(SEARCH("Non deductible",$C412))),0,IF(ISNUMBER(SEARCH("Repas",$C412)),0.5,IF(ISNUMBER(SEARCH("Bureau à domicile",$C412)),Accueil!$B$13,IF(OR(ISNUMBER(SEARCH("Véhicule",$C412)),ISNUMBER(SEARCH("Vehicule",$C412)),ISNUMBER(SEARCH("vehicule",$C412))),Accueil!$B$14,IFERROR(VLOOKUP($C412,$L$3:$P$43,5,FALSE),1)))))),2),0)</f>
        <v>0</v>
      </c>
      <c r="AH412" s="231">
        <f ca="1">IF($AD412,ROUND(IF(ISNUMBER(F412),F412,0)*(IF(OR(ISNUMBER(SEARCH("Non déductible",$C412)),ISNUMBER(SEARCH("Non deductible",$C412))),0,IF(ISNUMBER(SEARCH("Repas",$C412)),0.5,IF(ISNUMBER(SEARCH("Bureau à domicile",$C412)),Accueil!$B$13,IF(OR(ISNUMBER(SEARCH("Véhicule",$C412)),ISNUMBER(SEARCH("Vehicule",$C412)),ISNUMBER(SEARCH("vehicule",$C412))),Accueil!$B$14,IFERROR(VLOOKUP($C412,$L$3:$P$43,5,FALSE),1)))))),2),0)</f>
        <v>0</v>
      </c>
    </row>
    <row r="413" spans="1:34" ht="20.100000000000001" customHeight="1" x14ac:dyDescent="0.25">
      <c r="A413" s="248" t="str">
        <f>IF(NOT(_xlfn.ISFORMULA(D413)),IF(AND(ISNUMBER(D413),D413&lt;&gt;0),Accueil!$B$7,IF(NOT(_xlfn.ISFORMULA(G413)),IF(AND(ISNUMBER(G413),G413&lt;&gt;0),Accueil!$B$7,""),"")),IF(NOT(_xlfn.ISFORMULA(G413)),IF(AND(ISNUMBER(G413),G413&lt;&gt;0),Accueil!$B$7,""),""))</f>
        <v/>
      </c>
      <c r="B413" s="37"/>
      <c r="C413" s="50"/>
      <c r="D413" s="249" t="str">
        <f t="shared" ca="1" si="68"/>
        <v/>
      </c>
      <c r="E413" s="223" t="str">
        <f t="shared" ca="1" si="69"/>
        <v/>
      </c>
      <c r="F413" s="223" t="str">
        <f t="shared" ca="1" si="70"/>
        <v/>
      </c>
      <c r="G413" s="224" t="str">
        <f t="shared" ca="1" si="71"/>
        <v/>
      </c>
      <c r="H413" s="255" t="str">
        <f t="shared" ca="1" si="72"/>
        <v/>
      </c>
      <c r="I413" s="251" t="str">
        <f t="shared" ca="1" si="73"/>
        <v/>
      </c>
      <c r="J413" s="244" t="str">
        <f t="shared" ca="1" si="74"/>
        <v/>
      </c>
      <c r="K413" s="35"/>
      <c r="L413" s="148"/>
      <c r="M413" s="148"/>
      <c r="N413" s="148"/>
      <c r="O413" s="148"/>
      <c r="P413" s="148"/>
      <c r="Q413" s="148"/>
      <c r="R413" s="148"/>
      <c r="S413" s="148"/>
      <c r="T413" s="197"/>
      <c r="U413" s="35"/>
      <c r="X413" s="148"/>
      <c r="Y413" s="148"/>
      <c r="Z413" s="148"/>
      <c r="AA413" s="228" t="b">
        <f t="shared" ca="1" si="75"/>
        <v>1</v>
      </c>
      <c r="AB413" s="228" t="b">
        <f t="shared" si="76"/>
        <v>0</v>
      </c>
      <c r="AC413" s="228" t="b">
        <f ca="1">AND(Accueil!$Z$100="Régulière",Accueil!$E$5="Oui",$AA413,NOT($AB413),OR($AE413="",Accueil!$E$7="",NOT(ISNUMBER(Accueil!$E$7)),$AE413&gt;=Accueil!$E$7))</f>
        <v>0</v>
      </c>
      <c r="AD413" s="228" t="b">
        <f ca="1">AND(Accueil!$Z$100="Régulière",Accueil!$E$8="Oui",$AA413,NOT($AB413),OR($AE413="",Accueil!$E$10="",NOT(ISNUMBER(Accueil!$E$10)),$AE413&gt;=Accueil!$E$10))</f>
        <v>0</v>
      </c>
      <c r="AE413" s="247" t="str">
        <f>IF(NOT(_xlfn.ISFORMULA(A413)),IF(ISNUMBER(A413),A413,IF(NOT(_xlfn.ISFORMULA(D413)),IF(AND(ISNUMBER(D413),D413&lt;&gt;0),Accueil!$B$7,IF(NOT(_xlfn.ISFORMULA(G413)),IF(AND(ISNUMBER(G413),G413&lt;&gt;0),Accueil!$B$7,""),"")),IF(NOT(_xlfn.ISFORMULA(G413)),IF(AND(ISNUMBER(G413),G413&lt;&gt;0),Accueil!$B$7,""),""))),IF(NOT(_xlfn.ISFORMULA(D413)),IF(AND(ISNUMBER(D413),D413&lt;&gt;0),Accueil!$B$7,IF(NOT(_xlfn.ISFORMULA(G413)),IF(AND(ISNUMBER(G413),G413&lt;&gt;0),Accueil!$B$7,""),"")),IF(NOT(_xlfn.ISFORMULA(G413)),IF(AND(ISNUMBER(G413),G413&lt;&gt;0),Accueil!$B$7,""),"")))</f>
        <v/>
      </c>
      <c r="AF413" s="231" t="str">
        <f t="shared" ca="1" si="77"/>
        <v/>
      </c>
      <c r="AG413" s="231">
        <f ca="1">IF($AC413,ROUND(IF(ISNUMBER(E413),E413,0)*(IF(OR(ISNUMBER(SEARCH("Non déductible",$C413)),ISNUMBER(SEARCH("Non deductible",$C413))),0,IF(ISNUMBER(SEARCH("Repas",$C413)),0.5,IF(ISNUMBER(SEARCH("Bureau à domicile",$C413)),Accueil!$B$13,IF(OR(ISNUMBER(SEARCH("Véhicule",$C413)),ISNUMBER(SEARCH("Vehicule",$C413)),ISNUMBER(SEARCH("vehicule",$C413))),Accueil!$B$14,IFERROR(VLOOKUP($C413,$L$3:$P$43,5,FALSE),1)))))),2),0)</f>
        <v>0</v>
      </c>
      <c r="AH413" s="231">
        <f ca="1">IF($AD413,ROUND(IF(ISNUMBER(F413),F413,0)*(IF(OR(ISNUMBER(SEARCH("Non déductible",$C413)),ISNUMBER(SEARCH("Non deductible",$C413))),0,IF(ISNUMBER(SEARCH("Repas",$C413)),0.5,IF(ISNUMBER(SEARCH("Bureau à domicile",$C413)),Accueil!$B$13,IF(OR(ISNUMBER(SEARCH("Véhicule",$C413)),ISNUMBER(SEARCH("Vehicule",$C413)),ISNUMBER(SEARCH("vehicule",$C413))),Accueil!$B$14,IFERROR(VLOOKUP($C413,$L$3:$P$43,5,FALSE),1)))))),2),0)</f>
        <v>0</v>
      </c>
    </row>
    <row r="414" spans="1:34" ht="20.100000000000001" customHeight="1" x14ac:dyDescent="0.25">
      <c r="A414" s="248" t="str">
        <f>IF(NOT(_xlfn.ISFORMULA(D414)),IF(AND(ISNUMBER(D414),D414&lt;&gt;0),Accueil!$B$7,IF(NOT(_xlfn.ISFORMULA(G414)),IF(AND(ISNUMBER(G414),G414&lt;&gt;0),Accueil!$B$7,""),"")),IF(NOT(_xlfn.ISFORMULA(G414)),IF(AND(ISNUMBER(G414),G414&lt;&gt;0),Accueil!$B$7,""),""))</f>
        <v/>
      </c>
      <c r="B414" s="37"/>
      <c r="C414" s="50"/>
      <c r="D414" s="249" t="str">
        <f t="shared" ca="1" si="68"/>
        <v/>
      </c>
      <c r="E414" s="223" t="str">
        <f t="shared" ca="1" si="69"/>
        <v/>
      </c>
      <c r="F414" s="223" t="str">
        <f t="shared" ca="1" si="70"/>
        <v/>
      </c>
      <c r="G414" s="224" t="str">
        <f t="shared" ca="1" si="71"/>
        <v/>
      </c>
      <c r="H414" s="255" t="str">
        <f t="shared" ca="1" si="72"/>
        <v/>
      </c>
      <c r="I414" s="251" t="str">
        <f t="shared" ca="1" si="73"/>
        <v/>
      </c>
      <c r="J414" s="244" t="str">
        <f t="shared" ca="1" si="74"/>
        <v/>
      </c>
      <c r="K414" s="35"/>
      <c r="L414" s="148"/>
      <c r="M414" s="148"/>
      <c r="N414" s="148"/>
      <c r="O414" s="148"/>
      <c r="P414" s="148"/>
      <c r="Q414" s="148"/>
      <c r="R414" s="148"/>
      <c r="S414" s="148"/>
      <c r="T414" s="197"/>
      <c r="U414" s="35"/>
      <c r="X414" s="148"/>
      <c r="Y414" s="148"/>
      <c r="Z414" s="148"/>
      <c r="AA414" s="228" t="b">
        <f t="shared" ca="1" si="75"/>
        <v>1</v>
      </c>
      <c r="AB414" s="228" t="b">
        <f t="shared" si="76"/>
        <v>0</v>
      </c>
      <c r="AC414" s="228" t="b">
        <f ca="1">AND(Accueil!$Z$100="Régulière",Accueil!$E$5="Oui",$AA414,NOT($AB414),OR($AE414="",Accueil!$E$7="",NOT(ISNUMBER(Accueil!$E$7)),$AE414&gt;=Accueil!$E$7))</f>
        <v>0</v>
      </c>
      <c r="AD414" s="228" t="b">
        <f ca="1">AND(Accueil!$Z$100="Régulière",Accueil!$E$8="Oui",$AA414,NOT($AB414),OR($AE414="",Accueil!$E$10="",NOT(ISNUMBER(Accueil!$E$10)),$AE414&gt;=Accueil!$E$10))</f>
        <v>0</v>
      </c>
      <c r="AE414" s="247" t="str">
        <f>IF(NOT(_xlfn.ISFORMULA(A414)),IF(ISNUMBER(A414),A414,IF(NOT(_xlfn.ISFORMULA(D414)),IF(AND(ISNUMBER(D414),D414&lt;&gt;0),Accueil!$B$7,IF(NOT(_xlfn.ISFORMULA(G414)),IF(AND(ISNUMBER(G414),G414&lt;&gt;0),Accueil!$B$7,""),"")),IF(NOT(_xlfn.ISFORMULA(G414)),IF(AND(ISNUMBER(G414),G414&lt;&gt;0),Accueil!$B$7,""),""))),IF(NOT(_xlfn.ISFORMULA(D414)),IF(AND(ISNUMBER(D414),D414&lt;&gt;0),Accueil!$B$7,IF(NOT(_xlfn.ISFORMULA(G414)),IF(AND(ISNUMBER(G414),G414&lt;&gt;0),Accueil!$B$7,""),"")),IF(NOT(_xlfn.ISFORMULA(G414)),IF(AND(ISNUMBER(G414),G414&lt;&gt;0),Accueil!$B$7,""),"")))</f>
        <v/>
      </c>
      <c r="AF414" s="231" t="str">
        <f t="shared" ca="1" si="77"/>
        <v/>
      </c>
      <c r="AG414" s="231">
        <f ca="1">IF($AC414,ROUND(IF(ISNUMBER(E414),E414,0)*(IF(OR(ISNUMBER(SEARCH("Non déductible",$C414)),ISNUMBER(SEARCH("Non deductible",$C414))),0,IF(ISNUMBER(SEARCH("Repas",$C414)),0.5,IF(ISNUMBER(SEARCH("Bureau à domicile",$C414)),Accueil!$B$13,IF(OR(ISNUMBER(SEARCH("Véhicule",$C414)),ISNUMBER(SEARCH("Vehicule",$C414)),ISNUMBER(SEARCH("vehicule",$C414))),Accueil!$B$14,IFERROR(VLOOKUP($C414,$L$3:$P$43,5,FALSE),1)))))),2),0)</f>
        <v>0</v>
      </c>
      <c r="AH414" s="231">
        <f ca="1">IF($AD414,ROUND(IF(ISNUMBER(F414),F414,0)*(IF(OR(ISNUMBER(SEARCH("Non déductible",$C414)),ISNUMBER(SEARCH("Non deductible",$C414))),0,IF(ISNUMBER(SEARCH("Repas",$C414)),0.5,IF(ISNUMBER(SEARCH("Bureau à domicile",$C414)),Accueil!$B$13,IF(OR(ISNUMBER(SEARCH("Véhicule",$C414)),ISNUMBER(SEARCH("Vehicule",$C414)),ISNUMBER(SEARCH("vehicule",$C414))),Accueil!$B$14,IFERROR(VLOOKUP($C414,$L$3:$P$43,5,FALSE),1)))))),2),0)</f>
        <v>0</v>
      </c>
    </row>
    <row r="415" spans="1:34" ht="20.100000000000001" customHeight="1" x14ac:dyDescent="0.25">
      <c r="A415" s="248" t="str">
        <f>IF(NOT(_xlfn.ISFORMULA(D415)),IF(AND(ISNUMBER(D415),D415&lt;&gt;0),Accueil!$B$7,IF(NOT(_xlfn.ISFORMULA(G415)),IF(AND(ISNUMBER(G415),G415&lt;&gt;0),Accueil!$B$7,""),"")),IF(NOT(_xlfn.ISFORMULA(G415)),IF(AND(ISNUMBER(G415),G415&lt;&gt;0),Accueil!$B$7,""),""))</f>
        <v/>
      </c>
      <c r="B415" s="37"/>
      <c r="C415" s="50"/>
      <c r="D415" s="249" t="str">
        <f t="shared" ca="1" si="68"/>
        <v/>
      </c>
      <c r="E415" s="223" t="str">
        <f t="shared" ca="1" si="69"/>
        <v/>
      </c>
      <c r="F415" s="223" t="str">
        <f t="shared" ca="1" si="70"/>
        <v/>
      </c>
      <c r="G415" s="224" t="str">
        <f t="shared" ca="1" si="71"/>
        <v/>
      </c>
      <c r="H415" s="255" t="str">
        <f t="shared" ca="1" si="72"/>
        <v/>
      </c>
      <c r="I415" s="251" t="str">
        <f t="shared" ca="1" si="73"/>
        <v/>
      </c>
      <c r="J415" s="244" t="str">
        <f t="shared" ca="1" si="74"/>
        <v/>
      </c>
      <c r="K415" s="35"/>
      <c r="L415" s="148"/>
      <c r="M415" s="148"/>
      <c r="N415" s="148"/>
      <c r="O415" s="148"/>
      <c r="P415" s="148"/>
      <c r="Q415" s="148"/>
      <c r="R415" s="148"/>
      <c r="S415" s="148"/>
      <c r="T415" s="197"/>
      <c r="U415" s="35"/>
      <c r="X415" s="148"/>
      <c r="Y415" s="148"/>
      <c r="Z415" s="148"/>
      <c r="AA415" s="228" t="b">
        <f t="shared" ca="1" si="75"/>
        <v>1</v>
      </c>
      <c r="AB415" s="228" t="b">
        <f t="shared" si="76"/>
        <v>0</v>
      </c>
      <c r="AC415" s="228" t="b">
        <f ca="1">AND(Accueil!$Z$100="Régulière",Accueil!$E$5="Oui",$AA415,NOT($AB415),OR($AE415="",Accueil!$E$7="",NOT(ISNUMBER(Accueil!$E$7)),$AE415&gt;=Accueil!$E$7))</f>
        <v>0</v>
      </c>
      <c r="AD415" s="228" t="b">
        <f ca="1">AND(Accueil!$Z$100="Régulière",Accueil!$E$8="Oui",$AA415,NOT($AB415),OR($AE415="",Accueil!$E$10="",NOT(ISNUMBER(Accueil!$E$10)),$AE415&gt;=Accueil!$E$10))</f>
        <v>0</v>
      </c>
      <c r="AE415" s="247" t="str">
        <f>IF(NOT(_xlfn.ISFORMULA(A415)),IF(ISNUMBER(A415),A415,IF(NOT(_xlfn.ISFORMULA(D415)),IF(AND(ISNUMBER(D415),D415&lt;&gt;0),Accueil!$B$7,IF(NOT(_xlfn.ISFORMULA(G415)),IF(AND(ISNUMBER(G415),G415&lt;&gt;0),Accueil!$B$7,""),"")),IF(NOT(_xlfn.ISFORMULA(G415)),IF(AND(ISNUMBER(G415),G415&lt;&gt;0),Accueil!$B$7,""),""))),IF(NOT(_xlfn.ISFORMULA(D415)),IF(AND(ISNUMBER(D415),D415&lt;&gt;0),Accueil!$B$7,IF(NOT(_xlfn.ISFORMULA(G415)),IF(AND(ISNUMBER(G415),G415&lt;&gt;0),Accueil!$B$7,""),"")),IF(NOT(_xlfn.ISFORMULA(G415)),IF(AND(ISNUMBER(G415),G415&lt;&gt;0),Accueil!$B$7,""),"")))</f>
        <v/>
      </c>
      <c r="AF415" s="231" t="str">
        <f t="shared" ca="1" si="77"/>
        <v/>
      </c>
      <c r="AG415" s="231">
        <f ca="1">IF($AC415,ROUND(IF(ISNUMBER(E415),E415,0)*(IF(OR(ISNUMBER(SEARCH("Non déductible",$C415)),ISNUMBER(SEARCH("Non deductible",$C415))),0,IF(ISNUMBER(SEARCH("Repas",$C415)),0.5,IF(ISNUMBER(SEARCH("Bureau à domicile",$C415)),Accueil!$B$13,IF(OR(ISNUMBER(SEARCH("Véhicule",$C415)),ISNUMBER(SEARCH("Vehicule",$C415)),ISNUMBER(SEARCH("vehicule",$C415))),Accueil!$B$14,IFERROR(VLOOKUP($C415,$L$3:$P$43,5,FALSE),1)))))),2),0)</f>
        <v>0</v>
      </c>
      <c r="AH415" s="231">
        <f ca="1">IF($AD415,ROUND(IF(ISNUMBER(F415),F415,0)*(IF(OR(ISNUMBER(SEARCH("Non déductible",$C415)),ISNUMBER(SEARCH("Non deductible",$C415))),0,IF(ISNUMBER(SEARCH("Repas",$C415)),0.5,IF(ISNUMBER(SEARCH("Bureau à domicile",$C415)),Accueil!$B$13,IF(OR(ISNUMBER(SEARCH("Véhicule",$C415)),ISNUMBER(SEARCH("Vehicule",$C415)),ISNUMBER(SEARCH("vehicule",$C415))),Accueil!$B$14,IFERROR(VLOOKUP($C415,$L$3:$P$43,5,FALSE),1)))))),2),0)</f>
        <v>0</v>
      </c>
    </row>
    <row r="416" spans="1:34" ht="20.100000000000001" customHeight="1" x14ac:dyDescent="0.25">
      <c r="A416" s="248" t="str">
        <f>IF(NOT(_xlfn.ISFORMULA(D416)),IF(AND(ISNUMBER(D416),D416&lt;&gt;0),Accueil!$B$7,IF(NOT(_xlfn.ISFORMULA(G416)),IF(AND(ISNUMBER(G416),G416&lt;&gt;0),Accueil!$B$7,""),"")),IF(NOT(_xlfn.ISFORMULA(G416)),IF(AND(ISNUMBER(G416),G416&lt;&gt;0),Accueil!$B$7,""),""))</f>
        <v/>
      </c>
      <c r="B416" s="37"/>
      <c r="C416" s="50"/>
      <c r="D416" s="249" t="str">
        <f t="shared" ca="1" si="68"/>
        <v/>
      </c>
      <c r="E416" s="223" t="str">
        <f t="shared" ca="1" si="69"/>
        <v/>
      </c>
      <c r="F416" s="223" t="str">
        <f t="shared" ca="1" si="70"/>
        <v/>
      </c>
      <c r="G416" s="224" t="str">
        <f t="shared" ca="1" si="71"/>
        <v/>
      </c>
      <c r="H416" s="255" t="str">
        <f t="shared" ca="1" si="72"/>
        <v/>
      </c>
      <c r="I416" s="251" t="str">
        <f t="shared" ca="1" si="73"/>
        <v/>
      </c>
      <c r="J416" s="244" t="str">
        <f t="shared" ca="1" si="74"/>
        <v/>
      </c>
      <c r="K416" s="35"/>
      <c r="L416" s="148"/>
      <c r="M416" s="148"/>
      <c r="N416" s="148"/>
      <c r="O416" s="148"/>
      <c r="P416" s="148"/>
      <c r="Q416" s="148"/>
      <c r="R416" s="148"/>
      <c r="S416" s="148"/>
      <c r="T416" s="197"/>
      <c r="U416" s="35"/>
      <c r="X416" s="148"/>
      <c r="Y416" s="148"/>
      <c r="Z416" s="148"/>
      <c r="AA416" s="228" t="b">
        <f t="shared" ca="1" si="75"/>
        <v>1</v>
      </c>
      <c r="AB416" s="228" t="b">
        <f t="shared" si="76"/>
        <v>0</v>
      </c>
      <c r="AC416" s="228" t="b">
        <f ca="1">AND(Accueil!$Z$100="Régulière",Accueil!$E$5="Oui",$AA416,NOT($AB416),OR($AE416="",Accueil!$E$7="",NOT(ISNUMBER(Accueil!$E$7)),$AE416&gt;=Accueil!$E$7))</f>
        <v>0</v>
      </c>
      <c r="AD416" s="228" t="b">
        <f ca="1">AND(Accueil!$Z$100="Régulière",Accueil!$E$8="Oui",$AA416,NOT($AB416),OR($AE416="",Accueil!$E$10="",NOT(ISNUMBER(Accueil!$E$10)),$AE416&gt;=Accueil!$E$10))</f>
        <v>0</v>
      </c>
      <c r="AE416" s="247" t="str">
        <f>IF(NOT(_xlfn.ISFORMULA(A416)),IF(ISNUMBER(A416),A416,IF(NOT(_xlfn.ISFORMULA(D416)),IF(AND(ISNUMBER(D416),D416&lt;&gt;0),Accueil!$B$7,IF(NOT(_xlfn.ISFORMULA(G416)),IF(AND(ISNUMBER(G416),G416&lt;&gt;0),Accueil!$B$7,""),"")),IF(NOT(_xlfn.ISFORMULA(G416)),IF(AND(ISNUMBER(G416),G416&lt;&gt;0),Accueil!$B$7,""),""))),IF(NOT(_xlfn.ISFORMULA(D416)),IF(AND(ISNUMBER(D416),D416&lt;&gt;0),Accueil!$B$7,IF(NOT(_xlfn.ISFORMULA(G416)),IF(AND(ISNUMBER(G416),G416&lt;&gt;0),Accueil!$B$7,""),"")),IF(NOT(_xlfn.ISFORMULA(G416)),IF(AND(ISNUMBER(G416),G416&lt;&gt;0),Accueil!$B$7,""),"")))</f>
        <v/>
      </c>
      <c r="AF416" s="231" t="str">
        <f t="shared" ca="1" si="77"/>
        <v/>
      </c>
      <c r="AG416" s="231">
        <f ca="1">IF($AC416,ROUND(IF(ISNUMBER(E416),E416,0)*(IF(OR(ISNUMBER(SEARCH("Non déductible",$C416)),ISNUMBER(SEARCH("Non deductible",$C416))),0,IF(ISNUMBER(SEARCH("Repas",$C416)),0.5,IF(ISNUMBER(SEARCH("Bureau à domicile",$C416)),Accueil!$B$13,IF(OR(ISNUMBER(SEARCH("Véhicule",$C416)),ISNUMBER(SEARCH("Vehicule",$C416)),ISNUMBER(SEARCH("vehicule",$C416))),Accueil!$B$14,IFERROR(VLOOKUP($C416,$L$3:$P$43,5,FALSE),1)))))),2),0)</f>
        <v>0</v>
      </c>
      <c r="AH416" s="231">
        <f ca="1">IF($AD416,ROUND(IF(ISNUMBER(F416),F416,0)*(IF(OR(ISNUMBER(SEARCH("Non déductible",$C416)),ISNUMBER(SEARCH("Non deductible",$C416))),0,IF(ISNUMBER(SEARCH("Repas",$C416)),0.5,IF(ISNUMBER(SEARCH("Bureau à domicile",$C416)),Accueil!$B$13,IF(OR(ISNUMBER(SEARCH("Véhicule",$C416)),ISNUMBER(SEARCH("Vehicule",$C416)),ISNUMBER(SEARCH("vehicule",$C416))),Accueil!$B$14,IFERROR(VLOOKUP($C416,$L$3:$P$43,5,FALSE),1)))))),2),0)</f>
        <v>0</v>
      </c>
    </row>
    <row r="417" spans="1:34" ht="20.100000000000001" customHeight="1" x14ac:dyDescent="0.25">
      <c r="A417" s="248" t="str">
        <f>IF(NOT(_xlfn.ISFORMULA(D417)),IF(AND(ISNUMBER(D417),D417&lt;&gt;0),Accueil!$B$7,IF(NOT(_xlfn.ISFORMULA(G417)),IF(AND(ISNUMBER(G417),G417&lt;&gt;0),Accueil!$B$7,""),"")),IF(NOT(_xlfn.ISFORMULA(G417)),IF(AND(ISNUMBER(G417),G417&lt;&gt;0),Accueil!$B$7,""),""))</f>
        <v/>
      </c>
      <c r="B417" s="37"/>
      <c r="C417" s="50"/>
      <c r="D417" s="249" t="str">
        <f t="shared" ca="1" si="68"/>
        <v/>
      </c>
      <c r="E417" s="223" t="str">
        <f t="shared" ca="1" si="69"/>
        <v/>
      </c>
      <c r="F417" s="223" t="str">
        <f t="shared" ca="1" si="70"/>
        <v/>
      </c>
      <c r="G417" s="224" t="str">
        <f t="shared" ca="1" si="71"/>
        <v/>
      </c>
      <c r="H417" s="255" t="str">
        <f t="shared" ca="1" si="72"/>
        <v/>
      </c>
      <c r="I417" s="251" t="str">
        <f t="shared" ca="1" si="73"/>
        <v/>
      </c>
      <c r="J417" s="244" t="str">
        <f t="shared" ca="1" si="74"/>
        <v/>
      </c>
      <c r="K417" s="35"/>
      <c r="L417" s="148"/>
      <c r="M417" s="148"/>
      <c r="N417" s="148"/>
      <c r="O417" s="148"/>
      <c r="P417" s="148"/>
      <c r="Q417" s="148"/>
      <c r="R417" s="148"/>
      <c r="S417" s="148"/>
      <c r="T417" s="197"/>
      <c r="U417" s="35"/>
      <c r="X417" s="148"/>
      <c r="Y417" s="148"/>
      <c r="Z417" s="148"/>
      <c r="AA417" s="228" t="b">
        <f t="shared" ca="1" si="75"/>
        <v>1</v>
      </c>
      <c r="AB417" s="228" t="b">
        <f t="shared" si="76"/>
        <v>0</v>
      </c>
      <c r="AC417" s="228" t="b">
        <f ca="1">AND(Accueil!$Z$100="Régulière",Accueil!$E$5="Oui",$AA417,NOT($AB417),OR($AE417="",Accueil!$E$7="",NOT(ISNUMBER(Accueil!$E$7)),$AE417&gt;=Accueil!$E$7))</f>
        <v>0</v>
      </c>
      <c r="AD417" s="228" t="b">
        <f ca="1">AND(Accueil!$Z$100="Régulière",Accueil!$E$8="Oui",$AA417,NOT($AB417),OR($AE417="",Accueil!$E$10="",NOT(ISNUMBER(Accueil!$E$10)),$AE417&gt;=Accueil!$E$10))</f>
        <v>0</v>
      </c>
      <c r="AE417" s="247" t="str">
        <f>IF(NOT(_xlfn.ISFORMULA(A417)),IF(ISNUMBER(A417),A417,IF(NOT(_xlfn.ISFORMULA(D417)),IF(AND(ISNUMBER(D417),D417&lt;&gt;0),Accueil!$B$7,IF(NOT(_xlfn.ISFORMULA(G417)),IF(AND(ISNUMBER(G417),G417&lt;&gt;0),Accueil!$B$7,""),"")),IF(NOT(_xlfn.ISFORMULA(G417)),IF(AND(ISNUMBER(G417),G417&lt;&gt;0),Accueil!$B$7,""),""))),IF(NOT(_xlfn.ISFORMULA(D417)),IF(AND(ISNUMBER(D417),D417&lt;&gt;0),Accueil!$B$7,IF(NOT(_xlfn.ISFORMULA(G417)),IF(AND(ISNUMBER(G417),G417&lt;&gt;0),Accueil!$B$7,""),"")),IF(NOT(_xlfn.ISFORMULA(G417)),IF(AND(ISNUMBER(G417),G417&lt;&gt;0),Accueil!$B$7,""),"")))</f>
        <v/>
      </c>
      <c r="AF417" s="231" t="str">
        <f t="shared" ca="1" si="77"/>
        <v/>
      </c>
      <c r="AG417" s="231">
        <f ca="1">IF($AC417,ROUND(IF(ISNUMBER(E417),E417,0)*(IF(OR(ISNUMBER(SEARCH("Non déductible",$C417)),ISNUMBER(SEARCH("Non deductible",$C417))),0,IF(ISNUMBER(SEARCH("Repas",$C417)),0.5,IF(ISNUMBER(SEARCH("Bureau à domicile",$C417)),Accueil!$B$13,IF(OR(ISNUMBER(SEARCH("Véhicule",$C417)),ISNUMBER(SEARCH("Vehicule",$C417)),ISNUMBER(SEARCH("vehicule",$C417))),Accueil!$B$14,IFERROR(VLOOKUP($C417,$L$3:$P$43,5,FALSE),1)))))),2),0)</f>
        <v>0</v>
      </c>
      <c r="AH417" s="231">
        <f ca="1">IF($AD417,ROUND(IF(ISNUMBER(F417),F417,0)*(IF(OR(ISNUMBER(SEARCH("Non déductible",$C417)),ISNUMBER(SEARCH("Non deductible",$C417))),0,IF(ISNUMBER(SEARCH("Repas",$C417)),0.5,IF(ISNUMBER(SEARCH("Bureau à domicile",$C417)),Accueil!$B$13,IF(OR(ISNUMBER(SEARCH("Véhicule",$C417)),ISNUMBER(SEARCH("Vehicule",$C417)),ISNUMBER(SEARCH("vehicule",$C417))),Accueil!$B$14,IFERROR(VLOOKUP($C417,$L$3:$P$43,5,FALSE),1)))))),2),0)</f>
        <v>0</v>
      </c>
    </row>
    <row r="418" spans="1:34" ht="20.100000000000001" customHeight="1" x14ac:dyDescent="0.25">
      <c r="A418" s="248" t="str">
        <f>IF(NOT(_xlfn.ISFORMULA(D418)),IF(AND(ISNUMBER(D418),D418&lt;&gt;0),Accueil!$B$7,IF(NOT(_xlfn.ISFORMULA(G418)),IF(AND(ISNUMBER(G418),G418&lt;&gt;0),Accueil!$B$7,""),"")),IF(NOT(_xlfn.ISFORMULA(G418)),IF(AND(ISNUMBER(G418),G418&lt;&gt;0),Accueil!$B$7,""),""))</f>
        <v/>
      </c>
      <c r="B418" s="37"/>
      <c r="C418" s="50"/>
      <c r="D418" s="249" t="str">
        <f t="shared" ca="1" si="68"/>
        <v/>
      </c>
      <c r="E418" s="223" t="str">
        <f t="shared" ca="1" si="69"/>
        <v/>
      </c>
      <c r="F418" s="223" t="str">
        <f t="shared" ca="1" si="70"/>
        <v/>
      </c>
      <c r="G418" s="224" t="str">
        <f t="shared" ca="1" si="71"/>
        <v/>
      </c>
      <c r="H418" s="255" t="str">
        <f t="shared" ca="1" si="72"/>
        <v/>
      </c>
      <c r="I418" s="251" t="str">
        <f t="shared" ca="1" si="73"/>
        <v/>
      </c>
      <c r="J418" s="244" t="str">
        <f t="shared" ca="1" si="74"/>
        <v/>
      </c>
      <c r="K418" s="35"/>
      <c r="L418" s="148"/>
      <c r="M418" s="148"/>
      <c r="N418" s="148"/>
      <c r="O418" s="148"/>
      <c r="P418" s="148"/>
      <c r="Q418" s="148"/>
      <c r="R418" s="148"/>
      <c r="S418" s="148"/>
      <c r="T418" s="197"/>
      <c r="U418" s="35"/>
      <c r="X418" s="148"/>
      <c r="Y418" s="148"/>
      <c r="Z418" s="148"/>
      <c r="AA418" s="228" t="b">
        <f t="shared" ca="1" si="75"/>
        <v>1</v>
      </c>
      <c r="AB418" s="228" t="b">
        <f t="shared" si="76"/>
        <v>0</v>
      </c>
      <c r="AC418" s="228" t="b">
        <f ca="1">AND(Accueil!$Z$100="Régulière",Accueil!$E$5="Oui",$AA418,NOT($AB418),OR($AE418="",Accueil!$E$7="",NOT(ISNUMBER(Accueil!$E$7)),$AE418&gt;=Accueil!$E$7))</f>
        <v>0</v>
      </c>
      <c r="AD418" s="228" t="b">
        <f ca="1">AND(Accueil!$Z$100="Régulière",Accueil!$E$8="Oui",$AA418,NOT($AB418),OR($AE418="",Accueil!$E$10="",NOT(ISNUMBER(Accueil!$E$10)),$AE418&gt;=Accueil!$E$10))</f>
        <v>0</v>
      </c>
      <c r="AE418" s="247" t="str">
        <f>IF(NOT(_xlfn.ISFORMULA(A418)),IF(ISNUMBER(A418),A418,IF(NOT(_xlfn.ISFORMULA(D418)),IF(AND(ISNUMBER(D418),D418&lt;&gt;0),Accueil!$B$7,IF(NOT(_xlfn.ISFORMULA(G418)),IF(AND(ISNUMBER(G418),G418&lt;&gt;0),Accueil!$B$7,""),"")),IF(NOT(_xlfn.ISFORMULA(G418)),IF(AND(ISNUMBER(G418),G418&lt;&gt;0),Accueil!$B$7,""),""))),IF(NOT(_xlfn.ISFORMULA(D418)),IF(AND(ISNUMBER(D418),D418&lt;&gt;0),Accueil!$B$7,IF(NOT(_xlfn.ISFORMULA(G418)),IF(AND(ISNUMBER(G418),G418&lt;&gt;0),Accueil!$B$7,""),"")),IF(NOT(_xlfn.ISFORMULA(G418)),IF(AND(ISNUMBER(G418),G418&lt;&gt;0),Accueil!$B$7,""),"")))</f>
        <v/>
      </c>
      <c r="AF418" s="231" t="str">
        <f t="shared" ca="1" si="77"/>
        <v/>
      </c>
      <c r="AG418" s="231">
        <f ca="1">IF($AC418,ROUND(IF(ISNUMBER(E418),E418,0)*(IF(OR(ISNUMBER(SEARCH("Non déductible",$C418)),ISNUMBER(SEARCH("Non deductible",$C418))),0,IF(ISNUMBER(SEARCH("Repas",$C418)),0.5,IF(ISNUMBER(SEARCH("Bureau à domicile",$C418)),Accueil!$B$13,IF(OR(ISNUMBER(SEARCH("Véhicule",$C418)),ISNUMBER(SEARCH("Vehicule",$C418)),ISNUMBER(SEARCH("vehicule",$C418))),Accueil!$B$14,IFERROR(VLOOKUP($C418,$L$3:$P$43,5,FALSE),1)))))),2),0)</f>
        <v>0</v>
      </c>
      <c r="AH418" s="231">
        <f ca="1">IF($AD418,ROUND(IF(ISNUMBER(F418),F418,0)*(IF(OR(ISNUMBER(SEARCH("Non déductible",$C418)),ISNUMBER(SEARCH("Non deductible",$C418))),0,IF(ISNUMBER(SEARCH("Repas",$C418)),0.5,IF(ISNUMBER(SEARCH("Bureau à domicile",$C418)),Accueil!$B$13,IF(OR(ISNUMBER(SEARCH("Véhicule",$C418)),ISNUMBER(SEARCH("Vehicule",$C418)),ISNUMBER(SEARCH("vehicule",$C418))),Accueil!$B$14,IFERROR(VLOOKUP($C418,$L$3:$P$43,5,FALSE),1)))))),2),0)</f>
        <v>0</v>
      </c>
    </row>
    <row r="419" spans="1:34" ht="20.100000000000001" customHeight="1" x14ac:dyDescent="0.25">
      <c r="A419" s="248" t="str">
        <f>IF(NOT(_xlfn.ISFORMULA(D419)),IF(AND(ISNUMBER(D419),D419&lt;&gt;0),Accueil!$B$7,IF(NOT(_xlfn.ISFORMULA(G419)),IF(AND(ISNUMBER(G419),G419&lt;&gt;0),Accueil!$B$7,""),"")),IF(NOT(_xlfn.ISFORMULA(G419)),IF(AND(ISNUMBER(G419),G419&lt;&gt;0),Accueil!$B$7,""),""))</f>
        <v/>
      </c>
      <c r="B419" s="37"/>
      <c r="C419" s="50"/>
      <c r="D419" s="249" t="str">
        <f t="shared" ca="1" si="68"/>
        <v/>
      </c>
      <c r="E419" s="223" t="str">
        <f t="shared" ca="1" si="69"/>
        <v/>
      </c>
      <c r="F419" s="223" t="str">
        <f t="shared" ca="1" si="70"/>
        <v/>
      </c>
      <c r="G419" s="224" t="str">
        <f t="shared" ca="1" si="71"/>
        <v/>
      </c>
      <c r="H419" s="255" t="str">
        <f t="shared" ca="1" si="72"/>
        <v/>
      </c>
      <c r="I419" s="251" t="str">
        <f t="shared" ca="1" si="73"/>
        <v/>
      </c>
      <c r="J419" s="244" t="str">
        <f t="shared" ca="1" si="74"/>
        <v/>
      </c>
      <c r="K419" s="35"/>
      <c r="L419" s="148"/>
      <c r="M419" s="148"/>
      <c r="N419" s="148"/>
      <c r="O419" s="148"/>
      <c r="P419" s="148"/>
      <c r="Q419" s="148"/>
      <c r="R419" s="148"/>
      <c r="S419" s="148"/>
      <c r="T419" s="197"/>
      <c r="U419" s="35"/>
      <c r="X419" s="148"/>
      <c r="Y419" s="148"/>
      <c r="Z419" s="148"/>
      <c r="AA419" s="228" t="b">
        <f t="shared" ca="1" si="75"/>
        <v>1</v>
      </c>
      <c r="AB419" s="228" t="b">
        <f t="shared" si="76"/>
        <v>0</v>
      </c>
      <c r="AC419" s="228" t="b">
        <f ca="1">AND(Accueil!$Z$100="Régulière",Accueil!$E$5="Oui",$AA419,NOT($AB419),OR($AE419="",Accueil!$E$7="",NOT(ISNUMBER(Accueil!$E$7)),$AE419&gt;=Accueil!$E$7))</f>
        <v>0</v>
      </c>
      <c r="AD419" s="228" t="b">
        <f ca="1">AND(Accueil!$Z$100="Régulière",Accueil!$E$8="Oui",$AA419,NOT($AB419),OR($AE419="",Accueil!$E$10="",NOT(ISNUMBER(Accueil!$E$10)),$AE419&gt;=Accueil!$E$10))</f>
        <v>0</v>
      </c>
      <c r="AE419" s="247" t="str">
        <f>IF(NOT(_xlfn.ISFORMULA(A419)),IF(ISNUMBER(A419),A419,IF(NOT(_xlfn.ISFORMULA(D419)),IF(AND(ISNUMBER(D419),D419&lt;&gt;0),Accueil!$B$7,IF(NOT(_xlfn.ISFORMULA(G419)),IF(AND(ISNUMBER(G419),G419&lt;&gt;0),Accueil!$B$7,""),"")),IF(NOT(_xlfn.ISFORMULA(G419)),IF(AND(ISNUMBER(G419),G419&lt;&gt;0),Accueil!$B$7,""),""))),IF(NOT(_xlfn.ISFORMULA(D419)),IF(AND(ISNUMBER(D419),D419&lt;&gt;0),Accueil!$B$7,IF(NOT(_xlfn.ISFORMULA(G419)),IF(AND(ISNUMBER(G419),G419&lt;&gt;0),Accueil!$B$7,""),"")),IF(NOT(_xlfn.ISFORMULA(G419)),IF(AND(ISNUMBER(G419),G419&lt;&gt;0),Accueil!$B$7,""),"")))</f>
        <v/>
      </c>
      <c r="AF419" s="231" t="str">
        <f t="shared" ca="1" si="77"/>
        <v/>
      </c>
      <c r="AG419" s="231">
        <f ca="1">IF($AC419,ROUND(IF(ISNUMBER(E419),E419,0)*(IF(OR(ISNUMBER(SEARCH("Non déductible",$C419)),ISNUMBER(SEARCH("Non deductible",$C419))),0,IF(ISNUMBER(SEARCH("Repas",$C419)),0.5,IF(ISNUMBER(SEARCH("Bureau à domicile",$C419)),Accueil!$B$13,IF(OR(ISNUMBER(SEARCH("Véhicule",$C419)),ISNUMBER(SEARCH("Vehicule",$C419)),ISNUMBER(SEARCH("vehicule",$C419))),Accueil!$B$14,IFERROR(VLOOKUP($C419,$L$3:$P$43,5,FALSE),1)))))),2),0)</f>
        <v>0</v>
      </c>
      <c r="AH419" s="231">
        <f ca="1">IF($AD419,ROUND(IF(ISNUMBER(F419),F419,0)*(IF(OR(ISNUMBER(SEARCH("Non déductible",$C419)),ISNUMBER(SEARCH("Non deductible",$C419))),0,IF(ISNUMBER(SEARCH("Repas",$C419)),0.5,IF(ISNUMBER(SEARCH("Bureau à domicile",$C419)),Accueil!$B$13,IF(OR(ISNUMBER(SEARCH("Véhicule",$C419)),ISNUMBER(SEARCH("Vehicule",$C419)),ISNUMBER(SEARCH("vehicule",$C419))),Accueil!$B$14,IFERROR(VLOOKUP($C419,$L$3:$P$43,5,FALSE),1)))))),2),0)</f>
        <v>0</v>
      </c>
    </row>
    <row r="420" spans="1:34" ht="20.100000000000001" customHeight="1" x14ac:dyDescent="0.25">
      <c r="A420" s="248" t="str">
        <f>IF(NOT(_xlfn.ISFORMULA(D420)),IF(AND(ISNUMBER(D420),D420&lt;&gt;0),Accueil!$B$7,IF(NOT(_xlfn.ISFORMULA(G420)),IF(AND(ISNUMBER(G420),G420&lt;&gt;0),Accueil!$B$7,""),"")),IF(NOT(_xlfn.ISFORMULA(G420)),IF(AND(ISNUMBER(G420),G420&lt;&gt;0),Accueil!$B$7,""),""))</f>
        <v/>
      </c>
      <c r="B420" s="37"/>
      <c r="C420" s="50"/>
      <c r="D420" s="249" t="str">
        <f t="shared" ca="1" si="68"/>
        <v/>
      </c>
      <c r="E420" s="223" t="str">
        <f t="shared" ca="1" si="69"/>
        <v/>
      </c>
      <c r="F420" s="223" t="str">
        <f t="shared" ca="1" si="70"/>
        <v/>
      </c>
      <c r="G420" s="224" t="str">
        <f t="shared" ca="1" si="71"/>
        <v/>
      </c>
      <c r="H420" s="255" t="str">
        <f t="shared" ca="1" si="72"/>
        <v/>
      </c>
      <c r="I420" s="251" t="str">
        <f t="shared" ca="1" si="73"/>
        <v/>
      </c>
      <c r="J420" s="244" t="str">
        <f t="shared" ca="1" si="74"/>
        <v/>
      </c>
      <c r="K420" s="35"/>
      <c r="L420" s="148"/>
      <c r="M420" s="148"/>
      <c r="N420" s="148"/>
      <c r="O420" s="148"/>
      <c r="P420" s="148"/>
      <c r="Q420" s="148"/>
      <c r="R420" s="148"/>
      <c r="S420" s="148"/>
      <c r="T420" s="197"/>
      <c r="U420" s="35"/>
      <c r="X420" s="148"/>
      <c r="Y420" s="148"/>
      <c r="Z420" s="148"/>
      <c r="AA420" s="228" t="b">
        <f t="shared" ca="1" si="75"/>
        <v>1</v>
      </c>
      <c r="AB420" s="228" t="b">
        <f t="shared" si="76"/>
        <v>0</v>
      </c>
      <c r="AC420" s="228" t="b">
        <f ca="1">AND(Accueil!$Z$100="Régulière",Accueil!$E$5="Oui",$AA420,NOT($AB420),OR($AE420="",Accueil!$E$7="",NOT(ISNUMBER(Accueil!$E$7)),$AE420&gt;=Accueil!$E$7))</f>
        <v>0</v>
      </c>
      <c r="AD420" s="228" t="b">
        <f ca="1">AND(Accueil!$Z$100="Régulière",Accueil!$E$8="Oui",$AA420,NOT($AB420),OR($AE420="",Accueil!$E$10="",NOT(ISNUMBER(Accueil!$E$10)),$AE420&gt;=Accueil!$E$10))</f>
        <v>0</v>
      </c>
      <c r="AE420" s="247" t="str">
        <f>IF(NOT(_xlfn.ISFORMULA(A420)),IF(ISNUMBER(A420),A420,IF(NOT(_xlfn.ISFORMULA(D420)),IF(AND(ISNUMBER(D420),D420&lt;&gt;0),Accueil!$B$7,IF(NOT(_xlfn.ISFORMULA(G420)),IF(AND(ISNUMBER(G420),G420&lt;&gt;0),Accueil!$B$7,""),"")),IF(NOT(_xlfn.ISFORMULA(G420)),IF(AND(ISNUMBER(G420),G420&lt;&gt;0),Accueil!$B$7,""),""))),IF(NOT(_xlfn.ISFORMULA(D420)),IF(AND(ISNUMBER(D420),D420&lt;&gt;0),Accueil!$B$7,IF(NOT(_xlfn.ISFORMULA(G420)),IF(AND(ISNUMBER(G420),G420&lt;&gt;0),Accueil!$B$7,""),"")),IF(NOT(_xlfn.ISFORMULA(G420)),IF(AND(ISNUMBER(G420),G420&lt;&gt;0),Accueil!$B$7,""),"")))</f>
        <v/>
      </c>
      <c r="AF420" s="231" t="str">
        <f t="shared" ca="1" si="77"/>
        <v/>
      </c>
      <c r="AG420" s="231">
        <f ca="1">IF($AC420,ROUND(IF(ISNUMBER(E420),E420,0)*(IF(OR(ISNUMBER(SEARCH("Non déductible",$C420)),ISNUMBER(SEARCH("Non deductible",$C420))),0,IF(ISNUMBER(SEARCH("Repas",$C420)),0.5,IF(ISNUMBER(SEARCH("Bureau à domicile",$C420)),Accueil!$B$13,IF(OR(ISNUMBER(SEARCH("Véhicule",$C420)),ISNUMBER(SEARCH("Vehicule",$C420)),ISNUMBER(SEARCH("vehicule",$C420))),Accueil!$B$14,IFERROR(VLOOKUP($C420,$L$3:$P$43,5,FALSE),1)))))),2),0)</f>
        <v>0</v>
      </c>
      <c r="AH420" s="231">
        <f ca="1">IF($AD420,ROUND(IF(ISNUMBER(F420),F420,0)*(IF(OR(ISNUMBER(SEARCH("Non déductible",$C420)),ISNUMBER(SEARCH("Non deductible",$C420))),0,IF(ISNUMBER(SEARCH("Repas",$C420)),0.5,IF(ISNUMBER(SEARCH("Bureau à domicile",$C420)),Accueil!$B$13,IF(OR(ISNUMBER(SEARCH("Véhicule",$C420)),ISNUMBER(SEARCH("Vehicule",$C420)),ISNUMBER(SEARCH("vehicule",$C420))),Accueil!$B$14,IFERROR(VLOOKUP($C420,$L$3:$P$43,5,FALSE),1)))))),2),0)</f>
        <v>0</v>
      </c>
    </row>
    <row r="421" spans="1:34" ht="20.100000000000001" customHeight="1" x14ac:dyDescent="0.25">
      <c r="A421" s="248" t="str">
        <f>IF(NOT(_xlfn.ISFORMULA(D421)),IF(AND(ISNUMBER(D421),D421&lt;&gt;0),Accueil!$B$7,IF(NOT(_xlfn.ISFORMULA(G421)),IF(AND(ISNUMBER(G421),G421&lt;&gt;0),Accueil!$B$7,""),"")),IF(NOT(_xlfn.ISFORMULA(G421)),IF(AND(ISNUMBER(G421),G421&lt;&gt;0),Accueil!$B$7,""),""))</f>
        <v/>
      </c>
      <c r="B421" s="37"/>
      <c r="C421" s="50"/>
      <c r="D421" s="249" t="str">
        <f t="shared" ca="1" si="68"/>
        <v/>
      </c>
      <c r="E421" s="223" t="str">
        <f t="shared" ca="1" si="69"/>
        <v/>
      </c>
      <c r="F421" s="223" t="str">
        <f t="shared" ca="1" si="70"/>
        <v/>
      </c>
      <c r="G421" s="224" t="str">
        <f t="shared" ca="1" si="71"/>
        <v/>
      </c>
      <c r="H421" s="255" t="str">
        <f t="shared" ca="1" si="72"/>
        <v/>
      </c>
      <c r="I421" s="251" t="str">
        <f t="shared" ca="1" si="73"/>
        <v/>
      </c>
      <c r="J421" s="244" t="str">
        <f t="shared" ca="1" si="74"/>
        <v/>
      </c>
      <c r="K421" s="35"/>
      <c r="L421" s="148"/>
      <c r="M421" s="148"/>
      <c r="N421" s="148"/>
      <c r="O421" s="148"/>
      <c r="P421" s="148"/>
      <c r="Q421" s="148"/>
      <c r="R421" s="148"/>
      <c r="S421" s="148"/>
      <c r="T421" s="197"/>
      <c r="U421" s="35"/>
      <c r="X421" s="148"/>
      <c r="Y421" s="148"/>
      <c r="Z421" s="148"/>
      <c r="AA421" s="228" t="b">
        <f t="shared" ca="1" si="75"/>
        <v>1</v>
      </c>
      <c r="AB421" s="228" t="b">
        <f t="shared" si="76"/>
        <v>0</v>
      </c>
      <c r="AC421" s="228" t="b">
        <f ca="1">AND(Accueil!$Z$100="Régulière",Accueil!$E$5="Oui",$AA421,NOT($AB421),OR($AE421="",Accueil!$E$7="",NOT(ISNUMBER(Accueil!$E$7)),$AE421&gt;=Accueil!$E$7))</f>
        <v>0</v>
      </c>
      <c r="AD421" s="228" t="b">
        <f ca="1">AND(Accueil!$Z$100="Régulière",Accueil!$E$8="Oui",$AA421,NOT($AB421),OR($AE421="",Accueil!$E$10="",NOT(ISNUMBER(Accueil!$E$10)),$AE421&gt;=Accueil!$E$10))</f>
        <v>0</v>
      </c>
      <c r="AE421" s="247" t="str">
        <f>IF(NOT(_xlfn.ISFORMULA(A421)),IF(ISNUMBER(A421),A421,IF(NOT(_xlfn.ISFORMULA(D421)),IF(AND(ISNUMBER(D421),D421&lt;&gt;0),Accueil!$B$7,IF(NOT(_xlfn.ISFORMULA(G421)),IF(AND(ISNUMBER(G421),G421&lt;&gt;0),Accueil!$B$7,""),"")),IF(NOT(_xlfn.ISFORMULA(G421)),IF(AND(ISNUMBER(G421),G421&lt;&gt;0),Accueil!$B$7,""),""))),IF(NOT(_xlfn.ISFORMULA(D421)),IF(AND(ISNUMBER(D421),D421&lt;&gt;0),Accueil!$B$7,IF(NOT(_xlfn.ISFORMULA(G421)),IF(AND(ISNUMBER(G421),G421&lt;&gt;0),Accueil!$B$7,""),"")),IF(NOT(_xlfn.ISFORMULA(G421)),IF(AND(ISNUMBER(G421),G421&lt;&gt;0),Accueil!$B$7,""),"")))</f>
        <v/>
      </c>
      <c r="AF421" s="231" t="str">
        <f t="shared" ca="1" si="77"/>
        <v/>
      </c>
      <c r="AG421" s="231">
        <f ca="1">IF($AC421,ROUND(IF(ISNUMBER(E421),E421,0)*(IF(OR(ISNUMBER(SEARCH("Non déductible",$C421)),ISNUMBER(SEARCH("Non deductible",$C421))),0,IF(ISNUMBER(SEARCH("Repas",$C421)),0.5,IF(ISNUMBER(SEARCH("Bureau à domicile",$C421)),Accueil!$B$13,IF(OR(ISNUMBER(SEARCH("Véhicule",$C421)),ISNUMBER(SEARCH("Vehicule",$C421)),ISNUMBER(SEARCH("vehicule",$C421))),Accueil!$B$14,IFERROR(VLOOKUP($C421,$L$3:$P$43,5,FALSE),1)))))),2),0)</f>
        <v>0</v>
      </c>
      <c r="AH421" s="231">
        <f ca="1">IF($AD421,ROUND(IF(ISNUMBER(F421),F421,0)*(IF(OR(ISNUMBER(SEARCH("Non déductible",$C421)),ISNUMBER(SEARCH("Non deductible",$C421))),0,IF(ISNUMBER(SEARCH("Repas",$C421)),0.5,IF(ISNUMBER(SEARCH("Bureau à domicile",$C421)),Accueil!$B$13,IF(OR(ISNUMBER(SEARCH("Véhicule",$C421)),ISNUMBER(SEARCH("Vehicule",$C421)),ISNUMBER(SEARCH("vehicule",$C421))),Accueil!$B$14,IFERROR(VLOOKUP($C421,$L$3:$P$43,5,FALSE),1)))))),2),0)</f>
        <v>0</v>
      </c>
    </row>
    <row r="422" spans="1:34" ht="20.100000000000001" customHeight="1" x14ac:dyDescent="0.25">
      <c r="A422" s="248" t="str">
        <f>IF(NOT(_xlfn.ISFORMULA(D422)),IF(AND(ISNUMBER(D422),D422&lt;&gt;0),Accueil!$B$7,IF(NOT(_xlfn.ISFORMULA(G422)),IF(AND(ISNUMBER(G422),G422&lt;&gt;0),Accueil!$B$7,""),"")),IF(NOT(_xlfn.ISFORMULA(G422)),IF(AND(ISNUMBER(G422),G422&lt;&gt;0),Accueil!$B$7,""),""))</f>
        <v/>
      </c>
      <c r="B422" s="37"/>
      <c r="C422" s="50"/>
      <c r="D422" s="249" t="str">
        <f t="shared" ca="1" si="68"/>
        <v/>
      </c>
      <c r="E422" s="223" t="str">
        <f t="shared" ca="1" si="69"/>
        <v/>
      </c>
      <c r="F422" s="223" t="str">
        <f t="shared" ca="1" si="70"/>
        <v/>
      </c>
      <c r="G422" s="224" t="str">
        <f t="shared" ca="1" si="71"/>
        <v/>
      </c>
      <c r="H422" s="255" t="str">
        <f t="shared" ca="1" si="72"/>
        <v/>
      </c>
      <c r="I422" s="251" t="str">
        <f t="shared" ca="1" si="73"/>
        <v/>
      </c>
      <c r="J422" s="244" t="str">
        <f t="shared" ca="1" si="74"/>
        <v/>
      </c>
      <c r="K422" s="35"/>
      <c r="L422" s="148"/>
      <c r="M422" s="148"/>
      <c r="N422" s="148"/>
      <c r="O422" s="148"/>
      <c r="P422" s="148"/>
      <c r="Q422" s="148"/>
      <c r="R422" s="148"/>
      <c r="S422" s="148"/>
      <c r="T422" s="197"/>
      <c r="U422" s="35"/>
      <c r="X422" s="148"/>
      <c r="Y422" s="148"/>
      <c r="Z422" s="148"/>
      <c r="AA422" s="228" t="b">
        <f t="shared" ca="1" si="75"/>
        <v>1</v>
      </c>
      <c r="AB422" s="228" t="b">
        <f t="shared" si="76"/>
        <v>0</v>
      </c>
      <c r="AC422" s="228" t="b">
        <f ca="1">AND(Accueil!$Z$100="Régulière",Accueil!$E$5="Oui",$AA422,NOT($AB422),OR($AE422="",Accueil!$E$7="",NOT(ISNUMBER(Accueil!$E$7)),$AE422&gt;=Accueil!$E$7))</f>
        <v>0</v>
      </c>
      <c r="AD422" s="228" t="b">
        <f ca="1">AND(Accueil!$Z$100="Régulière",Accueil!$E$8="Oui",$AA422,NOT($AB422),OR($AE422="",Accueil!$E$10="",NOT(ISNUMBER(Accueil!$E$10)),$AE422&gt;=Accueil!$E$10))</f>
        <v>0</v>
      </c>
      <c r="AE422" s="247" t="str">
        <f>IF(NOT(_xlfn.ISFORMULA(A422)),IF(ISNUMBER(A422),A422,IF(NOT(_xlfn.ISFORMULA(D422)),IF(AND(ISNUMBER(D422),D422&lt;&gt;0),Accueil!$B$7,IF(NOT(_xlfn.ISFORMULA(G422)),IF(AND(ISNUMBER(G422),G422&lt;&gt;0),Accueil!$B$7,""),"")),IF(NOT(_xlfn.ISFORMULA(G422)),IF(AND(ISNUMBER(G422),G422&lt;&gt;0),Accueil!$B$7,""),""))),IF(NOT(_xlfn.ISFORMULA(D422)),IF(AND(ISNUMBER(D422),D422&lt;&gt;0),Accueil!$B$7,IF(NOT(_xlfn.ISFORMULA(G422)),IF(AND(ISNUMBER(G422),G422&lt;&gt;0),Accueil!$B$7,""),"")),IF(NOT(_xlfn.ISFORMULA(G422)),IF(AND(ISNUMBER(G422),G422&lt;&gt;0),Accueil!$B$7,""),"")))</f>
        <v/>
      </c>
      <c r="AF422" s="231" t="str">
        <f t="shared" ca="1" si="77"/>
        <v/>
      </c>
      <c r="AG422" s="231">
        <f ca="1">IF($AC422,ROUND(IF(ISNUMBER(E422),E422,0)*(IF(OR(ISNUMBER(SEARCH("Non déductible",$C422)),ISNUMBER(SEARCH("Non deductible",$C422))),0,IF(ISNUMBER(SEARCH("Repas",$C422)),0.5,IF(ISNUMBER(SEARCH("Bureau à domicile",$C422)),Accueil!$B$13,IF(OR(ISNUMBER(SEARCH("Véhicule",$C422)),ISNUMBER(SEARCH("Vehicule",$C422)),ISNUMBER(SEARCH("vehicule",$C422))),Accueil!$B$14,IFERROR(VLOOKUP($C422,$L$3:$P$43,5,FALSE),1)))))),2),0)</f>
        <v>0</v>
      </c>
      <c r="AH422" s="231">
        <f ca="1">IF($AD422,ROUND(IF(ISNUMBER(F422),F422,0)*(IF(OR(ISNUMBER(SEARCH("Non déductible",$C422)),ISNUMBER(SEARCH("Non deductible",$C422))),0,IF(ISNUMBER(SEARCH("Repas",$C422)),0.5,IF(ISNUMBER(SEARCH("Bureau à domicile",$C422)),Accueil!$B$13,IF(OR(ISNUMBER(SEARCH("Véhicule",$C422)),ISNUMBER(SEARCH("Vehicule",$C422)),ISNUMBER(SEARCH("vehicule",$C422))),Accueil!$B$14,IFERROR(VLOOKUP($C422,$L$3:$P$43,5,FALSE),1)))))),2),0)</f>
        <v>0</v>
      </c>
    </row>
    <row r="423" spans="1:34" ht="20.100000000000001" customHeight="1" x14ac:dyDescent="0.25">
      <c r="A423" s="248" t="str">
        <f>IF(NOT(_xlfn.ISFORMULA(D423)),IF(AND(ISNUMBER(D423),D423&lt;&gt;0),Accueil!$B$7,IF(NOT(_xlfn.ISFORMULA(G423)),IF(AND(ISNUMBER(G423),G423&lt;&gt;0),Accueil!$B$7,""),"")),IF(NOT(_xlfn.ISFORMULA(G423)),IF(AND(ISNUMBER(G423),G423&lt;&gt;0),Accueil!$B$7,""),""))</f>
        <v/>
      </c>
      <c r="B423" s="37"/>
      <c r="C423" s="50"/>
      <c r="D423" s="249" t="str">
        <f t="shared" ca="1" si="68"/>
        <v/>
      </c>
      <c r="E423" s="223" t="str">
        <f t="shared" ca="1" si="69"/>
        <v/>
      </c>
      <c r="F423" s="223" t="str">
        <f t="shared" ca="1" si="70"/>
        <v/>
      </c>
      <c r="G423" s="224" t="str">
        <f t="shared" ca="1" si="71"/>
        <v/>
      </c>
      <c r="H423" s="255" t="str">
        <f t="shared" ca="1" si="72"/>
        <v/>
      </c>
      <c r="I423" s="251" t="str">
        <f t="shared" ca="1" si="73"/>
        <v/>
      </c>
      <c r="J423" s="244" t="str">
        <f t="shared" ca="1" si="74"/>
        <v/>
      </c>
      <c r="K423" s="35"/>
      <c r="L423" s="148"/>
      <c r="M423" s="148"/>
      <c r="N423" s="148"/>
      <c r="O423" s="148"/>
      <c r="P423" s="148"/>
      <c r="Q423" s="148"/>
      <c r="R423" s="148"/>
      <c r="S423" s="148"/>
      <c r="T423" s="197"/>
      <c r="U423" s="35"/>
      <c r="X423" s="148"/>
      <c r="Y423" s="148"/>
      <c r="Z423" s="148"/>
      <c r="AA423" s="228" t="b">
        <f t="shared" ca="1" si="75"/>
        <v>1</v>
      </c>
      <c r="AB423" s="228" t="b">
        <f t="shared" si="76"/>
        <v>0</v>
      </c>
      <c r="AC423" s="228" t="b">
        <f ca="1">AND(Accueil!$Z$100="Régulière",Accueil!$E$5="Oui",$AA423,NOT($AB423),OR($AE423="",Accueil!$E$7="",NOT(ISNUMBER(Accueil!$E$7)),$AE423&gt;=Accueil!$E$7))</f>
        <v>0</v>
      </c>
      <c r="AD423" s="228" t="b">
        <f ca="1">AND(Accueil!$Z$100="Régulière",Accueil!$E$8="Oui",$AA423,NOT($AB423),OR($AE423="",Accueil!$E$10="",NOT(ISNUMBER(Accueil!$E$10)),$AE423&gt;=Accueil!$E$10))</f>
        <v>0</v>
      </c>
      <c r="AE423" s="247" t="str">
        <f>IF(NOT(_xlfn.ISFORMULA(A423)),IF(ISNUMBER(A423),A423,IF(NOT(_xlfn.ISFORMULA(D423)),IF(AND(ISNUMBER(D423),D423&lt;&gt;0),Accueil!$B$7,IF(NOT(_xlfn.ISFORMULA(G423)),IF(AND(ISNUMBER(G423),G423&lt;&gt;0),Accueil!$B$7,""),"")),IF(NOT(_xlfn.ISFORMULA(G423)),IF(AND(ISNUMBER(G423),G423&lt;&gt;0),Accueil!$B$7,""),""))),IF(NOT(_xlfn.ISFORMULA(D423)),IF(AND(ISNUMBER(D423),D423&lt;&gt;0),Accueil!$B$7,IF(NOT(_xlfn.ISFORMULA(G423)),IF(AND(ISNUMBER(G423),G423&lt;&gt;0),Accueil!$B$7,""),"")),IF(NOT(_xlfn.ISFORMULA(G423)),IF(AND(ISNUMBER(G423),G423&lt;&gt;0),Accueil!$B$7,""),"")))</f>
        <v/>
      </c>
      <c r="AF423" s="231" t="str">
        <f t="shared" ca="1" si="77"/>
        <v/>
      </c>
      <c r="AG423" s="231">
        <f ca="1">IF($AC423,ROUND(IF(ISNUMBER(E423),E423,0)*(IF(OR(ISNUMBER(SEARCH("Non déductible",$C423)),ISNUMBER(SEARCH("Non deductible",$C423))),0,IF(ISNUMBER(SEARCH("Repas",$C423)),0.5,IF(ISNUMBER(SEARCH("Bureau à domicile",$C423)),Accueil!$B$13,IF(OR(ISNUMBER(SEARCH("Véhicule",$C423)),ISNUMBER(SEARCH("Vehicule",$C423)),ISNUMBER(SEARCH("vehicule",$C423))),Accueil!$B$14,IFERROR(VLOOKUP($C423,$L$3:$P$43,5,FALSE),1)))))),2),0)</f>
        <v>0</v>
      </c>
      <c r="AH423" s="231">
        <f ca="1">IF($AD423,ROUND(IF(ISNUMBER(F423),F423,0)*(IF(OR(ISNUMBER(SEARCH("Non déductible",$C423)),ISNUMBER(SEARCH("Non deductible",$C423))),0,IF(ISNUMBER(SEARCH("Repas",$C423)),0.5,IF(ISNUMBER(SEARCH("Bureau à domicile",$C423)),Accueil!$B$13,IF(OR(ISNUMBER(SEARCH("Véhicule",$C423)),ISNUMBER(SEARCH("Vehicule",$C423)),ISNUMBER(SEARCH("vehicule",$C423))),Accueil!$B$14,IFERROR(VLOOKUP($C423,$L$3:$P$43,5,FALSE),1)))))),2),0)</f>
        <v>0</v>
      </c>
    </row>
    <row r="424" spans="1:34" ht="20.100000000000001" customHeight="1" x14ac:dyDescent="0.25">
      <c r="A424" s="248" t="str">
        <f>IF(NOT(_xlfn.ISFORMULA(D424)),IF(AND(ISNUMBER(D424),D424&lt;&gt;0),Accueil!$B$7,IF(NOT(_xlfn.ISFORMULA(G424)),IF(AND(ISNUMBER(G424),G424&lt;&gt;0),Accueil!$B$7,""),"")),IF(NOT(_xlfn.ISFORMULA(G424)),IF(AND(ISNUMBER(G424),G424&lt;&gt;0),Accueil!$B$7,""),""))</f>
        <v/>
      </c>
      <c r="B424" s="37"/>
      <c r="C424" s="50"/>
      <c r="D424" s="249" t="str">
        <f t="shared" ca="1" si="68"/>
        <v/>
      </c>
      <c r="E424" s="223" t="str">
        <f t="shared" ca="1" si="69"/>
        <v/>
      </c>
      <c r="F424" s="223" t="str">
        <f t="shared" ca="1" si="70"/>
        <v/>
      </c>
      <c r="G424" s="224" t="str">
        <f t="shared" ca="1" si="71"/>
        <v/>
      </c>
      <c r="H424" s="255" t="str">
        <f t="shared" ca="1" si="72"/>
        <v/>
      </c>
      <c r="I424" s="251" t="str">
        <f t="shared" ca="1" si="73"/>
        <v/>
      </c>
      <c r="J424" s="244" t="str">
        <f t="shared" ca="1" si="74"/>
        <v/>
      </c>
      <c r="K424" s="35"/>
      <c r="L424" s="148"/>
      <c r="M424" s="148"/>
      <c r="N424" s="148"/>
      <c r="O424" s="148"/>
      <c r="P424" s="148"/>
      <c r="Q424" s="148"/>
      <c r="R424" s="148"/>
      <c r="S424" s="148"/>
      <c r="T424" s="197"/>
      <c r="U424" s="35"/>
      <c r="X424" s="148"/>
      <c r="Y424" s="148"/>
      <c r="Z424" s="148"/>
      <c r="AA424" s="228" t="b">
        <f t="shared" ca="1" si="75"/>
        <v>1</v>
      </c>
      <c r="AB424" s="228" t="b">
        <f t="shared" si="76"/>
        <v>0</v>
      </c>
      <c r="AC424" s="228" t="b">
        <f ca="1">AND(Accueil!$Z$100="Régulière",Accueil!$E$5="Oui",$AA424,NOT($AB424),OR($AE424="",Accueil!$E$7="",NOT(ISNUMBER(Accueil!$E$7)),$AE424&gt;=Accueil!$E$7))</f>
        <v>0</v>
      </c>
      <c r="AD424" s="228" t="b">
        <f ca="1">AND(Accueil!$Z$100="Régulière",Accueil!$E$8="Oui",$AA424,NOT($AB424),OR($AE424="",Accueil!$E$10="",NOT(ISNUMBER(Accueil!$E$10)),$AE424&gt;=Accueil!$E$10))</f>
        <v>0</v>
      </c>
      <c r="AE424" s="247" t="str">
        <f>IF(NOT(_xlfn.ISFORMULA(A424)),IF(ISNUMBER(A424),A424,IF(NOT(_xlfn.ISFORMULA(D424)),IF(AND(ISNUMBER(D424),D424&lt;&gt;0),Accueil!$B$7,IF(NOT(_xlfn.ISFORMULA(G424)),IF(AND(ISNUMBER(G424),G424&lt;&gt;0),Accueil!$B$7,""),"")),IF(NOT(_xlfn.ISFORMULA(G424)),IF(AND(ISNUMBER(G424),G424&lt;&gt;0),Accueil!$B$7,""),""))),IF(NOT(_xlfn.ISFORMULA(D424)),IF(AND(ISNUMBER(D424),D424&lt;&gt;0),Accueil!$B$7,IF(NOT(_xlfn.ISFORMULA(G424)),IF(AND(ISNUMBER(G424),G424&lt;&gt;0),Accueil!$B$7,""),"")),IF(NOT(_xlfn.ISFORMULA(G424)),IF(AND(ISNUMBER(G424),G424&lt;&gt;0),Accueil!$B$7,""),"")))</f>
        <v/>
      </c>
      <c r="AF424" s="231" t="str">
        <f t="shared" ca="1" si="77"/>
        <v/>
      </c>
      <c r="AG424" s="231">
        <f ca="1">IF($AC424,ROUND(IF(ISNUMBER(E424),E424,0)*(IF(OR(ISNUMBER(SEARCH("Non déductible",$C424)),ISNUMBER(SEARCH("Non deductible",$C424))),0,IF(ISNUMBER(SEARCH("Repas",$C424)),0.5,IF(ISNUMBER(SEARCH("Bureau à domicile",$C424)),Accueil!$B$13,IF(OR(ISNUMBER(SEARCH("Véhicule",$C424)),ISNUMBER(SEARCH("Vehicule",$C424)),ISNUMBER(SEARCH("vehicule",$C424))),Accueil!$B$14,IFERROR(VLOOKUP($C424,$L$3:$P$43,5,FALSE),1)))))),2),0)</f>
        <v>0</v>
      </c>
      <c r="AH424" s="231">
        <f ca="1">IF($AD424,ROUND(IF(ISNUMBER(F424),F424,0)*(IF(OR(ISNUMBER(SEARCH("Non déductible",$C424)),ISNUMBER(SEARCH("Non deductible",$C424))),0,IF(ISNUMBER(SEARCH("Repas",$C424)),0.5,IF(ISNUMBER(SEARCH("Bureau à domicile",$C424)),Accueil!$B$13,IF(OR(ISNUMBER(SEARCH("Véhicule",$C424)),ISNUMBER(SEARCH("Vehicule",$C424)),ISNUMBER(SEARCH("vehicule",$C424))),Accueil!$B$14,IFERROR(VLOOKUP($C424,$L$3:$P$43,5,FALSE),1)))))),2),0)</f>
        <v>0</v>
      </c>
    </row>
    <row r="425" spans="1:34" ht="20.100000000000001" customHeight="1" x14ac:dyDescent="0.25">
      <c r="A425" s="248" t="str">
        <f>IF(NOT(_xlfn.ISFORMULA(D425)),IF(AND(ISNUMBER(D425),D425&lt;&gt;0),Accueil!$B$7,IF(NOT(_xlfn.ISFORMULA(G425)),IF(AND(ISNUMBER(G425),G425&lt;&gt;0),Accueil!$B$7,""),"")),IF(NOT(_xlfn.ISFORMULA(G425)),IF(AND(ISNUMBER(G425),G425&lt;&gt;0),Accueil!$B$7,""),""))</f>
        <v/>
      </c>
      <c r="B425" s="37"/>
      <c r="C425" s="50"/>
      <c r="D425" s="249" t="str">
        <f t="shared" ca="1" si="68"/>
        <v/>
      </c>
      <c r="E425" s="223" t="str">
        <f t="shared" ca="1" si="69"/>
        <v/>
      </c>
      <c r="F425" s="223" t="str">
        <f t="shared" ca="1" si="70"/>
        <v/>
      </c>
      <c r="G425" s="224" t="str">
        <f t="shared" ca="1" si="71"/>
        <v/>
      </c>
      <c r="H425" s="255" t="str">
        <f t="shared" ca="1" si="72"/>
        <v/>
      </c>
      <c r="I425" s="251" t="str">
        <f t="shared" ca="1" si="73"/>
        <v/>
      </c>
      <c r="J425" s="244" t="str">
        <f t="shared" ca="1" si="74"/>
        <v/>
      </c>
      <c r="K425" s="35"/>
      <c r="L425" s="148"/>
      <c r="M425" s="148"/>
      <c r="N425" s="148"/>
      <c r="O425" s="148"/>
      <c r="P425" s="148"/>
      <c r="Q425" s="148"/>
      <c r="R425" s="148"/>
      <c r="S425" s="148"/>
      <c r="T425" s="197"/>
      <c r="U425" s="35"/>
      <c r="X425" s="148"/>
      <c r="Y425" s="148"/>
      <c r="Z425" s="148"/>
      <c r="AA425" s="228" t="b">
        <f t="shared" ca="1" si="75"/>
        <v>1</v>
      </c>
      <c r="AB425" s="228" t="b">
        <f t="shared" si="76"/>
        <v>0</v>
      </c>
      <c r="AC425" s="228" t="b">
        <f ca="1">AND(Accueil!$Z$100="Régulière",Accueil!$E$5="Oui",$AA425,NOT($AB425),OR($AE425="",Accueil!$E$7="",NOT(ISNUMBER(Accueil!$E$7)),$AE425&gt;=Accueil!$E$7))</f>
        <v>0</v>
      </c>
      <c r="AD425" s="228" t="b">
        <f ca="1">AND(Accueil!$Z$100="Régulière",Accueil!$E$8="Oui",$AA425,NOT($AB425),OR($AE425="",Accueil!$E$10="",NOT(ISNUMBER(Accueil!$E$10)),$AE425&gt;=Accueil!$E$10))</f>
        <v>0</v>
      </c>
      <c r="AE425" s="247" t="str">
        <f>IF(NOT(_xlfn.ISFORMULA(A425)),IF(ISNUMBER(A425),A425,IF(NOT(_xlfn.ISFORMULA(D425)),IF(AND(ISNUMBER(D425),D425&lt;&gt;0),Accueil!$B$7,IF(NOT(_xlfn.ISFORMULA(G425)),IF(AND(ISNUMBER(G425),G425&lt;&gt;0),Accueil!$B$7,""),"")),IF(NOT(_xlfn.ISFORMULA(G425)),IF(AND(ISNUMBER(G425),G425&lt;&gt;0),Accueil!$B$7,""),""))),IF(NOT(_xlfn.ISFORMULA(D425)),IF(AND(ISNUMBER(D425),D425&lt;&gt;0),Accueil!$B$7,IF(NOT(_xlfn.ISFORMULA(G425)),IF(AND(ISNUMBER(G425),G425&lt;&gt;0),Accueil!$B$7,""),"")),IF(NOT(_xlfn.ISFORMULA(G425)),IF(AND(ISNUMBER(G425),G425&lt;&gt;0),Accueil!$B$7,""),"")))</f>
        <v/>
      </c>
      <c r="AF425" s="231" t="str">
        <f t="shared" ca="1" si="77"/>
        <v/>
      </c>
      <c r="AG425" s="231">
        <f ca="1">IF($AC425,ROUND(IF(ISNUMBER(E425),E425,0)*(IF(OR(ISNUMBER(SEARCH("Non déductible",$C425)),ISNUMBER(SEARCH("Non deductible",$C425))),0,IF(ISNUMBER(SEARCH("Repas",$C425)),0.5,IF(ISNUMBER(SEARCH("Bureau à domicile",$C425)),Accueil!$B$13,IF(OR(ISNUMBER(SEARCH("Véhicule",$C425)),ISNUMBER(SEARCH("Vehicule",$C425)),ISNUMBER(SEARCH("vehicule",$C425))),Accueil!$B$14,IFERROR(VLOOKUP($C425,$L$3:$P$43,5,FALSE),1)))))),2),0)</f>
        <v>0</v>
      </c>
      <c r="AH425" s="231">
        <f ca="1">IF($AD425,ROUND(IF(ISNUMBER(F425),F425,0)*(IF(OR(ISNUMBER(SEARCH("Non déductible",$C425)),ISNUMBER(SEARCH("Non deductible",$C425))),0,IF(ISNUMBER(SEARCH("Repas",$C425)),0.5,IF(ISNUMBER(SEARCH("Bureau à domicile",$C425)),Accueil!$B$13,IF(OR(ISNUMBER(SEARCH("Véhicule",$C425)),ISNUMBER(SEARCH("Vehicule",$C425)),ISNUMBER(SEARCH("vehicule",$C425))),Accueil!$B$14,IFERROR(VLOOKUP($C425,$L$3:$P$43,5,FALSE),1)))))),2),0)</f>
        <v>0</v>
      </c>
    </row>
    <row r="426" spans="1:34" ht="20.100000000000001" customHeight="1" x14ac:dyDescent="0.25">
      <c r="A426" s="248" t="str">
        <f>IF(NOT(_xlfn.ISFORMULA(D426)),IF(AND(ISNUMBER(D426),D426&lt;&gt;0),Accueil!$B$7,IF(NOT(_xlfn.ISFORMULA(G426)),IF(AND(ISNUMBER(G426),G426&lt;&gt;0),Accueil!$B$7,""),"")),IF(NOT(_xlfn.ISFORMULA(G426)),IF(AND(ISNUMBER(G426),G426&lt;&gt;0),Accueil!$B$7,""),""))</f>
        <v/>
      </c>
      <c r="B426" s="37"/>
      <c r="C426" s="50"/>
      <c r="D426" s="249" t="str">
        <f t="shared" ca="1" si="68"/>
        <v/>
      </c>
      <c r="E426" s="223" t="str">
        <f t="shared" ca="1" si="69"/>
        <v/>
      </c>
      <c r="F426" s="223" t="str">
        <f t="shared" ca="1" si="70"/>
        <v/>
      </c>
      <c r="G426" s="224" t="str">
        <f t="shared" ca="1" si="71"/>
        <v/>
      </c>
      <c r="H426" s="255" t="str">
        <f t="shared" ca="1" si="72"/>
        <v/>
      </c>
      <c r="I426" s="251" t="str">
        <f t="shared" ca="1" si="73"/>
        <v/>
      </c>
      <c r="J426" s="244" t="str">
        <f t="shared" ca="1" si="74"/>
        <v/>
      </c>
      <c r="K426" s="35"/>
      <c r="L426" s="148"/>
      <c r="M426" s="148"/>
      <c r="N426" s="148"/>
      <c r="O426" s="148"/>
      <c r="P426" s="148"/>
      <c r="Q426" s="148"/>
      <c r="R426" s="148"/>
      <c r="S426" s="148"/>
      <c r="T426" s="197"/>
      <c r="U426" s="35"/>
      <c r="X426" s="148"/>
      <c r="Y426" s="148"/>
      <c r="Z426" s="148"/>
      <c r="AA426" s="228" t="b">
        <f t="shared" ca="1" si="75"/>
        <v>1</v>
      </c>
      <c r="AB426" s="228" t="b">
        <f t="shared" si="76"/>
        <v>0</v>
      </c>
      <c r="AC426" s="228" t="b">
        <f ca="1">AND(Accueil!$Z$100="Régulière",Accueil!$E$5="Oui",$AA426,NOT($AB426),OR($AE426="",Accueil!$E$7="",NOT(ISNUMBER(Accueil!$E$7)),$AE426&gt;=Accueil!$E$7))</f>
        <v>0</v>
      </c>
      <c r="AD426" s="228" t="b">
        <f ca="1">AND(Accueil!$Z$100="Régulière",Accueil!$E$8="Oui",$AA426,NOT($AB426),OR($AE426="",Accueil!$E$10="",NOT(ISNUMBER(Accueil!$E$10)),$AE426&gt;=Accueil!$E$10))</f>
        <v>0</v>
      </c>
      <c r="AE426" s="247" t="str">
        <f>IF(NOT(_xlfn.ISFORMULA(A426)),IF(ISNUMBER(A426),A426,IF(NOT(_xlfn.ISFORMULA(D426)),IF(AND(ISNUMBER(D426),D426&lt;&gt;0),Accueil!$B$7,IF(NOT(_xlfn.ISFORMULA(G426)),IF(AND(ISNUMBER(G426),G426&lt;&gt;0),Accueil!$B$7,""),"")),IF(NOT(_xlfn.ISFORMULA(G426)),IF(AND(ISNUMBER(G426),G426&lt;&gt;0),Accueil!$B$7,""),""))),IF(NOT(_xlfn.ISFORMULA(D426)),IF(AND(ISNUMBER(D426),D426&lt;&gt;0),Accueil!$B$7,IF(NOT(_xlfn.ISFORMULA(G426)),IF(AND(ISNUMBER(G426),G426&lt;&gt;0),Accueil!$B$7,""),"")),IF(NOT(_xlfn.ISFORMULA(G426)),IF(AND(ISNUMBER(G426),G426&lt;&gt;0),Accueil!$B$7,""),"")))</f>
        <v/>
      </c>
      <c r="AF426" s="231" t="str">
        <f t="shared" ca="1" si="77"/>
        <v/>
      </c>
      <c r="AG426" s="231">
        <f ca="1">IF($AC426,ROUND(IF(ISNUMBER(E426),E426,0)*(IF(OR(ISNUMBER(SEARCH("Non déductible",$C426)),ISNUMBER(SEARCH("Non deductible",$C426))),0,IF(ISNUMBER(SEARCH("Repas",$C426)),0.5,IF(ISNUMBER(SEARCH("Bureau à domicile",$C426)),Accueil!$B$13,IF(OR(ISNUMBER(SEARCH("Véhicule",$C426)),ISNUMBER(SEARCH("Vehicule",$C426)),ISNUMBER(SEARCH("vehicule",$C426))),Accueil!$B$14,IFERROR(VLOOKUP($C426,$L$3:$P$43,5,FALSE),1)))))),2),0)</f>
        <v>0</v>
      </c>
      <c r="AH426" s="231">
        <f ca="1">IF($AD426,ROUND(IF(ISNUMBER(F426),F426,0)*(IF(OR(ISNUMBER(SEARCH("Non déductible",$C426)),ISNUMBER(SEARCH("Non deductible",$C426))),0,IF(ISNUMBER(SEARCH("Repas",$C426)),0.5,IF(ISNUMBER(SEARCH("Bureau à domicile",$C426)),Accueil!$B$13,IF(OR(ISNUMBER(SEARCH("Véhicule",$C426)),ISNUMBER(SEARCH("Vehicule",$C426)),ISNUMBER(SEARCH("vehicule",$C426))),Accueil!$B$14,IFERROR(VLOOKUP($C426,$L$3:$P$43,5,FALSE),1)))))),2),0)</f>
        <v>0</v>
      </c>
    </row>
    <row r="427" spans="1:34" ht="20.100000000000001" customHeight="1" x14ac:dyDescent="0.25">
      <c r="A427" s="248" t="str">
        <f>IF(NOT(_xlfn.ISFORMULA(D427)),IF(AND(ISNUMBER(D427),D427&lt;&gt;0),Accueil!$B$7,IF(NOT(_xlfn.ISFORMULA(G427)),IF(AND(ISNUMBER(G427),G427&lt;&gt;0),Accueil!$B$7,""),"")),IF(NOT(_xlfn.ISFORMULA(G427)),IF(AND(ISNUMBER(G427),G427&lt;&gt;0),Accueil!$B$7,""),""))</f>
        <v/>
      </c>
      <c r="B427" s="37"/>
      <c r="C427" s="50"/>
      <c r="D427" s="249" t="str">
        <f t="shared" ca="1" si="68"/>
        <v/>
      </c>
      <c r="E427" s="223" t="str">
        <f t="shared" ca="1" si="69"/>
        <v/>
      </c>
      <c r="F427" s="223" t="str">
        <f t="shared" ca="1" si="70"/>
        <v/>
      </c>
      <c r="G427" s="224" t="str">
        <f t="shared" ca="1" si="71"/>
        <v/>
      </c>
      <c r="H427" s="255" t="str">
        <f t="shared" ca="1" si="72"/>
        <v/>
      </c>
      <c r="I427" s="251" t="str">
        <f t="shared" ca="1" si="73"/>
        <v/>
      </c>
      <c r="J427" s="244" t="str">
        <f t="shared" ca="1" si="74"/>
        <v/>
      </c>
      <c r="K427" s="35"/>
      <c r="L427" s="148"/>
      <c r="M427" s="148"/>
      <c r="N427" s="148"/>
      <c r="O427" s="148"/>
      <c r="P427" s="148"/>
      <c r="Q427" s="148"/>
      <c r="R427" s="148"/>
      <c r="S427" s="148"/>
      <c r="T427" s="197"/>
      <c r="U427" s="35"/>
      <c r="X427" s="148"/>
      <c r="Y427" s="148"/>
      <c r="Z427" s="148"/>
      <c r="AA427" s="228" t="b">
        <f t="shared" ca="1" si="75"/>
        <v>1</v>
      </c>
      <c r="AB427" s="228" t="b">
        <f t="shared" si="76"/>
        <v>0</v>
      </c>
      <c r="AC427" s="228" t="b">
        <f ca="1">AND(Accueil!$Z$100="Régulière",Accueil!$E$5="Oui",$AA427,NOT($AB427),OR($AE427="",Accueil!$E$7="",NOT(ISNUMBER(Accueil!$E$7)),$AE427&gt;=Accueil!$E$7))</f>
        <v>0</v>
      </c>
      <c r="AD427" s="228" t="b">
        <f ca="1">AND(Accueil!$Z$100="Régulière",Accueil!$E$8="Oui",$AA427,NOT($AB427),OR($AE427="",Accueil!$E$10="",NOT(ISNUMBER(Accueil!$E$10)),$AE427&gt;=Accueil!$E$10))</f>
        <v>0</v>
      </c>
      <c r="AE427" s="247" t="str">
        <f>IF(NOT(_xlfn.ISFORMULA(A427)),IF(ISNUMBER(A427),A427,IF(NOT(_xlfn.ISFORMULA(D427)),IF(AND(ISNUMBER(D427),D427&lt;&gt;0),Accueil!$B$7,IF(NOT(_xlfn.ISFORMULA(G427)),IF(AND(ISNUMBER(G427),G427&lt;&gt;0),Accueil!$B$7,""),"")),IF(NOT(_xlfn.ISFORMULA(G427)),IF(AND(ISNUMBER(G427),G427&lt;&gt;0),Accueil!$B$7,""),""))),IF(NOT(_xlfn.ISFORMULA(D427)),IF(AND(ISNUMBER(D427),D427&lt;&gt;0),Accueil!$B$7,IF(NOT(_xlfn.ISFORMULA(G427)),IF(AND(ISNUMBER(G427),G427&lt;&gt;0),Accueil!$B$7,""),"")),IF(NOT(_xlfn.ISFORMULA(G427)),IF(AND(ISNUMBER(G427),G427&lt;&gt;0),Accueil!$B$7,""),"")))</f>
        <v/>
      </c>
      <c r="AF427" s="231" t="str">
        <f t="shared" ca="1" si="77"/>
        <v/>
      </c>
      <c r="AG427" s="231">
        <f ca="1">IF($AC427,ROUND(IF(ISNUMBER(E427),E427,0)*(IF(OR(ISNUMBER(SEARCH("Non déductible",$C427)),ISNUMBER(SEARCH("Non deductible",$C427))),0,IF(ISNUMBER(SEARCH("Repas",$C427)),0.5,IF(ISNUMBER(SEARCH("Bureau à domicile",$C427)),Accueil!$B$13,IF(OR(ISNUMBER(SEARCH("Véhicule",$C427)),ISNUMBER(SEARCH("Vehicule",$C427)),ISNUMBER(SEARCH("vehicule",$C427))),Accueil!$B$14,IFERROR(VLOOKUP($C427,$L$3:$P$43,5,FALSE),1)))))),2),0)</f>
        <v>0</v>
      </c>
      <c r="AH427" s="231">
        <f ca="1">IF($AD427,ROUND(IF(ISNUMBER(F427),F427,0)*(IF(OR(ISNUMBER(SEARCH("Non déductible",$C427)),ISNUMBER(SEARCH("Non deductible",$C427))),0,IF(ISNUMBER(SEARCH("Repas",$C427)),0.5,IF(ISNUMBER(SEARCH("Bureau à domicile",$C427)),Accueil!$B$13,IF(OR(ISNUMBER(SEARCH("Véhicule",$C427)),ISNUMBER(SEARCH("Vehicule",$C427)),ISNUMBER(SEARCH("vehicule",$C427))),Accueil!$B$14,IFERROR(VLOOKUP($C427,$L$3:$P$43,5,FALSE),1)))))),2),0)</f>
        <v>0</v>
      </c>
    </row>
    <row r="428" spans="1:34" ht="20.100000000000001" customHeight="1" x14ac:dyDescent="0.25">
      <c r="A428" s="248" t="str">
        <f>IF(NOT(_xlfn.ISFORMULA(D428)),IF(AND(ISNUMBER(D428),D428&lt;&gt;0),Accueil!$B$7,IF(NOT(_xlfn.ISFORMULA(G428)),IF(AND(ISNUMBER(G428),G428&lt;&gt;0),Accueil!$B$7,""),"")),IF(NOT(_xlfn.ISFORMULA(G428)),IF(AND(ISNUMBER(G428),G428&lt;&gt;0),Accueil!$B$7,""),""))</f>
        <v/>
      </c>
      <c r="B428" s="37"/>
      <c r="C428" s="50"/>
      <c r="D428" s="249" t="str">
        <f t="shared" ca="1" si="68"/>
        <v/>
      </c>
      <c r="E428" s="223" t="str">
        <f t="shared" ca="1" si="69"/>
        <v/>
      </c>
      <c r="F428" s="223" t="str">
        <f t="shared" ca="1" si="70"/>
        <v/>
      </c>
      <c r="G428" s="224" t="str">
        <f t="shared" ca="1" si="71"/>
        <v/>
      </c>
      <c r="H428" s="255" t="str">
        <f t="shared" ca="1" si="72"/>
        <v/>
      </c>
      <c r="I428" s="251" t="str">
        <f t="shared" ca="1" si="73"/>
        <v/>
      </c>
      <c r="J428" s="244" t="str">
        <f t="shared" ca="1" si="74"/>
        <v/>
      </c>
      <c r="K428" s="35"/>
      <c r="L428" s="148"/>
      <c r="M428" s="148"/>
      <c r="N428" s="148"/>
      <c r="O428" s="148"/>
      <c r="P428" s="148"/>
      <c r="Q428" s="148"/>
      <c r="R428" s="148"/>
      <c r="S428" s="148"/>
      <c r="T428" s="197"/>
      <c r="U428" s="35"/>
      <c r="X428" s="148"/>
      <c r="Y428" s="148"/>
      <c r="Z428" s="148"/>
      <c r="AA428" s="228" t="b">
        <f t="shared" ca="1" si="75"/>
        <v>1</v>
      </c>
      <c r="AB428" s="228" t="b">
        <f t="shared" si="76"/>
        <v>0</v>
      </c>
      <c r="AC428" s="228" t="b">
        <f ca="1">AND(Accueil!$Z$100="Régulière",Accueil!$E$5="Oui",$AA428,NOT($AB428),OR($AE428="",Accueil!$E$7="",NOT(ISNUMBER(Accueil!$E$7)),$AE428&gt;=Accueil!$E$7))</f>
        <v>0</v>
      </c>
      <c r="AD428" s="228" t="b">
        <f ca="1">AND(Accueil!$Z$100="Régulière",Accueil!$E$8="Oui",$AA428,NOT($AB428),OR($AE428="",Accueil!$E$10="",NOT(ISNUMBER(Accueil!$E$10)),$AE428&gt;=Accueil!$E$10))</f>
        <v>0</v>
      </c>
      <c r="AE428" s="247" t="str">
        <f>IF(NOT(_xlfn.ISFORMULA(A428)),IF(ISNUMBER(A428),A428,IF(NOT(_xlfn.ISFORMULA(D428)),IF(AND(ISNUMBER(D428),D428&lt;&gt;0),Accueil!$B$7,IF(NOT(_xlfn.ISFORMULA(G428)),IF(AND(ISNUMBER(G428),G428&lt;&gt;0),Accueil!$B$7,""),"")),IF(NOT(_xlfn.ISFORMULA(G428)),IF(AND(ISNUMBER(G428),G428&lt;&gt;0),Accueil!$B$7,""),""))),IF(NOT(_xlfn.ISFORMULA(D428)),IF(AND(ISNUMBER(D428),D428&lt;&gt;0),Accueil!$B$7,IF(NOT(_xlfn.ISFORMULA(G428)),IF(AND(ISNUMBER(G428),G428&lt;&gt;0),Accueil!$B$7,""),"")),IF(NOT(_xlfn.ISFORMULA(G428)),IF(AND(ISNUMBER(G428),G428&lt;&gt;0),Accueil!$B$7,""),"")))</f>
        <v/>
      </c>
      <c r="AF428" s="231" t="str">
        <f t="shared" ca="1" si="77"/>
        <v/>
      </c>
      <c r="AG428" s="231">
        <f ca="1">IF($AC428,ROUND(IF(ISNUMBER(E428),E428,0)*(IF(OR(ISNUMBER(SEARCH("Non déductible",$C428)),ISNUMBER(SEARCH("Non deductible",$C428))),0,IF(ISNUMBER(SEARCH("Repas",$C428)),0.5,IF(ISNUMBER(SEARCH("Bureau à domicile",$C428)),Accueil!$B$13,IF(OR(ISNUMBER(SEARCH("Véhicule",$C428)),ISNUMBER(SEARCH("Vehicule",$C428)),ISNUMBER(SEARCH("vehicule",$C428))),Accueil!$B$14,IFERROR(VLOOKUP($C428,$L$3:$P$43,5,FALSE),1)))))),2),0)</f>
        <v>0</v>
      </c>
      <c r="AH428" s="231">
        <f ca="1">IF($AD428,ROUND(IF(ISNUMBER(F428),F428,0)*(IF(OR(ISNUMBER(SEARCH("Non déductible",$C428)),ISNUMBER(SEARCH("Non deductible",$C428))),0,IF(ISNUMBER(SEARCH("Repas",$C428)),0.5,IF(ISNUMBER(SEARCH("Bureau à domicile",$C428)),Accueil!$B$13,IF(OR(ISNUMBER(SEARCH("Véhicule",$C428)),ISNUMBER(SEARCH("Vehicule",$C428)),ISNUMBER(SEARCH("vehicule",$C428))),Accueil!$B$14,IFERROR(VLOOKUP($C428,$L$3:$P$43,5,FALSE),1)))))),2),0)</f>
        <v>0</v>
      </c>
    </row>
    <row r="429" spans="1:34" ht="20.100000000000001" customHeight="1" x14ac:dyDescent="0.25">
      <c r="A429" s="248" t="str">
        <f>IF(NOT(_xlfn.ISFORMULA(D429)),IF(AND(ISNUMBER(D429),D429&lt;&gt;0),Accueil!$B$7,IF(NOT(_xlfn.ISFORMULA(G429)),IF(AND(ISNUMBER(G429),G429&lt;&gt;0),Accueil!$B$7,""),"")),IF(NOT(_xlfn.ISFORMULA(G429)),IF(AND(ISNUMBER(G429),G429&lt;&gt;0),Accueil!$B$7,""),""))</f>
        <v/>
      </c>
      <c r="B429" s="37"/>
      <c r="C429" s="50"/>
      <c r="D429" s="249" t="str">
        <f t="shared" ca="1" si="68"/>
        <v/>
      </c>
      <c r="E429" s="223" t="str">
        <f t="shared" ca="1" si="69"/>
        <v/>
      </c>
      <c r="F429" s="223" t="str">
        <f t="shared" ca="1" si="70"/>
        <v/>
      </c>
      <c r="G429" s="224" t="str">
        <f t="shared" ca="1" si="71"/>
        <v/>
      </c>
      <c r="H429" s="255" t="str">
        <f t="shared" ca="1" si="72"/>
        <v/>
      </c>
      <c r="I429" s="251" t="str">
        <f t="shared" ca="1" si="73"/>
        <v/>
      </c>
      <c r="J429" s="244" t="str">
        <f t="shared" ca="1" si="74"/>
        <v/>
      </c>
      <c r="K429" s="35"/>
      <c r="L429" s="148"/>
      <c r="M429" s="148"/>
      <c r="N429" s="148"/>
      <c r="O429" s="148"/>
      <c r="P429" s="148"/>
      <c r="Q429" s="148"/>
      <c r="R429" s="148"/>
      <c r="S429" s="148"/>
      <c r="T429" s="197"/>
      <c r="U429" s="35"/>
      <c r="X429" s="148"/>
      <c r="Y429" s="148"/>
      <c r="Z429" s="148"/>
      <c r="AA429" s="228" t="b">
        <f t="shared" ca="1" si="75"/>
        <v>1</v>
      </c>
      <c r="AB429" s="228" t="b">
        <f t="shared" si="76"/>
        <v>0</v>
      </c>
      <c r="AC429" s="228" t="b">
        <f ca="1">AND(Accueil!$Z$100="Régulière",Accueil!$E$5="Oui",$AA429,NOT($AB429),OR($AE429="",Accueil!$E$7="",NOT(ISNUMBER(Accueil!$E$7)),$AE429&gt;=Accueil!$E$7))</f>
        <v>0</v>
      </c>
      <c r="AD429" s="228" t="b">
        <f ca="1">AND(Accueil!$Z$100="Régulière",Accueil!$E$8="Oui",$AA429,NOT($AB429),OR($AE429="",Accueil!$E$10="",NOT(ISNUMBER(Accueil!$E$10)),$AE429&gt;=Accueil!$E$10))</f>
        <v>0</v>
      </c>
      <c r="AE429" s="247" t="str">
        <f>IF(NOT(_xlfn.ISFORMULA(A429)),IF(ISNUMBER(A429),A429,IF(NOT(_xlfn.ISFORMULA(D429)),IF(AND(ISNUMBER(D429),D429&lt;&gt;0),Accueil!$B$7,IF(NOT(_xlfn.ISFORMULA(G429)),IF(AND(ISNUMBER(G429),G429&lt;&gt;0),Accueil!$B$7,""),"")),IF(NOT(_xlfn.ISFORMULA(G429)),IF(AND(ISNUMBER(G429),G429&lt;&gt;0),Accueil!$B$7,""),""))),IF(NOT(_xlfn.ISFORMULA(D429)),IF(AND(ISNUMBER(D429),D429&lt;&gt;0),Accueil!$B$7,IF(NOT(_xlfn.ISFORMULA(G429)),IF(AND(ISNUMBER(G429),G429&lt;&gt;0),Accueil!$B$7,""),"")),IF(NOT(_xlfn.ISFORMULA(G429)),IF(AND(ISNUMBER(G429),G429&lt;&gt;0),Accueil!$B$7,""),"")))</f>
        <v/>
      </c>
      <c r="AF429" s="231" t="str">
        <f t="shared" ca="1" si="77"/>
        <v/>
      </c>
      <c r="AG429" s="231">
        <f ca="1">IF($AC429,ROUND(IF(ISNUMBER(E429),E429,0)*(IF(OR(ISNUMBER(SEARCH("Non déductible",$C429)),ISNUMBER(SEARCH("Non deductible",$C429))),0,IF(ISNUMBER(SEARCH("Repas",$C429)),0.5,IF(ISNUMBER(SEARCH("Bureau à domicile",$C429)),Accueil!$B$13,IF(OR(ISNUMBER(SEARCH("Véhicule",$C429)),ISNUMBER(SEARCH("Vehicule",$C429)),ISNUMBER(SEARCH("vehicule",$C429))),Accueil!$B$14,IFERROR(VLOOKUP($C429,$L$3:$P$43,5,FALSE),1)))))),2),0)</f>
        <v>0</v>
      </c>
      <c r="AH429" s="231">
        <f ca="1">IF($AD429,ROUND(IF(ISNUMBER(F429),F429,0)*(IF(OR(ISNUMBER(SEARCH("Non déductible",$C429)),ISNUMBER(SEARCH("Non deductible",$C429))),0,IF(ISNUMBER(SEARCH("Repas",$C429)),0.5,IF(ISNUMBER(SEARCH("Bureau à domicile",$C429)),Accueil!$B$13,IF(OR(ISNUMBER(SEARCH("Véhicule",$C429)),ISNUMBER(SEARCH("Vehicule",$C429)),ISNUMBER(SEARCH("vehicule",$C429))),Accueil!$B$14,IFERROR(VLOOKUP($C429,$L$3:$P$43,5,FALSE),1)))))),2),0)</f>
        <v>0</v>
      </c>
    </row>
    <row r="430" spans="1:34" ht="20.100000000000001" customHeight="1" x14ac:dyDescent="0.25">
      <c r="A430" s="248" t="str">
        <f>IF(NOT(_xlfn.ISFORMULA(D430)),IF(AND(ISNUMBER(D430),D430&lt;&gt;0),Accueil!$B$7,IF(NOT(_xlfn.ISFORMULA(G430)),IF(AND(ISNUMBER(G430),G430&lt;&gt;0),Accueil!$B$7,""),"")),IF(NOT(_xlfn.ISFORMULA(G430)),IF(AND(ISNUMBER(G430),G430&lt;&gt;0),Accueil!$B$7,""),""))</f>
        <v/>
      </c>
      <c r="B430" s="37"/>
      <c r="C430" s="50"/>
      <c r="D430" s="249" t="str">
        <f t="shared" ca="1" si="68"/>
        <v/>
      </c>
      <c r="E430" s="223" t="str">
        <f t="shared" ca="1" si="69"/>
        <v/>
      </c>
      <c r="F430" s="223" t="str">
        <f t="shared" ca="1" si="70"/>
        <v/>
      </c>
      <c r="G430" s="224" t="str">
        <f t="shared" ca="1" si="71"/>
        <v/>
      </c>
      <c r="H430" s="255" t="str">
        <f t="shared" ca="1" si="72"/>
        <v/>
      </c>
      <c r="I430" s="251" t="str">
        <f t="shared" ca="1" si="73"/>
        <v/>
      </c>
      <c r="J430" s="244" t="str">
        <f t="shared" ca="1" si="74"/>
        <v/>
      </c>
      <c r="K430" s="35"/>
      <c r="L430" s="148"/>
      <c r="M430" s="148"/>
      <c r="N430" s="148"/>
      <c r="O430" s="148"/>
      <c r="P430" s="148"/>
      <c r="Q430" s="148"/>
      <c r="R430" s="148"/>
      <c r="S430" s="148"/>
      <c r="T430" s="197"/>
      <c r="U430" s="35"/>
      <c r="X430" s="148"/>
      <c r="Y430" s="148"/>
      <c r="Z430" s="148"/>
      <c r="AA430" s="228" t="b">
        <f t="shared" ca="1" si="75"/>
        <v>1</v>
      </c>
      <c r="AB430" s="228" t="b">
        <f t="shared" si="76"/>
        <v>0</v>
      </c>
      <c r="AC430" s="228" t="b">
        <f ca="1">AND(Accueil!$Z$100="Régulière",Accueil!$E$5="Oui",$AA430,NOT($AB430),OR($AE430="",Accueil!$E$7="",NOT(ISNUMBER(Accueil!$E$7)),$AE430&gt;=Accueil!$E$7))</f>
        <v>0</v>
      </c>
      <c r="AD430" s="228" t="b">
        <f ca="1">AND(Accueil!$Z$100="Régulière",Accueil!$E$8="Oui",$AA430,NOT($AB430),OR($AE430="",Accueil!$E$10="",NOT(ISNUMBER(Accueil!$E$10)),$AE430&gt;=Accueil!$E$10))</f>
        <v>0</v>
      </c>
      <c r="AE430" s="247" t="str">
        <f>IF(NOT(_xlfn.ISFORMULA(A430)),IF(ISNUMBER(A430),A430,IF(NOT(_xlfn.ISFORMULA(D430)),IF(AND(ISNUMBER(D430),D430&lt;&gt;0),Accueil!$B$7,IF(NOT(_xlfn.ISFORMULA(G430)),IF(AND(ISNUMBER(G430),G430&lt;&gt;0),Accueil!$B$7,""),"")),IF(NOT(_xlfn.ISFORMULA(G430)),IF(AND(ISNUMBER(G430),G430&lt;&gt;0),Accueil!$B$7,""),""))),IF(NOT(_xlfn.ISFORMULA(D430)),IF(AND(ISNUMBER(D430),D430&lt;&gt;0),Accueil!$B$7,IF(NOT(_xlfn.ISFORMULA(G430)),IF(AND(ISNUMBER(G430),G430&lt;&gt;0),Accueil!$B$7,""),"")),IF(NOT(_xlfn.ISFORMULA(G430)),IF(AND(ISNUMBER(G430),G430&lt;&gt;0),Accueil!$B$7,""),"")))</f>
        <v/>
      </c>
      <c r="AF430" s="231" t="str">
        <f t="shared" ca="1" si="77"/>
        <v/>
      </c>
      <c r="AG430" s="231">
        <f ca="1">IF($AC430,ROUND(IF(ISNUMBER(E430),E430,0)*(IF(OR(ISNUMBER(SEARCH("Non déductible",$C430)),ISNUMBER(SEARCH("Non deductible",$C430))),0,IF(ISNUMBER(SEARCH("Repas",$C430)),0.5,IF(ISNUMBER(SEARCH("Bureau à domicile",$C430)),Accueil!$B$13,IF(OR(ISNUMBER(SEARCH("Véhicule",$C430)),ISNUMBER(SEARCH("Vehicule",$C430)),ISNUMBER(SEARCH("vehicule",$C430))),Accueil!$B$14,IFERROR(VLOOKUP($C430,$L$3:$P$43,5,FALSE),1)))))),2),0)</f>
        <v>0</v>
      </c>
      <c r="AH430" s="231">
        <f ca="1">IF($AD430,ROUND(IF(ISNUMBER(F430),F430,0)*(IF(OR(ISNUMBER(SEARCH("Non déductible",$C430)),ISNUMBER(SEARCH("Non deductible",$C430))),0,IF(ISNUMBER(SEARCH("Repas",$C430)),0.5,IF(ISNUMBER(SEARCH("Bureau à domicile",$C430)),Accueil!$B$13,IF(OR(ISNUMBER(SEARCH("Véhicule",$C430)),ISNUMBER(SEARCH("Vehicule",$C430)),ISNUMBER(SEARCH("vehicule",$C430))),Accueil!$B$14,IFERROR(VLOOKUP($C430,$L$3:$P$43,5,FALSE),1)))))),2),0)</f>
        <v>0</v>
      </c>
    </row>
    <row r="431" spans="1:34" ht="20.100000000000001" customHeight="1" x14ac:dyDescent="0.25">
      <c r="A431" s="248" t="str">
        <f>IF(NOT(_xlfn.ISFORMULA(D431)),IF(AND(ISNUMBER(D431),D431&lt;&gt;0),Accueil!$B$7,IF(NOT(_xlfn.ISFORMULA(G431)),IF(AND(ISNUMBER(G431),G431&lt;&gt;0),Accueil!$B$7,""),"")),IF(NOT(_xlfn.ISFORMULA(G431)),IF(AND(ISNUMBER(G431),G431&lt;&gt;0),Accueil!$B$7,""),""))</f>
        <v/>
      </c>
      <c r="B431" s="37"/>
      <c r="C431" s="50"/>
      <c r="D431" s="249" t="str">
        <f t="shared" ca="1" si="68"/>
        <v/>
      </c>
      <c r="E431" s="223" t="str">
        <f t="shared" ca="1" si="69"/>
        <v/>
      </c>
      <c r="F431" s="223" t="str">
        <f t="shared" ca="1" si="70"/>
        <v/>
      </c>
      <c r="G431" s="224" t="str">
        <f t="shared" ca="1" si="71"/>
        <v/>
      </c>
      <c r="H431" s="255" t="str">
        <f t="shared" ca="1" si="72"/>
        <v/>
      </c>
      <c r="I431" s="251" t="str">
        <f t="shared" ca="1" si="73"/>
        <v/>
      </c>
      <c r="J431" s="244" t="str">
        <f t="shared" ca="1" si="74"/>
        <v/>
      </c>
      <c r="K431" s="35"/>
      <c r="L431" s="148"/>
      <c r="M431" s="148"/>
      <c r="N431" s="148"/>
      <c r="O431" s="148"/>
      <c r="P431" s="148"/>
      <c r="Q431" s="148"/>
      <c r="R431" s="148"/>
      <c r="S431" s="148"/>
      <c r="T431" s="197"/>
      <c r="U431" s="35"/>
      <c r="X431" s="148"/>
      <c r="Y431" s="148"/>
      <c r="Z431" s="148"/>
      <c r="AA431" s="228" t="b">
        <f t="shared" ca="1" si="75"/>
        <v>1</v>
      </c>
      <c r="AB431" s="228" t="b">
        <f t="shared" si="76"/>
        <v>0</v>
      </c>
      <c r="AC431" s="228" t="b">
        <f ca="1">AND(Accueil!$Z$100="Régulière",Accueil!$E$5="Oui",$AA431,NOT($AB431),OR($AE431="",Accueil!$E$7="",NOT(ISNUMBER(Accueil!$E$7)),$AE431&gt;=Accueil!$E$7))</f>
        <v>0</v>
      </c>
      <c r="AD431" s="228" t="b">
        <f ca="1">AND(Accueil!$Z$100="Régulière",Accueil!$E$8="Oui",$AA431,NOT($AB431),OR($AE431="",Accueil!$E$10="",NOT(ISNUMBER(Accueil!$E$10)),$AE431&gt;=Accueil!$E$10))</f>
        <v>0</v>
      </c>
      <c r="AE431" s="247" t="str">
        <f>IF(NOT(_xlfn.ISFORMULA(A431)),IF(ISNUMBER(A431),A431,IF(NOT(_xlfn.ISFORMULA(D431)),IF(AND(ISNUMBER(D431),D431&lt;&gt;0),Accueil!$B$7,IF(NOT(_xlfn.ISFORMULA(G431)),IF(AND(ISNUMBER(G431),G431&lt;&gt;0),Accueil!$B$7,""),"")),IF(NOT(_xlfn.ISFORMULA(G431)),IF(AND(ISNUMBER(G431),G431&lt;&gt;0),Accueil!$B$7,""),""))),IF(NOT(_xlfn.ISFORMULA(D431)),IF(AND(ISNUMBER(D431),D431&lt;&gt;0),Accueil!$B$7,IF(NOT(_xlfn.ISFORMULA(G431)),IF(AND(ISNUMBER(G431),G431&lt;&gt;0),Accueil!$B$7,""),"")),IF(NOT(_xlfn.ISFORMULA(G431)),IF(AND(ISNUMBER(G431),G431&lt;&gt;0),Accueil!$B$7,""),"")))</f>
        <v/>
      </c>
      <c r="AF431" s="231" t="str">
        <f t="shared" ca="1" si="77"/>
        <v/>
      </c>
      <c r="AG431" s="231">
        <f ca="1">IF($AC431,ROUND(IF(ISNUMBER(E431),E431,0)*(IF(OR(ISNUMBER(SEARCH("Non déductible",$C431)),ISNUMBER(SEARCH("Non deductible",$C431))),0,IF(ISNUMBER(SEARCH("Repas",$C431)),0.5,IF(ISNUMBER(SEARCH("Bureau à domicile",$C431)),Accueil!$B$13,IF(OR(ISNUMBER(SEARCH("Véhicule",$C431)),ISNUMBER(SEARCH("Vehicule",$C431)),ISNUMBER(SEARCH("vehicule",$C431))),Accueil!$B$14,IFERROR(VLOOKUP($C431,$L$3:$P$43,5,FALSE),1)))))),2),0)</f>
        <v>0</v>
      </c>
      <c r="AH431" s="231">
        <f ca="1">IF($AD431,ROUND(IF(ISNUMBER(F431),F431,0)*(IF(OR(ISNUMBER(SEARCH("Non déductible",$C431)),ISNUMBER(SEARCH("Non deductible",$C431))),0,IF(ISNUMBER(SEARCH("Repas",$C431)),0.5,IF(ISNUMBER(SEARCH("Bureau à domicile",$C431)),Accueil!$B$13,IF(OR(ISNUMBER(SEARCH("Véhicule",$C431)),ISNUMBER(SEARCH("Vehicule",$C431)),ISNUMBER(SEARCH("vehicule",$C431))),Accueil!$B$14,IFERROR(VLOOKUP($C431,$L$3:$P$43,5,FALSE),1)))))),2),0)</f>
        <v>0</v>
      </c>
    </row>
    <row r="432" spans="1:34" ht="20.100000000000001" customHeight="1" x14ac:dyDescent="0.25">
      <c r="A432" s="248" t="str">
        <f>IF(NOT(_xlfn.ISFORMULA(D432)),IF(AND(ISNUMBER(D432),D432&lt;&gt;0),Accueil!$B$7,IF(NOT(_xlfn.ISFORMULA(G432)),IF(AND(ISNUMBER(G432),G432&lt;&gt;0),Accueil!$B$7,""),"")),IF(NOT(_xlfn.ISFORMULA(G432)),IF(AND(ISNUMBER(G432),G432&lt;&gt;0),Accueil!$B$7,""),""))</f>
        <v/>
      </c>
      <c r="B432" s="37"/>
      <c r="C432" s="50"/>
      <c r="D432" s="249" t="str">
        <f t="shared" ca="1" si="68"/>
        <v/>
      </c>
      <c r="E432" s="223" t="str">
        <f t="shared" ca="1" si="69"/>
        <v/>
      </c>
      <c r="F432" s="223" t="str">
        <f t="shared" ca="1" si="70"/>
        <v/>
      </c>
      <c r="G432" s="224" t="str">
        <f t="shared" ca="1" si="71"/>
        <v/>
      </c>
      <c r="H432" s="255" t="str">
        <f t="shared" ca="1" si="72"/>
        <v/>
      </c>
      <c r="I432" s="251" t="str">
        <f t="shared" ca="1" si="73"/>
        <v/>
      </c>
      <c r="J432" s="244" t="str">
        <f t="shared" ca="1" si="74"/>
        <v/>
      </c>
      <c r="K432" s="35"/>
      <c r="L432" s="148"/>
      <c r="M432" s="148"/>
      <c r="N432" s="148"/>
      <c r="O432" s="148"/>
      <c r="P432" s="148"/>
      <c r="Q432" s="148"/>
      <c r="R432" s="148"/>
      <c r="S432" s="148"/>
      <c r="T432" s="197"/>
      <c r="U432" s="35"/>
      <c r="X432" s="148"/>
      <c r="Y432" s="148"/>
      <c r="Z432" s="148"/>
      <c r="AA432" s="228" t="b">
        <f t="shared" ca="1" si="75"/>
        <v>1</v>
      </c>
      <c r="AB432" s="228" t="b">
        <f t="shared" si="76"/>
        <v>0</v>
      </c>
      <c r="AC432" s="228" t="b">
        <f ca="1">AND(Accueil!$Z$100="Régulière",Accueil!$E$5="Oui",$AA432,NOT($AB432),OR($AE432="",Accueil!$E$7="",NOT(ISNUMBER(Accueil!$E$7)),$AE432&gt;=Accueil!$E$7))</f>
        <v>0</v>
      </c>
      <c r="AD432" s="228" t="b">
        <f ca="1">AND(Accueil!$Z$100="Régulière",Accueil!$E$8="Oui",$AA432,NOT($AB432),OR($AE432="",Accueil!$E$10="",NOT(ISNUMBER(Accueil!$E$10)),$AE432&gt;=Accueil!$E$10))</f>
        <v>0</v>
      </c>
      <c r="AE432" s="247" t="str">
        <f>IF(NOT(_xlfn.ISFORMULA(A432)),IF(ISNUMBER(A432),A432,IF(NOT(_xlfn.ISFORMULA(D432)),IF(AND(ISNUMBER(D432),D432&lt;&gt;0),Accueil!$B$7,IF(NOT(_xlfn.ISFORMULA(G432)),IF(AND(ISNUMBER(G432),G432&lt;&gt;0),Accueil!$B$7,""),"")),IF(NOT(_xlfn.ISFORMULA(G432)),IF(AND(ISNUMBER(G432),G432&lt;&gt;0),Accueil!$B$7,""),""))),IF(NOT(_xlfn.ISFORMULA(D432)),IF(AND(ISNUMBER(D432),D432&lt;&gt;0),Accueil!$B$7,IF(NOT(_xlfn.ISFORMULA(G432)),IF(AND(ISNUMBER(G432),G432&lt;&gt;0),Accueil!$B$7,""),"")),IF(NOT(_xlfn.ISFORMULA(G432)),IF(AND(ISNUMBER(G432),G432&lt;&gt;0),Accueil!$B$7,""),"")))</f>
        <v/>
      </c>
      <c r="AF432" s="231" t="str">
        <f t="shared" ca="1" si="77"/>
        <v/>
      </c>
      <c r="AG432" s="231">
        <f ca="1">IF($AC432,ROUND(IF(ISNUMBER(E432),E432,0)*(IF(OR(ISNUMBER(SEARCH("Non déductible",$C432)),ISNUMBER(SEARCH("Non deductible",$C432))),0,IF(ISNUMBER(SEARCH("Repas",$C432)),0.5,IF(ISNUMBER(SEARCH("Bureau à domicile",$C432)),Accueil!$B$13,IF(OR(ISNUMBER(SEARCH("Véhicule",$C432)),ISNUMBER(SEARCH("Vehicule",$C432)),ISNUMBER(SEARCH("vehicule",$C432))),Accueil!$B$14,IFERROR(VLOOKUP($C432,$L$3:$P$43,5,FALSE),1)))))),2),0)</f>
        <v>0</v>
      </c>
      <c r="AH432" s="231">
        <f ca="1">IF($AD432,ROUND(IF(ISNUMBER(F432),F432,0)*(IF(OR(ISNUMBER(SEARCH("Non déductible",$C432)),ISNUMBER(SEARCH("Non deductible",$C432))),0,IF(ISNUMBER(SEARCH("Repas",$C432)),0.5,IF(ISNUMBER(SEARCH("Bureau à domicile",$C432)),Accueil!$B$13,IF(OR(ISNUMBER(SEARCH("Véhicule",$C432)),ISNUMBER(SEARCH("Vehicule",$C432)),ISNUMBER(SEARCH("vehicule",$C432))),Accueil!$B$14,IFERROR(VLOOKUP($C432,$L$3:$P$43,5,FALSE),1)))))),2),0)</f>
        <v>0</v>
      </c>
    </row>
    <row r="433" spans="1:34" ht="20.100000000000001" customHeight="1" x14ac:dyDescent="0.25">
      <c r="A433" s="248" t="str">
        <f>IF(NOT(_xlfn.ISFORMULA(D433)),IF(AND(ISNUMBER(D433),D433&lt;&gt;0),Accueil!$B$7,IF(NOT(_xlfn.ISFORMULA(G433)),IF(AND(ISNUMBER(G433),G433&lt;&gt;0),Accueil!$B$7,""),"")),IF(NOT(_xlfn.ISFORMULA(G433)),IF(AND(ISNUMBER(G433),G433&lt;&gt;0),Accueil!$B$7,""),""))</f>
        <v/>
      </c>
      <c r="B433" s="37"/>
      <c r="C433" s="50"/>
      <c r="D433" s="249" t="str">
        <f t="shared" ca="1" si="68"/>
        <v/>
      </c>
      <c r="E433" s="223" t="str">
        <f t="shared" ca="1" si="69"/>
        <v/>
      </c>
      <c r="F433" s="223" t="str">
        <f t="shared" ca="1" si="70"/>
        <v/>
      </c>
      <c r="G433" s="224" t="str">
        <f t="shared" ca="1" si="71"/>
        <v/>
      </c>
      <c r="H433" s="255" t="str">
        <f t="shared" ca="1" si="72"/>
        <v/>
      </c>
      <c r="I433" s="251" t="str">
        <f t="shared" ca="1" si="73"/>
        <v/>
      </c>
      <c r="J433" s="244" t="str">
        <f t="shared" ca="1" si="74"/>
        <v/>
      </c>
      <c r="K433" s="35"/>
      <c r="L433" s="148"/>
      <c r="M433" s="148"/>
      <c r="N433" s="148"/>
      <c r="O433" s="148"/>
      <c r="P433" s="148"/>
      <c r="Q433" s="148"/>
      <c r="R433" s="148"/>
      <c r="S433" s="148"/>
      <c r="T433" s="197"/>
      <c r="U433" s="35"/>
      <c r="X433" s="148"/>
      <c r="Y433" s="148"/>
      <c r="Z433" s="148"/>
      <c r="AA433" s="228" t="b">
        <f t="shared" ca="1" si="75"/>
        <v>1</v>
      </c>
      <c r="AB433" s="228" t="b">
        <f t="shared" si="76"/>
        <v>0</v>
      </c>
      <c r="AC433" s="228" t="b">
        <f ca="1">AND(Accueil!$Z$100="Régulière",Accueil!$E$5="Oui",$AA433,NOT($AB433),OR($AE433="",Accueil!$E$7="",NOT(ISNUMBER(Accueil!$E$7)),$AE433&gt;=Accueil!$E$7))</f>
        <v>0</v>
      </c>
      <c r="AD433" s="228" t="b">
        <f ca="1">AND(Accueil!$Z$100="Régulière",Accueil!$E$8="Oui",$AA433,NOT($AB433),OR($AE433="",Accueil!$E$10="",NOT(ISNUMBER(Accueil!$E$10)),$AE433&gt;=Accueil!$E$10))</f>
        <v>0</v>
      </c>
      <c r="AE433" s="247" t="str">
        <f>IF(NOT(_xlfn.ISFORMULA(A433)),IF(ISNUMBER(A433),A433,IF(NOT(_xlfn.ISFORMULA(D433)),IF(AND(ISNUMBER(D433),D433&lt;&gt;0),Accueil!$B$7,IF(NOT(_xlfn.ISFORMULA(G433)),IF(AND(ISNUMBER(G433),G433&lt;&gt;0),Accueil!$B$7,""),"")),IF(NOT(_xlfn.ISFORMULA(G433)),IF(AND(ISNUMBER(G433),G433&lt;&gt;0),Accueil!$B$7,""),""))),IF(NOT(_xlfn.ISFORMULA(D433)),IF(AND(ISNUMBER(D433),D433&lt;&gt;0),Accueil!$B$7,IF(NOT(_xlfn.ISFORMULA(G433)),IF(AND(ISNUMBER(G433),G433&lt;&gt;0),Accueil!$B$7,""),"")),IF(NOT(_xlfn.ISFORMULA(G433)),IF(AND(ISNUMBER(G433),G433&lt;&gt;0),Accueil!$B$7,""),"")))</f>
        <v/>
      </c>
      <c r="AF433" s="231" t="str">
        <f t="shared" ca="1" si="77"/>
        <v/>
      </c>
      <c r="AG433" s="231">
        <f ca="1">IF($AC433,ROUND(IF(ISNUMBER(E433),E433,0)*(IF(OR(ISNUMBER(SEARCH("Non déductible",$C433)),ISNUMBER(SEARCH("Non deductible",$C433))),0,IF(ISNUMBER(SEARCH("Repas",$C433)),0.5,IF(ISNUMBER(SEARCH("Bureau à domicile",$C433)),Accueil!$B$13,IF(OR(ISNUMBER(SEARCH("Véhicule",$C433)),ISNUMBER(SEARCH("Vehicule",$C433)),ISNUMBER(SEARCH("vehicule",$C433))),Accueil!$B$14,IFERROR(VLOOKUP($C433,$L$3:$P$43,5,FALSE),1)))))),2),0)</f>
        <v>0</v>
      </c>
      <c r="AH433" s="231">
        <f ca="1">IF($AD433,ROUND(IF(ISNUMBER(F433),F433,0)*(IF(OR(ISNUMBER(SEARCH("Non déductible",$C433)),ISNUMBER(SEARCH("Non deductible",$C433))),0,IF(ISNUMBER(SEARCH("Repas",$C433)),0.5,IF(ISNUMBER(SEARCH("Bureau à domicile",$C433)),Accueil!$B$13,IF(OR(ISNUMBER(SEARCH("Véhicule",$C433)),ISNUMBER(SEARCH("Vehicule",$C433)),ISNUMBER(SEARCH("vehicule",$C433))),Accueil!$B$14,IFERROR(VLOOKUP($C433,$L$3:$P$43,5,FALSE),1)))))),2),0)</f>
        <v>0</v>
      </c>
    </row>
    <row r="434" spans="1:34" ht="20.100000000000001" customHeight="1" x14ac:dyDescent="0.25">
      <c r="A434" s="248" t="str">
        <f>IF(NOT(_xlfn.ISFORMULA(D434)),IF(AND(ISNUMBER(D434),D434&lt;&gt;0),Accueil!$B$7,IF(NOT(_xlfn.ISFORMULA(G434)),IF(AND(ISNUMBER(G434),G434&lt;&gt;0),Accueil!$B$7,""),"")),IF(NOT(_xlfn.ISFORMULA(G434)),IF(AND(ISNUMBER(G434),G434&lt;&gt;0),Accueil!$B$7,""),""))</f>
        <v/>
      </c>
      <c r="B434" s="37"/>
      <c r="C434" s="50"/>
      <c r="D434" s="249" t="str">
        <f t="shared" ca="1" si="68"/>
        <v/>
      </c>
      <c r="E434" s="223" t="str">
        <f t="shared" ca="1" si="69"/>
        <v/>
      </c>
      <c r="F434" s="223" t="str">
        <f t="shared" ca="1" si="70"/>
        <v/>
      </c>
      <c r="G434" s="224" t="str">
        <f t="shared" ca="1" si="71"/>
        <v/>
      </c>
      <c r="H434" s="255" t="str">
        <f t="shared" ca="1" si="72"/>
        <v/>
      </c>
      <c r="I434" s="251" t="str">
        <f t="shared" ca="1" si="73"/>
        <v/>
      </c>
      <c r="J434" s="244" t="str">
        <f t="shared" ca="1" si="74"/>
        <v/>
      </c>
      <c r="K434" s="35"/>
      <c r="L434" s="148"/>
      <c r="M434" s="148"/>
      <c r="N434" s="148"/>
      <c r="O434" s="148"/>
      <c r="P434" s="148"/>
      <c r="Q434" s="148"/>
      <c r="R434" s="148"/>
      <c r="S434" s="148"/>
      <c r="T434" s="197"/>
      <c r="U434" s="35"/>
      <c r="X434" s="148"/>
      <c r="Y434" s="148"/>
      <c r="Z434" s="148"/>
      <c r="AA434" s="228" t="b">
        <f t="shared" ca="1" si="75"/>
        <v>1</v>
      </c>
      <c r="AB434" s="228" t="b">
        <f t="shared" si="76"/>
        <v>0</v>
      </c>
      <c r="AC434" s="228" t="b">
        <f ca="1">AND(Accueil!$Z$100="Régulière",Accueil!$E$5="Oui",$AA434,NOT($AB434),OR($AE434="",Accueil!$E$7="",NOT(ISNUMBER(Accueil!$E$7)),$AE434&gt;=Accueil!$E$7))</f>
        <v>0</v>
      </c>
      <c r="AD434" s="228" t="b">
        <f ca="1">AND(Accueil!$Z$100="Régulière",Accueil!$E$8="Oui",$AA434,NOT($AB434),OR($AE434="",Accueil!$E$10="",NOT(ISNUMBER(Accueil!$E$10)),$AE434&gt;=Accueil!$E$10))</f>
        <v>0</v>
      </c>
      <c r="AE434" s="247" t="str">
        <f>IF(NOT(_xlfn.ISFORMULA(A434)),IF(ISNUMBER(A434),A434,IF(NOT(_xlfn.ISFORMULA(D434)),IF(AND(ISNUMBER(D434),D434&lt;&gt;0),Accueil!$B$7,IF(NOT(_xlfn.ISFORMULA(G434)),IF(AND(ISNUMBER(G434),G434&lt;&gt;0),Accueil!$B$7,""),"")),IF(NOT(_xlfn.ISFORMULA(G434)),IF(AND(ISNUMBER(G434),G434&lt;&gt;0),Accueil!$B$7,""),""))),IF(NOT(_xlfn.ISFORMULA(D434)),IF(AND(ISNUMBER(D434),D434&lt;&gt;0),Accueil!$B$7,IF(NOT(_xlfn.ISFORMULA(G434)),IF(AND(ISNUMBER(G434),G434&lt;&gt;0),Accueil!$B$7,""),"")),IF(NOT(_xlfn.ISFORMULA(G434)),IF(AND(ISNUMBER(G434),G434&lt;&gt;0),Accueil!$B$7,""),"")))</f>
        <v/>
      </c>
      <c r="AF434" s="231" t="str">
        <f t="shared" ca="1" si="77"/>
        <v/>
      </c>
      <c r="AG434" s="231">
        <f ca="1">IF($AC434,ROUND(IF(ISNUMBER(E434),E434,0)*(IF(OR(ISNUMBER(SEARCH("Non déductible",$C434)),ISNUMBER(SEARCH("Non deductible",$C434))),0,IF(ISNUMBER(SEARCH("Repas",$C434)),0.5,IF(ISNUMBER(SEARCH("Bureau à domicile",$C434)),Accueil!$B$13,IF(OR(ISNUMBER(SEARCH("Véhicule",$C434)),ISNUMBER(SEARCH("Vehicule",$C434)),ISNUMBER(SEARCH("vehicule",$C434))),Accueil!$B$14,IFERROR(VLOOKUP($C434,$L$3:$P$43,5,FALSE),1)))))),2),0)</f>
        <v>0</v>
      </c>
      <c r="AH434" s="231">
        <f ca="1">IF($AD434,ROUND(IF(ISNUMBER(F434),F434,0)*(IF(OR(ISNUMBER(SEARCH("Non déductible",$C434)),ISNUMBER(SEARCH("Non deductible",$C434))),0,IF(ISNUMBER(SEARCH("Repas",$C434)),0.5,IF(ISNUMBER(SEARCH("Bureau à domicile",$C434)),Accueil!$B$13,IF(OR(ISNUMBER(SEARCH("Véhicule",$C434)),ISNUMBER(SEARCH("Vehicule",$C434)),ISNUMBER(SEARCH("vehicule",$C434))),Accueil!$B$14,IFERROR(VLOOKUP($C434,$L$3:$P$43,5,FALSE),1)))))),2),0)</f>
        <v>0</v>
      </c>
    </row>
    <row r="435" spans="1:34" ht="20.100000000000001" customHeight="1" x14ac:dyDescent="0.25">
      <c r="A435" s="248" t="str">
        <f>IF(NOT(_xlfn.ISFORMULA(D435)),IF(AND(ISNUMBER(D435),D435&lt;&gt;0),Accueil!$B$7,IF(NOT(_xlfn.ISFORMULA(G435)),IF(AND(ISNUMBER(G435),G435&lt;&gt;0),Accueil!$B$7,""),"")),IF(NOT(_xlfn.ISFORMULA(G435)),IF(AND(ISNUMBER(G435),G435&lt;&gt;0),Accueil!$B$7,""),""))</f>
        <v/>
      </c>
      <c r="B435" s="37"/>
      <c r="C435" s="50"/>
      <c r="D435" s="249" t="str">
        <f t="shared" ca="1" si="68"/>
        <v/>
      </c>
      <c r="E435" s="223" t="str">
        <f t="shared" ca="1" si="69"/>
        <v/>
      </c>
      <c r="F435" s="223" t="str">
        <f t="shared" ca="1" si="70"/>
        <v/>
      </c>
      <c r="G435" s="224" t="str">
        <f t="shared" ca="1" si="71"/>
        <v/>
      </c>
      <c r="H435" s="255" t="str">
        <f t="shared" ca="1" si="72"/>
        <v/>
      </c>
      <c r="I435" s="251" t="str">
        <f t="shared" ca="1" si="73"/>
        <v/>
      </c>
      <c r="J435" s="244" t="str">
        <f t="shared" ca="1" si="74"/>
        <v/>
      </c>
      <c r="K435" s="35"/>
      <c r="L435" s="148"/>
      <c r="M435" s="148"/>
      <c r="N435" s="148"/>
      <c r="O435" s="148"/>
      <c r="P435" s="148"/>
      <c r="Q435" s="148"/>
      <c r="R435" s="148"/>
      <c r="S435" s="148"/>
      <c r="T435" s="197"/>
      <c r="U435" s="35"/>
      <c r="X435" s="148"/>
      <c r="Y435" s="148"/>
      <c r="Z435" s="148"/>
      <c r="AA435" s="228" t="b">
        <f t="shared" ca="1" si="75"/>
        <v>1</v>
      </c>
      <c r="AB435" s="228" t="b">
        <f t="shared" si="76"/>
        <v>0</v>
      </c>
      <c r="AC435" s="228" t="b">
        <f ca="1">AND(Accueil!$Z$100="Régulière",Accueil!$E$5="Oui",$AA435,NOT($AB435),OR($AE435="",Accueil!$E$7="",NOT(ISNUMBER(Accueil!$E$7)),$AE435&gt;=Accueil!$E$7))</f>
        <v>0</v>
      </c>
      <c r="AD435" s="228" t="b">
        <f ca="1">AND(Accueil!$Z$100="Régulière",Accueil!$E$8="Oui",$AA435,NOT($AB435),OR($AE435="",Accueil!$E$10="",NOT(ISNUMBER(Accueil!$E$10)),$AE435&gt;=Accueil!$E$10))</f>
        <v>0</v>
      </c>
      <c r="AE435" s="247" t="str">
        <f>IF(NOT(_xlfn.ISFORMULA(A435)),IF(ISNUMBER(A435),A435,IF(NOT(_xlfn.ISFORMULA(D435)),IF(AND(ISNUMBER(D435),D435&lt;&gt;0),Accueil!$B$7,IF(NOT(_xlfn.ISFORMULA(G435)),IF(AND(ISNUMBER(G435),G435&lt;&gt;0),Accueil!$B$7,""),"")),IF(NOT(_xlfn.ISFORMULA(G435)),IF(AND(ISNUMBER(G435),G435&lt;&gt;0),Accueil!$B$7,""),""))),IF(NOT(_xlfn.ISFORMULA(D435)),IF(AND(ISNUMBER(D435),D435&lt;&gt;0),Accueil!$B$7,IF(NOT(_xlfn.ISFORMULA(G435)),IF(AND(ISNUMBER(G435),G435&lt;&gt;0),Accueil!$B$7,""),"")),IF(NOT(_xlfn.ISFORMULA(G435)),IF(AND(ISNUMBER(G435),G435&lt;&gt;0),Accueil!$B$7,""),"")))</f>
        <v/>
      </c>
      <c r="AF435" s="231" t="str">
        <f t="shared" ca="1" si="77"/>
        <v/>
      </c>
      <c r="AG435" s="231">
        <f ca="1">IF($AC435,ROUND(IF(ISNUMBER(E435),E435,0)*(IF(OR(ISNUMBER(SEARCH("Non déductible",$C435)),ISNUMBER(SEARCH("Non deductible",$C435))),0,IF(ISNUMBER(SEARCH("Repas",$C435)),0.5,IF(ISNUMBER(SEARCH("Bureau à domicile",$C435)),Accueil!$B$13,IF(OR(ISNUMBER(SEARCH("Véhicule",$C435)),ISNUMBER(SEARCH("Vehicule",$C435)),ISNUMBER(SEARCH("vehicule",$C435))),Accueil!$B$14,IFERROR(VLOOKUP($C435,$L$3:$P$43,5,FALSE),1)))))),2),0)</f>
        <v>0</v>
      </c>
      <c r="AH435" s="231">
        <f ca="1">IF($AD435,ROUND(IF(ISNUMBER(F435),F435,0)*(IF(OR(ISNUMBER(SEARCH("Non déductible",$C435)),ISNUMBER(SEARCH("Non deductible",$C435))),0,IF(ISNUMBER(SEARCH("Repas",$C435)),0.5,IF(ISNUMBER(SEARCH("Bureau à domicile",$C435)),Accueil!$B$13,IF(OR(ISNUMBER(SEARCH("Véhicule",$C435)),ISNUMBER(SEARCH("Vehicule",$C435)),ISNUMBER(SEARCH("vehicule",$C435))),Accueil!$B$14,IFERROR(VLOOKUP($C435,$L$3:$P$43,5,FALSE),1)))))),2),0)</f>
        <v>0</v>
      </c>
    </row>
    <row r="436" spans="1:34" ht="20.100000000000001" customHeight="1" x14ac:dyDescent="0.25">
      <c r="A436" s="248" t="str">
        <f>IF(NOT(_xlfn.ISFORMULA(D436)),IF(AND(ISNUMBER(D436),D436&lt;&gt;0),Accueil!$B$7,IF(NOT(_xlfn.ISFORMULA(G436)),IF(AND(ISNUMBER(G436),G436&lt;&gt;0),Accueil!$B$7,""),"")),IF(NOT(_xlfn.ISFORMULA(G436)),IF(AND(ISNUMBER(G436),G436&lt;&gt;0),Accueil!$B$7,""),""))</f>
        <v/>
      </c>
      <c r="B436" s="37"/>
      <c r="C436" s="50"/>
      <c r="D436" s="249" t="str">
        <f t="shared" ca="1" si="68"/>
        <v/>
      </c>
      <c r="E436" s="223" t="str">
        <f t="shared" ca="1" si="69"/>
        <v/>
      </c>
      <c r="F436" s="223" t="str">
        <f t="shared" ca="1" si="70"/>
        <v/>
      </c>
      <c r="G436" s="224" t="str">
        <f t="shared" ca="1" si="71"/>
        <v/>
      </c>
      <c r="H436" s="255" t="str">
        <f t="shared" ca="1" si="72"/>
        <v/>
      </c>
      <c r="I436" s="251" t="str">
        <f t="shared" ca="1" si="73"/>
        <v/>
      </c>
      <c r="J436" s="244" t="str">
        <f t="shared" ca="1" si="74"/>
        <v/>
      </c>
      <c r="K436" s="35"/>
      <c r="L436" s="148"/>
      <c r="M436" s="148"/>
      <c r="N436" s="148"/>
      <c r="O436" s="148"/>
      <c r="P436" s="148"/>
      <c r="Q436" s="148"/>
      <c r="R436" s="148"/>
      <c r="S436" s="148"/>
      <c r="T436" s="197"/>
      <c r="U436" s="35"/>
      <c r="X436" s="148"/>
      <c r="Y436" s="148"/>
      <c r="Z436" s="148"/>
      <c r="AA436" s="228" t="b">
        <f t="shared" ca="1" si="75"/>
        <v>1</v>
      </c>
      <c r="AB436" s="228" t="b">
        <f t="shared" si="76"/>
        <v>0</v>
      </c>
      <c r="AC436" s="228" t="b">
        <f ca="1">AND(Accueil!$Z$100="Régulière",Accueil!$E$5="Oui",$AA436,NOT($AB436),OR($AE436="",Accueil!$E$7="",NOT(ISNUMBER(Accueil!$E$7)),$AE436&gt;=Accueil!$E$7))</f>
        <v>0</v>
      </c>
      <c r="AD436" s="228" t="b">
        <f ca="1">AND(Accueil!$Z$100="Régulière",Accueil!$E$8="Oui",$AA436,NOT($AB436),OR($AE436="",Accueil!$E$10="",NOT(ISNUMBER(Accueil!$E$10)),$AE436&gt;=Accueil!$E$10))</f>
        <v>0</v>
      </c>
      <c r="AE436" s="247" t="str">
        <f>IF(NOT(_xlfn.ISFORMULA(A436)),IF(ISNUMBER(A436),A436,IF(NOT(_xlfn.ISFORMULA(D436)),IF(AND(ISNUMBER(D436),D436&lt;&gt;0),Accueil!$B$7,IF(NOT(_xlfn.ISFORMULA(G436)),IF(AND(ISNUMBER(G436),G436&lt;&gt;0),Accueil!$B$7,""),"")),IF(NOT(_xlfn.ISFORMULA(G436)),IF(AND(ISNUMBER(G436),G436&lt;&gt;0),Accueil!$B$7,""),""))),IF(NOT(_xlfn.ISFORMULA(D436)),IF(AND(ISNUMBER(D436),D436&lt;&gt;0),Accueil!$B$7,IF(NOT(_xlfn.ISFORMULA(G436)),IF(AND(ISNUMBER(G436),G436&lt;&gt;0),Accueil!$B$7,""),"")),IF(NOT(_xlfn.ISFORMULA(G436)),IF(AND(ISNUMBER(G436),G436&lt;&gt;0),Accueil!$B$7,""),"")))</f>
        <v/>
      </c>
      <c r="AF436" s="231" t="str">
        <f t="shared" ca="1" si="77"/>
        <v/>
      </c>
      <c r="AG436" s="231">
        <f ca="1">IF($AC436,ROUND(IF(ISNUMBER(E436),E436,0)*(IF(OR(ISNUMBER(SEARCH("Non déductible",$C436)),ISNUMBER(SEARCH("Non deductible",$C436))),0,IF(ISNUMBER(SEARCH("Repas",$C436)),0.5,IF(ISNUMBER(SEARCH("Bureau à domicile",$C436)),Accueil!$B$13,IF(OR(ISNUMBER(SEARCH("Véhicule",$C436)),ISNUMBER(SEARCH("Vehicule",$C436)),ISNUMBER(SEARCH("vehicule",$C436))),Accueil!$B$14,IFERROR(VLOOKUP($C436,$L$3:$P$43,5,FALSE),1)))))),2),0)</f>
        <v>0</v>
      </c>
      <c r="AH436" s="231">
        <f ca="1">IF($AD436,ROUND(IF(ISNUMBER(F436),F436,0)*(IF(OR(ISNUMBER(SEARCH("Non déductible",$C436)),ISNUMBER(SEARCH("Non deductible",$C436))),0,IF(ISNUMBER(SEARCH("Repas",$C436)),0.5,IF(ISNUMBER(SEARCH("Bureau à domicile",$C436)),Accueil!$B$13,IF(OR(ISNUMBER(SEARCH("Véhicule",$C436)),ISNUMBER(SEARCH("Vehicule",$C436)),ISNUMBER(SEARCH("vehicule",$C436))),Accueil!$B$14,IFERROR(VLOOKUP($C436,$L$3:$P$43,5,FALSE),1)))))),2),0)</f>
        <v>0</v>
      </c>
    </row>
    <row r="437" spans="1:34" ht="20.100000000000001" customHeight="1" x14ac:dyDescent="0.25">
      <c r="A437" s="248" t="str">
        <f>IF(NOT(_xlfn.ISFORMULA(D437)),IF(AND(ISNUMBER(D437),D437&lt;&gt;0),Accueil!$B$7,IF(NOT(_xlfn.ISFORMULA(G437)),IF(AND(ISNUMBER(G437),G437&lt;&gt;0),Accueil!$B$7,""),"")),IF(NOT(_xlfn.ISFORMULA(G437)),IF(AND(ISNUMBER(G437),G437&lt;&gt;0),Accueil!$B$7,""),""))</f>
        <v/>
      </c>
      <c r="B437" s="37"/>
      <c r="C437" s="50"/>
      <c r="D437" s="249" t="str">
        <f t="shared" ca="1" si="68"/>
        <v/>
      </c>
      <c r="E437" s="223" t="str">
        <f t="shared" ca="1" si="69"/>
        <v/>
      </c>
      <c r="F437" s="223" t="str">
        <f t="shared" ca="1" si="70"/>
        <v/>
      </c>
      <c r="G437" s="224" t="str">
        <f t="shared" ca="1" si="71"/>
        <v/>
      </c>
      <c r="H437" s="255" t="str">
        <f t="shared" ca="1" si="72"/>
        <v/>
      </c>
      <c r="I437" s="251" t="str">
        <f t="shared" ca="1" si="73"/>
        <v/>
      </c>
      <c r="J437" s="244" t="str">
        <f t="shared" ca="1" si="74"/>
        <v/>
      </c>
      <c r="K437" s="35"/>
      <c r="L437" s="148"/>
      <c r="M437" s="148"/>
      <c r="N437" s="148"/>
      <c r="O437" s="148"/>
      <c r="P437" s="148"/>
      <c r="Q437" s="148"/>
      <c r="R437" s="148"/>
      <c r="S437" s="148"/>
      <c r="T437" s="197"/>
      <c r="U437" s="35"/>
      <c r="X437" s="148"/>
      <c r="Y437" s="148"/>
      <c r="Z437" s="148"/>
      <c r="AA437" s="228" t="b">
        <f t="shared" ca="1" si="75"/>
        <v>1</v>
      </c>
      <c r="AB437" s="228" t="b">
        <f t="shared" si="76"/>
        <v>0</v>
      </c>
      <c r="AC437" s="228" t="b">
        <f ca="1">AND(Accueil!$Z$100="Régulière",Accueil!$E$5="Oui",$AA437,NOT($AB437),OR($AE437="",Accueil!$E$7="",NOT(ISNUMBER(Accueil!$E$7)),$AE437&gt;=Accueil!$E$7))</f>
        <v>0</v>
      </c>
      <c r="AD437" s="228" t="b">
        <f ca="1">AND(Accueil!$Z$100="Régulière",Accueil!$E$8="Oui",$AA437,NOT($AB437),OR($AE437="",Accueil!$E$10="",NOT(ISNUMBER(Accueil!$E$10)),$AE437&gt;=Accueil!$E$10))</f>
        <v>0</v>
      </c>
      <c r="AE437" s="247" t="str">
        <f>IF(NOT(_xlfn.ISFORMULA(A437)),IF(ISNUMBER(A437),A437,IF(NOT(_xlfn.ISFORMULA(D437)),IF(AND(ISNUMBER(D437),D437&lt;&gt;0),Accueil!$B$7,IF(NOT(_xlfn.ISFORMULA(G437)),IF(AND(ISNUMBER(G437),G437&lt;&gt;0),Accueil!$B$7,""),"")),IF(NOT(_xlfn.ISFORMULA(G437)),IF(AND(ISNUMBER(G437),G437&lt;&gt;0),Accueil!$B$7,""),""))),IF(NOT(_xlfn.ISFORMULA(D437)),IF(AND(ISNUMBER(D437),D437&lt;&gt;0),Accueil!$B$7,IF(NOT(_xlfn.ISFORMULA(G437)),IF(AND(ISNUMBER(G437),G437&lt;&gt;0),Accueil!$B$7,""),"")),IF(NOT(_xlfn.ISFORMULA(G437)),IF(AND(ISNUMBER(G437),G437&lt;&gt;0),Accueil!$B$7,""),"")))</f>
        <v/>
      </c>
      <c r="AF437" s="231" t="str">
        <f t="shared" ca="1" si="77"/>
        <v/>
      </c>
      <c r="AG437" s="231">
        <f ca="1">IF($AC437,ROUND(IF(ISNUMBER(E437),E437,0)*(IF(OR(ISNUMBER(SEARCH("Non déductible",$C437)),ISNUMBER(SEARCH("Non deductible",$C437))),0,IF(ISNUMBER(SEARCH("Repas",$C437)),0.5,IF(ISNUMBER(SEARCH("Bureau à domicile",$C437)),Accueil!$B$13,IF(OR(ISNUMBER(SEARCH("Véhicule",$C437)),ISNUMBER(SEARCH("Vehicule",$C437)),ISNUMBER(SEARCH("vehicule",$C437))),Accueil!$B$14,IFERROR(VLOOKUP($C437,$L$3:$P$43,5,FALSE),1)))))),2),0)</f>
        <v>0</v>
      </c>
      <c r="AH437" s="231">
        <f ca="1">IF($AD437,ROUND(IF(ISNUMBER(F437),F437,0)*(IF(OR(ISNUMBER(SEARCH("Non déductible",$C437)),ISNUMBER(SEARCH("Non deductible",$C437))),0,IF(ISNUMBER(SEARCH("Repas",$C437)),0.5,IF(ISNUMBER(SEARCH("Bureau à domicile",$C437)),Accueil!$B$13,IF(OR(ISNUMBER(SEARCH("Véhicule",$C437)),ISNUMBER(SEARCH("Vehicule",$C437)),ISNUMBER(SEARCH("vehicule",$C437))),Accueil!$B$14,IFERROR(VLOOKUP($C437,$L$3:$P$43,5,FALSE),1)))))),2),0)</f>
        <v>0</v>
      </c>
    </row>
    <row r="438" spans="1:34" ht="20.100000000000001" customHeight="1" x14ac:dyDescent="0.25">
      <c r="A438" s="248" t="str">
        <f>IF(NOT(_xlfn.ISFORMULA(D438)),IF(AND(ISNUMBER(D438),D438&lt;&gt;0),Accueil!$B$7,IF(NOT(_xlfn.ISFORMULA(G438)),IF(AND(ISNUMBER(G438),G438&lt;&gt;0),Accueil!$B$7,""),"")),IF(NOT(_xlfn.ISFORMULA(G438)),IF(AND(ISNUMBER(G438),G438&lt;&gt;0),Accueil!$B$7,""),""))</f>
        <v/>
      </c>
      <c r="B438" s="37"/>
      <c r="C438" s="50"/>
      <c r="D438" s="249" t="str">
        <f t="shared" ca="1" si="68"/>
        <v/>
      </c>
      <c r="E438" s="223" t="str">
        <f t="shared" ca="1" si="69"/>
        <v/>
      </c>
      <c r="F438" s="223" t="str">
        <f t="shared" ca="1" si="70"/>
        <v/>
      </c>
      <c r="G438" s="224" t="str">
        <f t="shared" ca="1" si="71"/>
        <v/>
      </c>
      <c r="H438" s="255" t="str">
        <f t="shared" ca="1" si="72"/>
        <v/>
      </c>
      <c r="I438" s="251" t="str">
        <f t="shared" ca="1" si="73"/>
        <v/>
      </c>
      <c r="J438" s="244" t="str">
        <f t="shared" ca="1" si="74"/>
        <v/>
      </c>
      <c r="K438" s="35"/>
      <c r="L438" s="148"/>
      <c r="M438" s="148"/>
      <c r="N438" s="148"/>
      <c r="O438" s="148"/>
      <c r="P438" s="148"/>
      <c r="Q438" s="148"/>
      <c r="R438" s="148"/>
      <c r="S438" s="148"/>
      <c r="T438" s="197"/>
      <c r="U438" s="35"/>
      <c r="X438" s="148"/>
      <c r="Y438" s="148"/>
      <c r="Z438" s="148"/>
      <c r="AA438" s="228" t="b">
        <f t="shared" ca="1" si="75"/>
        <v>1</v>
      </c>
      <c r="AB438" s="228" t="b">
        <f t="shared" si="76"/>
        <v>0</v>
      </c>
      <c r="AC438" s="228" t="b">
        <f ca="1">AND(Accueil!$Z$100="Régulière",Accueil!$E$5="Oui",$AA438,NOT($AB438),OR($AE438="",Accueil!$E$7="",NOT(ISNUMBER(Accueil!$E$7)),$AE438&gt;=Accueil!$E$7))</f>
        <v>0</v>
      </c>
      <c r="AD438" s="228" t="b">
        <f ca="1">AND(Accueil!$Z$100="Régulière",Accueil!$E$8="Oui",$AA438,NOT($AB438),OR($AE438="",Accueil!$E$10="",NOT(ISNUMBER(Accueil!$E$10)),$AE438&gt;=Accueil!$E$10))</f>
        <v>0</v>
      </c>
      <c r="AE438" s="247" t="str">
        <f>IF(NOT(_xlfn.ISFORMULA(A438)),IF(ISNUMBER(A438),A438,IF(NOT(_xlfn.ISFORMULA(D438)),IF(AND(ISNUMBER(D438),D438&lt;&gt;0),Accueil!$B$7,IF(NOT(_xlfn.ISFORMULA(G438)),IF(AND(ISNUMBER(G438),G438&lt;&gt;0),Accueil!$B$7,""),"")),IF(NOT(_xlfn.ISFORMULA(G438)),IF(AND(ISNUMBER(G438),G438&lt;&gt;0),Accueil!$B$7,""),""))),IF(NOT(_xlfn.ISFORMULA(D438)),IF(AND(ISNUMBER(D438),D438&lt;&gt;0),Accueil!$B$7,IF(NOT(_xlfn.ISFORMULA(G438)),IF(AND(ISNUMBER(G438),G438&lt;&gt;0),Accueil!$B$7,""),"")),IF(NOT(_xlfn.ISFORMULA(G438)),IF(AND(ISNUMBER(G438),G438&lt;&gt;0),Accueil!$B$7,""),"")))</f>
        <v/>
      </c>
      <c r="AF438" s="231" t="str">
        <f t="shared" ca="1" si="77"/>
        <v/>
      </c>
      <c r="AG438" s="231">
        <f ca="1">IF($AC438,ROUND(IF(ISNUMBER(E438),E438,0)*(IF(OR(ISNUMBER(SEARCH("Non déductible",$C438)),ISNUMBER(SEARCH("Non deductible",$C438))),0,IF(ISNUMBER(SEARCH("Repas",$C438)),0.5,IF(ISNUMBER(SEARCH("Bureau à domicile",$C438)),Accueil!$B$13,IF(OR(ISNUMBER(SEARCH("Véhicule",$C438)),ISNUMBER(SEARCH("Vehicule",$C438)),ISNUMBER(SEARCH("vehicule",$C438))),Accueil!$B$14,IFERROR(VLOOKUP($C438,$L$3:$P$43,5,FALSE),1)))))),2),0)</f>
        <v>0</v>
      </c>
      <c r="AH438" s="231">
        <f ca="1">IF($AD438,ROUND(IF(ISNUMBER(F438),F438,0)*(IF(OR(ISNUMBER(SEARCH("Non déductible",$C438)),ISNUMBER(SEARCH("Non deductible",$C438))),0,IF(ISNUMBER(SEARCH("Repas",$C438)),0.5,IF(ISNUMBER(SEARCH("Bureau à domicile",$C438)),Accueil!$B$13,IF(OR(ISNUMBER(SEARCH("Véhicule",$C438)),ISNUMBER(SEARCH("Vehicule",$C438)),ISNUMBER(SEARCH("vehicule",$C438))),Accueil!$B$14,IFERROR(VLOOKUP($C438,$L$3:$P$43,5,FALSE),1)))))),2),0)</f>
        <v>0</v>
      </c>
    </row>
    <row r="439" spans="1:34" ht="20.100000000000001" customHeight="1" x14ac:dyDescent="0.25">
      <c r="A439" s="248" t="str">
        <f>IF(NOT(_xlfn.ISFORMULA(D439)),IF(AND(ISNUMBER(D439),D439&lt;&gt;0),Accueil!$B$7,IF(NOT(_xlfn.ISFORMULA(G439)),IF(AND(ISNUMBER(G439),G439&lt;&gt;0),Accueil!$B$7,""),"")),IF(NOT(_xlfn.ISFORMULA(G439)),IF(AND(ISNUMBER(G439),G439&lt;&gt;0),Accueil!$B$7,""),""))</f>
        <v/>
      </c>
      <c r="B439" s="37"/>
      <c r="C439" s="50"/>
      <c r="D439" s="249" t="str">
        <f t="shared" ca="1" si="68"/>
        <v/>
      </c>
      <c r="E439" s="223" t="str">
        <f t="shared" ca="1" si="69"/>
        <v/>
      </c>
      <c r="F439" s="223" t="str">
        <f t="shared" ca="1" si="70"/>
        <v/>
      </c>
      <c r="G439" s="224" t="str">
        <f t="shared" ca="1" si="71"/>
        <v/>
      </c>
      <c r="H439" s="255" t="str">
        <f t="shared" ca="1" si="72"/>
        <v/>
      </c>
      <c r="I439" s="251" t="str">
        <f t="shared" ca="1" si="73"/>
        <v/>
      </c>
      <c r="J439" s="244" t="str">
        <f t="shared" ca="1" si="74"/>
        <v/>
      </c>
      <c r="K439" s="35"/>
      <c r="L439" s="148"/>
      <c r="M439" s="148"/>
      <c r="N439" s="148"/>
      <c r="O439" s="148"/>
      <c r="P439" s="148"/>
      <c r="Q439" s="148"/>
      <c r="R439" s="148"/>
      <c r="S439" s="148"/>
      <c r="T439" s="197"/>
      <c r="U439" s="35"/>
      <c r="X439" s="148"/>
      <c r="Y439" s="148"/>
      <c r="Z439" s="148"/>
      <c r="AA439" s="228" t="b">
        <f t="shared" ca="1" si="75"/>
        <v>1</v>
      </c>
      <c r="AB439" s="228" t="b">
        <f t="shared" si="76"/>
        <v>0</v>
      </c>
      <c r="AC439" s="228" t="b">
        <f ca="1">AND(Accueil!$Z$100="Régulière",Accueil!$E$5="Oui",$AA439,NOT($AB439),OR($AE439="",Accueil!$E$7="",NOT(ISNUMBER(Accueil!$E$7)),$AE439&gt;=Accueil!$E$7))</f>
        <v>0</v>
      </c>
      <c r="AD439" s="228" t="b">
        <f ca="1">AND(Accueil!$Z$100="Régulière",Accueil!$E$8="Oui",$AA439,NOT($AB439),OR($AE439="",Accueil!$E$10="",NOT(ISNUMBER(Accueil!$E$10)),$AE439&gt;=Accueil!$E$10))</f>
        <v>0</v>
      </c>
      <c r="AE439" s="247" t="str">
        <f>IF(NOT(_xlfn.ISFORMULA(A439)),IF(ISNUMBER(A439),A439,IF(NOT(_xlfn.ISFORMULA(D439)),IF(AND(ISNUMBER(D439),D439&lt;&gt;0),Accueil!$B$7,IF(NOT(_xlfn.ISFORMULA(G439)),IF(AND(ISNUMBER(G439),G439&lt;&gt;0),Accueil!$B$7,""),"")),IF(NOT(_xlfn.ISFORMULA(G439)),IF(AND(ISNUMBER(G439),G439&lt;&gt;0),Accueil!$B$7,""),""))),IF(NOT(_xlfn.ISFORMULA(D439)),IF(AND(ISNUMBER(D439),D439&lt;&gt;0),Accueil!$B$7,IF(NOT(_xlfn.ISFORMULA(G439)),IF(AND(ISNUMBER(G439),G439&lt;&gt;0),Accueil!$B$7,""),"")),IF(NOT(_xlfn.ISFORMULA(G439)),IF(AND(ISNUMBER(G439),G439&lt;&gt;0),Accueil!$B$7,""),"")))</f>
        <v/>
      </c>
      <c r="AF439" s="231" t="str">
        <f t="shared" ca="1" si="77"/>
        <v/>
      </c>
      <c r="AG439" s="231">
        <f ca="1">IF($AC439,ROUND(IF(ISNUMBER(E439),E439,0)*(IF(OR(ISNUMBER(SEARCH("Non déductible",$C439)),ISNUMBER(SEARCH("Non deductible",$C439))),0,IF(ISNUMBER(SEARCH("Repas",$C439)),0.5,IF(ISNUMBER(SEARCH("Bureau à domicile",$C439)),Accueil!$B$13,IF(OR(ISNUMBER(SEARCH("Véhicule",$C439)),ISNUMBER(SEARCH("Vehicule",$C439)),ISNUMBER(SEARCH("vehicule",$C439))),Accueil!$B$14,IFERROR(VLOOKUP($C439,$L$3:$P$43,5,FALSE),1)))))),2),0)</f>
        <v>0</v>
      </c>
      <c r="AH439" s="231">
        <f ca="1">IF($AD439,ROUND(IF(ISNUMBER(F439),F439,0)*(IF(OR(ISNUMBER(SEARCH("Non déductible",$C439)),ISNUMBER(SEARCH("Non deductible",$C439))),0,IF(ISNUMBER(SEARCH("Repas",$C439)),0.5,IF(ISNUMBER(SEARCH("Bureau à domicile",$C439)),Accueil!$B$13,IF(OR(ISNUMBER(SEARCH("Véhicule",$C439)),ISNUMBER(SEARCH("Vehicule",$C439)),ISNUMBER(SEARCH("vehicule",$C439))),Accueil!$B$14,IFERROR(VLOOKUP($C439,$L$3:$P$43,5,FALSE),1)))))),2),0)</f>
        <v>0</v>
      </c>
    </row>
    <row r="440" spans="1:34" ht="20.100000000000001" customHeight="1" x14ac:dyDescent="0.25">
      <c r="A440" s="248" t="str">
        <f>IF(NOT(_xlfn.ISFORMULA(D440)),IF(AND(ISNUMBER(D440),D440&lt;&gt;0),Accueil!$B$7,IF(NOT(_xlfn.ISFORMULA(G440)),IF(AND(ISNUMBER(G440),G440&lt;&gt;0),Accueil!$B$7,""),"")),IF(NOT(_xlfn.ISFORMULA(G440)),IF(AND(ISNUMBER(G440),G440&lt;&gt;0),Accueil!$B$7,""),""))</f>
        <v/>
      </c>
      <c r="B440" s="37"/>
      <c r="C440" s="50"/>
      <c r="D440" s="249" t="str">
        <f t="shared" ca="1" si="68"/>
        <v/>
      </c>
      <c r="E440" s="223" t="str">
        <f t="shared" ca="1" si="69"/>
        <v/>
      </c>
      <c r="F440" s="223" t="str">
        <f t="shared" ca="1" si="70"/>
        <v/>
      </c>
      <c r="G440" s="224" t="str">
        <f t="shared" ca="1" si="71"/>
        <v/>
      </c>
      <c r="H440" s="255" t="str">
        <f t="shared" ca="1" si="72"/>
        <v/>
      </c>
      <c r="I440" s="251" t="str">
        <f t="shared" ca="1" si="73"/>
        <v/>
      </c>
      <c r="J440" s="244" t="str">
        <f t="shared" ca="1" si="74"/>
        <v/>
      </c>
      <c r="K440" s="35"/>
      <c r="L440" s="148"/>
      <c r="M440" s="148"/>
      <c r="N440" s="148"/>
      <c r="O440" s="148"/>
      <c r="P440" s="148"/>
      <c r="Q440" s="148"/>
      <c r="R440" s="148"/>
      <c r="S440" s="148"/>
      <c r="T440" s="197"/>
      <c r="U440" s="35"/>
      <c r="X440" s="148"/>
      <c r="Y440" s="148"/>
      <c r="Z440" s="148"/>
      <c r="AA440" s="228" t="b">
        <f t="shared" ca="1" si="75"/>
        <v>1</v>
      </c>
      <c r="AB440" s="228" t="b">
        <f t="shared" si="76"/>
        <v>0</v>
      </c>
      <c r="AC440" s="228" t="b">
        <f ca="1">AND(Accueil!$Z$100="Régulière",Accueil!$E$5="Oui",$AA440,NOT($AB440),OR($AE440="",Accueil!$E$7="",NOT(ISNUMBER(Accueil!$E$7)),$AE440&gt;=Accueil!$E$7))</f>
        <v>0</v>
      </c>
      <c r="AD440" s="228" t="b">
        <f ca="1">AND(Accueil!$Z$100="Régulière",Accueil!$E$8="Oui",$AA440,NOT($AB440),OR($AE440="",Accueil!$E$10="",NOT(ISNUMBER(Accueil!$E$10)),$AE440&gt;=Accueil!$E$10))</f>
        <v>0</v>
      </c>
      <c r="AE440" s="247" t="str">
        <f>IF(NOT(_xlfn.ISFORMULA(A440)),IF(ISNUMBER(A440),A440,IF(NOT(_xlfn.ISFORMULA(D440)),IF(AND(ISNUMBER(D440),D440&lt;&gt;0),Accueil!$B$7,IF(NOT(_xlfn.ISFORMULA(G440)),IF(AND(ISNUMBER(G440),G440&lt;&gt;0),Accueil!$B$7,""),"")),IF(NOT(_xlfn.ISFORMULA(G440)),IF(AND(ISNUMBER(G440),G440&lt;&gt;0),Accueil!$B$7,""),""))),IF(NOT(_xlfn.ISFORMULA(D440)),IF(AND(ISNUMBER(D440),D440&lt;&gt;0),Accueil!$B$7,IF(NOT(_xlfn.ISFORMULA(G440)),IF(AND(ISNUMBER(G440),G440&lt;&gt;0),Accueil!$B$7,""),"")),IF(NOT(_xlfn.ISFORMULA(G440)),IF(AND(ISNUMBER(G440),G440&lt;&gt;0),Accueil!$B$7,""),"")))</f>
        <v/>
      </c>
      <c r="AF440" s="231" t="str">
        <f t="shared" ca="1" si="77"/>
        <v/>
      </c>
      <c r="AG440" s="231">
        <f ca="1">IF($AC440,ROUND(IF(ISNUMBER(E440),E440,0)*(IF(OR(ISNUMBER(SEARCH("Non déductible",$C440)),ISNUMBER(SEARCH("Non deductible",$C440))),0,IF(ISNUMBER(SEARCH("Repas",$C440)),0.5,IF(ISNUMBER(SEARCH("Bureau à domicile",$C440)),Accueil!$B$13,IF(OR(ISNUMBER(SEARCH("Véhicule",$C440)),ISNUMBER(SEARCH("Vehicule",$C440)),ISNUMBER(SEARCH("vehicule",$C440))),Accueil!$B$14,IFERROR(VLOOKUP($C440,$L$3:$P$43,5,FALSE),1)))))),2),0)</f>
        <v>0</v>
      </c>
      <c r="AH440" s="231">
        <f ca="1">IF($AD440,ROUND(IF(ISNUMBER(F440),F440,0)*(IF(OR(ISNUMBER(SEARCH("Non déductible",$C440)),ISNUMBER(SEARCH("Non deductible",$C440))),0,IF(ISNUMBER(SEARCH("Repas",$C440)),0.5,IF(ISNUMBER(SEARCH("Bureau à domicile",$C440)),Accueil!$B$13,IF(OR(ISNUMBER(SEARCH("Véhicule",$C440)),ISNUMBER(SEARCH("Vehicule",$C440)),ISNUMBER(SEARCH("vehicule",$C440))),Accueil!$B$14,IFERROR(VLOOKUP($C440,$L$3:$P$43,5,FALSE),1)))))),2),0)</f>
        <v>0</v>
      </c>
    </row>
    <row r="441" spans="1:34" ht="20.100000000000001" customHeight="1" x14ac:dyDescent="0.25">
      <c r="A441" s="248" t="str">
        <f>IF(NOT(_xlfn.ISFORMULA(D441)),IF(AND(ISNUMBER(D441),D441&lt;&gt;0),Accueil!$B$7,IF(NOT(_xlfn.ISFORMULA(G441)),IF(AND(ISNUMBER(G441),G441&lt;&gt;0),Accueil!$B$7,""),"")),IF(NOT(_xlfn.ISFORMULA(G441)),IF(AND(ISNUMBER(G441),G441&lt;&gt;0),Accueil!$B$7,""),""))</f>
        <v/>
      </c>
      <c r="B441" s="37"/>
      <c r="C441" s="50"/>
      <c r="D441" s="249" t="str">
        <f t="shared" ca="1" si="68"/>
        <v/>
      </c>
      <c r="E441" s="223" t="str">
        <f t="shared" ca="1" si="69"/>
        <v/>
      </c>
      <c r="F441" s="223" t="str">
        <f t="shared" ca="1" si="70"/>
        <v/>
      </c>
      <c r="G441" s="224" t="str">
        <f t="shared" ca="1" si="71"/>
        <v/>
      </c>
      <c r="H441" s="255" t="str">
        <f t="shared" ca="1" si="72"/>
        <v/>
      </c>
      <c r="I441" s="251" t="str">
        <f t="shared" ca="1" si="73"/>
        <v/>
      </c>
      <c r="J441" s="244" t="str">
        <f t="shared" ca="1" si="74"/>
        <v/>
      </c>
      <c r="K441" s="35"/>
      <c r="L441" s="148"/>
      <c r="M441" s="148"/>
      <c r="N441" s="148"/>
      <c r="O441" s="148"/>
      <c r="P441" s="148"/>
      <c r="Q441" s="148"/>
      <c r="R441" s="148"/>
      <c r="S441" s="148"/>
      <c r="T441" s="197"/>
      <c r="U441" s="35"/>
      <c r="X441" s="148"/>
      <c r="Y441" s="148"/>
      <c r="Z441" s="148"/>
      <c r="AA441" s="228" t="b">
        <f t="shared" ca="1" si="75"/>
        <v>1</v>
      </c>
      <c r="AB441" s="228" t="b">
        <f t="shared" si="76"/>
        <v>0</v>
      </c>
      <c r="AC441" s="228" t="b">
        <f ca="1">AND(Accueil!$Z$100="Régulière",Accueil!$E$5="Oui",$AA441,NOT($AB441),OR($AE441="",Accueil!$E$7="",NOT(ISNUMBER(Accueil!$E$7)),$AE441&gt;=Accueil!$E$7))</f>
        <v>0</v>
      </c>
      <c r="AD441" s="228" t="b">
        <f ca="1">AND(Accueil!$Z$100="Régulière",Accueil!$E$8="Oui",$AA441,NOT($AB441),OR($AE441="",Accueil!$E$10="",NOT(ISNUMBER(Accueil!$E$10)),$AE441&gt;=Accueil!$E$10))</f>
        <v>0</v>
      </c>
      <c r="AE441" s="247" t="str">
        <f>IF(NOT(_xlfn.ISFORMULA(A441)),IF(ISNUMBER(A441),A441,IF(NOT(_xlfn.ISFORMULA(D441)),IF(AND(ISNUMBER(D441),D441&lt;&gt;0),Accueil!$B$7,IF(NOT(_xlfn.ISFORMULA(G441)),IF(AND(ISNUMBER(G441),G441&lt;&gt;0),Accueil!$B$7,""),"")),IF(NOT(_xlfn.ISFORMULA(G441)),IF(AND(ISNUMBER(G441),G441&lt;&gt;0),Accueil!$B$7,""),""))),IF(NOT(_xlfn.ISFORMULA(D441)),IF(AND(ISNUMBER(D441),D441&lt;&gt;0),Accueil!$B$7,IF(NOT(_xlfn.ISFORMULA(G441)),IF(AND(ISNUMBER(G441),G441&lt;&gt;0),Accueil!$B$7,""),"")),IF(NOT(_xlfn.ISFORMULA(G441)),IF(AND(ISNUMBER(G441),G441&lt;&gt;0),Accueil!$B$7,""),"")))</f>
        <v/>
      </c>
      <c r="AF441" s="231" t="str">
        <f t="shared" ca="1" si="77"/>
        <v/>
      </c>
      <c r="AG441" s="231">
        <f ca="1">IF($AC441,ROUND(IF(ISNUMBER(E441),E441,0)*(IF(OR(ISNUMBER(SEARCH("Non déductible",$C441)),ISNUMBER(SEARCH("Non deductible",$C441))),0,IF(ISNUMBER(SEARCH("Repas",$C441)),0.5,IF(ISNUMBER(SEARCH("Bureau à domicile",$C441)),Accueil!$B$13,IF(OR(ISNUMBER(SEARCH("Véhicule",$C441)),ISNUMBER(SEARCH("Vehicule",$C441)),ISNUMBER(SEARCH("vehicule",$C441))),Accueil!$B$14,IFERROR(VLOOKUP($C441,$L$3:$P$43,5,FALSE),1)))))),2),0)</f>
        <v>0</v>
      </c>
      <c r="AH441" s="231">
        <f ca="1">IF($AD441,ROUND(IF(ISNUMBER(F441),F441,0)*(IF(OR(ISNUMBER(SEARCH("Non déductible",$C441)),ISNUMBER(SEARCH("Non deductible",$C441))),0,IF(ISNUMBER(SEARCH("Repas",$C441)),0.5,IF(ISNUMBER(SEARCH("Bureau à domicile",$C441)),Accueil!$B$13,IF(OR(ISNUMBER(SEARCH("Véhicule",$C441)),ISNUMBER(SEARCH("Vehicule",$C441)),ISNUMBER(SEARCH("vehicule",$C441))),Accueil!$B$14,IFERROR(VLOOKUP($C441,$L$3:$P$43,5,FALSE),1)))))),2),0)</f>
        <v>0</v>
      </c>
    </row>
    <row r="442" spans="1:34" ht="20.100000000000001" customHeight="1" x14ac:dyDescent="0.25">
      <c r="A442" s="248" t="str">
        <f>IF(NOT(_xlfn.ISFORMULA(D442)),IF(AND(ISNUMBER(D442),D442&lt;&gt;0),Accueil!$B$7,IF(NOT(_xlfn.ISFORMULA(G442)),IF(AND(ISNUMBER(G442),G442&lt;&gt;0),Accueil!$B$7,""),"")),IF(NOT(_xlfn.ISFORMULA(G442)),IF(AND(ISNUMBER(G442),G442&lt;&gt;0),Accueil!$B$7,""),""))</f>
        <v/>
      </c>
      <c r="B442" s="37"/>
      <c r="C442" s="50"/>
      <c r="D442" s="249" t="str">
        <f t="shared" ca="1" si="68"/>
        <v/>
      </c>
      <c r="E442" s="223" t="str">
        <f t="shared" ca="1" si="69"/>
        <v/>
      </c>
      <c r="F442" s="223" t="str">
        <f t="shared" ca="1" si="70"/>
        <v/>
      </c>
      <c r="G442" s="224" t="str">
        <f t="shared" ca="1" si="71"/>
        <v/>
      </c>
      <c r="H442" s="255" t="str">
        <f t="shared" ca="1" si="72"/>
        <v/>
      </c>
      <c r="I442" s="251" t="str">
        <f t="shared" ca="1" si="73"/>
        <v/>
      </c>
      <c r="J442" s="244" t="str">
        <f t="shared" ca="1" si="74"/>
        <v/>
      </c>
      <c r="K442" s="35"/>
      <c r="L442" s="148"/>
      <c r="M442" s="148"/>
      <c r="N442" s="148"/>
      <c r="O442" s="148"/>
      <c r="P442" s="148"/>
      <c r="Q442" s="148"/>
      <c r="R442" s="148"/>
      <c r="S442" s="148"/>
      <c r="T442" s="197"/>
      <c r="U442" s="35"/>
      <c r="X442" s="148"/>
      <c r="Y442" s="148"/>
      <c r="Z442" s="148"/>
      <c r="AA442" s="228" t="b">
        <f t="shared" ca="1" si="75"/>
        <v>1</v>
      </c>
      <c r="AB442" s="228" t="b">
        <f t="shared" si="76"/>
        <v>0</v>
      </c>
      <c r="AC442" s="228" t="b">
        <f ca="1">AND(Accueil!$Z$100="Régulière",Accueil!$E$5="Oui",$AA442,NOT($AB442),OR($AE442="",Accueil!$E$7="",NOT(ISNUMBER(Accueil!$E$7)),$AE442&gt;=Accueil!$E$7))</f>
        <v>0</v>
      </c>
      <c r="AD442" s="228" t="b">
        <f ca="1">AND(Accueil!$Z$100="Régulière",Accueil!$E$8="Oui",$AA442,NOT($AB442),OR($AE442="",Accueil!$E$10="",NOT(ISNUMBER(Accueil!$E$10)),$AE442&gt;=Accueil!$E$10))</f>
        <v>0</v>
      </c>
      <c r="AE442" s="247" t="str">
        <f>IF(NOT(_xlfn.ISFORMULA(A442)),IF(ISNUMBER(A442),A442,IF(NOT(_xlfn.ISFORMULA(D442)),IF(AND(ISNUMBER(D442),D442&lt;&gt;0),Accueil!$B$7,IF(NOT(_xlfn.ISFORMULA(G442)),IF(AND(ISNUMBER(G442),G442&lt;&gt;0),Accueil!$B$7,""),"")),IF(NOT(_xlfn.ISFORMULA(G442)),IF(AND(ISNUMBER(G442),G442&lt;&gt;0),Accueil!$B$7,""),""))),IF(NOT(_xlfn.ISFORMULA(D442)),IF(AND(ISNUMBER(D442),D442&lt;&gt;0),Accueil!$B$7,IF(NOT(_xlfn.ISFORMULA(G442)),IF(AND(ISNUMBER(G442),G442&lt;&gt;0),Accueil!$B$7,""),"")),IF(NOT(_xlfn.ISFORMULA(G442)),IF(AND(ISNUMBER(G442),G442&lt;&gt;0),Accueil!$B$7,""),"")))</f>
        <v/>
      </c>
      <c r="AF442" s="231" t="str">
        <f t="shared" ca="1" si="77"/>
        <v/>
      </c>
      <c r="AG442" s="231">
        <f ca="1">IF($AC442,ROUND(IF(ISNUMBER(E442),E442,0)*(IF(OR(ISNUMBER(SEARCH("Non déductible",$C442)),ISNUMBER(SEARCH("Non deductible",$C442))),0,IF(ISNUMBER(SEARCH("Repas",$C442)),0.5,IF(ISNUMBER(SEARCH("Bureau à domicile",$C442)),Accueil!$B$13,IF(OR(ISNUMBER(SEARCH("Véhicule",$C442)),ISNUMBER(SEARCH("Vehicule",$C442)),ISNUMBER(SEARCH("vehicule",$C442))),Accueil!$B$14,IFERROR(VLOOKUP($C442,$L$3:$P$43,5,FALSE),1)))))),2),0)</f>
        <v>0</v>
      </c>
      <c r="AH442" s="231">
        <f ca="1">IF($AD442,ROUND(IF(ISNUMBER(F442),F442,0)*(IF(OR(ISNUMBER(SEARCH("Non déductible",$C442)),ISNUMBER(SEARCH("Non deductible",$C442))),0,IF(ISNUMBER(SEARCH("Repas",$C442)),0.5,IF(ISNUMBER(SEARCH("Bureau à domicile",$C442)),Accueil!$B$13,IF(OR(ISNUMBER(SEARCH("Véhicule",$C442)),ISNUMBER(SEARCH("Vehicule",$C442)),ISNUMBER(SEARCH("vehicule",$C442))),Accueil!$B$14,IFERROR(VLOOKUP($C442,$L$3:$P$43,5,FALSE),1)))))),2),0)</f>
        <v>0</v>
      </c>
    </row>
    <row r="443" spans="1:34" ht="20.100000000000001" customHeight="1" x14ac:dyDescent="0.25">
      <c r="A443" s="248" t="str">
        <f>IF(NOT(_xlfn.ISFORMULA(D443)),IF(AND(ISNUMBER(D443),D443&lt;&gt;0),Accueil!$B$7,IF(NOT(_xlfn.ISFORMULA(G443)),IF(AND(ISNUMBER(G443),G443&lt;&gt;0),Accueil!$B$7,""),"")),IF(NOT(_xlfn.ISFORMULA(G443)),IF(AND(ISNUMBER(G443),G443&lt;&gt;0),Accueil!$B$7,""),""))</f>
        <v/>
      </c>
      <c r="B443" s="37"/>
      <c r="C443" s="50"/>
      <c r="D443" s="249" t="str">
        <f t="shared" ca="1" si="68"/>
        <v/>
      </c>
      <c r="E443" s="223" t="str">
        <f t="shared" ca="1" si="69"/>
        <v/>
      </c>
      <c r="F443" s="223" t="str">
        <f t="shared" ca="1" si="70"/>
        <v/>
      </c>
      <c r="G443" s="224" t="str">
        <f t="shared" ca="1" si="71"/>
        <v/>
      </c>
      <c r="H443" s="255" t="str">
        <f t="shared" ca="1" si="72"/>
        <v/>
      </c>
      <c r="I443" s="251" t="str">
        <f t="shared" ca="1" si="73"/>
        <v/>
      </c>
      <c r="J443" s="244" t="str">
        <f t="shared" ca="1" si="74"/>
        <v/>
      </c>
      <c r="K443" s="35"/>
      <c r="L443" s="148"/>
      <c r="M443" s="148"/>
      <c r="N443" s="148"/>
      <c r="O443" s="148"/>
      <c r="P443" s="148"/>
      <c r="Q443" s="148"/>
      <c r="R443" s="148"/>
      <c r="S443" s="148"/>
      <c r="T443" s="197"/>
      <c r="U443" s="35"/>
      <c r="X443" s="148"/>
      <c r="Y443" s="148"/>
      <c r="Z443" s="148"/>
      <c r="AA443" s="228" t="b">
        <f t="shared" ca="1" si="75"/>
        <v>1</v>
      </c>
      <c r="AB443" s="228" t="b">
        <f t="shared" si="76"/>
        <v>0</v>
      </c>
      <c r="AC443" s="228" t="b">
        <f ca="1">AND(Accueil!$Z$100="Régulière",Accueil!$E$5="Oui",$AA443,NOT($AB443),OR($AE443="",Accueil!$E$7="",NOT(ISNUMBER(Accueil!$E$7)),$AE443&gt;=Accueil!$E$7))</f>
        <v>0</v>
      </c>
      <c r="AD443" s="228" t="b">
        <f ca="1">AND(Accueil!$Z$100="Régulière",Accueil!$E$8="Oui",$AA443,NOT($AB443),OR($AE443="",Accueil!$E$10="",NOT(ISNUMBER(Accueil!$E$10)),$AE443&gt;=Accueil!$E$10))</f>
        <v>0</v>
      </c>
      <c r="AE443" s="247" t="str">
        <f>IF(NOT(_xlfn.ISFORMULA(A443)),IF(ISNUMBER(A443),A443,IF(NOT(_xlfn.ISFORMULA(D443)),IF(AND(ISNUMBER(D443),D443&lt;&gt;0),Accueil!$B$7,IF(NOT(_xlfn.ISFORMULA(G443)),IF(AND(ISNUMBER(G443),G443&lt;&gt;0),Accueil!$B$7,""),"")),IF(NOT(_xlfn.ISFORMULA(G443)),IF(AND(ISNUMBER(G443),G443&lt;&gt;0),Accueil!$B$7,""),""))),IF(NOT(_xlfn.ISFORMULA(D443)),IF(AND(ISNUMBER(D443),D443&lt;&gt;0),Accueil!$B$7,IF(NOT(_xlfn.ISFORMULA(G443)),IF(AND(ISNUMBER(G443),G443&lt;&gt;0),Accueil!$B$7,""),"")),IF(NOT(_xlfn.ISFORMULA(G443)),IF(AND(ISNUMBER(G443),G443&lt;&gt;0),Accueil!$B$7,""),"")))</f>
        <v/>
      </c>
      <c r="AF443" s="231" t="str">
        <f t="shared" ca="1" si="77"/>
        <v/>
      </c>
      <c r="AG443" s="231">
        <f ca="1">IF($AC443,ROUND(IF(ISNUMBER(E443),E443,0)*(IF(OR(ISNUMBER(SEARCH("Non déductible",$C443)),ISNUMBER(SEARCH("Non deductible",$C443))),0,IF(ISNUMBER(SEARCH("Repas",$C443)),0.5,IF(ISNUMBER(SEARCH("Bureau à domicile",$C443)),Accueil!$B$13,IF(OR(ISNUMBER(SEARCH("Véhicule",$C443)),ISNUMBER(SEARCH("Vehicule",$C443)),ISNUMBER(SEARCH("vehicule",$C443))),Accueil!$B$14,IFERROR(VLOOKUP($C443,$L$3:$P$43,5,FALSE),1)))))),2),0)</f>
        <v>0</v>
      </c>
      <c r="AH443" s="231">
        <f ca="1">IF($AD443,ROUND(IF(ISNUMBER(F443),F443,0)*(IF(OR(ISNUMBER(SEARCH("Non déductible",$C443)),ISNUMBER(SEARCH("Non deductible",$C443))),0,IF(ISNUMBER(SEARCH("Repas",$C443)),0.5,IF(ISNUMBER(SEARCH("Bureau à domicile",$C443)),Accueil!$B$13,IF(OR(ISNUMBER(SEARCH("Véhicule",$C443)),ISNUMBER(SEARCH("Vehicule",$C443)),ISNUMBER(SEARCH("vehicule",$C443))),Accueil!$B$14,IFERROR(VLOOKUP($C443,$L$3:$P$43,5,FALSE),1)))))),2),0)</f>
        <v>0</v>
      </c>
    </row>
    <row r="444" spans="1:34" ht="20.100000000000001" customHeight="1" x14ac:dyDescent="0.25">
      <c r="A444" s="248" t="str">
        <f>IF(NOT(_xlfn.ISFORMULA(D444)),IF(AND(ISNUMBER(D444),D444&lt;&gt;0),Accueil!$B$7,IF(NOT(_xlfn.ISFORMULA(G444)),IF(AND(ISNUMBER(G444),G444&lt;&gt;0),Accueil!$B$7,""),"")),IF(NOT(_xlfn.ISFORMULA(G444)),IF(AND(ISNUMBER(G444),G444&lt;&gt;0),Accueil!$B$7,""),""))</f>
        <v/>
      </c>
      <c r="B444" s="37"/>
      <c r="C444" s="50"/>
      <c r="D444" s="249" t="str">
        <f t="shared" ca="1" si="68"/>
        <v/>
      </c>
      <c r="E444" s="223" t="str">
        <f t="shared" ca="1" si="69"/>
        <v/>
      </c>
      <c r="F444" s="223" t="str">
        <f t="shared" ca="1" si="70"/>
        <v/>
      </c>
      <c r="G444" s="224" t="str">
        <f t="shared" ca="1" si="71"/>
        <v/>
      </c>
      <c r="H444" s="255" t="str">
        <f t="shared" ca="1" si="72"/>
        <v/>
      </c>
      <c r="I444" s="251" t="str">
        <f t="shared" ca="1" si="73"/>
        <v/>
      </c>
      <c r="J444" s="244" t="str">
        <f t="shared" ca="1" si="74"/>
        <v/>
      </c>
      <c r="K444" s="35"/>
      <c r="L444" s="148"/>
      <c r="M444" s="148"/>
      <c r="N444" s="148"/>
      <c r="O444" s="148"/>
      <c r="P444" s="148"/>
      <c r="Q444" s="148"/>
      <c r="R444" s="148"/>
      <c r="S444" s="148"/>
      <c r="T444" s="197"/>
      <c r="U444" s="35"/>
      <c r="X444" s="148"/>
      <c r="Y444" s="148"/>
      <c r="Z444" s="148"/>
      <c r="AA444" s="228" t="b">
        <f t="shared" ca="1" si="75"/>
        <v>1</v>
      </c>
      <c r="AB444" s="228" t="b">
        <f t="shared" si="76"/>
        <v>0</v>
      </c>
      <c r="AC444" s="228" t="b">
        <f ca="1">AND(Accueil!$Z$100="Régulière",Accueil!$E$5="Oui",$AA444,NOT($AB444),OR($AE444="",Accueil!$E$7="",NOT(ISNUMBER(Accueil!$E$7)),$AE444&gt;=Accueil!$E$7))</f>
        <v>0</v>
      </c>
      <c r="AD444" s="228" t="b">
        <f ca="1">AND(Accueil!$Z$100="Régulière",Accueil!$E$8="Oui",$AA444,NOT($AB444),OR($AE444="",Accueil!$E$10="",NOT(ISNUMBER(Accueil!$E$10)),$AE444&gt;=Accueil!$E$10))</f>
        <v>0</v>
      </c>
      <c r="AE444" s="247" t="str">
        <f>IF(NOT(_xlfn.ISFORMULA(A444)),IF(ISNUMBER(A444),A444,IF(NOT(_xlfn.ISFORMULA(D444)),IF(AND(ISNUMBER(D444),D444&lt;&gt;0),Accueil!$B$7,IF(NOT(_xlfn.ISFORMULA(G444)),IF(AND(ISNUMBER(G444),G444&lt;&gt;0),Accueil!$B$7,""),"")),IF(NOT(_xlfn.ISFORMULA(G444)),IF(AND(ISNUMBER(G444),G444&lt;&gt;0),Accueil!$B$7,""),""))),IF(NOT(_xlfn.ISFORMULA(D444)),IF(AND(ISNUMBER(D444),D444&lt;&gt;0),Accueil!$B$7,IF(NOT(_xlfn.ISFORMULA(G444)),IF(AND(ISNUMBER(G444),G444&lt;&gt;0),Accueil!$B$7,""),"")),IF(NOT(_xlfn.ISFORMULA(G444)),IF(AND(ISNUMBER(G444),G444&lt;&gt;0),Accueil!$B$7,""),"")))</f>
        <v/>
      </c>
      <c r="AF444" s="231" t="str">
        <f t="shared" ca="1" si="77"/>
        <v/>
      </c>
      <c r="AG444" s="231">
        <f ca="1">IF($AC444,ROUND(IF(ISNUMBER(E444),E444,0)*(IF(OR(ISNUMBER(SEARCH("Non déductible",$C444)),ISNUMBER(SEARCH("Non deductible",$C444))),0,IF(ISNUMBER(SEARCH("Repas",$C444)),0.5,IF(ISNUMBER(SEARCH("Bureau à domicile",$C444)),Accueil!$B$13,IF(OR(ISNUMBER(SEARCH("Véhicule",$C444)),ISNUMBER(SEARCH("Vehicule",$C444)),ISNUMBER(SEARCH("vehicule",$C444))),Accueil!$B$14,IFERROR(VLOOKUP($C444,$L$3:$P$43,5,FALSE),1)))))),2),0)</f>
        <v>0</v>
      </c>
      <c r="AH444" s="231">
        <f ca="1">IF($AD444,ROUND(IF(ISNUMBER(F444),F444,0)*(IF(OR(ISNUMBER(SEARCH("Non déductible",$C444)),ISNUMBER(SEARCH("Non deductible",$C444))),0,IF(ISNUMBER(SEARCH("Repas",$C444)),0.5,IF(ISNUMBER(SEARCH("Bureau à domicile",$C444)),Accueil!$B$13,IF(OR(ISNUMBER(SEARCH("Véhicule",$C444)),ISNUMBER(SEARCH("Vehicule",$C444)),ISNUMBER(SEARCH("vehicule",$C444))),Accueil!$B$14,IFERROR(VLOOKUP($C444,$L$3:$P$43,5,FALSE),1)))))),2),0)</f>
        <v>0</v>
      </c>
    </row>
    <row r="445" spans="1:34" ht="20.100000000000001" customHeight="1" x14ac:dyDescent="0.25">
      <c r="A445" s="248" t="str">
        <f>IF(NOT(_xlfn.ISFORMULA(D445)),IF(AND(ISNUMBER(D445),D445&lt;&gt;0),Accueil!$B$7,IF(NOT(_xlfn.ISFORMULA(G445)),IF(AND(ISNUMBER(G445),G445&lt;&gt;0),Accueil!$B$7,""),"")),IF(NOT(_xlfn.ISFORMULA(G445)),IF(AND(ISNUMBER(G445),G445&lt;&gt;0),Accueil!$B$7,""),""))</f>
        <v/>
      </c>
      <c r="B445" s="37"/>
      <c r="C445" s="50"/>
      <c r="D445" s="249" t="str">
        <f t="shared" ca="1" si="68"/>
        <v/>
      </c>
      <c r="E445" s="223" t="str">
        <f t="shared" ca="1" si="69"/>
        <v/>
      </c>
      <c r="F445" s="223" t="str">
        <f t="shared" ca="1" si="70"/>
        <v/>
      </c>
      <c r="G445" s="224" t="str">
        <f t="shared" ca="1" si="71"/>
        <v/>
      </c>
      <c r="H445" s="255" t="str">
        <f t="shared" ca="1" si="72"/>
        <v/>
      </c>
      <c r="I445" s="251" t="str">
        <f t="shared" ca="1" si="73"/>
        <v/>
      </c>
      <c r="J445" s="244" t="str">
        <f t="shared" ca="1" si="74"/>
        <v/>
      </c>
      <c r="K445" s="35"/>
      <c r="L445" s="148"/>
      <c r="M445" s="148"/>
      <c r="N445" s="148"/>
      <c r="O445" s="148"/>
      <c r="P445" s="148"/>
      <c r="Q445" s="148"/>
      <c r="R445" s="148"/>
      <c r="S445" s="148"/>
      <c r="T445" s="197"/>
      <c r="U445" s="35"/>
      <c r="X445" s="148"/>
      <c r="Y445" s="148"/>
      <c r="Z445" s="148"/>
      <c r="AA445" s="228" t="b">
        <f t="shared" ca="1" si="75"/>
        <v>1</v>
      </c>
      <c r="AB445" s="228" t="b">
        <f t="shared" si="76"/>
        <v>0</v>
      </c>
      <c r="AC445" s="228" t="b">
        <f ca="1">AND(Accueil!$Z$100="Régulière",Accueil!$E$5="Oui",$AA445,NOT($AB445),OR($AE445="",Accueil!$E$7="",NOT(ISNUMBER(Accueil!$E$7)),$AE445&gt;=Accueil!$E$7))</f>
        <v>0</v>
      </c>
      <c r="AD445" s="228" t="b">
        <f ca="1">AND(Accueil!$Z$100="Régulière",Accueil!$E$8="Oui",$AA445,NOT($AB445),OR($AE445="",Accueil!$E$10="",NOT(ISNUMBER(Accueil!$E$10)),$AE445&gt;=Accueil!$E$10))</f>
        <v>0</v>
      </c>
      <c r="AE445" s="247" t="str">
        <f>IF(NOT(_xlfn.ISFORMULA(A445)),IF(ISNUMBER(A445),A445,IF(NOT(_xlfn.ISFORMULA(D445)),IF(AND(ISNUMBER(D445),D445&lt;&gt;0),Accueil!$B$7,IF(NOT(_xlfn.ISFORMULA(G445)),IF(AND(ISNUMBER(G445),G445&lt;&gt;0),Accueil!$B$7,""),"")),IF(NOT(_xlfn.ISFORMULA(G445)),IF(AND(ISNUMBER(G445),G445&lt;&gt;0),Accueil!$B$7,""),""))),IF(NOT(_xlfn.ISFORMULA(D445)),IF(AND(ISNUMBER(D445),D445&lt;&gt;0),Accueil!$B$7,IF(NOT(_xlfn.ISFORMULA(G445)),IF(AND(ISNUMBER(G445),G445&lt;&gt;0),Accueil!$B$7,""),"")),IF(NOT(_xlfn.ISFORMULA(G445)),IF(AND(ISNUMBER(G445),G445&lt;&gt;0),Accueil!$B$7,""),"")))</f>
        <v/>
      </c>
      <c r="AF445" s="231" t="str">
        <f t="shared" ca="1" si="77"/>
        <v/>
      </c>
      <c r="AG445" s="231">
        <f ca="1">IF($AC445,ROUND(IF(ISNUMBER(E445),E445,0)*(IF(OR(ISNUMBER(SEARCH("Non déductible",$C445)),ISNUMBER(SEARCH("Non deductible",$C445))),0,IF(ISNUMBER(SEARCH("Repas",$C445)),0.5,IF(ISNUMBER(SEARCH("Bureau à domicile",$C445)),Accueil!$B$13,IF(OR(ISNUMBER(SEARCH("Véhicule",$C445)),ISNUMBER(SEARCH("Vehicule",$C445)),ISNUMBER(SEARCH("vehicule",$C445))),Accueil!$B$14,IFERROR(VLOOKUP($C445,$L$3:$P$43,5,FALSE),1)))))),2),0)</f>
        <v>0</v>
      </c>
      <c r="AH445" s="231">
        <f ca="1">IF($AD445,ROUND(IF(ISNUMBER(F445),F445,0)*(IF(OR(ISNUMBER(SEARCH("Non déductible",$C445)),ISNUMBER(SEARCH("Non deductible",$C445))),0,IF(ISNUMBER(SEARCH("Repas",$C445)),0.5,IF(ISNUMBER(SEARCH("Bureau à domicile",$C445)),Accueil!$B$13,IF(OR(ISNUMBER(SEARCH("Véhicule",$C445)),ISNUMBER(SEARCH("Vehicule",$C445)),ISNUMBER(SEARCH("vehicule",$C445))),Accueil!$B$14,IFERROR(VLOOKUP($C445,$L$3:$P$43,5,FALSE),1)))))),2),0)</f>
        <v>0</v>
      </c>
    </row>
    <row r="446" spans="1:34" ht="20.100000000000001" customHeight="1" x14ac:dyDescent="0.25">
      <c r="A446" s="248" t="str">
        <f>IF(NOT(_xlfn.ISFORMULA(D446)),IF(AND(ISNUMBER(D446),D446&lt;&gt;0),Accueil!$B$7,IF(NOT(_xlfn.ISFORMULA(G446)),IF(AND(ISNUMBER(G446),G446&lt;&gt;0),Accueil!$B$7,""),"")),IF(NOT(_xlfn.ISFORMULA(G446)),IF(AND(ISNUMBER(G446),G446&lt;&gt;0),Accueil!$B$7,""),""))</f>
        <v/>
      </c>
      <c r="B446" s="37"/>
      <c r="C446" s="50"/>
      <c r="D446" s="249" t="str">
        <f t="shared" ca="1" si="68"/>
        <v/>
      </c>
      <c r="E446" s="223" t="str">
        <f t="shared" ca="1" si="69"/>
        <v/>
      </c>
      <c r="F446" s="223" t="str">
        <f t="shared" ca="1" si="70"/>
        <v/>
      </c>
      <c r="G446" s="224" t="str">
        <f t="shared" ca="1" si="71"/>
        <v/>
      </c>
      <c r="H446" s="255" t="str">
        <f t="shared" ca="1" si="72"/>
        <v/>
      </c>
      <c r="I446" s="251" t="str">
        <f t="shared" ca="1" si="73"/>
        <v/>
      </c>
      <c r="J446" s="244" t="str">
        <f t="shared" ca="1" si="74"/>
        <v/>
      </c>
      <c r="K446" s="35"/>
      <c r="L446" s="148"/>
      <c r="M446" s="148"/>
      <c r="N446" s="148"/>
      <c r="O446" s="148"/>
      <c r="P446" s="148"/>
      <c r="Q446" s="148"/>
      <c r="R446" s="148"/>
      <c r="S446" s="148"/>
      <c r="T446" s="197"/>
      <c r="U446" s="35"/>
      <c r="X446" s="148"/>
      <c r="Y446" s="148"/>
      <c r="Z446" s="148"/>
      <c r="AA446" s="228" t="b">
        <f t="shared" ca="1" si="75"/>
        <v>1</v>
      </c>
      <c r="AB446" s="228" t="b">
        <f t="shared" si="76"/>
        <v>0</v>
      </c>
      <c r="AC446" s="228" t="b">
        <f ca="1">AND(Accueil!$Z$100="Régulière",Accueil!$E$5="Oui",$AA446,NOT($AB446),OR($AE446="",Accueil!$E$7="",NOT(ISNUMBER(Accueil!$E$7)),$AE446&gt;=Accueil!$E$7))</f>
        <v>0</v>
      </c>
      <c r="AD446" s="228" t="b">
        <f ca="1">AND(Accueil!$Z$100="Régulière",Accueil!$E$8="Oui",$AA446,NOT($AB446),OR($AE446="",Accueil!$E$10="",NOT(ISNUMBER(Accueil!$E$10)),$AE446&gt;=Accueil!$E$10))</f>
        <v>0</v>
      </c>
      <c r="AE446" s="247" t="str">
        <f>IF(NOT(_xlfn.ISFORMULA(A446)),IF(ISNUMBER(A446),A446,IF(NOT(_xlfn.ISFORMULA(D446)),IF(AND(ISNUMBER(D446),D446&lt;&gt;0),Accueil!$B$7,IF(NOT(_xlfn.ISFORMULA(G446)),IF(AND(ISNUMBER(G446),G446&lt;&gt;0),Accueil!$B$7,""),"")),IF(NOT(_xlfn.ISFORMULA(G446)),IF(AND(ISNUMBER(G446),G446&lt;&gt;0),Accueil!$B$7,""),""))),IF(NOT(_xlfn.ISFORMULA(D446)),IF(AND(ISNUMBER(D446),D446&lt;&gt;0),Accueil!$B$7,IF(NOT(_xlfn.ISFORMULA(G446)),IF(AND(ISNUMBER(G446),G446&lt;&gt;0),Accueil!$B$7,""),"")),IF(NOT(_xlfn.ISFORMULA(G446)),IF(AND(ISNUMBER(G446),G446&lt;&gt;0),Accueil!$B$7,""),"")))</f>
        <v/>
      </c>
      <c r="AF446" s="231" t="str">
        <f t="shared" ca="1" si="77"/>
        <v/>
      </c>
      <c r="AG446" s="231">
        <f ca="1">IF($AC446,ROUND(IF(ISNUMBER(E446),E446,0)*(IF(OR(ISNUMBER(SEARCH("Non déductible",$C446)),ISNUMBER(SEARCH("Non deductible",$C446))),0,IF(ISNUMBER(SEARCH("Repas",$C446)),0.5,IF(ISNUMBER(SEARCH("Bureau à domicile",$C446)),Accueil!$B$13,IF(OR(ISNUMBER(SEARCH("Véhicule",$C446)),ISNUMBER(SEARCH("Vehicule",$C446)),ISNUMBER(SEARCH("vehicule",$C446))),Accueil!$B$14,IFERROR(VLOOKUP($C446,$L$3:$P$43,5,FALSE),1)))))),2),0)</f>
        <v>0</v>
      </c>
      <c r="AH446" s="231">
        <f ca="1">IF($AD446,ROUND(IF(ISNUMBER(F446),F446,0)*(IF(OR(ISNUMBER(SEARCH("Non déductible",$C446)),ISNUMBER(SEARCH("Non deductible",$C446))),0,IF(ISNUMBER(SEARCH("Repas",$C446)),0.5,IF(ISNUMBER(SEARCH("Bureau à domicile",$C446)),Accueil!$B$13,IF(OR(ISNUMBER(SEARCH("Véhicule",$C446)),ISNUMBER(SEARCH("Vehicule",$C446)),ISNUMBER(SEARCH("vehicule",$C446))),Accueil!$B$14,IFERROR(VLOOKUP($C446,$L$3:$P$43,5,FALSE),1)))))),2),0)</f>
        <v>0</v>
      </c>
    </row>
    <row r="447" spans="1:34" ht="20.100000000000001" customHeight="1" x14ac:dyDescent="0.25">
      <c r="A447" s="248" t="str">
        <f>IF(NOT(_xlfn.ISFORMULA(D447)),IF(AND(ISNUMBER(D447),D447&lt;&gt;0),Accueil!$B$7,IF(NOT(_xlfn.ISFORMULA(G447)),IF(AND(ISNUMBER(G447),G447&lt;&gt;0),Accueil!$B$7,""),"")),IF(NOT(_xlfn.ISFORMULA(G447)),IF(AND(ISNUMBER(G447),G447&lt;&gt;0),Accueil!$B$7,""),""))</f>
        <v/>
      </c>
      <c r="B447" s="37"/>
      <c r="C447" s="50"/>
      <c r="D447" s="249" t="str">
        <f t="shared" ca="1" si="68"/>
        <v/>
      </c>
      <c r="E447" s="223" t="str">
        <f t="shared" ca="1" si="69"/>
        <v/>
      </c>
      <c r="F447" s="223" t="str">
        <f t="shared" ca="1" si="70"/>
        <v/>
      </c>
      <c r="G447" s="224" t="str">
        <f t="shared" ca="1" si="71"/>
        <v/>
      </c>
      <c r="H447" s="255" t="str">
        <f t="shared" ca="1" si="72"/>
        <v/>
      </c>
      <c r="I447" s="251" t="str">
        <f t="shared" ca="1" si="73"/>
        <v/>
      </c>
      <c r="J447" s="244" t="str">
        <f t="shared" ca="1" si="74"/>
        <v/>
      </c>
      <c r="K447" s="35"/>
      <c r="L447" s="148"/>
      <c r="M447" s="148"/>
      <c r="N447" s="148"/>
      <c r="O447" s="148"/>
      <c r="P447" s="148"/>
      <c r="Q447" s="148"/>
      <c r="R447" s="148"/>
      <c r="S447" s="148"/>
      <c r="T447" s="197"/>
      <c r="U447" s="35"/>
      <c r="X447" s="148"/>
      <c r="Y447" s="148"/>
      <c r="Z447" s="148"/>
      <c r="AA447" s="228" t="b">
        <f t="shared" ca="1" si="75"/>
        <v>1</v>
      </c>
      <c r="AB447" s="228" t="b">
        <f t="shared" si="76"/>
        <v>0</v>
      </c>
      <c r="AC447" s="228" t="b">
        <f ca="1">AND(Accueil!$Z$100="Régulière",Accueil!$E$5="Oui",$AA447,NOT($AB447),OR($AE447="",Accueil!$E$7="",NOT(ISNUMBER(Accueil!$E$7)),$AE447&gt;=Accueil!$E$7))</f>
        <v>0</v>
      </c>
      <c r="AD447" s="228" t="b">
        <f ca="1">AND(Accueil!$Z$100="Régulière",Accueil!$E$8="Oui",$AA447,NOT($AB447),OR($AE447="",Accueil!$E$10="",NOT(ISNUMBER(Accueil!$E$10)),$AE447&gt;=Accueil!$E$10))</f>
        <v>0</v>
      </c>
      <c r="AE447" s="247" t="str">
        <f>IF(NOT(_xlfn.ISFORMULA(A447)),IF(ISNUMBER(A447),A447,IF(NOT(_xlfn.ISFORMULA(D447)),IF(AND(ISNUMBER(D447),D447&lt;&gt;0),Accueil!$B$7,IF(NOT(_xlfn.ISFORMULA(G447)),IF(AND(ISNUMBER(G447),G447&lt;&gt;0),Accueil!$B$7,""),"")),IF(NOT(_xlfn.ISFORMULA(G447)),IF(AND(ISNUMBER(G447),G447&lt;&gt;0),Accueil!$B$7,""),""))),IF(NOT(_xlfn.ISFORMULA(D447)),IF(AND(ISNUMBER(D447),D447&lt;&gt;0),Accueil!$B$7,IF(NOT(_xlfn.ISFORMULA(G447)),IF(AND(ISNUMBER(G447),G447&lt;&gt;0),Accueil!$B$7,""),"")),IF(NOT(_xlfn.ISFORMULA(G447)),IF(AND(ISNUMBER(G447),G447&lt;&gt;0),Accueil!$B$7,""),"")))</f>
        <v/>
      </c>
      <c r="AF447" s="231" t="str">
        <f t="shared" ca="1" si="77"/>
        <v/>
      </c>
      <c r="AG447" s="231">
        <f ca="1">IF($AC447,ROUND(IF(ISNUMBER(E447),E447,0)*(IF(OR(ISNUMBER(SEARCH("Non déductible",$C447)),ISNUMBER(SEARCH("Non deductible",$C447))),0,IF(ISNUMBER(SEARCH("Repas",$C447)),0.5,IF(ISNUMBER(SEARCH("Bureau à domicile",$C447)),Accueil!$B$13,IF(OR(ISNUMBER(SEARCH("Véhicule",$C447)),ISNUMBER(SEARCH("Vehicule",$C447)),ISNUMBER(SEARCH("vehicule",$C447))),Accueil!$B$14,IFERROR(VLOOKUP($C447,$L$3:$P$43,5,FALSE),1)))))),2),0)</f>
        <v>0</v>
      </c>
      <c r="AH447" s="231">
        <f ca="1">IF($AD447,ROUND(IF(ISNUMBER(F447),F447,0)*(IF(OR(ISNUMBER(SEARCH("Non déductible",$C447)),ISNUMBER(SEARCH("Non deductible",$C447))),0,IF(ISNUMBER(SEARCH("Repas",$C447)),0.5,IF(ISNUMBER(SEARCH("Bureau à domicile",$C447)),Accueil!$B$13,IF(OR(ISNUMBER(SEARCH("Véhicule",$C447)),ISNUMBER(SEARCH("Vehicule",$C447)),ISNUMBER(SEARCH("vehicule",$C447))),Accueil!$B$14,IFERROR(VLOOKUP($C447,$L$3:$P$43,5,FALSE),1)))))),2),0)</f>
        <v>0</v>
      </c>
    </row>
    <row r="448" spans="1:34" ht="20.100000000000001" customHeight="1" x14ac:dyDescent="0.25">
      <c r="A448" s="248" t="str">
        <f>IF(NOT(_xlfn.ISFORMULA(D448)),IF(AND(ISNUMBER(D448),D448&lt;&gt;0),Accueil!$B$7,IF(NOT(_xlfn.ISFORMULA(G448)),IF(AND(ISNUMBER(G448),G448&lt;&gt;0),Accueil!$B$7,""),"")),IF(NOT(_xlfn.ISFORMULA(G448)),IF(AND(ISNUMBER(G448),G448&lt;&gt;0),Accueil!$B$7,""),""))</f>
        <v/>
      </c>
      <c r="B448" s="37"/>
      <c r="C448" s="50"/>
      <c r="D448" s="249" t="str">
        <f t="shared" ca="1" si="68"/>
        <v/>
      </c>
      <c r="E448" s="223" t="str">
        <f t="shared" ca="1" si="69"/>
        <v/>
      </c>
      <c r="F448" s="223" t="str">
        <f t="shared" ca="1" si="70"/>
        <v/>
      </c>
      <c r="G448" s="224" t="str">
        <f t="shared" ca="1" si="71"/>
        <v/>
      </c>
      <c r="H448" s="255" t="str">
        <f t="shared" ca="1" si="72"/>
        <v/>
      </c>
      <c r="I448" s="251" t="str">
        <f t="shared" ca="1" si="73"/>
        <v/>
      </c>
      <c r="J448" s="244" t="str">
        <f t="shared" ca="1" si="74"/>
        <v/>
      </c>
      <c r="K448" s="35"/>
      <c r="L448" s="148"/>
      <c r="M448" s="148"/>
      <c r="N448" s="148"/>
      <c r="O448" s="148"/>
      <c r="P448" s="148"/>
      <c r="Q448" s="148"/>
      <c r="R448" s="148"/>
      <c r="S448" s="148"/>
      <c r="T448" s="197"/>
      <c r="U448" s="35"/>
      <c r="X448" s="148"/>
      <c r="Y448" s="148"/>
      <c r="Z448" s="148"/>
      <c r="AA448" s="228" t="b">
        <f t="shared" ca="1" si="75"/>
        <v>1</v>
      </c>
      <c r="AB448" s="228" t="b">
        <f t="shared" si="76"/>
        <v>0</v>
      </c>
      <c r="AC448" s="228" t="b">
        <f ca="1">AND(Accueil!$Z$100="Régulière",Accueil!$E$5="Oui",$AA448,NOT($AB448),OR($AE448="",Accueil!$E$7="",NOT(ISNUMBER(Accueil!$E$7)),$AE448&gt;=Accueil!$E$7))</f>
        <v>0</v>
      </c>
      <c r="AD448" s="228" t="b">
        <f ca="1">AND(Accueil!$Z$100="Régulière",Accueil!$E$8="Oui",$AA448,NOT($AB448),OR($AE448="",Accueil!$E$10="",NOT(ISNUMBER(Accueil!$E$10)),$AE448&gt;=Accueil!$E$10))</f>
        <v>0</v>
      </c>
      <c r="AE448" s="247" t="str">
        <f>IF(NOT(_xlfn.ISFORMULA(A448)),IF(ISNUMBER(A448),A448,IF(NOT(_xlfn.ISFORMULA(D448)),IF(AND(ISNUMBER(D448),D448&lt;&gt;0),Accueil!$B$7,IF(NOT(_xlfn.ISFORMULA(G448)),IF(AND(ISNUMBER(G448),G448&lt;&gt;0),Accueil!$B$7,""),"")),IF(NOT(_xlfn.ISFORMULA(G448)),IF(AND(ISNUMBER(G448),G448&lt;&gt;0),Accueil!$B$7,""),""))),IF(NOT(_xlfn.ISFORMULA(D448)),IF(AND(ISNUMBER(D448),D448&lt;&gt;0),Accueil!$B$7,IF(NOT(_xlfn.ISFORMULA(G448)),IF(AND(ISNUMBER(G448),G448&lt;&gt;0),Accueil!$B$7,""),"")),IF(NOT(_xlfn.ISFORMULA(G448)),IF(AND(ISNUMBER(G448),G448&lt;&gt;0),Accueil!$B$7,""),"")))</f>
        <v/>
      </c>
      <c r="AF448" s="231" t="str">
        <f t="shared" ca="1" si="77"/>
        <v/>
      </c>
      <c r="AG448" s="231">
        <f ca="1">IF($AC448,ROUND(IF(ISNUMBER(E448),E448,0)*(IF(OR(ISNUMBER(SEARCH("Non déductible",$C448)),ISNUMBER(SEARCH("Non deductible",$C448))),0,IF(ISNUMBER(SEARCH("Repas",$C448)),0.5,IF(ISNUMBER(SEARCH("Bureau à domicile",$C448)),Accueil!$B$13,IF(OR(ISNUMBER(SEARCH("Véhicule",$C448)),ISNUMBER(SEARCH("Vehicule",$C448)),ISNUMBER(SEARCH("vehicule",$C448))),Accueil!$B$14,IFERROR(VLOOKUP($C448,$L$3:$P$43,5,FALSE),1)))))),2),0)</f>
        <v>0</v>
      </c>
      <c r="AH448" s="231">
        <f ca="1">IF($AD448,ROUND(IF(ISNUMBER(F448),F448,0)*(IF(OR(ISNUMBER(SEARCH("Non déductible",$C448)),ISNUMBER(SEARCH("Non deductible",$C448))),0,IF(ISNUMBER(SEARCH("Repas",$C448)),0.5,IF(ISNUMBER(SEARCH("Bureau à domicile",$C448)),Accueil!$B$13,IF(OR(ISNUMBER(SEARCH("Véhicule",$C448)),ISNUMBER(SEARCH("Vehicule",$C448)),ISNUMBER(SEARCH("vehicule",$C448))),Accueil!$B$14,IFERROR(VLOOKUP($C448,$L$3:$P$43,5,FALSE),1)))))),2),0)</f>
        <v>0</v>
      </c>
    </row>
    <row r="449" spans="1:34" ht="20.100000000000001" customHeight="1" x14ac:dyDescent="0.25">
      <c r="A449" s="248" t="str">
        <f>IF(NOT(_xlfn.ISFORMULA(D449)),IF(AND(ISNUMBER(D449),D449&lt;&gt;0),Accueil!$B$7,IF(NOT(_xlfn.ISFORMULA(G449)),IF(AND(ISNUMBER(G449),G449&lt;&gt;0),Accueil!$B$7,""),"")),IF(NOT(_xlfn.ISFORMULA(G449)),IF(AND(ISNUMBER(G449),G449&lt;&gt;0),Accueil!$B$7,""),""))</f>
        <v/>
      </c>
      <c r="B449" s="37"/>
      <c r="C449" s="50"/>
      <c r="D449" s="249" t="str">
        <f t="shared" ca="1" si="68"/>
        <v/>
      </c>
      <c r="E449" s="223" t="str">
        <f t="shared" ca="1" si="69"/>
        <v/>
      </c>
      <c r="F449" s="223" t="str">
        <f t="shared" ca="1" si="70"/>
        <v/>
      </c>
      <c r="G449" s="224" t="str">
        <f t="shared" ca="1" si="71"/>
        <v/>
      </c>
      <c r="H449" s="255" t="str">
        <f t="shared" ca="1" si="72"/>
        <v/>
      </c>
      <c r="I449" s="251" t="str">
        <f t="shared" ca="1" si="73"/>
        <v/>
      </c>
      <c r="J449" s="244" t="str">
        <f t="shared" ca="1" si="74"/>
        <v/>
      </c>
      <c r="K449" s="35"/>
      <c r="L449" s="148"/>
      <c r="M449" s="148"/>
      <c r="N449" s="148"/>
      <c r="O449" s="148"/>
      <c r="P449" s="148"/>
      <c r="Q449" s="148"/>
      <c r="R449" s="148"/>
      <c r="S449" s="148"/>
      <c r="T449" s="197"/>
      <c r="U449" s="35"/>
      <c r="X449" s="148"/>
      <c r="Y449" s="148"/>
      <c r="Z449" s="148"/>
      <c r="AA449" s="228" t="b">
        <f t="shared" ca="1" si="75"/>
        <v>1</v>
      </c>
      <c r="AB449" s="228" t="b">
        <f t="shared" si="76"/>
        <v>0</v>
      </c>
      <c r="AC449" s="228" t="b">
        <f ca="1">AND(Accueil!$Z$100="Régulière",Accueil!$E$5="Oui",$AA449,NOT($AB449),OR($AE449="",Accueil!$E$7="",NOT(ISNUMBER(Accueil!$E$7)),$AE449&gt;=Accueil!$E$7))</f>
        <v>0</v>
      </c>
      <c r="AD449" s="228" t="b">
        <f ca="1">AND(Accueil!$Z$100="Régulière",Accueil!$E$8="Oui",$AA449,NOT($AB449),OR($AE449="",Accueil!$E$10="",NOT(ISNUMBER(Accueil!$E$10)),$AE449&gt;=Accueil!$E$10))</f>
        <v>0</v>
      </c>
      <c r="AE449" s="247" t="str">
        <f>IF(NOT(_xlfn.ISFORMULA(A449)),IF(ISNUMBER(A449),A449,IF(NOT(_xlfn.ISFORMULA(D449)),IF(AND(ISNUMBER(D449),D449&lt;&gt;0),Accueil!$B$7,IF(NOT(_xlfn.ISFORMULA(G449)),IF(AND(ISNUMBER(G449),G449&lt;&gt;0),Accueil!$B$7,""),"")),IF(NOT(_xlfn.ISFORMULA(G449)),IF(AND(ISNUMBER(G449),G449&lt;&gt;0),Accueil!$B$7,""),""))),IF(NOT(_xlfn.ISFORMULA(D449)),IF(AND(ISNUMBER(D449),D449&lt;&gt;0),Accueil!$B$7,IF(NOT(_xlfn.ISFORMULA(G449)),IF(AND(ISNUMBER(G449),G449&lt;&gt;0),Accueil!$B$7,""),"")),IF(NOT(_xlfn.ISFORMULA(G449)),IF(AND(ISNUMBER(G449),G449&lt;&gt;0),Accueil!$B$7,""),"")))</f>
        <v/>
      </c>
      <c r="AF449" s="231" t="str">
        <f t="shared" ca="1" si="77"/>
        <v/>
      </c>
      <c r="AG449" s="231">
        <f ca="1">IF($AC449,ROUND(IF(ISNUMBER(E449),E449,0)*(IF(OR(ISNUMBER(SEARCH("Non déductible",$C449)),ISNUMBER(SEARCH("Non deductible",$C449))),0,IF(ISNUMBER(SEARCH("Repas",$C449)),0.5,IF(ISNUMBER(SEARCH("Bureau à domicile",$C449)),Accueil!$B$13,IF(OR(ISNUMBER(SEARCH("Véhicule",$C449)),ISNUMBER(SEARCH("Vehicule",$C449)),ISNUMBER(SEARCH("vehicule",$C449))),Accueil!$B$14,IFERROR(VLOOKUP($C449,$L$3:$P$43,5,FALSE),1)))))),2),0)</f>
        <v>0</v>
      </c>
      <c r="AH449" s="231">
        <f ca="1">IF($AD449,ROUND(IF(ISNUMBER(F449),F449,0)*(IF(OR(ISNUMBER(SEARCH("Non déductible",$C449)),ISNUMBER(SEARCH("Non deductible",$C449))),0,IF(ISNUMBER(SEARCH("Repas",$C449)),0.5,IF(ISNUMBER(SEARCH("Bureau à domicile",$C449)),Accueil!$B$13,IF(OR(ISNUMBER(SEARCH("Véhicule",$C449)),ISNUMBER(SEARCH("Vehicule",$C449)),ISNUMBER(SEARCH("vehicule",$C449))),Accueil!$B$14,IFERROR(VLOOKUP($C449,$L$3:$P$43,5,FALSE),1)))))),2),0)</f>
        <v>0</v>
      </c>
    </row>
    <row r="450" spans="1:34" ht="20.100000000000001" customHeight="1" x14ac:dyDescent="0.25">
      <c r="A450" s="248" t="str">
        <f>IF(NOT(_xlfn.ISFORMULA(D450)),IF(AND(ISNUMBER(D450),D450&lt;&gt;0),Accueil!$B$7,IF(NOT(_xlfn.ISFORMULA(G450)),IF(AND(ISNUMBER(G450),G450&lt;&gt;0),Accueil!$B$7,""),"")),IF(NOT(_xlfn.ISFORMULA(G450)),IF(AND(ISNUMBER(G450),G450&lt;&gt;0),Accueil!$B$7,""),""))</f>
        <v/>
      </c>
      <c r="B450" s="37"/>
      <c r="C450" s="50"/>
      <c r="D450" s="249" t="str">
        <f t="shared" ca="1" si="68"/>
        <v/>
      </c>
      <c r="E450" s="223" t="str">
        <f t="shared" ca="1" si="69"/>
        <v/>
      </c>
      <c r="F450" s="223" t="str">
        <f t="shared" ca="1" si="70"/>
        <v/>
      </c>
      <c r="G450" s="224" t="str">
        <f t="shared" ca="1" si="71"/>
        <v/>
      </c>
      <c r="H450" s="255" t="str">
        <f t="shared" ca="1" si="72"/>
        <v/>
      </c>
      <c r="I450" s="251" t="str">
        <f t="shared" ca="1" si="73"/>
        <v/>
      </c>
      <c r="J450" s="244" t="str">
        <f t="shared" ca="1" si="74"/>
        <v/>
      </c>
      <c r="K450" s="35"/>
      <c r="L450" s="148"/>
      <c r="M450" s="148"/>
      <c r="N450" s="148"/>
      <c r="O450" s="148"/>
      <c r="P450" s="148"/>
      <c r="Q450" s="148"/>
      <c r="R450" s="148"/>
      <c r="S450" s="148"/>
      <c r="T450" s="197"/>
      <c r="U450" s="35"/>
      <c r="X450" s="148"/>
      <c r="Y450" s="148"/>
      <c r="Z450" s="148"/>
      <c r="AA450" s="228" t="b">
        <f t="shared" ca="1" si="75"/>
        <v>1</v>
      </c>
      <c r="AB450" s="228" t="b">
        <f t="shared" si="76"/>
        <v>0</v>
      </c>
      <c r="AC450" s="228" t="b">
        <f ca="1">AND(Accueil!$Z$100="Régulière",Accueil!$E$5="Oui",$AA450,NOT($AB450),OR($AE450="",Accueil!$E$7="",NOT(ISNUMBER(Accueil!$E$7)),$AE450&gt;=Accueil!$E$7))</f>
        <v>0</v>
      </c>
      <c r="AD450" s="228" t="b">
        <f ca="1">AND(Accueil!$Z$100="Régulière",Accueil!$E$8="Oui",$AA450,NOT($AB450),OR($AE450="",Accueil!$E$10="",NOT(ISNUMBER(Accueil!$E$10)),$AE450&gt;=Accueil!$E$10))</f>
        <v>0</v>
      </c>
      <c r="AE450" s="247" t="str">
        <f>IF(NOT(_xlfn.ISFORMULA(A450)),IF(ISNUMBER(A450),A450,IF(NOT(_xlfn.ISFORMULA(D450)),IF(AND(ISNUMBER(D450),D450&lt;&gt;0),Accueil!$B$7,IF(NOT(_xlfn.ISFORMULA(G450)),IF(AND(ISNUMBER(G450),G450&lt;&gt;0),Accueil!$B$7,""),"")),IF(NOT(_xlfn.ISFORMULA(G450)),IF(AND(ISNUMBER(G450),G450&lt;&gt;0),Accueil!$B$7,""),""))),IF(NOT(_xlfn.ISFORMULA(D450)),IF(AND(ISNUMBER(D450),D450&lt;&gt;0),Accueil!$B$7,IF(NOT(_xlfn.ISFORMULA(G450)),IF(AND(ISNUMBER(G450),G450&lt;&gt;0),Accueil!$B$7,""),"")),IF(NOT(_xlfn.ISFORMULA(G450)),IF(AND(ISNUMBER(G450),G450&lt;&gt;0),Accueil!$B$7,""),"")))</f>
        <v/>
      </c>
      <c r="AF450" s="231" t="str">
        <f t="shared" ca="1" si="77"/>
        <v/>
      </c>
      <c r="AG450" s="231">
        <f ca="1">IF($AC450,ROUND(IF(ISNUMBER(E450),E450,0)*(IF(OR(ISNUMBER(SEARCH("Non déductible",$C450)),ISNUMBER(SEARCH("Non deductible",$C450))),0,IF(ISNUMBER(SEARCH("Repas",$C450)),0.5,IF(ISNUMBER(SEARCH("Bureau à domicile",$C450)),Accueil!$B$13,IF(OR(ISNUMBER(SEARCH("Véhicule",$C450)),ISNUMBER(SEARCH("Vehicule",$C450)),ISNUMBER(SEARCH("vehicule",$C450))),Accueil!$B$14,IFERROR(VLOOKUP($C450,$L$3:$P$43,5,FALSE),1)))))),2),0)</f>
        <v>0</v>
      </c>
      <c r="AH450" s="231">
        <f ca="1">IF($AD450,ROUND(IF(ISNUMBER(F450),F450,0)*(IF(OR(ISNUMBER(SEARCH("Non déductible",$C450)),ISNUMBER(SEARCH("Non deductible",$C450))),0,IF(ISNUMBER(SEARCH("Repas",$C450)),0.5,IF(ISNUMBER(SEARCH("Bureau à domicile",$C450)),Accueil!$B$13,IF(OR(ISNUMBER(SEARCH("Véhicule",$C450)),ISNUMBER(SEARCH("Vehicule",$C450)),ISNUMBER(SEARCH("vehicule",$C450))),Accueil!$B$14,IFERROR(VLOOKUP($C450,$L$3:$P$43,5,FALSE),1)))))),2),0)</f>
        <v>0</v>
      </c>
    </row>
    <row r="451" spans="1:34" ht="20.100000000000001" customHeight="1" x14ac:dyDescent="0.25">
      <c r="A451" s="248" t="str">
        <f>IF(NOT(_xlfn.ISFORMULA(D451)),IF(AND(ISNUMBER(D451),D451&lt;&gt;0),Accueil!$B$7,IF(NOT(_xlfn.ISFORMULA(G451)),IF(AND(ISNUMBER(G451),G451&lt;&gt;0),Accueil!$B$7,""),"")),IF(NOT(_xlfn.ISFORMULA(G451)),IF(AND(ISNUMBER(G451),G451&lt;&gt;0),Accueil!$B$7,""),""))</f>
        <v/>
      </c>
      <c r="B451" s="37"/>
      <c r="C451" s="50"/>
      <c r="D451" s="249" t="str">
        <f t="shared" ref="D451:D514" ca="1" si="78">IF(AND(NOT(_xlfn.ISFORMULA(G451)),G451&lt;&gt;"",G451&lt;&gt;0),ROUND(G451-IF($AC451,IF(ISNUMBER(E451),ROUND(E451,2),0),0)-IF($AD451,IF(ISNUMBER(F451),ROUND(F451,2),0),0),2),"")</f>
        <v/>
      </c>
      <c r="E451" s="223" t="str">
        <f t="shared" ref="E451:E514" ca="1" si="79">IF(NOT($AC451),"",IF(AND(NOT(_xlfn.ISFORMULA(G451)),G451&lt;&gt;"",G451&lt;&gt;0),IF(AND($AD451,NOT(_xlfn.ISFORMULA(F451)),ISNUMBER(F451)),ROUND((G451-F451)/(1+0.05)*0.05,2),ROUND(G451/(1+IF($AC451,0.05,0)+IF($AD451,0.09975,0))*0.05,2)),IF(OR(D451="",D451=0),"",ROUND(D451*0.05,2))))</f>
        <v/>
      </c>
      <c r="F451" s="223" t="str">
        <f t="shared" ref="F451:F514" ca="1" si="80">IF(NOT($AD451),"",IF(AND(NOT(_xlfn.ISFORMULA(G451)),G451&lt;&gt;"",G451&lt;&gt;0),IF(AND($AC451,NOT(_xlfn.ISFORMULA(E451)),ISNUMBER(E451)),ROUND((G451-E451)/(1+0.09975)*0.09975,2),ROUND(G451/(1+IF($AC451,0.05,0)+IF($AD451,0.09975,0))*0.09975,2)),IF(OR(D451="",D451=0),"",ROUND(D451*0.09975,2))))</f>
        <v/>
      </c>
      <c r="G451" s="224" t="str">
        <f t="shared" ref="G451:G514" ca="1" si="81">IF(OR(D451="",D451=0),"",ROUND(D451+IF($AC451,IF(ISNUMBER(E451),ROUND(E451,2),0),0)+IF($AD451,IF(ISNUMBER(F451),ROUND(F451,2),0),0),2))</f>
        <v/>
      </c>
      <c r="H451" s="255" t="str">
        <f t="shared" ref="H451:H514" ca="1" si="82">IF(OR(D451="",D451=0),"","$ CAD - Dollar Canadien")</f>
        <v/>
      </c>
      <c r="I451" s="251" t="str">
        <f t="shared" ref="I451:I514" ca="1" si="83">IF(OR(D451="",D451=0),"",IFERROR(VLOOKUP(H451, $V$3:$W$23, 2, FALSE), 1))</f>
        <v/>
      </c>
      <c r="J451" s="244" t="str">
        <f t="shared" ref="J451:J514" ca="1" si="84">IF(OR($AF451="",$AF451=0),"",ROUND($AF451*I451,2))</f>
        <v/>
      </c>
      <c r="K451" s="35"/>
      <c r="L451" s="148"/>
      <c r="M451" s="148"/>
      <c r="N451" s="148"/>
      <c r="O451" s="148"/>
      <c r="P451" s="148"/>
      <c r="Q451" s="148"/>
      <c r="R451" s="148"/>
      <c r="S451" s="148"/>
      <c r="T451" s="197"/>
      <c r="U451" s="35"/>
      <c r="X451" s="148"/>
      <c r="Y451" s="148"/>
      <c r="Z451" s="148"/>
      <c r="AA451" s="228" t="b">
        <f t="shared" ref="AA451:AA514" ca="1" si="85">OR(H451="",H451="$ CAD - Dollar Canadien")</f>
        <v>1</v>
      </c>
      <c r="AB451" s="228" t="b">
        <f t="shared" ref="AB451:AB514" si="86">OR(ISNUMBER(SEARCH("Assurance",C451)),ISNUMBER(SEARCH("Bureau à domicile - loyer",C451)),ISNUMBER(SEARCH("Taxes foncières",C451)),ISNUMBER(SEARCH("Taxe d'affaires",C451)),ISNUMBER(SEARCH("Permis",C451)),ISNUMBER(SEARCH("cotisation",C451)),ISNUMBER(SEARCH("Immatriculation",C451)),ISNUMBER(SEARCH("Intérêt",C451)),ISNUMBER(SEARCH("Interet",C451)),ISNUMBER(SEARCH("Frais bancaires",C451)),ISNUMBER(SEARCH("Salaires",C451)),ISNUMBER(SEARCH("sans taxe",B451)),ISNUMBER(SEARCH("pas de taxe",B451)),ISNUMBER(SEARCH("no tax",B451)))</f>
        <v>0</v>
      </c>
      <c r="AC451" s="228" t="b">
        <f ca="1">AND(Accueil!$Z$100="Régulière",Accueil!$E$5="Oui",$AA451,NOT($AB451),OR($AE451="",Accueil!$E$7="",NOT(ISNUMBER(Accueil!$E$7)),$AE451&gt;=Accueil!$E$7))</f>
        <v>0</v>
      </c>
      <c r="AD451" s="228" t="b">
        <f ca="1">AND(Accueil!$Z$100="Régulière",Accueil!$E$8="Oui",$AA451,NOT($AB451),OR($AE451="",Accueil!$E$10="",NOT(ISNUMBER(Accueil!$E$10)),$AE451&gt;=Accueil!$E$10))</f>
        <v>0</v>
      </c>
      <c r="AE451" s="247" t="str">
        <f>IF(NOT(_xlfn.ISFORMULA(A451)),IF(ISNUMBER(A451),A451,IF(NOT(_xlfn.ISFORMULA(D451)),IF(AND(ISNUMBER(D451),D451&lt;&gt;0),Accueil!$B$7,IF(NOT(_xlfn.ISFORMULA(G451)),IF(AND(ISNUMBER(G451),G451&lt;&gt;0),Accueil!$B$7,""),"")),IF(NOT(_xlfn.ISFORMULA(G451)),IF(AND(ISNUMBER(G451),G451&lt;&gt;0),Accueil!$B$7,""),""))),IF(NOT(_xlfn.ISFORMULA(D451)),IF(AND(ISNUMBER(D451),D451&lt;&gt;0),Accueil!$B$7,IF(NOT(_xlfn.ISFORMULA(G451)),IF(AND(ISNUMBER(G451),G451&lt;&gt;0),Accueil!$B$7,""),"")),IF(NOT(_xlfn.ISFORMULA(G451)),IF(AND(ISNUMBER(G451),G451&lt;&gt;0),Accueil!$B$7,""),"")))</f>
        <v/>
      </c>
      <c r="AF451" s="231" t="str">
        <f t="shared" ref="AF451:AF514" ca="1" si="87">IF(AND(NOT(_xlfn.ISFORMULA(G451)),G451&lt;&gt;"",G451&lt;&gt;0),ROUND(G451-IF($AC451,IF(ISNUMBER(E451),ROUND(E451,2),0),0)-IF($AD451,IF(ISNUMBER(F451),ROUND(F451,2),0),0),2),IF(OR(D451="",D451=0),"",D451))</f>
        <v/>
      </c>
      <c r="AG451" s="231">
        <f ca="1">IF($AC451,ROUND(IF(ISNUMBER(E451),E451,0)*(IF(OR(ISNUMBER(SEARCH("Non déductible",$C451)),ISNUMBER(SEARCH("Non deductible",$C451))),0,IF(ISNUMBER(SEARCH("Repas",$C451)),0.5,IF(ISNUMBER(SEARCH("Bureau à domicile",$C451)),Accueil!$B$13,IF(OR(ISNUMBER(SEARCH("Véhicule",$C451)),ISNUMBER(SEARCH("Vehicule",$C451)),ISNUMBER(SEARCH("vehicule",$C451))),Accueil!$B$14,IFERROR(VLOOKUP($C451,$L$3:$P$43,5,FALSE),1)))))),2),0)</f>
        <v>0</v>
      </c>
      <c r="AH451" s="231">
        <f ca="1">IF($AD451,ROUND(IF(ISNUMBER(F451),F451,0)*(IF(OR(ISNUMBER(SEARCH("Non déductible",$C451)),ISNUMBER(SEARCH("Non deductible",$C451))),0,IF(ISNUMBER(SEARCH("Repas",$C451)),0.5,IF(ISNUMBER(SEARCH("Bureau à domicile",$C451)),Accueil!$B$13,IF(OR(ISNUMBER(SEARCH("Véhicule",$C451)),ISNUMBER(SEARCH("Vehicule",$C451)),ISNUMBER(SEARCH("vehicule",$C451))),Accueil!$B$14,IFERROR(VLOOKUP($C451,$L$3:$P$43,5,FALSE),1)))))),2),0)</f>
        <v>0</v>
      </c>
    </row>
    <row r="452" spans="1:34" ht="20.100000000000001" customHeight="1" x14ac:dyDescent="0.25">
      <c r="A452" s="248" t="str">
        <f>IF(NOT(_xlfn.ISFORMULA(D452)),IF(AND(ISNUMBER(D452),D452&lt;&gt;0),Accueil!$B$7,IF(NOT(_xlfn.ISFORMULA(G452)),IF(AND(ISNUMBER(G452),G452&lt;&gt;0),Accueil!$B$7,""),"")),IF(NOT(_xlfn.ISFORMULA(G452)),IF(AND(ISNUMBER(G452),G452&lt;&gt;0),Accueil!$B$7,""),""))</f>
        <v/>
      </c>
      <c r="B452" s="37"/>
      <c r="C452" s="50"/>
      <c r="D452" s="249" t="str">
        <f t="shared" ca="1" si="78"/>
        <v/>
      </c>
      <c r="E452" s="223" t="str">
        <f t="shared" ca="1" si="79"/>
        <v/>
      </c>
      <c r="F452" s="223" t="str">
        <f t="shared" ca="1" si="80"/>
        <v/>
      </c>
      <c r="G452" s="224" t="str">
        <f t="shared" ca="1" si="81"/>
        <v/>
      </c>
      <c r="H452" s="255" t="str">
        <f t="shared" ca="1" si="82"/>
        <v/>
      </c>
      <c r="I452" s="251" t="str">
        <f t="shared" ca="1" si="83"/>
        <v/>
      </c>
      <c r="J452" s="244" t="str">
        <f t="shared" ca="1" si="84"/>
        <v/>
      </c>
      <c r="K452" s="35"/>
      <c r="L452" s="148"/>
      <c r="M452" s="148"/>
      <c r="N452" s="148"/>
      <c r="O452" s="148"/>
      <c r="P452" s="148"/>
      <c r="Q452" s="148"/>
      <c r="R452" s="148"/>
      <c r="S452" s="148"/>
      <c r="T452" s="197"/>
      <c r="U452" s="35"/>
      <c r="X452" s="148"/>
      <c r="Y452" s="148"/>
      <c r="Z452" s="148"/>
      <c r="AA452" s="228" t="b">
        <f t="shared" ca="1" si="85"/>
        <v>1</v>
      </c>
      <c r="AB452" s="228" t="b">
        <f t="shared" si="86"/>
        <v>0</v>
      </c>
      <c r="AC452" s="228" t="b">
        <f ca="1">AND(Accueil!$Z$100="Régulière",Accueil!$E$5="Oui",$AA452,NOT($AB452),OR($AE452="",Accueil!$E$7="",NOT(ISNUMBER(Accueil!$E$7)),$AE452&gt;=Accueil!$E$7))</f>
        <v>0</v>
      </c>
      <c r="AD452" s="228" t="b">
        <f ca="1">AND(Accueil!$Z$100="Régulière",Accueil!$E$8="Oui",$AA452,NOT($AB452),OR($AE452="",Accueil!$E$10="",NOT(ISNUMBER(Accueil!$E$10)),$AE452&gt;=Accueil!$E$10))</f>
        <v>0</v>
      </c>
      <c r="AE452" s="247" t="str">
        <f>IF(NOT(_xlfn.ISFORMULA(A452)),IF(ISNUMBER(A452),A452,IF(NOT(_xlfn.ISFORMULA(D452)),IF(AND(ISNUMBER(D452),D452&lt;&gt;0),Accueil!$B$7,IF(NOT(_xlfn.ISFORMULA(G452)),IF(AND(ISNUMBER(G452),G452&lt;&gt;0),Accueil!$B$7,""),"")),IF(NOT(_xlfn.ISFORMULA(G452)),IF(AND(ISNUMBER(G452),G452&lt;&gt;0),Accueil!$B$7,""),""))),IF(NOT(_xlfn.ISFORMULA(D452)),IF(AND(ISNUMBER(D452),D452&lt;&gt;0),Accueil!$B$7,IF(NOT(_xlfn.ISFORMULA(G452)),IF(AND(ISNUMBER(G452),G452&lt;&gt;0),Accueil!$B$7,""),"")),IF(NOT(_xlfn.ISFORMULA(G452)),IF(AND(ISNUMBER(G452),G452&lt;&gt;0),Accueil!$B$7,""),"")))</f>
        <v/>
      </c>
      <c r="AF452" s="231" t="str">
        <f t="shared" ca="1" si="87"/>
        <v/>
      </c>
      <c r="AG452" s="231">
        <f ca="1">IF($AC452,ROUND(IF(ISNUMBER(E452),E452,0)*(IF(OR(ISNUMBER(SEARCH("Non déductible",$C452)),ISNUMBER(SEARCH("Non deductible",$C452))),0,IF(ISNUMBER(SEARCH("Repas",$C452)),0.5,IF(ISNUMBER(SEARCH("Bureau à domicile",$C452)),Accueil!$B$13,IF(OR(ISNUMBER(SEARCH("Véhicule",$C452)),ISNUMBER(SEARCH("Vehicule",$C452)),ISNUMBER(SEARCH("vehicule",$C452))),Accueil!$B$14,IFERROR(VLOOKUP($C452,$L$3:$P$43,5,FALSE),1)))))),2),0)</f>
        <v>0</v>
      </c>
      <c r="AH452" s="231">
        <f ca="1">IF($AD452,ROUND(IF(ISNUMBER(F452),F452,0)*(IF(OR(ISNUMBER(SEARCH("Non déductible",$C452)),ISNUMBER(SEARCH("Non deductible",$C452))),0,IF(ISNUMBER(SEARCH("Repas",$C452)),0.5,IF(ISNUMBER(SEARCH("Bureau à domicile",$C452)),Accueil!$B$13,IF(OR(ISNUMBER(SEARCH("Véhicule",$C452)),ISNUMBER(SEARCH("Vehicule",$C452)),ISNUMBER(SEARCH("vehicule",$C452))),Accueil!$B$14,IFERROR(VLOOKUP($C452,$L$3:$P$43,5,FALSE),1)))))),2),0)</f>
        <v>0</v>
      </c>
    </row>
    <row r="453" spans="1:34" ht="20.100000000000001" customHeight="1" x14ac:dyDescent="0.25">
      <c r="A453" s="248" t="str">
        <f>IF(NOT(_xlfn.ISFORMULA(D453)),IF(AND(ISNUMBER(D453),D453&lt;&gt;0),Accueil!$B$7,IF(NOT(_xlfn.ISFORMULA(G453)),IF(AND(ISNUMBER(G453),G453&lt;&gt;0),Accueil!$B$7,""),"")),IF(NOT(_xlfn.ISFORMULA(G453)),IF(AND(ISNUMBER(G453),G453&lt;&gt;0),Accueil!$B$7,""),""))</f>
        <v/>
      </c>
      <c r="B453" s="37"/>
      <c r="C453" s="50"/>
      <c r="D453" s="249" t="str">
        <f t="shared" ca="1" si="78"/>
        <v/>
      </c>
      <c r="E453" s="223" t="str">
        <f t="shared" ca="1" si="79"/>
        <v/>
      </c>
      <c r="F453" s="223" t="str">
        <f t="shared" ca="1" si="80"/>
        <v/>
      </c>
      <c r="G453" s="224" t="str">
        <f t="shared" ca="1" si="81"/>
        <v/>
      </c>
      <c r="H453" s="255" t="str">
        <f t="shared" ca="1" si="82"/>
        <v/>
      </c>
      <c r="I453" s="251" t="str">
        <f t="shared" ca="1" si="83"/>
        <v/>
      </c>
      <c r="J453" s="244" t="str">
        <f t="shared" ca="1" si="84"/>
        <v/>
      </c>
      <c r="K453" s="35"/>
      <c r="L453" s="148"/>
      <c r="M453" s="148"/>
      <c r="N453" s="148"/>
      <c r="O453" s="148"/>
      <c r="P453" s="148"/>
      <c r="Q453" s="148"/>
      <c r="R453" s="148"/>
      <c r="S453" s="148"/>
      <c r="T453" s="197"/>
      <c r="U453" s="35"/>
      <c r="X453" s="148"/>
      <c r="Y453" s="148"/>
      <c r="Z453" s="148"/>
      <c r="AA453" s="228" t="b">
        <f t="shared" ca="1" si="85"/>
        <v>1</v>
      </c>
      <c r="AB453" s="228" t="b">
        <f t="shared" si="86"/>
        <v>0</v>
      </c>
      <c r="AC453" s="228" t="b">
        <f ca="1">AND(Accueil!$Z$100="Régulière",Accueil!$E$5="Oui",$AA453,NOT($AB453),OR($AE453="",Accueil!$E$7="",NOT(ISNUMBER(Accueil!$E$7)),$AE453&gt;=Accueil!$E$7))</f>
        <v>0</v>
      </c>
      <c r="AD453" s="228" t="b">
        <f ca="1">AND(Accueil!$Z$100="Régulière",Accueil!$E$8="Oui",$AA453,NOT($AB453),OR($AE453="",Accueil!$E$10="",NOT(ISNUMBER(Accueil!$E$10)),$AE453&gt;=Accueil!$E$10))</f>
        <v>0</v>
      </c>
      <c r="AE453" s="247" t="str">
        <f>IF(NOT(_xlfn.ISFORMULA(A453)),IF(ISNUMBER(A453),A453,IF(NOT(_xlfn.ISFORMULA(D453)),IF(AND(ISNUMBER(D453),D453&lt;&gt;0),Accueil!$B$7,IF(NOT(_xlfn.ISFORMULA(G453)),IF(AND(ISNUMBER(G453),G453&lt;&gt;0),Accueil!$B$7,""),"")),IF(NOT(_xlfn.ISFORMULA(G453)),IF(AND(ISNUMBER(G453),G453&lt;&gt;0),Accueil!$B$7,""),""))),IF(NOT(_xlfn.ISFORMULA(D453)),IF(AND(ISNUMBER(D453),D453&lt;&gt;0),Accueil!$B$7,IF(NOT(_xlfn.ISFORMULA(G453)),IF(AND(ISNUMBER(G453),G453&lt;&gt;0),Accueil!$B$7,""),"")),IF(NOT(_xlfn.ISFORMULA(G453)),IF(AND(ISNUMBER(G453),G453&lt;&gt;0),Accueil!$B$7,""),"")))</f>
        <v/>
      </c>
      <c r="AF453" s="231" t="str">
        <f t="shared" ca="1" si="87"/>
        <v/>
      </c>
      <c r="AG453" s="231">
        <f ca="1">IF($AC453,ROUND(IF(ISNUMBER(E453),E453,0)*(IF(OR(ISNUMBER(SEARCH("Non déductible",$C453)),ISNUMBER(SEARCH("Non deductible",$C453))),0,IF(ISNUMBER(SEARCH("Repas",$C453)),0.5,IF(ISNUMBER(SEARCH("Bureau à domicile",$C453)),Accueil!$B$13,IF(OR(ISNUMBER(SEARCH("Véhicule",$C453)),ISNUMBER(SEARCH("Vehicule",$C453)),ISNUMBER(SEARCH("vehicule",$C453))),Accueil!$B$14,IFERROR(VLOOKUP($C453,$L$3:$P$43,5,FALSE),1)))))),2),0)</f>
        <v>0</v>
      </c>
      <c r="AH453" s="231">
        <f ca="1">IF($AD453,ROUND(IF(ISNUMBER(F453),F453,0)*(IF(OR(ISNUMBER(SEARCH("Non déductible",$C453)),ISNUMBER(SEARCH("Non deductible",$C453))),0,IF(ISNUMBER(SEARCH("Repas",$C453)),0.5,IF(ISNUMBER(SEARCH("Bureau à domicile",$C453)),Accueil!$B$13,IF(OR(ISNUMBER(SEARCH("Véhicule",$C453)),ISNUMBER(SEARCH("Vehicule",$C453)),ISNUMBER(SEARCH("vehicule",$C453))),Accueil!$B$14,IFERROR(VLOOKUP($C453,$L$3:$P$43,5,FALSE),1)))))),2),0)</f>
        <v>0</v>
      </c>
    </row>
    <row r="454" spans="1:34" ht="20.100000000000001" customHeight="1" x14ac:dyDescent="0.25">
      <c r="A454" s="248" t="str">
        <f>IF(NOT(_xlfn.ISFORMULA(D454)),IF(AND(ISNUMBER(D454),D454&lt;&gt;0),Accueil!$B$7,IF(NOT(_xlfn.ISFORMULA(G454)),IF(AND(ISNUMBER(G454),G454&lt;&gt;0),Accueil!$B$7,""),"")),IF(NOT(_xlfn.ISFORMULA(G454)),IF(AND(ISNUMBER(G454),G454&lt;&gt;0),Accueil!$B$7,""),""))</f>
        <v/>
      </c>
      <c r="B454" s="37"/>
      <c r="C454" s="50"/>
      <c r="D454" s="249" t="str">
        <f t="shared" ca="1" si="78"/>
        <v/>
      </c>
      <c r="E454" s="223" t="str">
        <f t="shared" ca="1" si="79"/>
        <v/>
      </c>
      <c r="F454" s="223" t="str">
        <f t="shared" ca="1" si="80"/>
        <v/>
      </c>
      <c r="G454" s="224" t="str">
        <f t="shared" ca="1" si="81"/>
        <v/>
      </c>
      <c r="H454" s="255" t="str">
        <f t="shared" ca="1" si="82"/>
        <v/>
      </c>
      <c r="I454" s="251" t="str">
        <f t="shared" ca="1" si="83"/>
        <v/>
      </c>
      <c r="J454" s="244" t="str">
        <f t="shared" ca="1" si="84"/>
        <v/>
      </c>
      <c r="K454" s="35"/>
      <c r="L454" s="148"/>
      <c r="M454" s="148"/>
      <c r="N454" s="148"/>
      <c r="O454" s="148"/>
      <c r="P454" s="148"/>
      <c r="Q454" s="148"/>
      <c r="R454" s="148"/>
      <c r="S454" s="148"/>
      <c r="T454" s="197"/>
      <c r="U454" s="35"/>
      <c r="X454" s="148"/>
      <c r="Y454" s="148"/>
      <c r="Z454" s="148"/>
      <c r="AA454" s="228" t="b">
        <f t="shared" ca="1" si="85"/>
        <v>1</v>
      </c>
      <c r="AB454" s="228" t="b">
        <f t="shared" si="86"/>
        <v>0</v>
      </c>
      <c r="AC454" s="228" t="b">
        <f ca="1">AND(Accueil!$Z$100="Régulière",Accueil!$E$5="Oui",$AA454,NOT($AB454),OR($AE454="",Accueil!$E$7="",NOT(ISNUMBER(Accueil!$E$7)),$AE454&gt;=Accueil!$E$7))</f>
        <v>0</v>
      </c>
      <c r="AD454" s="228" t="b">
        <f ca="1">AND(Accueil!$Z$100="Régulière",Accueil!$E$8="Oui",$AA454,NOT($AB454),OR($AE454="",Accueil!$E$10="",NOT(ISNUMBER(Accueil!$E$10)),$AE454&gt;=Accueil!$E$10))</f>
        <v>0</v>
      </c>
      <c r="AE454" s="247" t="str">
        <f>IF(NOT(_xlfn.ISFORMULA(A454)),IF(ISNUMBER(A454),A454,IF(NOT(_xlfn.ISFORMULA(D454)),IF(AND(ISNUMBER(D454),D454&lt;&gt;0),Accueil!$B$7,IF(NOT(_xlfn.ISFORMULA(G454)),IF(AND(ISNUMBER(G454),G454&lt;&gt;0),Accueil!$B$7,""),"")),IF(NOT(_xlfn.ISFORMULA(G454)),IF(AND(ISNUMBER(G454),G454&lt;&gt;0),Accueil!$B$7,""),""))),IF(NOT(_xlfn.ISFORMULA(D454)),IF(AND(ISNUMBER(D454),D454&lt;&gt;0),Accueil!$B$7,IF(NOT(_xlfn.ISFORMULA(G454)),IF(AND(ISNUMBER(G454),G454&lt;&gt;0),Accueil!$B$7,""),"")),IF(NOT(_xlfn.ISFORMULA(G454)),IF(AND(ISNUMBER(G454),G454&lt;&gt;0),Accueil!$B$7,""),"")))</f>
        <v/>
      </c>
      <c r="AF454" s="231" t="str">
        <f t="shared" ca="1" si="87"/>
        <v/>
      </c>
      <c r="AG454" s="231">
        <f ca="1">IF($AC454,ROUND(IF(ISNUMBER(E454),E454,0)*(IF(OR(ISNUMBER(SEARCH("Non déductible",$C454)),ISNUMBER(SEARCH("Non deductible",$C454))),0,IF(ISNUMBER(SEARCH("Repas",$C454)),0.5,IF(ISNUMBER(SEARCH("Bureau à domicile",$C454)),Accueil!$B$13,IF(OR(ISNUMBER(SEARCH("Véhicule",$C454)),ISNUMBER(SEARCH("Vehicule",$C454)),ISNUMBER(SEARCH("vehicule",$C454))),Accueil!$B$14,IFERROR(VLOOKUP($C454,$L$3:$P$43,5,FALSE),1)))))),2),0)</f>
        <v>0</v>
      </c>
      <c r="AH454" s="231">
        <f ca="1">IF($AD454,ROUND(IF(ISNUMBER(F454),F454,0)*(IF(OR(ISNUMBER(SEARCH("Non déductible",$C454)),ISNUMBER(SEARCH("Non deductible",$C454))),0,IF(ISNUMBER(SEARCH("Repas",$C454)),0.5,IF(ISNUMBER(SEARCH("Bureau à domicile",$C454)),Accueil!$B$13,IF(OR(ISNUMBER(SEARCH("Véhicule",$C454)),ISNUMBER(SEARCH("Vehicule",$C454)),ISNUMBER(SEARCH("vehicule",$C454))),Accueil!$B$14,IFERROR(VLOOKUP($C454,$L$3:$P$43,5,FALSE),1)))))),2),0)</f>
        <v>0</v>
      </c>
    </row>
    <row r="455" spans="1:34" ht="20.100000000000001" customHeight="1" x14ac:dyDescent="0.25">
      <c r="A455" s="248" t="str">
        <f>IF(NOT(_xlfn.ISFORMULA(D455)),IF(AND(ISNUMBER(D455),D455&lt;&gt;0),Accueil!$B$7,IF(NOT(_xlfn.ISFORMULA(G455)),IF(AND(ISNUMBER(G455),G455&lt;&gt;0),Accueil!$B$7,""),"")),IF(NOT(_xlfn.ISFORMULA(G455)),IF(AND(ISNUMBER(G455),G455&lt;&gt;0),Accueil!$B$7,""),""))</f>
        <v/>
      </c>
      <c r="B455" s="37"/>
      <c r="C455" s="50"/>
      <c r="D455" s="249" t="str">
        <f t="shared" ca="1" si="78"/>
        <v/>
      </c>
      <c r="E455" s="223" t="str">
        <f t="shared" ca="1" si="79"/>
        <v/>
      </c>
      <c r="F455" s="223" t="str">
        <f t="shared" ca="1" si="80"/>
        <v/>
      </c>
      <c r="G455" s="224" t="str">
        <f t="shared" ca="1" si="81"/>
        <v/>
      </c>
      <c r="H455" s="255" t="str">
        <f t="shared" ca="1" si="82"/>
        <v/>
      </c>
      <c r="I455" s="251" t="str">
        <f t="shared" ca="1" si="83"/>
        <v/>
      </c>
      <c r="J455" s="244" t="str">
        <f t="shared" ca="1" si="84"/>
        <v/>
      </c>
      <c r="K455" s="35"/>
      <c r="L455" s="148"/>
      <c r="M455" s="148"/>
      <c r="N455" s="148"/>
      <c r="O455" s="148"/>
      <c r="P455" s="148"/>
      <c r="Q455" s="148"/>
      <c r="R455" s="148"/>
      <c r="S455" s="148"/>
      <c r="T455" s="197"/>
      <c r="U455" s="35"/>
      <c r="X455" s="148"/>
      <c r="Y455" s="148"/>
      <c r="Z455" s="148"/>
      <c r="AA455" s="228" t="b">
        <f t="shared" ca="1" si="85"/>
        <v>1</v>
      </c>
      <c r="AB455" s="228" t="b">
        <f t="shared" si="86"/>
        <v>0</v>
      </c>
      <c r="AC455" s="228" t="b">
        <f ca="1">AND(Accueil!$Z$100="Régulière",Accueil!$E$5="Oui",$AA455,NOT($AB455),OR($AE455="",Accueil!$E$7="",NOT(ISNUMBER(Accueil!$E$7)),$AE455&gt;=Accueil!$E$7))</f>
        <v>0</v>
      </c>
      <c r="AD455" s="228" t="b">
        <f ca="1">AND(Accueil!$Z$100="Régulière",Accueil!$E$8="Oui",$AA455,NOT($AB455),OR($AE455="",Accueil!$E$10="",NOT(ISNUMBER(Accueil!$E$10)),$AE455&gt;=Accueil!$E$10))</f>
        <v>0</v>
      </c>
      <c r="AE455" s="247" t="str">
        <f>IF(NOT(_xlfn.ISFORMULA(A455)),IF(ISNUMBER(A455),A455,IF(NOT(_xlfn.ISFORMULA(D455)),IF(AND(ISNUMBER(D455),D455&lt;&gt;0),Accueil!$B$7,IF(NOT(_xlfn.ISFORMULA(G455)),IF(AND(ISNUMBER(G455),G455&lt;&gt;0),Accueil!$B$7,""),"")),IF(NOT(_xlfn.ISFORMULA(G455)),IF(AND(ISNUMBER(G455),G455&lt;&gt;0),Accueil!$B$7,""),""))),IF(NOT(_xlfn.ISFORMULA(D455)),IF(AND(ISNUMBER(D455),D455&lt;&gt;0),Accueil!$B$7,IF(NOT(_xlfn.ISFORMULA(G455)),IF(AND(ISNUMBER(G455),G455&lt;&gt;0),Accueil!$B$7,""),"")),IF(NOT(_xlfn.ISFORMULA(G455)),IF(AND(ISNUMBER(G455),G455&lt;&gt;0),Accueil!$B$7,""),"")))</f>
        <v/>
      </c>
      <c r="AF455" s="231" t="str">
        <f t="shared" ca="1" si="87"/>
        <v/>
      </c>
      <c r="AG455" s="231">
        <f ca="1">IF($AC455,ROUND(IF(ISNUMBER(E455),E455,0)*(IF(OR(ISNUMBER(SEARCH("Non déductible",$C455)),ISNUMBER(SEARCH("Non deductible",$C455))),0,IF(ISNUMBER(SEARCH("Repas",$C455)),0.5,IF(ISNUMBER(SEARCH("Bureau à domicile",$C455)),Accueil!$B$13,IF(OR(ISNUMBER(SEARCH("Véhicule",$C455)),ISNUMBER(SEARCH("Vehicule",$C455)),ISNUMBER(SEARCH("vehicule",$C455))),Accueil!$B$14,IFERROR(VLOOKUP($C455,$L$3:$P$43,5,FALSE),1)))))),2),0)</f>
        <v>0</v>
      </c>
      <c r="AH455" s="231">
        <f ca="1">IF($AD455,ROUND(IF(ISNUMBER(F455),F455,0)*(IF(OR(ISNUMBER(SEARCH("Non déductible",$C455)),ISNUMBER(SEARCH("Non deductible",$C455))),0,IF(ISNUMBER(SEARCH("Repas",$C455)),0.5,IF(ISNUMBER(SEARCH("Bureau à domicile",$C455)),Accueil!$B$13,IF(OR(ISNUMBER(SEARCH("Véhicule",$C455)),ISNUMBER(SEARCH("Vehicule",$C455)),ISNUMBER(SEARCH("vehicule",$C455))),Accueil!$B$14,IFERROR(VLOOKUP($C455,$L$3:$P$43,5,FALSE),1)))))),2),0)</f>
        <v>0</v>
      </c>
    </row>
    <row r="456" spans="1:34" ht="20.100000000000001" customHeight="1" x14ac:dyDescent="0.25">
      <c r="A456" s="248" t="str">
        <f>IF(NOT(_xlfn.ISFORMULA(D456)),IF(AND(ISNUMBER(D456),D456&lt;&gt;0),Accueil!$B$7,IF(NOT(_xlfn.ISFORMULA(G456)),IF(AND(ISNUMBER(G456),G456&lt;&gt;0),Accueil!$B$7,""),"")),IF(NOT(_xlfn.ISFORMULA(G456)),IF(AND(ISNUMBER(G456),G456&lt;&gt;0),Accueil!$B$7,""),""))</f>
        <v/>
      </c>
      <c r="B456" s="37"/>
      <c r="C456" s="50"/>
      <c r="D456" s="249" t="str">
        <f t="shared" ca="1" si="78"/>
        <v/>
      </c>
      <c r="E456" s="223" t="str">
        <f t="shared" ca="1" si="79"/>
        <v/>
      </c>
      <c r="F456" s="223" t="str">
        <f t="shared" ca="1" si="80"/>
        <v/>
      </c>
      <c r="G456" s="224" t="str">
        <f t="shared" ca="1" si="81"/>
        <v/>
      </c>
      <c r="H456" s="255" t="str">
        <f t="shared" ca="1" si="82"/>
        <v/>
      </c>
      <c r="I456" s="251" t="str">
        <f t="shared" ca="1" si="83"/>
        <v/>
      </c>
      <c r="J456" s="244" t="str">
        <f t="shared" ca="1" si="84"/>
        <v/>
      </c>
      <c r="K456" s="35"/>
      <c r="L456" s="148"/>
      <c r="M456" s="148"/>
      <c r="N456" s="148"/>
      <c r="O456" s="148"/>
      <c r="P456" s="148"/>
      <c r="Q456" s="148"/>
      <c r="R456" s="148"/>
      <c r="S456" s="148"/>
      <c r="T456" s="197"/>
      <c r="U456" s="35"/>
      <c r="X456" s="148"/>
      <c r="Y456" s="148"/>
      <c r="Z456" s="148"/>
      <c r="AA456" s="228" t="b">
        <f t="shared" ca="1" si="85"/>
        <v>1</v>
      </c>
      <c r="AB456" s="228" t="b">
        <f t="shared" si="86"/>
        <v>0</v>
      </c>
      <c r="AC456" s="228" t="b">
        <f ca="1">AND(Accueil!$Z$100="Régulière",Accueil!$E$5="Oui",$AA456,NOT($AB456),OR($AE456="",Accueil!$E$7="",NOT(ISNUMBER(Accueil!$E$7)),$AE456&gt;=Accueil!$E$7))</f>
        <v>0</v>
      </c>
      <c r="AD456" s="228" t="b">
        <f ca="1">AND(Accueil!$Z$100="Régulière",Accueil!$E$8="Oui",$AA456,NOT($AB456),OR($AE456="",Accueil!$E$10="",NOT(ISNUMBER(Accueil!$E$10)),$AE456&gt;=Accueil!$E$10))</f>
        <v>0</v>
      </c>
      <c r="AE456" s="247" t="str">
        <f>IF(NOT(_xlfn.ISFORMULA(A456)),IF(ISNUMBER(A456),A456,IF(NOT(_xlfn.ISFORMULA(D456)),IF(AND(ISNUMBER(D456),D456&lt;&gt;0),Accueil!$B$7,IF(NOT(_xlfn.ISFORMULA(G456)),IF(AND(ISNUMBER(G456),G456&lt;&gt;0),Accueil!$B$7,""),"")),IF(NOT(_xlfn.ISFORMULA(G456)),IF(AND(ISNUMBER(G456),G456&lt;&gt;0),Accueil!$B$7,""),""))),IF(NOT(_xlfn.ISFORMULA(D456)),IF(AND(ISNUMBER(D456),D456&lt;&gt;0),Accueil!$B$7,IF(NOT(_xlfn.ISFORMULA(G456)),IF(AND(ISNUMBER(G456),G456&lt;&gt;0),Accueil!$B$7,""),"")),IF(NOT(_xlfn.ISFORMULA(G456)),IF(AND(ISNUMBER(G456),G456&lt;&gt;0),Accueil!$B$7,""),"")))</f>
        <v/>
      </c>
      <c r="AF456" s="231" t="str">
        <f t="shared" ca="1" si="87"/>
        <v/>
      </c>
      <c r="AG456" s="231">
        <f ca="1">IF($AC456,ROUND(IF(ISNUMBER(E456),E456,0)*(IF(OR(ISNUMBER(SEARCH("Non déductible",$C456)),ISNUMBER(SEARCH("Non deductible",$C456))),0,IF(ISNUMBER(SEARCH("Repas",$C456)),0.5,IF(ISNUMBER(SEARCH("Bureau à domicile",$C456)),Accueil!$B$13,IF(OR(ISNUMBER(SEARCH("Véhicule",$C456)),ISNUMBER(SEARCH("Vehicule",$C456)),ISNUMBER(SEARCH("vehicule",$C456))),Accueil!$B$14,IFERROR(VLOOKUP($C456,$L$3:$P$43,5,FALSE),1)))))),2),0)</f>
        <v>0</v>
      </c>
      <c r="AH456" s="231">
        <f ca="1">IF($AD456,ROUND(IF(ISNUMBER(F456),F456,0)*(IF(OR(ISNUMBER(SEARCH("Non déductible",$C456)),ISNUMBER(SEARCH("Non deductible",$C456))),0,IF(ISNUMBER(SEARCH("Repas",$C456)),0.5,IF(ISNUMBER(SEARCH("Bureau à domicile",$C456)),Accueil!$B$13,IF(OR(ISNUMBER(SEARCH("Véhicule",$C456)),ISNUMBER(SEARCH("Vehicule",$C456)),ISNUMBER(SEARCH("vehicule",$C456))),Accueil!$B$14,IFERROR(VLOOKUP($C456,$L$3:$P$43,5,FALSE),1)))))),2),0)</f>
        <v>0</v>
      </c>
    </row>
    <row r="457" spans="1:34" ht="20.100000000000001" customHeight="1" x14ac:dyDescent="0.25">
      <c r="A457" s="248" t="str">
        <f>IF(NOT(_xlfn.ISFORMULA(D457)),IF(AND(ISNUMBER(D457),D457&lt;&gt;0),Accueil!$B$7,IF(NOT(_xlfn.ISFORMULA(G457)),IF(AND(ISNUMBER(G457),G457&lt;&gt;0),Accueil!$B$7,""),"")),IF(NOT(_xlfn.ISFORMULA(G457)),IF(AND(ISNUMBER(G457),G457&lt;&gt;0),Accueil!$B$7,""),""))</f>
        <v/>
      </c>
      <c r="B457" s="37"/>
      <c r="C457" s="50"/>
      <c r="D457" s="249" t="str">
        <f t="shared" ca="1" si="78"/>
        <v/>
      </c>
      <c r="E457" s="223" t="str">
        <f t="shared" ca="1" si="79"/>
        <v/>
      </c>
      <c r="F457" s="223" t="str">
        <f t="shared" ca="1" si="80"/>
        <v/>
      </c>
      <c r="G457" s="224" t="str">
        <f t="shared" ca="1" si="81"/>
        <v/>
      </c>
      <c r="H457" s="255" t="str">
        <f t="shared" ca="1" si="82"/>
        <v/>
      </c>
      <c r="I457" s="251" t="str">
        <f t="shared" ca="1" si="83"/>
        <v/>
      </c>
      <c r="J457" s="244" t="str">
        <f t="shared" ca="1" si="84"/>
        <v/>
      </c>
      <c r="K457" s="35"/>
      <c r="L457" s="148"/>
      <c r="M457" s="148"/>
      <c r="N457" s="148"/>
      <c r="O457" s="148"/>
      <c r="P457" s="148"/>
      <c r="Q457" s="148"/>
      <c r="R457" s="148"/>
      <c r="S457" s="148"/>
      <c r="T457" s="197"/>
      <c r="U457" s="35"/>
      <c r="X457" s="148"/>
      <c r="Y457" s="148"/>
      <c r="Z457" s="148"/>
      <c r="AA457" s="228" t="b">
        <f t="shared" ca="1" si="85"/>
        <v>1</v>
      </c>
      <c r="AB457" s="228" t="b">
        <f t="shared" si="86"/>
        <v>0</v>
      </c>
      <c r="AC457" s="228" t="b">
        <f ca="1">AND(Accueil!$Z$100="Régulière",Accueil!$E$5="Oui",$AA457,NOT($AB457),OR($AE457="",Accueil!$E$7="",NOT(ISNUMBER(Accueil!$E$7)),$AE457&gt;=Accueil!$E$7))</f>
        <v>0</v>
      </c>
      <c r="AD457" s="228" t="b">
        <f ca="1">AND(Accueil!$Z$100="Régulière",Accueil!$E$8="Oui",$AA457,NOT($AB457),OR($AE457="",Accueil!$E$10="",NOT(ISNUMBER(Accueil!$E$10)),$AE457&gt;=Accueil!$E$10))</f>
        <v>0</v>
      </c>
      <c r="AE457" s="247" t="str">
        <f>IF(NOT(_xlfn.ISFORMULA(A457)),IF(ISNUMBER(A457),A457,IF(NOT(_xlfn.ISFORMULA(D457)),IF(AND(ISNUMBER(D457),D457&lt;&gt;0),Accueil!$B$7,IF(NOT(_xlfn.ISFORMULA(G457)),IF(AND(ISNUMBER(G457),G457&lt;&gt;0),Accueil!$B$7,""),"")),IF(NOT(_xlfn.ISFORMULA(G457)),IF(AND(ISNUMBER(G457),G457&lt;&gt;0),Accueil!$B$7,""),""))),IF(NOT(_xlfn.ISFORMULA(D457)),IF(AND(ISNUMBER(D457),D457&lt;&gt;0),Accueil!$B$7,IF(NOT(_xlfn.ISFORMULA(G457)),IF(AND(ISNUMBER(G457),G457&lt;&gt;0),Accueil!$B$7,""),"")),IF(NOT(_xlfn.ISFORMULA(G457)),IF(AND(ISNUMBER(G457),G457&lt;&gt;0),Accueil!$B$7,""),"")))</f>
        <v/>
      </c>
      <c r="AF457" s="231" t="str">
        <f t="shared" ca="1" si="87"/>
        <v/>
      </c>
      <c r="AG457" s="231">
        <f ca="1">IF($AC457,ROUND(IF(ISNUMBER(E457),E457,0)*(IF(OR(ISNUMBER(SEARCH("Non déductible",$C457)),ISNUMBER(SEARCH("Non deductible",$C457))),0,IF(ISNUMBER(SEARCH("Repas",$C457)),0.5,IF(ISNUMBER(SEARCH("Bureau à domicile",$C457)),Accueil!$B$13,IF(OR(ISNUMBER(SEARCH("Véhicule",$C457)),ISNUMBER(SEARCH("Vehicule",$C457)),ISNUMBER(SEARCH("vehicule",$C457))),Accueil!$B$14,IFERROR(VLOOKUP($C457,$L$3:$P$43,5,FALSE),1)))))),2),0)</f>
        <v>0</v>
      </c>
      <c r="AH457" s="231">
        <f ca="1">IF($AD457,ROUND(IF(ISNUMBER(F457),F457,0)*(IF(OR(ISNUMBER(SEARCH("Non déductible",$C457)),ISNUMBER(SEARCH("Non deductible",$C457))),0,IF(ISNUMBER(SEARCH("Repas",$C457)),0.5,IF(ISNUMBER(SEARCH("Bureau à domicile",$C457)),Accueil!$B$13,IF(OR(ISNUMBER(SEARCH("Véhicule",$C457)),ISNUMBER(SEARCH("Vehicule",$C457)),ISNUMBER(SEARCH("vehicule",$C457))),Accueil!$B$14,IFERROR(VLOOKUP($C457,$L$3:$P$43,5,FALSE),1)))))),2),0)</f>
        <v>0</v>
      </c>
    </row>
    <row r="458" spans="1:34" ht="20.100000000000001" customHeight="1" x14ac:dyDescent="0.25">
      <c r="A458" s="248" t="str">
        <f>IF(NOT(_xlfn.ISFORMULA(D458)),IF(AND(ISNUMBER(D458),D458&lt;&gt;0),Accueil!$B$7,IF(NOT(_xlfn.ISFORMULA(G458)),IF(AND(ISNUMBER(G458),G458&lt;&gt;0),Accueil!$B$7,""),"")),IF(NOT(_xlfn.ISFORMULA(G458)),IF(AND(ISNUMBER(G458),G458&lt;&gt;0),Accueil!$B$7,""),""))</f>
        <v/>
      </c>
      <c r="B458" s="37"/>
      <c r="C458" s="50"/>
      <c r="D458" s="249" t="str">
        <f t="shared" ca="1" si="78"/>
        <v/>
      </c>
      <c r="E458" s="223" t="str">
        <f t="shared" ca="1" si="79"/>
        <v/>
      </c>
      <c r="F458" s="223" t="str">
        <f t="shared" ca="1" si="80"/>
        <v/>
      </c>
      <c r="G458" s="224" t="str">
        <f t="shared" ca="1" si="81"/>
        <v/>
      </c>
      <c r="H458" s="255" t="str">
        <f t="shared" ca="1" si="82"/>
        <v/>
      </c>
      <c r="I458" s="251" t="str">
        <f t="shared" ca="1" si="83"/>
        <v/>
      </c>
      <c r="J458" s="244" t="str">
        <f t="shared" ca="1" si="84"/>
        <v/>
      </c>
      <c r="K458" s="35"/>
      <c r="L458" s="148"/>
      <c r="M458" s="148"/>
      <c r="N458" s="148"/>
      <c r="O458" s="148"/>
      <c r="P458" s="148"/>
      <c r="Q458" s="148"/>
      <c r="R458" s="148"/>
      <c r="S458" s="148"/>
      <c r="T458" s="197"/>
      <c r="U458" s="35"/>
      <c r="X458" s="148"/>
      <c r="Y458" s="148"/>
      <c r="Z458" s="148"/>
      <c r="AA458" s="228" t="b">
        <f t="shared" ca="1" si="85"/>
        <v>1</v>
      </c>
      <c r="AB458" s="228" t="b">
        <f t="shared" si="86"/>
        <v>0</v>
      </c>
      <c r="AC458" s="228" t="b">
        <f ca="1">AND(Accueil!$Z$100="Régulière",Accueil!$E$5="Oui",$AA458,NOT($AB458),OR($AE458="",Accueil!$E$7="",NOT(ISNUMBER(Accueil!$E$7)),$AE458&gt;=Accueil!$E$7))</f>
        <v>0</v>
      </c>
      <c r="AD458" s="228" t="b">
        <f ca="1">AND(Accueil!$Z$100="Régulière",Accueil!$E$8="Oui",$AA458,NOT($AB458),OR($AE458="",Accueil!$E$10="",NOT(ISNUMBER(Accueil!$E$10)),$AE458&gt;=Accueil!$E$10))</f>
        <v>0</v>
      </c>
      <c r="AE458" s="247" t="str">
        <f>IF(NOT(_xlfn.ISFORMULA(A458)),IF(ISNUMBER(A458),A458,IF(NOT(_xlfn.ISFORMULA(D458)),IF(AND(ISNUMBER(D458),D458&lt;&gt;0),Accueil!$B$7,IF(NOT(_xlfn.ISFORMULA(G458)),IF(AND(ISNUMBER(G458),G458&lt;&gt;0),Accueil!$B$7,""),"")),IF(NOT(_xlfn.ISFORMULA(G458)),IF(AND(ISNUMBER(G458),G458&lt;&gt;0),Accueil!$B$7,""),""))),IF(NOT(_xlfn.ISFORMULA(D458)),IF(AND(ISNUMBER(D458),D458&lt;&gt;0),Accueil!$B$7,IF(NOT(_xlfn.ISFORMULA(G458)),IF(AND(ISNUMBER(G458),G458&lt;&gt;0),Accueil!$B$7,""),"")),IF(NOT(_xlfn.ISFORMULA(G458)),IF(AND(ISNUMBER(G458),G458&lt;&gt;0),Accueil!$B$7,""),"")))</f>
        <v/>
      </c>
      <c r="AF458" s="231" t="str">
        <f t="shared" ca="1" si="87"/>
        <v/>
      </c>
      <c r="AG458" s="231">
        <f ca="1">IF($AC458,ROUND(IF(ISNUMBER(E458),E458,0)*(IF(OR(ISNUMBER(SEARCH("Non déductible",$C458)),ISNUMBER(SEARCH("Non deductible",$C458))),0,IF(ISNUMBER(SEARCH("Repas",$C458)),0.5,IF(ISNUMBER(SEARCH("Bureau à domicile",$C458)),Accueil!$B$13,IF(OR(ISNUMBER(SEARCH("Véhicule",$C458)),ISNUMBER(SEARCH("Vehicule",$C458)),ISNUMBER(SEARCH("vehicule",$C458))),Accueil!$B$14,IFERROR(VLOOKUP($C458,$L$3:$P$43,5,FALSE),1)))))),2),0)</f>
        <v>0</v>
      </c>
      <c r="AH458" s="231">
        <f ca="1">IF($AD458,ROUND(IF(ISNUMBER(F458),F458,0)*(IF(OR(ISNUMBER(SEARCH("Non déductible",$C458)),ISNUMBER(SEARCH("Non deductible",$C458))),0,IF(ISNUMBER(SEARCH("Repas",$C458)),0.5,IF(ISNUMBER(SEARCH("Bureau à domicile",$C458)),Accueil!$B$13,IF(OR(ISNUMBER(SEARCH("Véhicule",$C458)),ISNUMBER(SEARCH("Vehicule",$C458)),ISNUMBER(SEARCH("vehicule",$C458))),Accueil!$B$14,IFERROR(VLOOKUP($C458,$L$3:$P$43,5,FALSE),1)))))),2),0)</f>
        <v>0</v>
      </c>
    </row>
    <row r="459" spans="1:34" ht="20.100000000000001" customHeight="1" x14ac:dyDescent="0.25">
      <c r="A459" s="248" t="str">
        <f>IF(NOT(_xlfn.ISFORMULA(D459)),IF(AND(ISNUMBER(D459),D459&lt;&gt;0),Accueil!$B$7,IF(NOT(_xlfn.ISFORMULA(G459)),IF(AND(ISNUMBER(G459),G459&lt;&gt;0),Accueil!$B$7,""),"")),IF(NOT(_xlfn.ISFORMULA(G459)),IF(AND(ISNUMBER(G459),G459&lt;&gt;0),Accueil!$B$7,""),""))</f>
        <v/>
      </c>
      <c r="B459" s="37"/>
      <c r="C459" s="50"/>
      <c r="D459" s="249" t="str">
        <f t="shared" ca="1" si="78"/>
        <v/>
      </c>
      <c r="E459" s="223" t="str">
        <f t="shared" ca="1" si="79"/>
        <v/>
      </c>
      <c r="F459" s="223" t="str">
        <f t="shared" ca="1" si="80"/>
        <v/>
      </c>
      <c r="G459" s="224" t="str">
        <f t="shared" ca="1" si="81"/>
        <v/>
      </c>
      <c r="H459" s="255" t="str">
        <f t="shared" ca="1" si="82"/>
        <v/>
      </c>
      <c r="I459" s="251" t="str">
        <f t="shared" ca="1" si="83"/>
        <v/>
      </c>
      <c r="J459" s="244" t="str">
        <f t="shared" ca="1" si="84"/>
        <v/>
      </c>
      <c r="K459" s="35"/>
      <c r="L459" s="148"/>
      <c r="M459" s="148"/>
      <c r="N459" s="148"/>
      <c r="O459" s="148"/>
      <c r="P459" s="148"/>
      <c r="Q459" s="148"/>
      <c r="R459" s="148"/>
      <c r="S459" s="148"/>
      <c r="T459" s="197"/>
      <c r="U459" s="35"/>
      <c r="X459" s="148"/>
      <c r="Y459" s="148"/>
      <c r="Z459" s="148"/>
      <c r="AA459" s="228" t="b">
        <f t="shared" ca="1" si="85"/>
        <v>1</v>
      </c>
      <c r="AB459" s="228" t="b">
        <f t="shared" si="86"/>
        <v>0</v>
      </c>
      <c r="AC459" s="228" t="b">
        <f ca="1">AND(Accueil!$Z$100="Régulière",Accueil!$E$5="Oui",$AA459,NOT($AB459),OR($AE459="",Accueil!$E$7="",NOT(ISNUMBER(Accueil!$E$7)),$AE459&gt;=Accueil!$E$7))</f>
        <v>0</v>
      </c>
      <c r="AD459" s="228" t="b">
        <f ca="1">AND(Accueil!$Z$100="Régulière",Accueil!$E$8="Oui",$AA459,NOT($AB459),OR($AE459="",Accueil!$E$10="",NOT(ISNUMBER(Accueil!$E$10)),$AE459&gt;=Accueil!$E$10))</f>
        <v>0</v>
      </c>
      <c r="AE459" s="247" t="str">
        <f>IF(NOT(_xlfn.ISFORMULA(A459)),IF(ISNUMBER(A459),A459,IF(NOT(_xlfn.ISFORMULA(D459)),IF(AND(ISNUMBER(D459),D459&lt;&gt;0),Accueil!$B$7,IF(NOT(_xlfn.ISFORMULA(G459)),IF(AND(ISNUMBER(G459),G459&lt;&gt;0),Accueil!$B$7,""),"")),IF(NOT(_xlfn.ISFORMULA(G459)),IF(AND(ISNUMBER(G459),G459&lt;&gt;0),Accueil!$B$7,""),""))),IF(NOT(_xlfn.ISFORMULA(D459)),IF(AND(ISNUMBER(D459),D459&lt;&gt;0),Accueil!$B$7,IF(NOT(_xlfn.ISFORMULA(G459)),IF(AND(ISNUMBER(G459),G459&lt;&gt;0),Accueil!$B$7,""),"")),IF(NOT(_xlfn.ISFORMULA(G459)),IF(AND(ISNUMBER(G459),G459&lt;&gt;0),Accueil!$B$7,""),"")))</f>
        <v/>
      </c>
      <c r="AF459" s="231" t="str">
        <f t="shared" ca="1" si="87"/>
        <v/>
      </c>
      <c r="AG459" s="231">
        <f ca="1">IF($AC459,ROUND(IF(ISNUMBER(E459),E459,0)*(IF(OR(ISNUMBER(SEARCH("Non déductible",$C459)),ISNUMBER(SEARCH("Non deductible",$C459))),0,IF(ISNUMBER(SEARCH("Repas",$C459)),0.5,IF(ISNUMBER(SEARCH("Bureau à domicile",$C459)),Accueil!$B$13,IF(OR(ISNUMBER(SEARCH("Véhicule",$C459)),ISNUMBER(SEARCH("Vehicule",$C459)),ISNUMBER(SEARCH("vehicule",$C459))),Accueil!$B$14,IFERROR(VLOOKUP($C459,$L$3:$P$43,5,FALSE),1)))))),2),0)</f>
        <v>0</v>
      </c>
      <c r="AH459" s="231">
        <f ca="1">IF($AD459,ROUND(IF(ISNUMBER(F459),F459,0)*(IF(OR(ISNUMBER(SEARCH("Non déductible",$C459)),ISNUMBER(SEARCH("Non deductible",$C459))),0,IF(ISNUMBER(SEARCH("Repas",$C459)),0.5,IF(ISNUMBER(SEARCH("Bureau à domicile",$C459)),Accueil!$B$13,IF(OR(ISNUMBER(SEARCH("Véhicule",$C459)),ISNUMBER(SEARCH("Vehicule",$C459)),ISNUMBER(SEARCH("vehicule",$C459))),Accueil!$B$14,IFERROR(VLOOKUP($C459,$L$3:$P$43,5,FALSE),1)))))),2),0)</f>
        <v>0</v>
      </c>
    </row>
    <row r="460" spans="1:34" ht="20.100000000000001" customHeight="1" x14ac:dyDescent="0.25">
      <c r="A460" s="248" t="str">
        <f>IF(NOT(_xlfn.ISFORMULA(D460)),IF(AND(ISNUMBER(D460),D460&lt;&gt;0),Accueil!$B$7,IF(NOT(_xlfn.ISFORMULA(G460)),IF(AND(ISNUMBER(G460),G460&lt;&gt;0),Accueil!$B$7,""),"")),IF(NOT(_xlfn.ISFORMULA(G460)),IF(AND(ISNUMBER(G460),G460&lt;&gt;0),Accueil!$B$7,""),""))</f>
        <v/>
      </c>
      <c r="B460" s="37"/>
      <c r="C460" s="50"/>
      <c r="D460" s="249" t="str">
        <f t="shared" ca="1" si="78"/>
        <v/>
      </c>
      <c r="E460" s="223" t="str">
        <f t="shared" ca="1" si="79"/>
        <v/>
      </c>
      <c r="F460" s="223" t="str">
        <f t="shared" ca="1" si="80"/>
        <v/>
      </c>
      <c r="G460" s="224" t="str">
        <f t="shared" ca="1" si="81"/>
        <v/>
      </c>
      <c r="H460" s="255" t="str">
        <f t="shared" ca="1" si="82"/>
        <v/>
      </c>
      <c r="I460" s="251" t="str">
        <f t="shared" ca="1" si="83"/>
        <v/>
      </c>
      <c r="J460" s="244" t="str">
        <f t="shared" ca="1" si="84"/>
        <v/>
      </c>
      <c r="K460" s="35"/>
      <c r="L460" s="148"/>
      <c r="M460" s="148"/>
      <c r="N460" s="148"/>
      <c r="O460" s="148"/>
      <c r="P460" s="148"/>
      <c r="Q460" s="148"/>
      <c r="R460" s="148"/>
      <c r="S460" s="148"/>
      <c r="T460" s="197"/>
      <c r="U460" s="35"/>
      <c r="X460" s="148"/>
      <c r="Y460" s="148"/>
      <c r="Z460" s="148"/>
      <c r="AA460" s="228" t="b">
        <f t="shared" ca="1" si="85"/>
        <v>1</v>
      </c>
      <c r="AB460" s="228" t="b">
        <f t="shared" si="86"/>
        <v>0</v>
      </c>
      <c r="AC460" s="228" t="b">
        <f ca="1">AND(Accueil!$Z$100="Régulière",Accueil!$E$5="Oui",$AA460,NOT($AB460),OR($AE460="",Accueil!$E$7="",NOT(ISNUMBER(Accueil!$E$7)),$AE460&gt;=Accueil!$E$7))</f>
        <v>0</v>
      </c>
      <c r="AD460" s="228" t="b">
        <f ca="1">AND(Accueil!$Z$100="Régulière",Accueil!$E$8="Oui",$AA460,NOT($AB460),OR($AE460="",Accueil!$E$10="",NOT(ISNUMBER(Accueil!$E$10)),$AE460&gt;=Accueil!$E$10))</f>
        <v>0</v>
      </c>
      <c r="AE460" s="247" t="str">
        <f>IF(NOT(_xlfn.ISFORMULA(A460)),IF(ISNUMBER(A460),A460,IF(NOT(_xlfn.ISFORMULA(D460)),IF(AND(ISNUMBER(D460),D460&lt;&gt;0),Accueil!$B$7,IF(NOT(_xlfn.ISFORMULA(G460)),IF(AND(ISNUMBER(G460),G460&lt;&gt;0),Accueil!$B$7,""),"")),IF(NOT(_xlfn.ISFORMULA(G460)),IF(AND(ISNUMBER(G460),G460&lt;&gt;0),Accueil!$B$7,""),""))),IF(NOT(_xlfn.ISFORMULA(D460)),IF(AND(ISNUMBER(D460),D460&lt;&gt;0),Accueil!$B$7,IF(NOT(_xlfn.ISFORMULA(G460)),IF(AND(ISNUMBER(G460),G460&lt;&gt;0),Accueil!$B$7,""),"")),IF(NOT(_xlfn.ISFORMULA(G460)),IF(AND(ISNUMBER(G460),G460&lt;&gt;0),Accueil!$B$7,""),"")))</f>
        <v/>
      </c>
      <c r="AF460" s="231" t="str">
        <f t="shared" ca="1" si="87"/>
        <v/>
      </c>
      <c r="AG460" s="231">
        <f ca="1">IF($AC460,ROUND(IF(ISNUMBER(E460),E460,0)*(IF(OR(ISNUMBER(SEARCH("Non déductible",$C460)),ISNUMBER(SEARCH("Non deductible",$C460))),0,IF(ISNUMBER(SEARCH("Repas",$C460)),0.5,IF(ISNUMBER(SEARCH("Bureau à domicile",$C460)),Accueil!$B$13,IF(OR(ISNUMBER(SEARCH("Véhicule",$C460)),ISNUMBER(SEARCH("Vehicule",$C460)),ISNUMBER(SEARCH("vehicule",$C460))),Accueil!$B$14,IFERROR(VLOOKUP($C460,$L$3:$P$43,5,FALSE),1)))))),2),0)</f>
        <v>0</v>
      </c>
      <c r="AH460" s="231">
        <f ca="1">IF($AD460,ROUND(IF(ISNUMBER(F460),F460,0)*(IF(OR(ISNUMBER(SEARCH("Non déductible",$C460)),ISNUMBER(SEARCH("Non deductible",$C460))),0,IF(ISNUMBER(SEARCH("Repas",$C460)),0.5,IF(ISNUMBER(SEARCH("Bureau à domicile",$C460)),Accueil!$B$13,IF(OR(ISNUMBER(SEARCH("Véhicule",$C460)),ISNUMBER(SEARCH("Vehicule",$C460)),ISNUMBER(SEARCH("vehicule",$C460))),Accueil!$B$14,IFERROR(VLOOKUP($C460,$L$3:$P$43,5,FALSE),1)))))),2),0)</f>
        <v>0</v>
      </c>
    </row>
    <row r="461" spans="1:34" ht="20.100000000000001" customHeight="1" x14ac:dyDescent="0.25">
      <c r="A461" s="248" t="str">
        <f>IF(NOT(_xlfn.ISFORMULA(D461)),IF(AND(ISNUMBER(D461),D461&lt;&gt;0),Accueil!$B$7,IF(NOT(_xlfn.ISFORMULA(G461)),IF(AND(ISNUMBER(G461),G461&lt;&gt;0),Accueil!$B$7,""),"")),IF(NOT(_xlfn.ISFORMULA(G461)),IF(AND(ISNUMBER(G461),G461&lt;&gt;0),Accueil!$B$7,""),""))</f>
        <v/>
      </c>
      <c r="B461" s="37"/>
      <c r="C461" s="50"/>
      <c r="D461" s="249" t="str">
        <f t="shared" ca="1" si="78"/>
        <v/>
      </c>
      <c r="E461" s="223" t="str">
        <f t="shared" ca="1" si="79"/>
        <v/>
      </c>
      <c r="F461" s="223" t="str">
        <f t="shared" ca="1" si="80"/>
        <v/>
      </c>
      <c r="G461" s="224" t="str">
        <f t="shared" ca="1" si="81"/>
        <v/>
      </c>
      <c r="H461" s="255" t="str">
        <f t="shared" ca="1" si="82"/>
        <v/>
      </c>
      <c r="I461" s="251" t="str">
        <f t="shared" ca="1" si="83"/>
        <v/>
      </c>
      <c r="J461" s="244" t="str">
        <f t="shared" ca="1" si="84"/>
        <v/>
      </c>
      <c r="K461" s="35"/>
      <c r="L461" s="148"/>
      <c r="M461" s="148"/>
      <c r="N461" s="148"/>
      <c r="O461" s="148"/>
      <c r="P461" s="148"/>
      <c r="Q461" s="148"/>
      <c r="R461" s="148"/>
      <c r="S461" s="148"/>
      <c r="T461" s="197"/>
      <c r="U461" s="35"/>
      <c r="X461" s="148"/>
      <c r="Y461" s="148"/>
      <c r="Z461" s="148"/>
      <c r="AA461" s="228" t="b">
        <f t="shared" ca="1" si="85"/>
        <v>1</v>
      </c>
      <c r="AB461" s="228" t="b">
        <f t="shared" si="86"/>
        <v>0</v>
      </c>
      <c r="AC461" s="228" t="b">
        <f ca="1">AND(Accueil!$Z$100="Régulière",Accueil!$E$5="Oui",$AA461,NOT($AB461),OR($AE461="",Accueil!$E$7="",NOT(ISNUMBER(Accueil!$E$7)),$AE461&gt;=Accueil!$E$7))</f>
        <v>0</v>
      </c>
      <c r="AD461" s="228" t="b">
        <f ca="1">AND(Accueil!$Z$100="Régulière",Accueil!$E$8="Oui",$AA461,NOT($AB461),OR($AE461="",Accueil!$E$10="",NOT(ISNUMBER(Accueil!$E$10)),$AE461&gt;=Accueil!$E$10))</f>
        <v>0</v>
      </c>
      <c r="AE461" s="247" t="str">
        <f>IF(NOT(_xlfn.ISFORMULA(A461)),IF(ISNUMBER(A461),A461,IF(NOT(_xlfn.ISFORMULA(D461)),IF(AND(ISNUMBER(D461),D461&lt;&gt;0),Accueil!$B$7,IF(NOT(_xlfn.ISFORMULA(G461)),IF(AND(ISNUMBER(G461),G461&lt;&gt;0),Accueil!$B$7,""),"")),IF(NOT(_xlfn.ISFORMULA(G461)),IF(AND(ISNUMBER(G461),G461&lt;&gt;0),Accueil!$B$7,""),""))),IF(NOT(_xlfn.ISFORMULA(D461)),IF(AND(ISNUMBER(D461),D461&lt;&gt;0),Accueil!$B$7,IF(NOT(_xlfn.ISFORMULA(G461)),IF(AND(ISNUMBER(G461),G461&lt;&gt;0),Accueil!$B$7,""),"")),IF(NOT(_xlfn.ISFORMULA(G461)),IF(AND(ISNUMBER(G461),G461&lt;&gt;0),Accueil!$B$7,""),"")))</f>
        <v/>
      </c>
      <c r="AF461" s="231" t="str">
        <f t="shared" ca="1" si="87"/>
        <v/>
      </c>
      <c r="AG461" s="231">
        <f ca="1">IF($AC461,ROUND(IF(ISNUMBER(E461),E461,0)*(IF(OR(ISNUMBER(SEARCH("Non déductible",$C461)),ISNUMBER(SEARCH("Non deductible",$C461))),0,IF(ISNUMBER(SEARCH("Repas",$C461)),0.5,IF(ISNUMBER(SEARCH("Bureau à domicile",$C461)),Accueil!$B$13,IF(OR(ISNUMBER(SEARCH("Véhicule",$C461)),ISNUMBER(SEARCH("Vehicule",$C461)),ISNUMBER(SEARCH("vehicule",$C461))),Accueil!$B$14,IFERROR(VLOOKUP($C461,$L$3:$P$43,5,FALSE),1)))))),2),0)</f>
        <v>0</v>
      </c>
      <c r="AH461" s="231">
        <f ca="1">IF($AD461,ROUND(IF(ISNUMBER(F461),F461,0)*(IF(OR(ISNUMBER(SEARCH("Non déductible",$C461)),ISNUMBER(SEARCH("Non deductible",$C461))),0,IF(ISNUMBER(SEARCH("Repas",$C461)),0.5,IF(ISNUMBER(SEARCH("Bureau à domicile",$C461)),Accueil!$B$13,IF(OR(ISNUMBER(SEARCH("Véhicule",$C461)),ISNUMBER(SEARCH("Vehicule",$C461)),ISNUMBER(SEARCH("vehicule",$C461))),Accueil!$B$14,IFERROR(VLOOKUP($C461,$L$3:$P$43,5,FALSE),1)))))),2),0)</f>
        <v>0</v>
      </c>
    </row>
    <row r="462" spans="1:34" ht="20.100000000000001" customHeight="1" x14ac:dyDescent="0.25">
      <c r="A462" s="248" t="str">
        <f>IF(NOT(_xlfn.ISFORMULA(D462)),IF(AND(ISNUMBER(D462),D462&lt;&gt;0),Accueil!$B$7,IF(NOT(_xlfn.ISFORMULA(G462)),IF(AND(ISNUMBER(G462),G462&lt;&gt;0),Accueil!$B$7,""),"")),IF(NOT(_xlfn.ISFORMULA(G462)),IF(AND(ISNUMBER(G462),G462&lt;&gt;0),Accueil!$B$7,""),""))</f>
        <v/>
      </c>
      <c r="B462" s="37"/>
      <c r="C462" s="50"/>
      <c r="D462" s="249" t="str">
        <f t="shared" ca="1" si="78"/>
        <v/>
      </c>
      <c r="E462" s="223" t="str">
        <f t="shared" ca="1" si="79"/>
        <v/>
      </c>
      <c r="F462" s="223" t="str">
        <f t="shared" ca="1" si="80"/>
        <v/>
      </c>
      <c r="G462" s="224" t="str">
        <f t="shared" ca="1" si="81"/>
        <v/>
      </c>
      <c r="H462" s="255" t="str">
        <f t="shared" ca="1" si="82"/>
        <v/>
      </c>
      <c r="I462" s="251" t="str">
        <f t="shared" ca="1" si="83"/>
        <v/>
      </c>
      <c r="J462" s="244" t="str">
        <f t="shared" ca="1" si="84"/>
        <v/>
      </c>
      <c r="K462" s="35"/>
      <c r="L462" s="148"/>
      <c r="M462" s="148"/>
      <c r="N462" s="148"/>
      <c r="O462" s="148"/>
      <c r="P462" s="148"/>
      <c r="Q462" s="148"/>
      <c r="R462" s="148"/>
      <c r="S462" s="148"/>
      <c r="T462" s="197"/>
      <c r="U462" s="35"/>
      <c r="X462" s="148"/>
      <c r="Y462" s="148"/>
      <c r="Z462" s="148"/>
      <c r="AA462" s="228" t="b">
        <f t="shared" ca="1" si="85"/>
        <v>1</v>
      </c>
      <c r="AB462" s="228" t="b">
        <f t="shared" si="86"/>
        <v>0</v>
      </c>
      <c r="AC462" s="228" t="b">
        <f ca="1">AND(Accueil!$Z$100="Régulière",Accueil!$E$5="Oui",$AA462,NOT($AB462),OR($AE462="",Accueil!$E$7="",NOT(ISNUMBER(Accueil!$E$7)),$AE462&gt;=Accueil!$E$7))</f>
        <v>0</v>
      </c>
      <c r="AD462" s="228" t="b">
        <f ca="1">AND(Accueil!$Z$100="Régulière",Accueil!$E$8="Oui",$AA462,NOT($AB462),OR($AE462="",Accueil!$E$10="",NOT(ISNUMBER(Accueil!$E$10)),$AE462&gt;=Accueil!$E$10))</f>
        <v>0</v>
      </c>
      <c r="AE462" s="247" t="str">
        <f>IF(NOT(_xlfn.ISFORMULA(A462)),IF(ISNUMBER(A462),A462,IF(NOT(_xlfn.ISFORMULA(D462)),IF(AND(ISNUMBER(D462),D462&lt;&gt;0),Accueil!$B$7,IF(NOT(_xlfn.ISFORMULA(G462)),IF(AND(ISNUMBER(G462),G462&lt;&gt;0),Accueil!$B$7,""),"")),IF(NOT(_xlfn.ISFORMULA(G462)),IF(AND(ISNUMBER(G462),G462&lt;&gt;0),Accueil!$B$7,""),""))),IF(NOT(_xlfn.ISFORMULA(D462)),IF(AND(ISNUMBER(D462),D462&lt;&gt;0),Accueil!$B$7,IF(NOT(_xlfn.ISFORMULA(G462)),IF(AND(ISNUMBER(G462),G462&lt;&gt;0),Accueil!$B$7,""),"")),IF(NOT(_xlfn.ISFORMULA(G462)),IF(AND(ISNUMBER(G462),G462&lt;&gt;0),Accueil!$B$7,""),"")))</f>
        <v/>
      </c>
      <c r="AF462" s="231" t="str">
        <f t="shared" ca="1" si="87"/>
        <v/>
      </c>
      <c r="AG462" s="231">
        <f ca="1">IF($AC462,ROUND(IF(ISNUMBER(E462),E462,0)*(IF(OR(ISNUMBER(SEARCH("Non déductible",$C462)),ISNUMBER(SEARCH("Non deductible",$C462))),0,IF(ISNUMBER(SEARCH("Repas",$C462)),0.5,IF(ISNUMBER(SEARCH("Bureau à domicile",$C462)),Accueil!$B$13,IF(OR(ISNUMBER(SEARCH("Véhicule",$C462)),ISNUMBER(SEARCH("Vehicule",$C462)),ISNUMBER(SEARCH("vehicule",$C462))),Accueil!$B$14,IFERROR(VLOOKUP($C462,$L$3:$P$43,5,FALSE),1)))))),2),0)</f>
        <v>0</v>
      </c>
      <c r="AH462" s="231">
        <f ca="1">IF($AD462,ROUND(IF(ISNUMBER(F462),F462,0)*(IF(OR(ISNUMBER(SEARCH("Non déductible",$C462)),ISNUMBER(SEARCH("Non deductible",$C462))),0,IF(ISNUMBER(SEARCH("Repas",$C462)),0.5,IF(ISNUMBER(SEARCH("Bureau à domicile",$C462)),Accueil!$B$13,IF(OR(ISNUMBER(SEARCH("Véhicule",$C462)),ISNUMBER(SEARCH("Vehicule",$C462)),ISNUMBER(SEARCH("vehicule",$C462))),Accueil!$B$14,IFERROR(VLOOKUP($C462,$L$3:$P$43,5,FALSE),1)))))),2),0)</f>
        <v>0</v>
      </c>
    </row>
    <row r="463" spans="1:34" ht="20.100000000000001" customHeight="1" x14ac:dyDescent="0.25">
      <c r="A463" s="248" t="str">
        <f>IF(NOT(_xlfn.ISFORMULA(D463)),IF(AND(ISNUMBER(D463),D463&lt;&gt;0),Accueil!$B$7,IF(NOT(_xlfn.ISFORMULA(G463)),IF(AND(ISNUMBER(G463),G463&lt;&gt;0),Accueil!$B$7,""),"")),IF(NOT(_xlfn.ISFORMULA(G463)),IF(AND(ISNUMBER(G463),G463&lt;&gt;0),Accueil!$B$7,""),""))</f>
        <v/>
      </c>
      <c r="B463" s="37"/>
      <c r="C463" s="50"/>
      <c r="D463" s="249" t="str">
        <f t="shared" ca="1" si="78"/>
        <v/>
      </c>
      <c r="E463" s="223" t="str">
        <f t="shared" ca="1" si="79"/>
        <v/>
      </c>
      <c r="F463" s="223" t="str">
        <f t="shared" ca="1" si="80"/>
        <v/>
      </c>
      <c r="G463" s="224" t="str">
        <f t="shared" ca="1" si="81"/>
        <v/>
      </c>
      <c r="H463" s="255" t="str">
        <f t="shared" ca="1" si="82"/>
        <v/>
      </c>
      <c r="I463" s="251" t="str">
        <f t="shared" ca="1" si="83"/>
        <v/>
      </c>
      <c r="J463" s="244" t="str">
        <f t="shared" ca="1" si="84"/>
        <v/>
      </c>
      <c r="K463" s="35"/>
      <c r="L463" s="148"/>
      <c r="M463" s="148"/>
      <c r="N463" s="148"/>
      <c r="O463" s="148"/>
      <c r="P463" s="148"/>
      <c r="Q463" s="148"/>
      <c r="R463" s="148"/>
      <c r="S463" s="148"/>
      <c r="T463" s="197"/>
      <c r="U463" s="35"/>
      <c r="X463" s="148"/>
      <c r="Y463" s="148"/>
      <c r="Z463" s="148"/>
      <c r="AA463" s="228" t="b">
        <f t="shared" ca="1" si="85"/>
        <v>1</v>
      </c>
      <c r="AB463" s="228" t="b">
        <f t="shared" si="86"/>
        <v>0</v>
      </c>
      <c r="AC463" s="228" t="b">
        <f ca="1">AND(Accueil!$Z$100="Régulière",Accueil!$E$5="Oui",$AA463,NOT($AB463),OR($AE463="",Accueil!$E$7="",NOT(ISNUMBER(Accueil!$E$7)),$AE463&gt;=Accueil!$E$7))</f>
        <v>0</v>
      </c>
      <c r="AD463" s="228" t="b">
        <f ca="1">AND(Accueil!$Z$100="Régulière",Accueil!$E$8="Oui",$AA463,NOT($AB463),OR($AE463="",Accueil!$E$10="",NOT(ISNUMBER(Accueil!$E$10)),$AE463&gt;=Accueil!$E$10))</f>
        <v>0</v>
      </c>
      <c r="AE463" s="247" t="str">
        <f>IF(NOT(_xlfn.ISFORMULA(A463)),IF(ISNUMBER(A463),A463,IF(NOT(_xlfn.ISFORMULA(D463)),IF(AND(ISNUMBER(D463),D463&lt;&gt;0),Accueil!$B$7,IF(NOT(_xlfn.ISFORMULA(G463)),IF(AND(ISNUMBER(G463),G463&lt;&gt;0),Accueil!$B$7,""),"")),IF(NOT(_xlfn.ISFORMULA(G463)),IF(AND(ISNUMBER(G463),G463&lt;&gt;0),Accueil!$B$7,""),""))),IF(NOT(_xlfn.ISFORMULA(D463)),IF(AND(ISNUMBER(D463),D463&lt;&gt;0),Accueil!$B$7,IF(NOT(_xlfn.ISFORMULA(G463)),IF(AND(ISNUMBER(G463),G463&lt;&gt;0),Accueil!$B$7,""),"")),IF(NOT(_xlfn.ISFORMULA(G463)),IF(AND(ISNUMBER(G463),G463&lt;&gt;0),Accueil!$B$7,""),"")))</f>
        <v/>
      </c>
      <c r="AF463" s="231" t="str">
        <f t="shared" ca="1" si="87"/>
        <v/>
      </c>
      <c r="AG463" s="231">
        <f ca="1">IF($AC463,ROUND(IF(ISNUMBER(E463),E463,0)*(IF(OR(ISNUMBER(SEARCH("Non déductible",$C463)),ISNUMBER(SEARCH("Non deductible",$C463))),0,IF(ISNUMBER(SEARCH("Repas",$C463)),0.5,IF(ISNUMBER(SEARCH("Bureau à domicile",$C463)),Accueil!$B$13,IF(OR(ISNUMBER(SEARCH("Véhicule",$C463)),ISNUMBER(SEARCH("Vehicule",$C463)),ISNUMBER(SEARCH("vehicule",$C463))),Accueil!$B$14,IFERROR(VLOOKUP($C463,$L$3:$P$43,5,FALSE),1)))))),2),0)</f>
        <v>0</v>
      </c>
      <c r="AH463" s="231">
        <f ca="1">IF($AD463,ROUND(IF(ISNUMBER(F463),F463,0)*(IF(OR(ISNUMBER(SEARCH("Non déductible",$C463)),ISNUMBER(SEARCH("Non deductible",$C463))),0,IF(ISNUMBER(SEARCH("Repas",$C463)),0.5,IF(ISNUMBER(SEARCH("Bureau à domicile",$C463)),Accueil!$B$13,IF(OR(ISNUMBER(SEARCH("Véhicule",$C463)),ISNUMBER(SEARCH("Vehicule",$C463)),ISNUMBER(SEARCH("vehicule",$C463))),Accueil!$B$14,IFERROR(VLOOKUP($C463,$L$3:$P$43,5,FALSE),1)))))),2),0)</f>
        <v>0</v>
      </c>
    </row>
    <row r="464" spans="1:34" ht="20.100000000000001" customHeight="1" x14ac:dyDescent="0.25">
      <c r="A464" s="248" t="str">
        <f>IF(NOT(_xlfn.ISFORMULA(D464)),IF(AND(ISNUMBER(D464),D464&lt;&gt;0),Accueil!$B$7,IF(NOT(_xlfn.ISFORMULA(G464)),IF(AND(ISNUMBER(G464),G464&lt;&gt;0),Accueil!$B$7,""),"")),IF(NOT(_xlfn.ISFORMULA(G464)),IF(AND(ISNUMBER(G464),G464&lt;&gt;0),Accueil!$B$7,""),""))</f>
        <v/>
      </c>
      <c r="B464" s="37"/>
      <c r="C464" s="50"/>
      <c r="D464" s="249" t="str">
        <f t="shared" ca="1" si="78"/>
        <v/>
      </c>
      <c r="E464" s="223" t="str">
        <f t="shared" ca="1" si="79"/>
        <v/>
      </c>
      <c r="F464" s="223" t="str">
        <f t="shared" ca="1" si="80"/>
        <v/>
      </c>
      <c r="G464" s="224" t="str">
        <f t="shared" ca="1" si="81"/>
        <v/>
      </c>
      <c r="H464" s="255" t="str">
        <f t="shared" ca="1" si="82"/>
        <v/>
      </c>
      <c r="I464" s="251" t="str">
        <f t="shared" ca="1" si="83"/>
        <v/>
      </c>
      <c r="J464" s="244" t="str">
        <f t="shared" ca="1" si="84"/>
        <v/>
      </c>
      <c r="K464" s="35"/>
      <c r="L464" s="148"/>
      <c r="M464" s="148"/>
      <c r="N464" s="148"/>
      <c r="O464" s="148"/>
      <c r="P464" s="148"/>
      <c r="Q464" s="148"/>
      <c r="R464" s="148"/>
      <c r="S464" s="148"/>
      <c r="T464" s="197"/>
      <c r="U464" s="35"/>
      <c r="X464" s="148"/>
      <c r="Y464" s="148"/>
      <c r="Z464" s="148"/>
      <c r="AA464" s="228" t="b">
        <f t="shared" ca="1" si="85"/>
        <v>1</v>
      </c>
      <c r="AB464" s="228" t="b">
        <f t="shared" si="86"/>
        <v>0</v>
      </c>
      <c r="AC464" s="228" t="b">
        <f ca="1">AND(Accueil!$Z$100="Régulière",Accueil!$E$5="Oui",$AA464,NOT($AB464),OR($AE464="",Accueil!$E$7="",NOT(ISNUMBER(Accueil!$E$7)),$AE464&gt;=Accueil!$E$7))</f>
        <v>0</v>
      </c>
      <c r="AD464" s="228" t="b">
        <f ca="1">AND(Accueil!$Z$100="Régulière",Accueil!$E$8="Oui",$AA464,NOT($AB464),OR($AE464="",Accueil!$E$10="",NOT(ISNUMBER(Accueil!$E$10)),$AE464&gt;=Accueil!$E$10))</f>
        <v>0</v>
      </c>
      <c r="AE464" s="247" t="str">
        <f>IF(NOT(_xlfn.ISFORMULA(A464)),IF(ISNUMBER(A464),A464,IF(NOT(_xlfn.ISFORMULA(D464)),IF(AND(ISNUMBER(D464),D464&lt;&gt;0),Accueil!$B$7,IF(NOT(_xlfn.ISFORMULA(G464)),IF(AND(ISNUMBER(G464),G464&lt;&gt;0),Accueil!$B$7,""),"")),IF(NOT(_xlfn.ISFORMULA(G464)),IF(AND(ISNUMBER(G464),G464&lt;&gt;0),Accueil!$B$7,""),""))),IF(NOT(_xlfn.ISFORMULA(D464)),IF(AND(ISNUMBER(D464),D464&lt;&gt;0),Accueil!$B$7,IF(NOT(_xlfn.ISFORMULA(G464)),IF(AND(ISNUMBER(G464),G464&lt;&gt;0),Accueil!$B$7,""),"")),IF(NOT(_xlfn.ISFORMULA(G464)),IF(AND(ISNUMBER(G464),G464&lt;&gt;0),Accueil!$B$7,""),"")))</f>
        <v/>
      </c>
      <c r="AF464" s="231" t="str">
        <f t="shared" ca="1" si="87"/>
        <v/>
      </c>
      <c r="AG464" s="231">
        <f ca="1">IF($AC464,ROUND(IF(ISNUMBER(E464),E464,0)*(IF(OR(ISNUMBER(SEARCH("Non déductible",$C464)),ISNUMBER(SEARCH("Non deductible",$C464))),0,IF(ISNUMBER(SEARCH("Repas",$C464)),0.5,IF(ISNUMBER(SEARCH("Bureau à domicile",$C464)),Accueil!$B$13,IF(OR(ISNUMBER(SEARCH("Véhicule",$C464)),ISNUMBER(SEARCH("Vehicule",$C464)),ISNUMBER(SEARCH("vehicule",$C464))),Accueil!$B$14,IFERROR(VLOOKUP($C464,$L$3:$P$43,5,FALSE),1)))))),2),0)</f>
        <v>0</v>
      </c>
      <c r="AH464" s="231">
        <f ca="1">IF($AD464,ROUND(IF(ISNUMBER(F464),F464,0)*(IF(OR(ISNUMBER(SEARCH("Non déductible",$C464)),ISNUMBER(SEARCH("Non deductible",$C464))),0,IF(ISNUMBER(SEARCH("Repas",$C464)),0.5,IF(ISNUMBER(SEARCH("Bureau à domicile",$C464)),Accueil!$B$13,IF(OR(ISNUMBER(SEARCH("Véhicule",$C464)),ISNUMBER(SEARCH("Vehicule",$C464)),ISNUMBER(SEARCH("vehicule",$C464))),Accueil!$B$14,IFERROR(VLOOKUP($C464,$L$3:$P$43,5,FALSE),1)))))),2),0)</f>
        <v>0</v>
      </c>
    </row>
    <row r="465" spans="1:34" ht="20.100000000000001" customHeight="1" x14ac:dyDescent="0.25">
      <c r="A465" s="248" t="str">
        <f>IF(NOT(_xlfn.ISFORMULA(D465)),IF(AND(ISNUMBER(D465),D465&lt;&gt;0),Accueil!$B$7,IF(NOT(_xlfn.ISFORMULA(G465)),IF(AND(ISNUMBER(G465),G465&lt;&gt;0),Accueil!$B$7,""),"")),IF(NOT(_xlfn.ISFORMULA(G465)),IF(AND(ISNUMBER(G465),G465&lt;&gt;0),Accueil!$B$7,""),""))</f>
        <v/>
      </c>
      <c r="B465" s="37"/>
      <c r="C465" s="50"/>
      <c r="D465" s="249" t="str">
        <f t="shared" ca="1" si="78"/>
        <v/>
      </c>
      <c r="E465" s="223" t="str">
        <f t="shared" ca="1" si="79"/>
        <v/>
      </c>
      <c r="F465" s="223" t="str">
        <f t="shared" ca="1" si="80"/>
        <v/>
      </c>
      <c r="G465" s="224" t="str">
        <f t="shared" ca="1" si="81"/>
        <v/>
      </c>
      <c r="H465" s="255" t="str">
        <f t="shared" ca="1" si="82"/>
        <v/>
      </c>
      <c r="I465" s="251" t="str">
        <f t="shared" ca="1" si="83"/>
        <v/>
      </c>
      <c r="J465" s="244" t="str">
        <f t="shared" ca="1" si="84"/>
        <v/>
      </c>
      <c r="K465" s="35"/>
      <c r="L465" s="148"/>
      <c r="M465" s="148"/>
      <c r="N465" s="148"/>
      <c r="O465" s="148"/>
      <c r="P465" s="148"/>
      <c r="Q465" s="148"/>
      <c r="R465" s="148"/>
      <c r="S465" s="148"/>
      <c r="T465" s="197"/>
      <c r="U465" s="35"/>
      <c r="X465" s="148"/>
      <c r="Y465" s="148"/>
      <c r="Z465" s="148"/>
      <c r="AA465" s="228" t="b">
        <f t="shared" ca="1" si="85"/>
        <v>1</v>
      </c>
      <c r="AB465" s="228" t="b">
        <f t="shared" si="86"/>
        <v>0</v>
      </c>
      <c r="AC465" s="228" t="b">
        <f ca="1">AND(Accueil!$Z$100="Régulière",Accueil!$E$5="Oui",$AA465,NOT($AB465),OR($AE465="",Accueil!$E$7="",NOT(ISNUMBER(Accueil!$E$7)),$AE465&gt;=Accueil!$E$7))</f>
        <v>0</v>
      </c>
      <c r="AD465" s="228" t="b">
        <f ca="1">AND(Accueil!$Z$100="Régulière",Accueil!$E$8="Oui",$AA465,NOT($AB465),OR($AE465="",Accueil!$E$10="",NOT(ISNUMBER(Accueil!$E$10)),$AE465&gt;=Accueil!$E$10))</f>
        <v>0</v>
      </c>
      <c r="AE465" s="247" t="str">
        <f>IF(NOT(_xlfn.ISFORMULA(A465)),IF(ISNUMBER(A465),A465,IF(NOT(_xlfn.ISFORMULA(D465)),IF(AND(ISNUMBER(D465),D465&lt;&gt;0),Accueil!$B$7,IF(NOT(_xlfn.ISFORMULA(G465)),IF(AND(ISNUMBER(G465),G465&lt;&gt;0),Accueil!$B$7,""),"")),IF(NOT(_xlfn.ISFORMULA(G465)),IF(AND(ISNUMBER(G465),G465&lt;&gt;0),Accueil!$B$7,""),""))),IF(NOT(_xlfn.ISFORMULA(D465)),IF(AND(ISNUMBER(D465),D465&lt;&gt;0),Accueil!$B$7,IF(NOT(_xlfn.ISFORMULA(G465)),IF(AND(ISNUMBER(G465),G465&lt;&gt;0),Accueil!$B$7,""),"")),IF(NOT(_xlfn.ISFORMULA(G465)),IF(AND(ISNUMBER(G465),G465&lt;&gt;0),Accueil!$B$7,""),"")))</f>
        <v/>
      </c>
      <c r="AF465" s="231" t="str">
        <f t="shared" ca="1" si="87"/>
        <v/>
      </c>
      <c r="AG465" s="231">
        <f ca="1">IF($AC465,ROUND(IF(ISNUMBER(E465),E465,0)*(IF(OR(ISNUMBER(SEARCH("Non déductible",$C465)),ISNUMBER(SEARCH("Non deductible",$C465))),0,IF(ISNUMBER(SEARCH("Repas",$C465)),0.5,IF(ISNUMBER(SEARCH("Bureau à domicile",$C465)),Accueil!$B$13,IF(OR(ISNUMBER(SEARCH("Véhicule",$C465)),ISNUMBER(SEARCH("Vehicule",$C465)),ISNUMBER(SEARCH("vehicule",$C465))),Accueil!$B$14,IFERROR(VLOOKUP($C465,$L$3:$P$43,5,FALSE),1)))))),2),0)</f>
        <v>0</v>
      </c>
      <c r="AH465" s="231">
        <f ca="1">IF($AD465,ROUND(IF(ISNUMBER(F465),F465,0)*(IF(OR(ISNUMBER(SEARCH("Non déductible",$C465)),ISNUMBER(SEARCH("Non deductible",$C465))),0,IF(ISNUMBER(SEARCH("Repas",$C465)),0.5,IF(ISNUMBER(SEARCH("Bureau à domicile",$C465)),Accueil!$B$13,IF(OR(ISNUMBER(SEARCH("Véhicule",$C465)),ISNUMBER(SEARCH("Vehicule",$C465)),ISNUMBER(SEARCH("vehicule",$C465))),Accueil!$B$14,IFERROR(VLOOKUP($C465,$L$3:$P$43,5,FALSE),1)))))),2),0)</f>
        <v>0</v>
      </c>
    </row>
    <row r="466" spans="1:34" ht="20.100000000000001" customHeight="1" x14ac:dyDescent="0.25">
      <c r="A466" s="248" t="str">
        <f>IF(NOT(_xlfn.ISFORMULA(D466)),IF(AND(ISNUMBER(D466),D466&lt;&gt;0),Accueil!$B$7,IF(NOT(_xlfn.ISFORMULA(G466)),IF(AND(ISNUMBER(G466),G466&lt;&gt;0),Accueil!$B$7,""),"")),IF(NOT(_xlfn.ISFORMULA(G466)),IF(AND(ISNUMBER(G466),G466&lt;&gt;0),Accueil!$B$7,""),""))</f>
        <v/>
      </c>
      <c r="B466" s="37"/>
      <c r="C466" s="50"/>
      <c r="D466" s="249" t="str">
        <f t="shared" ca="1" si="78"/>
        <v/>
      </c>
      <c r="E466" s="223" t="str">
        <f t="shared" ca="1" si="79"/>
        <v/>
      </c>
      <c r="F466" s="223" t="str">
        <f t="shared" ca="1" si="80"/>
        <v/>
      </c>
      <c r="G466" s="224" t="str">
        <f t="shared" ca="1" si="81"/>
        <v/>
      </c>
      <c r="H466" s="255" t="str">
        <f t="shared" ca="1" si="82"/>
        <v/>
      </c>
      <c r="I466" s="251" t="str">
        <f t="shared" ca="1" si="83"/>
        <v/>
      </c>
      <c r="J466" s="244" t="str">
        <f t="shared" ca="1" si="84"/>
        <v/>
      </c>
      <c r="K466" s="35"/>
      <c r="L466" s="148"/>
      <c r="M466" s="148"/>
      <c r="N466" s="148"/>
      <c r="O466" s="148"/>
      <c r="P466" s="148"/>
      <c r="Q466" s="148"/>
      <c r="R466" s="148"/>
      <c r="S466" s="148"/>
      <c r="T466" s="197"/>
      <c r="U466" s="35"/>
      <c r="X466" s="148"/>
      <c r="Y466" s="148"/>
      <c r="Z466" s="148"/>
      <c r="AA466" s="228" t="b">
        <f t="shared" ca="1" si="85"/>
        <v>1</v>
      </c>
      <c r="AB466" s="228" t="b">
        <f t="shared" si="86"/>
        <v>0</v>
      </c>
      <c r="AC466" s="228" t="b">
        <f ca="1">AND(Accueil!$Z$100="Régulière",Accueil!$E$5="Oui",$AA466,NOT($AB466),OR($AE466="",Accueil!$E$7="",NOT(ISNUMBER(Accueil!$E$7)),$AE466&gt;=Accueil!$E$7))</f>
        <v>0</v>
      </c>
      <c r="AD466" s="228" t="b">
        <f ca="1">AND(Accueil!$Z$100="Régulière",Accueil!$E$8="Oui",$AA466,NOT($AB466),OR($AE466="",Accueil!$E$10="",NOT(ISNUMBER(Accueil!$E$10)),$AE466&gt;=Accueil!$E$10))</f>
        <v>0</v>
      </c>
      <c r="AE466" s="247" t="str">
        <f>IF(NOT(_xlfn.ISFORMULA(A466)),IF(ISNUMBER(A466),A466,IF(NOT(_xlfn.ISFORMULA(D466)),IF(AND(ISNUMBER(D466),D466&lt;&gt;0),Accueil!$B$7,IF(NOT(_xlfn.ISFORMULA(G466)),IF(AND(ISNUMBER(G466),G466&lt;&gt;0),Accueil!$B$7,""),"")),IF(NOT(_xlfn.ISFORMULA(G466)),IF(AND(ISNUMBER(G466),G466&lt;&gt;0),Accueil!$B$7,""),""))),IF(NOT(_xlfn.ISFORMULA(D466)),IF(AND(ISNUMBER(D466),D466&lt;&gt;0),Accueil!$B$7,IF(NOT(_xlfn.ISFORMULA(G466)),IF(AND(ISNUMBER(G466),G466&lt;&gt;0),Accueil!$B$7,""),"")),IF(NOT(_xlfn.ISFORMULA(G466)),IF(AND(ISNUMBER(G466),G466&lt;&gt;0),Accueil!$B$7,""),"")))</f>
        <v/>
      </c>
      <c r="AF466" s="231" t="str">
        <f t="shared" ca="1" si="87"/>
        <v/>
      </c>
      <c r="AG466" s="231">
        <f ca="1">IF($AC466,ROUND(IF(ISNUMBER(E466),E466,0)*(IF(OR(ISNUMBER(SEARCH("Non déductible",$C466)),ISNUMBER(SEARCH("Non deductible",$C466))),0,IF(ISNUMBER(SEARCH("Repas",$C466)),0.5,IF(ISNUMBER(SEARCH("Bureau à domicile",$C466)),Accueil!$B$13,IF(OR(ISNUMBER(SEARCH("Véhicule",$C466)),ISNUMBER(SEARCH("Vehicule",$C466)),ISNUMBER(SEARCH("vehicule",$C466))),Accueil!$B$14,IFERROR(VLOOKUP($C466,$L$3:$P$43,5,FALSE),1)))))),2),0)</f>
        <v>0</v>
      </c>
      <c r="AH466" s="231">
        <f ca="1">IF($AD466,ROUND(IF(ISNUMBER(F466),F466,0)*(IF(OR(ISNUMBER(SEARCH("Non déductible",$C466)),ISNUMBER(SEARCH("Non deductible",$C466))),0,IF(ISNUMBER(SEARCH("Repas",$C466)),0.5,IF(ISNUMBER(SEARCH("Bureau à domicile",$C466)),Accueil!$B$13,IF(OR(ISNUMBER(SEARCH("Véhicule",$C466)),ISNUMBER(SEARCH("Vehicule",$C466)),ISNUMBER(SEARCH("vehicule",$C466))),Accueil!$B$14,IFERROR(VLOOKUP($C466,$L$3:$P$43,5,FALSE),1)))))),2),0)</f>
        <v>0</v>
      </c>
    </row>
    <row r="467" spans="1:34" ht="20.100000000000001" customHeight="1" x14ac:dyDescent="0.25">
      <c r="A467" s="248" t="str">
        <f>IF(NOT(_xlfn.ISFORMULA(D467)),IF(AND(ISNUMBER(D467),D467&lt;&gt;0),Accueil!$B$7,IF(NOT(_xlfn.ISFORMULA(G467)),IF(AND(ISNUMBER(G467),G467&lt;&gt;0),Accueil!$B$7,""),"")),IF(NOT(_xlfn.ISFORMULA(G467)),IF(AND(ISNUMBER(G467),G467&lt;&gt;0),Accueil!$B$7,""),""))</f>
        <v/>
      </c>
      <c r="B467" s="37"/>
      <c r="C467" s="50"/>
      <c r="D467" s="249" t="str">
        <f t="shared" ca="1" si="78"/>
        <v/>
      </c>
      <c r="E467" s="223" t="str">
        <f t="shared" ca="1" si="79"/>
        <v/>
      </c>
      <c r="F467" s="223" t="str">
        <f t="shared" ca="1" si="80"/>
        <v/>
      </c>
      <c r="G467" s="224" t="str">
        <f t="shared" ca="1" si="81"/>
        <v/>
      </c>
      <c r="H467" s="255" t="str">
        <f t="shared" ca="1" si="82"/>
        <v/>
      </c>
      <c r="I467" s="251" t="str">
        <f t="shared" ca="1" si="83"/>
        <v/>
      </c>
      <c r="J467" s="244" t="str">
        <f t="shared" ca="1" si="84"/>
        <v/>
      </c>
      <c r="K467" s="35"/>
      <c r="L467" s="148"/>
      <c r="M467" s="148"/>
      <c r="N467" s="148"/>
      <c r="O467" s="148"/>
      <c r="P467" s="148"/>
      <c r="Q467" s="148"/>
      <c r="R467" s="148"/>
      <c r="S467" s="148"/>
      <c r="T467" s="197"/>
      <c r="U467" s="35"/>
      <c r="X467" s="148"/>
      <c r="Y467" s="148"/>
      <c r="Z467" s="148"/>
      <c r="AA467" s="228" t="b">
        <f t="shared" ca="1" si="85"/>
        <v>1</v>
      </c>
      <c r="AB467" s="228" t="b">
        <f t="shared" si="86"/>
        <v>0</v>
      </c>
      <c r="AC467" s="228" t="b">
        <f ca="1">AND(Accueil!$Z$100="Régulière",Accueil!$E$5="Oui",$AA467,NOT($AB467),OR($AE467="",Accueil!$E$7="",NOT(ISNUMBER(Accueil!$E$7)),$AE467&gt;=Accueil!$E$7))</f>
        <v>0</v>
      </c>
      <c r="AD467" s="228" t="b">
        <f ca="1">AND(Accueil!$Z$100="Régulière",Accueil!$E$8="Oui",$AA467,NOT($AB467),OR($AE467="",Accueil!$E$10="",NOT(ISNUMBER(Accueil!$E$10)),$AE467&gt;=Accueil!$E$10))</f>
        <v>0</v>
      </c>
      <c r="AE467" s="247" t="str">
        <f>IF(NOT(_xlfn.ISFORMULA(A467)),IF(ISNUMBER(A467),A467,IF(NOT(_xlfn.ISFORMULA(D467)),IF(AND(ISNUMBER(D467),D467&lt;&gt;0),Accueil!$B$7,IF(NOT(_xlfn.ISFORMULA(G467)),IF(AND(ISNUMBER(G467),G467&lt;&gt;0),Accueil!$B$7,""),"")),IF(NOT(_xlfn.ISFORMULA(G467)),IF(AND(ISNUMBER(G467),G467&lt;&gt;0),Accueil!$B$7,""),""))),IF(NOT(_xlfn.ISFORMULA(D467)),IF(AND(ISNUMBER(D467),D467&lt;&gt;0),Accueil!$B$7,IF(NOT(_xlfn.ISFORMULA(G467)),IF(AND(ISNUMBER(G467),G467&lt;&gt;0),Accueil!$B$7,""),"")),IF(NOT(_xlfn.ISFORMULA(G467)),IF(AND(ISNUMBER(G467),G467&lt;&gt;0),Accueil!$B$7,""),"")))</f>
        <v/>
      </c>
      <c r="AF467" s="231" t="str">
        <f t="shared" ca="1" si="87"/>
        <v/>
      </c>
      <c r="AG467" s="231">
        <f ca="1">IF($AC467,ROUND(IF(ISNUMBER(E467),E467,0)*(IF(OR(ISNUMBER(SEARCH("Non déductible",$C467)),ISNUMBER(SEARCH("Non deductible",$C467))),0,IF(ISNUMBER(SEARCH("Repas",$C467)),0.5,IF(ISNUMBER(SEARCH("Bureau à domicile",$C467)),Accueil!$B$13,IF(OR(ISNUMBER(SEARCH("Véhicule",$C467)),ISNUMBER(SEARCH("Vehicule",$C467)),ISNUMBER(SEARCH("vehicule",$C467))),Accueil!$B$14,IFERROR(VLOOKUP($C467,$L$3:$P$43,5,FALSE),1)))))),2),0)</f>
        <v>0</v>
      </c>
      <c r="AH467" s="231">
        <f ca="1">IF($AD467,ROUND(IF(ISNUMBER(F467),F467,0)*(IF(OR(ISNUMBER(SEARCH("Non déductible",$C467)),ISNUMBER(SEARCH("Non deductible",$C467))),0,IF(ISNUMBER(SEARCH("Repas",$C467)),0.5,IF(ISNUMBER(SEARCH("Bureau à domicile",$C467)),Accueil!$B$13,IF(OR(ISNUMBER(SEARCH("Véhicule",$C467)),ISNUMBER(SEARCH("Vehicule",$C467)),ISNUMBER(SEARCH("vehicule",$C467))),Accueil!$B$14,IFERROR(VLOOKUP($C467,$L$3:$P$43,5,FALSE),1)))))),2),0)</f>
        <v>0</v>
      </c>
    </row>
    <row r="468" spans="1:34" ht="20.100000000000001" customHeight="1" x14ac:dyDescent="0.25">
      <c r="A468" s="248" t="str">
        <f>IF(NOT(_xlfn.ISFORMULA(D468)),IF(AND(ISNUMBER(D468),D468&lt;&gt;0),Accueil!$B$7,IF(NOT(_xlfn.ISFORMULA(G468)),IF(AND(ISNUMBER(G468),G468&lt;&gt;0),Accueil!$B$7,""),"")),IF(NOT(_xlfn.ISFORMULA(G468)),IF(AND(ISNUMBER(G468),G468&lt;&gt;0),Accueil!$B$7,""),""))</f>
        <v/>
      </c>
      <c r="B468" s="37"/>
      <c r="C468" s="50"/>
      <c r="D468" s="249" t="str">
        <f t="shared" ca="1" si="78"/>
        <v/>
      </c>
      <c r="E468" s="223" t="str">
        <f t="shared" ca="1" si="79"/>
        <v/>
      </c>
      <c r="F468" s="223" t="str">
        <f t="shared" ca="1" si="80"/>
        <v/>
      </c>
      <c r="G468" s="224" t="str">
        <f t="shared" ca="1" si="81"/>
        <v/>
      </c>
      <c r="H468" s="255" t="str">
        <f t="shared" ca="1" si="82"/>
        <v/>
      </c>
      <c r="I468" s="251" t="str">
        <f t="shared" ca="1" si="83"/>
        <v/>
      </c>
      <c r="J468" s="244" t="str">
        <f t="shared" ca="1" si="84"/>
        <v/>
      </c>
      <c r="K468" s="35"/>
      <c r="L468" s="148"/>
      <c r="M468" s="148"/>
      <c r="N468" s="148"/>
      <c r="O468" s="148"/>
      <c r="P468" s="148"/>
      <c r="Q468" s="148"/>
      <c r="R468" s="148"/>
      <c r="S468" s="148"/>
      <c r="T468" s="197"/>
      <c r="U468" s="35"/>
      <c r="X468" s="148"/>
      <c r="Y468" s="148"/>
      <c r="Z468" s="148"/>
      <c r="AA468" s="228" t="b">
        <f t="shared" ca="1" si="85"/>
        <v>1</v>
      </c>
      <c r="AB468" s="228" t="b">
        <f t="shared" si="86"/>
        <v>0</v>
      </c>
      <c r="AC468" s="228" t="b">
        <f ca="1">AND(Accueil!$Z$100="Régulière",Accueil!$E$5="Oui",$AA468,NOT($AB468),OR($AE468="",Accueil!$E$7="",NOT(ISNUMBER(Accueil!$E$7)),$AE468&gt;=Accueil!$E$7))</f>
        <v>0</v>
      </c>
      <c r="AD468" s="228" t="b">
        <f ca="1">AND(Accueil!$Z$100="Régulière",Accueil!$E$8="Oui",$AA468,NOT($AB468),OR($AE468="",Accueil!$E$10="",NOT(ISNUMBER(Accueil!$E$10)),$AE468&gt;=Accueil!$E$10))</f>
        <v>0</v>
      </c>
      <c r="AE468" s="247" t="str">
        <f>IF(NOT(_xlfn.ISFORMULA(A468)),IF(ISNUMBER(A468),A468,IF(NOT(_xlfn.ISFORMULA(D468)),IF(AND(ISNUMBER(D468),D468&lt;&gt;0),Accueil!$B$7,IF(NOT(_xlfn.ISFORMULA(G468)),IF(AND(ISNUMBER(G468),G468&lt;&gt;0),Accueil!$B$7,""),"")),IF(NOT(_xlfn.ISFORMULA(G468)),IF(AND(ISNUMBER(G468),G468&lt;&gt;0),Accueil!$B$7,""),""))),IF(NOT(_xlfn.ISFORMULA(D468)),IF(AND(ISNUMBER(D468),D468&lt;&gt;0),Accueil!$B$7,IF(NOT(_xlfn.ISFORMULA(G468)),IF(AND(ISNUMBER(G468),G468&lt;&gt;0),Accueil!$B$7,""),"")),IF(NOT(_xlfn.ISFORMULA(G468)),IF(AND(ISNUMBER(G468),G468&lt;&gt;0),Accueil!$B$7,""),"")))</f>
        <v/>
      </c>
      <c r="AF468" s="231" t="str">
        <f t="shared" ca="1" si="87"/>
        <v/>
      </c>
      <c r="AG468" s="231">
        <f ca="1">IF($AC468,ROUND(IF(ISNUMBER(E468),E468,0)*(IF(OR(ISNUMBER(SEARCH("Non déductible",$C468)),ISNUMBER(SEARCH("Non deductible",$C468))),0,IF(ISNUMBER(SEARCH("Repas",$C468)),0.5,IF(ISNUMBER(SEARCH("Bureau à domicile",$C468)),Accueil!$B$13,IF(OR(ISNUMBER(SEARCH("Véhicule",$C468)),ISNUMBER(SEARCH("Vehicule",$C468)),ISNUMBER(SEARCH("vehicule",$C468))),Accueil!$B$14,IFERROR(VLOOKUP($C468,$L$3:$P$43,5,FALSE),1)))))),2),0)</f>
        <v>0</v>
      </c>
      <c r="AH468" s="231">
        <f ca="1">IF($AD468,ROUND(IF(ISNUMBER(F468),F468,0)*(IF(OR(ISNUMBER(SEARCH("Non déductible",$C468)),ISNUMBER(SEARCH("Non deductible",$C468))),0,IF(ISNUMBER(SEARCH("Repas",$C468)),0.5,IF(ISNUMBER(SEARCH("Bureau à domicile",$C468)),Accueil!$B$13,IF(OR(ISNUMBER(SEARCH("Véhicule",$C468)),ISNUMBER(SEARCH("Vehicule",$C468)),ISNUMBER(SEARCH("vehicule",$C468))),Accueil!$B$14,IFERROR(VLOOKUP($C468,$L$3:$P$43,5,FALSE),1)))))),2),0)</f>
        <v>0</v>
      </c>
    </row>
    <row r="469" spans="1:34" ht="20.100000000000001" customHeight="1" x14ac:dyDescent="0.25">
      <c r="A469" s="248" t="str">
        <f>IF(NOT(_xlfn.ISFORMULA(D469)),IF(AND(ISNUMBER(D469),D469&lt;&gt;0),Accueil!$B$7,IF(NOT(_xlfn.ISFORMULA(G469)),IF(AND(ISNUMBER(G469),G469&lt;&gt;0),Accueil!$B$7,""),"")),IF(NOT(_xlfn.ISFORMULA(G469)),IF(AND(ISNUMBER(G469),G469&lt;&gt;0),Accueil!$B$7,""),""))</f>
        <v/>
      </c>
      <c r="B469" s="37"/>
      <c r="C469" s="50"/>
      <c r="D469" s="249" t="str">
        <f t="shared" ca="1" si="78"/>
        <v/>
      </c>
      <c r="E469" s="223" t="str">
        <f t="shared" ca="1" si="79"/>
        <v/>
      </c>
      <c r="F469" s="223" t="str">
        <f t="shared" ca="1" si="80"/>
        <v/>
      </c>
      <c r="G469" s="224" t="str">
        <f t="shared" ca="1" si="81"/>
        <v/>
      </c>
      <c r="H469" s="255" t="str">
        <f t="shared" ca="1" si="82"/>
        <v/>
      </c>
      <c r="I469" s="251" t="str">
        <f t="shared" ca="1" si="83"/>
        <v/>
      </c>
      <c r="J469" s="244" t="str">
        <f t="shared" ca="1" si="84"/>
        <v/>
      </c>
      <c r="K469" s="35"/>
      <c r="L469" s="148"/>
      <c r="M469" s="148"/>
      <c r="N469" s="148"/>
      <c r="O469" s="148"/>
      <c r="P469" s="148"/>
      <c r="Q469" s="148"/>
      <c r="R469" s="148"/>
      <c r="S469" s="148"/>
      <c r="T469" s="197"/>
      <c r="U469" s="35"/>
      <c r="X469" s="148"/>
      <c r="Y469" s="148"/>
      <c r="Z469" s="148"/>
      <c r="AA469" s="228" t="b">
        <f t="shared" ca="1" si="85"/>
        <v>1</v>
      </c>
      <c r="AB469" s="228" t="b">
        <f t="shared" si="86"/>
        <v>0</v>
      </c>
      <c r="AC469" s="228" t="b">
        <f ca="1">AND(Accueil!$Z$100="Régulière",Accueil!$E$5="Oui",$AA469,NOT($AB469),OR($AE469="",Accueil!$E$7="",NOT(ISNUMBER(Accueil!$E$7)),$AE469&gt;=Accueil!$E$7))</f>
        <v>0</v>
      </c>
      <c r="AD469" s="228" t="b">
        <f ca="1">AND(Accueil!$Z$100="Régulière",Accueil!$E$8="Oui",$AA469,NOT($AB469),OR($AE469="",Accueil!$E$10="",NOT(ISNUMBER(Accueil!$E$10)),$AE469&gt;=Accueil!$E$10))</f>
        <v>0</v>
      </c>
      <c r="AE469" s="247" t="str">
        <f>IF(NOT(_xlfn.ISFORMULA(A469)),IF(ISNUMBER(A469),A469,IF(NOT(_xlfn.ISFORMULA(D469)),IF(AND(ISNUMBER(D469),D469&lt;&gt;0),Accueil!$B$7,IF(NOT(_xlfn.ISFORMULA(G469)),IF(AND(ISNUMBER(G469),G469&lt;&gt;0),Accueil!$B$7,""),"")),IF(NOT(_xlfn.ISFORMULA(G469)),IF(AND(ISNUMBER(G469),G469&lt;&gt;0),Accueil!$B$7,""),""))),IF(NOT(_xlfn.ISFORMULA(D469)),IF(AND(ISNUMBER(D469),D469&lt;&gt;0),Accueil!$B$7,IF(NOT(_xlfn.ISFORMULA(G469)),IF(AND(ISNUMBER(G469),G469&lt;&gt;0),Accueil!$B$7,""),"")),IF(NOT(_xlfn.ISFORMULA(G469)),IF(AND(ISNUMBER(G469),G469&lt;&gt;0),Accueil!$B$7,""),"")))</f>
        <v/>
      </c>
      <c r="AF469" s="231" t="str">
        <f t="shared" ca="1" si="87"/>
        <v/>
      </c>
      <c r="AG469" s="231">
        <f ca="1">IF($AC469,ROUND(IF(ISNUMBER(E469),E469,0)*(IF(OR(ISNUMBER(SEARCH("Non déductible",$C469)),ISNUMBER(SEARCH("Non deductible",$C469))),0,IF(ISNUMBER(SEARCH("Repas",$C469)),0.5,IF(ISNUMBER(SEARCH("Bureau à domicile",$C469)),Accueil!$B$13,IF(OR(ISNUMBER(SEARCH("Véhicule",$C469)),ISNUMBER(SEARCH("Vehicule",$C469)),ISNUMBER(SEARCH("vehicule",$C469))),Accueil!$B$14,IFERROR(VLOOKUP($C469,$L$3:$P$43,5,FALSE),1)))))),2),0)</f>
        <v>0</v>
      </c>
      <c r="AH469" s="231">
        <f ca="1">IF($AD469,ROUND(IF(ISNUMBER(F469),F469,0)*(IF(OR(ISNUMBER(SEARCH("Non déductible",$C469)),ISNUMBER(SEARCH("Non deductible",$C469))),0,IF(ISNUMBER(SEARCH("Repas",$C469)),0.5,IF(ISNUMBER(SEARCH("Bureau à domicile",$C469)),Accueil!$B$13,IF(OR(ISNUMBER(SEARCH("Véhicule",$C469)),ISNUMBER(SEARCH("Vehicule",$C469)),ISNUMBER(SEARCH("vehicule",$C469))),Accueil!$B$14,IFERROR(VLOOKUP($C469,$L$3:$P$43,5,FALSE),1)))))),2),0)</f>
        <v>0</v>
      </c>
    </row>
    <row r="470" spans="1:34" ht="20.100000000000001" customHeight="1" x14ac:dyDescent="0.25">
      <c r="A470" s="248" t="str">
        <f>IF(NOT(_xlfn.ISFORMULA(D470)),IF(AND(ISNUMBER(D470),D470&lt;&gt;0),Accueil!$B$7,IF(NOT(_xlfn.ISFORMULA(G470)),IF(AND(ISNUMBER(G470),G470&lt;&gt;0),Accueil!$B$7,""),"")),IF(NOT(_xlfn.ISFORMULA(G470)),IF(AND(ISNUMBER(G470),G470&lt;&gt;0),Accueil!$B$7,""),""))</f>
        <v/>
      </c>
      <c r="B470" s="37"/>
      <c r="C470" s="50"/>
      <c r="D470" s="249" t="str">
        <f t="shared" ca="1" si="78"/>
        <v/>
      </c>
      <c r="E470" s="223" t="str">
        <f t="shared" ca="1" si="79"/>
        <v/>
      </c>
      <c r="F470" s="223" t="str">
        <f t="shared" ca="1" si="80"/>
        <v/>
      </c>
      <c r="G470" s="224" t="str">
        <f t="shared" ca="1" si="81"/>
        <v/>
      </c>
      <c r="H470" s="255" t="str">
        <f t="shared" ca="1" si="82"/>
        <v/>
      </c>
      <c r="I470" s="251" t="str">
        <f t="shared" ca="1" si="83"/>
        <v/>
      </c>
      <c r="J470" s="244" t="str">
        <f t="shared" ca="1" si="84"/>
        <v/>
      </c>
      <c r="K470" s="35"/>
      <c r="L470" s="148"/>
      <c r="M470" s="148"/>
      <c r="N470" s="148"/>
      <c r="O470" s="148"/>
      <c r="P470" s="148"/>
      <c r="Q470" s="148"/>
      <c r="R470" s="148"/>
      <c r="S470" s="148"/>
      <c r="T470" s="197"/>
      <c r="U470" s="35"/>
      <c r="X470" s="148"/>
      <c r="Y470" s="148"/>
      <c r="Z470" s="148"/>
      <c r="AA470" s="228" t="b">
        <f t="shared" ca="1" si="85"/>
        <v>1</v>
      </c>
      <c r="AB470" s="228" t="b">
        <f t="shared" si="86"/>
        <v>0</v>
      </c>
      <c r="AC470" s="228" t="b">
        <f ca="1">AND(Accueil!$Z$100="Régulière",Accueil!$E$5="Oui",$AA470,NOT($AB470),OR($AE470="",Accueil!$E$7="",NOT(ISNUMBER(Accueil!$E$7)),$AE470&gt;=Accueil!$E$7))</f>
        <v>0</v>
      </c>
      <c r="AD470" s="228" t="b">
        <f ca="1">AND(Accueil!$Z$100="Régulière",Accueil!$E$8="Oui",$AA470,NOT($AB470),OR($AE470="",Accueil!$E$10="",NOT(ISNUMBER(Accueil!$E$10)),$AE470&gt;=Accueil!$E$10))</f>
        <v>0</v>
      </c>
      <c r="AE470" s="247" t="str">
        <f>IF(NOT(_xlfn.ISFORMULA(A470)),IF(ISNUMBER(A470),A470,IF(NOT(_xlfn.ISFORMULA(D470)),IF(AND(ISNUMBER(D470),D470&lt;&gt;0),Accueil!$B$7,IF(NOT(_xlfn.ISFORMULA(G470)),IF(AND(ISNUMBER(G470),G470&lt;&gt;0),Accueil!$B$7,""),"")),IF(NOT(_xlfn.ISFORMULA(G470)),IF(AND(ISNUMBER(G470),G470&lt;&gt;0),Accueil!$B$7,""),""))),IF(NOT(_xlfn.ISFORMULA(D470)),IF(AND(ISNUMBER(D470),D470&lt;&gt;0),Accueil!$B$7,IF(NOT(_xlfn.ISFORMULA(G470)),IF(AND(ISNUMBER(G470),G470&lt;&gt;0),Accueil!$B$7,""),"")),IF(NOT(_xlfn.ISFORMULA(G470)),IF(AND(ISNUMBER(G470),G470&lt;&gt;0),Accueil!$B$7,""),"")))</f>
        <v/>
      </c>
      <c r="AF470" s="231" t="str">
        <f t="shared" ca="1" si="87"/>
        <v/>
      </c>
      <c r="AG470" s="231">
        <f ca="1">IF($AC470,ROUND(IF(ISNUMBER(E470),E470,0)*(IF(OR(ISNUMBER(SEARCH("Non déductible",$C470)),ISNUMBER(SEARCH("Non deductible",$C470))),0,IF(ISNUMBER(SEARCH("Repas",$C470)),0.5,IF(ISNUMBER(SEARCH("Bureau à domicile",$C470)),Accueil!$B$13,IF(OR(ISNUMBER(SEARCH("Véhicule",$C470)),ISNUMBER(SEARCH("Vehicule",$C470)),ISNUMBER(SEARCH("vehicule",$C470))),Accueil!$B$14,IFERROR(VLOOKUP($C470,$L$3:$P$43,5,FALSE),1)))))),2),0)</f>
        <v>0</v>
      </c>
      <c r="AH470" s="231">
        <f ca="1">IF($AD470,ROUND(IF(ISNUMBER(F470),F470,0)*(IF(OR(ISNUMBER(SEARCH("Non déductible",$C470)),ISNUMBER(SEARCH("Non deductible",$C470))),0,IF(ISNUMBER(SEARCH("Repas",$C470)),0.5,IF(ISNUMBER(SEARCH("Bureau à domicile",$C470)),Accueil!$B$13,IF(OR(ISNUMBER(SEARCH("Véhicule",$C470)),ISNUMBER(SEARCH("Vehicule",$C470)),ISNUMBER(SEARCH("vehicule",$C470))),Accueil!$B$14,IFERROR(VLOOKUP($C470,$L$3:$P$43,5,FALSE),1)))))),2),0)</f>
        <v>0</v>
      </c>
    </row>
    <row r="471" spans="1:34" ht="20.100000000000001" customHeight="1" x14ac:dyDescent="0.25">
      <c r="A471" s="248" t="str">
        <f>IF(NOT(_xlfn.ISFORMULA(D471)),IF(AND(ISNUMBER(D471),D471&lt;&gt;0),Accueil!$B$7,IF(NOT(_xlfn.ISFORMULA(G471)),IF(AND(ISNUMBER(G471),G471&lt;&gt;0),Accueil!$B$7,""),"")),IF(NOT(_xlfn.ISFORMULA(G471)),IF(AND(ISNUMBER(G471),G471&lt;&gt;0),Accueil!$B$7,""),""))</f>
        <v/>
      </c>
      <c r="B471" s="37"/>
      <c r="C471" s="50"/>
      <c r="D471" s="249" t="str">
        <f t="shared" ca="1" si="78"/>
        <v/>
      </c>
      <c r="E471" s="223" t="str">
        <f t="shared" ca="1" si="79"/>
        <v/>
      </c>
      <c r="F471" s="223" t="str">
        <f t="shared" ca="1" si="80"/>
        <v/>
      </c>
      <c r="G471" s="224" t="str">
        <f t="shared" ca="1" si="81"/>
        <v/>
      </c>
      <c r="H471" s="255" t="str">
        <f t="shared" ca="1" si="82"/>
        <v/>
      </c>
      <c r="I471" s="251" t="str">
        <f t="shared" ca="1" si="83"/>
        <v/>
      </c>
      <c r="J471" s="244" t="str">
        <f t="shared" ca="1" si="84"/>
        <v/>
      </c>
      <c r="K471" s="35"/>
      <c r="L471" s="148"/>
      <c r="M471" s="148"/>
      <c r="N471" s="148"/>
      <c r="O471" s="148"/>
      <c r="P471" s="148"/>
      <c r="Q471" s="148"/>
      <c r="R471" s="148"/>
      <c r="S471" s="148"/>
      <c r="T471" s="197"/>
      <c r="U471" s="35"/>
      <c r="X471" s="148"/>
      <c r="Y471" s="148"/>
      <c r="Z471" s="148"/>
      <c r="AA471" s="228" t="b">
        <f t="shared" ca="1" si="85"/>
        <v>1</v>
      </c>
      <c r="AB471" s="228" t="b">
        <f t="shared" si="86"/>
        <v>0</v>
      </c>
      <c r="AC471" s="228" t="b">
        <f ca="1">AND(Accueil!$Z$100="Régulière",Accueil!$E$5="Oui",$AA471,NOT($AB471),OR($AE471="",Accueil!$E$7="",NOT(ISNUMBER(Accueil!$E$7)),$AE471&gt;=Accueil!$E$7))</f>
        <v>0</v>
      </c>
      <c r="AD471" s="228" t="b">
        <f ca="1">AND(Accueil!$Z$100="Régulière",Accueil!$E$8="Oui",$AA471,NOT($AB471),OR($AE471="",Accueil!$E$10="",NOT(ISNUMBER(Accueil!$E$10)),$AE471&gt;=Accueil!$E$10))</f>
        <v>0</v>
      </c>
      <c r="AE471" s="247" t="str">
        <f>IF(NOT(_xlfn.ISFORMULA(A471)),IF(ISNUMBER(A471),A471,IF(NOT(_xlfn.ISFORMULA(D471)),IF(AND(ISNUMBER(D471),D471&lt;&gt;0),Accueil!$B$7,IF(NOT(_xlfn.ISFORMULA(G471)),IF(AND(ISNUMBER(G471),G471&lt;&gt;0),Accueil!$B$7,""),"")),IF(NOT(_xlfn.ISFORMULA(G471)),IF(AND(ISNUMBER(G471),G471&lt;&gt;0),Accueil!$B$7,""),""))),IF(NOT(_xlfn.ISFORMULA(D471)),IF(AND(ISNUMBER(D471),D471&lt;&gt;0),Accueil!$B$7,IF(NOT(_xlfn.ISFORMULA(G471)),IF(AND(ISNUMBER(G471),G471&lt;&gt;0),Accueil!$B$7,""),"")),IF(NOT(_xlfn.ISFORMULA(G471)),IF(AND(ISNUMBER(G471),G471&lt;&gt;0),Accueil!$B$7,""),"")))</f>
        <v/>
      </c>
      <c r="AF471" s="231" t="str">
        <f t="shared" ca="1" si="87"/>
        <v/>
      </c>
      <c r="AG471" s="231">
        <f ca="1">IF($AC471,ROUND(IF(ISNUMBER(E471),E471,0)*(IF(OR(ISNUMBER(SEARCH("Non déductible",$C471)),ISNUMBER(SEARCH("Non deductible",$C471))),0,IF(ISNUMBER(SEARCH("Repas",$C471)),0.5,IF(ISNUMBER(SEARCH("Bureau à domicile",$C471)),Accueil!$B$13,IF(OR(ISNUMBER(SEARCH("Véhicule",$C471)),ISNUMBER(SEARCH("Vehicule",$C471)),ISNUMBER(SEARCH("vehicule",$C471))),Accueil!$B$14,IFERROR(VLOOKUP($C471,$L$3:$P$43,5,FALSE),1)))))),2),0)</f>
        <v>0</v>
      </c>
      <c r="AH471" s="231">
        <f ca="1">IF($AD471,ROUND(IF(ISNUMBER(F471),F471,0)*(IF(OR(ISNUMBER(SEARCH("Non déductible",$C471)),ISNUMBER(SEARCH("Non deductible",$C471))),0,IF(ISNUMBER(SEARCH("Repas",$C471)),0.5,IF(ISNUMBER(SEARCH("Bureau à domicile",$C471)),Accueil!$B$13,IF(OR(ISNUMBER(SEARCH("Véhicule",$C471)),ISNUMBER(SEARCH("Vehicule",$C471)),ISNUMBER(SEARCH("vehicule",$C471))),Accueil!$B$14,IFERROR(VLOOKUP($C471,$L$3:$P$43,5,FALSE),1)))))),2),0)</f>
        <v>0</v>
      </c>
    </row>
    <row r="472" spans="1:34" ht="20.100000000000001" customHeight="1" x14ac:dyDescent="0.25">
      <c r="A472" s="248" t="str">
        <f>IF(NOT(_xlfn.ISFORMULA(D472)),IF(AND(ISNUMBER(D472),D472&lt;&gt;0),Accueil!$B$7,IF(NOT(_xlfn.ISFORMULA(G472)),IF(AND(ISNUMBER(G472),G472&lt;&gt;0),Accueil!$B$7,""),"")),IF(NOT(_xlfn.ISFORMULA(G472)),IF(AND(ISNUMBER(G472),G472&lt;&gt;0),Accueil!$B$7,""),""))</f>
        <v/>
      </c>
      <c r="B472" s="37"/>
      <c r="C472" s="50"/>
      <c r="D472" s="249" t="str">
        <f t="shared" ca="1" si="78"/>
        <v/>
      </c>
      <c r="E472" s="223" t="str">
        <f t="shared" ca="1" si="79"/>
        <v/>
      </c>
      <c r="F472" s="223" t="str">
        <f t="shared" ca="1" si="80"/>
        <v/>
      </c>
      <c r="G472" s="224" t="str">
        <f t="shared" ca="1" si="81"/>
        <v/>
      </c>
      <c r="H472" s="255" t="str">
        <f t="shared" ca="1" si="82"/>
        <v/>
      </c>
      <c r="I472" s="251" t="str">
        <f t="shared" ca="1" si="83"/>
        <v/>
      </c>
      <c r="J472" s="244" t="str">
        <f t="shared" ca="1" si="84"/>
        <v/>
      </c>
      <c r="K472" s="35"/>
      <c r="L472" s="148"/>
      <c r="M472" s="148"/>
      <c r="N472" s="148"/>
      <c r="O472" s="148"/>
      <c r="P472" s="148"/>
      <c r="Q472" s="148"/>
      <c r="R472" s="148"/>
      <c r="S472" s="148"/>
      <c r="T472" s="197"/>
      <c r="U472" s="35"/>
      <c r="X472" s="148"/>
      <c r="Y472" s="148"/>
      <c r="Z472" s="148"/>
      <c r="AA472" s="228" t="b">
        <f t="shared" ca="1" si="85"/>
        <v>1</v>
      </c>
      <c r="AB472" s="228" t="b">
        <f t="shared" si="86"/>
        <v>0</v>
      </c>
      <c r="AC472" s="228" t="b">
        <f ca="1">AND(Accueil!$Z$100="Régulière",Accueil!$E$5="Oui",$AA472,NOT($AB472),OR($AE472="",Accueil!$E$7="",NOT(ISNUMBER(Accueil!$E$7)),$AE472&gt;=Accueil!$E$7))</f>
        <v>0</v>
      </c>
      <c r="AD472" s="228" t="b">
        <f ca="1">AND(Accueil!$Z$100="Régulière",Accueil!$E$8="Oui",$AA472,NOT($AB472),OR($AE472="",Accueil!$E$10="",NOT(ISNUMBER(Accueil!$E$10)),$AE472&gt;=Accueil!$E$10))</f>
        <v>0</v>
      </c>
      <c r="AE472" s="247" t="str">
        <f>IF(NOT(_xlfn.ISFORMULA(A472)),IF(ISNUMBER(A472),A472,IF(NOT(_xlfn.ISFORMULA(D472)),IF(AND(ISNUMBER(D472),D472&lt;&gt;0),Accueil!$B$7,IF(NOT(_xlfn.ISFORMULA(G472)),IF(AND(ISNUMBER(G472),G472&lt;&gt;0),Accueil!$B$7,""),"")),IF(NOT(_xlfn.ISFORMULA(G472)),IF(AND(ISNUMBER(G472),G472&lt;&gt;0),Accueil!$B$7,""),""))),IF(NOT(_xlfn.ISFORMULA(D472)),IF(AND(ISNUMBER(D472),D472&lt;&gt;0),Accueil!$B$7,IF(NOT(_xlfn.ISFORMULA(G472)),IF(AND(ISNUMBER(G472),G472&lt;&gt;0),Accueil!$B$7,""),"")),IF(NOT(_xlfn.ISFORMULA(G472)),IF(AND(ISNUMBER(G472),G472&lt;&gt;0),Accueil!$B$7,""),"")))</f>
        <v/>
      </c>
      <c r="AF472" s="231" t="str">
        <f t="shared" ca="1" si="87"/>
        <v/>
      </c>
      <c r="AG472" s="231">
        <f ca="1">IF($AC472,ROUND(IF(ISNUMBER(E472),E472,0)*(IF(OR(ISNUMBER(SEARCH("Non déductible",$C472)),ISNUMBER(SEARCH("Non deductible",$C472))),0,IF(ISNUMBER(SEARCH("Repas",$C472)),0.5,IF(ISNUMBER(SEARCH("Bureau à domicile",$C472)),Accueil!$B$13,IF(OR(ISNUMBER(SEARCH("Véhicule",$C472)),ISNUMBER(SEARCH("Vehicule",$C472)),ISNUMBER(SEARCH("vehicule",$C472))),Accueil!$B$14,IFERROR(VLOOKUP($C472,$L$3:$P$43,5,FALSE),1)))))),2),0)</f>
        <v>0</v>
      </c>
      <c r="AH472" s="231">
        <f ca="1">IF($AD472,ROUND(IF(ISNUMBER(F472),F472,0)*(IF(OR(ISNUMBER(SEARCH("Non déductible",$C472)),ISNUMBER(SEARCH("Non deductible",$C472))),0,IF(ISNUMBER(SEARCH("Repas",$C472)),0.5,IF(ISNUMBER(SEARCH("Bureau à domicile",$C472)),Accueil!$B$13,IF(OR(ISNUMBER(SEARCH("Véhicule",$C472)),ISNUMBER(SEARCH("Vehicule",$C472)),ISNUMBER(SEARCH("vehicule",$C472))),Accueil!$B$14,IFERROR(VLOOKUP($C472,$L$3:$P$43,5,FALSE),1)))))),2),0)</f>
        <v>0</v>
      </c>
    </row>
    <row r="473" spans="1:34" ht="20.100000000000001" customHeight="1" x14ac:dyDescent="0.25">
      <c r="A473" s="248" t="str">
        <f>IF(NOT(_xlfn.ISFORMULA(D473)),IF(AND(ISNUMBER(D473),D473&lt;&gt;0),Accueil!$B$7,IF(NOT(_xlfn.ISFORMULA(G473)),IF(AND(ISNUMBER(G473),G473&lt;&gt;0),Accueil!$B$7,""),"")),IF(NOT(_xlfn.ISFORMULA(G473)),IF(AND(ISNUMBER(G473),G473&lt;&gt;0),Accueil!$B$7,""),""))</f>
        <v/>
      </c>
      <c r="B473" s="37"/>
      <c r="C473" s="50"/>
      <c r="D473" s="249" t="str">
        <f t="shared" ca="1" si="78"/>
        <v/>
      </c>
      <c r="E473" s="223" t="str">
        <f t="shared" ca="1" si="79"/>
        <v/>
      </c>
      <c r="F473" s="223" t="str">
        <f t="shared" ca="1" si="80"/>
        <v/>
      </c>
      <c r="G473" s="224" t="str">
        <f t="shared" ca="1" si="81"/>
        <v/>
      </c>
      <c r="H473" s="255" t="str">
        <f t="shared" ca="1" si="82"/>
        <v/>
      </c>
      <c r="I473" s="251" t="str">
        <f t="shared" ca="1" si="83"/>
        <v/>
      </c>
      <c r="J473" s="244" t="str">
        <f t="shared" ca="1" si="84"/>
        <v/>
      </c>
      <c r="K473" s="35"/>
      <c r="L473" s="148"/>
      <c r="M473" s="148"/>
      <c r="N473" s="148"/>
      <c r="O473" s="148"/>
      <c r="P473" s="148"/>
      <c r="Q473" s="148"/>
      <c r="R473" s="148"/>
      <c r="S473" s="148"/>
      <c r="T473" s="197"/>
      <c r="U473" s="35"/>
      <c r="X473" s="148"/>
      <c r="Y473" s="148"/>
      <c r="Z473" s="148"/>
      <c r="AA473" s="228" t="b">
        <f t="shared" ca="1" si="85"/>
        <v>1</v>
      </c>
      <c r="AB473" s="228" t="b">
        <f t="shared" si="86"/>
        <v>0</v>
      </c>
      <c r="AC473" s="228" t="b">
        <f ca="1">AND(Accueil!$Z$100="Régulière",Accueil!$E$5="Oui",$AA473,NOT($AB473),OR($AE473="",Accueil!$E$7="",NOT(ISNUMBER(Accueil!$E$7)),$AE473&gt;=Accueil!$E$7))</f>
        <v>0</v>
      </c>
      <c r="AD473" s="228" t="b">
        <f ca="1">AND(Accueil!$Z$100="Régulière",Accueil!$E$8="Oui",$AA473,NOT($AB473),OR($AE473="",Accueil!$E$10="",NOT(ISNUMBER(Accueil!$E$10)),$AE473&gt;=Accueil!$E$10))</f>
        <v>0</v>
      </c>
      <c r="AE473" s="247" t="str">
        <f>IF(NOT(_xlfn.ISFORMULA(A473)),IF(ISNUMBER(A473),A473,IF(NOT(_xlfn.ISFORMULA(D473)),IF(AND(ISNUMBER(D473),D473&lt;&gt;0),Accueil!$B$7,IF(NOT(_xlfn.ISFORMULA(G473)),IF(AND(ISNUMBER(G473),G473&lt;&gt;0),Accueil!$B$7,""),"")),IF(NOT(_xlfn.ISFORMULA(G473)),IF(AND(ISNUMBER(G473),G473&lt;&gt;0),Accueil!$B$7,""),""))),IF(NOT(_xlfn.ISFORMULA(D473)),IF(AND(ISNUMBER(D473),D473&lt;&gt;0),Accueil!$B$7,IF(NOT(_xlfn.ISFORMULA(G473)),IF(AND(ISNUMBER(G473),G473&lt;&gt;0),Accueil!$B$7,""),"")),IF(NOT(_xlfn.ISFORMULA(G473)),IF(AND(ISNUMBER(G473),G473&lt;&gt;0),Accueil!$B$7,""),"")))</f>
        <v/>
      </c>
      <c r="AF473" s="231" t="str">
        <f t="shared" ca="1" si="87"/>
        <v/>
      </c>
      <c r="AG473" s="231">
        <f ca="1">IF($AC473,ROUND(IF(ISNUMBER(E473),E473,0)*(IF(OR(ISNUMBER(SEARCH("Non déductible",$C473)),ISNUMBER(SEARCH("Non deductible",$C473))),0,IF(ISNUMBER(SEARCH("Repas",$C473)),0.5,IF(ISNUMBER(SEARCH("Bureau à domicile",$C473)),Accueil!$B$13,IF(OR(ISNUMBER(SEARCH("Véhicule",$C473)),ISNUMBER(SEARCH("Vehicule",$C473)),ISNUMBER(SEARCH("vehicule",$C473))),Accueil!$B$14,IFERROR(VLOOKUP($C473,$L$3:$P$43,5,FALSE),1)))))),2),0)</f>
        <v>0</v>
      </c>
      <c r="AH473" s="231">
        <f ca="1">IF($AD473,ROUND(IF(ISNUMBER(F473),F473,0)*(IF(OR(ISNUMBER(SEARCH("Non déductible",$C473)),ISNUMBER(SEARCH("Non deductible",$C473))),0,IF(ISNUMBER(SEARCH("Repas",$C473)),0.5,IF(ISNUMBER(SEARCH("Bureau à domicile",$C473)),Accueil!$B$13,IF(OR(ISNUMBER(SEARCH("Véhicule",$C473)),ISNUMBER(SEARCH("Vehicule",$C473)),ISNUMBER(SEARCH("vehicule",$C473))),Accueil!$B$14,IFERROR(VLOOKUP($C473,$L$3:$P$43,5,FALSE),1)))))),2),0)</f>
        <v>0</v>
      </c>
    </row>
    <row r="474" spans="1:34" ht="20.100000000000001" customHeight="1" x14ac:dyDescent="0.25">
      <c r="A474" s="248" t="str">
        <f>IF(NOT(_xlfn.ISFORMULA(D474)),IF(AND(ISNUMBER(D474),D474&lt;&gt;0),Accueil!$B$7,IF(NOT(_xlfn.ISFORMULA(G474)),IF(AND(ISNUMBER(G474),G474&lt;&gt;0),Accueil!$B$7,""),"")),IF(NOT(_xlfn.ISFORMULA(G474)),IF(AND(ISNUMBER(G474),G474&lt;&gt;0),Accueil!$B$7,""),""))</f>
        <v/>
      </c>
      <c r="B474" s="37"/>
      <c r="C474" s="50"/>
      <c r="D474" s="249" t="str">
        <f t="shared" ca="1" si="78"/>
        <v/>
      </c>
      <c r="E474" s="223" t="str">
        <f t="shared" ca="1" si="79"/>
        <v/>
      </c>
      <c r="F474" s="223" t="str">
        <f t="shared" ca="1" si="80"/>
        <v/>
      </c>
      <c r="G474" s="224" t="str">
        <f t="shared" ca="1" si="81"/>
        <v/>
      </c>
      <c r="H474" s="255" t="str">
        <f t="shared" ca="1" si="82"/>
        <v/>
      </c>
      <c r="I474" s="251" t="str">
        <f t="shared" ca="1" si="83"/>
        <v/>
      </c>
      <c r="J474" s="244" t="str">
        <f t="shared" ca="1" si="84"/>
        <v/>
      </c>
      <c r="K474" s="35"/>
      <c r="L474" s="148"/>
      <c r="M474" s="148"/>
      <c r="N474" s="148"/>
      <c r="O474" s="148"/>
      <c r="P474" s="148"/>
      <c r="Q474" s="148"/>
      <c r="R474" s="148"/>
      <c r="S474" s="148"/>
      <c r="T474" s="197"/>
      <c r="U474" s="35"/>
      <c r="X474" s="148"/>
      <c r="Y474" s="148"/>
      <c r="Z474" s="148"/>
      <c r="AA474" s="228" t="b">
        <f t="shared" ca="1" si="85"/>
        <v>1</v>
      </c>
      <c r="AB474" s="228" t="b">
        <f t="shared" si="86"/>
        <v>0</v>
      </c>
      <c r="AC474" s="228" t="b">
        <f ca="1">AND(Accueil!$Z$100="Régulière",Accueil!$E$5="Oui",$AA474,NOT($AB474),OR($AE474="",Accueil!$E$7="",NOT(ISNUMBER(Accueil!$E$7)),$AE474&gt;=Accueil!$E$7))</f>
        <v>0</v>
      </c>
      <c r="AD474" s="228" t="b">
        <f ca="1">AND(Accueil!$Z$100="Régulière",Accueil!$E$8="Oui",$AA474,NOT($AB474),OR($AE474="",Accueil!$E$10="",NOT(ISNUMBER(Accueil!$E$10)),$AE474&gt;=Accueil!$E$10))</f>
        <v>0</v>
      </c>
      <c r="AE474" s="247" t="str">
        <f>IF(NOT(_xlfn.ISFORMULA(A474)),IF(ISNUMBER(A474),A474,IF(NOT(_xlfn.ISFORMULA(D474)),IF(AND(ISNUMBER(D474),D474&lt;&gt;0),Accueil!$B$7,IF(NOT(_xlfn.ISFORMULA(G474)),IF(AND(ISNUMBER(G474),G474&lt;&gt;0),Accueil!$B$7,""),"")),IF(NOT(_xlfn.ISFORMULA(G474)),IF(AND(ISNUMBER(G474),G474&lt;&gt;0),Accueil!$B$7,""),""))),IF(NOT(_xlfn.ISFORMULA(D474)),IF(AND(ISNUMBER(D474),D474&lt;&gt;0),Accueil!$B$7,IF(NOT(_xlfn.ISFORMULA(G474)),IF(AND(ISNUMBER(G474),G474&lt;&gt;0),Accueil!$B$7,""),"")),IF(NOT(_xlfn.ISFORMULA(G474)),IF(AND(ISNUMBER(G474),G474&lt;&gt;0),Accueil!$B$7,""),"")))</f>
        <v/>
      </c>
      <c r="AF474" s="231" t="str">
        <f t="shared" ca="1" si="87"/>
        <v/>
      </c>
      <c r="AG474" s="231">
        <f ca="1">IF($AC474,ROUND(IF(ISNUMBER(E474),E474,0)*(IF(OR(ISNUMBER(SEARCH("Non déductible",$C474)),ISNUMBER(SEARCH("Non deductible",$C474))),0,IF(ISNUMBER(SEARCH("Repas",$C474)),0.5,IF(ISNUMBER(SEARCH("Bureau à domicile",$C474)),Accueil!$B$13,IF(OR(ISNUMBER(SEARCH("Véhicule",$C474)),ISNUMBER(SEARCH("Vehicule",$C474)),ISNUMBER(SEARCH("vehicule",$C474))),Accueil!$B$14,IFERROR(VLOOKUP($C474,$L$3:$P$43,5,FALSE),1)))))),2),0)</f>
        <v>0</v>
      </c>
      <c r="AH474" s="231">
        <f ca="1">IF($AD474,ROUND(IF(ISNUMBER(F474),F474,0)*(IF(OR(ISNUMBER(SEARCH("Non déductible",$C474)),ISNUMBER(SEARCH("Non deductible",$C474))),0,IF(ISNUMBER(SEARCH("Repas",$C474)),0.5,IF(ISNUMBER(SEARCH("Bureau à domicile",$C474)),Accueil!$B$13,IF(OR(ISNUMBER(SEARCH("Véhicule",$C474)),ISNUMBER(SEARCH("Vehicule",$C474)),ISNUMBER(SEARCH("vehicule",$C474))),Accueil!$B$14,IFERROR(VLOOKUP($C474,$L$3:$P$43,5,FALSE),1)))))),2),0)</f>
        <v>0</v>
      </c>
    </row>
    <row r="475" spans="1:34" ht="20.100000000000001" customHeight="1" x14ac:dyDescent="0.25">
      <c r="A475" s="248" t="str">
        <f>IF(NOT(_xlfn.ISFORMULA(D475)),IF(AND(ISNUMBER(D475),D475&lt;&gt;0),Accueil!$B$7,IF(NOT(_xlfn.ISFORMULA(G475)),IF(AND(ISNUMBER(G475),G475&lt;&gt;0),Accueil!$B$7,""),"")),IF(NOT(_xlfn.ISFORMULA(G475)),IF(AND(ISNUMBER(G475),G475&lt;&gt;0),Accueil!$B$7,""),""))</f>
        <v/>
      </c>
      <c r="B475" s="37"/>
      <c r="C475" s="50"/>
      <c r="D475" s="249" t="str">
        <f t="shared" ca="1" si="78"/>
        <v/>
      </c>
      <c r="E475" s="223" t="str">
        <f t="shared" ca="1" si="79"/>
        <v/>
      </c>
      <c r="F475" s="223" t="str">
        <f t="shared" ca="1" si="80"/>
        <v/>
      </c>
      <c r="G475" s="224" t="str">
        <f t="shared" ca="1" si="81"/>
        <v/>
      </c>
      <c r="H475" s="255" t="str">
        <f t="shared" ca="1" si="82"/>
        <v/>
      </c>
      <c r="I475" s="251" t="str">
        <f t="shared" ca="1" si="83"/>
        <v/>
      </c>
      <c r="J475" s="244" t="str">
        <f t="shared" ca="1" si="84"/>
        <v/>
      </c>
      <c r="K475" s="35"/>
      <c r="L475" s="148"/>
      <c r="M475" s="148"/>
      <c r="N475" s="148"/>
      <c r="O475" s="148"/>
      <c r="P475" s="148"/>
      <c r="Q475" s="148"/>
      <c r="R475" s="148"/>
      <c r="S475" s="148"/>
      <c r="T475" s="197"/>
      <c r="U475" s="35"/>
      <c r="X475" s="148"/>
      <c r="Y475" s="148"/>
      <c r="Z475" s="148"/>
      <c r="AA475" s="228" t="b">
        <f t="shared" ca="1" si="85"/>
        <v>1</v>
      </c>
      <c r="AB475" s="228" t="b">
        <f t="shared" si="86"/>
        <v>0</v>
      </c>
      <c r="AC475" s="228" t="b">
        <f ca="1">AND(Accueil!$Z$100="Régulière",Accueil!$E$5="Oui",$AA475,NOT($AB475),OR($AE475="",Accueil!$E$7="",NOT(ISNUMBER(Accueil!$E$7)),$AE475&gt;=Accueil!$E$7))</f>
        <v>0</v>
      </c>
      <c r="AD475" s="228" t="b">
        <f ca="1">AND(Accueil!$Z$100="Régulière",Accueil!$E$8="Oui",$AA475,NOT($AB475),OR($AE475="",Accueil!$E$10="",NOT(ISNUMBER(Accueil!$E$10)),$AE475&gt;=Accueil!$E$10))</f>
        <v>0</v>
      </c>
      <c r="AE475" s="247" t="str">
        <f>IF(NOT(_xlfn.ISFORMULA(A475)),IF(ISNUMBER(A475),A475,IF(NOT(_xlfn.ISFORMULA(D475)),IF(AND(ISNUMBER(D475),D475&lt;&gt;0),Accueil!$B$7,IF(NOT(_xlfn.ISFORMULA(G475)),IF(AND(ISNUMBER(G475),G475&lt;&gt;0),Accueil!$B$7,""),"")),IF(NOT(_xlfn.ISFORMULA(G475)),IF(AND(ISNUMBER(G475),G475&lt;&gt;0),Accueil!$B$7,""),""))),IF(NOT(_xlfn.ISFORMULA(D475)),IF(AND(ISNUMBER(D475),D475&lt;&gt;0),Accueil!$B$7,IF(NOT(_xlfn.ISFORMULA(G475)),IF(AND(ISNUMBER(G475),G475&lt;&gt;0),Accueil!$B$7,""),"")),IF(NOT(_xlfn.ISFORMULA(G475)),IF(AND(ISNUMBER(G475),G475&lt;&gt;0),Accueil!$B$7,""),"")))</f>
        <v/>
      </c>
      <c r="AF475" s="231" t="str">
        <f t="shared" ca="1" si="87"/>
        <v/>
      </c>
      <c r="AG475" s="231">
        <f ca="1">IF($AC475,ROUND(IF(ISNUMBER(E475),E475,0)*(IF(OR(ISNUMBER(SEARCH("Non déductible",$C475)),ISNUMBER(SEARCH("Non deductible",$C475))),0,IF(ISNUMBER(SEARCH("Repas",$C475)),0.5,IF(ISNUMBER(SEARCH("Bureau à domicile",$C475)),Accueil!$B$13,IF(OR(ISNUMBER(SEARCH("Véhicule",$C475)),ISNUMBER(SEARCH("Vehicule",$C475)),ISNUMBER(SEARCH("vehicule",$C475))),Accueil!$B$14,IFERROR(VLOOKUP($C475,$L$3:$P$43,5,FALSE),1)))))),2),0)</f>
        <v>0</v>
      </c>
      <c r="AH475" s="231">
        <f ca="1">IF($AD475,ROUND(IF(ISNUMBER(F475),F475,0)*(IF(OR(ISNUMBER(SEARCH("Non déductible",$C475)),ISNUMBER(SEARCH("Non deductible",$C475))),0,IF(ISNUMBER(SEARCH("Repas",$C475)),0.5,IF(ISNUMBER(SEARCH("Bureau à domicile",$C475)),Accueil!$B$13,IF(OR(ISNUMBER(SEARCH("Véhicule",$C475)),ISNUMBER(SEARCH("Vehicule",$C475)),ISNUMBER(SEARCH("vehicule",$C475))),Accueil!$B$14,IFERROR(VLOOKUP($C475,$L$3:$P$43,5,FALSE),1)))))),2),0)</f>
        <v>0</v>
      </c>
    </row>
    <row r="476" spans="1:34" ht="20.100000000000001" customHeight="1" x14ac:dyDescent="0.25">
      <c r="A476" s="248" t="str">
        <f>IF(NOT(_xlfn.ISFORMULA(D476)),IF(AND(ISNUMBER(D476),D476&lt;&gt;0),Accueil!$B$7,IF(NOT(_xlfn.ISFORMULA(G476)),IF(AND(ISNUMBER(G476),G476&lt;&gt;0),Accueil!$B$7,""),"")),IF(NOT(_xlfn.ISFORMULA(G476)),IF(AND(ISNUMBER(G476),G476&lt;&gt;0),Accueil!$B$7,""),""))</f>
        <v/>
      </c>
      <c r="B476" s="37"/>
      <c r="C476" s="50"/>
      <c r="D476" s="249" t="str">
        <f t="shared" ca="1" si="78"/>
        <v/>
      </c>
      <c r="E476" s="223" t="str">
        <f t="shared" ca="1" si="79"/>
        <v/>
      </c>
      <c r="F476" s="223" t="str">
        <f t="shared" ca="1" si="80"/>
        <v/>
      </c>
      <c r="G476" s="224" t="str">
        <f t="shared" ca="1" si="81"/>
        <v/>
      </c>
      <c r="H476" s="255" t="str">
        <f t="shared" ca="1" si="82"/>
        <v/>
      </c>
      <c r="I476" s="251" t="str">
        <f t="shared" ca="1" si="83"/>
        <v/>
      </c>
      <c r="J476" s="244" t="str">
        <f t="shared" ca="1" si="84"/>
        <v/>
      </c>
      <c r="K476" s="35"/>
      <c r="L476" s="148"/>
      <c r="M476" s="148"/>
      <c r="N476" s="148"/>
      <c r="O476" s="148"/>
      <c r="P476" s="148"/>
      <c r="Q476" s="148"/>
      <c r="R476" s="148"/>
      <c r="S476" s="148"/>
      <c r="T476" s="197"/>
      <c r="U476" s="35"/>
      <c r="X476" s="148"/>
      <c r="Y476" s="148"/>
      <c r="Z476" s="148"/>
      <c r="AA476" s="228" t="b">
        <f t="shared" ca="1" si="85"/>
        <v>1</v>
      </c>
      <c r="AB476" s="228" t="b">
        <f t="shared" si="86"/>
        <v>0</v>
      </c>
      <c r="AC476" s="228" t="b">
        <f ca="1">AND(Accueil!$Z$100="Régulière",Accueil!$E$5="Oui",$AA476,NOT($AB476),OR($AE476="",Accueil!$E$7="",NOT(ISNUMBER(Accueil!$E$7)),$AE476&gt;=Accueil!$E$7))</f>
        <v>0</v>
      </c>
      <c r="AD476" s="228" t="b">
        <f ca="1">AND(Accueil!$Z$100="Régulière",Accueil!$E$8="Oui",$AA476,NOT($AB476),OR($AE476="",Accueil!$E$10="",NOT(ISNUMBER(Accueil!$E$10)),$AE476&gt;=Accueil!$E$10))</f>
        <v>0</v>
      </c>
      <c r="AE476" s="247" t="str">
        <f>IF(NOT(_xlfn.ISFORMULA(A476)),IF(ISNUMBER(A476),A476,IF(NOT(_xlfn.ISFORMULA(D476)),IF(AND(ISNUMBER(D476),D476&lt;&gt;0),Accueil!$B$7,IF(NOT(_xlfn.ISFORMULA(G476)),IF(AND(ISNUMBER(G476),G476&lt;&gt;0),Accueil!$B$7,""),"")),IF(NOT(_xlfn.ISFORMULA(G476)),IF(AND(ISNUMBER(G476),G476&lt;&gt;0),Accueil!$B$7,""),""))),IF(NOT(_xlfn.ISFORMULA(D476)),IF(AND(ISNUMBER(D476),D476&lt;&gt;0),Accueil!$B$7,IF(NOT(_xlfn.ISFORMULA(G476)),IF(AND(ISNUMBER(G476),G476&lt;&gt;0),Accueil!$B$7,""),"")),IF(NOT(_xlfn.ISFORMULA(G476)),IF(AND(ISNUMBER(G476),G476&lt;&gt;0),Accueil!$B$7,""),"")))</f>
        <v/>
      </c>
      <c r="AF476" s="231" t="str">
        <f t="shared" ca="1" si="87"/>
        <v/>
      </c>
      <c r="AG476" s="231">
        <f ca="1">IF($AC476,ROUND(IF(ISNUMBER(E476),E476,0)*(IF(OR(ISNUMBER(SEARCH("Non déductible",$C476)),ISNUMBER(SEARCH("Non deductible",$C476))),0,IF(ISNUMBER(SEARCH("Repas",$C476)),0.5,IF(ISNUMBER(SEARCH("Bureau à domicile",$C476)),Accueil!$B$13,IF(OR(ISNUMBER(SEARCH("Véhicule",$C476)),ISNUMBER(SEARCH("Vehicule",$C476)),ISNUMBER(SEARCH("vehicule",$C476))),Accueil!$B$14,IFERROR(VLOOKUP($C476,$L$3:$P$43,5,FALSE),1)))))),2),0)</f>
        <v>0</v>
      </c>
      <c r="AH476" s="231">
        <f ca="1">IF($AD476,ROUND(IF(ISNUMBER(F476),F476,0)*(IF(OR(ISNUMBER(SEARCH("Non déductible",$C476)),ISNUMBER(SEARCH("Non deductible",$C476))),0,IF(ISNUMBER(SEARCH("Repas",$C476)),0.5,IF(ISNUMBER(SEARCH("Bureau à domicile",$C476)),Accueil!$B$13,IF(OR(ISNUMBER(SEARCH("Véhicule",$C476)),ISNUMBER(SEARCH("Vehicule",$C476)),ISNUMBER(SEARCH("vehicule",$C476))),Accueil!$B$14,IFERROR(VLOOKUP($C476,$L$3:$P$43,5,FALSE),1)))))),2),0)</f>
        <v>0</v>
      </c>
    </row>
    <row r="477" spans="1:34" ht="20.100000000000001" customHeight="1" x14ac:dyDescent="0.25">
      <c r="A477" s="248" t="str">
        <f>IF(NOT(_xlfn.ISFORMULA(D477)),IF(AND(ISNUMBER(D477),D477&lt;&gt;0),Accueil!$B$7,IF(NOT(_xlfn.ISFORMULA(G477)),IF(AND(ISNUMBER(G477),G477&lt;&gt;0),Accueil!$B$7,""),"")),IF(NOT(_xlfn.ISFORMULA(G477)),IF(AND(ISNUMBER(G477),G477&lt;&gt;0),Accueil!$B$7,""),""))</f>
        <v/>
      </c>
      <c r="B477" s="37"/>
      <c r="C477" s="50"/>
      <c r="D477" s="249" t="str">
        <f t="shared" ca="1" si="78"/>
        <v/>
      </c>
      <c r="E477" s="223" t="str">
        <f t="shared" ca="1" si="79"/>
        <v/>
      </c>
      <c r="F477" s="223" t="str">
        <f t="shared" ca="1" si="80"/>
        <v/>
      </c>
      <c r="G477" s="224" t="str">
        <f t="shared" ca="1" si="81"/>
        <v/>
      </c>
      <c r="H477" s="255" t="str">
        <f t="shared" ca="1" si="82"/>
        <v/>
      </c>
      <c r="I477" s="251" t="str">
        <f t="shared" ca="1" si="83"/>
        <v/>
      </c>
      <c r="J477" s="244" t="str">
        <f t="shared" ca="1" si="84"/>
        <v/>
      </c>
      <c r="K477" s="35"/>
      <c r="L477" s="148"/>
      <c r="M477" s="148"/>
      <c r="N477" s="148"/>
      <c r="O477" s="148"/>
      <c r="P477" s="148"/>
      <c r="Q477" s="148"/>
      <c r="R477" s="148"/>
      <c r="S477" s="148"/>
      <c r="T477" s="197"/>
      <c r="U477" s="35"/>
      <c r="X477" s="148"/>
      <c r="Y477" s="148"/>
      <c r="Z477" s="148"/>
      <c r="AA477" s="228" t="b">
        <f t="shared" ca="1" si="85"/>
        <v>1</v>
      </c>
      <c r="AB477" s="228" t="b">
        <f t="shared" si="86"/>
        <v>0</v>
      </c>
      <c r="AC477" s="228" t="b">
        <f ca="1">AND(Accueil!$Z$100="Régulière",Accueil!$E$5="Oui",$AA477,NOT($AB477),OR($AE477="",Accueil!$E$7="",NOT(ISNUMBER(Accueil!$E$7)),$AE477&gt;=Accueil!$E$7))</f>
        <v>0</v>
      </c>
      <c r="AD477" s="228" t="b">
        <f ca="1">AND(Accueil!$Z$100="Régulière",Accueil!$E$8="Oui",$AA477,NOT($AB477),OR($AE477="",Accueil!$E$10="",NOT(ISNUMBER(Accueil!$E$10)),$AE477&gt;=Accueil!$E$10))</f>
        <v>0</v>
      </c>
      <c r="AE477" s="247" t="str">
        <f>IF(NOT(_xlfn.ISFORMULA(A477)),IF(ISNUMBER(A477),A477,IF(NOT(_xlfn.ISFORMULA(D477)),IF(AND(ISNUMBER(D477),D477&lt;&gt;0),Accueil!$B$7,IF(NOT(_xlfn.ISFORMULA(G477)),IF(AND(ISNUMBER(G477),G477&lt;&gt;0),Accueil!$B$7,""),"")),IF(NOT(_xlfn.ISFORMULA(G477)),IF(AND(ISNUMBER(G477),G477&lt;&gt;0),Accueil!$B$7,""),""))),IF(NOT(_xlfn.ISFORMULA(D477)),IF(AND(ISNUMBER(D477),D477&lt;&gt;0),Accueil!$B$7,IF(NOT(_xlfn.ISFORMULA(G477)),IF(AND(ISNUMBER(G477),G477&lt;&gt;0),Accueil!$B$7,""),"")),IF(NOT(_xlfn.ISFORMULA(G477)),IF(AND(ISNUMBER(G477),G477&lt;&gt;0),Accueil!$B$7,""),"")))</f>
        <v/>
      </c>
      <c r="AF477" s="231" t="str">
        <f t="shared" ca="1" si="87"/>
        <v/>
      </c>
      <c r="AG477" s="231">
        <f ca="1">IF($AC477,ROUND(IF(ISNUMBER(E477),E477,0)*(IF(OR(ISNUMBER(SEARCH("Non déductible",$C477)),ISNUMBER(SEARCH("Non deductible",$C477))),0,IF(ISNUMBER(SEARCH("Repas",$C477)),0.5,IF(ISNUMBER(SEARCH("Bureau à domicile",$C477)),Accueil!$B$13,IF(OR(ISNUMBER(SEARCH("Véhicule",$C477)),ISNUMBER(SEARCH("Vehicule",$C477)),ISNUMBER(SEARCH("vehicule",$C477))),Accueil!$B$14,IFERROR(VLOOKUP($C477,$L$3:$P$43,5,FALSE),1)))))),2),0)</f>
        <v>0</v>
      </c>
      <c r="AH477" s="231">
        <f ca="1">IF($AD477,ROUND(IF(ISNUMBER(F477),F477,0)*(IF(OR(ISNUMBER(SEARCH("Non déductible",$C477)),ISNUMBER(SEARCH("Non deductible",$C477))),0,IF(ISNUMBER(SEARCH("Repas",$C477)),0.5,IF(ISNUMBER(SEARCH("Bureau à domicile",$C477)),Accueil!$B$13,IF(OR(ISNUMBER(SEARCH("Véhicule",$C477)),ISNUMBER(SEARCH("Vehicule",$C477)),ISNUMBER(SEARCH("vehicule",$C477))),Accueil!$B$14,IFERROR(VLOOKUP($C477,$L$3:$P$43,5,FALSE),1)))))),2),0)</f>
        <v>0</v>
      </c>
    </row>
    <row r="478" spans="1:34" ht="20.100000000000001" customHeight="1" x14ac:dyDescent="0.25">
      <c r="A478" s="248" t="str">
        <f>IF(NOT(_xlfn.ISFORMULA(D478)),IF(AND(ISNUMBER(D478),D478&lt;&gt;0),Accueil!$B$7,IF(NOT(_xlfn.ISFORMULA(G478)),IF(AND(ISNUMBER(G478),G478&lt;&gt;0),Accueil!$B$7,""),"")),IF(NOT(_xlfn.ISFORMULA(G478)),IF(AND(ISNUMBER(G478),G478&lt;&gt;0),Accueil!$B$7,""),""))</f>
        <v/>
      </c>
      <c r="B478" s="37"/>
      <c r="C478" s="50"/>
      <c r="D478" s="249" t="str">
        <f t="shared" ca="1" si="78"/>
        <v/>
      </c>
      <c r="E478" s="223" t="str">
        <f t="shared" ca="1" si="79"/>
        <v/>
      </c>
      <c r="F478" s="223" t="str">
        <f t="shared" ca="1" si="80"/>
        <v/>
      </c>
      <c r="G478" s="224" t="str">
        <f t="shared" ca="1" si="81"/>
        <v/>
      </c>
      <c r="H478" s="255" t="str">
        <f t="shared" ca="1" si="82"/>
        <v/>
      </c>
      <c r="I478" s="251" t="str">
        <f t="shared" ca="1" si="83"/>
        <v/>
      </c>
      <c r="J478" s="244" t="str">
        <f t="shared" ca="1" si="84"/>
        <v/>
      </c>
      <c r="K478" s="35"/>
      <c r="L478" s="148"/>
      <c r="M478" s="148"/>
      <c r="N478" s="148"/>
      <c r="O478" s="148"/>
      <c r="P478" s="148"/>
      <c r="Q478" s="148"/>
      <c r="R478" s="148"/>
      <c r="S478" s="148"/>
      <c r="T478" s="197"/>
      <c r="U478" s="35"/>
      <c r="X478" s="148"/>
      <c r="Y478" s="148"/>
      <c r="Z478" s="148"/>
      <c r="AA478" s="228" t="b">
        <f t="shared" ca="1" si="85"/>
        <v>1</v>
      </c>
      <c r="AB478" s="228" t="b">
        <f t="shared" si="86"/>
        <v>0</v>
      </c>
      <c r="AC478" s="228" t="b">
        <f ca="1">AND(Accueil!$Z$100="Régulière",Accueil!$E$5="Oui",$AA478,NOT($AB478),OR($AE478="",Accueil!$E$7="",NOT(ISNUMBER(Accueil!$E$7)),$AE478&gt;=Accueil!$E$7))</f>
        <v>0</v>
      </c>
      <c r="AD478" s="228" t="b">
        <f ca="1">AND(Accueil!$Z$100="Régulière",Accueil!$E$8="Oui",$AA478,NOT($AB478),OR($AE478="",Accueil!$E$10="",NOT(ISNUMBER(Accueil!$E$10)),$AE478&gt;=Accueil!$E$10))</f>
        <v>0</v>
      </c>
      <c r="AE478" s="247" t="str">
        <f>IF(NOT(_xlfn.ISFORMULA(A478)),IF(ISNUMBER(A478),A478,IF(NOT(_xlfn.ISFORMULA(D478)),IF(AND(ISNUMBER(D478),D478&lt;&gt;0),Accueil!$B$7,IF(NOT(_xlfn.ISFORMULA(G478)),IF(AND(ISNUMBER(G478),G478&lt;&gt;0),Accueil!$B$7,""),"")),IF(NOT(_xlfn.ISFORMULA(G478)),IF(AND(ISNUMBER(G478),G478&lt;&gt;0),Accueil!$B$7,""),""))),IF(NOT(_xlfn.ISFORMULA(D478)),IF(AND(ISNUMBER(D478),D478&lt;&gt;0),Accueil!$B$7,IF(NOT(_xlfn.ISFORMULA(G478)),IF(AND(ISNUMBER(G478),G478&lt;&gt;0),Accueil!$B$7,""),"")),IF(NOT(_xlfn.ISFORMULA(G478)),IF(AND(ISNUMBER(G478),G478&lt;&gt;0),Accueil!$B$7,""),"")))</f>
        <v/>
      </c>
      <c r="AF478" s="231" t="str">
        <f t="shared" ca="1" si="87"/>
        <v/>
      </c>
      <c r="AG478" s="231">
        <f ca="1">IF($AC478,ROUND(IF(ISNUMBER(E478),E478,0)*(IF(OR(ISNUMBER(SEARCH("Non déductible",$C478)),ISNUMBER(SEARCH("Non deductible",$C478))),0,IF(ISNUMBER(SEARCH("Repas",$C478)),0.5,IF(ISNUMBER(SEARCH("Bureau à domicile",$C478)),Accueil!$B$13,IF(OR(ISNUMBER(SEARCH("Véhicule",$C478)),ISNUMBER(SEARCH("Vehicule",$C478)),ISNUMBER(SEARCH("vehicule",$C478))),Accueil!$B$14,IFERROR(VLOOKUP($C478,$L$3:$P$43,5,FALSE),1)))))),2),0)</f>
        <v>0</v>
      </c>
      <c r="AH478" s="231">
        <f ca="1">IF($AD478,ROUND(IF(ISNUMBER(F478),F478,0)*(IF(OR(ISNUMBER(SEARCH("Non déductible",$C478)),ISNUMBER(SEARCH("Non deductible",$C478))),0,IF(ISNUMBER(SEARCH("Repas",$C478)),0.5,IF(ISNUMBER(SEARCH("Bureau à domicile",$C478)),Accueil!$B$13,IF(OR(ISNUMBER(SEARCH("Véhicule",$C478)),ISNUMBER(SEARCH("Vehicule",$C478)),ISNUMBER(SEARCH("vehicule",$C478))),Accueil!$B$14,IFERROR(VLOOKUP($C478,$L$3:$P$43,5,FALSE),1)))))),2),0)</f>
        <v>0</v>
      </c>
    </row>
    <row r="479" spans="1:34" ht="20.100000000000001" customHeight="1" x14ac:dyDescent="0.25">
      <c r="A479" s="248" t="str">
        <f>IF(NOT(_xlfn.ISFORMULA(D479)),IF(AND(ISNUMBER(D479),D479&lt;&gt;0),Accueil!$B$7,IF(NOT(_xlfn.ISFORMULA(G479)),IF(AND(ISNUMBER(G479),G479&lt;&gt;0),Accueil!$B$7,""),"")),IF(NOT(_xlfn.ISFORMULA(G479)),IF(AND(ISNUMBER(G479),G479&lt;&gt;0),Accueil!$B$7,""),""))</f>
        <v/>
      </c>
      <c r="B479" s="37"/>
      <c r="C479" s="50"/>
      <c r="D479" s="249" t="str">
        <f t="shared" ca="1" si="78"/>
        <v/>
      </c>
      <c r="E479" s="223" t="str">
        <f t="shared" ca="1" si="79"/>
        <v/>
      </c>
      <c r="F479" s="223" t="str">
        <f t="shared" ca="1" si="80"/>
        <v/>
      </c>
      <c r="G479" s="224" t="str">
        <f t="shared" ca="1" si="81"/>
        <v/>
      </c>
      <c r="H479" s="255" t="str">
        <f t="shared" ca="1" si="82"/>
        <v/>
      </c>
      <c r="I479" s="251" t="str">
        <f t="shared" ca="1" si="83"/>
        <v/>
      </c>
      <c r="J479" s="244" t="str">
        <f t="shared" ca="1" si="84"/>
        <v/>
      </c>
      <c r="K479" s="35"/>
      <c r="L479" s="148"/>
      <c r="M479" s="148"/>
      <c r="N479" s="148"/>
      <c r="O479" s="148"/>
      <c r="P479" s="148"/>
      <c r="Q479" s="148"/>
      <c r="R479" s="148"/>
      <c r="S479" s="148"/>
      <c r="T479" s="197"/>
      <c r="U479" s="35"/>
      <c r="X479" s="148"/>
      <c r="Y479" s="148"/>
      <c r="Z479" s="148"/>
      <c r="AA479" s="228" t="b">
        <f t="shared" ca="1" si="85"/>
        <v>1</v>
      </c>
      <c r="AB479" s="228" t="b">
        <f t="shared" si="86"/>
        <v>0</v>
      </c>
      <c r="AC479" s="228" t="b">
        <f ca="1">AND(Accueil!$Z$100="Régulière",Accueil!$E$5="Oui",$AA479,NOT($AB479),OR($AE479="",Accueil!$E$7="",NOT(ISNUMBER(Accueil!$E$7)),$AE479&gt;=Accueil!$E$7))</f>
        <v>0</v>
      </c>
      <c r="AD479" s="228" t="b">
        <f ca="1">AND(Accueil!$Z$100="Régulière",Accueil!$E$8="Oui",$AA479,NOT($AB479),OR($AE479="",Accueil!$E$10="",NOT(ISNUMBER(Accueil!$E$10)),$AE479&gt;=Accueil!$E$10))</f>
        <v>0</v>
      </c>
      <c r="AE479" s="247" t="str">
        <f>IF(NOT(_xlfn.ISFORMULA(A479)),IF(ISNUMBER(A479),A479,IF(NOT(_xlfn.ISFORMULA(D479)),IF(AND(ISNUMBER(D479),D479&lt;&gt;0),Accueil!$B$7,IF(NOT(_xlfn.ISFORMULA(G479)),IF(AND(ISNUMBER(G479),G479&lt;&gt;0),Accueil!$B$7,""),"")),IF(NOT(_xlfn.ISFORMULA(G479)),IF(AND(ISNUMBER(G479),G479&lt;&gt;0),Accueil!$B$7,""),""))),IF(NOT(_xlfn.ISFORMULA(D479)),IF(AND(ISNUMBER(D479),D479&lt;&gt;0),Accueil!$B$7,IF(NOT(_xlfn.ISFORMULA(G479)),IF(AND(ISNUMBER(G479),G479&lt;&gt;0),Accueil!$B$7,""),"")),IF(NOT(_xlfn.ISFORMULA(G479)),IF(AND(ISNUMBER(G479),G479&lt;&gt;0),Accueil!$B$7,""),"")))</f>
        <v/>
      </c>
      <c r="AF479" s="231" t="str">
        <f t="shared" ca="1" si="87"/>
        <v/>
      </c>
      <c r="AG479" s="231">
        <f ca="1">IF($AC479,ROUND(IF(ISNUMBER(E479),E479,0)*(IF(OR(ISNUMBER(SEARCH("Non déductible",$C479)),ISNUMBER(SEARCH("Non deductible",$C479))),0,IF(ISNUMBER(SEARCH("Repas",$C479)),0.5,IF(ISNUMBER(SEARCH("Bureau à domicile",$C479)),Accueil!$B$13,IF(OR(ISNUMBER(SEARCH("Véhicule",$C479)),ISNUMBER(SEARCH("Vehicule",$C479)),ISNUMBER(SEARCH("vehicule",$C479))),Accueil!$B$14,IFERROR(VLOOKUP($C479,$L$3:$P$43,5,FALSE),1)))))),2),0)</f>
        <v>0</v>
      </c>
      <c r="AH479" s="231">
        <f ca="1">IF($AD479,ROUND(IF(ISNUMBER(F479),F479,0)*(IF(OR(ISNUMBER(SEARCH("Non déductible",$C479)),ISNUMBER(SEARCH("Non deductible",$C479))),0,IF(ISNUMBER(SEARCH("Repas",$C479)),0.5,IF(ISNUMBER(SEARCH("Bureau à domicile",$C479)),Accueil!$B$13,IF(OR(ISNUMBER(SEARCH("Véhicule",$C479)),ISNUMBER(SEARCH("Vehicule",$C479)),ISNUMBER(SEARCH("vehicule",$C479))),Accueil!$B$14,IFERROR(VLOOKUP($C479,$L$3:$P$43,5,FALSE),1)))))),2),0)</f>
        <v>0</v>
      </c>
    </row>
    <row r="480" spans="1:34" ht="20.100000000000001" customHeight="1" x14ac:dyDescent="0.25">
      <c r="A480" s="248" t="str">
        <f>IF(NOT(_xlfn.ISFORMULA(D480)),IF(AND(ISNUMBER(D480),D480&lt;&gt;0),Accueil!$B$7,IF(NOT(_xlfn.ISFORMULA(G480)),IF(AND(ISNUMBER(G480),G480&lt;&gt;0),Accueil!$B$7,""),"")),IF(NOT(_xlfn.ISFORMULA(G480)),IF(AND(ISNUMBER(G480),G480&lt;&gt;0),Accueil!$B$7,""),""))</f>
        <v/>
      </c>
      <c r="B480" s="37"/>
      <c r="C480" s="50"/>
      <c r="D480" s="249" t="str">
        <f t="shared" ca="1" si="78"/>
        <v/>
      </c>
      <c r="E480" s="223" t="str">
        <f t="shared" ca="1" si="79"/>
        <v/>
      </c>
      <c r="F480" s="223" t="str">
        <f t="shared" ca="1" si="80"/>
        <v/>
      </c>
      <c r="G480" s="224" t="str">
        <f t="shared" ca="1" si="81"/>
        <v/>
      </c>
      <c r="H480" s="255" t="str">
        <f t="shared" ca="1" si="82"/>
        <v/>
      </c>
      <c r="I480" s="251" t="str">
        <f t="shared" ca="1" si="83"/>
        <v/>
      </c>
      <c r="J480" s="244" t="str">
        <f t="shared" ca="1" si="84"/>
        <v/>
      </c>
      <c r="K480" s="35"/>
      <c r="L480" s="148"/>
      <c r="M480" s="148"/>
      <c r="N480" s="148"/>
      <c r="O480" s="148"/>
      <c r="P480" s="148"/>
      <c r="Q480" s="148"/>
      <c r="R480" s="148"/>
      <c r="S480" s="148"/>
      <c r="T480" s="197"/>
      <c r="U480" s="35"/>
      <c r="X480" s="148"/>
      <c r="Y480" s="148"/>
      <c r="Z480" s="148"/>
      <c r="AA480" s="228" t="b">
        <f t="shared" ca="1" si="85"/>
        <v>1</v>
      </c>
      <c r="AB480" s="228" t="b">
        <f t="shared" si="86"/>
        <v>0</v>
      </c>
      <c r="AC480" s="228" t="b">
        <f ca="1">AND(Accueil!$Z$100="Régulière",Accueil!$E$5="Oui",$AA480,NOT($AB480),OR($AE480="",Accueil!$E$7="",NOT(ISNUMBER(Accueil!$E$7)),$AE480&gt;=Accueil!$E$7))</f>
        <v>0</v>
      </c>
      <c r="AD480" s="228" t="b">
        <f ca="1">AND(Accueil!$Z$100="Régulière",Accueil!$E$8="Oui",$AA480,NOT($AB480),OR($AE480="",Accueil!$E$10="",NOT(ISNUMBER(Accueil!$E$10)),$AE480&gt;=Accueil!$E$10))</f>
        <v>0</v>
      </c>
      <c r="AE480" s="247" t="str">
        <f>IF(NOT(_xlfn.ISFORMULA(A480)),IF(ISNUMBER(A480),A480,IF(NOT(_xlfn.ISFORMULA(D480)),IF(AND(ISNUMBER(D480),D480&lt;&gt;0),Accueil!$B$7,IF(NOT(_xlfn.ISFORMULA(G480)),IF(AND(ISNUMBER(G480),G480&lt;&gt;0),Accueil!$B$7,""),"")),IF(NOT(_xlfn.ISFORMULA(G480)),IF(AND(ISNUMBER(G480),G480&lt;&gt;0),Accueil!$B$7,""),""))),IF(NOT(_xlfn.ISFORMULA(D480)),IF(AND(ISNUMBER(D480),D480&lt;&gt;0),Accueil!$B$7,IF(NOT(_xlfn.ISFORMULA(G480)),IF(AND(ISNUMBER(G480),G480&lt;&gt;0),Accueil!$B$7,""),"")),IF(NOT(_xlfn.ISFORMULA(G480)),IF(AND(ISNUMBER(G480),G480&lt;&gt;0),Accueil!$B$7,""),"")))</f>
        <v/>
      </c>
      <c r="AF480" s="231" t="str">
        <f t="shared" ca="1" si="87"/>
        <v/>
      </c>
      <c r="AG480" s="231">
        <f ca="1">IF($AC480,ROUND(IF(ISNUMBER(E480),E480,0)*(IF(OR(ISNUMBER(SEARCH("Non déductible",$C480)),ISNUMBER(SEARCH("Non deductible",$C480))),0,IF(ISNUMBER(SEARCH("Repas",$C480)),0.5,IF(ISNUMBER(SEARCH("Bureau à domicile",$C480)),Accueil!$B$13,IF(OR(ISNUMBER(SEARCH("Véhicule",$C480)),ISNUMBER(SEARCH("Vehicule",$C480)),ISNUMBER(SEARCH("vehicule",$C480))),Accueil!$B$14,IFERROR(VLOOKUP($C480,$L$3:$P$43,5,FALSE),1)))))),2),0)</f>
        <v>0</v>
      </c>
      <c r="AH480" s="231">
        <f ca="1">IF($AD480,ROUND(IF(ISNUMBER(F480),F480,0)*(IF(OR(ISNUMBER(SEARCH("Non déductible",$C480)),ISNUMBER(SEARCH("Non deductible",$C480))),0,IF(ISNUMBER(SEARCH("Repas",$C480)),0.5,IF(ISNUMBER(SEARCH("Bureau à domicile",$C480)),Accueil!$B$13,IF(OR(ISNUMBER(SEARCH("Véhicule",$C480)),ISNUMBER(SEARCH("Vehicule",$C480)),ISNUMBER(SEARCH("vehicule",$C480))),Accueil!$B$14,IFERROR(VLOOKUP($C480,$L$3:$P$43,5,FALSE),1)))))),2),0)</f>
        <v>0</v>
      </c>
    </row>
    <row r="481" spans="1:34" ht="20.100000000000001" customHeight="1" x14ac:dyDescent="0.25">
      <c r="A481" s="248" t="str">
        <f>IF(NOT(_xlfn.ISFORMULA(D481)),IF(AND(ISNUMBER(D481),D481&lt;&gt;0),Accueil!$B$7,IF(NOT(_xlfn.ISFORMULA(G481)),IF(AND(ISNUMBER(G481),G481&lt;&gt;0),Accueil!$B$7,""),"")),IF(NOT(_xlfn.ISFORMULA(G481)),IF(AND(ISNUMBER(G481),G481&lt;&gt;0),Accueil!$B$7,""),""))</f>
        <v/>
      </c>
      <c r="B481" s="37"/>
      <c r="C481" s="50"/>
      <c r="D481" s="249" t="str">
        <f t="shared" ca="1" si="78"/>
        <v/>
      </c>
      <c r="E481" s="223" t="str">
        <f t="shared" ca="1" si="79"/>
        <v/>
      </c>
      <c r="F481" s="223" t="str">
        <f t="shared" ca="1" si="80"/>
        <v/>
      </c>
      <c r="G481" s="224" t="str">
        <f t="shared" ca="1" si="81"/>
        <v/>
      </c>
      <c r="H481" s="255" t="str">
        <f t="shared" ca="1" si="82"/>
        <v/>
      </c>
      <c r="I481" s="251" t="str">
        <f t="shared" ca="1" si="83"/>
        <v/>
      </c>
      <c r="J481" s="244" t="str">
        <f t="shared" ca="1" si="84"/>
        <v/>
      </c>
      <c r="K481" s="35"/>
      <c r="L481" s="148"/>
      <c r="M481" s="148"/>
      <c r="N481" s="148"/>
      <c r="O481" s="148"/>
      <c r="P481" s="148"/>
      <c r="Q481" s="148"/>
      <c r="R481" s="148"/>
      <c r="S481" s="148"/>
      <c r="T481" s="197"/>
      <c r="U481" s="35"/>
      <c r="X481" s="148"/>
      <c r="Y481" s="148"/>
      <c r="Z481" s="148"/>
      <c r="AA481" s="228" t="b">
        <f t="shared" ca="1" si="85"/>
        <v>1</v>
      </c>
      <c r="AB481" s="228" t="b">
        <f t="shared" si="86"/>
        <v>0</v>
      </c>
      <c r="AC481" s="228" t="b">
        <f ca="1">AND(Accueil!$Z$100="Régulière",Accueil!$E$5="Oui",$AA481,NOT($AB481),OR($AE481="",Accueil!$E$7="",NOT(ISNUMBER(Accueil!$E$7)),$AE481&gt;=Accueil!$E$7))</f>
        <v>0</v>
      </c>
      <c r="AD481" s="228" t="b">
        <f ca="1">AND(Accueil!$Z$100="Régulière",Accueil!$E$8="Oui",$AA481,NOT($AB481),OR($AE481="",Accueil!$E$10="",NOT(ISNUMBER(Accueil!$E$10)),$AE481&gt;=Accueil!$E$10))</f>
        <v>0</v>
      </c>
      <c r="AE481" s="247" t="str">
        <f>IF(NOT(_xlfn.ISFORMULA(A481)),IF(ISNUMBER(A481),A481,IF(NOT(_xlfn.ISFORMULA(D481)),IF(AND(ISNUMBER(D481),D481&lt;&gt;0),Accueil!$B$7,IF(NOT(_xlfn.ISFORMULA(G481)),IF(AND(ISNUMBER(G481),G481&lt;&gt;0),Accueil!$B$7,""),"")),IF(NOT(_xlfn.ISFORMULA(G481)),IF(AND(ISNUMBER(G481),G481&lt;&gt;0),Accueil!$B$7,""),""))),IF(NOT(_xlfn.ISFORMULA(D481)),IF(AND(ISNUMBER(D481),D481&lt;&gt;0),Accueil!$B$7,IF(NOT(_xlfn.ISFORMULA(G481)),IF(AND(ISNUMBER(G481),G481&lt;&gt;0),Accueil!$B$7,""),"")),IF(NOT(_xlfn.ISFORMULA(G481)),IF(AND(ISNUMBER(G481),G481&lt;&gt;0),Accueil!$B$7,""),"")))</f>
        <v/>
      </c>
      <c r="AF481" s="231" t="str">
        <f t="shared" ca="1" si="87"/>
        <v/>
      </c>
      <c r="AG481" s="231">
        <f ca="1">IF($AC481,ROUND(IF(ISNUMBER(E481),E481,0)*(IF(OR(ISNUMBER(SEARCH("Non déductible",$C481)),ISNUMBER(SEARCH("Non deductible",$C481))),0,IF(ISNUMBER(SEARCH("Repas",$C481)),0.5,IF(ISNUMBER(SEARCH("Bureau à domicile",$C481)),Accueil!$B$13,IF(OR(ISNUMBER(SEARCH("Véhicule",$C481)),ISNUMBER(SEARCH("Vehicule",$C481)),ISNUMBER(SEARCH("vehicule",$C481))),Accueil!$B$14,IFERROR(VLOOKUP($C481,$L$3:$P$43,5,FALSE),1)))))),2),0)</f>
        <v>0</v>
      </c>
      <c r="AH481" s="231">
        <f ca="1">IF($AD481,ROUND(IF(ISNUMBER(F481),F481,0)*(IF(OR(ISNUMBER(SEARCH("Non déductible",$C481)),ISNUMBER(SEARCH("Non deductible",$C481))),0,IF(ISNUMBER(SEARCH("Repas",$C481)),0.5,IF(ISNUMBER(SEARCH("Bureau à domicile",$C481)),Accueil!$B$13,IF(OR(ISNUMBER(SEARCH("Véhicule",$C481)),ISNUMBER(SEARCH("Vehicule",$C481)),ISNUMBER(SEARCH("vehicule",$C481))),Accueil!$B$14,IFERROR(VLOOKUP($C481,$L$3:$P$43,5,FALSE),1)))))),2),0)</f>
        <v>0</v>
      </c>
    </row>
    <row r="482" spans="1:34" ht="20.100000000000001" customHeight="1" x14ac:dyDescent="0.25">
      <c r="A482" s="248" t="str">
        <f>IF(NOT(_xlfn.ISFORMULA(D482)),IF(AND(ISNUMBER(D482),D482&lt;&gt;0),Accueil!$B$7,IF(NOT(_xlfn.ISFORMULA(G482)),IF(AND(ISNUMBER(G482),G482&lt;&gt;0),Accueil!$B$7,""),"")),IF(NOT(_xlfn.ISFORMULA(G482)),IF(AND(ISNUMBER(G482),G482&lt;&gt;0),Accueil!$B$7,""),""))</f>
        <v/>
      </c>
      <c r="B482" s="37"/>
      <c r="C482" s="50"/>
      <c r="D482" s="249" t="str">
        <f t="shared" ca="1" si="78"/>
        <v/>
      </c>
      <c r="E482" s="223" t="str">
        <f t="shared" ca="1" si="79"/>
        <v/>
      </c>
      <c r="F482" s="223" t="str">
        <f t="shared" ca="1" si="80"/>
        <v/>
      </c>
      <c r="G482" s="224" t="str">
        <f t="shared" ca="1" si="81"/>
        <v/>
      </c>
      <c r="H482" s="255" t="str">
        <f t="shared" ca="1" si="82"/>
        <v/>
      </c>
      <c r="I482" s="251" t="str">
        <f t="shared" ca="1" si="83"/>
        <v/>
      </c>
      <c r="J482" s="244" t="str">
        <f t="shared" ca="1" si="84"/>
        <v/>
      </c>
      <c r="K482" s="35"/>
      <c r="L482" s="148"/>
      <c r="M482" s="148"/>
      <c r="N482" s="148"/>
      <c r="O482" s="148"/>
      <c r="P482" s="148"/>
      <c r="Q482" s="148"/>
      <c r="R482" s="148"/>
      <c r="S482" s="148"/>
      <c r="T482" s="197"/>
      <c r="U482" s="35"/>
      <c r="X482" s="148"/>
      <c r="Y482" s="148"/>
      <c r="Z482" s="148"/>
      <c r="AA482" s="228" t="b">
        <f t="shared" ca="1" si="85"/>
        <v>1</v>
      </c>
      <c r="AB482" s="228" t="b">
        <f t="shared" si="86"/>
        <v>0</v>
      </c>
      <c r="AC482" s="228" t="b">
        <f ca="1">AND(Accueil!$Z$100="Régulière",Accueil!$E$5="Oui",$AA482,NOT($AB482),OR($AE482="",Accueil!$E$7="",NOT(ISNUMBER(Accueil!$E$7)),$AE482&gt;=Accueil!$E$7))</f>
        <v>0</v>
      </c>
      <c r="AD482" s="228" t="b">
        <f ca="1">AND(Accueil!$Z$100="Régulière",Accueil!$E$8="Oui",$AA482,NOT($AB482),OR($AE482="",Accueil!$E$10="",NOT(ISNUMBER(Accueil!$E$10)),$AE482&gt;=Accueil!$E$10))</f>
        <v>0</v>
      </c>
      <c r="AE482" s="247" t="str">
        <f>IF(NOT(_xlfn.ISFORMULA(A482)),IF(ISNUMBER(A482),A482,IF(NOT(_xlfn.ISFORMULA(D482)),IF(AND(ISNUMBER(D482),D482&lt;&gt;0),Accueil!$B$7,IF(NOT(_xlfn.ISFORMULA(G482)),IF(AND(ISNUMBER(G482),G482&lt;&gt;0),Accueil!$B$7,""),"")),IF(NOT(_xlfn.ISFORMULA(G482)),IF(AND(ISNUMBER(G482),G482&lt;&gt;0),Accueil!$B$7,""),""))),IF(NOT(_xlfn.ISFORMULA(D482)),IF(AND(ISNUMBER(D482),D482&lt;&gt;0),Accueil!$B$7,IF(NOT(_xlfn.ISFORMULA(G482)),IF(AND(ISNUMBER(G482),G482&lt;&gt;0),Accueil!$B$7,""),"")),IF(NOT(_xlfn.ISFORMULA(G482)),IF(AND(ISNUMBER(G482),G482&lt;&gt;0),Accueil!$B$7,""),"")))</f>
        <v/>
      </c>
      <c r="AF482" s="231" t="str">
        <f t="shared" ca="1" si="87"/>
        <v/>
      </c>
      <c r="AG482" s="231">
        <f ca="1">IF($AC482,ROUND(IF(ISNUMBER(E482),E482,0)*(IF(OR(ISNUMBER(SEARCH("Non déductible",$C482)),ISNUMBER(SEARCH("Non deductible",$C482))),0,IF(ISNUMBER(SEARCH("Repas",$C482)),0.5,IF(ISNUMBER(SEARCH("Bureau à domicile",$C482)),Accueil!$B$13,IF(OR(ISNUMBER(SEARCH("Véhicule",$C482)),ISNUMBER(SEARCH("Vehicule",$C482)),ISNUMBER(SEARCH("vehicule",$C482))),Accueil!$B$14,IFERROR(VLOOKUP($C482,$L$3:$P$43,5,FALSE),1)))))),2),0)</f>
        <v>0</v>
      </c>
      <c r="AH482" s="231">
        <f ca="1">IF($AD482,ROUND(IF(ISNUMBER(F482),F482,0)*(IF(OR(ISNUMBER(SEARCH("Non déductible",$C482)),ISNUMBER(SEARCH("Non deductible",$C482))),0,IF(ISNUMBER(SEARCH("Repas",$C482)),0.5,IF(ISNUMBER(SEARCH("Bureau à domicile",$C482)),Accueil!$B$13,IF(OR(ISNUMBER(SEARCH("Véhicule",$C482)),ISNUMBER(SEARCH("Vehicule",$C482)),ISNUMBER(SEARCH("vehicule",$C482))),Accueil!$B$14,IFERROR(VLOOKUP($C482,$L$3:$P$43,5,FALSE),1)))))),2),0)</f>
        <v>0</v>
      </c>
    </row>
    <row r="483" spans="1:34" ht="20.100000000000001" customHeight="1" x14ac:dyDescent="0.25">
      <c r="A483" s="248" t="str">
        <f>IF(NOT(_xlfn.ISFORMULA(D483)),IF(AND(ISNUMBER(D483),D483&lt;&gt;0),Accueil!$B$7,IF(NOT(_xlfn.ISFORMULA(G483)),IF(AND(ISNUMBER(G483),G483&lt;&gt;0),Accueil!$B$7,""),"")),IF(NOT(_xlfn.ISFORMULA(G483)),IF(AND(ISNUMBER(G483),G483&lt;&gt;0),Accueil!$B$7,""),""))</f>
        <v/>
      </c>
      <c r="B483" s="37"/>
      <c r="C483" s="50"/>
      <c r="D483" s="249" t="str">
        <f t="shared" ca="1" si="78"/>
        <v/>
      </c>
      <c r="E483" s="223" t="str">
        <f t="shared" ca="1" si="79"/>
        <v/>
      </c>
      <c r="F483" s="223" t="str">
        <f t="shared" ca="1" si="80"/>
        <v/>
      </c>
      <c r="G483" s="224" t="str">
        <f t="shared" ca="1" si="81"/>
        <v/>
      </c>
      <c r="H483" s="255" t="str">
        <f t="shared" ca="1" si="82"/>
        <v/>
      </c>
      <c r="I483" s="251" t="str">
        <f t="shared" ca="1" si="83"/>
        <v/>
      </c>
      <c r="J483" s="244" t="str">
        <f t="shared" ca="1" si="84"/>
        <v/>
      </c>
      <c r="K483" s="35"/>
      <c r="L483" s="148"/>
      <c r="M483" s="148"/>
      <c r="N483" s="148"/>
      <c r="O483" s="148"/>
      <c r="P483" s="148"/>
      <c r="Q483" s="148"/>
      <c r="R483" s="148"/>
      <c r="S483" s="148"/>
      <c r="T483" s="197"/>
      <c r="U483" s="35"/>
      <c r="X483" s="148"/>
      <c r="Y483" s="148"/>
      <c r="Z483" s="148"/>
      <c r="AA483" s="228" t="b">
        <f t="shared" ca="1" si="85"/>
        <v>1</v>
      </c>
      <c r="AB483" s="228" t="b">
        <f t="shared" si="86"/>
        <v>0</v>
      </c>
      <c r="AC483" s="228" t="b">
        <f ca="1">AND(Accueil!$Z$100="Régulière",Accueil!$E$5="Oui",$AA483,NOT($AB483),OR($AE483="",Accueil!$E$7="",NOT(ISNUMBER(Accueil!$E$7)),$AE483&gt;=Accueil!$E$7))</f>
        <v>0</v>
      </c>
      <c r="AD483" s="228" t="b">
        <f ca="1">AND(Accueil!$Z$100="Régulière",Accueil!$E$8="Oui",$AA483,NOT($AB483),OR($AE483="",Accueil!$E$10="",NOT(ISNUMBER(Accueil!$E$10)),$AE483&gt;=Accueil!$E$10))</f>
        <v>0</v>
      </c>
      <c r="AE483" s="247" t="str">
        <f>IF(NOT(_xlfn.ISFORMULA(A483)),IF(ISNUMBER(A483),A483,IF(NOT(_xlfn.ISFORMULA(D483)),IF(AND(ISNUMBER(D483),D483&lt;&gt;0),Accueil!$B$7,IF(NOT(_xlfn.ISFORMULA(G483)),IF(AND(ISNUMBER(G483),G483&lt;&gt;0),Accueil!$B$7,""),"")),IF(NOT(_xlfn.ISFORMULA(G483)),IF(AND(ISNUMBER(G483),G483&lt;&gt;0),Accueil!$B$7,""),""))),IF(NOT(_xlfn.ISFORMULA(D483)),IF(AND(ISNUMBER(D483),D483&lt;&gt;0),Accueil!$B$7,IF(NOT(_xlfn.ISFORMULA(G483)),IF(AND(ISNUMBER(G483),G483&lt;&gt;0),Accueil!$B$7,""),"")),IF(NOT(_xlfn.ISFORMULA(G483)),IF(AND(ISNUMBER(G483),G483&lt;&gt;0),Accueil!$B$7,""),"")))</f>
        <v/>
      </c>
      <c r="AF483" s="231" t="str">
        <f t="shared" ca="1" si="87"/>
        <v/>
      </c>
      <c r="AG483" s="231">
        <f ca="1">IF($AC483,ROUND(IF(ISNUMBER(E483),E483,0)*(IF(OR(ISNUMBER(SEARCH("Non déductible",$C483)),ISNUMBER(SEARCH("Non deductible",$C483))),0,IF(ISNUMBER(SEARCH("Repas",$C483)),0.5,IF(ISNUMBER(SEARCH("Bureau à domicile",$C483)),Accueil!$B$13,IF(OR(ISNUMBER(SEARCH("Véhicule",$C483)),ISNUMBER(SEARCH("Vehicule",$C483)),ISNUMBER(SEARCH("vehicule",$C483))),Accueil!$B$14,IFERROR(VLOOKUP($C483,$L$3:$P$43,5,FALSE),1)))))),2),0)</f>
        <v>0</v>
      </c>
      <c r="AH483" s="231">
        <f ca="1">IF($AD483,ROUND(IF(ISNUMBER(F483),F483,0)*(IF(OR(ISNUMBER(SEARCH("Non déductible",$C483)),ISNUMBER(SEARCH("Non deductible",$C483))),0,IF(ISNUMBER(SEARCH("Repas",$C483)),0.5,IF(ISNUMBER(SEARCH("Bureau à domicile",$C483)),Accueil!$B$13,IF(OR(ISNUMBER(SEARCH("Véhicule",$C483)),ISNUMBER(SEARCH("Vehicule",$C483)),ISNUMBER(SEARCH("vehicule",$C483))),Accueil!$B$14,IFERROR(VLOOKUP($C483,$L$3:$P$43,5,FALSE),1)))))),2),0)</f>
        <v>0</v>
      </c>
    </row>
    <row r="484" spans="1:34" ht="20.100000000000001" customHeight="1" x14ac:dyDescent="0.25">
      <c r="A484" s="248" t="str">
        <f>IF(NOT(_xlfn.ISFORMULA(D484)),IF(AND(ISNUMBER(D484),D484&lt;&gt;0),Accueil!$B$7,IF(NOT(_xlfn.ISFORMULA(G484)),IF(AND(ISNUMBER(G484),G484&lt;&gt;0),Accueil!$B$7,""),"")),IF(NOT(_xlfn.ISFORMULA(G484)),IF(AND(ISNUMBER(G484),G484&lt;&gt;0),Accueil!$B$7,""),""))</f>
        <v/>
      </c>
      <c r="B484" s="37"/>
      <c r="C484" s="50"/>
      <c r="D484" s="249" t="str">
        <f t="shared" ca="1" si="78"/>
        <v/>
      </c>
      <c r="E484" s="223" t="str">
        <f t="shared" ca="1" si="79"/>
        <v/>
      </c>
      <c r="F484" s="223" t="str">
        <f t="shared" ca="1" si="80"/>
        <v/>
      </c>
      <c r="G484" s="224" t="str">
        <f t="shared" ca="1" si="81"/>
        <v/>
      </c>
      <c r="H484" s="255" t="str">
        <f t="shared" ca="1" si="82"/>
        <v/>
      </c>
      <c r="I484" s="251" t="str">
        <f t="shared" ca="1" si="83"/>
        <v/>
      </c>
      <c r="J484" s="244" t="str">
        <f t="shared" ca="1" si="84"/>
        <v/>
      </c>
      <c r="K484" s="35"/>
      <c r="L484" s="148"/>
      <c r="M484" s="148"/>
      <c r="N484" s="148"/>
      <c r="O484" s="148"/>
      <c r="P484" s="148"/>
      <c r="Q484" s="148"/>
      <c r="R484" s="148"/>
      <c r="S484" s="148"/>
      <c r="T484" s="197"/>
      <c r="U484" s="35"/>
      <c r="X484" s="148"/>
      <c r="Y484" s="148"/>
      <c r="Z484" s="148"/>
      <c r="AA484" s="228" t="b">
        <f t="shared" ca="1" si="85"/>
        <v>1</v>
      </c>
      <c r="AB484" s="228" t="b">
        <f t="shared" si="86"/>
        <v>0</v>
      </c>
      <c r="AC484" s="228" t="b">
        <f ca="1">AND(Accueil!$Z$100="Régulière",Accueil!$E$5="Oui",$AA484,NOT($AB484),OR($AE484="",Accueil!$E$7="",NOT(ISNUMBER(Accueil!$E$7)),$AE484&gt;=Accueil!$E$7))</f>
        <v>0</v>
      </c>
      <c r="AD484" s="228" t="b">
        <f ca="1">AND(Accueil!$Z$100="Régulière",Accueil!$E$8="Oui",$AA484,NOT($AB484),OR($AE484="",Accueil!$E$10="",NOT(ISNUMBER(Accueil!$E$10)),$AE484&gt;=Accueil!$E$10))</f>
        <v>0</v>
      </c>
      <c r="AE484" s="247" t="str">
        <f>IF(NOT(_xlfn.ISFORMULA(A484)),IF(ISNUMBER(A484),A484,IF(NOT(_xlfn.ISFORMULA(D484)),IF(AND(ISNUMBER(D484),D484&lt;&gt;0),Accueil!$B$7,IF(NOT(_xlfn.ISFORMULA(G484)),IF(AND(ISNUMBER(G484),G484&lt;&gt;0),Accueil!$B$7,""),"")),IF(NOT(_xlfn.ISFORMULA(G484)),IF(AND(ISNUMBER(G484),G484&lt;&gt;0),Accueil!$B$7,""),""))),IF(NOT(_xlfn.ISFORMULA(D484)),IF(AND(ISNUMBER(D484),D484&lt;&gt;0),Accueil!$B$7,IF(NOT(_xlfn.ISFORMULA(G484)),IF(AND(ISNUMBER(G484),G484&lt;&gt;0),Accueil!$B$7,""),"")),IF(NOT(_xlfn.ISFORMULA(G484)),IF(AND(ISNUMBER(G484),G484&lt;&gt;0),Accueil!$B$7,""),"")))</f>
        <v/>
      </c>
      <c r="AF484" s="231" t="str">
        <f t="shared" ca="1" si="87"/>
        <v/>
      </c>
      <c r="AG484" s="231">
        <f ca="1">IF($AC484,ROUND(IF(ISNUMBER(E484),E484,0)*(IF(OR(ISNUMBER(SEARCH("Non déductible",$C484)),ISNUMBER(SEARCH("Non deductible",$C484))),0,IF(ISNUMBER(SEARCH("Repas",$C484)),0.5,IF(ISNUMBER(SEARCH("Bureau à domicile",$C484)),Accueil!$B$13,IF(OR(ISNUMBER(SEARCH("Véhicule",$C484)),ISNUMBER(SEARCH("Vehicule",$C484)),ISNUMBER(SEARCH("vehicule",$C484))),Accueil!$B$14,IFERROR(VLOOKUP($C484,$L$3:$P$43,5,FALSE),1)))))),2),0)</f>
        <v>0</v>
      </c>
      <c r="AH484" s="231">
        <f ca="1">IF($AD484,ROUND(IF(ISNUMBER(F484),F484,0)*(IF(OR(ISNUMBER(SEARCH("Non déductible",$C484)),ISNUMBER(SEARCH("Non deductible",$C484))),0,IF(ISNUMBER(SEARCH("Repas",$C484)),0.5,IF(ISNUMBER(SEARCH("Bureau à domicile",$C484)),Accueil!$B$13,IF(OR(ISNUMBER(SEARCH("Véhicule",$C484)),ISNUMBER(SEARCH("Vehicule",$C484)),ISNUMBER(SEARCH("vehicule",$C484))),Accueil!$B$14,IFERROR(VLOOKUP($C484,$L$3:$P$43,5,FALSE),1)))))),2),0)</f>
        <v>0</v>
      </c>
    </row>
    <row r="485" spans="1:34" ht="20.100000000000001" customHeight="1" x14ac:dyDescent="0.25">
      <c r="A485" s="248" t="str">
        <f>IF(NOT(_xlfn.ISFORMULA(D485)),IF(AND(ISNUMBER(D485),D485&lt;&gt;0),Accueil!$B$7,IF(NOT(_xlfn.ISFORMULA(G485)),IF(AND(ISNUMBER(G485),G485&lt;&gt;0),Accueil!$B$7,""),"")),IF(NOT(_xlfn.ISFORMULA(G485)),IF(AND(ISNUMBER(G485),G485&lt;&gt;0),Accueil!$B$7,""),""))</f>
        <v/>
      </c>
      <c r="B485" s="37"/>
      <c r="C485" s="50"/>
      <c r="D485" s="249" t="str">
        <f t="shared" ca="1" si="78"/>
        <v/>
      </c>
      <c r="E485" s="223" t="str">
        <f t="shared" ca="1" si="79"/>
        <v/>
      </c>
      <c r="F485" s="223" t="str">
        <f t="shared" ca="1" si="80"/>
        <v/>
      </c>
      <c r="G485" s="224" t="str">
        <f t="shared" ca="1" si="81"/>
        <v/>
      </c>
      <c r="H485" s="255" t="str">
        <f t="shared" ca="1" si="82"/>
        <v/>
      </c>
      <c r="I485" s="251" t="str">
        <f t="shared" ca="1" si="83"/>
        <v/>
      </c>
      <c r="J485" s="244" t="str">
        <f t="shared" ca="1" si="84"/>
        <v/>
      </c>
      <c r="K485" s="35"/>
      <c r="L485" s="148"/>
      <c r="M485" s="148"/>
      <c r="N485" s="148"/>
      <c r="O485" s="148"/>
      <c r="P485" s="148"/>
      <c r="Q485" s="148"/>
      <c r="R485" s="148"/>
      <c r="S485" s="148"/>
      <c r="T485" s="197"/>
      <c r="U485" s="35"/>
      <c r="X485" s="148"/>
      <c r="Y485" s="148"/>
      <c r="Z485" s="148"/>
      <c r="AA485" s="228" t="b">
        <f t="shared" ca="1" si="85"/>
        <v>1</v>
      </c>
      <c r="AB485" s="228" t="b">
        <f t="shared" si="86"/>
        <v>0</v>
      </c>
      <c r="AC485" s="228" t="b">
        <f ca="1">AND(Accueil!$Z$100="Régulière",Accueil!$E$5="Oui",$AA485,NOT($AB485),OR($AE485="",Accueil!$E$7="",NOT(ISNUMBER(Accueil!$E$7)),$AE485&gt;=Accueil!$E$7))</f>
        <v>0</v>
      </c>
      <c r="AD485" s="228" t="b">
        <f ca="1">AND(Accueil!$Z$100="Régulière",Accueil!$E$8="Oui",$AA485,NOT($AB485),OR($AE485="",Accueil!$E$10="",NOT(ISNUMBER(Accueil!$E$10)),$AE485&gt;=Accueil!$E$10))</f>
        <v>0</v>
      </c>
      <c r="AE485" s="247" t="str">
        <f>IF(NOT(_xlfn.ISFORMULA(A485)),IF(ISNUMBER(A485),A485,IF(NOT(_xlfn.ISFORMULA(D485)),IF(AND(ISNUMBER(D485),D485&lt;&gt;0),Accueil!$B$7,IF(NOT(_xlfn.ISFORMULA(G485)),IF(AND(ISNUMBER(G485),G485&lt;&gt;0),Accueil!$B$7,""),"")),IF(NOT(_xlfn.ISFORMULA(G485)),IF(AND(ISNUMBER(G485),G485&lt;&gt;0),Accueil!$B$7,""),""))),IF(NOT(_xlfn.ISFORMULA(D485)),IF(AND(ISNUMBER(D485),D485&lt;&gt;0),Accueil!$B$7,IF(NOT(_xlfn.ISFORMULA(G485)),IF(AND(ISNUMBER(G485),G485&lt;&gt;0),Accueil!$B$7,""),"")),IF(NOT(_xlfn.ISFORMULA(G485)),IF(AND(ISNUMBER(G485),G485&lt;&gt;0),Accueil!$B$7,""),"")))</f>
        <v/>
      </c>
      <c r="AF485" s="231" t="str">
        <f t="shared" ca="1" si="87"/>
        <v/>
      </c>
      <c r="AG485" s="231">
        <f ca="1">IF($AC485,ROUND(IF(ISNUMBER(E485),E485,0)*(IF(OR(ISNUMBER(SEARCH("Non déductible",$C485)),ISNUMBER(SEARCH("Non deductible",$C485))),0,IF(ISNUMBER(SEARCH("Repas",$C485)),0.5,IF(ISNUMBER(SEARCH("Bureau à domicile",$C485)),Accueil!$B$13,IF(OR(ISNUMBER(SEARCH("Véhicule",$C485)),ISNUMBER(SEARCH("Vehicule",$C485)),ISNUMBER(SEARCH("vehicule",$C485))),Accueil!$B$14,IFERROR(VLOOKUP($C485,$L$3:$P$43,5,FALSE),1)))))),2),0)</f>
        <v>0</v>
      </c>
      <c r="AH485" s="231">
        <f ca="1">IF($AD485,ROUND(IF(ISNUMBER(F485),F485,0)*(IF(OR(ISNUMBER(SEARCH("Non déductible",$C485)),ISNUMBER(SEARCH("Non deductible",$C485))),0,IF(ISNUMBER(SEARCH("Repas",$C485)),0.5,IF(ISNUMBER(SEARCH("Bureau à domicile",$C485)),Accueil!$B$13,IF(OR(ISNUMBER(SEARCH("Véhicule",$C485)),ISNUMBER(SEARCH("Vehicule",$C485)),ISNUMBER(SEARCH("vehicule",$C485))),Accueil!$B$14,IFERROR(VLOOKUP($C485,$L$3:$P$43,5,FALSE),1)))))),2),0)</f>
        <v>0</v>
      </c>
    </row>
    <row r="486" spans="1:34" ht="20.100000000000001" customHeight="1" x14ac:dyDescent="0.25">
      <c r="A486" s="248" t="str">
        <f>IF(NOT(_xlfn.ISFORMULA(D486)),IF(AND(ISNUMBER(D486),D486&lt;&gt;0),Accueil!$B$7,IF(NOT(_xlfn.ISFORMULA(G486)),IF(AND(ISNUMBER(G486),G486&lt;&gt;0),Accueil!$B$7,""),"")),IF(NOT(_xlfn.ISFORMULA(G486)),IF(AND(ISNUMBER(G486),G486&lt;&gt;0),Accueil!$B$7,""),""))</f>
        <v/>
      </c>
      <c r="B486" s="37"/>
      <c r="C486" s="50"/>
      <c r="D486" s="249" t="str">
        <f t="shared" ca="1" si="78"/>
        <v/>
      </c>
      <c r="E486" s="223" t="str">
        <f t="shared" ca="1" si="79"/>
        <v/>
      </c>
      <c r="F486" s="223" t="str">
        <f t="shared" ca="1" si="80"/>
        <v/>
      </c>
      <c r="G486" s="224" t="str">
        <f t="shared" ca="1" si="81"/>
        <v/>
      </c>
      <c r="H486" s="255" t="str">
        <f t="shared" ca="1" si="82"/>
        <v/>
      </c>
      <c r="I486" s="251" t="str">
        <f t="shared" ca="1" si="83"/>
        <v/>
      </c>
      <c r="J486" s="244" t="str">
        <f t="shared" ca="1" si="84"/>
        <v/>
      </c>
      <c r="K486" s="35"/>
      <c r="L486" s="148"/>
      <c r="M486" s="148"/>
      <c r="N486" s="148"/>
      <c r="O486" s="148"/>
      <c r="P486" s="148"/>
      <c r="Q486" s="148"/>
      <c r="R486" s="148"/>
      <c r="S486" s="148"/>
      <c r="T486" s="197"/>
      <c r="U486" s="35"/>
      <c r="X486" s="148"/>
      <c r="Y486" s="148"/>
      <c r="Z486" s="148"/>
      <c r="AA486" s="228" t="b">
        <f t="shared" ca="1" si="85"/>
        <v>1</v>
      </c>
      <c r="AB486" s="228" t="b">
        <f t="shared" si="86"/>
        <v>0</v>
      </c>
      <c r="AC486" s="228" t="b">
        <f ca="1">AND(Accueil!$Z$100="Régulière",Accueil!$E$5="Oui",$AA486,NOT($AB486),OR($AE486="",Accueil!$E$7="",NOT(ISNUMBER(Accueil!$E$7)),$AE486&gt;=Accueil!$E$7))</f>
        <v>0</v>
      </c>
      <c r="AD486" s="228" t="b">
        <f ca="1">AND(Accueil!$Z$100="Régulière",Accueil!$E$8="Oui",$AA486,NOT($AB486),OR($AE486="",Accueil!$E$10="",NOT(ISNUMBER(Accueil!$E$10)),$AE486&gt;=Accueil!$E$10))</f>
        <v>0</v>
      </c>
      <c r="AE486" s="247" t="str">
        <f>IF(NOT(_xlfn.ISFORMULA(A486)),IF(ISNUMBER(A486),A486,IF(NOT(_xlfn.ISFORMULA(D486)),IF(AND(ISNUMBER(D486),D486&lt;&gt;0),Accueil!$B$7,IF(NOT(_xlfn.ISFORMULA(G486)),IF(AND(ISNUMBER(G486),G486&lt;&gt;0),Accueil!$B$7,""),"")),IF(NOT(_xlfn.ISFORMULA(G486)),IF(AND(ISNUMBER(G486),G486&lt;&gt;0),Accueil!$B$7,""),""))),IF(NOT(_xlfn.ISFORMULA(D486)),IF(AND(ISNUMBER(D486),D486&lt;&gt;0),Accueil!$B$7,IF(NOT(_xlfn.ISFORMULA(G486)),IF(AND(ISNUMBER(G486),G486&lt;&gt;0),Accueil!$B$7,""),"")),IF(NOT(_xlfn.ISFORMULA(G486)),IF(AND(ISNUMBER(G486),G486&lt;&gt;0),Accueil!$B$7,""),"")))</f>
        <v/>
      </c>
      <c r="AF486" s="231" t="str">
        <f t="shared" ca="1" si="87"/>
        <v/>
      </c>
      <c r="AG486" s="231">
        <f ca="1">IF($AC486,ROUND(IF(ISNUMBER(E486),E486,0)*(IF(OR(ISNUMBER(SEARCH("Non déductible",$C486)),ISNUMBER(SEARCH("Non deductible",$C486))),0,IF(ISNUMBER(SEARCH("Repas",$C486)),0.5,IF(ISNUMBER(SEARCH("Bureau à domicile",$C486)),Accueil!$B$13,IF(OR(ISNUMBER(SEARCH("Véhicule",$C486)),ISNUMBER(SEARCH("Vehicule",$C486)),ISNUMBER(SEARCH("vehicule",$C486))),Accueil!$B$14,IFERROR(VLOOKUP($C486,$L$3:$P$43,5,FALSE),1)))))),2),0)</f>
        <v>0</v>
      </c>
      <c r="AH486" s="231">
        <f ca="1">IF($AD486,ROUND(IF(ISNUMBER(F486),F486,0)*(IF(OR(ISNUMBER(SEARCH("Non déductible",$C486)),ISNUMBER(SEARCH("Non deductible",$C486))),0,IF(ISNUMBER(SEARCH("Repas",$C486)),0.5,IF(ISNUMBER(SEARCH("Bureau à domicile",$C486)),Accueil!$B$13,IF(OR(ISNUMBER(SEARCH("Véhicule",$C486)),ISNUMBER(SEARCH("Vehicule",$C486)),ISNUMBER(SEARCH("vehicule",$C486))),Accueil!$B$14,IFERROR(VLOOKUP($C486,$L$3:$P$43,5,FALSE),1)))))),2),0)</f>
        <v>0</v>
      </c>
    </row>
    <row r="487" spans="1:34" ht="20.100000000000001" customHeight="1" x14ac:dyDescent="0.25">
      <c r="A487" s="248" t="str">
        <f>IF(NOT(_xlfn.ISFORMULA(D487)),IF(AND(ISNUMBER(D487),D487&lt;&gt;0),Accueil!$B$7,IF(NOT(_xlfn.ISFORMULA(G487)),IF(AND(ISNUMBER(G487),G487&lt;&gt;0),Accueil!$B$7,""),"")),IF(NOT(_xlfn.ISFORMULA(G487)),IF(AND(ISNUMBER(G487),G487&lt;&gt;0),Accueil!$B$7,""),""))</f>
        <v/>
      </c>
      <c r="B487" s="37"/>
      <c r="C487" s="50"/>
      <c r="D487" s="249" t="str">
        <f t="shared" ca="1" si="78"/>
        <v/>
      </c>
      <c r="E487" s="223" t="str">
        <f t="shared" ca="1" si="79"/>
        <v/>
      </c>
      <c r="F487" s="223" t="str">
        <f t="shared" ca="1" si="80"/>
        <v/>
      </c>
      <c r="G487" s="224" t="str">
        <f t="shared" ca="1" si="81"/>
        <v/>
      </c>
      <c r="H487" s="255" t="str">
        <f t="shared" ca="1" si="82"/>
        <v/>
      </c>
      <c r="I487" s="251" t="str">
        <f t="shared" ca="1" si="83"/>
        <v/>
      </c>
      <c r="J487" s="244" t="str">
        <f t="shared" ca="1" si="84"/>
        <v/>
      </c>
      <c r="K487" s="35"/>
      <c r="L487" s="148"/>
      <c r="M487" s="148"/>
      <c r="N487" s="148"/>
      <c r="O487" s="148"/>
      <c r="P487" s="148"/>
      <c r="Q487" s="148"/>
      <c r="R487" s="148"/>
      <c r="S487" s="148"/>
      <c r="T487" s="197"/>
      <c r="U487" s="35"/>
      <c r="X487" s="148"/>
      <c r="Y487" s="148"/>
      <c r="Z487" s="148"/>
      <c r="AA487" s="228" t="b">
        <f t="shared" ca="1" si="85"/>
        <v>1</v>
      </c>
      <c r="AB487" s="228" t="b">
        <f t="shared" si="86"/>
        <v>0</v>
      </c>
      <c r="AC487" s="228" t="b">
        <f ca="1">AND(Accueil!$Z$100="Régulière",Accueil!$E$5="Oui",$AA487,NOT($AB487),OR($AE487="",Accueil!$E$7="",NOT(ISNUMBER(Accueil!$E$7)),$AE487&gt;=Accueil!$E$7))</f>
        <v>0</v>
      </c>
      <c r="AD487" s="228" t="b">
        <f ca="1">AND(Accueil!$Z$100="Régulière",Accueil!$E$8="Oui",$AA487,NOT($AB487),OR($AE487="",Accueil!$E$10="",NOT(ISNUMBER(Accueil!$E$10)),$AE487&gt;=Accueil!$E$10))</f>
        <v>0</v>
      </c>
      <c r="AE487" s="247" t="str">
        <f>IF(NOT(_xlfn.ISFORMULA(A487)),IF(ISNUMBER(A487),A487,IF(NOT(_xlfn.ISFORMULA(D487)),IF(AND(ISNUMBER(D487),D487&lt;&gt;0),Accueil!$B$7,IF(NOT(_xlfn.ISFORMULA(G487)),IF(AND(ISNUMBER(G487),G487&lt;&gt;0),Accueil!$B$7,""),"")),IF(NOT(_xlfn.ISFORMULA(G487)),IF(AND(ISNUMBER(G487),G487&lt;&gt;0),Accueil!$B$7,""),""))),IF(NOT(_xlfn.ISFORMULA(D487)),IF(AND(ISNUMBER(D487),D487&lt;&gt;0),Accueil!$B$7,IF(NOT(_xlfn.ISFORMULA(G487)),IF(AND(ISNUMBER(G487),G487&lt;&gt;0),Accueil!$B$7,""),"")),IF(NOT(_xlfn.ISFORMULA(G487)),IF(AND(ISNUMBER(G487),G487&lt;&gt;0),Accueil!$B$7,""),"")))</f>
        <v/>
      </c>
      <c r="AF487" s="231" t="str">
        <f t="shared" ca="1" si="87"/>
        <v/>
      </c>
      <c r="AG487" s="231">
        <f ca="1">IF($AC487,ROUND(IF(ISNUMBER(E487),E487,0)*(IF(OR(ISNUMBER(SEARCH("Non déductible",$C487)),ISNUMBER(SEARCH("Non deductible",$C487))),0,IF(ISNUMBER(SEARCH("Repas",$C487)),0.5,IF(ISNUMBER(SEARCH("Bureau à domicile",$C487)),Accueil!$B$13,IF(OR(ISNUMBER(SEARCH("Véhicule",$C487)),ISNUMBER(SEARCH("Vehicule",$C487)),ISNUMBER(SEARCH("vehicule",$C487))),Accueil!$B$14,IFERROR(VLOOKUP($C487,$L$3:$P$43,5,FALSE),1)))))),2),0)</f>
        <v>0</v>
      </c>
      <c r="AH487" s="231">
        <f ca="1">IF($AD487,ROUND(IF(ISNUMBER(F487),F487,0)*(IF(OR(ISNUMBER(SEARCH("Non déductible",$C487)),ISNUMBER(SEARCH("Non deductible",$C487))),0,IF(ISNUMBER(SEARCH("Repas",$C487)),0.5,IF(ISNUMBER(SEARCH("Bureau à domicile",$C487)),Accueil!$B$13,IF(OR(ISNUMBER(SEARCH("Véhicule",$C487)),ISNUMBER(SEARCH("Vehicule",$C487)),ISNUMBER(SEARCH("vehicule",$C487))),Accueil!$B$14,IFERROR(VLOOKUP($C487,$L$3:$P$43,5,FALSE),1)))))),2),0)</f>
        <v>0</v>
      </c>
    </row>
    <row r="488" spans="1:34" ht="20.100000000000001" customHeight="1" x14ac:dyDescent="0.25">
      <c r="A488" s="248" t="str">
        <f>IF(NOT(_xlfn.ISFORMULA(D488)),IF(AND(ISNUMBER(D488),D488&lt;&gt;0),Accueil!$B$7,IF(NOT(_xlfn.ISFORMULA(G488)),IF(AND(ISNUMBER(G488),G488&lt;&gt;0),Accueil!$B$7,""),"")),IF(NOT(_xlfn.ISFORMULA(G488)),IF(AND(ISNUMBER(G488),G488&lt;&gt;0),Accueil!$B$7,""),""))</f>
        <v/>
      </c>
      <c r="B488" s="37"/>
      <c r="C488" s="50"/>
      <c r="D488" s="249" t="str">
        <f t="shared" ca="1" si="78"/>
        <v/>
      </c>
      <c r="E488" s="223" t="str">
        <f t="shared" ca="1" si="79"/>
        <v/>
      </c>
      <c r="F488" s="223" t="str">
        <f t="shared" ca="1" si="80"/>
        <v/>
      </c>
      <c r="G488" s="224" t="str">
        <f t="shared" ca="1" si="81"/>
        <v/>
      </c>
      <c r="H488" s="255" t="str">
        <f t="shared" ca="1" si="82"/>
        <v/>
      </c>
      <c r="I488" s="251" t="str">
        <f t="shared" ca="1" si="83"/>
        <v/>
      </c>
      <c r="J488" s="244" t="str">
        <f t="shared" ca="1" si="84"/>
        <v/>
      </c>
      <c r="K488" s="35"/>
      <c r="L488" s="148"/>
      <c r="M488" s="148"/>
      <c r="N488" s="148"/>
      <c r="O488" s="148"/>
      <c r="P488" s="148"/>
      <c r="Q488" s="148"/>
      <c r="R488" s="148"/>
      <c r="S488" s="148"/>
      <c r="T488" s="197"/>
      <c r="U488" s="35"/>
      <c r="X488" s="148"/>
      <c r="Y488" s="148"/>
      <c r="Z488" s="148"/>
      <c r="AA488" s="228" t="b">
        <f t="shared" ca="1" si="85"/>
        <v>1</v>
      </c>
      <c r="AB488" s="228" t="b">
        <f t="shared" si="86"/>
        <v>0</v>
      </c>
      <c r="AC488" s="228" t="b">
        <f ca="1">AND(Accueil!$Z$100="Régulière",Accueil!$E$5="Oui",$AA488,NOT($AB488),OR($AE488="",Accueil!$E$7="",NOT(ISNUMBER(Accueil!$E$7)),$AE488&gt;=Accueil!$E$7))</f>
        <v>0</v>
      </c>
      <c r="AD488" s="228" t="b">
        <f ca="1">AND(Accueil!$Z$100="Régulière",Accueil!$E$8="Oui",$AA488,NOT($AB488),OR($AE488="",Accueil!$E$10="",NOT(ISNUMBER(Accueil!$E$10)),$AE488&gt;=Accueil!$E$10))</f>
        <v>0</v>
      </c>
      <c r="AE488" s="247" t="str">
        <f>IF(NOT(_xlfn.ISFORMULA(A488)),IF(ISNUMBER(A488),A488,IF(NOT(_xlfn.ISFORMULA(D488)),IF(AND(ISNUMBER(D488),D488&lt;&gt;0),Accueil!$B$7,IF(NOT(_xlfn.ISFORMULA(G488)),IF(AND(ISNUMBER(G488),G488&lt;&gt;0),Accueil!$B$7,""),"")),IF(NOT(_xlfn.ISFORMULA(G488)),IF(AND(ISNUMBER(G488),G488&lt;&gt;0),Accueil!$B$7,""),""))),IF(NOT(_xlfn.ISFORMULA(D488)),IF(AND(ISNUMBER(D488),D488&lt;&gt;0),Accueil!$B$7,IF(NOT(_xlfn.ISFORMULA(G488)),IF(AND(ISNUMBER(G488),G488&lt;&gt;0),Accueil!$B$7,""),"")),IF(NOT(_xlfn.ISFORMULA(G488)),IF(AND(ISNUMBER(G488),G488&lt;&gt;0),Accueil!$B$7,""),"")))</f>
        <v/>
      </c>
      <c r="AF488" s="231" t="str">
        <f t="shared" ca="1" si="87"/>
        <v/>
      </c>
      <c r="AG488" s="231">
        <f ca="1">IF($AC488,ROUND(IF(ISNUMBER(E488),E488,0)*(IF(OR(ISNUMBER(SEARCH("Non déductible",$C488)),ISNUMBER(SEARCH("Non deductible",$C488))),0,IF(ISNUMBER(SEARCH("Repas",$C488)),0.5,IF(ISNUMBER(SEARCH("Bureau à domicile",$C488)),Accueil!$B$13,IF(OR(ISNUMBER(SEARCH("Véhicule",$C488)),ISNUMBER(SEARCH("Vehicule",$C488)),ISNUMBER(SEARCH("vehicule",$C488))),Accueil!$B$14,IFERROR(VLOOKUP($C488,$L$3:$P$43,5,FALSE),1)))))),2),0)</f>
        <v>0</v>
      </c>
      <c r="AH488" s="231">
        <f ca="1">IF($AD488,ROUND(IF(ISNUMBER(F488),F488,0)*(IF(OR(ISNUMBER(SEARCH("Non déductible",$C488)),ISNUMBER(SEARCH("Non deductible",$C488))),0,IF(ISNUMBER(SEARCH("Repas",$C488)),0.5,IF(ISNUMBER(SEARCH("Bureau à domicile",$C488)),Accueil!$B$13,IF(OR(ISNUMBER(SEARCH("Véhicule",$C488)),ISNUMBER(SEARCH("Vehicule",$C488)),ISNUMBER(SEARCH("vehicule",$C488))),Accueil!$B$14,IFERROR(VLOOKUP($C488,$L$3:$P$43,5,FALSE),1)))))),2),0)</f>
        <v>0</v>
      </c>
    </row>
    <row r="489" spans="1:34" ht="20.100000000000001" customHeight="1" x14ac:dyDescent="0.25">
      <c r="A489" s="248" t="str">
        <f>IF(NOT(_xlfn.ISFORMULA(D489)),IF(AND(ISNUMBER(D489),D489&lt;&gt;0),Accueil!$B$7,IF(NOT(_xlfn.ISFORMULA(G489)),IF(AND(ISNUMBER(G489),G489&lt;&gt;0),Accueil!$B$7,""),"")),IF(NOT(_xlfn.ISFORMULA(G489)),IF(AND(ISNUMBER(G489),G489&lt;&gt;0),Accueil!$B$7,""),""))</f>
        <v/>
      </c>
      <c r="B489" s="37"/>
      <c r="C489" s="50"/>
      <c r="D489" s="249" t="str">
        <f t="shared" ca="1" si="78"/>
        <v/>
      </c>
      <c r="E489" s="223" t="str">
        <f t="shared" ca="1" si="79"/>
        <v/>
      </c>
      <c r="F489" s="223" t="str">
        <f t="shared" ca="1" si="80"/>
        <v/>
      </c>
      <c r="G489" s="224" t="str">
        <f t="shared" ca="1" si="81"/>
        <v/>
      </c>
      <c r="H489" s="255" t="str">
        <f t="shared" ca="1" si="82"/>
        <v/>
      </c>
      <c r="I489" s="251" t="str">
        <f t="shared" ca="1" si="83"/>
        <v/>
      </c>
      <c r="J489" s="244" t="str">
        <f t="shared" ca="1" si="84"/>
        <v/>
      </c>
      <c r="K489" s="35"/>
      <c r="L489" s="148"/>
      <c r="M489" s="148"/>
      <c r="N489" s="148"/>
      <c r="O489" s="148"/>
      <c r="P489" s="148"/>
      <c r="Q489" s="148"/>
      <c r="R489" s="148"/>
      <c r="S489" s="148"/>
      <c r="T489" s="197"/>
      <c r="U489" s="35"/>
      <c r="X489" s="148"/>
      <c r="Y489" s="148"/>
      <c r="Z489" s="148"/>
      <c r="AA489" s="228" t="b">
        <f t="shared" ca="1" si="85"/>
        <v>1</v>
      </c>
      <c r="AB489" s="228" t="b">
        <f t="shared" si="86"/>
        <v>0</v>
      </c>
      <c r="AC489" s="228" t="b">
        <f ca="1">AND(Accueil!$Z$100="Régulière",Accueil!$E$5="Oui",$AA489,NOT($AB489),OR($AE489="",Accueil!$E$7="",NOT(ISNUMBER(Accueil!$E$7)),$AE489&gt;=Accueil!$E$7))</f>
        <v>0</v>
      </c>
      <c r="AD489" s="228" t="b">
        <f ca="1">AND(Accueil!$Z$100="Régulière",Accueil!$E$8="Oui",$AA489,NOT($AB489),OR($AE489="",Accueil!$E$10="",NOT(ISNUMBER(Accueil!$E$10)),$AE489&gt;=Accueil!$E$10))</f>
        <v>0</v>
      </c>
      <c r="AE489" s="247" t="str">
        <f>IF(NOT(_xlfn.ISFORMULA(A489)),IF(ISNUMBER(A489),A489,IF(NOT(_xlfn.ISFORMULA(D489)),IF(AND(ISNUMBER(D489),D489&lt;&gt;0),Accueil!$B$7,IF(NOT(_xlfn.ISFORMULA(G489)),IF(AND(ISNUMBER(G489),G489&lt;&gt;0),Accueil!$B$7,""),"")),IF(NOT(_xlfn.ISFORMULA(G489)),IF(AND(ISNUMBER(G489),G489&lt;&gt;0),Accueil!$B$7,""),""))),IF(NOT(_xlfn.ISFORMULA(D489)),IF(AND(ISNUMBER(D489),D489&lt;&gt;0),Accueil!$B$7,IF(NOT(_xlfn.ISFORMULA(G489)),IF(AND(ISNUMBER(G489),G489&lt;&gt;0),Accueil!$B$7,""),"")),IF(NOT(_xlfn.ISFORMULA(G489)),IF(AND(ISNUMBER(G489),G489&lt;&gt;0),Accueil!$B$7,""),"")))</f>
        <v/>
      </c>
      <c r="AF489" s="231" t="str">
        <f t="shared" ca="1" si="87"/>
        <v/>
      </c>
      <c r="AG489" s="231">
        <f ca="1">IF($AC489,ROUND(IF(ISNUMBER(E489),E489,0)*(IF(OR(ISNUMBER(SEARCH("Non déductible",$C489)),ISNUMBER(SEARCH("Non deductible",$C489))),0,IF(ISNUMBER(SEARCH("Repas",$C489)),0.5,IF(ISNUMBER(SEARCH("Bureau à domicile",$C489)),Accueil!$B$13,IF(OR(ISNUMBER(SEARCH("Véhicule",$C489)),ISNUMBER(SEARCH("Vehicule",$C489)),ISNUMBER(SEARCH("vehicule",$C489))),Accueil!$B$14,IFERROR(VLOOKUP($C489,$L$3:$P$43,5,FALSE),1)))))),2),0)</f>
        <v>0</v>
      </c>
      <c r="AH489" s="231">
        <f ca="1">IF($AD489,ROUND(IF(ISNUMBER(F489),F489,0)*(IF(OR(ISNUMBER(SEARCH("Non déductible",$C489)),ISNUMBER(SEARCH("Non deductible",$C489))),0,IF(ISNUMBER(SEARCH("Repas",$C489)),0.5,IF(ISNUMBER(SEARCH("Bureau à domicile",$C489)),Accueil!$B$13,IF(OR(ISNUMBER(SEARCH("Véhicule",$C489)),ISNUMBER(SEARCH("Vehicule",$C489)),ISNUMBER(SEARCH("vehicule",$C489))),Accueil!$B$14,IFERROR(VLOOKUP($C489,$L$3:$P$43,5,FALSE),1)))))),2),0)</f>
        <v>0</v>
      </c>
    </row>
    <row r="490" spans="1:34" ht="20.100000000000001" customHeight="1" x14ac:dyDescent="0.25">
      <c r="A490" s="248" t="str">
        <f>IF(NOT(_xlfn.ISFORMULA(D490)),IF(AND(ISNUMBER(D490),D490&lt;&gt;0),Accueil!$B$7,IF(NOT(_xlfn.ISFORMULA(G490)),IF(AND(ISNUMBER(G490),G490&lt;&gt;0),Accueil!$B$7,""),"")),IF(NOT(_xlfn.ISFORMULA(G490)),IF(AND(ISNUMBER(G490),G490&lt;&gt;0),Accueil!$B$7,""),""))</f>
        <v/>
      </c>
      <c r="B490" s="37"/>
      <c r="C490" s="50"/>
      <c r="D490" s="249" t="str">
        <f t="shared" ca="1" si="78"/>
        <v/>
      </c>
      <c r="E490" s="223" t="str">
        <f t="shared" ca="1" si="79"/>
        <v/>
      </c>
      <c r="F490" s="223" t="str">
        <f t="shared" ca="1" si="80"/>
        <v/>
      </c>
      <c r="G490" s="224" t="str">
        <f t="shared" ca="1" si="81"/>
        <v/>
      </c>
      <c r="H490" s="255" t="str">
        <f t="shared" ca="1" si="82"/>
        <v/>
      </c>
      <c r="I490" s="251" t="str">
        <f t="shared" ca="1" si="83"/>
        <v/>
      </c>
      <c r="J490" s="244" t="str">
        <f t="shared" ca="1" si="84"/>
        <v/>
      </c>
      <c r="K490" s="35"/>
      <c r="L490" s="148"/>
      <c r="M490" s="148"/>
      <c r="N490" s="148"/>
      <c r="O490" s="148"/>
      <c r="P490" s="148"/>
      <c r="Q490" s="148"/>
      <c r="R490" s="148"/>
      <c r="S490" s="148"/>
      <c r="T490" s="197"/>
      <c r="U490" s="35"/>
      <c r="X490" s="148"/>
      <c r="Y490" s="148"/>
      <c r="Z490" s="148"/>
      <c r="AA490" s="228" t="b">
        <f t="shared" ca="1" si="85"/>
        <v>1</v>
      </c>
      <c r="AB490" s="228" t="b">
        <f t="shared" si="86"/>
        <v>0</v>
      </c>
      <c r="AC490" s="228" t="b">
        <f ca="1">AND(Accueil!$Z$100="Régulière",Accueil!$E$5="Oui",$AA490,NOT($AB490),OR($AE490="",Accueil!$E$7="",NOT(ISNUMBER(Accueil!$E$7)),$AE490&gt;=Accueil!$E$7))</f>
        <v>0</v>
      </c>
      <c r="AD490" s="228" t="b">
        <f ca="1">AND(Accueil!$Z$100="Régulière",Accueil!$E$8="Oui",$AA490,NOT($AB490),OR($AE490="",Accueil!$E$10="",NOT(ISNUMBER(Accueil!$E$10)),$AE490&gt;=Accueil!$E$10))</f>
        <v>0</v>
      </c>
      <c r="AE490" s="247" t="str">
        <f>IF(NOT(_xlfn.ISFORMULA(A490)),IF(ISNUMBER(A490),A490,IF(NOT(_xlfn.ISFORMULA(D490)),IF(AND(ISNUMBER(D490),D490&lt;&gt;0),Accueil!$B$7,IF(NOT(_xlfn.ISFORMULA(G490)),IF(AND(ISNUMBER(G490),G490&lt;&gt;0),Accueil!$B$7,""),"")),IF(NOT(_xlfn.ISFORMULA(G490)),IF(AND(ISNUMBER(G490),G490&lt;&gt;0),Accueil!$B$7,""),""))),IF(NOT(_xlfn.ISFORMULA(D490)),IF(AND(ISNUMBER(D490),D490&lt;&gt;0),Accueil!$B$7,IF(NOT(_xlfn.ISFORMULA(G490)),IF(AND(ISNUMBER(G490),G490&lt;&gt;0),Accueil!$B$7,""),"")),IF(NOT(_xlfn.ISFORMULA(G490)),IF(AND(ISNUMBER(G490),G490&lt;&gt;0),Accueil!$B$7,""),"")))</f>
        <v/>
      </c>
      <c r="AF490" s="231" t="str">
        <f t="shared" ca="1" si="87"/>
        <v/>
      </c>
      <c r="AG490" s="231">
        <f ca="1">IF($AC490,ROUND(IF(ISNUMBER(E490),E490,0)*(IF(OR(ISNUMBER(SEARCH("Non déductible",$C490)),ISNUMBER(SEARCH("Non deductible",$C490))),0,IF(ISNUMBER(SEARCH("Repas",$C490)),0.5,IF(ISNUMBER(SEARCH("Bureau à domicile",$C490)),Accueil!$B$13,IF(OR(ISNUMBER(SEARCH("Véhicule",$C490)),ISNUMBER(SEARCH("Vehicule",$C490)),ISNUMBER(SEARCH("vehicule",$C490))),Accueil!$B$14,IFERROR(VLOOKUP($C490,$L$3:$P$43,5,FALSE),1)))))),2),0)</f>
        <v>0</v>
      </c>
      <c r="AH490" s="231">
        <f ca="1">IF($AD490,ROUND(IF(ISNUMBER(F490),F490,0)*(IF(OR(ISNUMBER(SEARCH("Non déductible",$C490)),ISNUMBER(SEARCH("Non deductible",$C490))),0,IF(ISNUMBER(SEARCH("Repas",$C490)),0.5,IF(ISNUMBER(SEARCH("Bureau à domicile",$C490)),Accueil!$B$13,IF(OR(ISNUMBER(SEARCH("Véhicule",$C490)),ISNUMBER(SEARCH("Vehicule",$C490)),ISNUMBER(SEARCH("vehicule",$C490))),Accueil!$B$14,IFERROR(VLOOKUP($C490,$L$3:$P$43,5,FALSE),1)))))),2),0)</f>
        <v>0</v>
      </c>
    </row>
    <row r="491" spans="1:34" ht="20.100000000000001" customHeight="1" x14ac:dyDescent="0.25">
      <c r="A491" s="248" t="str">
        <f>IF(NOT(_xlfn.ISFORMULA(D491)),IF(AND(ISNUMBER(D491),D491&lt;&gt;0),Accueil!$B$7,IF(NOT(_xlfn.ISFORMULA(G491)),IF(AND(ISNUMBER(G491),G491&lt;&gt;0),Accueil!$B$7,""),"")),IF(NOT(_xlfn.ISFORMULA(G491)),IF(AND(ISNUMBER(G491),G491&lt;&gt;0),Accueil!$B$7,""),""))</f>
        <v/>
      </c>
      <c r="B491" s="37"/>
      <c r="C491" s="50"/>
      <c r="D491" s="249" t="str">
        <f t="shared" ca="1" si="78"/>
        <v/>
      </c>
      <c r="E491" s="223" t="str">
        <f t="shared" ca="1" si="79"/>
        <v/>
      </c>
      <c r="F491" s="223" t="str">
        <f t="shared" ca="1" si="80"/>
        <v/>
      </c>
      <c r="G491" s="224" t="str">
        <f t="shared" ca="1" si="81"/>
        <v/>
      </c>
      <c r="H491" s="255" t="str">
        <f t="shared" ca="1" si="82"/>
        <v/>
      </c>
      <c r="I491" s="251" t="str">
        <f t="shared" ca="1" si="83"/>
        <v/>
      </c>
      <c r="J491" s="244" t="str">
        <f t="shared" ca="1" si="84"/>
        <v/>
      </c>
      <c r="K491" s="35"/>
      <c r="L491" s="148"/>
      <c r="M491" s="148"/>
      <c r="N491" s="148"/>
      <c r="O491" s="148"/>
      <c r="P491" s="148"/>
      <c r="Q491" s="148"/>
      <c r="R491" s="148"/>
      <c r="S491" s="148"/>
      <c r="T491" s="197"/>
      <c r="U491" s="35"/>
      <c r="X491" s="148"/>
      <c r="Y491" s="148"/>
      <c r="Z491" s="148"/>
      <c r="AA491" s="228" t="b">
        <f t="shared" ca="1" si="85"/>
        <v>1</v>
      </c>
      <c r="AB491" s="228" t="b">
        <f t="shared" si="86"/>
        <v>0</v>
      </c>
      <c r="AC491" s="228" t="b">
        <f ca="1">AND(Accueil!$Z$100="Régulière",Accueil!$E$5="Oui",$AA491,NOT($AB491),OR($AE491="",Accueil!$E$7="",NOT(ISNUMBER(Accueil!$E$7)),$AE491&gt;=Accueil!$E$7))</f>
        <v>0</v>
      </c>
      <c r="AD491" s="228" t="b">
        <f ca="1">AND(Accueil!$Z$100="Régulière",Accueil!$E$8="Oui",$AA491,NOT($AB491),OR($AE491="",Accueil!$E$10="",NOT(ISNUMBER(Accueil!$E$10)),$AE491&gt;=Accueil!$E$10))</f>
        <v>0</v>
      </c>
      <c r="AE491" s="247" t="str">
        <f>IF(NOT(_xlfn.ISFORMULA(A491)),IF(ISNUMBER(A491),A491,IF(NOT(_xlfn.ISFORMULA(D491)),IF(AND(ISNUMBER(D491),D491&lt;&gt;0),Accueil!$B$7,IF(NOT(_xlfn.ISFORMULA(G491)),IF(AND(ISNUMBER(G491),G491&lt;&gt;0),Accueil!$B$7,""),"")),IF(NOT(_xlfn.ISFORMULA(G491)),IF(AND(ISNUMBER(G491),G491&lt;&gt;0),Accueil!$B$7,""),""))),IF(NOT(_xlfn.ISFORMULA(D491)),IF(AND(ISNUMBER(D491),D491&lt;&gt;0),Accueil!$B$7,IF(NOT(_xlfn.ISFORMULA(G491)),IF(AND(ISNUMBER(G491),G491&lt;&gt;0),Accueil!$B$7,""),"")),IF(NOT(_xlfn.ISFORMULA(G491)),IF(AND(ISNUMBER(G491),G491&lt;&gt;0),Accueil!$B$7,""),"")))</f>
        <v/>
      </c>
      <c r="AF491" s="231" t="str">
        <f t="shared" ca="1" si="87"/>
        <v/>
      </c>
      <c r="AG491" s="231">
        <f ca="1">IF($AC491,ROUND(IF(ISNUMBER(E491),E491,0)*(IF(OR(ISNUMBER(SEARCH("Non déductible",$C491)),ISNUMBER(SEARCH("Non deductible",$C491))),0,IF(ISNUMBER(SEARCH("Repas",$C491)),0.5,IF(ISNUMBER(SEARCH("Bureau à domicile",$C491)),Accueil!$B$13,IF(OR(ISNUMBER(SEARCH("Véhicule",$C491)),ISNUMBER(SEARCH("Vehicule",$C491)),ISNUMBER(SEARCH("vehicule",$C491))),Accueil!$B$14,IFERROR(VLOOKUP($C491,$L$3:$P$43,5,FALSE),1)))))),2),0)</f>
        <v>0</v>
      </c>
      <c r="AH491" s="231">
        <f ca="1">IF($AD491,ROUND(IF(ISNUMBER(F491),F491,0)*(IF(OR(ISNUMBER(SEARCH("Non déductible",$C491)),ISNUMBER(SEARCH("Non deductible",$C491))),0,IF(ISNUMBER(SEARCH("Repas",$C491)),0.5,IF(ISNUMBER(SEARCH("Bureau à domicile",$C491)),Accueil!$B$13,IF(OR(ISNUMBER(SEARCH("Véhicule",$C491)),ISNUMBER(SEARCH("Vehicule",$C491)),ISNUMBER(SEARCH("vehicule",$C491))),Accueil!$B$14,IFERROR(VLOOKUP($C491,$L$3:$P$43,5,FALSE),1)))))),2),0)</f>
        <v>0</v>
      </c>
    </row>
    <row r="492" spans="1:34" ht="20.100000000000001" customHeight="1" x14ac:dyDescent="0.25">
      <c r="A492" s="248" t="str">
        <f>IF(NOT(_xlfn.ISFORMULA(D492)),IF(AND(ISNUMBER(D492),D492&lt;&gt;0),Accueil!$B$7,IF(NOT(_xlfn.ISFORMULA(G492)),IF(AND(ISNUMBER(G492),G492&lt;&gt;0),Accueil!$B$7,""),"")),IF(NOT(_xlfn.ISFORMULA(G492)),IF(AND(ISNUMBER(G492),G492&lt;&gt;0),Accueil!$B$7,""),""))</f>
        <v/>
      </c>
      <c r="B492" s="37"/>
      <c r="C492" s="50"/>
      <c r="D492" s="249" t="str">
        <f t="shared" ca="1" si="78"/>
        <v/>
      </c>
      <c r="E492" s="223" t="str">
        <f t="shared" ca="1" si="79"/>
        <v/>
      </c>
      <c r="F492" s="223" t="str">
        <f t="shared" ca="1" si="80"/>
        <v/>
      </c>
      <c r="G492" s="224" t="str">
        <f t="shared" ca="1" si="81"/>
        <v/>
      </c>
      <c r="H492" s="255" t="str">
        <f t="shared" ca="1" si="82"/>
        <v/>
      </c>
      <c r="I492" s="251" t="str">
        <f t="shared" ca="1" si="83"/>
        <v/>
      </c>
      <c r="J492" s="244" t="str">
        <f t="shared" ca="1" si="84"/>
        <v/>
      </c>
      <c r="K492" s="35"/>
      <c r="L492" s="148"/>
      <c r="M492" s="148"/>
      <c r="N492" s="148"/>
      <c r="O492" s="148"/>
      <c r="P492" s="148"/>
      <c r="Q492" s="148"/>
      <c r="R492" s="148"/>
      <c r="S492" s="148"/>
      <c r="T492" s="197"/>
      <c r="U492" s="35"/>
      <c r="X492" s="148"/>
      <c r="Y492" s="148"/>
      <c r="Z492" s="148"/>
      <c r="AA492" s="228" t="b">
        <f t="shared" ca="1" si="85"/>
        <v>1</v>
      </c>
      <c r="AB492" s="228" t="b">
        <f t="shared" si="86"/>
        <v>0</v>
      </c>
      <c r="AC492" s="228" t="b">
        <f ca="1">AND(Accueil!$Z$100="Régulière",Accueil!$E$5="Oui",$AA492,NOT($AB492),OR($AE492="",Accueil!$E$7="",NOT(ISNUMBER(Accueil!$E$7)),$AE492&gt;=Accueil!$E$7))</f>
        <v>0</v>
      </c>
      <c r="AD492" s="228" t="b">
        <f ca="1">AND(Accueil!$Z$100="Régulière",Accueil!$E$8="Oui",$AA492,NOT($AB492),OR($AE492="",Accueil!$E$10="",NOT(ISNUMBER(Accueil!$E$10)),$AE492&gt;=Accueil!$E$10))</f>
        <v>0</v>
      </c>
      <c r="AE492" s="247" t="str">
        <f>IF(NOT(_xlfn.ISFORMULA(A492)),IF(ISNUMBER(A492),A492,IF(NOT(_xlfn.ISFORMULA(D492)),IF(AND(ISNUMBER(D492),D492&lt;&gt;0),Accueil!$B$7,IF(NOT(_xlfn.ISFORMULA(G492)),IF(AND(ISNUMBER(G492),G492&lt;&gt;0),Accueil!$B$7,""),"")),IF(NOT(_xlfn.ISFORMULA(G492)),IF(AND(ISNUMBER(G492),G492&lt;&gt;0),Accueil!$B$7,""),""))),IF(NOT(_xlfn.ISFORMULA(D492)),IF(AND(ISNUMBER(D492),D492&lt;&gt;0),Accueil!$B$7,IF(NOT(_xlfn.ISFORMULA(G492)),IF(AND(ISNUMBER(G492),G492&lt;&gt;0),Accueil!$B$7,""),"")),IF(NOT(_xlfn.ISFORMULA(G492)),IF(AND(ISNUMBER(G492),G492&lt;&gt;0),Accueil!$B$7,""),"")))</f>
        <v/>
      </c>
      <c r="AF492" s="231" t="str">
        <f t="shared" ca="1" si="87"/>
        <v/>
      </c>
      <c r="AG492" s="231">
        <f ca="1">IF($AC492,ROUND(IF(ISNUMBER(E492),E492,0)*(IF(OR(ISNUMBER(SEARCH("Non déductible",$C492)),ISNUMBER(SEARCH("Non deductible",$C492))),0,IF(ISNUMBER(SEARCH("Repas",$C492)),0.5,IF(ISNUMBER(SEARCH("Bureau à domicile",$C492)),Accueil!$B$13,IF(OR(ISNUMBER(SEARCH("Véhicule",$C492)),ISNUMBER(SEARCH("Vehicule",$C492)),ISNUMBER(SEARCH("vehicule",$C492))),Accueil!$B$14,IFERROR(VLOOKUP($C492,$L$3:$P$43,5,FALSE),1)))))),2),0)</f>
        <v>0</v>
      </c>
      <c r="AH492" s="231">
        <f ca="1">IF($AD492,ROUND(IF(ISNUMBER(F492),F492,0)*(IF(OR(ISNUMBER(SEARCH("Non déductible",$C492)),ISNUMBER(SEARCH("Non deductible",$C492))),0,IF(ISNUMBER(SEARCH("Repas",$C492)),0.5,IF(ISNUMBER(SEARCH("Bureau à domicile",$C492)),Accueil!$B$13,IF(OR(ISNUMBER(SEARCH("Véhicule",$C492)),ISNUMBER(SEARCH("Vehicule",$C492)),ISNUMBER(SEARCH("vehicule",$C492))),Accueil!$B$14,IFERROR(VLOOKUP($C492,$L$3:$P$43,5,FALSE),1)))))),2),0)</f>
        <v>0</v>
      </c>
    </row>
    <row r="493" spans="1:34" ht="20.100000000000001" customHeight="1" x14ac:dyDescent="0.25">
      <c r="A493" s="248" t="str">
        <f>IF(NOT(_xlfn.ISFORMULA(D493)),IF(AND(ISNUMBER(D493),D493&lt;&gt;0),Accueil!$B$7,IF(NOT(_xlfn.ISFORMULA(G493)),IF(AND(ISNUMBER(G493),G493&lt;&gt;0),Accueil!$B$7,""),"")),IF(NOT(_xlfn.ISFORMULA(G493)),IF(AND(ISNUMBER(G493),G493&lt;&gt;0),Accueil!$B$7,""),""))</f>
        <v/>
      </c>
      <c r="B493" s="37"/>
      <c r="C493" s="50"/>
      <c r="D493" s="249" t="str">
        <f t="shared" ca="1" si="78"/>
        <v/>
      </c>
      <c r="E493" s="223" t="str">
        <f t="shared" ca="1" si="79"/>
        <v/>
      </c>
      <c r="F493" s="223" t="str">
        <f t="shared" ca="1" si="80"/>
        <v/>
      </c>
      <c r="G493" s="224" t="str">
        <f t="shared" ca="1" si="81"/>
        <v/>
      </c>
      <c r="H493" s="255" t="str">
        <f t="shared" ca="1" si="82"/>
        <v/>
      </c>
      <c r="I493" s="251" t="str">
        <f t="shared" ca="1" si="83"/>
        <v/>
      </c>
      <c r="J493" s="244" t="str">
        <f t="shared" ca="1" si="84"/>
        <v/>
      </c>
      <c r="K493" s="35"/>
      <c r="L493" s="148"/>
      <c r="M493" s="148"/>
      <c r="N493" s="148"/>
      <c r="O493" s="148"/>
      <c r="P493" s="148"/>
      <c r="Q493" s="148"/>
      <c r="R493" s="148"/>
      <c r="S493" s="148"/>
      <c r="T493" s="197"/>
      <c r="U493" s="35"/>
      <c r="X493" s="148"/>
      <c r="Y493" s="148"/>
      <c r="Z493" s="148"/>
      <c r="AA493" s="228" t="b">
        <f t="shared" ca="1" si="85"/>
        <v>1</v>
      </c>
      <c r="AB493" s="228" t="b">
        <f t="shared" si="86"/>
        <v>0</v>
      </c>
      <c r="AC493" s="228" t="b">
        <f ca="1">AND(Accueil!$Z$100="Régulière",Accueil!$E$5="Oui",$AA493,NOT($AB493),OR($AE493="",Accueil!$E$7="",NOT(ISNUMBER(Accueil!$E$7)),$AE493&gt;=Accueil!$E$7))</f>
        <v>0</v>
      </c>
      <c r="AD493" s="228" t="b">
        <f ca="1">AND(Accueil!$Z$100="Régulière",Accueil!$E$8="Oui",$AA493,NOT($AB493),OR($AE493="",Accueil!$E$10="",NOT(ISNUMBER(Accueil!$E$10)),$AE493&gt;=Accueil!$E$10))</f>
        <v>0</v>
      </c>
      <c r="AE493" s="247" t="str">
        <f>IF(NOT(_xlfn.ISFORMULA(A493)),IF(ISNUMBER(A493),A493,IF(NOT(_xlfn.ISFORMULA(D493)),IF(AND(ISNUMBER(D493),D493&lt;&gt;0),Accueil!$B$7,IF(NOT(_xlfn.ISFORMULA(G493)),IF(AND(ISNUMBER(G493),G493&lt;&gt;0),Accueil!$B$7,""),"")),IF(NOT(_xlfn.ISFORMULA(G493)),IF(AND(ISNUMBER(G493),G493&lt;&gt;0),Accueil!$B$7,""),""))),IF(NOT(_xlfn.ISFORMULA(D493)),IF(AND(ISNUMBER(D493),D493&lt;&gt;0),Accueil!$B$7,IF(NOT(_xlfn.ISFORMULA(G493)),IF(AND(ISNUMBER(G493),G493&lt;&gt;0),Accueil!$B$7,""),"")),IF(NOT(_xlfn.ISFORMULA(G493)),IF(AND(ISNUMBER(G493),G493&lt;&gt;0),Accueil!$B$7,""),"")))</f>
        <v/>
      </c>
      <c r="AF493" s="231" t="str">
        <f t="shared" ca="1" si="87"/>
        <v/>
      </c>
      <c r="AG493" s="231">
        <f ca="1">IF($AC493,ROUND(IF(ISNUMBER(E493),E493,0)*(IF(OR(ISNUMBER(SEARCH("Non déductible",$C493)),ISNUMBER(SEARCH("Non deductible",$C493))),0,IF(ISNUMBER(SEARCH("Repas",$C493)),0.5,IF(ISNUMBER(SEARCH("Bureau à domicile",$C493)),Accueil!$B$13,IF(OR(ISNUMBER(SEARCH("Véhicule",$C493)),ISNUMBER(SEARCH("Vehicule",$C493)),ISNUMBER(SEARCH("vehicule",$C493))),Accueil!$B$14,IFERROR(VLOOKUP($C493,$L$3:$P$43,5,FALSE),1)))))),2),0)</f>
        <v>0</v>
      </c>
      <c r="AH493" s="231">
        <f ca="1">IF($AD493,ROUND(IF(ISNUMBER(F493),F493,0)*(IF(OR(ISNUMBER(SEARCH("Non déductible",$C493)),ISNUMBER(SEARCH("Non deductible",$C493))),0,IF(ISNUMBER(SEARCH("Repas",$C493)),0.5,IF(ISNUMBER(SEARCH("Bureau à domicile",$C493)),Accueil!$B$13,IF(OR(ISNUMBER(SEARCH("Véhicule",$C493)),ISNUMBER(SEARCH("Vehicule",$C493)),ISNUMBER(SEARCH("vehicule",$C493))),Accueil!$B$14,IFERROR(VLOOKUP($C493,$L$3:$P$43,5,FALSE),1)))))),2),0)</f>
        <v>0</v>
      </c>
    </row>
    <row r="494" spans="1:34" ht="20.100000000000001" customHeight="1" x14ac:dyDescent="0.25">
      <c r="A494" s="248" t="str">
        <f>IF(NOT(_xlfn.ISFORMULA(D494)),IF(AND(ISNUMBER(D494),D494&lt;&gt;0),Accueil!$B$7,IF(NOT(_xlfn.ISFORMULA(G494)),IF(AND(ISNUMBER(G494),G494&lt;&gt;0),Accueil!$B$7,""),"")),IF(NOT(_xlfn.ISFORMULA(G494)),IF(AND(ISNUMBER(G494),G494&lt;&gt;0),Accueil!$B$7,""),""))</f>
        <v/>
      </c>
      <c r="B494" s="37"/>
      <c r="C494" s="50"/>
      <c r="D494" s="249" t="str">
        <f t="shared" ca="1" si="78"/>
        <v/>
      </c>
      <c r="E494" s="223" t="str">
        <f t="shared" ca="1" si="79"/>
        <v/>
      </c>
      <c r="F494" s="223" t="str">
        <f t="shared" ca="1" si="80"/>
        <v/>
      </c>
      <c r="G494" s="224" t="str">
        <f t="shared" ca="1" si="81"/>
        <v/>
      </c>
      <c r="H494" s="255" t="str">
        <f t="shared" ca="1" si="82"/>
        <v/>
      </c>
      <c r="I494" s="251" t="str">
        <f t="shared" ca="1" si="83"/>
        <v/>
      </c>
      <c r="J494" s="244" t="str">
        <f t="shared" ca="1" si="84"/>
        <v/>
      </c>
      <c r="K494" s="35"/>
      <c r="L494" s="148"/>
      <c r="M494" s="148"/>
      <c r="N494" s="148"/>
      <c r="O494" s="148"/>
      <c r="P494" s="148"/>
      <c r="Q494" s="148"/>
      <c r="R494" s="148"/>
      <c r="S494" s="148"/>
      <c r="T494" s="197"/>
      <c r="U494" s="35"/>
      <c r="X494" s="148"/>
      <c r="Y494" s="148"/>
      <c r="Z494" s="148"/>
      <c r="AA494" s="228" t="b">
        <f t="shared" ca="1" si="85"/>
        <v>1</v>
      </c>
      <c r="AB494" s="228" t="b">
        <f t="shared" si="86"/>
        <v>0</v>
      </c>
      <c r="AC494" s="228" t="b">
        <f ca="1">AND(Accueil!$Z$100="Régulière",Accueil!$E$5="Oui",$AA494,NOT($AB494),OR($AE494="",Accueil!$E$7="",NOT(ISNUMBER(Accueil!$E$7)),$AE494&gt;=Accueil!$E$7))</f>
        <v>0</v>
      </c>
      <c r="AD494" s="228" t="b">
        <f ca="1">AND(Accueil!$Z$100="Régulière",Accueil!$E$8="Oui",$AA494,NOT($AB494),OR($AE494="",Accueil!$E$10="",NOT(ISNUMBER(Accueil!$E$10)),$AE494&gt;=Accueil!$E$10))</f>
        <v>0</v>
      </c>
      <c r="AE494" s="247" t="str">
        <f>IF(NOT(_xlfn.ISFORMULA(A494)),IF(ISNUMBER(A494),A494,IF(NOT(_xlfn.ISFORMULA(D494)),IF(AND(ISNUMBER(D494),D494&lt;&gt;0),Accueil!$B$7,IF(NOT(_xlfn.ISFORMULA(G494)),IF(AND(ISNUMBER(G494),G494&lt;&gt;0),Accueil!$B$7,""),"")),IF(NOT(_xlfn.ISFORMULA(G494)),IF(AND(ISNUMBER(G494),G494&lt;&gt;0),Accueil!$B$7,""),""))),IF(NOT(_xlfn.ISFORMULA(D494)),IF(AND(ISNUMBER(D494),D494&lt;&gt;0),Accueil!$B$7,IF(NOT(_xlfn.ISFORMULA(G494)),IF(AND(ISNUMBER(G494),G494&lt;&gt;0),Accueil!$B$7,""),"")),IF(NOT(_xlfn.ISFORMULA(G494)),IF(AND(ISNUMBER(G494),G494&lt;&gt;0),Accueil!$B$7,""),"")))</f>
        <v/>
      </c>
      <c r="AF494" s="231" t="str">
        <f t="shared" ca="1" si="87"/>
        <v/>
      </c>
      <c r="AG494" s="231">
        <f ca="1">IF($AC494,ROUND(IF(ISNUMBER(E494),E494,0)*(IF(OR(ISNUMBER(SEARCH("Non déductible",$C494)),ISNUMBER(SEARCH("Non deductible",$C494))),0,IF(ISNUMBER(SEARCH("Repas",$C494)),0.5,IF(ISNUMBER(SEARCH("Bureau à domicile",$C494)),Accueil!$B$13,IF(OR(ISNUMBER(SEARCH("Véhicule",$C494)),ISNUMBER(SEARCH("Vehicule",$C494)),ISNUMBER(SEARCH("vehicule",$C494))),Accueil!$B$14,IFERROR(VLOOKUP($C494,$L$3:$P$43,5,FALSE),1)))))),2),0)</f>
        <v>0</v>
      </c>
      <c r="AH494" s="231">
        <f ca="1">IF($AD494,ROUND(IF(ISNUMBER(F494),F494,0)*(IF(OR(ISNUMBER(SEARCH("Non déductible",$C494)),ISNUMBER(SEARCH("Non deductible",$C494))),0,IF(ISNUMBER(SEARCH("Repas",$C494)),0.5,IF(ISNUMBER(SEARCH("Bureau à domicile",$C494)),Accueil!$B$13,IF(OR(ISNUMBER(SEARCH("Véhicule",$C494)),ISNUMBER(SEARCH("Vehicule",$C494)),ISNUMBER(SEARCH("vehicule",$C494))),Accueil!$B$14,IFERROR(VLOOKUP($C494,$L$3:$P$43,5,FALSE),1)))))),2),0)</f>
        <v>0</v>
      </c>
    </row>
    <row r="495" spans="1:34" ht="20.100000000000001" customHeight="1" x14ac:dyDescent="0.25">
      <c r="A495" s="248" t="str">
        <f>IF(NOT(_xlfn.ISFORMULA(D495)),IF(AND(ISNUMBER(D495),D495&lt;&gt;0),Accueil!$B$7,IF(NOT(_xlfn.ISFORMULA(G495)),IF(AND(ISNUMBER(G495),G495&lt;&gt;0),Accueil!$B$7,""),"")),IF(NOT(_xlfn.ISFORMULA(G495)),IF(AND(ISNUMBER(G495),G495&lt;&gt;0),Accueil!$B$7,""),""))</f>
        <v/>
      </c>
      <c r="B495" s="37"/>
      <c r="C495" s="50"/>
      <c r="D495" s="249" t="str">
        <f t="shared" ca="1" si="78"/>
        <v/>
      </c>
      <c r="E495" s="223" t="str">
        <f t="shared" ca="1" si="79"/>
        <v/>
      </c>
      <c r="F495" s="223" t="str">
        <f t="shared" ca="1" si="80"/>
        <v/>
      </c>
      <c r="G495" s="224" t="str">
        <f t="shared" ca="1" si="81"/>
        <v/>
      </c>
      <c r="H495" s="255" t="str">
        <f t="shared" ca="1" si="82"/>
        <v/>
      </c>
      <c r="I495" s="251" t="str">
        <f t="shared" ca="1" si="83"/>
        <v/>
      </c>
      <c r="J495" s="244" t="str">
        <f t="shared" ca="1" si="84"/>
        <v/>
      </c>
      <c r="K495" s="35"/>
      <c r="L495" s="148"/>
      <c r="M495" s="148"/>
      <c r="N495" s="148"/>
      <c r="O495" s="148"/>
      <c r="P495" s="148"/>
      <c r="Q495" s="148"/>
      <c r="R495" s="148"/>
      <c r="S495" s="148"/>
      <c r="T495" s="197"/>
      <c r="U495" s="35"/>
      <c r="X495" s="148"/>
      <c r="Y495" s="148"/>
      <c r="Z495" s="148"/>
      <c r="AA495" s="228" t="b">
        <f t="shared" ca="1" si="85"/>
        <v>1</v>
      </c>
      <c r="AB495" s="228" t="b">
        <f t="shared" si="86"/>
        <v>0</v>
      </c>
      <c r="AC495" s="228" t="b">
        <f ca="1">AND(Accueil!$Z$100="Régulière",Accueil!$E$5="Oui",$AA495,NOT($AB495),OR($AE495="",Accueil!$E$7="",NOT(ISNUMBER(Accueil!$E$7)),$AE495&gt;=Accueil!$E$7))</f>
        <v>0</v>
      </c>
      <c r="AD495" s="228" t="b">
        <f ca="1">AND(Accueil!$Z$100="Régulière",Accueil!$E$8="Oui",$AA495,NOT($AB495),OR($AE495="",Accueil!$E$10="",NOT(ISNUMBER(Accueil!$E$10)),$AE495&gt;=Accueil!$E$10))</f>
        <v>0</v>
      </c>
      <c r="AE495" s="247" t="str">
        <f>IF(NOT(_xlfn.ISFORMULA(A495)),IF(ISNUMBER(A495),A495,IF(NOT(_xlfn.ISFORMULA(D495)),IF(AND(ISNUMBER(D495),D495&lt;&gt;0),Accueil!$B$7,IF(NOT(_xlfn.ISFORMULA(G495)),IF(AND(ISNUMBER(G495),G495&lt;&gt;0),Accueil!$B$7,""),"")),IF(NOT(_xlfn.ISFORMULA(G495)),IF(AND(ISNUMBER(G495),G495&lt;&gt;0),Accueil!$B$7,""),""))),IF(NOT(_xlfn.ISFORMULA(D495)),IF(AND(ISNUMBER(D495),D495&lt;&gt;0),Accueil!$B$7,IF(NOT(_xlfn.ISFORMULA(G495)),IF(AND(ISNUMBER(G495),G495&lt;&gt;0),Accueil!$B$7,""),"")),IF(NOT(_xlfn.ISFORMULA(G495)),IF(AND(ISNUMBER(G495),G495&lt;&gt;0),Accueil!$B$7,""),"")))</f>
        <v/>
      </c>
      <c r="AF495" s="231" t="str">
        <f t="shared" ca="1" si="87"/>
        <v/>
      </c>
      <c r="AG495" s="231">
        <f ca="1">IF($AC495,ROUND(IF(ISNUMBER(E495),E495,0)*(IF(OR(ISNUMBER(SEARCH("Non déductible",$C495)),ISNUMBER(SEARCH("Non deductible",$C495))),0,IF(ISNUMBER(SEARCH("Repas",$C495)),0.5,IF(ISNUMBER(SEARCH("Bureau à domicile",$C495)),Accueil!$B$13,IF(OR(ISNUMBER(SEARCH("Véhicule",$C495)),ISNUMBER(SEARCH("Vehicule",$C495)),ISNUMBER(SEARCH("vehicule",$C495))),Accueil!$B$14,IFERROR(VLOOKUP($C495,$L$3:$P$43,5,FALSE),1)))))),2),0)</f>
        <v>0</v>
      </c>
      <c r="AH495" s="231">
        <f ca="1">IF($AD495,ROUND(IF(ISNUMBER(F495),F495,0)*(IF(OR(ISNUMBER(SEARCH("Non déductible",$C495)),ISNUMBER(SEARCH("Non deductible",$C495))),0,IF(ISNUMBER(SEARCH("Repas",$C495)),0.5,IF(ISNUMBER(SEARCH("Bureau à domicile",$C495)),Accueil!$B$13,IF(OR(ISNUMBER(SEARCH("Véhicule",$C495)),ISNUMBER(SEARCH("Vehicule",$C495)),ISNUMBER(SEARCH("vehicule",$C495))),Accueil!$B$14,IFERROR(VLOOKUP($C495,$L$3:$P$43,5,FALSE),1)))))),2),0)</f>
        <v>0</v>
      </c>
    </row>
    <row r="496" spans="1:34" ht="20.100000000000001" customHeight="1" x14ac:dyDescent="0.25">
      <c r="A496" s="248" t="str">
        <f>IF(NOT(_xlfn.ISFORMULA(D496)),IF(AND(ISNUMBER(D496),D496&lt;&gt;0),Accueil!$B$7,IF(NOT(_xlfn.ISFORMULA(G496)),IF(AND(ISNUMBER(G496),G496&lt;&gt;0),Accueil!$B$7,""),"")),IF(NOT(_xlfn.ISFORMULA(G496)),IF(AND(ISNUMBER(G496),G496&lt;&gt;0),Accueil!$B$7,""),""))</f>
        <v/>
      </c>
      <c r="B496" s="37"/>
      <c r="C496" s="50"/>
      <c r="D496" s="249" t="str">
        <f t="shared" ca="1" si="78"/>
        <v/>
      </c>
      <c r="E496" s="223" t="str">
        <f t="shared" ca="1" si="79"/>
        <v/>
      </c>
      <c r="F496" s="223" t="str">
        <f t="shared" ca="1" si="80"/>
        <v/>
      </c>
      <c r="G496" s="224" t="str">
        <f t="shared" ca="1" si="81"/>
        <v/>
      </c>
      <c r="H496" s="255" t="str">
        <f t="shared" ca="1" si="82"/>
        <v/>
      </c>
      <c r="I496" s="251" t="str">
        <f t="shared" ca="1" si="83"/>
        <v/>
      </c>
      <c r="J496" s="244" t="str">
        <f t="shared" ca="1" si="84"/>
        <v/>
      </c>
      <c r="K496" s="35"/>
      <c r="L496" s="148"/>
      <c r="M496" s="148"/>
      <c r="N496" s="148"/>
      <c r="O496" s="148"/>
      <c r="P496" s="148"/>
      <c r="Q496" s="148"/>
      <c r="R496" s="148"/>
      <c r="S496" s="148"/>
      <c r="T496" s="197"/>
      <c r="U496" s="35"/>
      <c r="X496" s="148"/>
      <c r="Y496" s="148"/>
      <c r="Z496" s="148"/>
      <c r="AA496" s="228" t="b">
        <f t="shared" ca="1" si="85"/>
        <v>1</v>
      </c>
      <c r="AB496" s="228" t="b">
        <f t="shared" si="86"/>
        <v>0</v>
      </c>
      <c r="AC496" s="228" t="b">
        <f ca="1">AND(Accueil!$Z$100="Régulière",Accueil!$E$5="Oui",$AA496,NOT($AB496),OR($AE496="",Accueil!$E$7="",NOT(ISNUMBER(Accueil!$E$7)),$AE496&gt;=Accueil!$E$7))</f>
        <v>0</v>
      </c>
      <c r="AD496" s="228" t="b">
        <f ca="1">AND(Accueil!$Z$100="Régulière",Accueil!$E$8="Oui",$AA496,NOT($AB496),OR($AE496="",Accueil!$E$10="",NOT(ISNUMBER(Accueil!$E$10)),$AE496&gt;=Accueil!$E$10))</f>
        <v>0</v>
      </c>
      <c r="AE496" s="247" t="str">
        <f>IF(NOT(_xlfn.ISFORMULA(A496)),IF(ISNUMBER(A496),A496,IF(NOT(_xlfn.ISFORMULA(D496)),IF(AND(ISNUMBER(D496),D496&lt;&gt;0),Accueil!$B$7,IF(NOT(_xlfn.ISFORMULA(G496)),IF(AND(ISNUMBER(G496),G496&lt;&gt;0),Accueil!$B$7,""),"")),IF(NOT(_xlfn.ISFORMULA(G496)),IF(AND(ISNUMBER(G496),G496&lt;&gt;0),Accueil!$B$7,""),""))),IF(NOT(_xlfn.ISFORMULA(D496)),IF(AND(ISNUMBER(D496),D496&lt;&gt;0),Accueil!$B$7,IF(NOT(_xlfn.ISFORMULA(G496)),IF(AND(ISNUMBER(G496),G496&lt;&gt;0),Accueil!$B$7,""),"")),IF(NOT(_xlfn.ISFORMULA(G496)),IF(AND(ISNUMBER(G496),G496&lt;&gt;0),Accueil!$B$7,""),"")))</f>
        <v/>
      </c>
      <c r="AF496" s="231" t="str">
        <f t="shared" ca="1" si="87"/>
        <v/>
      </c>
      <c r="AG496" s="231">
        <f ca="1">IF($AC496,ROUND(IF(ISNUMBER(E496),E496,0)*(IF(OR(ISNUMBER(SEARCH("Non déductible",$C496)),ISNUMBER(SEARCH("Non deductible",$C496))),0,IF(ISNUMBER(SEARCH("Repas",$C496)),0.5,IF(ISNUMBER(SEARCH("Bureau à domicile",$C496)),Accueil!$B$13,IF(OR(ISNUMBER(SEARCH("Véhicule",$C496)),ISNUMBER(SEARCH("Vehicule",$C496)),ISNUMBER(SEARCH("vehicule",$C496))),Accueil!$B$14,IFERROR(VLOOKUP($C496,$L$3:$P$43,5,FALSE),1)))))),2),0)</f>
        <v>0</v>
      </c>
      <c r="AH496" s="231">
        <f ca="1">IF($AD496,ROUND(IF(ISNUMBER(F496),F496,0)*(IF(OR(ISNUMBER(SEARCH("Non déductible",$C496)),ISNUMBER(SEARCH("Non deductible",$C496))),0,IF(ISNUMBER(SEARCH("Repas",$C496)),0.5,IF(ISNUMBER(SEARCH("Bureau à domicile",$C496)),Accueil!$B$13,IF(OR(ISNUMBER(SEARCH("Véhicule",$C496)),ISNUMBER(SEARCH("Vehicule",$C496)),ISNUMBER(SEARCH("vehicule",$C496))),Accueil!$B$14,IFERROR(VLOOKUP($C496,$L$3:$P$43,5,FALSE),1)))))),2),0)</f>
        <v>0</v>
      </c>
    </row>
    <row r="497" spans="1:34" ht="20.100000000000001" customHeight="1" x14ac:dyDescent="0.25">
      <c r="A497" s="248" t="str">
        <f>IF(NOT(_xlfn.ISFORMULA(D497)),IF(AND(ISNUMBER(D497),D497&lt;&gt;0),Accueil!$B$7,IF(NOT(_xlfn.ISFORMULA(G497)),IF(AND(ISNUMBER(G497),G497&lt;&gt;0),Accueil!$B$7,""),"")),IF(NOT(_xlfn.ISFORMULA(G497)),IF(AND(ISNUMBER(G497),G497&lt;&gt;0),Accueil!$B$7,""),""))</f>
        <v/>
      </c>
      <c r="B497" s="37"/>
      <c r="C497" s="50"/>
      <c r="D497" s="249" t="str">
        <f t="shared" ca="1" si="78"/>
        <v/>
      </c>
      <c r="E497" s="223" t="str">
        <f t="shared" ca="1" si="79"/>
        <v/>
      </c>
      <c r="F497" s="223" t="str">
        <f t="shared" ca="1" si="80"/>
        <v/>
      </c>
      <c r="G497" s="224" t="str">
        <f t="shared" ca="1" si="81"/>
        <v/>
      </c>
      <c r="H497" s="255" t="str">
        <f t="shared" ca="1" si="82"/>
        <v/>
      </c>
      <c r="I497" s="251" t="str">
        <f t="shared" ca="1" si="83"/>
        <v/>
      </c>
      <c r="J497" s="244" t="str">
        <f t="shared" ca="1" si="84"/>
        <v/>
      </c>
      <c r="K497" s="35"/>
      <c r="L497" s="148"/>
      <c r="M497" s="148"/>
      <c r="N497" s="148"/>
      <c r="O497" s="148"/>
      <c r="P497" s="148"/>
      <c r="Q497" s="148"/>
      <c r="R497" s="148"/>
      <c r="S497" s="148"/>
      <c r="T497" s="197"/>
      <c r="U497" s="35"/>
      <c r="X497" s="148"/>
      <c r="Y497" s="148"/>
      <c r="Z497" s="148"/>
      <c r="AA497" s="228" t="b">
        <f t="shared" ca="1" si="85"/>
        <v>1</v>
      </c>
      <c r="AB497" s="228" t="b">
        <f t="shared" si="86"/>
        <v>0</v>
      </c>
      <c r="AC497" s="228" t="b">
        <f ca="1">AND(Accueil!$Z$100="Régulière",Accueil!$E$5="Oui",$AA497,NOT($AB497),OR($AE497="",Accueil!$E$7="",NOT(ISNUMBER(Accueil!$E$7)),$AE497&gt;=Accueil!$E$7))</f>
        <v>0</v>
      </c>
      <c r="AD497" s="228" t="b">
        <f ca="1">AND(Accueil!$Z$100="Régulière",Accueil!$E$8="Oui",$AA497,NOT($AB497),OR($AE497="",Accueil!$E$10="",NOT(ISNUMBER(Accueil!$E$10)),$AE497&gt;=Accueil!$E$10))</f>
        <v>0</v>
      </c>
      <c r="AE497" s="247" t="str">
        <f>IF(NOT(_xlfn.ISFORMULA(A497)),IF(ISNUMBER(A497),A497,IF(NOT(_xlfn.ISFORMULA(D497)),IF(AND(ISNUMBER(D497),D497&lt;&gt;0),Accueil!$B$7,IF(NOT(_xlfn.ISFORMULA(G497)),IF(AND(ISNUMBER(G497),G497&lt;&gt;0),Accueil!$B$7,""),"")),IF(NOT(_xlfn.ISFORMULA(G497)),IF(AND(ISNUMBER(G497),G497&lt;&gt;0),Accueil!$B$7,""),""))),IF(NOT(_xlfn.ISFORMULA(D497)),IF(AND(ISNUMBER(D497),D497&lt;&gt;0),Accueil!$B$7,IF(NOT(_xlfn.ISFORMULA(G497)),IF(AND(ISNUMBER(G497),G497&lt;&gt;0),Accueil!$B$7,""),"")),IF(NOT(_xlfn.ISFORMULA(G497)),IF(AND(ISNUMBER(G497),G497&lt;&gt;0),Accueil!$B$7,""),"")))</f>
        <v/>
      </c>
      <c r="AF497" s="231" t="str">
        <f t="shared" ca="1" si="87"/>
        <v/>
      </c>
      <c r="AG497" s="231">
        <f ca="1">IF($AC497,ROUND(IF(ISNUMBER(E497),E497,0)*(IF(OR(ISNUMBER(SEARCH("Non déductible",$C497)),ISNUMBER(SEARCH("Non deductible",$C497))),0,IF(ISNUMBER(SEARCH("Repas",$C497)),0.5,IF(ISNUMBER(SEARCH("Bureau à domicile",$C497)),Accueil!$B$13,IF(OR(ISNUMBER(SEARCH("Véhicule",$C497)),ISNUMBER(SEARCH("Vehicule",$C497)),ISNUMBER(SEARCH("vehicule",$C497))),Accueil!$B$14,IFERROR(VLOOKUP($C497,$L$3:$P$43,5,FALSE),1)))))),2),0)</f>
        <v>0</v>
      </c>
      <c r="AH497" s="231">
        <f ca="1">IF($AD497,ROUND(IF(ISNUMBER(F497),F497,0)*(IF(OR(ISNUMBER(SEARCH("Non déductible",$C497)),ISNUMBER(SEARCH("Non deductible",$C497))),0,IF(ISNUMBER(SEARCH("Repas",$C497)),0.5,IF(ISNUMBER(SEARCH("Bureau à domicile",$C497)),Accueil!$B$13,IF(OR(ISNUMBER(SEARCH("Véhicule",$C497)),ISNUMBER(SEARCH("Vehicule",$C497)),ISNUMBER(SEARCH("vehicule",$C497))),Accueil!$B$14,IFERROR(VLOOKUP($C497,$L$3:$P$43,5,FALSE),1)))))),2),0)</f>
        <v>0</v>
      </c>
    </row>
    <row r="498" spans="1:34" ht="20.100000000000001" customHeight="1" x14ac:dyDescent="0.25">
      <c r="A498" s="248" t="str">
        <f>IF(NOT(_xlfn.ISFORMULA(D498)),IF(AND(ISNUMBER(D498),D498&lt;&gt;0),Accueil!$B$7,IF(NOT(_xlfn.ISFORMULA(G498)),IF(AND(ISNUMBER(G498),G498&lt;&gt;0),Accueil!$B$7,""),"")),IF(NOT(_xlfn.ISFORMULA(G498)),IF(AND(ISNUMBER(G498),G498&lt;&gt;0),Accueil!$B$7,""),""))</f>
        <v/>
      </c>
      <c r="B498" s="37"/>
      <c r="C498" s="50"/>
      <c r="D498" s="249" t="str">
        <f t="shared" ca="1" si="78"/>
        <v/>
      </c>
      <c r="E498" s="223" t="str">
        <f t="shared" ca="1" si="79"/>
        <v/>
      </c>
      <c r="F498" s="223" t="str">
        <f t="shared" ca="1" si="80"/>
        <v/>
      </c>
      <c r="G498" s="224" t="str">
        <f t="shared" ca="1" si="81"/>
        <v/>
      </c>
      <c r="H498" s="255" t="str">
        <f t="shared" ca="1" si="82"/>
        <v/>
      </c>
      <c r="I498" s="251" t="str">
        <f t="shared" ca="1" si="83"/>
        <v/>
      </c>
      <c r="J498" s="244" t="str">
        <f t="shared" ca="1" si="84"/>
        <v/>
      </c>
      <c r="K498" s="35"/>
      <c r="L498" s="148"/>
      <c r="M498" s="148"/>
      <c r="N498" s="148"/>
      <c r="O498" s="148"/>
      <c r="P498" s="148"/>
      <c r="Q498" s="148"/>
      <c r="R498" s="148"/>
      <c r="S498" s="148"/>
      <c r="T498" s="197"/>
      <c r="U498" s="35"/>
      <c r="X498" s="148"/>
      <c r="Y498" s="148"/>
      <c r="Z498" s="148"/>
      <c r="AA498" s="228" t="b">
        <f t="shared" ca="1" si="85"/>
        <v>1</v>
      </c>
      <c r="AB498" s="228" t="b">
        <f t="shared" si="86"/>
        <v>0</v>
      </c>
      <c r="AC498" s="228" t="b">
        <f ca="1">AND(Accueil!$Z$100="Régulière",Accueil!$E$5="Oui",$AA498,NOT($AB498),OR($AE498="",Accueil!$E$7="",NOT(ISNUMBER(Accueil!$E$7)),$AE498&gt;=Accueil!$E$7))</f>
        <v>0</v>
      </c>
      <c r="AD498" s="228" t="b">
        <f ca="1">AND(Accueil!$Z$100="Régulière",Accueil!$E$8="Oui",$AA498,NOT($AB498),OR($AE498="",Accueil!$E$10="",NOT(ISNUMBER(Accueil!$E$10)),$AE498&gt;=Accueil!$E$10))</f>
        <v>0</v>
      </c>
      <c r="AE498" s="247" t="str">
        <f>IF(NOT(_xlfn.ISFORMULA(A498)),IF(ISNUMBER(A498),A498,IF(NOT(_xlfn.ISFORMULA(D498)),IF(AND(ISNUMBER(D498),D498&lt;&gt;0),Accueil!$B$7,IF(NOT(_xlfn.ISFORMULA(G498)),IF(AND(ISNUMBER(G498),G498&lt;&gt;0),Accueil!$B$7,""),"")),IF(NOT(_xlfn.ISFORMULA(G498)),IF(AND(ISNUMBER(G498),G498&lt;&gt;0),Accueil!$B$7,""),""))),IF(NOT(_xlfn.ISFORMULA(D498)),IF(AND(ISNUMBER(D498),D498&lt;&gt;0),Accueil!$B$7,IF(NOT(_xlfn.ISFORMULA(G498)),IF(AND(ISNUMBER(G498),G498&lt;&gt;0),Accueil!$B$7,""),"")),IF(NOT(_xlfn.ISFORMULA(G498)),IF(AND(ISNUMBER(G498),G498&lt;&gt;0),Accueil!$B$7,""),"")))</f>
        <v/>
      </c>
      <c r="AF498" s="231" t="str">
        <f t="shared" ca="1" si="87"/>
        <v/>
      </c>
      <c r="AG498" s="231">
        <f ca="1">IF($AC498,ROUND(IF(ISNUMBER(E498),E498,0)*(IF(OR(ISNUMBER(SEARCH("Non déductible",$C498)),ISNUMBER(SEARCH("Non deductible",$C498))),0,IF(ISNUMBER(SEARCH("Repas",$C498)),0.5,IF(ISNUMBER(SEARCH("Bureau à domicile",$C498)),Accueil!$B$13,IF(OR(ISNUMBER(SEARCH("Véhicule",$C498)),ISNUMBER(SEARCH("Vehicule",$C498)),ISNUMBER(SEARCH("vehicule",$C498))),Accueil!$B$14,IFERROR(VLOOKUP($C498,$L$3:$P$43,5,FALSE),1)))))),2),0)</f>
        <v>0</v>
      </c>
      <c r="AH498" s="231">
        <f ca="1">IF($AD498,ROUND(IF(ISNUMBER(F498),F498,0)*(IF(OR(ISNUMBER(SEARCH("Non déductible",$C498)),ISNUMBER(SEARCH("Non deductible",$C498))),0,IF(ISNUMBER(SEARCH("Repas",$C498)),0.5,IF(ISNUMBER(SEARCH("Bureau à domicile",$C498)),Accueil!$B$13,IF(OR(ISNUMBER(SEARCH("Véhicule",$C498)),ISNUMBER(SEARCH("Vehicule",$C498)),ISNUMBER(SEARCH("vehicule",$C498))),Accueil!$B$14,IFERROR(VLOOKUP($C498,$L$3:$P$43,5,FALSE),1)))))),2),0)</f>
        <v>0</v>
      </c>
    </row>
    <row r="499" spans="1:34" ht="20.100000000000001" customHeight="1" x14ac:dyDescent="0.25">
      <c r="A499" s="248" t="str">
        <f>IF(NOT(_xlfn.ISFORMULA(D499)),IF(AND(ISNUMBER(D499),D499&lt;&gt;0),Accueil!$B$7,IF(NOT(_xlfn.ISFORMULA(G499)),IF(AND(ISNUMBER(G499),G499&lt;&gt;0),Accueil!$B$7,""),"")),IF(NOT(_xlfn.ISFORMULA(G499)),IF(AND(ISNUMBER(G499),G499&lt;&gt;0),Accueil!$B$7,""),""))</f>
        <v/>
      </c>
      <c r="B499" s="37"/>
      <c r="C499" s="50"/>
      <c r="D499" s="249" t="str">
        <f t="shared" ca="1" si="78"/>
        <v/>
      </c>
      <c r="E499" s="223" t="str">
        <f t="shared" ca="1" si="79"/>
        <v/>
      </c>
      <c r="F499" s="223" t="str">
        <f t="shared" ca="1" si="80"/>
        <v/>
      </c>
      <c r="G499" s="224" t="str">
        <f t="shared" ca="1" si="81"/>
        <v/>
      </c>
      <c r="H499" s="255" t="str">
        <f t="shared" ca="1" si="82"/>
        <v/>
      </c>
      <c r="I499" s="251" t="str">
        <f t="shared" ca="1" si="83"/>
        <v/>
      </c>
      <c r="J499" s="244" t="str">
        <f t="shared" ca="1" si="84"/>
        <v/>
      </c>
      <c r="K499" s="35"/>
      <c r="L499" s="148"/>
      <c r="M499" s="148"/>
      <c r="N499" s="148"/>
      <c r="O499" s="148"/>
      <c r="P499" s="148"/>
      <c r="Q499" s="148"/>
      <c r="R499" s="148"/>
      <c r="S499" s="148"/>
      <c r="T499" s="197"/>
      <c r="U499" s="35"/>
      <c r="X499" s="148"/>
      <c r="Y499" s="148"/>
      <c r="Z499" s="148"/>
      <c r="AA499" s="228" t="b">
        <f t="shared" ca="1" si="85"/>
        <v>1</v>
      </c>
      <c r="AB499" s="228" t="b">
        <f t="shared" si="86"/>
        <v>0</v>
      </c>
      <c r="AC499" s="228" t="b">
        <f ca="1">AND(Accueil!$Z$100="Régulière",Accueil!$E$5="Oui",$AA499,NOT($AB499),OR($AE499="",Accueil!$E$7="",NOT(ISNUMBER(Accueil!$E$7)),$AE499&gt;=Accueil!$E$7))</f>
        <v>0</v>
      </c>
      <c r="AD499" s="228" t="b">
        <f ca="1">AND(Accueil!$Z$100="Régulière",Accueil!$E$8="Oui",$AA499,NOT($AB499),OR($AE499="",Accueil!$E$10="",NOT(ISNUMBER(Accueil!$E$10)),$AE499&gt;=Accueil!$E$10))</f>
        <v>0</v>
      </c>
      <c r="AE499" s="247" t="str">
        <f>IF(NOT(_xlfn.ISFORMULA(A499)),IF(ISNUMBER(A499),A499,IF(NOT(_xlfn.ISFORMULA(D499)),IF(AND(ISNUMBER(D499),D499&lt;&gt;0),Accueil!$B$7,IF(NOT(_xlfn.ISFORMULA(G499)),IF(AND(ISNUMBER(G499),G499&lt;&gt;0),Accueil!$B$7,""),"")),IF(NOT(_xlfn.ISFORMULA(G499)),IF(AND(ISNUMBER(G499),G499&lt;&gt;0),Accueil!$B$7,""),""))),IF(NOT(_xlfn.ISFORMULA(D499)),IF(AND(ISNUMBER(D499),D499&lt;&gt;0),Accueil!$B$7,IF(NOT(_xlfn.ISFORMULA(G499)),IF(AND(ISNUMBER(G499),G499&lt;&gt;0),Accueil!$B$7,""),"")),IF(NOT(_xlfn.ISFORMULA(G499)),IF(AND(ISNUMBER(G499),G499&lt;&gt;0),Accueil!$B$7,""),"")))</f>
        <v/>
      </c>
      <c r="AF499" s="231" t="str">
        <f t="shared" ca="1" si="87"/>
        <v/>
      </c>
      <c r="AG499" s="231">
        <f ca="1">IF($AC499,ROUND(IF(ISNUMBER(E499),E499,0)*(IF(OR(ISNUMBER(SEARCH("Non déductible",$C499)),ISNUMBER(SEARCH("Non deductible",$C499))),0,IF(ISNUMBER(SEARCH("Repas",$C499)),0.5,IF(ISNUMBER(SEARCH("Bureau à domicile",$C499)),Accueil!$B$13,IF(OR(ISNUMBER(SEARCH("Véhicule",$C499)),ISNUMBER(SEARCH("Vehicule",$C499)),ISNUMBER(SEARCH("vehicule",$C499))),Accueil!$B$14,IFERROR(VLOOKUP($C499,$L$3:$P$43,5,FALSE),1)))))),2),0)</f>
        <v>0</v>
      </c>
      <c r="AH499" s="231">
        <f ca="1">IF($AD499,ROUND(IF(ISNUMBER(F499),F499,0)*(IF(OR(ISNUMBER(SEARCH("Non déductible",$C499)),ISNUMBER(SEARCH("Non deductible",$C499))),0,IF(ISNUMBER(SEARCH("Repas",$C499)),0.5,IF(ISNUMBER(SEARCH("Bureau à domicile",$C499)),Accueil!$B$13,IF(OR(ISNUMBER(SEARCH("Véhicule",$C499)),ISNUMBER(SEARCH("Vehicule",$C499)),ISNUMBER(SEARCH("vehicule",$C499))),Accueil!$B$14,IFERROR(VLOOKUP($C499,$L$3:$P$43,5,FALSE),1)))))),2),0)</f>
        <v>0</v>
      </c>
    </row>
    <row r="500" spans="1:34" ht="20.100000000000001" customHeight="1" x14ac:dyDescent="0.25">
      <c r="A500" s="248" t="str">
        <f>IF(NOT(_xlfn.ISFORMULA(D500)),IF(AND(ISNUMBER(D500),D500&lt;&gt;0),Accueil!$B$7,IF(NOT(_xlfn.ISFORMULA(G500)),IF(AND(ISNUMBER(G500),G500&lt;&gt;0),Accueil!$B$7,""),"")),IF(NOT(_xlfn.ISFORMULA(G500)),IF(AND(ISNUMBER(G500),G500&lt;&gt;0),Accueil!$B$7,""),""))</f>
        <v/>
      </c>
      <c r="B500" s="37"/>
      <c r="C500" s="50"/>
      <c r="D500" s="249" t="str">
        <f t="shared" ca="1" si="78"/>
        <v/>
      </c>
      <c r="E500" s="223" t="str">
        <f t="shared" ca="1" si="79"/>
        <v/>
      </c>
      <c r="F500" s="223" t="str">
        <f t="shared" ca="1" si="80"/>
        <v/>
      </c>
      <c r="G500" s="224" t="str">
        <f t="shared" ca="1" si="81"/>
        <v/>
      </c>
      <c r="H500" s="255" t="str">
        <f t="shared" ca="1" si="82"/>
        <v/>
      </c>
      <c r="I500" s="251" t="str">
        <f t="shared" ca="1" si="83"/>
        <v/>
      </c>
      <c r="J500" s="244" t="str">
        <f t="shared" ca="1" si="84"/>
        <v/>
      </c>
      <c r="K500" s="35"/>
      <c r="L500" s="148"/>
      <c r="M500" s="148"/>
      <c r="N500" s="148"/>
      <c r="O500" s="148"/>
      <c r="P500" s="148"/>
      <c r="Q500" s="148"/>
      <c r="R500" s="148"/>
      <c r="S500" s="148"/>
      <c r="T500" s="197"/>
      <c r="U500" s="35"/>
      <c r="X500" s="148"/>
      <c r="Y500" s="148"/>
      <c r="Z500" s="148"/>
      <c r="AA500" s="228" t="b">
        <f t="shared" ca="1" si="85"/>
        <v>1</v>
      </c>
      <c r="AB500" s="228" t="b">
        <f t="shared" si="86"/>
        <v>0</v>
      </c>
      <c r="AC500" s="228" t="b">
        <f ca="1">AND(Accueil!$Z$100="Régulière",Accueil!$E$5="Oui",$AA500,NOT($AB500),OR($AE500="",Accueil!$E$7="",NOT(ISNUMBER(Accueil!$E$7)),$AE500&gt;=Accueil!$E$7))</f>
        <v>0</v>
      </c>
      <c r="AD500" s="228" t="b">
        <f ca="1">AND(Accueil!$Z$100="Régulière",Accueil!$E$8="Oui",$AA500,NOT($AB500),OR($AE500="",Accueil!$E$10="",NOT(ISNUMBER(Accueil!$E$10)),$AE500&gt;=Accueil!$E$10))</f>
        <v>0</v>
      </c>
      <c r="AE500" s="247" t="str">
        <f>IF(NOT(_xlfn.ISFORMULA(A500)),IF(ISNUMBER(A500),A500,IF(NOT(_xlfn.ISFORMULA(D500)),IF(AND(ISNUMBER(D500),D500&lt;&gt;0),Accueil!$B$7,IF(NOT(_xlfn.ISFORMULA(G500)),IF(AND(ISNUMBER(G500),G500&lt;&gt;0),Accueil!$B$7,""),"")),IF(NOT(_xlfn.ISFORMULA(G500)),IF(AND(ISNUMBER(G500),G500&lt;&gt;0),Accueil!$B$7,""),""))),IF(NOT(_xlfn.ISFORMULA(D500)),IF(AND(ISNUMBER(D500),D500&lt;&gt;0),Accueil!$B$7,IF(NOT(_xlfn.ISFORMULA(G500)),IF(AND(ISNUMBER(G500),G500&lt;&gt;0),Accueil!$B$7,""),"")),IF(NOT(_xlfn.ISFORMULA(G500)),IF(AND(ISNUMBER(G500),G500&lt;&gt;0),Accueil!$B$7,""),"")))</f>
        <v/>
      </c>
      <c r="AF500" s="231" t="str">
        <f t="shared" ca="1" si="87"/>
        <v/>
      </c>
      <c r="AG500" s="231">
        <f ca="1">IF($AC500,ROUND(IF(ISNUMBER(E500),E500,0)*(IF(OR(ISNUMBER(SEARCH("Non déductible",$C500)),ISNUMBER(SEARCH("Non deductible",$C500))),0,IF(ISNUMBER(SEARCH("Repas",$C500)),0.5,IF(ISNUMBER(SEARCH("Bureau à domicile",$C500)),Accueil!$B$13,IF(OR(ISNUMBER(SEARCH("Véhicule",$C500)),ISNUMBER(SEARCH("Vehicule",$C500)),ISNUMBER(SEARCH("vehicule",$C500))),Accueil!$B$14,IFERROR(VLOOKUP($C500,$L$3:$P$43,5,FALSE),1)))))),2),0)</f>
        <v>0</v>
      </c>
      <c r="AH500" s="231">
        <f ca="1">IF($AD500,ROUND(IF(ISNUMBER(F500),F500,0)*(IF(OR(ISNUMBER(SEARCH("Non déductible",$C500)),ISNUMBER(SEARCH("Non deductible",$C500))),0,IF(ISNUMBER(SEARCH("Repas",$C500)),0.5,IF(ISNUMBER(SEARCH("Bureau à domicile",$C500)),Accueil!$B$13,IF(OR(ISNUMBER(SEARCH("Véhicule",$C500)),ISNUMBER(SEARCH("Vehicule",$C500)),ISNUMBER(SEARCH("vehicule",$C500))),Accueil!$B$14,IFERROR(VLOOKUP($C500,$L$3:$P$43,5,FALSE),1)))))),2),0)</f>
        <v>0</v>
      </c>
    </row>
    <row r="501" spans="1:34" ht="20.100000000000001" customHeight="1" x14ac:dyDescent="0.25">
      <c r="A501" s="248" t="str">
        <f>IF(NOT(_xlfn.ISFORMULA(D501)),IF(AND(ISNUMBER(D501),D501&lt;&gt;0),Accueil!$B$7,IF(NOT(_xlfn.ISFORMULA(G501)),IF(AND(ISNUMBER(G501),G501&lt;&gt;0),Accueil!$B$7,""),"")),IF(NOT(_xlfn.ISFORMULA(G501)),IF(AND(ISNUMBER(G501),G501&lt;&gt;0),Accueil!$B$7,""),""))</f>
        <v/>
      </c>
      <c r="B501" s="37"/>
      <c r="C501" s="50"/>
      <c r="D501" s="249" t="str">
        <f t="shared" ca="1" si="78"/>
        <v/>
      </c>
      <c r="E501" s="223" t="str">
        <f t="shared" ca="1" si="79"/>
        <v/>
      </c>
      <c r="F501" s="223" t="str">
        <f t="shared" ca="1" si="80"/>
        <v/>
      </c>
      <c r="G501" s="224" t="str">
        <f t="shared" ca="1" si="81"/>
        <v/>
      </c>
      <c r="H501" s="255" t="str">
        <f t="shared" ca="1" si="82"/>
        <v/>
      </c>
      <c r="I501" s="251" t="str">
        <f t="shared" ca="1" si="83"/>
        <v/>
      </c>
      <c r="J501" s="244" t="str">
        <f t="shared" ca="1" si="84"/>
        <v/>
      </c>
      <c r="K501" s="35"/>
      <c r="L501" s="148"/>
      <c r="M501" s="148"/>
      <c r="N501" s="148"/>
      <c r="O501" s="148"/>
      <c r="P501" s="148"/>
      <c r="Q501" s="148"/>
      <c r="R501" s="148"/>
      <c r="S501" s="148"/>
      <c r="T501" s="197"/>
      <c r="U501" s="35"/>
      <c r="X501" s="148"/>
      <c r="Y501" s="148"/>
      <c r="Z501" s="148"/>
      <c r="AA501" s="228" t="b">
        <f t="shared" ca="1" si="85"/>
        <v>1</v>
      </c>
      <c r="AB501" s="228" t="b">
        <f t="shared" si="86"/>
        <v>0</v>
      </c>
      <c r="AC501" s="228" t="b">
        <f ca="1">AND(Accueil!$Z$100="Régulière",Accueil!$E$5="Oui",$AA501,NOT($AB501),OR($AE501="",Accueil!$E$7="",NOT(ISNUMBER(Accueil!$E$7)),$AE501&gt;=Accueil!$E$7))</f>
        <v>0</v>
      </c>
      <c r="AD501" s="228" t="b">
        <f ca="1">AND(Accueil!$Z$100="Régulière",Accueil!$E$8="Oui",$AA501,NOT($AB501),OR($AE501="",Accueil!$E$10="",NOT(ISNUMBER(Accueil!$E$10)),$AE501&gt;=Accueil!$E$10))</f>
        <v>0</v>
      </c>
      <c r="AE501" s="247" t="str">
        <f>IF(NOT(_xlfn.ISFORMULA(A501)),IF(ISNUMBER(A501),A501,IF(NOT(_xlfn.ISFORMULA(D501)),IF(AND(ISNUMBER(D501),D501&lt;&gt;0),Accueil!$B$7,IF(NOT(_xlfn.ISFORMULA(G501)),IF(AND(ISNUMBER(G501),G501&lt;&gt;0),Accueil!$B$7,""),"")),IF(NOT(_xlfn.ISFORMULA(G501)),IF(AND(ISNUMBER(G501),G501&lt;&gt;0),Accueil!$B$7,""),""))),IF(NOT(_xlfn.ISFORMULA(D501)),IF(AND(ISNUMBER(D501),D501&lt;&gt;0),Accueil!$B$7,IF(NOT(_xlfn.ISFORMULA(G501)),IF(AND(ISNUMBER(G501),G501&lt;&gt;0),Accueil!$B$7,""),"")),IF(NOT(_xlfn.ISFORMULA(G501)),IF(AND(ISNUMBER(G501),G501&lt;&gt;0),Accueil!$B$7,""),"")))</f>
        <v/>
      </c>
      <c r="AF501" s="231" t="str">
        <f t="shared" ca="1" si="87"/>
        <v/>
      </c>
      <c r="AG501" s="231">
        <f ca="1">IF($AC501,ROUND(IF(ISNUMBER(E501),E501,0)*(IF(OR(ISNUMBER(SEARCH("Non déductible",$C501)),ISNUMBER(SEARCH("Non deductible",$C501))),0,IF(ISNUMBER(SEARCH("Repas",$C501)),0.5,IF(ISNUMBER(SEARCH("Bureau à domicile",$C501)),Accueil!$B$13,IF(OR(ISNUMBER(SEARCH("Véhicule",$C501)),ISNUMBER(SEARCH("Vehicule",$C501)),ISNUMBER(SEARCH("vehicule",$C501))),Accueil!$B$14,IFERROR(VLOOKUP($C501,$L$3:$P$43,5,FALSE),1)))))),2),0)</f>
        <v>0</v>
      </c>
      <c r="AH501" s="231">
        <f ca="1">IF($AD501,ROUND(IF(ISNUMBER(F501),F501,0)*(IF(OR(ISNUMBER(SEARCH("Non déductible",$C501)),ISNUMBER(SEARCH("Non deductible",$C501))),0,IF(ISNUMBER(SEARCH("Repas",$C501)),0.5,IF(ISNUMBER(SEARCH("Bureau à domicile",$C501)),Accueil!$B$13,IF(OR(ISNUMBER(SEARCH("Véhicule",$C501)),ISNUMBER(SEARCH("Vehicule",$C501)),ISNUMBER(SEARCH("vehicule",$C501))),Accueil!$B$14,IFERROR(VLOOKUP($C501,$L$3:$P$43,5,FALSE),1)))))),2),0)</f>
        <v>0</v>
      </c>
    </row>
    <row r="502" spans="1:34" ht="20.100000000000001" customHeight="1" x14ac:dyDescent="0.25">
      <c r="A502" s="248" t="str">
        <f>IF(NOT(_xlfn.ISFORMULA(D502)),IF(AND(ISNUMBER(D502),D502&lt;&gt;0),Accueil!$B$7,IF(NOT(_xlfn.ISFORMULA(G502)),IF(AND(ISNUMBER(G502),G502&lt;&gt;0),Accueil!$B$7,""),"")),IF(NOT(_xlfn.ISFORMULA(G502)),IF(AND(ISNUMBER(G502),G502&lt;&gt;0),Accueil!$B$7,""),""))</f>
        <v/>
      </c>
      <c r="B502" s="37"/>
      <c r="C502" s="50"/>
      <c r="D502" s="249" t="str">
        <f t="shared" ca="1" si="78"/>
        <v/>
      </c>
      <c r="E502" s="223" t="str">
        <f t="shared" ca="1" si="79"/>
        <v/>
      </c>
      <c r="F502" s="223" t="str">
        <f t="shared" ca="1" si="80"/>
        <v/>
      </c>
      <c r="G502" s="224" t="str">
        <f t="shared" ca="1" si="81"/>
        <v/>
      </c>
      <c r="H502" s="255" t="str">
        <f t="shared" ca="1" si="82"/>
        <v/>
      </c>
      <c r="I502" s="251" t="str">
        <f t="shared" ca="1" si="83"/>
        <v/>
      </c>
      <c r="J502" s="244" t="str">
        <f t="shared" ca="1" si="84"/>
        <v/>
      </c>
      <c r="K502" s="35"/>
      <c r="L502" s="148"/>
      <c r="M502" s="148"/>
      <c r="N502" s="148"/>
      <c r="O502" s="148"/>
      <c r="P502" s="148"/>
      <c r="Q502" s="148"/>
      <c r="R502" s="148"/>
      <c r="S502" s="148"/>
      <c r="T502" s="197"/>
      <c r="U502" s="35"/>
      <c r="X502" s="148"/>
      <c r="Y502" s="148"/>
      <c r="Z502" s="148"/>
      <c r="AA502" s="228" t="b">
        <f t="shared" ca="1" si="85"/>
        <v>1</v>
      </c>
      <c r="AB502" s="228" t="b">
        <f t="shared" si="86"/>
        <v>0</v>
      </c>
      <c r="AC502" s="228" t="b">
        <f ca="1">AND(Accueil!$Z$100="Régulière",Accueil!$E$5="Oui",$AA502,NOT($AB502),OR($AE502="",Accueil!$E$7="",NOT(ISNUMBER(Accueil!$E$7)),$AE502&gt;=Accueil!$E$7))</f>
        <v>0</v>
      </c>
      <c r="AD502" s="228" t="b">
        <f ca="1">AND(Accueil!$Z$100="Régulière",Accueil!$E$8="Oui",$AA502,NOT($AB502),OR($AE502="",Accueil!$E$10="",NOT(ISNUMBER(Accueil!$E$10)),$AE502&gt;=Accueil!$E$10))</f>
        <v>0</v>
      </c>
      <c r="AE502" s="247" t="str">
        <f>IF(NOT(_xlfn.ISFORMULA(A502)),IF(ISNUMBER(A502),A502,IF(NOT(_xlfn.ISFORMULA(D502)),IF(AND(ISNUMBER(D502),D502&lt;&gt;0),Accueil!$B$7,IF(NOT(_xlfn.ISFORMULA(G502)),IF(AND(ISNUMBER(G502),G502&lt;&gt;0),Accueil!$B$7,""),"")),IF(NOT(_xlfn.ISFORMULA(G502)),IF(AND(ISNUMBER(G502),G502&lt;&gt;0),Accueil!$B$7,""),""))),IF(NOT(_xlfn.ISFORMULA(D502)),IF(AND(ISNUMBER(D502),D502&lt;&gt;0),Accueil!$B$7,IF(NOT(_xlfn.ISFORMULA(G502)),IF(AND(ISNUMBER(G502),G502&lt;&gt;0),Accueil!$B$7,""),"")),IF(NOT(_xlfn.ISFORMULA(G502)),IF(AND(ISNUMBER(G502),G502&lt;&gt;0),Accueil!$B$7,""),"")))</f>
        <v/>
      </c>
      <c r="AF502" s="231" t="str">
        <f t="shared" ca="1" si="87"/>
        <v/>
      </c>
      <c r="AG502" s="231">
        <f ca="1">IF($AC502,ROUND(IF(ISNUMBER(E502),E502,0)*(IF(OR(ISNUMBER(SEARCH("Non déductible",$C502)),ISNUMBER(SEARCH("Non deductible",$C502))),0,IF(ISNUMBER(SEARCH("Repas",$C502)),0.5,IF(ISNUMBER(SEARCH("Bureau à domicile",$C502)),Accueil!$B$13,IF(OR(ISNUMBER(SEARCH("Véhicule",$C502)),ISNUMBER(SEARCH("Vehicule",$C502)),ISNUMBER(SEARCH("vehicule",$C502))),Accueil!$B$14,IFERROR(VLOOKUP($C502,$L$3:$P$43,5,FALSE),1)))))),2),0)</f>
        <v>0</v>
      </c>
      <c r="AH502" s="231">
        <f ca="1">IF($AD502,ROUND(IF(ISNUMBER(F502),F502,0)*(IF(OR(ISNUMBER(SEARCH("Non déductible",$C502)),ISNUMBER(SEARCH("Non deductible",$C502))),0,IF(ISNUMBER(SEARCH("Repas",$C502)),0.5,IF(ISNUMBER(SEARCH("Bureau à domicile",$C502)),Accueil!$B$13,IF(OR(ISNUMBER(SEARCH("Véhicule",$C502)),ISNUMBER(SEARCH("Vehicule",$C502)),ISNUMBER(SEARCH("vehicule",$C502))),Accueil!$B$14,IFERROR(VLOOKUP($C502,$L$3:$P$43,5,FALSE),1)))))),2),0)</f>
        <v>0</v>
      </c>
    </row>
    <row r="503" spans="1:34" ht="20.100000000000001" customHeight="1" x14ac:dyDescent="0.25">
      <c r="A503" s="248" t="str">
        <f>IF(NOT(_xlfn.ISFORMULA(D503)),IF(AND(ISNUMBER(D503),D503&lt;&gt;0),Accueil!$B$7,IF(NOT(_xlfn.ISFORMULA(G503)),IF(AND(ISNUMBER(G503),G503&lt;&gt;0),Accueil!$B$7,""),"")),IF(NOT(_xlfn.ISFORMULA(G503)),IF(AND(ISNUMBER(G503),G503&lt;&gt;0),Accueil!$B$7,""),""))</f>
        <v/>
      </c>
      <c r="B503" s="37"/>
      <c r="C503" s="50"/>
      <c r="D503" s="249" t="str">
        <f t="shared" ca="1" si="78"/>
        <v/>
      </c>
      <c r="E503" s="223" t="str">
        <f t="shared" ca="1" si="79"/>
        <v/>
      </c>
      <c r="F503" s="223" t="str">
        <f t="shared" ca="1" si="80"/>
        <v/>
      </c>
      <c r="G503" s="224" t="str">
        <f t="shared" ca="1" si="81"/>
        <v/>
      </c>
      <c r="H503" s="255" t="str">
        <f t="shared" ca="1" si="82"/>
        <v/>
      </c>
      <c r="I503" s="251" t="str">
        <f t="shared" ca="1" si="83"/>
        <v/>
      </c>
      <c r="J503" s="244" t="str">
        <f t="shared" ca="1" si="84"/>
        <v/>
      </c>
      <c r="K503" s="35"/>
      <c r="L503" s="148"/>
      <c r="M503" s="148"/>
      <c r="N503" s="148"/>
      <c r="O503" s="148"/>
      <c r="P503" s="148"/>
      <c r="Q503" s="148"/>
      <c r="R503" s="148"/>
      <c r="S503" s="148"/>
      <c r="T503" s="197"/>
      <c r="U503" s="35"/>
      <c r="X503" s="148"/>
      <c r="Y503" s="148"/>
      <c r="Z503" s="148"/>
      <c r="AA503" s="228" t="b">
        <f t="shared" ca="1" si="85"/>
        <v>1</v>
      </c>
      <c r="AB503" s="228" t="b">
        <f t="shared" si="86"/>
        <v>0</v>
      </c>
      <c r="AC503" s="228" t="b">
        <f ca="1">AND(Accueil!$Z$100="Régulière",Accueil!$E$5="Oui",$AA503,NOT($AB503),OR($AE503="",Accueil!$E$7="",NOT(ISNUMBER(Accueil!$E$7)),$AE503&gt;=Accueil!$E$7))</f>
        <v>0</v>
      </c>
      <c r="AD503" s="228" t="b">
        <f ca="1">AND(Accueil!$Z$100="Régulière",Accueil!$E$8="Oui",$AA503,NOT($AB503),OR($AE503="",Accueil!$E$10="",NOT(ISNUMBER(Accueil!$E$10)),$AE503&gt;=Accueil!$E$10))</f>
        <v>0</v>
      </c>
      <c r="AE503" s="247" t="str">
        <f>IF(NOT(_xlfn.ISFORMULA(A503)),IF(ISNUMBER(A503),A503,IF(NOT(_xlfn.ISFORMULA(D503)),IF(AND(ISNUMBER(D503),D503&lt;&gt;0),Accueil!$B$7,IF(NOT(_xlfn.ISFORMULA(G503)),IF(AND(ISNUMBER(G503),G503&lt;&gt;0),Accueil!$B$7,""),"")),IF(NOT(_xlfn.ISFORMULA(G503)),IF(AND(ISNUMBER(G503),G503&lt;&gt;0),Accueil!$B$7,""),""))),IF(NOT(_xlfn.ISFORMULA(D503)),IF(AND(ISNUMBER(D503),D503&lt;&gt;0),Accueil!$B$7,IF(NOT(_xlfn.ISFORMULA(G503)),IF(AND(ISNUMBER(G503),G503&lt;&gt;0),Accueil!$B$7,""),"")),IF(NOT(_xlfn.ISFORMULA(G503)),IF(AND(ISNUMBER(G503),G503&lt;&gt;0),Accueil!$B$7,""),"")))</f>
        <v/>
      </c>
      <c r="AF503" s="231" t="str">
        <f t="shared" ca="1" si="87"/>
        <v/>
      </c>
      <c r="AG503" s="231">
        <f ca="1">IF($AC503,ROUND(IF(ISNUMBER(E503),E503,0)*(IF(OR(ISNUMBER(SEARCH("Non déductible",$C503)),ISNUMBER(SEARCH("Non deductible",$C503))),0,IF(ISNUMBER(SEARCH("Repas",$C503)),0.5,IF(ISNUMBER(SEARCH("Bureau à domicile",$C503)),Accueil!$B$13,IF(OR(ISNUMBER(SEARCH("Véhicule",$C503)),ISNUMBER(SEARCH("Vehicule",$C503)),ISNUMBER(SEARCH("vehicule",$C503))),Accueil!$B$14,IFERROR(VLOOKUP($C503,$L$3:$P$43,5,FALSE),1)))))),2),0)</f>
        <v>0</v>
      </c>
      <c r="AH503" s="231">
        <f ca="1">IF($AD503,ROUND(IF(ISNUMBER(F503),F503,0)*(IF(OR(ISNUMBER(SEARCH("Non déductible",$C503)),ISNUMBER(SEARCH("Non deductible",$C503))),0,IF(ISNUMBER(SEARCH("Repas",$C503)),0.5,IF(ISNUMBER(SEARCH("Bureau à domicile",$C503)),Accueil!$B$13,IF(OR(ISNUMBER(SEARCH("Véhicule",$C503)),ISNUMBER(SEARCH("Vehicule",$C503)),ISNUMBER(SEARCH("vehicule",$C503))),Accueil!$B$14,IFERROR(VLOOKUP($C503,$L$3:$P$43,5,FALSE),1)))))),2),0)</f>
        <v>0</v>
      </c>
    </row>
    <row r="504" spans="1:34" ht="20.100000000000001" customHeight="1" x14ac:dyDescent="0.25">
      <c r="A504" s="248" t="str">
        <f>IF(NOT(_xlfn.ISFORMULA(D504)),IF(AND(ISNUMBER(D504),D504&lt;&gt;0),Accueil!$B$7,IF(NOT(_xlfn.ISFORMULA(G504)),IF(AND(ISNUMBER(G504),G504&lt;&gt;0),Accueil!$B$7,""),"")),IF(NOT(_xlfn.ISFORMULA(G504)),IF(AND(ISNUMBER(G504),G504&lt;&gt;0),Accueil!$B$7,""),""))</f>
        <v/>
      </c>
      <c r="B504" s="37"/>
      <c r="C504" s="50"/>
      <c r="D504" s="249" t="str">
        <f t="shared" ca="1" si="78"/>
        <v/>
      </c>
      <c r="E504" s="223" t="str">
        <f t="shared" ca="1" si="79"/>
        <v/>
      </c>
      <c r="F504" s="223" t="str">
        <f t="shared" ca="1" si="80"/>
        <v/>
      </c>
      <c r="G504" s="224" t="str">
        <f t="shared" ca="1" si="81"/>
        <v/>
      </c>
      <c r="H504" s="255" t="str">
        <f t="shared" ca="1" si="82"/>
        <v/>
      </c>
      <c r="I504" s="251" t="str">
        <f t="shared" ca="1" si="83"/>
        <v/>
      </c>
      <c r="J504" s="244" t="str">
        <f t="shared" ca="1" si="84"/>
        <v/>
      </c>
      <c r="K504" s="35"/>
      <c r="L504" s="148"/>
      <c r="M504" s="148"/>
      <c r="N504" s="148"/>
      <c r="O504" s="148"/>
      <c r="P504" s="148"/>
      <c r="Q504" s="148"/>
      <c r="R504" s="148"/>
      <c r="S504" s="148"/>
      <c r="T504" s="197"/>
      <c r="U504" s="35"/>
      <c r="X504" s="148"/>
      <c r="Y504" s="148"/>
      <c r="Z504" s="148"/>
      <c r="AA504" s="228" t="b">
        <f t="shared" ca="1" si="85"/>
        <v>1</v>
      </c>
      <c r="AB504" s="228" t="b">
        <f t="shared" si="86"/>
        <v>0</v>
      </c>
      <c r="AC504" s="228" t="b">
        <f ca="1">AND(Accueil!$Z$100="Régulière",Accueil!$E$5="Oui",$AA504,NOT($AB504),OR($AE504="",Accueil!$E$7="",NOT(ISNUMBER(Accueil!$E$7)),$AE504&gt;=Accueil!$E$7))</f>
        <v>0</v>
      </c>
      <c r="AD504" s="228" t="b">
        <f ca="1">AND(Accueil!$Z$100="Régulière",Accueil!$E$8="Oui",$AA504,NOT($AB504),OR($AE504="",Accueil!$E$10="",NOT(ISNUMBER(Accueil!$E$10)),$AE504&gt;=Accueil!$E$10))</f>
        <v>0</v>
      </c>
      <c r="AE504" s="247" t="str">
        <f>IF(NOT(_xlfn.ISFORMULA(A504)),IF(ISNUMBER(A504),A504,IF(NOT(_xlfn.ISFORMULA(D504)),IF(AND(ISNUMBER(D504),D504&lt;&gt;0),Accueil!$B$7,IF(NOT(_xlfn.ISFORMULA(G504)),IF(AND(ISNUMBER(G504),G504&lt;&gt;0),Accueil!$B$7,""),"")),IF(NOT(_xlfn.ISFORMULA(G504)),IF(AND(ISNUMBER(G504),G504&lt;&gt;0),Accueil!$B$7,""),""))),IF(NOT(_xlfn.ISFORMULA(D504)),IF(AND(ISNUMBER(D504),D504&lt;&gt;0),Accueil!$B$7,IF(NOT(_xlfn.ISFORMULA(G504)),IF(AND(ISNUMBER(G504),G504&lt;&gt;0),Accueil!$B$7,""),"")),IF(NOT(_xlfn.ISFORMULA(G504)),IF(AND(ISNUMBER(G504),G504&lt;&gt;0),Accueil!$B$7,""),"")))</f>
        <v/>
      </c>
      <c r="AF504" s="231" t="str">
        <f t="shared" ca="1" si="87"/>
        <v/>
      </c>
      <c r="AG504" s="231">
        <f ca="1">IF($AC504,ROUND(IF(ISNUMBER(E504),E504,0)*(IF(OR(ISNUMBER(SEARCH("Non déductible",$C504)),ISNUMBER(SEARCH("Non deductible",$C504))),0,IF(ISNUMBER(SEARCH("Repas",$C504)),0.5,IF(ISNUMBER(SEARCH("Bureau à domicile",$C504)),Accueil!$B$13,IF(OR(ISNUMBER(SEARCH("Véhicule",$C504)),ISNUMBER(SEARCH("Vehicule",$C504)),ISNUMBER(SEARCH("vehicule",$C504))),Accueil!$B$14,IFERROR(VLOOKUP($C504,$L$3:$P$43,5,FALSE),1)))))),2),0)</f>
        <v>0</v>
      </c>
      <c r="AH504" s="231">
        <f ca="1">IF($AD504,ROUND(IF(ISNUMBER(F504),F504,0)*(IF(OR(ISNUMBER(SEARCH("Non déductible",$C504)),ISNUMBER(SEARCH("Non deductible",$C504))),0,IF(ISNUMBER(SEARCH("Repas",$C504)),0.5,IF(ISNUMBER(SEARCH("Bureau à domicile",$C504)),Accueil!$B$13,IF(OR(ISNUMBER(SEARCH("Véhicule",$C504)),ISNUMBER(SEARCH("Vehicule",$C504)),ISNUMBER(SEARCH("vehicule",$C504))),Accueil!$B$14,IFERROR(VLOOKUP($C504,$L$3:$P$43,5,FALSE),1)))))),2),0)</f>
        <v>0</v>
      </c>
    </row>
    <row r="505" spans="1:34" ht="20.100000000000001" customHeight="1" x14ac:dyDescent="0.25">
      <c r="A505" s="248" t="str">
        <f>IF(NOT(_xlfn.ISFORMULA(D505)),IF(AND(ISNUMBER(D505),D505&lt;&gt;0),Accueil!$B$7,IF(NOT(_xlfn.ISFORMULA(G505)),IF(AND(ISNUMBER(G505),G505&lt;&gt;0),Accueil!$B$7,""),"")),IF(NOT(_xlfn.ISFORMULA(G505)),IF(AND(ISNUMBER(G505),G505&lt;&gt;0),Accueil!$B$7,""),""))</f>
        <v/>
      </c>
      <c r="B505" s="37"/>
      <c r="C505" s="50"/>
      <c r="D505" s="249" t="str">
        <f t="shared" ca="1" si="78"/>
        <v/>
      </c>
      <c r="E505" s="223" t="str">
        <f t="shared" ca="1" si="79"/>
        <v/>
      </c>
      <c r="F505" s="223" t="str">
        <f t="shared" ca="1" si="80"/>
        <v/>
      </c>
      <c r="G505" s="224" t="str">
        <f t="shared" ca="1" si="81"/>
        <v/>
      </c>
      <c r="H505" s="255" t="str">
        <f t="shared" ca="1" si="82"/>
        <v/>
      </c>
      <c r="I505" s="251" t="str">
        <f t="shared" ca="1" si="83"/>
        <v/>
      </c>
      <c r="J505" s="244" t="str">
        <f t="shared" ca="1" si="84"/>
        <v/>
      </c>
      <c r="K505" s="35"/>
      <c r="L505" s="148"/>
      <c r="M505" s="148"/>
      <c r="N505" s="148"/>
      <c r="O505" s="148"/>
      <c r="P505" s="148"/>
      <c r="Q505" s="148"/>
      <c r="R505" s="148"/>
      <c r="S505" s="148"/>
      <c r="T505" s="197"/>
      <c r="U505" s="35"/>
      <c r="X505" s="148"/>
      <c r="Y505" s="148"/>
      <c r="Z505" s="148"/>
      <c r="AA505" s="228" t="b">
        <f t="shared" ca="1" si="85"/>
        <v>1</v>
      </c>
      <c r="AB505" s="228" t="b">
        <f t="shared" si="86"/>
        <v>0</v>
      </c>
      <c r="AC505" s="228" t="b">
        <f ca="1">AND(Accueil!$Z$100="Régulière",Accueil!$E$5="Oui",$AA505,NOT($AB505),OR($AE505="",Accueil!$E$7="",NOT(ISNUMBER(Accueil!$E$7)),$AE505&gt;=Accueil!$E$7))</f>
        <v>0</v>
      </c>
      <c r="AD505" s="228" t="b">
        <f ca="1">AND(Accueil!$Z$100="Régulière",Accueil!$E$8="Oui",$AA505,NOT($AB505),OR($AE505="",Accueil!$E$10="",NOT(ISNUMBER(Accueil!$E$10)),$AE505&gt;=Accueil!$E$10))</f>
        <v>0</v>
      </c>
      <c r="AE505" s="247" t="str">
        <f>IF(NOT(_xlfn.ISFORMULA(A505)),IF(ISNUMBER(A505),A505,IF(NOT(_xlfn.ISFORMULA(D505)),IF(AND(ISNUMBER(D505),D505&lt;&gt;0),Accueil!$B$7,IF(NOT(_xlfn.ISFORMULA(G505)),IF(AND(ISNUMBER(G505),G505&lt;&gt;0),Accueil!$B$7,""),"")),IF(NOT(_xlfn.ISFORMULA(G505)),IF(AND(ISNUMBER(G505),G505&lt;&gt;0),Accueil!$B$7,""),""))),IF(NOT(_xlfn.ISFORMULA(D505)),IF(AND(ISNUMBER(D505),D505&lt;&gt;0),Accueil!$B$7,IF(NOT(_xlfn.ISFORMULA(G505)),IF(AND(ISNUMBER(G505),G505&lt;&gt;0),Accueil!$B$7,""),"")),IF(NOT(_xlfn.ISFORMULA(G505)),IF(AND(ISNUMBER(G505),G505&lt;&gt;0),Accueil!$B$7,""),"")))</f>
        <v/>
      </c>
      <c r="AF505" s="231" t="str">
        <f t="shared" ca="1" si="87"/>
        <v/>
      </c>
      <c r="AG505" s="231">
        <f ca="1">IF($AC505,ROUND(IF(ISNUMBER(E505),E505,0)*(IF(OR(ISNUMBER(SEARCH("Non déductible",$C505)),ISNUMBER(SEARCH("Non deductible",$C505))),0,IF(ISNUMBER(SEARCH("Repas",$C505)),0.5,IF(ISNUMBER(SEARCH("Bureau à domicile",$C505)),Accueil!$B$13,IF(OR(ISNUMBER(SEARCH("Véhicule",$C505)),ISNUMBER(SEARCH("Vehicule",$C505)),ISNUMBER(SEARCH("vehicule",$C505))),Accueil!$B$14,IFERROR(VLOOKUP($C505,$L$3:$P$43,5,FALSE),1)))))),2),0)</f>
        <v>0</v>
      </c>
      <c r="AH505" s="231">
        <f ca="1">IF($AD505,ROUND(IF(ISNUMBER(F505),F505,0)*(IF(OR(ISNUMBER(SEARCH("Non déductible",$C505)),ISNUMBER(SEARCH("Non deductible",$C505))),0,IF(ISNUMBER(SEARCH("Repas",$C505)),0.5,IF(ISNUMBER(SEARCH("Bureau à domicile",$C505)),Accueil!$B$13,IF(OR(ISNUMBER(SEARCH("Véhicule",$C505)),ISNUMBER(SEARCH("Vehicule",$C505)),ISNUMBER(SEARCH("vehicule",$C505))),Accueil!$B$14,IFERROR(VLOOKUP($C505,$L$3:$P$43,5,FALSE),1)))))),2),0)</f>
        <v>0</v>
      </c>
    </row>
    <row r="506" spans="1:34" ht="20.100000000000001" customHeight="1" x14ac:dyDescent="0.25">
      <c r="A506" s="248" t="str">
        <f>IF(NOT(_xlfn.ISFORMULA(D506)),IF(AND(ISNUMBER(D506),D506&lt;&gt;0),Accueil!$B$7,IF(NOT(_xlfn.ISFORMULA(G506)),IF(AND(ISNUMBER(G506),G506&lt;&gt;0),Accueil!$B$7,""),"")),IF(NOT(_xlfn.ISFORMULA(G506)),IF(AND(ISNUMBER(G506),G506&lt;&gt;0),Accueil!$B$7,""),""))</f>
        <v/>
      </c>
      <c r="B506" s="37"/>
      <c r="C506" s="50"/>
      <c r="D506" s="249" t="str">
        <f t="shared" ca="1" si="78"/>
        <v/>
      </c>
      <c r="E506" s="223" t="str">
        <f t="shared" ca="1" si="79"/>
        <v/>
      </c>
      <c r="F506" s="223" t="str">
        <f t="shared" ca="1" si="80"/>
        <v/>
      </c>
      <c r="G506" s="224" t="str">
        <f t="shared" ca="1" si="81"/>
        <v/>
      </c>
      <c r="H506" s="255" t="str">
        <f t="shared" ca="1" si="82"/>
        <v/>
      </c>
      <c r="I506" s="251" t="str">
        <f t="shared" ca="1" si="83"/>
        <v/>
      </c>
      <c r="J506" s="244" t="str">
        <f t="shared" ca="1" si="84"/>
        <v/>
      </c>
      <c r="K506" s="35"/>
      <c r="L506" s="148"/>
      <c r="M506" s="148"/>
      <c r="N506" s="148"/>
      <c r="O506" s="148"/>
      <c r="P506" s="148"/>
      <c r="Q506" s="148"/>
      <c r="R506" s="148"/>
      <c r="S506" s="148"/>
      <c r="T506" s="197"/>
      <c r="U506" s="35"/>
      <c r="X506" s="148"/>
      <c r="Y506" s="148"/>
      <c r="Z506" s="148"/>
      <c r="AA506" s="228" t="b">
        <f t="shared" ca="1" si="85"/>
        <v>1</v>
      </c>
      <c r="AB506" s="228" t="b">
        <f t="shared" si="86"/>
        <v>0</v>
      </c>
      <c r="AC506" s="228" t="b">
        <f ca="1">AND(Accueil!$Z$100="Régulière",Accueil!$E$5="Oui",$AA506,NOT($AB506),OR($AE506="",Accueil!$E$7="",NOT(ISNUMBER(Accueil!$E$7)),$AE506&gt;=Accueil!$E$7))</f>
        <v>0</v>
      </c>
      <c r="AD506" s="228" t="b">
        <f ca="1">AND(Accueil!$Z$100="Régulière",Accueil!$E$8="Oui",$AA506,NOT($AB506),OR($AE506="",Accueil!$E$10="",NOT(ISNUMBER(Accueil!$E$10)),$AE506&gt;=Accueil!$E$10))</f>
        <v>0</v>
      </c>
      <c r="AE506" s="247" t="str">
        <f>IF(NOT(_xlfn.ISFORMULA(A506)),IF(ISNUMBER(A506),A506,IF(NOT(_xlfn.ISFORMULA(D506)),IF(AND(ISNUMBER(D506),D506&lt;&gt;0),Accueil!$B$7,IF(NOT(_xlfn.ISFORMULA(G506)),IF(AND(ISNUMBER(G506),G506&lt;&gt;0),Accueil!$B$7,""),"")),IF(NOT(_xlfn.ISFORMULA(G506)),IF(AND(ISNUMBER(G506),G506&lt;&gt;0),Accueil!$B$7,""),""))),IF(NOT(_xlfn.ISFORMULA(D506)),IF(AND(ISNUMBER(D506),D506&lt;&gt;0),Accueil!$B$7,IF(NOT(_xlfn.ISFORMULA(G506)),IF(AND(ISNUMBER(G506),G506&lt;&gt;0),Accueil!$B$7,""),"")),IF(NOT(_xlfn.ISFORMULA(G506)),IF(AND(ISNUMBER(G506),G506&lt;&gt;0),Accueil!$B$7,""),"")))</f>
        <v/>
      </c>
      <c r="AF506" s="231" t="str">
        <f t="shared" ca="1" si="87"/>
        <v/>
      </c>
      <c r="AG506" s="231">
        <f ca="1">IF($AC506,ROUND(IF(ISNUMBER(E506),E506,0)*(IF(OR(ISNUMBER(SEARCH("Non déductible",$C506)),ISNUMBER(SEARCH("Non deductible",$C506))),0,IF(ISNUMBER(SEARCH("Repas",$C506)),0.5,IF(ISNUMBER(SEARCH("Bureau à domicile",$C506)),Accueil!$B$13,IF(OR(ISNUMBER(SEARCH("Véhicule",$C506)),ISNUMBER(SEARCH("Vehicule",$C506)),ISNUMBER(SEARCH("vehicule",$C506))),Accueil!$B$14,IFERROR(VLOOKUP($C506,$L$3:$P$43,5,FALSE),1)))))),2),0)</f>
        <v>0</v>
      </c>
      <c r="AH506" s="231">
        <f ca="1">IF($AD506,ROUND(IF(ISNUMBER(F506),F506,0)*(IF(OR(ISNUMBER(SEARCH("Non déductible",$C506)),ISNUMBER(SEARCH("Non deductible",$C506))),0,IF(ISNUMBER(SEARCH("Repas",$C506)),0.5,IF(ISNUMBER(SEARCH("Bureau à domicile",$C506)),Accueil!$B$13,IF(OR(ISNUMBER(SEARCH("Véhicule",$C506)),ISNUMBER(SEARCH("Vehicule",$C506)),ISNUMBER(SEARCH("vehicule",$C506))),Accueil!$B$14,IFERROR(VLOOKUP($C506,$L$3:$P$43,5,FALSE),1)))))),2),0)</f>
        <v>0</v>
      </c>
    </row>
    <row r="507" spans="1:34" ht="20.100000000000001" customHeight="1" x14ac:dyDescent="0.25">
      <c r="A507" s="248" t="str">
        <f>IF(NOT(_xlfn.ISFORMULA(D507)),IF(AND(ISNUMBER(D507),D507&lt;&gt;0),Accueil!$B$7,IF(NOT(_xlfn.ISFORMULA(G507)),IF(AND(ISNUMBER(G507),G507&lt;&gt;0),Accueil!$B$7,""),"")),IF(NOT(_xlfn.ISFORMULA(G507)),IF(AND(ISNUMBER(G507),G507&lt;&gt;0),Accueil!$B$7,""),""))</f>
        <v/>
      </c>
      <c r="B507" s="37"/>
      <c r="C507" s="50"/>
      <c r="D507" s="249" t="str">
        <f t="shared" ca="1" si="78"/>
        <v/>
      </c>
      <c r="E507" s="223" t="str">
        <f t="shared" ca="1" si="79"/>
        <v/>
      </c>
      <c r="F507" s="223" t="str">
        <f t="shared" ca="1" si="80"/>
        <v/>
      </c>
      <c r="G507" s="224" t="str">
        <f t="shared" ca="1" si="81"/>
        <v/>
      </c>
      <c r="H507" s="255" t="str">
        <f t="shared" ca="1" si="82"/>
        <v/>
      </c>
      <c r="I507" s="251" t="str">
        <f t="shared" ca="1" si="83"/>
        <v/>
      </c>
      <c r="J507" s="244" t="str">
        <f t="shared" ca="1" si="84"/>
        <v/>
      </c>
      <c r="K507" s="35"/>
      <c r="L507" s="148"/>
      <c r="M507" s="148"/>
      <c r="N507" s="148"/>
      <c r="O507" s="148"/>
      <c r="P507" s="148"/>
      <c r="Q507" s="148"/>
      <c r="R507" s="148"/>
      <c r="S507" s="148"/>
      <c r="T507" s="197"/>
      <c r="U507" s="35"/>
      <c r="X507" s="148"/>
      <c r="Y507" s="148"/>
      <c r="Z507" s="148"/>
      <c r="AA507" s="228" t="b">
        <f t="shared" ca="1" si="85"/>
        <v>1</v>
      </c>
      <c r="AB507" s="228" t="b">
        <f t="shared" si="86"/>
        <v>0</v>
      </c>
      <c r="AC507" s="228" t="b">
        <f ca="1">AND(Accueil!$Z$100="Régulière",Accueil!$E$5="Oui",$AA507,NOT($AB507),OR($AE507="",Accueil!$E$7="",NOT(ISNUMBER(Accueil!$E$7)),$AE507&gt;=Accueil!$E$7))</f>
        <v>0</v>
      </c>
      <c r="AD507" s="228" t="b">
        <f ca="1">AND(Accueil!$Z$100="Régulière",Accueil!$E$8="Oui",$AA507,NOT($AB507),OR($AE507="",Accueil!$E$10="",NOT(ISNUMBER(Accueil!$E$10)),$AE507&gt;=Accueil!$E$10))</f>
        <v>0</v>
      </c>
      <c r="AE507" s="247" t="str">
        <f>IF(NOT(_xlfn.ISFORMULA(A507)),IF(ISNUMBER(A507),A507,IF(NOT(_xlfn.ISFORMULA(D507)),IF(AND(ISNUMBER(D507),D507&lt;&gt;0),Accueil!$B$7,IF(NOT(_xlfn.ISFORMULA(G507)),IF(AND(ISNUMBER(G507),G507&lt;&gt;0),Accueil!$B$7,""),"")),IF(NOT(_xlfn.ISFORMULA(G507)),IF(AND(ISNUMBER(G507),G507&lt;&gt;0),Accueil!$B$7,""),""))),IF(NOT(_xlfn.ISFORMULA(D507)),IF(AND(ISNUMBER(D507),D507&lt;&gt;0),Accueil!$B$7,IF(NOT(_xlfn.ISFORMULA(G507)),IF(AND(ISNUMBER(G507),G507&lt;&gt;0),Accueil!$B$7,""),"")),IF(NOT(_xlfn.ISFORMULA(G507)),IF(AND(ISNUMBER(G507),G507&lt;&gt;0),Accueil!$B$7,""),"")))</f>
        <v/>
      </c>
      <c r="AF507" s="231" t="str">
        <f t="shared" ca="1" si="87"/>
        <v/>
      </c>
      <c r="AG507" s="231">
        <f ca="1">IF($AC507,ROUND(IF(ISNUMBER(E507),E507,0)*(IF(OR(ISNUMBER(SEARCH("Non déductible",$C507)),ISNUMBER(SEARCH("Non deductible",$C507))),0,IF(ISNUMBER(SEARCH("Repas",$C507)),0.5,IF(ISNUMBER(SEARCH("Bureau à domicile",$C507)),Accueil!$B$13,IF(OR(ISNUMBER(SEARCH("Véhicule",$C507)),ISNUMBER(SEARCH("Vehicule",$C507)),ISNUMBER(SEARCH("vehicule",$C507))),Accueil!$B$14,IFERROR(VLOOKUP($C507,$L$3:$P$43,5,FALSE),1)))))),2),0)</f>
        <v>0</v>
      </c>
      <c r="AH507" s="231">
        <f ca="1">IF($AD507,ROUND(IF(ISNUMBER(F507),F507,0)*(IF(OR(ISNUMBER(SEARCH("Non déductible",$C507)),ISNUMBER(SEARCH("Non deductible",$C507))),0,IF(ISNUMBER(SEARCH("Repas",$C507)),0.5,IF(ISNUMBER(SEARCH("Bureau à domicile",$C507)),Accueil!$B$13,IF(OR(ISNUMBER(SEARCH("Véhicule",$C507)),ISNUMBER(SEARCH("Vehicule",$C507)),ISNUMBER(SEARCH("vehicule",$C507))),Accueil!$B$14,IFERROR(VLOOKUP($C507,$L$3:$P$43,5,FALSE),1)))))),2),0)</f>
        <v>0</v>
      </c>
    </row>
    <row r="508" spans="1:34" ht="20.100000000000001" customHeight="1" x14ac:dyDescent="0.25">
      <c r="A508" s="248" t="str">
        <f>IF(NOT(_xlfn.ISFORMULA(D508)),IF(AND(ISNUMBER(D508),D508&lt;&gt;0),Accueil!$B$7,IF(NOT(_xlfn.ISFORMULA(G508)),IF(AND(ISNUMBER(G508),G508&lt;&gt;0),Accueil!$B$7,""),"")),IF(NOT(_xlfn.ISFORMULA(G508)),IF(AND(ISNUMBER(G508),G508&lt;&gt;0),Accueil!$B$7,""),""))</f>
        <v/>
      </c>
      <c r="B508" s="37"/>
      <c r="C508" s="50"/>
      <c r="D508" s="249" t="str">
        <f t="shared" ca="1" si="78"/>
        <v/>
      </c>
      <c r="E508" s="223" t="str">
        <f t="shared" ca="1" si="79"/>
        <v/>
      </c>
      <c r="F508" s="223" t="str">
        <f t="shared" ca="1" si="80"/>
        <v/>
      </c>
      <c r="G508" s="224" t="str">
        <f t="shared" ca="1" si="81"/>
        <v/>
      </c>
      <c r="H508" s="255" t="str">
        <f t="shared" ca="1" si="82"/>
        <v/>
      </c>
      <c r="I508" s="251" t="str">
        <f t="shared" ca="1" si="83"/>
        <v/>
      </c>
      <c r="J508" s="244" t="str">
        <f t="shared" ca="1" si="84"/>
        <v/>
      </c>
      <c r="K508" s="35"/>
      <c r="L508" s="148"/>
      <c r="M508" s="148"/>
      <c r="N508" s="148"/>
      <c r="O508" s="148"/>
      <c r="P508" s="148"/>
      <c r="Q508" s="148"/>
      <c r="R508" s="148"/>
      <c r="S508" s="148"/>
      <c r="T508" s="197"/>
      <c r="U508" s="35"/>
      <c r="X508" s="148"/>
      <c r="Y508" s="148"/>
      <c r="Z508" s="148"/>
      <c r="AA508" s="228" t="b">
        <f t="shared" ca="1" si="85"/>
        <v>1</v>
      </c>
      <c r="AB508" s="228" t="b">
        <f t="shared" si="86"/>
        <v>0</v>
      </c>
      <c r="AC508" s="228" t="b">
        <f ca="1">AND(Accueil!$Z$100="Régulière",Accueil!$E$5="Oui",$AA508,NOT($AB508),OR($AE508="",Accueil!$E$7="",NOT(ISNUMBER(Accueil!$E$7)),$AE508&gt;=Accueil!$E$7))</f>
        <v>0</v>
      </c>
      <c r="AD508" s="228" t="b">
        <f ca="1">AND(Accueil!$Z$100="Régulière",Accueil!$E$8="Oui",$AA508,NOT($AB508),OR($AE508="",Accueil!$E$10="",NOT(ISNUMBER(Accueil!$E$10)),$AE508&gt;=Accueil!$E$10))</f>
        <v>0</v>
      </c>
      <c r="AE508" s="247" t="str">
        <f>IF(NOT(_xlfn.ISFORMULA(A508)),IF(ISNUMBER(A508),A508,IF(NOT(_xlfn.ISFORMULA(D508)),IF(AND(ISNUMBER(D508),D508&lt;&gt;0),Accueil!$B$7,IF(NOT(_xlfn.ISFORMULA(G508)),IF(AND(ISNUMBER(G508),G508&lt;&gt;0),Accueil!$B$7,""),"")),IF(NOT(_xlfn.ISFORMULA(G508)),IF(AND(ISNUMBER(G508),G508&lt;&gt;0),Accueil!$B$7,""),""))),IF(NOT(_xlfn.ISFORMULA(D508)),IF(AND(ISNUMBER(D508),D508&lt;&gt;0),Accueil!$B$7,IF(NOT(_xlfn.ISFORMULA(G508)),IF(AND(ISNUMBER(G508),G508&lt;&gt;0),Accueil!$B$7,""),"")),IF(NOT(_xlfn.ISFORMULA(G508)),IF(AND(ISNUMBER(G508),G508&lt;&gt;0),Accueil!$B$7,""),"")))</f>
        <v/>
      </c>
      <c r="AF508" s="231" t="str">
        <f t="shared" ca="1" si="87"/>
        <v/>
      </c>
      <c r="AG508" s="231">
        <f ca="1">IF($AC508,ROUND(IF(ISNUMBER(E508),E508,0)*(IF(OR(ISNUMBER(SEARCH("Non déductible",$C508)),ISNUMBER(SEARCH("Non deductible",$C508))),0,IF(ISNUMBER(SEARCH("Repas",$C508)),0.5,IF(ISNUMBER(SEARCH("Bureau à domicile",$C508)),Accueil!$B$13,IF(OR(ISNUMBER(SEARCH("Véhicule",$C508)),ISNUMBER(SEARCH("Vehicule",$C508)),ISNUMBER(SEARCH("vehicule",$C508))),Accueil!$B$14,IFERROR(VLOOKUP($C508,$L$3:$P$43,5,FALSE),1)))))),2),0)</f>
        <v>0</v>
      </c>
      <c r="AH508" s="231">
        <f ca="1">IF($AD508,ROUND(IF(ISNUMBER(F508),F508,0)*(IF(OR(ISNUMBER(SEARCH("Non déductible",$C508)),ISNUMBER(SEARCH("Non deductible",$C508))),0,IF(ISNUMBER(SEARCH("Repas",$C508)),0.5,IF(ISNUMBER(SEARCH("Bureau à domicile",$C508)),Accueil!$B$13,IF(OR(ISNUMBER(SEARCH("Véhicule",$C508)),ISNUMBER(SEARCH("Vehicule",$C508)),ISNUMBER(SEARCH("vehicule",$C508))),Accueil!$B$14,IFERROR(VLOOKUP($C508,$L$3:$P$43,5,FALSE),1)))))),2),0)</f>
        <v>0</v>
      </c>
    </row>
    <row r="509" spans="1:34" ht="20.100000000000001" customHeight="1" x14ac:dyDescent="0.25">
      <c r="A509" s="248" t="str">
        <f>IF(NOT(_xlfn.ISFORMULA(D509)),IF(AND(ISNUMBER(D509),D509&lt;&gt;0),Accueil!$B$7,IF(NOT(_xlfn.ISFORMULA(G509)),IF(AND(ISNUMBER(G509),G509&lt;&gt;0),Accueil!$B$7,""),"")),IF(NOT(_xlfn.ISFORMULA(G509)),IF(AND(ISNUMBER(G509),G509&lt;&gt;0),Accueil!$B$7,""),""))</f>
        <v/>
      </c>
      <c r="B509" s="37"/>
      <c r="C509" s="50"/>
      <c r="D509" s="249" t="str">
        <f t="shared" ca="1" si="78"/>
        <v/>
      </c>
      <c r="E509" s="223" t="str">
        <f t="shared" ca="1" si="79"/>
        <v/>
      </c>
      <c r="F509" s="223" t="str">
        <f t="shared" ca="1" si="80"/>
        <v/>
      </c>
      <c r="G509" s="224" t="str">
        <f t="shared" ca="1" si="81"/>
        <v/>
      </c>
      <c r="H509" s="255" t="str">
        <f t="shared" ca="1" si="82"/>
        <v/>
      </c>
      <c r="I509" s="251" t="str">
        <f t="shared" ca="1" si="83"/>
        <v/>
      </c>
      <c r="J509" s="244" t="str">
        <f t="shared" ca="1" si="84"/>
        <v/>
      </c>
      <c r="K509" s="35"/>
      <c r="L509" s="148"/>
      <c r="M509" s="148"/>
      <c r="N509" s="148"/>
      <c r="O509" s="148"/>
      <c r="P509" s="148"/>
      <c r="Q509" s="148"/>
      <c r="R509" s="148"/>
      <c r="S509" s="148"/>
      <c r="T509" s="197"/>
      <c r="U509" s="35"/>
      <c r="X509" s="148"/>
      <c r="Y509" s="148"/>
      <c r="Z509" s="148"/>
      <c r="AA509" s="228" t="b">
        <f t="shared" ca="1" si="85"/>
        <v>1</v>
      </c>
      <c r="AB509" s="228" t="b">
        <f t="shared" si="86"/>
        <v>0</v>
      </c>
      <c r="AC509" s="228" t="b">
        <f ca="1">AND(Accueil!$Z$100="Régulière",Accueil!$E$5="Oui",$AA509,NOT($AB509),OR($AE509="",Accueil!$E$7="",NOT(ISNUMBER(Accueil!$E$7)),$AE509&gt;=Accueil!$E$7))</f>
        <v>0</v>
      </c>
      <c r="AD509" s="228" t="b">
        <f ca="1">AND(Accueil!$Z$100="Régulière",Accueil!$E$8="Oui",$AA509,NOT($AB509),OR($AE509="",Accueil!$E$10="",NOT(ISNUMBER(Accueil!$E$10)),$AE509&gt;=Accueil!$E$10))</f>
        <v>0</v>
      </c>
      <c r="AE509" s="247" t="str">
        <f>IF(NOT(_xlfn.ISFORMULA(A509)),IF(ISNUMBER(A509),A509,IF(NOT(_xlfn.ISFORMULA(D509)),IF(AND(ISNUMBER(D509),D509&lt;&gt;0),Accueil!$B$7,IF(NOT(_xlfn.ISFORMULA(G509)),IF(AND(ISNUMBER(G509),G509&lt;&gt;0),Accueil!$B$7,""),"")),IF(NOT(_xlfn.ISFORMULA(G509)),IF(AND(ISNUMBER(G509),G509&lt;&gt;0),Accueil!$B$7,""),""))),IF(NOT(_xlfn.ISFORMULA(D509)),IF(AND(ISNUMBER(D509),D509&lt;&gt;0),Accueil!$B$7,IF(NOT(_xlfn.ISFORMULA(G509)),IF(AND(ISNUMBER(G509),G509&lt;&gt;0),Accueil!$B$7,""),"")),IF(NOT(_xlfn.ISFORMULA(G509)),IF(AND(ISNUMBER(G509),G509&lt;&gt;0),Accueil!$B$7,""),"")))</f>
        <v/>
      </c>
      <c r="AF509" s="231" t="str">
        <f t="shared" ca="1" si="87"/>
        <v/>
      </c>
      <c r="AG509" s="231">
        <f ca="1">IF($AC509,ROUND(IF(ISNUMBER(E509),E509,0)*(IF(OR(ISNUMBER(SEARCH("Non déductible",$C509)),ISNUMBER(SEARCH("Non deductible",$C509))),0,IF(ISNUMBER(SEARCH("Repas",$C509)),0.5,IF(ISNUMBER(SEARCH("Bureau à domicile",$C509)),Accueil!$B$13,IF(OR(ISNUMBER(SEARCH("Véhicule",$C509)),ISNUMBER(SEARCH("Vehicule",$C509)),ISNUMBER(SEARCH("vehicule",$C509))),Accueil!$B$14,IFERROR(VLOOKUP($C509,$L$3:$P$43,5,FALSE),1)))))),2),0)</f>
        <v>0</v>
      </c>
      <c r="AH509" s="231">
        <f ca="1">IF($AD509,ROUND(IF(ISNUMBER(F509),F509,0)*(IF(OR(ISNUMBER(SEARCH("Non déductible",$C509)),ISNUMBER(SEARCH("Non deductible",$C509))),0,IF(ISNUMBER(SEARCH("Repas",$C509)),0.5,IF(ISNUMBER(SEARCH("Bureau à domicile",$C509)),Accueil!$B$13,IF(OR(ISNUMBER(SEARCH("Véhicule",$C509)),ISNUMBER(SEARCH("Vehicule",$C509)),ISNUMBER(SEARCH("vehicule",$C509))),Accueil!$B$14,IFERROR(VLOOKUP($C509,$L$3:$P$43,5,FALSE),1)))))),2),0)</f>
        <v>0</v>
      </c>
    </row>
    <row r="510" spans="1:34" ht="20.100000000000001" customHeight="1" x14ac:dyDescent="0.25">
      <c r="A510" s="248" t="str">
        <f>IF(NOT(_xlfn.ISFORMULA(D510)),IF(AND(ISNUMBER(D510),D510&lt;&gt;0),Accueil!$B$7,IF(NOT(_xlfn.ISFORMULA(G510)),IF(AND(ISNUMBER(G510),G510&lt;&gt;0),Accueil!$B$7,""),"")),IF(NOT(_xlfn.ISFORMULA(G510)),IF(AND(ISNUMBER(G510),G510&lt;&gt;0),Accueil!$B$7,""),""))</f>
        <v/>
      </c>
      <c r="B510" s="37"/>
      <c r="C510" s="50"/>
      <c r="D510" s="249" t="str">
        <f t="shared" ca="1" si="78"/>
        <v/>
      </c>
      <c r="E510" s="223" t="str">
        <f t="shared" ca="1" si="79"/>
        <v/>
      </c>
      <c r="F510" s="223" t="str">
        <f t="shared" ca="1" si="80"/>
        <v/>
      </c>
      <c r="G510" s="224" t="str">
        <f t="shared" ca="1" si="81"/>
        <v/>
      </c>
      <c r="H510" s="255" t="str">
        <f t="shared" ca="1" si="82"/>
        <v/>
      </c>
      <c r="I510" s="251" t="str">
        <f t="shared" ca="1" si="83"/>
        <v/>
      </c>
      <c r="J510" s="244" t="str">
        <f t="shared" ca="1" si="84"/>
        <v/>
      </c>
      <c r="K510" s="35"/>
      <c r="L510" s="148"/>
      <c r="M510" s="148"/>
      <c r="N510" s="148"/>
      <c r="O510" s="148"/>
      <c r="P510" s="148"/>
      <c r="Q510" s="148"/>
      <c r="R510" s="148"/>
      <c r="S510" s="148"/>
      <c r="T510" s="197"/>
      <c r="U510" s="35"/>
      <c r="X510" s="148"/>
      <c r="Y510" s="148"/>
      <c r="Z510" s="148"/>
      <c r="AA510" s="228" t="b">
        <f t="shared" ca="1" si="85"/>
        <v>1</v>
      </c>
      <c r="AB510" s="228" t="b">
        <f t="shared" si="86"/>
        <v>0</v>
      </c>
      <c r="AC510" s="228" t="b">
        <f ca="1">AND(Accueil!$Z$100="Régulière",Accueil!$E$5="Oui",$AA510,NOT($AB510),OR($AE510="",Accueil!$E$7="",NOT(ISNUMBER(Accueil!$E$7)),$AE510&gt;=Accueil!$E$7))</f>
        <v>0</v>
      </c>
      <c r="AD510" s="228" t="b">
        <f ca="1">AND(Accueil!$Z$100="Régulière",Accueil!$E$8="Oui",$AA510,NOT($AB510),OR($AE510="",Accueil!$E$10="",NOT(ISNUMBER(Accueil!$E$10)),$AE510&gt;=Accueil!$E$10))</f>
        <v>0</v>
      </c>
      <c r="AE510" s="247" t="str">
        <f>IF(NOT(_xlfn.ISFORMULA(A510)),IF(ISNUMBER(A510),A510,IF(NOT(_xlfn.ISFORMULA(D510)),IF(AND(ISNUMBER(D510),D510&lt;&gt;0),Accueil!$B$7,IF(NOT(_xlfn.ISFORMULA(G510)),IF(AND(ISNUMBER(G510),G510&lt;&gt;0),Accueil!$B$7,""),"")),IF(NOT(_xlfn.ISFORMULA(G510)),IF(AND(ISNUMBER(G510),G510&lt;&gt;0),Accueil!$B$7,""),""))),IF(NOT(_xlfn.ISFORMULA(D510)),IF(AND(ISNUMBER(D510),D510&lt;&gt;0),Accueil!$B$7,IF(NOT(_xlfn.ISFORMULA(G510)),IF(AND(ISNUMBER(G510),G510&lt;&gt;0),Accueil!$B$7,""),"")),IF(NOT(_xlfn.ISFORMULA(G510)),IF(AND(ISNUMBER(G510),G510&lt;&gt;0),Accueil!$B$7,""),"")))</f>
        <v/>
      </c>
      <c r="AF510" s="231" t="str">
        <f t="shared" ca="1" si="87"/>
        <v/>
      </c>
      <c r="AG510" s="231">
        <f ca="1">IF($AC510,ROUND(IF(ISNUMBER(E510),E510,0)*(IF(OR(ISNUMBER(SEARCH("Non déductible",$C510)),ISNUMBER(SEARCH("Non deductible",$C510))),0,IF(ISNUMBER(SEARCH("Repas",$C510)),0.5,IF(ISNUMBER(SEARCH("Bureau à domicile",$C510)),Accueil!$B$13,IF(OR(ISNUMBER(SEARCH("Véhicule",$C510)),ISNUMBER(SEARCH("Vehicule",$C510)),ISNUMBER(SEARCH("vehicule",$C510))),Accueil!$B$14,IFERROR(VLOOKUP($C510,$L$3:$P$43,5,FALSE),1)))))),2),0)</f>
        <v>0</v>
      </c>
      <c r="AH510" s="231">
        <f ca="1">IF($AD510,ROUND(IF(ISNUMBER(F510),F510,0)*(IF(OR(ISNUMBER(SEARCH("Non déductible",$C510)),ISNUMBER(SEARCH("Non deductible",$C510))),0,IF(ISNUMBER(SEARCH("Repas",$C510)),0.5,IF(ISNUMBER(SEARCH("Bureau à domicile",$C510)),Accueil!$B$13,IF(OR(ISNUMBER(SEARCH("Véhicule",$C510)),ISNUMBER(SEARCH("Vehicule",$C510)),ISNUMBER(SEARCH("vehicule",$C510))),Accueil!$B$14,IFERROR(VLOOKUP($C510,$L$3:$P$43,5,FALSE),1)))))),2),0)</f>
        <v>0</v>
      </c>
    </row>
    <row r="511" spans="1:34" ht="20.100000000000001" customHeight="1" x14ac:dyDescent="0.25">
      <c r="A511" s="248" t="str">
        <f>IF(NOT(_xlfn.ISFORMULA(D511)),IF(AND(ISNUMBER(D511),D511&lt;&gt;0),Accueil!$B$7,IF(NOT(_xlfn.ISFORMULA(G511)),IF(AND(ISNUMBER(G511),G511&lt;&gt;0),Accueil!$B$7,""),"")),IF(NOT(_xlfn.ISFORMULA(G511)),IF(AND(ISNUMBER(G511),G511&lt;&gt;0),Accueil!$B$7,""),""))</f>
        <v/>
      </c>
      <c r="B511" s="37"/>
      <c r="C511" s="50"/>
      <c r="D511" s="249" t="str">
        <f t="shared" ca="1" si="78"/>
        <v/>
      </c>
      <c r="E511" s="223" t="str">
        <f t="shared" ca="1" si="79"/>
        <v/>
      </c>
      <c r="F511" s="223" t="str">
        <f t="shared" ca="1" si="80"/>
        <v/>
      </c>
      <c r="G511" s="224" t="str">
        <f t="shared" ca="1" si="81"/>
        <v/>
      </c>
      <c r="H511" s="255" t="str">
        <f t="shared" ca="1" si="82"/>
        <v/>
      </c>
      <c r="I511" s="251" t="str">
        <f t="shared" ca="1" si="83"/>
        <v/>
      </c>
      <c r="J511" s="244" t="str">
        <f t="shared" ca="1" si="84"/>
        <v/>
      </c>
      <c r="K511" s="35"/>
      <c r="L511" s="148"/>
      <c r="M511" s="148"/>
      <c r="N511" s="148"/>
      <c r="O511" s="148"/>
      <c r="P511" s="148"/>
      <c r="Q511" s="148"/>
      <c r="R511" s="148"/>
      <c r="S511" s="148"/>
      <c r="T511" s="197"/>
      <c r="U511" s="35"/>
      <c r="X511" s="148"/>
      <c r="Y511" s="148"/>
      <c r="Z511" s="148"/>
      <c r="AA511" s="228" t="b">
        <f t="shared" ca="1" si="85"/>
        <v>1</v>
      </c>
      <c r="AB511" s="228" t="b">
        <f t="shared" si="86"/>
        <v>0</v>
      </c>
      <c r="AC511" s="228" t="b">
        <f ca="1">AND(Accueil!$Z$100="Régulière",Accueil!$E$5="Oui",$AA511,NOT($AB511),OR($AE511="",Accueil!$E$7="",NOT(ISNUMBER(Accueil!$E$7)),$AE511&gt;=Accueil!$E$7))</f>
        <v>0</v>
      </c>
      <c r="AD511" s="228" t="b">
        <f ca="1">AND(Accueil!$Z$100="Régulière",Accueil!$E$8="Oui",$AA511,NOT($AB511),OR($AE511="",Accueil!$E$10="",NOT(ISNUMBER(Accueil!$E$10)),$AE511&gt;=Accueil!$E$10))</f>
        <v>0</v>
      </c>
      <c r="AE511" s="247" t="str">
        <f>IF(NOT(_xlfn.ISFORMULA(A511)),IF(ISNUMBER(A511),A511,IF(NOT(_xlfn.ISFORMULA(D511)),IF(AND(ISNUMBER(D511),D511&lt;&gt;0),Accueil!$B$7,IF(NOT(_xlfn.ISFORMULA(G511)),IF(AND(ISNUMBER(G511),G511&lt;&gt;0),Accueil!$B$7,""),"")),IF(NOT(_xlfn.ISFORMULA(G511)),IF(AND(ISNUMBER(G511),G511&lt;&gt;0),Accueil!$B$7,""),""))),IF(NOT(_xlfn.ISFORMULA(D511)),IF(AND(ISNUMBER(D511),D511&lt;&gt;0),Accueil!$B$7,IF(NOT(_xlfn.ISFORMULA(G511)),IF(AND(ISNUMBER(G511),G511&lt;&gt;0),Accueil!$B$7,""),"")),IF(NOT(_xlfn.ISFORMULA(G511)),IF(AND(ISNUMBER(G511),G511&lt;&gt;0),Accueil!$B$7,""),"")))</f>
        <v/>
      </c>
      <c r="AF511" s="231" t="str">
        <f t="shared" ca="1" si="87"/>
        <v/>
      </c>
      <c r="AG511" s="231">
        <f ca="1">IF($AC511,ROUND(IF(ISNUMBER(E511),E511,0)*(IF(OR(ISNUMBER(SEARCH("Non déductible",$C511)),ISNUMBER(SEARCH("Non deductible",$C511))),0,IF(ISNUMBER(SEARCH("Repas",$C511)),0.5,IF(ISNUMBER(SEARCH("Bureau à domicile",$C511)),Accueil!$B$13,IF(OR(ISNUMBER(SEARCH("Véhicule",$C511)),ISNUMBER(SEARCH("Vehicule",$C511)),ISNUMBER(SEARCH("vehicule",$C511))),Accueil!$B$14,IFERROR(VLOOKUP($C511,$L$3:$P$43,5,FALSE),1)))))),2),0)</f>
        <v>0</v>
      </c>
      <c r="AH511" s="231">
        <f ca="1">IF($AD511,ROUND(IF(ISNUMBER(F511),F511,0)*(IF(OR(ISNUMBER(SEARCH("Non déductible",$C511)),ISNUMBER(SEARCH("Non deductible",$C511))),0,IF(ISNUMBER(SEARCH("Repas",$C511)),0.5,IF(ISNUMBER(SEARCH("Bureau à domicile",$C511)),Accueil!$B$13,IF(OR(ISNUMBER(SEARCH("Véhicule",$C511)),ISNUMBER(SEARCH("Vehicule",$C511)),ISNUMBER(SEARCH("vehicule",$C511))),Accueil!$B$14,IFERROR(VLOOKUP($C511,$L$3:$P$43,5,FALSE),1)))))),2),0)</f>
        <v>0</v>
      </c>
    </row>
    <row r="512" spans="1:34" ht="20.100000000000001" customHeight="1" x14ac:dyDescent="0.25">
      <c r="A512" s="248" t="str">
        <f>IF(NOT(_xlfn.ISFORMULA(D512)),IF(AND(ISNUMBER(D512),D512&lt;&gt;0),Accueil!$B$7,IF(NOT(_xlfn.ISFORMULA(G512)),IF(AND(ISNUMBER(G512),G512&lt;&gt;0),Accueil!$B$7,""),"")),IF(NOT(_xlfn.ISFORMULA(G512)),IF(AND(ISNUMBER(G512),G512&lt;&gt;0),Accueil!$B$7,""),""))</f>
        <v/>
      </c>
      <c r="B512" s="37"/>
      <c r="C512" s="50"/>
      <c r="D512" s="249" t="str">
        <f t="shared" ca="1" si="78"/>
        <v/>
      </c>
      <c r="E512" s="223" t="str">
        <f t="shared" ca="1" si="79"/>
        <v/>
      </c>
      <c r="F512" s="223" t="str">
        <f t="shared" ca="1" si="80"/>
        <v/>
      </c>
      <c r="G512" s="224" t="str">
        <f t="shared" ca="1" si="81"/>
        <v/>
      </c>
      <c r="H512" s="255" t="str">
        <f t="shared" ca="1" si="82"/>
        <v/>
      </c>
      <c r="I512" s="251" t="str">
        <f t="shared" ca="1" si="83"/>
        <v/>
      </c>
      <c r="J512" s="244" t="str">
        <f t="shared" ca="1" si="84"/>
        <v/>
      </c>
      <c r="K512" s="35"/>
      <c r="L512" s="148"/>
      <c r="M512" s="148"/>
      <c r="N512" s="148"/>
      <c r="O512" s="148"/>
      <c r="P512" s="148"/>
      <c r="Q512" s="148"/>
      <c r="R512" s="148"/>
      <c r="S512" s="148"/>
      <c r="T512" s="197"/>
      <c r="U512" s="35"/>
      <c r="X512" s="148"/>
      <c r="Y512" s="148"/>
      <c r="Z512" s="148"/>
      <c r="AA512" s="228" t="b">
        <f t="shared" ca="1" si="85"/>
        <v>1</v>
      </c>
      <c r="AB512" s="228" t="b">
        <f t="shared" si="86"/>
        <v>0</v>
      </c>
      <c r="AC512" s="228" t="b">
        <f ca="1">AND(Accueil!$Z$100="Régulière",Accueil!$E$5="Oui",$AA512,NOT($AB512),OR($AE512="",Accueil!$E$7="",NOT(ISNUMBER(Accueil!$E$7)),$AE512&gt;=Accueil!$E$7))</f>
        <v>0</v>
      </c>
      <c r="AD512" s="228" t="b">
        <f ca="1">AND(Accueil!$Z$100="Régulière",Accueil!$E$8="Oui",$AA512,NOT($AB512),OR($AE512="",Accueil!$E$10="",NOT(ISNUMBER(Accueil!$E$10)),$AE512&gt;=Accueil!$E$10))</f>
        <v>0</v>
      </c>
      <c r="AE512" s="247" t="str">
        <f>IF(NOT(_xlfn.ISFORMULA(A512)),IF(ISNUMBER(A512),A512,IF(NOT(_xlfn.ISFORMULA(D512)),IF(AND(ISNUMBER(D512),D512&lt;&gt;0),Accueil!$B$7,IF(NOT(_xlfn.ISFORMULA(G512)),IF(AND(ISNUMBER(G512),G512&lt;&gt;0),Accueil!$B$7,""),"")),IF(NOT(_xlfn.ISFORMULA(G512)),IF(AND(ISNUMBER(G512),G512&lt;&gt;0),Accueil!$B$7,""),""))),IF(NOT(_xlfn.ISFORMULA(D512)),IF(AND(ISNUMBER(D512),D512&lt;&gt;0),Accueil!$B$7,IF(NOT(_xlfn.ISFORMULA(G512)),IF(AND(ISNUMBER(G512),G512&lt;&gt;0),Accueil!$B$7,""),"")),IF(NOT(_xlfn.ISFORMULA(G512)),IF(AND(ISNUMBER(G512),G512&lt;&gt;0),Accueil!$B$7,""),"")))</f>
        <v/>
      </c>
      <c r="AF512" s="231" t="str">
        <f t="shared" ca="1" si="87"/>
        <v/>
      </c>
      <c r="AG512" s="231">
        <f ca="1">IF($AC512,ROUND(IF(ISNUMBER(E512),E512,0)*(IF(OR(ISNUMBER(SEARCH("Non déductible",$C512)),ISNUMBER(SEARCH("Non deductible",$C512))),0,IF(ISNUMBER(SEARCH("Repas",$C512)),0.5,IF(ISNUMBER(SEARCH("Bureau à domicile",$C512)),Accueil!$B$13,IF(OR(ISNUMBER(SEARCH("Véhicule",$C512)),ISNUMBER(SEARCH("Vehicule",$C512)),ISNUMBER(SEARCH("vehicule",$C512))),Accueil!$B$14,IFERROR(VLOOKUP($C512,$L$3:$P$43,5,FALSE),1)))))),2),0)</f>
        <v>0</v>
      </c>
      <c r="AH512" s="231">
        <f ca="1">IF($AD512,ROUND(IF(ISNUMBER(F512),F512,0)*(IF(OR(ISNUMBER(SEARCH("Non déductible",$C512)),ISNUMBER(SEARCH("Non deductible",$C512))),0,IF(ISNUMBER(SEARCH("Repas",$C512)),0.5,IF(ISNUMBER(SEARCH("Bureau à domicile",$C512)),Accueil!$B$13,IF(OR(ISNUMBER(SEARCH("Véhicule",$C512)),ISNUMBER(SEARCH("Vehicule",$C512)),ISNUMBER(SEARCH("vehicule",$C512))),Accueil!$B$14,IFERROR(VLOOKUP($C512,$L$3:$P$43,5,FALSE),1)))))),2),0)</f>
        <v>0</v>
      </c>
    </row>
    <row r="513" spans="1:34" ht="20.100000000000001" customHeight="1" x14ac:dyDescent="0.25">
      <c r="A513" s="248" t="str">
        <f>IF(NOT(_xlfn.ISFORMULA(D513)),IF(AND(ISNUMBER(D513),D513&lt;&gt;0),Accueil!$B$7,IF(NOT(_xlfn.ISFORMULA(G513)),IF(AND(ISNUMBER(G513),G513&lt;&gt;0),Accueil!$B$7,""),"")),IF(NOT(_xlfn.ISFORMULA(G513)),IF(AND(ISNUMBER(G513),G513&lt;&gt;0),Accueil!$B$7,""),""))</f>
        <v/>
      </c>
      <c r="B513" s="37"/>
      <c r="C513" s="50"/>
      <c r="D513" s="249" t="str">
        <f t="shared" ca="1" si="78"/>
        <v/>
      </c>
      <c r="E513" s="223" t="str">
        <f t="shared" ca="1" si="79"/>
        <v/>
      </c>
      <c r="F513" s="223" t="str">
        <f t="shared" ca="1" si="80"/>
        <v/>
      </c>
      <c r="G513" s="224" t="str">
        <f t="shared" ca="1" si="81"/>
        <v/>
      </c>
      <c r="H513" s="255" t="str">
        <f t="shared" ca="1" si="82"/>
        <v/>
      </c>
      <c r="I513" s="251" t="str">
        <f t="shared" ca="1" si="83"/>
        <v/>
      </c>
      <c r="J513" s="244" t="str">
        <f t="shared" ca="1" si="84"/>
        <v/>
      </c>
      <c r="K513" s="35"/>
      <c r="L513" s="148"/>
      <c r="M513" s="148"/>
      <c r="N513" s="148"/>
      <c r="O513" s="148"/>
      <c r="P513" s="148"/>
      <c r="Q513" s="148"/>
      <c r="R513" s="148"/>
      <c r="S513" s="148"/>
      <c r="T513" s="197"/>
      <c r="U513" s="35"/>
      <c r="X513" s="148"/>
      <c r="Y513" s="148"/>
      <c r="Z513" s="148"/>
      <c r="AA513" s="228" t="b">
        <f t="shared" ca="1" si="85"/>
        <v>1</v>
      </c>
      <c r="AB513" s="228" t="b">
        <f t="shared" si="86"/>
        <v>0</v>
      </c>
      <c r="AC513" s="228" t="b">
        <f ca="1">AND(Accueil!$Z$100="Régulière",Accueil!$E$5="Oui",$AA513,NOT($AB513),OR($AE513="",Accueil!$E$7="",NOT(ISNUMBER(Accueil!$E$7)),$AE513&gt;=Accueil!$E$7))</f>
        <v>0</v>
      </c>
      <c r="AD513" s="228" t="b">
        <f ca="1">AND(Accueil!$Z$100="Régulière",Accueil!$E$8="Oui",$AA513,NOT($AB513),OR($AE513="",Accueil!$E$10="",NOT(ISNUMBER(Accueil!$E$10)),$AE513&gt;=Accueil!$E$10))</f>
        <v>0</v>
      </c>
      <c r="AE513" s="247" t="str">
        <f>IF(NOT(_xlfn.ISFORMULA(A513)),IF(ISNUMBER(A513),A513,IF(NOT(_xlfn.ISFORMULA(D513)),IF(AND(ISNUMBER(D513),D513&lt;&gt;0),Accueil!$B$7,IF(NOT(_xlfn.ISFORMULA(G513)),IF(AND(ISNUMBER(G513),G513&lt;&gt;0),Accueil!$B$7,""),"")),IF(NOT(_xlfn.ISFORMULA(G513)),IF(AND(ISNUMBER(G513),G513&lt;&gt;0),Accueil!$B$7,""),""))),IF(NOT(_xlfn.ISFORMULA(D513)),IF(AND(ISNUMBER(D513),D513&lt;&gt;0),Accueil!$B$7,IF(NOT(_xlfn.ISFORMULA(G513)),IF(AND(ISNUMBER(G513),G513&lt;&gt;0),Accueil!$B$7,""),"")),IF(NOT(_xlfn.ISFORMULA(G513)),IF(AND(ISNUMBER(G513),G513&lt;&gt;0),Accueil!$B$7,""),"")))</f>
        <v/>
      </c>
      <c r="AF513" s="231" t="str">
        <f t="shared" ca="1" si="87"/>
        <v/>
      </c>
      <c r="AG513" s="231">
        <f ca="1">IF($AC513,ROUND(IF(ISNUMBER(E513),E513,0)*(IF(OR(ISNUMBER(SEARCH("Non déductible",$C513)),ISNUMBER(SEARCH("Non deductible",$C513))),0,IF(ISNUMBER(SEARCH("Repas",$C513)),0.5,IF(ISNUMBER(SEARCH("Bureau à domicile",$C513)),Accueil!$B$13,IF(OR(ISNUMBER(SEARCH("Véhicule",$C513)),ISNUMBER(SEARCH("Vehicule",$C513)),ISNUMBER(SEARCH("vehicule",$C513))),Accueil!$B$14,IFERROR(VLOOKUP($C513,$L$3:$P$43,5,FALSE),1)))))),2),0)</f>
        <v>0</v>
      </c>
      <c r="AH513" s="231">
        <f ca="1">IF($AD513,ROUND(IF(ISNUMBER(F513),F513,0)*(IF(OR(ISNUMBER(SEARCH("Non déductible",$C513)),ISNUMBER(SEARCH("Non deductible",$C513))),0,IF(ISNUMBER(SEARCH("Repas",$C513)),0.5,IF(ISNUMBER(SEARCH("Bureau à domicile",$C513)),Accueil!$B$13,IF(OR(ISNUMBER(SEARCH("Véhicule",$C513)),ISNUMBER(SEARCH("Vehicule",$C513)),ISNUMBER(SEARCH("vehicule",$C513))),Accueil!$B$14,IFERROR(VLOOKUP($C513,$L$3:$P$43,5,FALSE),1)))))),2),0)</f>
        <v>0</v>
      </c>
    </row>
    <row r="514" spans="1:34" ht="20.100000000000001" customHeight="1" x14ac:dyDescent="0.25">
      <c r="A514" s="248" t="str">
        <f>IF(NOT(_xlfn.ISFORMULA(D514)),IF(AND(ISNUMBER(D514),D514&lt;&gt;0),Accueil!$B$7,IF(NOT(_xlfn.ISFORMULA(G514)),IF(AND(ISNUMBER(G514),G514&lt;&gt;0),Accueil!$B$7,""),"")),IF(NOT(_xlfn.ISFORMULA(G514)),IF(AND(ISNUMBER(G514),G514&lt;&gt;0),Accueil!$B$7,""),""))</f>
        <v/>
      </c>
      <c r="B514" s="37"/>
      <c r="C514" s="50"/>
      <c r="D514" s="249" t="str">
        <f t="shared" ca="1" si="78"/>
        <v/>
      </c>
      <c r="E514" s="223" t="str">
        <f t="shared" ca="1" si="79"/>
        <v/>
      </c>
      <c r="F514" s="223" t="str">
        <f t="shared" ca="1" si="80"/>
        <v/>
      </c>
      <c r="G514" s="224" t="str">
        <f t="shared" ca="1" si="81"/>
        <v/>
      </c>
      <c r="H514" s="255" t="str">
        <f t="shared" ca="1" si="82"/>
        <v/>
      </c>
      <c r="I514" s="251" t="str">
        <f t="shared" ca="1" si="83"/>
        <v/>
      </c>
      <c r="J514" s="244" t="str">
        <f t="shared" ca="1" si="84"/>
        <v/>
      </c>
      <c r="K514" s="35"/>
      <c r="L514" s="148"/>
      <c r="M514" s="148"/>
      <c r="N514" s="148"/>
      <c r="O514" s="148"/>
      <c r="P514" s="148"/>
      <c r="Q514" s="148"/>
      <c r="R514" s="148"/>
      <c r="S514" s="148"/>
      <c r="T514" s="197"/>
      <c r="U514" s="35"/>
      <c r="X514" s="148"/>
      <c r="Y514" s="148"/>
      <c r="Z514" s="148"/>
      <c r="AA514" s="228" t="b">
        <f t="shared" ca="1" si="85"/>
        <v>1</v>
      </c>
      <c r="AB514" s="228" t="b">
        <f t="shared" si="86"/>
        <v>0</v>
      </c>
      <c r="AC514" s="228" t="b">
        <f ca="1">AND(Accueil!$Z$100="Régulière",Accueil!$E$5="Oui",$AA514,NOT($AB514),OR($AE514="",Accueil!$E$7="",NOT(ISNUMBER(Accueil!$E$7)),$AE514&gt;=Accueil!$E$7))</f>
        <v>0</v>
      </c>
      <c r="AD514" s="228" t="b">
        <f ca="1">AND(Accueil!$Z$100="Régulière",Accueil!$E$8="Oui",$AA514,NOT($AB514),OR($AE514="",Accueil!$E$10="",NOT(ISNUMBER(Accueil!$E$10)),$AE514&gt;=Accueil!$E$10))</f>
        <v>0</v>
      </c>
      <c r="AE514" s="247" t="str">
        <f>IF(NOT(_xlfn.ISFORMULA(A514)),IF(ISNUMBER(A514),A514,IF(NOT(_xlfn.ISFORMULA(D514)),IF(AND(ISNUMBER(D514),D514&lt;&gt;0),Accueil!$B$7,IF(NOT(_xlfn.ISFORMULA(G514)),IF(AND(ISNUMBER(G514),G514&lt;&gt;0),Accueil!$B$7,""),"")),IF(NOT(_xlfn.ISFORMULA(G514)),IF(AND(ISNUMBER(G514),G514&lt;&gt;0),Accueil!$B$7,""),""))),IF(NOT(_xlfn.ISFORMULA(D514)),IF(AND(ISNUMBER(D514),D514&lt;&gt;0),Accueil!$B$7,IF(NOT(_xlfn.ISFORMULA(G514)),IF(AND(ISNUMBER(G514),G514&lt;&gt;0),Accueil!$B$7,""),"")),IF(NOT(_xlfn.ISFORMULA(G514)),IF(AND(ISNUMBER(G514),G514&lt;&gt;0),Accueil!$B$7,""),"")))</f>
        <v/>
      </c>
      <c r="AF514" s="231" t="str">
        <f t="shared" ca="1" si="87"/>
        <v/>
      </c>
      <c r="AG514" s="231">
        <f ca="1">IF($AC514,ROUND(IF(ISNUMBER(E514),E514,0)*(IF(OR(ISNUMBER(SEARCH("Non déductible",$C514)),ISNUMBER(SEARCH("Non deductible",$C514))),0,IF(ISNUMBER(SEARCH("Repas",$C514)),0.5,IF(ISNUMBER(SEARCH("Bureau à domicile",$C514)),Accueil!$B$13,IF(OR(ISNUMBER(SEARCH("Véhicule",$C514)),ISNUMBER(SEARCH("Vehicule",$C514)),ISNUMBER(SEARCH("vehicule",$C514))),Accueil!$B$14,IFERROR(VLOOKUP($C514,$L$3:$P$43,5,FALSE),1)))))),2),0)</f>
        <v>0</v>
      </c>
      <c r="AH514" s="231">
        <f ca="1">IF($AD514,ROUND(IF(ISNUMBER(F514),F514,0)*(IF(OR(ISNUMBER(SEARCH("Non déductible",$C514)),ISNUMBER(SEARCH("Non deductible",$C514))),0,IF(ISNUMBER(SEARCH("Repas",$C514)),0.5,IF(ISNUMBER(SEARCH("Bureau à domicile",$C514)),Accueil!$B$13,IF(OR(ISNUMBER(SEARCH("Véhicule",$C514)),ISNUMBER(SEARCH("Vehicule",$C514)),ISNUMBER(SEARCH("vehicule",$C514))),Accueil!$B$14,IFERROR(VLOOKUP($C514,$L$3:$P$43,5,FALSE),1)))))),2),0)</f>
        <v>0</v>
      </c>
    </row>
    <row r="515" spans="1:34" ht="20.100000000000001" customHeight="1" x14ac:dyDescent="0.25">
      <c r="A515" s="248" t="str">
        <f>IF(NOT(_xlfn.ISFORMULA(D515)),IF(AND(ISNUMBER(D515),D515&lt;&gt;0),Accueil!$B$7,IF(NOT(_xlfn.ISFORMULA(G515)),IF(AND(ISNUMBER(G515),G515&lt;&gt;0),Accueil!$B$7,""),"")),IF(NOT(_xlfn.ISFORMULA(G515)),IF(AND(ISNUMBER(G515),G515&lt;&gt;0),Accueil!$B$7,""),""))</f>
        <v/>
      </c>
      <c r="B515" s="37"/>
      <c r="C515" s="50"/>
      <c r="D515" s="249" t="str">
        <f t="shared" ref="D515:D578" ca="1" si="88">IF(AND(NOT(_xlfn.ISFORMULA(G515)),G515&lt;&gt;"",G515&lt;&gt;0),ROUND(G515-IF($AC515,IF(ISNUMBER(E515),ROUND(E515,2),0),0)-IF($AD515,IF(ISNUMBER(F515),ROUND(F515,2),0),0),2),"")</f>
        <v/>
      </c>
      <c r="E515" s="223" t="str">
        <f t="shared" ref="E515:E578" ca="1" si="89">IF(NOT($AC515),"",IF(AND(NOT(_xlfn.ISFORMULA(G515)),G515&lt;&gt;"",G515&lt;&gt;0),IF(AND($AD515,NOT(_xlfn.ISFORMULA(F515)),ISNUMBER(F515)),ROUND((G515-F515)/(1+0.05)*0.05,2),ROUND(G515/(1+IF($AC515,0.05,0)+IF($AD515,0.09975,0))*0.05,2)),IF(OR(D515="",D515=0),"",ROUND(D515*0.05,2))))</f>
        <v/>
      </c>
      <c r="F515" s="223" t="str">
        <f t="shared" ref="F515:F578" ca="1" si="90">IF(NOT($AD515),"",IF(AND(NOT(_xlfn.ISFORMULA(G515)),G515&lt;&gt;"",G515&lt;&gt;0),IF(AND($AC515,NOT(_xlfn.ISFORMULA(E515)),ISNUMBER(E515)),ROUND((G515-E515)/(1+0.09975)*0.09975,2),ROUND(G515/(1+IF($AC515,0.05,0)+IF($AD515,0.09975,0))*0.09975,2)),IF(OR(D515="",D515=0),"",ROUND(D515*0.09975,2))))</f>
        <v/>
      </c>
      <c r="G515" s="224" t="str">
        <f t="shared" ref="G515:G578" ca="1" si="91">IF(OR(D515="",D515=0),"",ROUND(D515+IF($AC515,IF(ISNUMBER(E515),ROUND(E515,2),0),0)+IF($AD515,IF(ISNUMBER(F515),ROUND(F515,2),0),0),2))</f>
        <v/>
      </c>
      <c r="H515" s="255" t="str">
        <f t="shared" ref="H515:H578" ca="1" si="92">IF(OR(D515="",D515=0),"","$ CAD - Dollar Canadien")</f>
        <v/>
      </c>
      <c r="I515" s="251" t="str">
        <f t="shared" ref="I515:I578" ca="1" si="93">IF(OR(D515="",D515=0),"",IFERROR(VLOOKUP(H515, $V$3:$W$23, 2, FALSE), 1))</f>
        <v/>
      </c>
      <c r="J515" s="244" t="str">
        <f t="shared" ref="J515:J578" ca="1" si="94">IF(OR($AF515="",$AF515=0),"",ROUND($AF515*I515,2))</f>
        <v/>
      </c>
      <c r="K515" s="35"/>
      <c r="L515" s="148"/>
      <c r="M515" s="148"/>
      <c r="N515" s="148"/>
      <c r="O515" s="148"/>
      <c r="P515" s="148"/>
      <c r="Q515" s="148"/>
      <c r="R515" s="148"/>
      <c r="S515" s="148"/>
      <c r="T515" s="197"/>
      <c r="U515" s="35"/>
      <c r="X515" s="148"/>
      <c r="Y515" s="148"/>
      <c r="Z515" s="148"/>
      <c r="AA515" s="228" t="b">
        <f t="shared" ref="AA515:AA578" ca="1" si="95">OR(H515="",H515="$ CAD - Dollar Canadien")</f>
        <v>1</v>
      </c>
      <c r="AB515" s="228" t="b">
        <f t="shared" ref="AB515:AB578" si="96">OR(ISNUMBER(SEARCH("Assurance",C515)),ISNUMBER(SEARCH("Bureau à domicile - loyer",C515)),ISNUMBER(SEARCH("Taxes foncières",C515)),ISNUMBER(SEARCH("Taxe d'affaires",C515)),ISNUMBER(SEARCH("Permis",C515)),ISNUMBER(SEARCH("cotisation",C515)),ISNUMBER(SEARCH("Immatriculation",C515)),ISNUMBER(SEARCH("Intérêt",C515)),ISNUMBER(SEARCH("Interet",C515)),ISNUMBER(SEARCH("Frais bancaires",C515)),ISNUMBER(SEARCH("Salaires",C515)),ISNUMBER(SEARCH("sans taxe",B515)),ISNUMBER(SEARCH("pas de taxe",B515)),ISNUMBER(SEARCH("no tax",B515)))</f>
        <v>0</v>
      </c>
      <c r="AC515" s="228" t="b">
        <f ca="1">AND(Accueil!$Z$100="Régulière",Accueil!$E$5="Oui",$AA515,NOT($AB515),OR($AE515="",Accueil!$E$7="",NOT(ISNUMBER(Accueil!$E$7)),$AE515&gt;=Accueil!$E$7))</f>
        <v>0</v>
      </c>
      <c r="AD515" s="228" t="b">
        <f ca="1">AND(Accueil!$Z$100="Régulière",Accueil!$E$8="Oui",$AA515,NOT($AB515),OR($AE515="",Accueil!$E$10="",NOT(ISNUMBER(Accueil!$E$10)),$AE515&gt;=Accueil!$E$10))</f>
        <v>0</v>
      </c>
      <c r="AE515" s="247" t="str">
        <f>IF(NOT(_xlfn.ISFORMULA(A515)),IF(ISNUMBER(A515),A515,IF(NOT(_xlfn.ISFORMULA(D515)),IF(AND(ISNUMBER(D515),D515&lt;&gt;0),Accueil!$B$7,IF(NOT(_xlfn.ISFORMULA(G515)),IF(AND(ISNUMBER(G515),G515&lt;&gt;0),Accueil!$B$7,""),"")),IF(NOT(_xlfn.ISFORMULA(G515)),IF(AND(ISNUMBER(G515),G515&lt;&gt;0),Accueil!$B$7,""),""))),IF(NOT(_xlfn.ISFORMULA(D515)),IF(AND(ISNUMBER(D515),D515&lt;&gt;0),Accueil!$B$7,IF(NOT(_xlfn.ISFORMULA(G515)),IF(AND(ISNUMBER(G515),G515&lt;&gt;0),Accueil!$B$7,""),"")),IF(NOT(_xlfn.ISFORMULA(G515)),IF(AND(ISNUMBER(G515),G515&lt;&gt;0),Accueil!$B$7,""),"")))</f>
        <v/>
      </c>
      <c r="AF515" s="231" t="str">
        <f t="shared" ref="AF515:AF578" ca="1" si="97">IF(AND(NOT(_xlfn.ISFORMULA(G515)),G515&lt;&gt;"",G515&lt;&gt;0),ROUND(G515-IF($AC515,IF(ISNUMBER(E515),ROUND(E515,2),0),0)-IF($AD515,IF(ISNUMBER(F515),ROUND(F515,2),0),0),2),IF(OR(D515="",D515=0),"",D515))</f>
        <v/>
      </c>
      <c r="AG515" s="231">
        <f ca="1">IF($AC515,ROUND(IF(ISNUMBER(E515),E515,0)*(IF(OR(ISNUMBER(SEARCH("Non déductible",$C515)),ISNUMBER(SEARCH("Non deductible",$C515))),0,IF(ISNUMBER(SEARCH("Repas",$C515)),0.5,IF(ISNUMBER(SEARCH("Bureau à domicile",$C515)),Accueil!$B$13,IF(OR(ISNUMBER(SEARCH("Véhicule",$C515)),ISNUMBER(SEARCH("Vehicule",$C515)),ISNUMBER(SEARCH("vehicule",$C515))),Accueil!$B$14,IFERROR(VLOOKUP($C515,$L$3:$P$43,5,FALSE),1)))))),2),0)</f>
        <v>0</v>
      </c>
      <c r="AH515" s="231">
        <f ca="1">IF($AD515,ROUND(IF(ISNUMBER(F515),F515,0)*(IF(OR(ISNUMBER(SEARCH("Non déductible",$C515)),ISNUMBER(SEARCH("Non deductible",$C515))),0,IF(ISNUMBER(SEARCH("Repas",$C515)),0.5,IF(ISNUMBER(SEARCH("Bureau à domicile",$C515)),Accueil!$B$13,IF(OR(ISNUMBER(SEARCH("Véhicule",$C515)),ISNUMBER(SEARCH("Vehicule",$C515)),ISNUMBER(SEARCH("vehicule",$C515))),Accueil!$B$14,IFERROR(VLOOKUP($C515,$L$3:$P$43,5,FALSE),1)))))),2),0)</f>
        <v>0</v>
      </c>
    </row>
    <row r="516" spans="1:34" ht="20.100000000000001" customHeight="1" x14ac:dyDescent="0.25">
      <c r="A516" s="248" t="str">
        <f>IF(NOT(_xlfn.ISFORMULA(D516)),IF(AND(ISNUMBER(D516),D516&lt;&gt;0),Accueil!$B$7,IF(NOT(_xlfn.ISFORMULA(G516)),IF(AND(ISNUMBER(G516),G516&lt;&gt;0),Accueil!$B$7,""),"")),IF(NOT(_xlfn.ISFORMULA(G516)),IF(AND(ISNUMBER(G516),G516&lt;&gt;0),Accueil!$B$7,""),""))</f>
        <v/>
      </c>
      <c r="B516" s="37"/>
      <c r="C516" s="50"/>
      <c r="D516" s="249" t="str">
        <f t="shared" ca="1" si="88"/>
        <v/>
      </c>
      <c r="E516" s="223" t="str">
        <f t="shared" ca="1" si="89"/>
        <v/>
      </c>
      <c r="F516" s="223" t="str">
        <f t="shared" ca="1" si="90"/>
        <v/>
      </c>
      <c r="G516" s="224" t="str">
        <f t="shared" ca="1" si="91"/>
        <v/>
      </c>
      <c r="H516" s="255" t="str">
        <f t="shared" ca="1" si="92"/>
        <v/>
      </c>
      <c r="I516" s="251" t="str">
        <f t="shared" ca="1" si="93"/>
        <v/>
      </c>
      <c r="J516" s="244" t="str">
        <f t="shared" ca="1" si="94"/>
        <v/>
      </c>
      <c r="K516" s="35"/>
      <c r="L516" s="148"/>
      <c r="M516" s="148"/>
      <c r="N516" s="148"/>
      <c r="O516" s="148"/>
      <c r="P516" s="148"/>
      <c r="Q516" s="148"/>
      <c r="R516" s="148"/>
      <c r="S516" s="148"/>
      <c r="T516" s="197"/>
      <c r="U516" s="35"/>
      <c r="X516" s="148"/>
      <c r="Y516" s="148"/>
      <c r="Z516" s="148"/>
      <c r="AA516" s="228" t="b">
        <f t="shared" ca="1" si="95"/>
        <v>1</v>
      </c>
      <c r="AB516" s="228" t="b">
        <f t="shared" si="96"/>
        <v>0</v>
      </c>
      <c r="AC516" s="228" t="b">
        <f ca="1">AND(Accueil!$Z$100="Régulière",Accueil!$E$5="Oui",$AA516,NOT($AB516),OR($AE516="",Accueil!$E$7="",NOT(ISNUMBER(Accueil!$E$7)),$AE516&gt;=Accueil!$E$7))</f>
        <v>0</v>
      </c>
      <c r="AD516" s="228" t="b">
        <f ca="1">AND(Accueil!$Z$100="Régulière",Accueil!$E$8="Oui",$AA516,NOT($AB516),OR($AE516="",Accueil!$E$10="",NOT(ISNUMBER(Accueil!$E$10)),$AE516&gt;=Accueil!$E$10))</f>
        <v>0</v>
      </c>
      <c r="AE516" s="247" t="str">
        <f>IF(NOT(_xlfn.ISFORMULA(A516)),IF(ISNUMBER(A516),A516,IF(NOT(_xlfn.ISFORMULA(D516)),IF(AND(ISNUMBER(D516),D516&lt;&gt;0),Accueil!$B$7,IF(NOT(_xlfn.ISFORMULA(G516)),IF(AND(ISNUMBER(G516),G516&lt;&gt;0),Accueil!$B$7,""),"")),IF(NOT(_xlfn.ISFORMULA(G516)),IF(AND(ISNUMBER(G516),G516&lt;&gt;0),Accueil!$B$7,""),""))),IF(NOT(_xlfn.ISFORMULA(D516)),IF(AND(ISNUMBER(D516),D516&lt;&gt;0),Accueil!$B$7,IF(NOT(_xlfn.ISFORMULA(G516)),IF(AND(ISNUMBER(G516),G516&lt;&gt;0),Accueil!$B$7,""),"")),IF(NOT(_xlfn.ISFORMULA(G516)),IF(AND(ISNUMBER(G516),G516&lt;&gt;0),Accueil!$B$7,""),"")))</f>
        <v/>
      </c>
      <c r="AF516" s="231" t="str">
        <f t="shared" ca="1" si="97"/>
        <v/>
      </c>
      <c r="AG516" s="231">
        <f ca="1">IF($AC516,ROUND(IF(ISNUMBER(E516),E516,0)*(IF(OR(ISNUMBER(SEARCH("Non déductible",$C516)),ISNUMBER(SEARCH("Non deductible",$C516))),0,IF(ISNUMBER(SEARCH("Repas",$C516)),0.5,IF(ISNUMBER(SEARCH("Bureau à domicile",$C516)),Accueil!$B$13,IF(OR(ISNUMBER(SEARCH("Véhicule",$C516)),ISNUMBER(SEARCH("Vehicule",$C516)),ISNUMBER(SEARCH("vehicule",$C516))),Accueil!$B$14,IFERROR(VLOOKUP($C516,$L$3:$P$43,5,FALSE),1)))))),2),0)</f>
        <v>0</v>
      </c>
      <c r="AH516" s="231">
        <f ca="1">IF($AD516,ROUND(IF(ISNUMBER(F516),F516,0)*(IF(OR(ISNUMBER(SEARCH("Non déductible",$C516)),ISNUMBER(SEARCH("Non deductible",$C516))),0,IF(ISNUMBER(SEARCH("Repas",$C516)),0.5,IF(ISNUMBER(SEARCH("Bureau à domicile",$C516)),Accueil!$B$13,IF(OR(ISNUMBER(SEARCH("Véhicule",$C516)),ISNUMBER(SEARCH("Vehicule",$C516)),ISNUMBER(SEARCH("vehicule",$C516))),Accueil!$B$14,IFERROR(VLOOKUP($C516,$L$3:$P$43,5,FALSE),1)))))),2),0)</f>
        <v>0</v>
      </c>
    </row>
    <row r="517" spans="1:34" ht="20.100000000000001" customHeight="1" x14ac:dyDescent="0.25">
      <c r="A517" s="248" t="str">
        <f>IF(NOT(_xlfn.ISFORMULA(D517)),IF(AND(ISNUMBER(D517),D517&lt;&gt;0),Accueil!$B$7,IF(NOT(_xlfn.ISFORMULA(G517)),IF(AND(ISNUMBER(G517),G517&lt;&gt;0),Accueil!$B$7,""),"")),IF(NOT(_xlfn.ISFORMULA(G517)),IF(AND(ISNUMBER(G517),G517&lt;&gt;0),Accueil!$B$7,""),""))</f>
        <v/>
      </c>
      <c r="B517" s="37"/>
      <c r="C517" s="50"/>
      <c r="D517" s="249" t="str">
        <f t="shared" ca="1" si="88"/>
        <v/>
      </c>
      <c r="E517" s="223" t="str">
        <f t="shared" ca="1" si="89"/>
        <v/>
      </c>
      <c r="F517" s="223" t="str">
        <f t="shared" ca="1" si="90"/>
        <v/>
      </c>
      <c r="G517" s="224" t="str">
        <f t="shared" ca="1" si="91"/>
        <v/>
      </c>
      <c r="H517" s="255" t="str">
        <f t="shared" ca="1" si="92"/>
        <v/>
      </c>
      <c r="I517" s="251" t="str">
        <f t="shared" ca="1" si="93"/>
        <v/>
      </c>
      <c r="J517" s="244" t="str">
        <f t="shared" ca="1" si="94"/>
        <v/>
      </c>
      <c r="K517" s="35"/>
      <c r="L517" s="148"/>
      <c r="M517" s="148"/>
      <c r="N517" s="148"/>
      <c r="O517" s="148"/>
      <c r="P517" s="148"/>
      <c r="Q517" s="148"/>
      <c r="R517" s="148"/>
      <c r="S517" s="148"/>
      <c r="T517" s="197"/>
      <c r="U517" s="35"/>
      <c r="X517" s="148"/>
      <c r="Y517" s="148"/>
      <c r="Z517" s="148"/>
      <c r="AA517" s="228" t="b">
        <f t="shared" ca="1" si="95"/>
        <v>1</v>
      </c>
      <c r="AB517" s="228" t="b">
        <f t="shared" si="96"/>
        <v>0</v>
      </c>
      <c r="AC517" s="228" t="b">
        <f ca="1">AND(Accueil!$Z$100="Régulière",Accueil!$E$5="Oui",$AA517,NOT($AB517),OR($AE517="",Accueil!$E$7="",NOT(ISNUMBER(Accueil!$E$7)),$AE517&gt;=Accueil!$E$7))</f>
        <v>0</v>
      </c>
      <c r="AD517" s="228" t="b">
        <f ca="1">AND(Accueil!$Z$100="Régulière",Accueil!$E$8="Oui",$AA517,NOT($AB517),OR($AE517="",Accueil!$E$10="",NOT(ISNUMBER(Accueil!$E$10)),$AE517&gt;=Accueil!$E$10))</f>
        <v>0</v>
      </c>
      <c r="AE517" s="247" t="str">
        <f>IF(NOT(_xlfn.ISFORMULA(A517)),IF(ISNUMBER(A517),A517,IF(NOT(_xlfn.ISFORMULA(D517)),IF(AND(ISNUMBER(D517),D517&lt;&gt;0),Accueil!$B$7,IF(NOT(_xlfn.ISFORMULA(G517)),IF(AND(ISNUMBER(G517),G517&lt;&gt;0),Accueil!$B$7,""),"")),IF(NOT(_xlfn.ISFORMULA(G517)),IF(AND(ISNUMBER(G517),G517&lt;&gt;0),Accueil!$B$7,""),""))),IF(NOT(_xlfn.ISFORMULA(D517)),IF(AND(ISNUMBER(D517),D517&lt;&gt;0),Accueil!$B$7,IF(NOT(_xlfn.ISFORMULA(G517)),IF(AND(ISNUMBER(G517),G517&lt;&gt;0),Accueil!$B$7,""),"")),IF(NOT(_xlfn.ISFORMULA(G517)),IF(AND(ISNUMBER(G517),G517&lt;&gt;0),Accueil!$B$7,""),"")))</f>
        <v/>
      </c>
      <c r="AF517" s="231" t="str">
        <f t="shared" ca="1" si="97"/>
        <v/>
      </c>
      <c r="AG517" s="231">
        <f ca="1">IF($AC517,ROUND(IF(ISNUMBER(E517),E517,0)*(IF(OR(ISNUMBER(SEARCH("Non déductible",$C517)),ISNUMBER(SEARCH("Non deductible",$C517))),0,IF(ISNUMBER(SEARCH("Repas",$C517)),0.5,IF(ISNUMBER(SEARCH("Bureau à domicile",$C517)),Accueil!$B$13,IF(OR(ISNUMBER(SEARCH("Véhicule",$C517)),ISNUMBER(SEARCH("Vehicule",$C517)),ISNUMBER(SEARCH("vehicule",$C517))),Accueil!$B$14,IFERROR(VLOOKUP($C517,$L$3:$P$43,5,FALSE),1)))))),2),0)</f>
        <v>0</v>
      </c>
      <c r="AH517" s="231">
        <f ca="1">IF($AD517,ROUND(IF(ISNUMBER(F517),F517,0)*(IF(OR(ISNUMBER(SEARCH("Non déductible",$C517)),ISNUMBER(SEARCH("Non deductible",$C517))),0,IF(ISNUMBER(SEARCH("Repas",$C517)),0.5,IF(ISNUMBER(SEARCH("Bureau à domicile",$C517)),Accueil!$B$13,IF(OR(ISNUMBER(SEARCH("Véhicule",$C517)),ISNUMBER(SEARCH("Vehicule",$C517)),ISNUMBER(SEARCH("vehicule",$C517))),Accueil!$B$14,IFERROR(VLOOKUP($C517,$L$3:$P$43,5,FALSE),1)))))),2),0)</f>
        <v>0</v>
      </c>
    </row>
    <row r="518" spans="1:34" ht="20.100000000000001" customHeight="1" x14ac:dyDescent="0.25">
      <c r="A518" s="248" t="str">
        <f>IF(NOT(_xlfn.ISFORMULA(D518)),IF(AND(ISNUMBER(D518),D518&lt;&gt;0),Accueil!$B$7,IF(NOT(_xlfn.ISFORMULA(G518)),IF(AND(ISNUMBER(G518),G518&lt;&gt;0),Accueil!$B$7,""),"")),IF(NOT(_xlfn.ISFORMULA(G518)),IF(AND(ISNUMBER(G518),G518&lt;&gt;0),Accueil!$B$7,""),""))</f>
        <v/>
      </c>
      <c r="B518" s="37"/>
      <c r="C518" s="50"/>
      <c r="D518" s="249" t="str">
        <f t="shared" ca="1" si="88"/>
        <v/>
      </c>
      <c r="E518" s="223" t="str">
        <f t="shared" ca="1" si="89"/>
        <v/>
      </c>
      <c r="F518" s="223" t="str">
        <f t="shared" ca="1" si="90"/>
        <v/>
      </c>
      <c r="G518" s="224" t="str">
        <f t="shared" ca="1" si="91"/>
        <v/>
      </c>
      <c r="H518" s="255" t="str">
        <f t="shared" ca="1" si="92"/>
        <v/>
      </c>
      <c r="I518" s="251" t="str">
        <f t="shared" ca="1" si="93"/>
        <v/>
      </c>
      <c r="J518" s="244" t="str">
        <f t="shared" ca="1" si="94"/>
        <v/>
      </c>
      <c r="K518" s="35"/>
      <c r="L518" s="148"/>
      <c r="M518" s="148"/>
      <c r="N518" s="148"/>
      <c r="O518" s="148"/>
      <c r="P518" s="148"/>
      <c r="Q518" s="148"/>
      <c r="R518" s="148"/>
      <c r="S518" s="148"/>
      <c r="T518" s="197"/>
      <c r="U518" s="35"/>
      <c r="X518" s="148"/>
      <c r="Y518" s="148"/>
      <c r="Z518" s="148"/>
      <c r="AA518" s="228" t="b">
        <f t="shared" ca="1" si="95"/>
        <v>1</v>
      </c>
      <c r="AB518" s="228" t="b">
        <f t="shared" si="96"/>
        <v>0</v>
      </c>
      <c r="AC518" s="228" t="b">
        <f ca="1">AND(Accueil!$Z$100="Régulière",Accueil!$E$5="Oui",$AA518,NOT($AB518),OR($AE518="",Accueil!$E$7="",NOT(ISNUMBER(Accueil!$E$7)),$AE518&gt;=Accueil!$E$7))</f>
        <v>0</v>
      </c>
      <c r="AD518" s="228" t="b">
        <f ca="1">AND(Accueil!$Z$100="Régulière",Accueil!$E$8="Oui",$AA518,NOT($AB518),OR($AE518="",Accueil!$E$10="",NOT(ISNUMBER(Accueil!$E$10)),$AE518&gt;=Accueil!$E$10))</f>
        <v>0</v>
      </c>
      <c r="AE518" s="247" t="str">
        <f>IF(NOT(_xlfn.ISFORMULA(A518)),IF(ISNUMBER(A518),A518,IF(NOT(_xlfn.ISFORMULA(D518)),IF(AND(ISNUMBER(D518),D518&lt;&gt;0),Accueil!$B$7,IF(NOT(_xlfn.ISFORMULA(G518)),IF(AND(ISNUMBER(G518),G518&lt;&gt;0),Accueil!$B$7,""),"")),IF(NOT(_xlfn.ISFORMULA(G518)),IF(AND(ISNUMBER(G518),G518&lt;&gt;0),Accueil!$B$7,""),""))),IF(NOT(_xlfn.ISFORMULA(D518)),IF(AND(ISNUMBER(D518),D518&lt;&gt;0),Accueil!$B$7,IF(NOT(_xlfn.ISFORMULA(G518)),IF(AND(ISNUMBER(G518),G518&lt;&gt;0),Accueil!$B$7,""),"")),IF(NOT(_xlfn.ISFORMULA(G518)),IF(AND(ISNUMBER(G518),G518&lt;&gt;0),Accueil!$B$7,""),"")))</f>
        <v/>
      </c>
      <c r="AF518" s="231" t="str">
        <f t="shared" ca="1" si="97"/>
        <v/>
      </c>
      <c r="AG518" s="231">
        <f ca="1">IF($AC518,ROUND(IF(ISNUMBER(E518),E518,0)*(IF(OR(ISNUMBER(SEARCH("Non déductible",$C518)),ISNUMBER(SEARCH("Non deductible",$C518))),0,IF(ISNUMBER(SEARCH("Repas",$C518)),0.5,IF(ISNUMBER(SEARCH("Bureau à domicile",$C518)),Accueil!$B$13,IF(OR(ISNUMBER(SEARCH("Véhicule",$C518)),ISNUMBER(SEARCH("Vehicule",$C518)),ISNUMBER(SEARCH("vehicule",$C518))),Accueil!$B$14,IFERROR(VLOOKUP($C518,$L$3:$P$43,5,FALSE),1)))))),2),0)</f>
        <v>0</v>
      </c>
      <c r="AH518" s="231">
        <f ca="1">IF($AD518,ROUND(IF(ISNUMBER(F518),F518,0)*(IF(OR(ISNUMBER(SEARCH("Non déductible",$C518)),ISNUMBER(SEARCH("Non deductible",$C518))),0,IF(ISNUMBER(SEARCH("Repas",$C518)),0.5,IF(ISNUMBER(SEARCH("Bureau à domicile",$C518)),Accueil!$B$13,IF(OR(ISNUMBER(SEARCH("Véhicule",$C518)),ISNUMBER(SEARCH("Vehicule",$C518)),ISNUMBER(SEARCH("vehicule",$C518))),Accueil!$B$14,IFERROR(VLOOKUP($C518,$L$3:$P$43,5,FALSE),1)))))),2),0)</f>
        <v>0</v>
      </c>
    </row>
    <row r="519" spans="1:34" ht="20.100000000000001" customHeight="1" x14ac:dyDescent="0.25">
      <c r="A519" s="248" t="str">
        <f>IF(NOT(_xlfn.ISFORMULA(D519)),IF(AND(ISNUMBER(D519),D519&lt;&gt;0),Accueil!$B$7,IF(NOT(_xlfn.ISFORMULA(G519)),IF(AND(ISNUMBER(G519),G519&lt;&gt;0),Accueil!$B$7,""),"")),IF(NOT(_xlfn.ISFORMULA(G519)),IF(AND(ISNUMBER(G519),G519&lt;&gt;0),Accueil!$B$7,""),""))</f>
        <v/>
      </c>
      <c r="B519" s="37"/>
      <c r="C519" s="50"/>
      <c r="D519" s="249" t="str">
        <f t="shared" ca="1" si="88"/>
        <v/>
      </c>
      <c r="E519" s="223" t="str">
        <f t="shared" ca="1" si="89"/>
        <v/>
      </c>
      <c r="F519" s="223" t="str">
        <f t="shared" ca="1" si="90"/>
        <v/>
      </c>
      <c r="G519" s="224" t="str">
        <f t="shared" ca="1" si="91"/>
        <v/>
      </c>
      <c r="H519" s="255" t="str">
        <f t="shared" ca="1" si="92"/>
        <v/>
      </c>
      <c r="I519" s="251" t="str">
        <f t="shared" ca="1" si="93"/>
        <v/>
      </c>
      <c r="J519" s="244" t="str">
        <f t="shared" ca="1" si="94"/>
        <v/>
      </c>
      <c r="K519" s="35"/>
      <c r="L519" s="148"/>
      <c r="M519" s="148"/>
      <c r="N519" s="148"/>
      <c r="O519" s="148"/>
      <c r="P519" s="148"/>
      <c r="Q519" s="148"/>
      <c r="R519" s="148"/>
      <c r="S519" s="148"/>
      <c r="T519" s="197"/>
      <c r="U519" s="35"/>
      <c r="X519" s="148"/>
      <c r="Y519" s="148"/>
      <c r="Z519" s="148"/>
      <c r="AA519" s="228" t="b">
        <f t="shared" ca="1" si="95"/>
        <v>1</v>
      </c>
      <c r="AB519" s="228" t="b">
        <f t="shared" si="96"/>
        <v>0</v>
      </c>
      <c r="AC519" s="228" t="b">
        <f ca="1">AND(Accueil!$Z$100="Régulière",Accueil!$E$5="Oui",$AA519,NOT($AB519),OR($AE519="",Accueil!$E$7="",NOT(ISNUMBER(Accueil!$E$7)),$AE519&gt;=Accueil!$E$7))</f>
        <v>0</v>
      </c>
      <c r="AD519" s="228" t="b">
        <f ca="1">AND(Accueil!$Z$100="Régulière",Accueil!$E$8="Oui",$AA519,NOT($AB519),OR($AE519="",Accueil!$E$10="",NOT(ISNUMBER(Accueil!$E$10)),$AE519&gt;=Accueil!$E$10))</f>
        <v>0</v>
      </c>
      <c r="AE519" s="247" t="str">
        <f>IF(NOT(_xlfn.ISFORMULA(A519)),IF(ISNUMBER(A519),A519,IF(NOT(_xlfn.ISFORMULA(D519)),IF(AND(ISNUMBER(D519),D519&lt;&gt;0),Accueil!$B$7,IF(NOT(_xlfn.ISFORMULA(G519)),IF(AND(ISNUMBER(G519),G519&lt;&gt;0),Accueil!$B$7,""),"")),IF(NOT(_xlfn.ISFORMULA(G519)),IF(AND(ISNUMBER(G519),G519&lt;&gt;0),Accueil!$B$7,""),""))),IF(NOT(_xlfn.ISFORMULA(D519)),IF(AND(ISNUMBER(D519),D519&lt;&gt;0),Accueil!$B$7,IF(NOT(_xlfn.ISFORMULA(G519)),IF(AND(ISNUMBER(G519),G519&lt;&gt;0),Accueil!$B$7,""),"")),IF(NOT(_xlfn.ISFORMULA(G519)),IF(AND(ISNUMBER(G519),G519&lt;&gt;0),Accueil!$B$7,""),"")))</f>
        <v/>
      </c>
      <c r="AF519" s="231" t="str">
        <f t="shared" ca="1" si="97"/>
        <v/>
      </c>
      <c r="AG519" s="231">
        <f ca="1">IF($AC519,ROUND(IF(ISNUMBER(E519),E519,0)*(IF(OR(ISNUMBER(SEARCH("Non déductible",$C519)),ISNUMBER(SEARCH("Non deductible",$C519))),0,IF(ISNUMBER(SEARCH("Repas",$C519)),0.5,IF(ISNUMBER(SEARCH("Bureau à domicile",$C519)),Accueil!$B$13,IF(OR(ISNUMBER(SEARCH("Véhicule",$C519)),ISNUMBER(SEARCH("Vehicule",$C519)),ISNUMBER(SEARCH("vehicule",$C519))),Accueil!$B$14,IFERROR(VLOOKUP($C519,$L$3:$P$43,5,FALSE),1)))))),2),0)</f>
        <v>0</v>
      </c>
      <c r="AH519" s="231">
        <f ca="1">IF($AD519,ROUND(IF(ISNUMBER(F519),F519,0)*(IF(OR(ISNUMBER(SEARCH("Non déductible",$C519)),ISNUMBER(SEARCH("Non deductible",$C519))),0,IF(ISNUMBER(SEARCH("Repas",$C519)),0.5,IF(ISNUMBER(SEARCH("Bureau à domicile",$C519)),Accueil!$B$13,IF(OR(ISNUMBER(SEARCH("Véhicule",$C519)),ISNUMBER(SEARCH("Vehicule",$C519)),ISNUMBER(SEARCH("vehicule",$C519))),Accueil!$B$14,IFERROR(VLOOKUP($C519,$L$3:$P$43,5,FALSE),1)))))),2),0)</f>
        <v>0</v>
      </c>
    </row>
    <row r="520" spans="1:34" ht="20.100000000000001" customHeight="1" x14ac:dyDescent="0.25">
      <c r="A520" s="248" t="str">
        <f>IF(NOT(_xlfn.ISFORMULA(D520)),IF(AND(ISNUMBER(D520),D520&lt;&gt;0),Accueil!$B$7,IF(NOT(_xlfn.ISFORMULA(G520)),IF(AND(ISNUMBER(G520),G520&lt;&gt;0),Accueil!$B$7,""),"")),IF(NOT(_xlfn.ISFORMULA(G520)),IF(AND(ISNUMBER(G520),G520&lt;&gt;0),Accueil!$B$7,""),""))</f>
        <v/>
      </c>
      <c r="B520" s="37"/>
      <c r="C520" s="50"/>
      <c r="D520" s="249" t="str">
        <f t="shared" ca="1" si="88"/>
        <v/>
      </c>
      <c r="E520" s="223" t="str">
        <f t="shared" ca="1" si="89"/>
        <v/>
      </c>
      <c r="F520" s="223" t="str">
        <f t="shared" ca="1" si="90"/>
        <v/>
      </c>
      <c r="G520" s="224" t="str">
        <f t="shared" ca="1" si="91"/>
        <v/>
      </c>
      <c r="H520" s="255" t="str">
        <f t="shared" ca="1" si="92"/>
        <v/>
      </c>
      <c r="I520" s="251" t="str">
        <f t="shared" ca="1" si="93"/>
        <v/>
      </c>
      <c r="J520" s="244" t="str">
        <f t="shared" ca="1" si="94"/>
        <v/>
      </c>
      <c r="K520" s="35"/>
      <c r="L520" s="148"/>
      <c r="M520" s="148"/>
      <c r="N520" s="148"/>
      <c r="O520" s="148"/>
      <c r="P520" s="148"/>
      <c r="Q520" s="148"/>
      <c r="R520" s="148"/>
      <c r="S520" s="148"/>
      <c r="T520" s="197"/>
      <c r="U520" s="35"/>
      <c r="X520" s="148"/>
      <c r="Y520" s="148"/>
      <c r="Z520" s="148"/>
      <c r="AA520" s="228" t="b">
        <f t="shared" ca="1" si="95"/>
        <v>1</v>
      </c>
      <c r="AB520" s="228" t="b">
        <f t="shared" si="96"/>
        <v>0</v>
      </c>
      <c r="AC520" s="228" t="b">
        <f ca="1">AND(Accueil!$Z$100="Régulière",Accueil!$E$5="Oui",$AA520,NOT($AB520),OR($AE520="",Accueil!$E$7="",NOT(ISNUMBER(Accueil!$E$7)),$AE520&gt;=Accueil!$E$7))</f>
        <v>0</v>
      </c>
      <c r="AD520" s="228" t="b">
        <f ca="1">AND(Accueil!$Z$100="Régulière",Accueil!$E$8="Oui",$AA520,NOT($AB520),OR($AE520="",Accueil!$E$10="",NOT(ISNUMBER(Accueil!$E$10)),$AE520&gt;=Accueil!$E$10))</f>
        <v>0</v>
      </c>
      <c r="AE520" s="247" t="str">
        <f>IF(NOT(_xlfn.ISFORMULA(A520)),IF(ISNUMBER(A520),A520,IF(NOT(_xlfn.ISFORMULA(D520)),IF(AND(ISNUMBER(D520),D520&lt;&gt;0),Accueil!$B$7,IF(NOT(_xlfn.ISFORMULA(G520)),IF(AND(ISNUMBER(G520),G520&lt;&gt;0),Accueil!$B$7,""),"")),IF(NOT(_xlfn.ISFORMULA(G520)),IF(AND(ISNUMBER(G520),G520&lt;&gt;0),Accueil!$B$7,""),""))),IF(NOT(_xlfn.ISFORMULA(D520)),IF(AND(ISNUMBER(D520),D520&lt;&gt;0),Accueil!$B$7,IF(NOT(_xlfn.ISFORMULA(G520)),IF(AND(ISNUMBER(G520),G520&lt;&gt;0),Accueil!$B$7,""),"")),IF(NOT(_xlfn.ISFORMULA(G520)),IF(AND(ISNUMBER(G520),G520&lt;&gt;0),Accueil!$B$7,""),"")))</f>
        <v/>
      </c>
      <c r="AF520" s="231" t="str">
        <f t="shared" ca="1" si="97"/>
        <v/>
      </c>
      <c r="AG520" s="231">
        <f ca="1">IF($AC520,ROUND(IF(ISNUMBER(E520),E520,0)*(IF(OR(ISNUMBER(SEARCH("Non déductible",$C520)),ISNUMBER(SEARCH("Non deductible",$C520))),0,IF(ISNUMBER(SEARCH("Repas",$C520)),0.5,IF(ISNUMBER(SEARCH("Bureau à domicile",$C520)),Accueil!$B$13,IF(OR(ISNUMBER(SEARCH("Véhicule",$C520)),ISNUMBER(SEARCH("Vehicule",$C520)),ISNUMBER(SEARCH("vehicule",$C520))),Accueil!$B$14,IFERROR(VLOOKUP($C520,$L$3:$P$43,5,FALSE),1)))))),2),0)</f>
        <v>0</v>
      </c>
      <c r="AH520" s="231">
        <f ca="1">IF($AD520,ROUND(IF(ISNUMBER(F520),F520,0)*(IF(OR(ISNUMBER(SEARCH("Non déductible",$C520)),ISNUMBER(SEARCH("Non deductible",$C520))),0,IF(ISNUMBER(SEARCH("Repas",$C520)),0.5,IF(ISNUMBER(SEARCH("Bureau à domicile",$C520)),Accueil!$B$13,IF(OR(ISNUMBER(SEARCH("Véhicule",$C520)),ISNUMBER(SEARCH("Vehicule",$C520)),ISNUMBER(SEARCH("vehicule",$C520))),Accueil!$B$14,IFERROR(VLOOKUP($C520,$L$3:$P$43,5,FALSE),1)))))),2),0)</f>
        <v>0</v>
      </c>
    </row>
    <row r="521" spans="1:34" ht="20.100000000000001" customHeight="1" x14ac:dyDescent="0.25">
      <c r="A521" s="248" t="str">
        <f>IF(NOT(_xlfn.ISFORMULA(D521)),IF(AND(ISNUMBER(D521),D521&lt;&gt;0),Accueil!$B$7,IF(NOT(_xlfn.ISFORMULA(G521)),IF(AND(ISNUMBER(G521),G521&lt;&gt;0),Accueil!$B$7,""),"")),IF(NOT(_xlfn.ISFORMULA(G521)),IF(AND(ISNUMBER(G521),G521&lt;&gt;0),Accueil!$B$7,""),""))</f>
        <v/>
      </c>
      <c r="B521" s="37"/>
      <c r="C521" s="50"/>
      <c r="D521" s="249" t="str">
        <f t="shared" ca="1" si="88"/>
        <v/>
      </c>
      <c r="E521" s="223" t="str">
        <f t="shared" ca="1" si="89"/>
        <v/>
      </c>
      <c r="F521" s="223" t="str">
        <f t="shared" ca="1" si="90"/>
        <v/>
      </c>
      <c r="G521" s="224" t="str">
        <f t="shared" ca="1" si="91"/>
        <v/>
      </c>
      <c r="H521" s="255" t="str">
        <f t="shared" ca="1" si="92"/>
        <v/>
      </c>
      <c r="I521" s="251" t="str">
        <f t="shared" ca="1" si="93"/>
        <v/>
      </c>
      <c r="J521" s="244" t="str">
        <f t="shared" ca="1" si="94"/>
        <v/>
      </c>
      <c r="K521" s="35"/>
      <c r="L521" s="148"/>
      <c r="M521" s="148"/>
      <c r="N521" s="148"/>
      <c r="O521" s="148"/>
      <c r="P521" s="148"/>
      <c r="Q521" s="148"/>
      <c r="R521" s="148"/>
      <c r="S521" s="148"/>
      <c r="T521" s="197"/>
      <c r="U521" s="35"/>
      <c r="X521" s="148"/>
      <c r="Y521" s="148"/>
      <c r="Z521" s="148"/>
      <c r="AA521" s="228" t="b">
        <f t="shared" ca="1" si="95"/>
        <v>1</v>
      </c>
      <c r="AB521" s="228" t="b">
        <f t="shared" si="96"/>
        <v>0</v>
      </c>
      <c r="AC521" s="228" t="b">
        <f ca="1">AND(Accueil!$Z$100="Régulière",Accueil!$E$5="Oui",$AA521,NOT($AB521),OR($AE521="",Accueil!$E$7="",NOT(ISNUMBER(Accueil!$E$7)),$AE521&gt;=Accueil!$E$7))</f>
        <v>0</v>
      </c>
      <c r="AD521" s="228" t="b">
        <f ca="1">AND(Accueil!$Z$100="Régulière",Accueil!$E$8="Oui",$AA521,NOT($AB521),OR($AE521="",Accueil!$E$10="",NOT(ISNUMBER(Accueil!$E$10)),$AE521&gt;=Accueil!$E$10))</f>
        <v>0</v>
      </c>
      <c r="AE521" s="247" t="str">
        <f>IF(NOT(_xlfn.ISFORMULA(A521)),IF(ISNUMBER(A521),A521,IF(NOT(_xlfn.ISFORMULA(D521)),IF(AND(ISNUMBER(D521),D521&lt;&gt;0),Accueil!$B$7,IF(NOT(_xlfn.ISFORMULA(G521)),IF(AND(ISNUMBER(G521),G521&lt;&gt;0),Accueil!$B$7,""),"")),IF(NOT(_xlfn.ISFORMULA(G521)),IF(AND(ISNUMBER(G521),G521&lt;&gt;0),Accueil!$B$7,""),""))),IF(NOT(_xlfn.ISFORMULA(D521)),IF(AND(ISNUMBER(D521),D521&lt;&gt;0),Accueil!$B$7,IF(NOT(_xlfn.ISFORMULA(G521)),IF(AND(ISNUMBER(G521),G521&lt;&gt;0),Accueil!$B$7,""),"")),IF(NOT(_xlfn.ISFORMULA(G521)),IF(AND(ISNUMBER(G521),G521&lt;&gt;0),Accueil!$B$7,""),"")))</f>
        <v/>
      </c>
      <c r="AF521" s="231" t="str">
        <f t="shared" ca="1" si="97"/>
        <v/>
      </c>
      <c r="AG521" s="231">
        <f ca="1">IF($AC521,ROUND(IF(ISNUMBER(E521),E521,0)*(IF(OR(ISNUMBER(SEARCH("Non déductible",$C521)),ISNUMBER(SEARCH("Non deductible",$C521))),0,IF(ISNUMBER(SEARCH("Repas",$C521)),0.5,IF(ISNUMBER(SEARCH("Bureau à domicile",$C521)),Accueil!$B$13,IF(OR(ISNUMBER(SEARCH("Véhicule",$C521)),ISNUMBER(SEARCH("Vehicule",$C521)),ISNUMBER(SEARCH("vehicule",$C521))),Accueil!$B$14,IFERROR(VLOOKUP($C521,$L$3:$P$43,5,FALSE),1)))))),2),0)</f>
        <v>0</v>
      </c>
      <c r="AH521" s="231">
        <f ca="1">IF($AD521,ROUND(IF(ISNUMBER(F521),F521,0)*(IF(OR(ISNUMBER(SEARCH("Non déductible",$C521)),ISNUMBER(SEARCH("Non deductible",$C521))),0,IF(ISNUMBER(SEARCH("Repas",$C521)),0.5,IF(ISNUMBER(SEARCH("Bureau à domicile",$C521)),Accueil!$B$13,IF(OR(ISNUMBER(SEARCH("Véhicule",$C521)),ISNUMBER(SEARCH("Vehicule",$C521)),ISNUMBER(SEARCH("vehicule",$C521))),Accueil!$B$14,IFERROR(VLOOKUP($C521,$L$3:$P$43,5,FALSE),1)))))),2),0)</f>
        <v>0</v>
      </c>
    </row>
    <row r="522" spans="1:34" ht="20.100000000000001" customHeight="1" x14ac:dyDescent="0.25">
      <c r="A522" s="248" t="str">
        <f>IF(NOT(_xlfn.ISFORMULA(D522)),IF(AND(ISNUMBER(D522),D522&lt;&gt;0),Accueil!$B$7,IF(NOT(_xlfn.ISFORMULA(G522)),IF(AND(ISNUMBER(G522),G522&lt;&gt;0),Accueil!$B$7,""),"")),IF(NOT(_xlfn.ISFORMULA(G522)),IF(AND(ISNUMBER(G522),G522&lt;&gt;0),Accueil!$B$7,""),""))</f>
        <v/>
      </c>
      <c r="B522" s="37"/>
      <c r="C522" s="50"/>
      <c r="D522" s="249" t="str">
        <f t="shared" ca="1" si="88"/>
        <v/>
      </c>
      <c r="E522" s="223" t="str">
        <f t="shared" ca="1" si="89"/>
        <v/>
      </c>
      <c r="F522" s="223" t="str">
        <f t="shared" ca="1" si="90"/>
        <v/>
      </c>
      <c r="G522" s="224" t="str">
        <f t="shared" ca="1" si="91"/>
        <v/>
      </c>
      <c r="H522" s="255" t="str">
        <f t="shared" ca="1" si="92"/>
        <v/>
      </c>
      <c r="I522" s="251" t="str">
        <f t="shared" ca="1" si="93"/>
        <v/>
      </c>
      <c r="J522" s="244" t="str">
        <f t="shared" ca="1" si="94"/>
        <v/>
      </c>
      <c r="K522" s="35"/>
      <c r="L522" s="148"/>
      <c r="M522" s="148"/>
      <c r="N522" s="148"/>
      <c r="O522" s="148"/>
      <c r="P522" s="148"/>
      <c r="Q522" s="148"/>
      <c r="R522" s="148"/>
      <c r="S522" s="148"/>
      <c r="T522" s="197"/>
      <c r="U522" s="35"/>
      <c r="X522" s="148"/>
      <c r="Y522" s="148"/>
      <c r="Z522" s="148"/>
      <c r="AA522" s="228" t="b">
        <f t="shared" ca="1" si="95"/>
        <v>1</v>
      </c>
      <c r="AB522" s="228" t="b">
        <f t="shared" si="96"/>
        <v>0</v>
      </c>
      <c r="AC522" s="228" t="b">
        <f ca="1">AND(Accueil!$Z$100="Régulière",Accueil!$E$5="Oui",$AA522,NOT($AB522),OR($AE522="",Accueil!$E$7="",NOT(ISNUMBER(Accueil!$E$7)),$AE522&gt;=Accueil!$E$7))</f>
        <v>0</v>
      </c>
      <c r="AD522" s="228" t="b">
        <f ca="1">AND(Accueil!$Z$100="Régulière",Accueil!$E$8="Oui",$AA522,NOT($AB522),OR($AE522="",Accueil!$E$10="",NOT(ISNUMBER(Accueil!$E$10)),$AE522&gt;=Accueil!$E$10))</f>
        <v>0</v>
      </c>
      <c r="AE522" s="247" t="str">
        <f>IF(NOT(_xlfn.ISFORMULA(A522)),IF(ISNUMBER(A522),A522,IF(NOT(_xlfn.ISFORMULA(D522)),IF(AND(ISNUMBER(D522),D522&lt;&gt;0),Accueil!$B$7,IF(NOT(_xlfn.ISFORMULA(G522)),IF(AND(ISNUMBER(G522),G522&lt;&gt;0),Accueil!$B$7,""),"")),IF(NOT(_xlfn.ISFORMULA(G522)),IF(AND(ISNUMBER(G522),G522&lt;&gt;0),Accueil!$B$7,""),""))),IF(NOT(_xlfn.ISFORMULA(D522)),IF(AND(ISNUMBER(D522),D522&lt;&gt;0),Accueil!$B$7,IF(NOT(_xlfn.ISFORMULA(G522)),IF(AND(ISNUMBER(G522),G522&lt;&gt;0),Accueil!$B$7,""),"")),IF(NOT(_xlfn.ISFORMULA(G522)),IF(AND(ISNUMBER(G522),G522&lt;&gt;0),Accueil!$B$7,""),"")))</f>
        <v/>
      </c>
      <c r="AF522" s="231" t="str">
        <f t="shared" ca="1" si="97"/>
        <v/>
      </c>
      <c r="AG522" s="231">
        <f ca="1">IF($AC522,ROUND(IF(ISNUMBER(E522),E522,0)*(IF(OR(ISNUMBER(SEARCH("Non déductible",$C522)),ISNUMBER(SEARCH("Non deductible",$C522))),0,IF(ISNUMBER(SEARCH("Repas",$C522)),0.5,IF(ISNUMBER(SEARCH("Bureau à domicile",$C522)),Accueil!$B$13,IF(OR(ISNUMBER(SEARCH("Véhicule",$C522)),ISNUMBER(SEARCH("Vehicule",$C522)),ISNUMBER(SEARCH("vehicule",$C522))),Accueil!$B$14,IFERROR(VLOOKUP($C522,$L$3:$P$43,5,FALSE),1)))))),2),0)</f>
        <v>0</v>
      </c>
      <c r="AH522" s="231">
        <f ca="1">IF($AD522,ROUND(IF(ISNUMBER(F522),F522,0)*(IF(OR(ISNUMBER(SEARCH("Non déductible",$C522)),ISNUMBER(SEARCH("Non deductible",$C522))),0,IF(ISNUMBER(SEARCH("Repas",$C522)),0.5,IF(ISNUMBER(SEARCH("Bureau à domicile",$C522)),Accueil!$B$13,IF(OR(ISNUMBER(SEARCH("Véhicule",$C522)),ISNUMBER(SEARCH("Vehicule",$C522)),ISNUMBER(SEARCH("vehicule",$C522))),Accueil!$B$14,IFERROR(VLOOKUP($C522,$L$3:$P$43,5,FALSE),1)))))),2),0)</f>
        <v>0</v>
      </c>
    </row>
    <row r="523" spans="1:34" ht="20.100000000000001" customHeight="1" x14ac:dyDescent="0.25">
      <c r="A523" s="248" t="str">
        <f>IF(NOT(_xlfn.ISFORMULA(D523)),IF(AND(ISNUMBER(D523),D523&lt;&gt;0),Accueil!$B$7,IF(NOT(_xlfn.ISFORMULA(G523)),IF(AND(ISNUMBER(G523),G523&lt;&gt;0),Accueil!$B$7,""),"")),IF(NOT(_xlfn.ISFORMULA(G523)),IF(AND(ISNUMBER(G523),G523&lt;&gt;0),Accueil!$B$7,""),""))</f>
        <v/>
      </c>
      <c r="B523" s="37"/>
      <c r="C523" s="50"/>
      <c r="D523" s="249" t="str">
        <f t="shared" ca="1" si="88"/>
        <v/>
      </c>
      <c r="E523" s="223" t="str">
        <f t="shared" ca="1" si="89"/>
        <v/>
      </c>
      <c r="F523" s="223" t="str">
        <f t="shared" ca="1" si="90"/>
        <v/>
      </c>
      <c r="G523" s="224" t="str">
        <f t="shared" ca="1" si="91"/>
        <v/>
      </c>
      <c r="H523" s="255" t="str">
        <f t="shared" ca="1" si="92"/>
        <v/>
      </c>
      <c r="I523" s="251" t="str">
        <f t="shared" ca="1" si="93"/>
        <v/>
      </c>
      <c r="J523" s="244" t="str">
        <f t="shared" ca="1" si="94"/>
        <v/>
      </c>
      <c r="K523" s="35"/>
      <c r="L523" s="148"/>
      <c r="M523" s="148"/>
      <c r="N523" s="148"/>
      <c r="O523" s="148"/>
      <c r="P523" s="148"/>
      <c r="Q523" s="148"/>
      <c r="R523" s="148"/>
      <c r="S523" s="148"/>
      <c r="T523" s="197"/>
      <c r="U523" s="35"/>
      <c r="X523" s="148"/>
      <c r="Y523" s="148"/>
      <c r="Z523" s="148"/>
      <c r="AA523" s="228" t="b">
        <f t="shared" ca="1" si="95"/>
        <v>1</v>
      </c>
      <c r="AB523" s="228" t="b">
        <f t="shared" si="96"/>
        <v>0</v>
      </c>
      <c r="AC523" s="228" t="b">
        <f ca="1">AND(Accueil!$Z$100="Régulière",Accueil!$E$5="Oui",$AA523,NOT($AB523),OR($AE523="",Accueil!$E$7="",NOT(ISNUMBER(Accueil!$E$7)),$AE523&gt;=Accueil!$E$7))</f>
        <v>0</v>
      </c>
      <c r="AD523" s="228" t="b">
        <f ca="1">AND(Accueil!$Z$100="Régulière",Accueil!$E$8="Oui",$AA523,NOT($AB523),OR($AE523="",Accueil!$E$10="",NOT(ISNUMBER(Accueil!$E$10)),$AE523&gt;=Accueil!$E$10))</f>
        <v>0</v>
      </c>
      <c r="AE523" s="247" t="str">
        <f>IF(NOT(_xlfn.ISFORMULA(A523)),IF(ISNUMBER(A523),A523,IF(NOT(_xlfn.ISFORMULA(D523)),IF(AND(ISNUMBER(D523),D523&lt;&gt;0),Accueil!$B$7,IF(NOT(_xlfn.ISFORMULA(G523)),IF(AND(ISNUMBER(G523),G523&lt;&gt;0),Accueil!$B$7,""),"")),IF(NOT(_xlfn.ISFORMULA(G523)),IF(AND(ISNUMBER(G523),G523&lt;&gt;0),Accueil!$B$7,""),""))),IF(NOT(_xlfn.ISFORMULA(D523)),IF(AND(ISNUMBER(D523),D523&lt;&gt;0),Accueil!$B$7,IF(NOT(_xlfn.ISFORMULA(G523)),IF(AND(ISNUMBER(G523),G523&lt;&gt;0),Accueil!$B$7,""),"")),IF(NOT(_xlfn.ISFORMULA(G523)),IF(AND(ISNUMBER(G523),G523&lt;&gt;0),Accueil!$B$7,""),"")))</f>
        <v/>
      </c>
      <c r="AF523" s="231" t="str">
        <f t="shared" ca="1" si="97"/>
        <v/>
      </c>
      <c r="AG523" s="231">
        <f ca="1">IF($AC523,ROUND(IF(ISNUMBER(E523),E523,0)*(IF(OR(ISNUMBER(SEARCH("Non déductible",$C523)),ISNUMBER(SEARCH("Non deductible",$C523))),0,IF(ISNUMBER(SEARCH("Repas",$C523)),0.5,IF(ISNUMBER(SEARCH("Bureau à domicile",$C523)),Accueil!$B$13,IF(OR(ISNUMBER(SEARCH("Véhicule",$C523)),ISNUMBER(SEARCH("Vehicule",$C523)),ISNUMBER(SEARCH("vehicule",$C523))),Accueil!$B$14,IFERROR(VLOOKUP($C523,$L$3:$P$43,5,FALSE),1)))))),2),0)</f>
        <v>0</v>
      </c>
      <c r="AH523" s="231">
        <f ca="1">IF($AD523,ROUND(IF(ISNUMBER(F523),F523,0)*(IF(OR(ISNUMBER(SEARCH("Non déductible",$C523)),ISNUMBER(SEARCH("Non deductible",$C523))),0,IF(ISNUMBER(SEARCH("Repas",$C523)),0.5,IF(ISNUMBER(SEARCH("Bureau à domicile",$C523)),Accueil!$B$13,IF(OR(ISNUMBER(SEARCH("Véhicule",$C523)),ISNUMBER(SEARCH("Vehicule",$C523)),ISNUMBER(SEARCH("vehicule",$C523))),Accueil!$B$14,IFERROR(VLOOKUP($C523,$L$3:$P$43,5,FALSE),1)))))),2),0)</f>
        <v>0</v>
      </c>
    </row>
    <row r="524" spans="1:34" ht="20.100000000000001" customHeight="1" x14ac:dyDescent="0.25">
      <c r="A524" s="248" t="str">
        <f>IF(NOT(_xlfn.ISFORMULA(D524)),IF(AND(ISNUMBER(D524),D524&lt;&gt;0),Accueil!$B$7,IF(NOT(_xlfn.ISFORMULA(G524)),IF(AND(ISNUMBER(G524),G524&lt;&gt;0),Accueil!$B$7,""),"")),IF(NOT(_xlfn.ISFORMULA(G524)),IF(AND(ISNUMBER(G524),G524&lt;&gt;0),Accueil!$B$7,""),""))</f>
        <v/>
      </c>
      <c r="B524" s="37"/>
      <c r="C524" s="50"/>
      <c r="D524" s="249" t="str">
        <f t="shared" ca="1" si="88"/>
        <v/>
      </c>
      <c r="E524" s="223" t="str">
        <f t="shared" ca="1" si="89"/>
        <v/>
      </c>
      <c r="F524" s="223" t="str">
        <f t="shared" ca="1" si="90"/>
        <v/>
      </c>
      <c r="G524" s="224" t="str">
        <f t="shared" ca="1" si="91"/>
        <v/>
      </c>
      <c r="H524" s="255" t="str">
        <f t="shared" ca="1" si="92"/>
        <v/>
      </c>
      <c r="I524" s="251" t="str">
        <f t="shared" ca="1" si="93"/>
        <v/>
      </c>
      <c r="J524" s="244" t="str">
        <f t="shared" ca="1" si="94"/>
        <v/>
      </c>
      <c r="K524" s="35"/>
      <c r="L524" s="148"/>
      <c r="M524" s="148"/>
      <c r="N524" s="148"/>
      <c r="O524" s="148"/>
      <c r="P524" s="148"/>
      <c r="Q524" s="148"/>
      <c r="R524" s="148"/>
      <c r="S524" s="148"/>
      <c r="T524" s="197"/>
      <c r="U524" s="35"/>
      <c r="X524" s="148"/>
      <c r="Y524" s="148"/>
      <c r="Z524" s="148"/>
      <c r="AA524" s="228" t="b">
        <f t="shared" ca="1" si="95"/>
        <v>1</v>
      </c>
      <c r="AB524" s="228" t="b">
        <f t="shared" si="96"/>
        <v>0</v>
      </c>
      <c r="AC524" s="228" t="b">
        <f ca="1">AND(Accueil!$Z$100="Régulière",Accueil!$E$5="Oui",$AA524,NOT($AB524),OR($AE524="",Accueil!$E$7="",NOT(ISNUMBER(Accueil!$E$7)),$AE524&gt;=Accueil!$E$7))</f>
        <v>0</v>
      </c>
      <c r="AD524" s="228" t="b">
        <f ca="1">AND(Accueil!$Z$100="Régulière",Accueil!$E$8="Oui",$AA524,NOT($AB524),OR($AE524="",Accueil!$E$10="",NOT(ISNUMBER(Accueil!$E$10)),$AE524&gt;=Accueil!$E$10))</f>
        <v>0</v>
      </c>
      <c r="AE524" s="247" t="str">
        <f>IF(NOT(_xlfn.ISFORMULA(A524)),IF(ISNUMBER(A524),A524,IF(NOT(_xlfn.ISFORMULA(D524)),IF(AND(ISNUMBER(D524),D524&lt;&gt;0),Accueil!$B$7,IF(NOT(_xlfn.ISFORMULA(G524)),IF(AND(ISNUMBER(G524),G524&lt;&gt;0),Accueil!$B$7,""),"")),IF(NOT(_xlfn.ISFORMULA(G524)),IF(AND(ISNUMBER(G524),G524&lt;&gt;0),Accueil!$B$7,""),""))),IF(NOT(_xlfn.ISFORMULA(D524)),IF(AND(ISNUMBER(D524),D524&lt;&gt;0),Accueil!$B$7,IF(NOT(_xlfn.ISFORMULA(G524)),IF(AND(ISNUMBER(G524),G524&lt;&gt;0),Accueil!$B$7,""),"")),IF(NOT(_xlfn.ISFORMULA(G524)),IF(AND(ISNUMBER(G524),G524&lt;&gt;0),Accueil!$B$7,""),"")))</f>
        <v/>
      </c>
      <c r="AF524" s="231" t="str">
        <f t="shared" ca="1" si="97"/>
        <v/>
      </c>
      <c r="AG524" s="231">
        <f ca="1">IF($AC524,ROUND(IF(ISNUMBER(E524),E524,0)*(IF(OR(ISNUMBER(SEARCH("Non déductible",$C524)),ISNUMBER(SEARCH("Non deductible",$C524))),0,IF(ISNUMBER(SEARCH("Repas",$C524)),0.5,IF(ISNUMBER(SEARCH("Bureau à domicile",$C524)),Accueil!$B$13,IF(OR(ISNUMBER(SEARCH("Véhicule",$C524)),ISNUMBER(SEARCH("Vehicule",$C524)),ISNUMBER(SEARCH("vehicule",$C524))),Accueil!$B$14,IFERROR(VLOOKUP($C524,$L$3:$P$43,5,FALSE),1)))))),2),0)</f>
        <v>0</v>
      </c>
      <c r="AH524" s="231">
        <f ca="1">IF($AD524,ROUND(IF(ISNUMBER(F524),F524,0)*(IF(OR(ISNUMBER(SEARCH("Non déductible",$C524)),ISNUMBER(SEARCH("Non deductible",$C524))),0,IF(ISNUMBER(SEARCH("Repas",$C524)),0.5,IF(ISNUMBER(SEARCH("Bureau à domicile",$C524)),Accueil!$B$13,IF(OR(ISNUMBER(SEARCH("Véhicule",$C524)),ISNUMBER(SEARCH("Vehicule",$C524)),ISNUMBER(SEARCH("vehicule",$C524))),Accueil!$B$14,IFERROR(VLOOKUP($C524,$L$3:$P$43,5,FALSE),1)))))),2),0)</f>
        <v>0</v>
      </c>
    </row>
    <row r="525" spans="1:34" ht="20.100000000000001" customHeight="1" x14ac:dyDescent="0.25">
      <c r="A525" s="248" t="str">
        <f>IF(NOT(_xlfn.ISFORMULA(D525)),IF(AND(ISNUMBER(D525),D525&lt;&gt;0),Accueil!$B$7,IF(NOT(_xlfn.ISFORMULA(G525)),IF(AND(ISNUMBER(G525),G525&lt;&gt;0),Accueil!$B$7,""),"")),IF(NOT(_xlfn.ISFORMULA(G525)),IF(AND(ISNUMBER(G525),G525&lt;&gt;0),Accueil!$B$7,""),""))</f>
        <v/>
      </c>
      <c r="B525" s="37"/>
      <c r="C525" s="50"/>
      <c r="D525" s="249" t="str">
        <f t="shared" ca="1" si="88"/>
        <v/>
      </c>
      <c r="E525" s="223" t="str">
        <f t="shared" ca="1" si="89"/>
        <v/>
      </c>
      <c r="F525" s="223" t="str">
        <f t="shared" ca="1" si="90"/>
        <v/>
      </c>
      <c r="G525" s="224" t="str">
        <f t="shared" ca="1" si="91"/>
        <v/>
      </c>
      <c r="H525" s="255" t="str">
        <f t="shared" ca="1" si="92"/>
        <v/>
      </c>
      <c r="I525" s="251" t="str">
        <f t="shared" ca="1" si="93"/>
        <v/>
      </c>
      <c r="J525" s="244" t="str">
        <f t="shared" ca="1" si="94"/>
        <v/>
      </c>
      <c r="K525" s="35"/>
      <c r="L525" s="148"/>
      <c r="M525" s="148"/>
      <c r="N525" s="148"/>
      <c r="O525" s="148"/>
      <c r="P525" s="148"/>
      <c r="Q525" s="148"/>
      <c r="R525" s="148"/>
      <c r="S525" s="148"/>
      <c r="T525" s="197"/>
      <c r="U525" s="35"/>
      <c r="X525" s="148"/>
      <c r="Y525" s="148"/>
      <c r="Z525" s="148"/>
      <c r="AA525" s="228" t="b">
        <f t="shared" ca="1" si="95"/>
        <v>1</v>
      </c>
      <c r="AB525" s="228" t="b">
        <f t="shared" si="96"/>
        <v>0</v>
      </c>
      <c r="AC525" s="228" t="b">
        <f ca="1">AND(Accueil!$Z$100="Régulière",Accueil!$E$5="Oui",$AA525,NOT($AB525),OR($AE525="",Accueil!$E$7="",NOT(ISNUMBER(Accueil!$E$7)),$AE525&gt;=Accueil!$E$7))</f>
        <v>0</v>
      </c>
      <c r="AD525" s="228" t="b">
        <f ca="1">AND(Accueil!$Z$100="Régulière",Accueil!$E$8="Oui",$AA525,NOT($AB525),OR($AE525="",Accueil!$E$10="",NOT(ISNUMBER(Accueil!$E$10)),$AE525&gt;=Accueil!$E$10))</f>
        <v>0</v>
      </c>
      <c r="AE525" s="247" t="str">
        <f>IF(NOT(_xlfn.ISFORMULA(A525)),IF(ISNUMBER(A525),A525,IF(NOT(_xlfn.ISFORMULA(D525)),IF(AND(ISNUMBER(D525),D525&lt;&gt;0),Accueil!$B$7,IF(NOT(_xlfn.ISFORMULA(G525)),IF(AND(ISNUMBER(G525),G525&lt;&gt;0),Accueil!$B$7,""),"")),IF(NOT(_xlfn.ISFORMULA(G525)),IF(AND(ISNUMBER(G525),G525&lt;&gt;0),Accueil!$B$7,""),""))),IF(NOT(_xlfn.ISFORMULA(D525)),IF(AND(ISNUMBER(D525),D525&lt;&gt;0),Accueil!$B$7,IF(NOT(_xlfn.ISFORMULA(G525)),IF(AND(ISNUMBER(G525),G525&lt;&gt;0),Accueil!$B$7,""),"")),IF(NOT(_xlfn.ISFORMULA(G525)),IF(AND(ISNUMBER(G525),G525&lt;&gt;0),Accueil!$B$7,""),"")))</f>
        <v/>
      </c>
      <c r="AF525" s="231" t="str">
        <f t="shared" ca="1" si="97"/>
        <v/>
      </c>
      <c r="AG525" s="231">
        <f ca="1">IF($AC525,ROUND(IF(ISNUMBER(E525),E525,0)*(IF(OR(ISNUMBER(SEARCH("Non déductible",$C525)),ISNUMBER(SEARCH("Non deductible",$C525))),0,IF(ISNUMBER(SEARCH("Repas",$C525)),0.5,IF(ISNUMBER(SEARCH("Bureau à domicile",$C525)),Accueil!$B$13,IF(OR(ISNUMBER(SEARCH("Véhicule",$C525)),ISNUMBER(SEARCH("Vehicule",$C525)),ISNUMBER(SEARCH("vehicule",$C525))),Accueil!$B$14,IFERROR(VLOOKUP($C525,$L$3:$P$43,5,FALSE),1)))))),2),0)</f>
        <v>0</v>
      </c>
      <c r="AH525" s="231">
        <f ca="1">IF($AD525,ROUND(IF(ISNUMBER(F525),F525,0)*(IF(OR(ISNUMBER(SEARCH("Non déductible",$C525)),ISNUMBER(SEARCH("Non deductible",$C525))),0,IF(ISNUMBER(SEARCH("Repas",$C525)),0.5,IF(ISNUMBER(SEARCH("Bureau à domicile",$C525)),Accueil!$B$13,IF(OR(ISNUMBER(SEARCH("Véhicule",$C525)),ISNUMBER(SEARCH("Vehicule",$C525)),ISNUMBER(SEARCH("vehicule",$C525))),Accueil!$B$14,IFERROR(VLOOKUP($C525,$L$3:$P$43,5,FALSE),1)))))),2),0)</f>
        <v>0</v>
      </c>
    </row>
    <row r="526" spans="1:34" ht="20.100000000000001" customHeight="1" x14ac:dyDescent="0.25">
      <c r="A526" s="248" t="str">
        <f>IF(NOT(_xlfn.ISFORMULA(D526)),IF(AND(ISNUMBER(D526),D526&lt;&gt;0),Accueil!$B$7,IF(NOT(_xlfn.ISFORMULA(G526)),IF(AND(ISNUMBER(G526),G526&lt;&gt;0),Accueil!$B$7,""),"")),IF(NOT(_xlfn.ISFORMULA(G526)),IF(AND(ISNUMBER(G526),G526&lt;&gt;0),Accueil!$B$7,""),""))</f>
        <v/>
      </c>
      <c r="B526" s="37"/>
      <c r="C526" s="50"/>
      <c r="D526" s="249" t="str">
        <f t="shared" ca="1" si="88"/>
        <v/>
      </c>
      <c r="E526" s="223" t="str">
        <f t="shared" ca="1" si="89"/>
        <v/>
      </c>
      <c r="F526" s="223" t="str">
        <f t="shared" ca="1" si="90"/>
        <v/>
      </c>
      <c r="G526" s="224" t="str">
        <f t="shared" ca="1" si="91"/>
        <v/>
      </c>
      <c r="H526" s="255" t="str">
        <f t="shared" ca="1" si="92"/>
        <v/>
      </c>
      <c r="I526" s="251" t="str">
        <f t="shared" ca="1" si="93"/>
        <v/>
      </c>
      <c r="J526" s="244" t="str">
        <f t="shared" ca="1" si="94"/>
        <v/>
      </c>
      <c r="K526" s="35"/>
      <c r="L526" s="148"/>
      <c r="M526" s="148"/>
      <c r="N526" s="148"/>
      <c r="O526" s="148"/>
      <c r="P526" s="148"/>
      <c r="Q526" s="148"/>
      <c r="R526" s="148"/>
      <c r="S526" s="148"/>
      <c r="T526" s="197"/>
      <c r="U526" s="35"/>
      <c r="X526" s="148"/>
      <c r="Y526" s="148"/>
      <c r="Z526" s="148"/>
      <c r="AA526" s="228" t="b">
        <f t="shared" ca="1" si="95"/>
        <v>1</v>
      </c>
      <c r="AB526" s="228" t="b">
        <f t="shared" si="96"/>
        <v>0</v>
      </c>
      <c r="AC526" s="228" t="b">
        <f ca="1">AND(Accueil!$Z$100="Régulière",Accueil!$E$5="Oui",$AA526,NOT($AB526),OR($AE526="",Accueil!$E$7="",NOT(ISNUMBER(Accueil!$E$7)),$AE526&gt;=Accueil!$E$7))</f>
        <v>0</v>
      </c>
      <c r="AD526" s="228" t="b">
        <f ca="1">AND(Accueil!$Z$100="Régulière",Accueil!$E$8="Oui",$AA526,NOT($AB526),OR($AE526="",Accueil!$E$10="",NOT(ISNUMBER(Accueil!$E$10)),$AE526&gt;=Accueil!$E$10))</f>
        <v>0</v>
      </c>
      <c r="AE526" s="247" t="str">
        <f>IF(NOT(_xlfn.ISFORMULA(A526)),IF(ISNUMBER(A526),A526,IF(NOT(_xlfn.ISFORMULA(D526)),IF(AND(ISNUMBER(D526),D526&lt;&gt;0),Accueil!$B$7,IF(NOT(_xlfn.ISFORMULA(G526)),IF(AND(ISNUMBER(G526),G526&lt;&gt;0),Accueil!$B$7,""),"")),IF(NOT(_xlfn.ISFORMULA(G526)),IF(AND(ISNUMBER(G526),G526&lt;&gt;0),Accueil!$B$7,""),""))),IF(NOT(_xlfn.ISFORMULA(D526)),IF(AND(ISNUMBER(D526),D526&lt;&gt;0),Accueil!$B$7,IF(NOT(_xlfn.ISFORMULA(G526)),IF(AND(ISNUMBER(G526),G526&lt;&gt;0),Accueil!$B$7,""),"")),IF(NOT(_xlfn.ISFORMULA(G526)),IF(AND(ISNUMBER(G526),G526&lt;&gt;0),Accueil!$B$7,""),"")))</f>
        <v/>
      </c>
      <c r="AF526" s="231" t="str">
        <f t="shared" ca="1" si="97"/>
        <v/>
      </c>
      <c r="AG526" s="231">
        <f ca="1">IF($AC526,ROUND(IF(ISNUMBER(E526),E526,0)*(IF(OR(ISNUMBER(SEARCH("Non déductible",$C526)),ISNUMBER(SEARCH("Non deductible",$C526))),0,IF(ISNUMBER(SEARCH("Repas",$C526)),0.5,IF(ISNUMBER(SEARCH("Bureau à domicile",$C526)),Accueil!$B$13,IF(OR(ISNUMBER(SEARCH("Véhicule",$C526)),ISNUMBER(SEARCH("Vehicule",$C526)),ISNUMBER(SEARCH("vehicule",$C526))),Accueil!$B$14,IFERROR(VLOOKUP($C526,$L$3:$P$43,5,FALSE),1)))))),2),0)</f>
        <v>0</v>
      </c>
      <c r="AH526" s="231">
        <f ca="1">IF($AD526,ROUND(IF(ISNUMBER(F526),F526,0)*(IF(OR(ISNUMBER(SEARCH("Non déductible",$C526)),ISNUMBER(SEARCH("Non deductible",$C526))),0,IF(ISNUMBER(SEARCH("Repas",$C526)),0.5,IF(ISNUMBER(SEARCH("Bureau à domicile",$C526)),Accueil!$B$13,IF(OR(ISNUMBER(SEARCH("Véhicule",$C526)),ISNUMBER(SEARCH("Vehicule",$C526)),ISNUMBER(SEARCH("vehicule",$C526))),Accueil!$B$14,IFERROR(VLOOKUP($C526,$L$3:$P$43,5,FALSE),1)))))),2),0)</f>
        <v>0</v>
      </c>
    </row>
    <row r="527" spans="1:34" ht="20.100000000000001" customHeight="1" x14ac:dyDescent="0.25">
      <c r="A527" s="248" t="str">
        <f>IF(NOT(_xlfn.ISFORMULA(D527)),IF(AND(ISNUMBER(D527),D527&lt;&gt;0),Accueil!$B$7,IF(NOT(_xlfn.ISFORMULA(G527)),IF(AND(ISNUMBER(G527),G527&lt;&gt;0),Accueil!$B$7,""),"")),IF(NOT(_xlfn.ISFORMULA(G527)),IF(AND(ISNUMBER(G527),G527&lt;&gt;0),Accueil!$B$7,""),""))</f>
        <v/>
      </c>
      <c r="B527" s="37"/>
      <c r="C527" s="50"/>
      <c r="D527" s="249" t="str">
        <f t="shared" ca="1" si="88"/>
        <v/>
      </c>
      <c r="E527" s="223" t="str">
        <f t="shared" ca="1" si="89"/>
        <v/>
      </c>
      <c r="F527" s="223" t="str">
        <f t="shared" ca="1" si="90"/>
        <v/>
      </c>
      <c r="G527" s="224" t="str">
        <f t="shared" ca="1" si="91"/>
        <v/>
      </c>
      <c r="H527" s="255" t="str">
        <f t="shared" ca="1" si="92"/>
        <v/>
      </c>
      <c r="I527" s="251" t="str">
        <f t="shared" ca="1" si="93"/>
        <v/>
      </c>
      <c r="J527" s="244" t="str">
        <f t="shared" ca="1" si="94"/>
        <v/>
      </c>
      <c r="K527" s="35"/>
      <c r="L527" s="148"/>
      <c r="M527" s="148"/>
      <c r="N527" s="148"/>
      <c r="O527" s="148"/>
      <c r="P527" s="148"/>
      <c r="Q527" s="148"/>
      <c r="R527" s="148"/>
      <c r="S527" s="148"/>
      <c r="T527" s="197"/>
      <c r="U527" s="35"/>
      <c r="X527" s="148"/>
      <c r="Y527" s="148"/>
      <c r="Z527" s="148"/>
      <c r="AA527" s="228" t="b">
        <f t="shared" ca="1" si="95"/>
        <v>1</v>
      </c>
      <c r="AB527" s="228" t="b">
        <f t="shared" si="96"/>
        <v>0</v>
      </c>
      <c r="AC527" s="228" t="b">
        <f ca="1">AND(Accueil!$Z$100="Régulière",Accueil!$E$5="Oui",$AA527,NOT($AB527),OR($AE527="",Accueil!$E$7="",NOT(ISNUMBER(Accueil!$E$7)),$AE527&gt;=Accueil!$E$7))</f>
        <v>0</v>
      </c>
      <c r="AD527" s="228" t="b">
        <f ca="1">AND(Accueil!$Z$100="Régulière",Accueil!$E$8="Oui",$AA527,NOT($AB527),OR($AE527="",Accueil!$E$10="",NOT(ISNUMBER(Accueil!$E$10)),$AE527&gt;=Accueil!$E$10))</f>
        <v>0</v>
      </c>
      <c r="AE527" s="247" t="str">
        <f>IF(NOT(_xlfn.ISFORMULA(A527)),IF(ISNUMBER(A527),A527,IF(NOT(_xlfn.ISFORMULA(D527)),IF(AND(ISNUMBER(D527),D527&lt;&gt;0),Accueil!$B$7,IF(NOT(_xlfn.ISFORMULA(G527)),IF(AND(ISNUMBER(G527),G527&lt;&gt;0),Accueil!$B$7,""),"")),IF(NOT(_xlfn.ISFORMULA(G527)),IF(AND(ISNUMBER(G527),G527&lt;&gt;0),Accueil!$B$7,""),""))),IF(NOT(_xlfn.ISFORMULA(D527)),IF(AND(ISNUMBER(D527),D527&lt;&gt;0),Accueil!$B$7,IF(NOT(_xlfn.ISFORMULA(G527)),IF(AND(ISNUMBER(G527),G527&lt;&gt;0),Accueil!$B$7,""),"")),IF(NOT(_xlfn.ISFORMULA(G527)),IF(AND(ISNUMBER(G527),G527&lt;&gt;0),Accueil!$B$7,""),"")))</f>
        <v/>
      </c>
      <c r="AF527" s="231" t="str">
        <f t="shared" ca="1" si="97"/>
        <v/>
      </c>
      <c r="AG527" s="231">
        <f ca="1">IF($AC527,ROUND(IF(ISNUMBER(E527),E527,0)*(IF(OR(ISNUMBER(SEARCH("Non déductible",$C527)),ISNUMBER(SEARCH("Non deductible",$C527))),0,IF(ISNUMBER(SEARCH("Repas",$C527)),0.5,IF(ISNUMBER(SEARCH("Bureau à domicile",$C527)),Accueil!$B$13,IF(OR(ISNUMBER(SEARCH("Véhicule",$C527)),ISNUMBER(SEARCH("Vehicule",$C527)),ISNUMBER(SEARCH("vehicule",$C527))),Accueil!$B$14,IFERROR(VLOOKUP($C527,$L$3:$P$43,5,FALSE),1)))))),2),0)</f>
        <v>0</v>
      </c>
      <c r="AH527" s="231">
        <f ca="1">IF($AD527,ROUND(IF(ISNUMBER(F527),F527,0)*(IF(OR(ISNUMBER(SEARCH("Non déductible",$C527)),ISNUMBER(SEARCH("Non deductible",$C527))),0,IF(ISNUMBER(SEARCH("Repas",$C527)),0.5,IF(ISNUMBER(SEARCH("Bureau à domicile",$C527)),Accueil!$B$13,IF(OR(ISNUMBER(SEARCH("Véhicule",$C527)),ISNUMBER(SEARCH("Vehicule",$C527)),ISNUMBER(SEARCH("vehicule",$C527))),Accueil!$B$14,IFERROR(VLOOKUP($C527,$L$3:$P$43,5,FALSE),1)))))),2),0)</f>
        <v>0</v>
      </c>
    </row>
    <row r="528" spans="1:34" ht="20.100000000000001" customHeight="1" x14ac:dyDescent="0.25">
      <c r="A528" s="248" t="str">
        <f>IF(NOT(_xlfn.ISFORMULA(D528)),IF(AND(ISNUMBER(D528),D528&lt;&gt;0),Accueil!$B$7,IF(NOT(_xlfn.ISFORMULA(G528)),IF(AND(ISNUMBER(G528),G528&lt;&gt;0),Accueil!$B$7,""),"")),IF(NOT(_xlfn.ISFORMULA(G528)),IF(AND(ISNUMBER(G528),G528&lt;&gt;0),Accueil!$B$7,""),""))</f>
        <v/>
      </c>
      <c r="B528" s="37"/>
      <c r="C528" s="50"/>
      <c r="D528" s="249" t="str">
        <f t="shared" ca="1" si="88"/>
        <v/>
      </c>
      <c r="E528" s="223" t="str">
        <f t="shared" ca="1" si="89"/>
        <v/>
      </c>
      <c r="F528" s="223" t="str">
        <f t="shared" ca="1" si="90"/>
        <v/>
      </c>
      <c r="G528" s="224" t="str">
        <f t="shared" ca="1" si="91"/>
        <v/>
      </c>
      <c r="H528" s="255" t="str">
        <f t="shared" ca="1" si="92"/>
        <v/>
      </c>
      <c r="I528" s="251" t="str">
        <f t="shared" ca="1" si="93"/>
        <v/>
      </c>
      <c r="J528" s="244" t="str">
        <f t="shared" ca="1" si="94"/>
        <v/>
      </c>
      <c r="K528" s="35"/>
      <c r="L528" s="148"/>
      <c r="M528" s="148"/>
      <c r="N528" s="148"/>
      <c r="O528" s="148"/>
      <c r="P528" s="148"/>
      <c r="Q528" s="148"/>
      <c r="R528" s="148"/>
      <c r="S528" s="148"/>
      <c r="T528" s="197"/>
      <c r="U528" s="35"/>
      <c r="X528" s="148"/>
      <c r="Y528" s="148"/>
      <c r="Z528" s="148"/>
      <c r="AA528" s="228" t="b">
        <f t="shared" ca="1" si="95"/>
        <v>1</v>
      </c>
      <c r="AB528" s="228" t="b">
        <f t="shared" si="96"/>
        <v>0</v>
      </c>
      <c r="AC528" s="228" t="b">
        <f ca="1">AND(Accueil!$Z$100="Régulière",Accueil!$E$5="Oui",$AA528,NOT($AB528),OR($AE528="",Accueil!$E$7="",NOT(ISNUMBER(Accueil!$E$7)),$AE528&gt;=Accueil!$E$7))</f>
        <v>0</v>
      </c>
      <c r="AD528" s="228" t="b">
        <f ca="1">AND(Accueil!$Z$100="Régulière",Accueil!$E$8="Oui",$AA528,NOT($AB528),OR($AE528="",Accueil!$E$10="",NOT(ISNUMBER(Accueil!$E$10)),$AE528&gt;=Accueil!$E$10))</f>
        <v>0</v>
      </c>
      <c r="AE528" s="247" t="str">
        <f>IF(NOT(_xlfn.ISFORMULA(A528)),IF(ISNUMBER(A528),A528,IF(NOT(_xlfn.ISFORMULA(D528)),IF(AND(ISNUMBER(D528),D528&lt;&gt;0),Accueil!$B$7,IF(NOT(_xlfn.ISFORMULA(G528)),IF(AND(ISNUMBER(G528),G528&lt;&gt;0),Accueil!$B$7,""),"")),IF(NOT(_xlfn.ISFORMULA(G528)),IF(AND(ISNUMBER(G528),G528&lt;&gt;0),Accueil!$B$7,""),""))),IF(NOT(_xlfn.ISFORMULA(D528)),IF(AND(ISNUMBER(D528),D528&lt;&gt;0),Accueil!$B$7,IF(NOT(_xlfn.ISFORMULA(G528)),IF(AND(ISNUMBER(G528),G528&lt;&gt;0),Accueil!$B$7,""),"")),IF(NOT(_xlfn.ISFORMULA(G528)),IF(AND(ISNUMBER(G528),G528&lt;&gt;0),Accueil!$B$7,""),"")))</f>
        <v/>
      </c>
      <c r="AF528" s="231" t="str">
        <f t="shared" ca="1" si="97"/>
        <v/>
      </c>
      <c r="AG528" s="231">
        <f ca="1">IF($AC528,ROUND(IF(ISNUMBER(E528),E528,0)*(IF(OR(ISNUMBER(SEARCH("Non déductible",$C528)),ISNUMBER(SEARCH("Non deductible",$C528))),0,IF(ISNUMBER(SEARCH("Repas",$C528)),0.5,IF(ISNUMBER(SEARCH("Bureau à domicile",$C528)),Accueil!$B$13,IF(OR(ISNUMBER(SEARCH("Véhicule",$C528)),ISNUMBER(SEARCH("Vehicule",$C528)),ISNUMBER(SEARCH("vehicule",$C528))),Accueil!$B$14,IFERROR(VLOOKUP($C528,$L$3:$P$43,5,FALSE),1)))))),2),0)</f>
        <v>0</v>
      </c>
      <c r="AH528" s="231">
        <f ca="1">IF($AD528,ROUND(IF(ISNUMBER(F528),F528,0)*(IF(OR(ISNUMBER(SEARCH("Non déductible",$C528)),ISNUMBER(SEARCH("Non deductible",$C528))),0,IF(ISNUMBER(SEARCH("Repas",$C528)),0.5,IF(ISNUMBER(SEARCH("Bureau à domicile",$C528)),Accueil!$B$13,IF(OR(ISNUMBER(SEARCH("Véhicule",$C528)),ISNUMBER(SEARCH("Vehicule",$C528)),ISNUMBER(SEARCH("vehicule",$C528))),Accueil!$B$14,IFERROR(VLOOKUP($C528,$L$3:$P$43,5,FALSE),1)))))),2),0)</f>
        <v>0</v>
      </c>
    </row>
    <row r="529" spans="1:34" ht="20.100000000000001" customHeight="1" x14ac:dyDescent="0.25">
      <c r="A529" s="248" t="str">
        <f>IF(NOT(_xlfn.ISFORMULA(D529)),IF(AND(ISNUMBER(D529),D529&lt;&gt;0),Accueil!$B$7,IF(NOT(_xlfn.ISFORMULA(G529)),IF(AND(ISNUMBER(G529),G529&lt;&gt;0),Accueil!$B$7,""),"")),IF(NOT(_xlfn.ISFORMULA(G529)),IF(AND(ISNUMBER(G529),G529&lt;&gt;0),Accueil!$B$7,""),""))</f>
        <v/>
      </c>
      <c r="B529" s="37"/>
      <c r="C529" s="50"/>
      <c r="D529" s="249" t="str">
        <f t="shared" ca="1" si="88"/>
        <v/>
      </c>
      <c r="E529" s="223" t="str">
        <f t="shared" ca="1" si="89"/>
        <v/>
      </c>
      <c r="F529" s="223" t="str">
        <f t="shared" ca="1" si="90"/>
        <v/>
      </c>
      <c r="G529" s="224" t="str">
        <f t="shared" ca="1" si="91"/>
        <v/>
      </c>
      <c r="H529" s="255" t="str">
        <f t="shared" ca="1" si="92"/>
        <v/>
      </c>
      <c r="I529" s="251" t="str">
        <f t="shared" ca="1" si="93"/>
        <v/>
      </c>
      <c r="J529" s="244" t="str">
        <f t="shared" ca="1" si="94"/>
        <v/>
      </c>
      <c r="K529" s="35"/>
      <c r="L529" s="148"/>
      <c r="M529" s="148"/>
      <c r="N529" s="148"/>
      <c r="O529" s="148"/>
      <c r="P529" s="148"/>
      <c r="Q529" s="148"/>
      <c r="R529" s="148"/>
      <c r="S529" s="148"/>
      <c r="T529" s="197"/>
      <c r="U529" s="35"/>
      <c r="X529" s="148"/>
      <c r="Y529" s="148"/>
      <c r="Z529" s="148"/>
      <c r="AA529" s="228" t="b">
        <f t="shared" ca="1" si="95"/>
        <v>1</v>
      </c>
      <c r="AB529" s="228" t="b">
        <f t="shared" si="96"/>
        <v>0</v>
      </c>
      <c r="AC529" s="228" t="b">
        <f ca="1">AND(Accueil!$Z$100="Régulière",Accueil!$E$5="Oui",$AA529,NOT($AB529),OR($AE529="",Accueil!$E$7="",NOT(ISNUMBER(Accueil!$E$7)),$AE529&gt;=Accueil!$E$7))</f>
        <v>0</v>
      </c>
      <c r="AD529" s="228" t="b">
        <f ca="1">AND(Accueil!$Z$100="Régulière",Accueil!$E$8="Oui",$AA529,NOT($AB529),OR($AE529="",Accueil!$E$10="",NOT(ISNUMBER(Accueil!$E$10)),$AE529&gt;=Accueil!$E$10))</f>
        <v>0</v>
      </c>
      <c r="AE529" s="247" t="str">
        <f>IF(NOT(_xlfn.ISFORMULA(A529)),IF(ISNUMBER(A529),A529,IF(NOT(_xlfn.ISFORMULA(D529)),IF(AND(ISNUMBER(D529),D529&lt;&gt;0),Accueil!$B$7,IF(NOT(_xlfn.ISFORMULA(G529)),IF(AND(ISNUMBER(G529),G529&lt;&gt;0),Accueil!$B$7,""),"")),IF(NOT(_xlfn.ISFORMULA(G529)),IF(AND(ISNUMBER(G529),G529&lt;&gt;0),Accueil!$B$7,""),""))),IF(NOT(_xlfn.ISFORMULA(D529)),IF(AND(ISNUMBER(D529),D529&lt;&gt;0),Accueil!$B$7,IF(NOT(_xlfn.ISFORMULA(G529)),IF(AND(ISNUMBER(G529),G529&lt;&gt;0),Accueil!$B$7,""),"")),IF(NOT(_xlfn.ISFORMULA(G529)),IF(AND(ISNUMBER(G529),G529&lt;&gt;0),Accueil!$B$7,""),"")))</f>
        <v/>
      </c>
      <c r="AF529" s="231" t="str">
        <f t="shared" ca="1" si="97"/>
        <v/>
      </c>
      <c r="AG529" s="231">
        <f ca="1">IF($AC529,ROUND(IF(ISNUMBER(E529),E529,0)*(IF(OR(ISNUMBER(SEARCH("Non déductible",$C529)),ISNUMBER(SEARCH("Non deductible",$C529))),0,IF(ISNUMBER(SEARCH("Repas",$C529)),0.5,IF(ISNUMBER(SEARCH("Bureau à domicile",$C529)),Accueil!$B$13,IF(OR(ISNUMBER(SEARCH("Véhicule",$C529)),ISNUMBER(SEARCH("Vehicule",$C529)),ISNUMBER(SEARCH("vehicule",$C529))),Accueil!$B$14,IFERROR(VLOOKUP($C529,$L$3:$P$43,5,FALSE),1)))))),2),0)</f>
        <v>0</v>
      </c>
      <c r="AH529" s="231">
        <f ca="1">IF($AD529,ROUND(IF(ISNUMBER(F529),F529,0)*(IF(OR(ISNUMBER(SEARCH("Non déductible",$C529)),ISNUMBER(SEARCH("Non deductible",$C529))),0,IF(ISNUMBER(SEARCH("Repas",$C529)),0.5,IF(ISNUMBER(SEARCH("Bureau à domicile",$C529)),Accueil!$B$13,IF(OR(ISNUMBER(SEARCH("Véhicule",$C529)),ISNUMBER(SEARCH("Vehicule",$C529)),ISNUMBER(SEARCH("vehicule",$C529))),Accueil!$B$14,IFERROR(VLOOKUP($C529,$L$3:$P$43,5,FALSE),1)))))),2),0)</f>
        <v>0</v>
      </c>
    </row>
    <row r="530" spans="1:34" ht="20.100000000000001" customHeight="1" x14ac:dyDescent="0.25">
      <c r="A530" s="248" t="str">
        <f>IF(NOT(_xlfn.ISFORMULA(D530)),IF(AND(ISNUMBER(D530),D530&lt;&gt;0),Accueil!$B$7,IF(NOT(_xlfn.ISFORMULA(G530)),IF(AND(ISNUMBER(G530),G530&lt;&gt;0),Accueil!$B$7,""),"")),IF(NOT(_xlfn.ISFORMULA(G530)),IF(AND(ISNUMBER(G530),G530&lt;&gt;0),Accueil!$B$7,""),""))</f>
        <v/>
      </c>
      <c r="B530" s="37"/>
      <c r="C530" s="50"/>
      <c r="D530" s="249" t="str">
        <f t="shared" ca="1" si="88"/>
        <v/>
      </c>
      <c r="E530" s="223" t="str">
        <f t="shared" ca="1" si="89"/>
        <v/>
      </c>
      <c r="F530" s="223" t="str">
        <f t="shared" ca="1" si="90"/>
        <v/>
      </c>
      <c r="G530" s="224" t="str">
        <f t="shared" ca="1" si="91"/>
        <v/>
      </c>
      <c r="H530" s="255" t="str">
        <f t="shared" ca="1" si="92"/>
        <v/>
      </c>
      <c r="I530" s="251" t="str">
        <f t="shared" ca="1" si="93"/>
        <v/>
      </c>
      <c r="J530" s="244" t="str">
        <f t="shared" ca="1" si="94"/>
        <v/>
      </c>
      <c r="K530" s="35"/>
      <c r="L530" s="148"/>
      <c r="M530" s="148"/>
      <c r="N530" s="148"/>
      <c r="O530" s="148"/>
      <c r="P530" s="148"/>
      <c r="Q530" s="148"/>
      <c r="R530" s="148"/>
      <c r="S530" s="148"/>
      <c r="T530" s="197"/>
      <c r="U530" s="35"/>
      <c r="X530" s="148"/>
      <c r="Y530" s="148"/>
      <c r="Z530" s="148"/>
      <c r="AA530" s="228" t="b">
        <f t="shared" ca="1" si="95"/>
        <v>1</v>
      </c>
      <c r="AB530" s="228" t="b">
        <f t="shared" si="96"/>
        <v>0</v>
      </c>
      <c r="AC530" s="228" t="b">
        <f ca="1">AND(Accueil!$Z$100="Régulière",Accueil!$E$5="Oui",$AA530,NOT($AB530),OR($AE530="",Accueil!$E$7="",NOT(ISNUMBER(Accueil!$E$7)),$AE530&gt;=Accueil!$E$7))</f>
        <v>0</v>
      </c>
      <c r="AD530" s="228" t="b">
        <f ca="1">AND(Accueil!$Z$100="Régulière",Accueil!$E$8="Oui",$AA530,NOT($AB530),OR($AE530="",Accueil!$E$10="",NOT(ISNUMBER(Accueil!$E$10)),$AE530&gt;=Accueil!$E$10))</f>
        <v>0</v>
      </c>
      <c r="AE530" s="247" t="str">
        <f>IF(NOT(_xlfn.ISFORMULA(A530)),IF(ISNUMBER(A530),A530,IF(NOT(_xlfn.ISFORMULA(D530)),IF(AND(ISNUMBER(D530),D530&lt;&gt;0),Accueil!$B$7,IF(NOT(_xlfn.ISFORMULA(G530)),IF(AND(ISNUMBER(G530),G530&lt;&gt;0),Accueil!$B$7,""),"")),IF(NOT(_xlfn.ISFORMULA(G530)),IF(AND(ISNUMBER(G530),G530&lt;&gt;0),Accueil!$B$7,""),""))),IF(NOT(_xlfn.ISFORMULA(D530)),IF(AND(ISNUMBER(D530),D530&lt;&gt;0),Accueil!$B$7,IF(NOT(_xlfn.ISFORMULA(G530)),IF(AND(ISNUMBER(G530),G530&lt;&gt;0),Accueil!$B$7,""),"")),IF(NOT(_xlfn.ISFORMULA(G530)),IF(AND(ISNUMBER(G530),G530&lt;&gt;0),Accueil!$B$7,""),"")))</f>
        <v/>
      </c>
      <c r="AF530" s="231" t="str">
        <f t="shared" ca="1" si="97"/>
        <v/>
      </c>
      <c r="AG530" s="231">
        <f ca="1">IF($AC530,ROUND(IF(ISNUMBER(E530),E530,0)*(IF(OR(ISNUMBER(SEARCH("Non déductible",$C530)),ISNUMBER(SEARCH("Non deductible",$C530))),0,IF(ISNUMBER(SEARCH("Repas",$C530)),0.5,IF(ISNUMBER(SEARCH("Bureau à domicile",$C530)),Accueil!$B$13,IF(OR(ISNUMBER(SEARCH("Véhicule",$C530)),ISNUMBER(SEARCH("Vehicule",$C530)),ISNUMBER(SEARCH("vehicule",$C530))),Accueil!$B$14,IFERROR(VLOOKUP($C530,$L$3:$P$43,5,FALSE),1)))))),2),0)</f>
        <v>0</v>
      </c>
      <c r="AH530" s="231">
        <f ca="1">IF($AD530,ROUND(IF(ISNUMBER(F530),F530,0)*(IF(OR(ISNUMBER(SEARCH("Non déductible",$C530)),ISNUMBER(SEARCH("Non deductible",$C530))),0,IF(ISNUMBER(SEARCH("Repas",$C530)),0.5,IF(ISNUMBER(SEARCH("Bureau à domicile",$C530)),Accueil!$B$13,IF(OR(ISNUMBER(SEARCH("Véhicule",$C530)),ISNUMBER(SEARCH("Vehicule",$C530)),ISNUMBER(SEARCH("vehicule",$C530))),Accueil!$B$14,IFERROR(VLOOKUP($C530,$L$3:$P$43,5,FALSE),1)))))),2),0)</f>
        <v>0</v>
      </c>
    </row>
    <row r="531" spans="1:34" ht="20.100000000000001" customHeight="1" x14ac:dyDescent="0.25">
      <c r="A531" s="248" t="str">
        <f>IF(NOT(_xlfn.ISFORMULA(D531)),IF(AND(ISNUMBER(D531),D531&lt;&gt;0),Accueil!$B$7,IF(NOT(_xlfn.ISFORMULA(G531)),IF(AND(ISNUMBER(G531),G531&lt;&gt;0),Accueil!$B$7,""),"")),IF(NOT(_xlfn.ISFORMULA(G531)),IF(AND(ISNUMBER(G531),G531&lt;&gt;0),Accueil!$B$7,""),""))</f>
        <v/>
      </c>
      <c r="B531" s="37"/>
      <c r="C531" s="50"/>
      <c r="D531" s="249" t="str">
        <f t="shared" ca="1" si="88"/>
        <v/>
      </c>
      <c r="E531" s="223" t="str">
        <f t="shared" ca="1" si="89"/>
        <v/>
      </c>
      <c r="F531" s="223" t="str">
        <f t="shared" ca="1" si="90"/>
        <v/>
      </c>
      <c r="G531" s="224" t="str">
        <f t="shared" ca="1" si="91"/>
        <v/>
      </c>
      <c r="H531" s="255" t="str">
        <f t="shared" ca="1" si="92"/>
        <v/>
      </c>
      <c r="I531" s="251" t="str">
        <f t="shared" ca="1" si="93"/>
        <v/>
      </c>
      <c r="J531" s="244" t="str">
        <f t="shared" ca="1" si="94"/>
        <v/>
      </c>
      <c r="K531" s="35"/>
      <c r="L531" s="148"/>
      <c r="M531" s="148"/>
      <c r="N531" s="148"/>
      <c r="O531" s="148"/>
      <c r="P531" s="148"/>
      <c r="Q531" s="148"/>
      <c r="R531" s="148"/>
      <c r="S531" s="148"/>
      <c r="T531" s="197"/>
      <c r="U531" s="35"/>
      <c r="X531" s="148"/>
      <c r="Y531" s="148"/>
      <c r="Z531" s="148"/>
      <c r="AA531" s="228" t="b">
        <f t="shared" ca="1" si="95"/>
        <v>1</v>
      </c>
      <c r="AB531" s="228" t="b">
        <f t="shared" si="96"/>
        <v>0</v>
      </c>
      <c r="AC531" s="228" t="b">
        <f ca="1">AND(Accueil!$Z$100="Régulière",Accueil!$E$5="Oui",$AA531,NOT($AB531),OR($AE531="",Accueil!$E$7="",NOT(ISNUMBER(Accueil!$E$7)),$AE531&gt;=Accueil!$E$7))</f>
        <v>0</v>
      </c>
      <c r="AD531" s="228" t="b">
        <f ca="1">AND(Accueil!$Z$100="Régulière",Accueil!$E$8="Oui",$AA531,NOT($AB531),OR($AE531="",Accueil!$E$10="",NOT(ISNUMBER(Accueil!$E$10)),$AE531&gt;=Accueil!$E$10))</f>
        <v>0</v>
      </c>
      <c r="AE531" s="247" t="str">
        <f>IF(NOT(_xlfn.ISFORMULA(A531)),IF(ISNUMBER(A531),A531,IF(NOT(_xlfn.ISFORMULA(D531)),IF(AND(ISNUMBER(D531),D531&lt;&gt;0),Accueil!$B$7,IF(NOT(_xlfn.ISFORMULA(G531)),IF(AND(ISNUMBER(G531),G531&lt;&gt;0),Accueil!$B$7,""),"")),IF(NOT(_xlfn.ISFORMULA(G531)),IF(AND(ISNUMBER(G531),G531&lt;&gt;0),Accueil!$B$7,""),""))),IF(NOT(_xlfn.ISFORMULA(D531)),IF(AND(ISNUMBER(D531),D531&lt;&gt;0),Accueil!$B$7,IF(NOT(_xlfn.ISFORMULA(G531)),IF(AND(ISNUMBER(G531),G531&lt;&gt;0),Accueil!$B$7,""),"")),IF(NOT(_xlfn.ISFORMULA(G531)),IF(AND(ISNUMBER(G531),G531&lt;&gt;0),Accueil!$B$7,""),"")))</f>
        <v/>
      </c>
      <c r="AF531" s="231" t="str">
        <f t="shared" ca="1" si="97"/>
        <v/>
      </c>
      <c r="AG531" s="231">
        <f ca="1">IF($AC531,ROUND(IF(ISNUMBER(E531),E531,0)*(IF(OR(ISNUMBER(SEARCH("Non déductible",$C531)),ISNUMBER(SEARCH("Non deductible",$C531))),0,IF(ISNUMBER(SEARCH("Repas",$C531)),0.5,IF(ISNUMBER(SEARCH("Bureau à domicile",$C531)),Accueil!$B$13,IF(OR(ISNUMBER(SEARCH("Véhicule",$C531)),ISNUMBER(SEARCH("Vehicule",$C531)),ISNUMBER(SEARCH("vehicule",$C531))),Accueil!$B$14,IFERROR(VLOOKUP($C531,$L$3:$P$43,5,FALSE),1)))))),2),0)</f>
        <v>0</v>
      </c>
      <c r="AH531" s="231">
        <f ca="1">IF($AD531,ROUND(IF(ISNUMBER(F531),F531,0)*(IF(OR(ISNUMBER(SEARCH("Non déductible",$C531)),ISNUMBER(SEARCH("Non deductible",$C531))),0,IF(ISNUMBER(SEARCH("Repas",$C531)),0.5,IF(ISNUMBER(SEARCH("Bureau à domicile",$C531)),Accueil!$B$13,IF(OR(ISNUMBER(SEARCH("Véhicule",$C531)),ISNUMBER(SEARCH("Vehicule",$C531)),ISNUMBER(SEARCH("vehicule",$C531))),Accueil!$B$14,IFERROR(VLOOKUP($C531,$L$3:$P$43,5,FALSE),1)))))),2),0)</f>
        <v>0</v>
      </c>
    </row>
    <row r="532" spans="1:34" ht="20.100000000000001" customHeight="1" x14ac:dyDescent="0.25">
      <c r="A532" s="248" t="str">
        <f>IF(NOT(_xlfn.ISFORMULA(D532)),IF(AND(ISNUMBER(D532),D532&lt;&gt;0),Accueil!$B$7,IF(NOT(_xlfn.ISFORMULA(G532)),IF(AND(ISNUMBER(G532),G532&lt;&gt;0),Accueil!$B$7,""),"")),IF(NOT(_xlfn.ISFORMULA(G532)),IF(AND(ISNUMBER(G532),G532&lt;&gt;0),Accueil!$B$7,""),""))</f>
        <v/>
      </c>
      <c r="B532" s="37"/>
      <c r="C532" s="50"/>
      <c r="D532" s="249" t="str">
        <f t="shared" ca="1" si="88"/>
        <v/>
      </c>
      <c r="E532" s="223" t="str">
        <f t="shared" ca="1" si="89"/>
        <v/>
      </c>
      <c r="F532" s="223" t="str">
        <f t="shared" ca="1" si="90"/>
        <v/>
      </c>
      <c r="G532" s="224" t="str">
        <f t="shared" ca="1" si="91"/>
        <v/>
      </c>
      <c r="H532" s="255" t="str">
        <f t="shared" ca="1" si="92"/>
        <v/>
      </c>
      <c r="I532" s="251" t="str">
        <f t="shared" ca="1" si="93"/>
        <v/>
      </c>
      <c r="J532" s="244" t="str">
        <f t="shared" ca="1" si="94"/>
        <v/>
      </c>
      <c r="K532" s="35"/>
      <c r="L532" s="148"/>
      <c r="M532" s="148"/>
      <c r="N532" s="148"/>
      <c r="O532" s="148"/>
      <c r="P532" s="148"/>
      <c r="Q532" s="148"/>
      <c r="R532" s="148"/>
      <c r="S532" s="148"/>
      <c r="T532" s="197"/>
      <c r="U532" s="35"/>
      <c r="X532" s="148"/>
      <c r="Y532" s="148"/>
      <c r="Z532" s="148"/>
      <c r="AA532" s="228" t="b">
        <f t="shared" ca="1" si="95"/>
        <v>1</v>
      </c>
      <c r="AB532" s="228" t="b">
        <f t="shared" si="96"/>
        <v>0</v>
      </c>
      <c r="AC532" s="228" t="b">
        <f ca="1">AND(Accueil!$Z$100="Régulière",Accueil!$E$5="Oui",$AA532,NOT($AB532),OR($AE532="",Accueil!$E$7="",NOT(ISNUMBER(Accueil!$E$7)),$AE532&gt;=Accueil!$E$7))</f>
        <v>0</v>
      </c>
      <c r="AD532" s="228" t="b">
        <f ca="1">AND(Accueil!$Z$100="Régulière",Accueil!$E$8="Oui",$AA532,NOT($AB532),OR($AE532="",Accueil!$E$10="",NOT(ISNUMBER(Accueil!$E$10)),$AE532&gt;=Accueil!$E$10))</f>
        <v>0</v>
      </c>
      <c r="AE532" s="247" t="str">
        <f>IF(NOT(_xlfn.ISFORMULA(A532)),IF(ISNUMBER(A532),A532,IF(NOT(_xlfn.ISFORMULA(D532)),IF(AND(ISNUMBER(D532),D532&lt;&gt;0),Accueil!$B$7,IF(NOT(_xlfn.ISFORMULA(G532)),IF(AND(ISNUMBER(G532),G532&lt;&gt;0),Accueil!$B$7,""),"")),IF(NOT(_xlfn.ISFORMULA(G532)),IF(AND(ISNUMBER(G532),G532&lt;&gt;0),Accueil!$B$7,""),""))),IF(NOT(_xlfn.ISFORMULA(D532)),IF(AND(ISNUMBER(D532),D532&lt;&gt;0),Accueil!$B$7,IF(NOT(_xlfn.ISFORMULA(G532)),IF(AND(ISNUMBER(G532),G532&lt;&gt;0),Accueil!$B$7,""),"")),IF(NOT(_xlfn.ISFORMULA(G532)),IF(AND(ISNUMBER(G532),G532&lt;&gt;0),Accueil!$B$7,""),"")))</f>
        <v/>
      </c>
      <c r="AF532" s="231" t="str">
        <f t="shared" ca="1" si="97"/>
        <v/>
      </c>
      <c r="AG532" s="231">
        <f ca="1">IF($AC532,ROUND(IF(ISNUMBER(E532),E532,0)*(IF(OR(ISNUMBER(SEARCH("Non déductible",$C532)),ISNUMBER(SEARCH("Non deductible",$C532))),0,IF(ISNUMBER(SEARCH("Repas",$C532)),0.5,IF(ISNUMBER(SEARCH("Bureau à domicile",$C532)),Accueil!$B$13,IF(OR(ISNUMBER(SEARCH("Véhicule",$C532)),ISNUMBER(SEARCH("Vehicule",$C532)),ISNUMBER(SEARCH("vehicule",$C532))),Accueil!$B$14,IFERROR(VLOOKUP($C532,$L$3:$P$43,5,FALSE),1)))))),2),0)</f>
        <v>0</v>
      </c>
      <c r="AH532" s="231">
        <f ca="1">IF($AD532,ROUND(IF(ISNUMBER(F532),F532,0)*(IF(OR(ISNUMBER(SEARCH("Non déductible",$C532)),ISNUMBER(SEARCH("Non deductible",$C532))),0,IF(ISNUMBER(SEARCH("Repas",$C532)),0.5,IF(ISNUMBER(SEARCH("Bureau à domicile",$C532)),Accueil!$B$13,IF(OR(ISNUMBER(SEARCH("Véhicule",$C532)),ISNUMBER(SEARCH("Vehicule",$C532)),ISNUMBER(SEARCH("vehicule",$C532))),Accueil!$B$14,IFERROR(VLOOKUP($C532,$L$3:$P$43,5,FALSE),1)))))),2),0)</f>
        <v>0</v>
      </c>
    </row>
    <row r="533" spans="1:34" ht="20.100000000000001" customHeight="1" x14ac:dyDescent="0.25">
      <c r="A533" s="248" t="str">
        <f>IF(NOT(_xlfn.ISFORMULA(D533)),IF(AND(ISNUMBER(D533),D533&lt;&gt;0),Accueil!$B$7,IF(NOT(_xlfn.ISFORMULA(G533)),IF(AND(ISNUMBER(G533),G533&lt;&gt;0),Accueil!$B$7,""),"")),IF(NOT(_xlfn.ISFORMULA(G533)),IF(AND(ISNUMBER(G533),G533&lt;&gt;0),Accueil!$B$7,""),""))</f>
        <v/>
      </c>
      <c r="B533" s="37"/>
      <c r="C533" s="50"/>
      <c r="D533" s="249" t="str">
        <f t="shared" ca="1" si="88"/>
        <v/>
      </c>
      <c r="E533" s="223" t="str">
        <f t="shared" ca="1" si="89"/>
        <v/>
      </c>
      <c r="F533" s="223" t="str">
        <f t="shared" ca="1" si="90"/>
        <v/>
      </c>
      <c r="G533" s="224" t="str">
        <f t="shared" ca="1" si="91"/>
        <v/>
      </c>
      <c r="H533" s="255" t="str">
        <f t="shared" ca="1" si="92"/>
        <v/>
      </c>
      <c r="I533" s="251" t="str">
        <f t="shared" ca="1" si="93"/>
        <v/>
      </c>
      <c r="J533" s="244" t="str">
        <f t="shared" ca="1" si="94"/>
        <v/>
      </c>
      <c r="K533" s="35"/>
      <c r="L533" s="148"/>
      <c r="M533" s="148"/>
      <c r="N533" s="148"/>
      <c r="O533" s="148"/>
      <c r="P533" s="148"/>
      <c r="Q533" s="148"/>
      <c r="R533" s="148"/>
      <c r="S533" s="148"/>
      <c r="T533" s="197"/>
      <c r="U533" s="35"/>
      <c r="X533" s="148"/>
      <c r="Y533" s="148"/>
      <c r="Z533" s="148"/>
      <c r="AA533" s="228" t="b">
        <f t="shared" ca="1" si="95"/>
        <v>1</v>
      </c>
      <c r="AB533" s="228" t="b">
        <f t="shared" si="96"/>
        <v>0</v>
      </c>
      <c r="AC533" s="228" t="b">
        <f ca="1">AND(Accueil!$Z$100="Régulière",Accueil!$E$5="Oui",$AA533,NOT($AB533),OR($AE533="",Accueil!$E$7="",NOT(ISNUMBER(Accueil!$E$7)),$AE533&gt;=Accueil!$E$7))</f>
        <v>0</v>
      </c>
      <c r="AD533" s="228" t="b">
        <f ca="1">AND(Accueil!$Z$100="Régulière",Accueil!$E$8="Oui",$AA533,NOT($AB533),OR($AE533="",Accueil!$E$10="",NOT(ISNUMBER(Accueil!$E$10)),$AE533&gt;=Accueil!$E$10))</f>
        <v>0</v>
      </c>
      <c r="AE533" s="247" t="str">
        <f>IF(NOT(_xlfn.ISFORMULA(A533)),IF(ISNUMBER(A533),A533,IF(NOT(_xlfn.ISFORMULA(D533)),IF(AND(ISNUMBER(D533),D533&lt;&gt;0),Accueil!$B$7,IF(NOT(_xlfn.ISFORMULA(G533)),IF(AND(ISNUMBER(G533),G533&lt;&gt;0),Accueil!$B$7,""),"")),IF(NOT(_xlfn.ISFORMULA(G533)),IF(AND(ISNUMBER(G533),G533&lt;&gt;0),Accueil!$B$7,""),""))),IF(NOT(_xlfn.ISFORMULA(D533)),IF(AND(ISNUMBER(D533),D533&lt;&gt;0),Accueil!$B$7,IF(NOT(_xlfn.ISFORMULA(G533)),IF(AND(ISNUMBER(G533),G533&lt;&gt;0),Accueil!$B$7,""),"")),IF(NOT(_xlfn.ISFORMULA(G533)),IF(AND(ISNUMBER(G533),G533&lt;&gt;0),Accueil!$B$7,""),"")))</f>
        <v/>
      </c>
      <c r="AF533" s="231" t="str">
        <f t="shared" ca="1" si="97"/>
        <v/>
      </c>
      <c r="AG533" s="231">
        <f ca="1">IF($AC533,ROUND(IF(ISNUMBER(E533),E533,0)*(IF(OR(ISNUMBER(SEARCH("Non déductible",$C533)),ISNUMBER(SEARCH("Non deductible",$C533))),0,IF(ISNUMBER(SEARCH("Repas",$C533)),0.5,IF(ISNUMBER(SEARCH("Bureau à domicile",$C533)),Accueil!$B$13,IF(OR(ISNUMBER(SEARCH("Véhicule",$C533)),ISNUMBER(SEARCH("Vehicule",$C533)),ISNUMBER(SEARCH("vehicule",$C533))),Accueil!$B$14,IFERROR(VLOOKUP($C533,$L$3:$P$43,5,FALSE),1)))))),2),0)</f>
        <v>0</v>
      </c>
      <c r="AH533" s="231">
        <f ca="1">IF($AD533,ROUND(IF(ISNUMBER(F533),F533,0)*(IF(OR(ISNUMBER(SEARCH("Non déductible",$C533)),ISNUMBER(SEARCH("Non deductible",$C533))),0,IF(ISNUMBER(SEARCH("Repas",$C533)),0.5,IF(ISNUMBER(SEARCH("Bureau à domicile",$C533)),Accueil!$B$13,IF(OR(ISNUMBER(SEARCH("Véhicule",$C533)),ISNUMBER(SEARCH("Vehicule",$C533)),ISNUMBER(SEARCH("vehicule",$C533))),Accueil!$B$14,IFERROR(VLOOKUP($C533,$L$3:$P$43,5,FALSE),1)))))),2),0)</f>
        <v>0</v>
      </c>
    </row>
    <row r="534" spans="1:34" ht="20.100000000000001" customHeight="1" x14ac:dyDescent="0.25">
      <c r="A534" s="248" t="str">
        <f>IF(NOT(_xlfn.ISFORMULA(D534)),IF(AND(ISNUMBER(D534),D534&lt;&gt;0),Accueil!$B$7,IF(NOT(_xlfn.ISFORMULA(G534)),IF(AND(ISNUMBER(G534),G534&lt;&gt;0),Accueil!$B$7,""),"")),IF(NOT(_xlfn.ISFORMULA(G534)),IF(AND(ISNUMBER(G534),G534&lt;&gt;0),Accueil!$B$7,""),""))</f>
        <v/>
      </c>
      <c r="B534" s="37"/>
      <c r="C534" s="50"/>
      <c r="D534" s="249" t="str">
        <f t="shared" ca="1" si="88"/>
        <v/>
      </c>
      <c r="E534" s="223" t="str">
        <f t="shared" ca="1" si="89"/>
        <v/>
      </c>
      <c r="F534" s="223" t="str">
        <f t="shared" ca="1" si="90"/>
        <v/>
      </c>
      <c r="G534" s="224" t="str">
        <f t="shared" ca="1" si="91"/>
        <v/>
      </c>
      <c r="H534" s="255" t="str">
        <f t="shared" ca="1" si="92"/>
        <v/>
      </c>
      <c r="I534" s="251" t="str">
        <f t="shared" ca="1" si="93"/>
        <v/>
      </c>
      <c r="J534" s="244" t="str">
        <f t="shared" ca="1" si="94"/>
        <v/>
      </c>
      <c r="K534" s="35"/>
      <c r="L534" s="148"/>
      <c r="M534" s="148"/>
      <c r="N534" s="148"/>
      <c r="O534" s="148"/>
      <c r="P534" s="148"/>
      <c r="Q534" s="148"/>
      <c r="R534" s="148"/>
      <c r="S534" s="148"/>
      <c r="T534" s="197"/>
      <c r="U534" s="35"/>
      <c r="X534" s="148"/>
      <c r="Y534" s="148"/>
      <c r="Z534" s="148"/>
      <c r="AA534" s="228" t="b">
        <f t="shared" ca="1" si="95"/>
        <v>1</v>
      </c>
      <c r="AB534" s="228" t="b">
        <f t="shared" si="96"/>
        <v>0</v>
      </c>
      <c r="AC534" s="228" t="b">
        <f ca="1">AND(Accueil!$Z$100="Régulière",Accueil!$E$5="Oui",$AA534,NOT($AB534),OR($AE534="",Accueil!$E$7="",NOT(ISNUMBER(Accueil!$E$7)),$AE534&gt;=Accueil!$E$7))</f>
        <v>0</v>
      </c>
      <c r="AD534" s="228" t="b">
        <f ca="1">AND(Accueil!$Z$100="Régulière",Accueil!$E$8="Oui",$AA534,NOT($AB534),OR($AE534="",Accueil!$E$10="",NOT(ISNUMBER(Accueil!$E$10)),$AE534&gt;=Accueil!$E$10))</f>
        <v>0</v>
      </c>
      <c r="AE534" s="247" t="str">
        <f>IF(NOT(_xlfn.ISFORMULA(A534)),IF(ISNUMBER(A534),A534,IF(NOT(_xlfn.ISFORMULA(D534)),IF(AND(ISNUMBER(D534),D534&lt;&gt;0),Accueil!$B$7,IF(NOT(_xlfn.ISFORMULA(G534)),IF(AND(ISNUMBER(G534),G534&lt;&gt;0),Accueil!$B$7,""),"")),IF(NOT(_xlfn.ISFORMULA(G534)),IF(AND(ISNUMBER(G534),G534&lt;&gt;0),Accueil!$B$7,""),""))),IF(NOT(_xlfn.ISFORMULA(D534)),IF(AND(ISNUMBER(D534),D534&lt;&gt;0),Accueil!$B$7,IF(NOT(_xlfn.ISFORMULA(G534)),IF(AND(ISNUMBER(G534),G534&lt;&gt;0),Accueil!$B$7,""),"")),IF(NOT(_xlfn.ISFORMULA(G534)),IF(AND(ISNUMBER(G534),G534&lt;&gt;0),Accueil!$B$7,""),"")))</f>
        <v/>
      </c>
      <c r="AF534" s="231" t="str">
        <f t="shared" ca="1" si="97"/>
        <v/>
      </c>
      <c r="AG534" s="231">
        <f ca="1">IF($AC534,ROUND(IF(ISNUMBER(E534),E534,0)*(IF(OR(ISNUMBER(SEARCH("Non déductible",$C534)),ISNUMBER(SEARCH("Non deductible",$C534))),0,IF(ISNUMBER(SEARCH("Repas",$C534)),0.5,IF(ISNUMBER(SEARCH("Bureau à domicile",$C534)),Accueil!$B$13,IF(OR(ISNUMBER(SEARCH("Véhicule",$C534)),ISNUMBER(SEARCH("Vehicule",$C534)),ISNUMBER(SEARCH("vehicule",$C534))),Accueil!$B$14,IFERROR(VLOOKUP($C534,$L$3:$P$43,5,FALSE),1)))))),2),0)</f>
        <v>0</v>
      </c>
      <c r="AH534" s="231">
        <f ca="1">IF($AD534,ROUND(IF(ISNUMBER(F534),F534,0)*(IF(OR(ISNUMBER(SEARCH("Non déductible",$C534)),ISNUMBER(SEARCH("Non deductible",$C534))),0,IF(ISNUMBER(SEARCH("Repas",$C534)),0.5,IF(ISNUMBER(SEARCH("Bureau à domicile",$C534)),Accueil!$B$13,IF(OR(ISNUMBER(SEARCH("Véhicule",$C534)),ISNUMBER(SEARCH("Vehicule",$C534)),ISNUMBER(SEARCH("vehicule",$C534))),Accueil!$B$14,IFERROR(VLOOKUP($C534,$L$3:$P$43,5,FALSE),1)))))),2),0)</f>
        <v>0</v>
      </c>
    </row>
    <row r="535" spans="1:34" ht="20.100000000000001" customHeight="1" x14ac:dyDescent="0.25">
      <c r="A535" s="248" t="str">
        <f>IF(NOT(_xlfn.ISFORMULA(D535)),IF(AND(ISNUMBER(D535),D535&lt;&gt;0),Accueil!$B$7,IF(NOT(_xlfn.ISFORMULA(G535)),IF(AND(ISNUMBER(G535),G535&lt;&gt;0),Accueil!$B$7,""),"")),IF(NOT(_xlfn.ISFORMULA(G535)),IF(AND(ISNUMBER(G535),G535&lt;&gt;0),Accueil!$B$7,""),""))</f>
        <v/>
      </c>
      <c r="B535" s="37"/>
      <c r="C535" s="50"/>
      <c r="D535" s="249" t="str">
        <f t="shared" ca="1" si="88"/>
        <v/>
      </c>
      <c r="E535" s="223" t="str">
        <f t="shared" ca="1" si="89"/>
        <v/>
      </c>
      <c r="F535" s="223" t="str">
        <f t="shared" ca="1" si="90"/>
        <v/>
      </c>
      <c r="G535" s="224" t="str">
        <f t="shared" ca="1" si="91"/>
        <v/>
      </c>
      <c r="H535" s="255" t="str">
        <f t="shared" ca="1" si="92"/>
        <v/>
      </c>
      <c r="I535" s="251" t="str">
        <f t="shared" ca="1" si="93"/>
        <v/>
      </c>
      <c r="J535" s="244" t="str">
        <f t="shared" ca="1" si="94"/>
        <v/>
      </c>
      <c r="K535" s="35"/>
      <c r="L535" s="148"/>
      <c r="M535" s="148"/>
      <c r="N535" s="148"/>
      <c r="O535" s="148"/>
      <c r="P535" s="148"/>
      <c r="Q535" s="148"/>
      <c r="R535" s="148"/>
      <c r="S535" s="148"/>
      <c r="T535" s="197"/>
      <c r="U535" s="35"/>
      <c r="X535" s="148"/>
      <c r="Y535" s="148"/>
      <c r="Z535" s="148"/>
      <c r="AA535" s="228" t="b">
        <f t="shared" ca="1" si="95"/>
        <v>1</v>
      </c>
      <c r="AB535" s="228" t="b">
        <f t="shared" si="96"/>
        <v>0</v>
      </c>
      <c r="AC535" s="228" t="b">
        <f ca="1">AND(Accueil!$Z$100="Régulière",Accueil!$E$5="Oui",$AA535,NOT($AB535),OR($AE535="",Accueil!$E$7="",NOT(ISNUMBER(Accueil!$E$7)),$AE535&gt;=Accueil!$E$7))</f>
        <v>0</v>
      </c>
      <c r="AD535" s="228" t="b">
        <f ca="1">AND(Accueil!$Z$100="Régulière",Accueil!$E$8="Oui",$AA535,NOT($AB535),OR($AE535="",Accueil!$E$10="",NOT(ISNUMBER(Accueil!$E$10)),$AE535&gt;=Accueil!$E$10))</f>
        <v>0</v>
      </c>
      <c r="AE535" s="247" t="str">
        <f>IF(NOT(_xlfn.ISFORMULA(A535)),IF(ISNUMBER(A535),A535,IF(NOT(_xlfn.ISFORMULA(D535)),IF(AND(ISNUMBER(D535),D535&lt;&gt;0),Accueil!$B$7,IF(NOT(_xlfn.ISFORMULA(G535)),IF(AND(ISNUMBER(G535),G535&lt;&gt;0),Accueil!$B$7,""),"")),IF(NOT(_xlfn.ISFORMULA(G535)),IF(AND(ISNUMBER(G535),G535&lt;&gt;0),Accueil!$B$7,""),""))),IF(NOT(_xlfn.ISFORMULA(D535)),IF(AND(ISNUMBER(D535),D535&lt;&gt;0),Accueil!$B$7,IF(NOT(_xlfn.ISFORMULA(G535)),IF(AND(ISNUMBER(G535),G535&lt;&gt;0),Accueil!$B$7,""),"")),IF(NOT(_xlfn.ISFORMULA(G535)),IF(AND(ISNUMBER(G535),G535&lt;&gt;0),Accueil!$B$7,""),"")))</f>
        <v/>
      </c>
      <c r="AF535" s="231" t="str">
        <f t="shared" ca="1" si="97"/>
        <v/>
      </c>
      <c r="AG535" s="231">
        <f ca="1">IF($AC535,ROUND(IF(ISNUMBER(E535),E535,0)*(IF(OR(ISNUMBER(SEARCH("Non déductible",$C535)),ISNUMBER(SEARCH("Non deductible",$C535))),0,IF(ISNUMBER(SEARCH("Repas",$C535)),0.5,IF(ISNUMBER(SEARCH("Bureau à domicile",$C535)),Accueil!$B$13,IF(OR(ISNUMBER(SEARCH("Véhicule",$C535)),ISNUMBER(SEARCH("Vehicule",$C535)),ISNUMBER(SEARCH("vehicule",$C535))),Accueil!$B$14,IFERROR(VLOOKUP($C535,$L$3:$P$43,5,FALSE),1)))))),2),0)</f>
        <v>0</v>
      </c>
      <c r="AH535" s="231">
        <f ca="1">IF($AD535,ROUND(IF(ISNUMBER(F535),F535,0)*(IF(OR(ISNUMBER(SEARCH("Non déductible",$C535)),ISNUMBER(SEARCH("Non deductible",$C535))),0,IF(ISNUMBER(SEARCH("Repas",$C535)),0.5,IF(ISNUMBER(SEARCH("Bureau à domicile",$C535)),Accueil!$B$13,IF(OR(ISNUMBER(SEARCH("Véhicule",$C535)),ISNUMBER(SEARCH("Vehicule",$C535)),ISNUMBER(SEARCH("vehicule",$C535))),Accueil!$B$14,IFERROR(VLOOKUP($C535,$L$3:$P$43,5,FALSE),1)))))),2),0)</f>
        <v>0</v>
      </c>
    </row>
    <row r="536" spans="1:34" ht="20.100000000000001" customHeight="1" x14ac:dyDescent="0.25">
      <c r="A536" s="248" t="str">
        <f>IF(NOT(_xlfn.ISFORMULA(D536)),IF(AND(ISNUMBER(D536),D536&lt;&gt;0),Accueil!$B$7,IF(NOT(_xlfn.ISFORMULA(G536)),IF(AND(ISNUMBER(G536),G536&lt;&gt;0),Accueil!$B$7,""),"")),IF(NOT(_xlfn.ISFORMULA(G536)),IF(AND(ISNUMBER(G536),G536&lt;&gt;0),Accueil!$B$7,""),""))</f>
        <v/>
      </c>
      <c r="B536" s="37"/>
      <c r="C536" s="50"/>
      <c r="D536" s="249" t="str">
        <f t="shared" ca="1" si="88"/>
        <v/>
      </c>
      <c r="E536" s="223" t="str">
        <f t="shared" ca="1" si="89"/>
        <v/>
      </c>
      <c r="F536" s="223" t="str">
        <f t="shared" ca="1" si="90"/>
        <v/>
      </c>
      <c r="G536" s="224" t="str">
        <f t="shared" ca="1" si="91"/>
        <v/>
      </c>
      <c r="H536" s="255" t="str">
        <f t="shared" ca="1" si="92"/>
        <v/>
      </c>
      <c r="I536" s="251" t="str">
        <f t="shared" ca="1" si="93"/>
        <v/>
      </c>
      <c r="J536" s="244" t="str">
        <f t="shared" ca="1" si="94"/>
        <v/>
      </c>
      <c r="K536" s="35"/>
      <c r="L536" s="148"/>
      <c r="M536" s="148"/>
      <c r="N536" s="148"/>
      <c r="O536" s="148"/>
      <c r="P536" s="148"/>
      <c r="Q536" s="148"/>
      <c r="R536" s="148"/>
      <c r="S536" s="148"/>
      <c r="T536" s="197"/>
      <c r="U536" s="35"/>
      <c r="X536" s="148"/>
      <c r="Y536" s="148"/>
      <c r="Z536" s="148"/>
      <c r="AA536" s="228" t="b">
        <f t="shared" ca="1" si="95"/>
        <v>1</v>
      </c>
      <c r="AB536" s="228" t="b">
        <f t="shared" si="96"/>
        <v>0</v>
      </c>
      <c r="AC536" s="228" t="b">
        <f ca="1">AND(Accueil!$Z$100="Régulière",Accueil!$E$5="Oui",$AA536,NOT($AB536),OR($AE536="",Accueil!$E$7="",NOT(ISNUMBER(Accueil!$E$7)),$AE536&gt;=Accueil!$E$7))</f>
        <v>0</v>
      </c>
      <c r="AD536" s="228" t="b">
        <f ca="1">AND(Accueil!$Z$100="Régulière",Accueil!$E$8="Oui",$AA536,NOT($AB536),OR($AE536="",Accueil!$E$10="",NOT(ISNUMBER(Accueil!$E$10)),$AE536&gt;=Accueil!$E$10))</f>
        <v>0</v>
      </c>
      <c r="AE536" s="247" t="str">
        <f>IF(NOT(_xlfn.ISFORMULA(A536)),IF(ISNUMBER(A536),A536,IF(NOT(_xlfn.ISFORMULA(D536)),IF(AND(ISNUMBER(D536),D536&lt;&gt;0),Accueil!$B$7,IF(NOT(_xlfn.ISFORMULA(G536)),IF(AND(ISNUMBER(G536),G536&lt;&gt;0),Accueil!$B$7,""),"")),IF(NOT(_xlfn.ISFORMULA(G536)),IF(AND(ISNUMBER(G536),G536&lt;&gt;0),Accueil!$B$7,""),""))),IF(NOT(_xlfn.ISFORMULA(D536)),IF(AND(ISNUMBER(D536),D536&lt;&gt;0),Accueil!$B$7,IF(NOT(_xlfn.ISFORMULA(G536)),IF(AND(ISNUMBER(G536),G536&lt;&gt;0),Accueil!$B$7,""),"")),IF(NOT(_xlfn.ISFORMULA(G536)),IF(AND(ISNUMBER(G536),G536&lt;&gt;0),Accueil!$B$7,""),"")))</f>
        <v/>
      </c>
      <c r="AF536" s="231" t="str">
        <f t="shared" ca="1" si="97"/>
        <v/>
      </c>
      <c r="AG536" s="231">
        <f ca="1">IF($AC536,ROUND(IF(ISNUMBER(E536),E536,0)*(IF(OR(ISNUMBER(SEARCH("Non déductible",$C536)),ISNUMBER(SEARCH("Non deductible",$C536))),0,IF(ISNUMBER(SEARCH("Repas",$C536)),0.5,IF(ISNUMBER(SEARCH("Bureau à domicile",$C536)),Accueil!$B$13,IF(OR(ISNUMBER(SEARCH("Véhicule",$C536)),ISNUMBER(SEARCH("Vehicule",$C536)),ISNUMBER(SEARCH("vehicule",$C536))),Accueil!$B$14,IFERROR(VLOOKUP($C536,$L$3:$P$43,5,FALSE),1)))))),2),0)</f>
        <v>0</v>
      </c>
      <c r="AH536" s="231">
        <f ca="1">IF($AD536,ROUND(IF(ISNUMBER(F536),F536,0)*(IF(OR(ISNUMBER(SEARCH("Non déductible",$C536)),ISNUMBER(SEARCH("Non deductible",$C536))),0,IF(ISNUMBER(SEARCH("Repas",$C536)),0.5,IF(ISNUMBER(SEARCH("Bureau à domicile",$C536)),Accueil!$B$13,IF(OR(ISNUMBER(SEARCH("Véhicule",$C536)),ISNUMBER(SEARCH("Vehicule",$C536)),ISNUMBER(SEARCH("vehicule",$C536))),Accueil!$B$14,IFERROR(VLOOKUP($C536,$L$3:$P$43,5,FALSE),1)))))),2),0)</f>
        <v>0</v>
      </c>
    </row>
    <row r="537" spans="1:34" ht="20.100000000000001" customHeight="1" x14ac:dyDescent="0.25">
      <c r="A537" s="248" t="str">
        <f>IF(NOT(_xlfn.ISFORMULA(D537)),IF(AND(ISNUMBER(D537),D537&lt;&gt;0),Accueil!$B$7,IF(NOT(_xlfn.ISFORMULA(G537)),IF(AND(ISNUMBER(G537),G537&lt;&gt;0),Accueil!$B$7,""),"")),IF(NOT(_xlfn.ISFORMULA(G537)),IF(AND(ISNUMBER(G537),G537&lt;&gt;0),Accueil!$B$7,""),""))</f>
        <v/>
      </c>
      <c r="B537" s="37"/>
      <c r="C537" s="50"/>
      <c r="D537" s="249" t="str">
        <f t="shared" ca="1" si="88"/>
        <v/>
      </c>
      <c r="E537" s="223" t="str">
        <f t="shared" ca="1" si="89"/>
        <v/>
      </c>
      <c r="F537" s="223" t="str">
        <f t="shared" ca="1" si="90"/>
        <v/>
      </c>
      <c r="G537" s="224" t="str">
        <f t="shared" ca="1" si="91"/>
        <v/>
      </c>
      <c r="H537" s="255" t="str">
        <f t="shared" ca="1" si="92"/>
        <v/>
      </c>
      <c r="I537" s="251" t="str">
        <f t="shared" ca="1" si="93"/>
        <v/>
      </c>
      <c r="J537" s="244" t="str">
        <f t="shared" ca="1" si="94"/>
        <v/>
      </c>
      <c r="K537" s="35"/>
      <c r="L537" s="148"/>
      <c r="M537" s="148"/>
      <c r="N537" s="148"/>
      <c r="O537" s="148"/>
      <c r="P537" s="148"/>
      <c r="Q537" s="148"/>
      <c r="R537" s="148"/>
      <c r="S537" s="148"/>
      <c r="T537" s="197"/>
      <c r="U537" s="35"/>
      <c r="X537" s="148"/>
      <c r="Y537" s="148"/>
      <c r="Z537" s="148"/>
      <c r="AA537" s="228" t="b">
        <f t="shared" ca="1" si="95"/>
        <v>1</v>
      </c>
      <c r="AB537" s="228" t="b">
        <f t="shared" si="96"/>
        <v>0</v>
      </c>
      <c r="AC537" s="228" t="b">
        <f ca="1">AND(Accueil!$Z$100="Régulière",Accueil!$E$5="Oui",$AA537,NOT($AB537),OR($AE537="",Accueil!$E$7="",NOT(ISNUMBER(Accueil!$E$7)),$AE537&gt;=Accueil!$E$7))</f>
        <v>0</v>
      </c>
      <c r="AD537" s="228" t="b">
        <f ca="1">AND(Accueil!$Z$100="Régulière",Accueil!$E$8="Oui",$AA537,NOT($AB537),OR($AE537="",Accueil!$E$10="",NOT(ISNUMBER(Accueil!$E$10)),$AE537&gt;=Accueil!$E$10))</f>
        <v>0</v>
      </c>
      <c r="AE537" s="247" t="str">
        <f>IF(NOT(_xlfn.ISFORMULA(A537)),IF(ISNUMBER(A537),A537,IF(NOT(_xlfn.ISFORMULA(D537)),IF(AND(ISNUMBER(D537),D537&lt;&gt;0),Accueil!$B$7,IF(NOT(_xlfn.ISFORMULA(G537)),IF(AND(ISNUMBER(G537),G537&lt;&gt;0),Accueil!$B$7,""),"")),IF(NOT(_xlfn.ISFORMULA(G537)),IF(AND(ISNUMBER(G537),G537&lt;&gt;0),Accueil!$B$7,""),""))),IF(NOT(_xlfn.ISFORMULA(D537)),IF(AND(ISNUMBER(D537),D537&lt;&gt;0),Accueil!$B$7,IF(NOT(_xlfn.ISFORMULA(G537)),IF(AND(ISNUMBER(G537),G537&lt;&gt;0),Accueil!$B$7,""),"")),IF(NOT(_xlfn.ISFORMULA(G537)),IF(AND(ISNUMBER(G537),G537&lt;&gt;0),Accueil!$B$7,""),"")))</f>
        <v/>
      </c>
      <c r="AF537" s="231" t="str">
        <f t="shared" ca="1" si="97"/>
        <v/>
      </c>
      <c r="AG537" s="231">
        <f ca="1">IF($AC537,ROUND(IF(ISNUMBER(E537),E537,0)*(IF(OR(ISNUMBER(SEARCH("Non déductible",$C537)),ISNUMBER(SEARCH("Non deductible",$C537))),0,IF(ISNUMBER(SEARCH("Repas",$C537)),0.5,IF(ISNUMBER(SEARCH("Bureau à domicile",$C537)),Accueil!$B$13,IF(OR(ISNUMBER(SEARCH("Véhicule",$C537)),ISNUMBER(SEARCH("Vehicule",$C537)),ISNUMBER(SEARCH("vehicule",$C537))),Accueil!$B$14,IFERROR(VLOOKUP($C537,$L$3:$P$43,5,FALSE),1)))))),2),0)</f>
        <v>0</v>
      </c>
      <c r="AH537" s="231">
        <f ca="1">IF($AD537,ROUND(IF(ISNUMBER(F537),F537,0)*(IF(OR(ISNUMBER(SEARCH("Non déductible",$C537)),ISNUMBER(SEARCH("Non deductible",$C537))),0,IF(ISNUMBER(SEARCH("Repas",$C537)),0.5,IF(ISNUMBER(SEARCH("Bureau à domicile",$C537)),Accueil!$B$13,IF(OR(ISNUMBER(SEARCH("Véhicule",$C537)),ISNUMBER(SEARCH("Vehicule",$C537)),ISNUMBER(SEARCH("vehicule",$C537))),Accueil!$B$14,IFERROR(VLOOKUP($C537,$L$3:$P$43,5,FALSE),1)))))),2),0)</f>
        <v>0</v>
      </c>
    </row>
    <row r="538" spans="1:34" ht="20.100000000000001" customHeight="1" x14ac:dyDescent="0.25">
      <c r="A538" s="248" t="str">
        <f>IF(NOT(_xlfn.ISFORMULA(D538)),IF(AND(ISNUMBER(D538),D538&lt;&gt;0),Accueil!$B$7,IF(NOT(_xlfn.ISFORMULA(G538)),IF(AND(ISNUMBER(G538),G538&lt;&gt;0),Accueil!$B$7,""),"")),IF(NOT(_xlfn.ISFORMULA(G538)),IF(AND(ISNUMBER(G538),G538&lt;&gt;0),Accueil!$B$7,""),""))</f>
        <v/>
      </c>
      <c r="B538" s="37"/>
      <c r="C538" s="50"/>
      <c r="D538" s="249" t="str">
        <f t="shared" ca="1" si="88"/>
        <v/>
      </c>
      <c r="E538" s="223" t="str">
        <f t="shared" ca="1" si="89"/>
        <v/>
      </c>
      <c r="F538" s="223" t="str">
        <f t="shared" ca="1" si="90"/>
        <v/>
      </c>
      <c r="G538" s="224" t="str">
        <f t="shared" ca="1" si="91"/>
        <v/>
      </c>
      <c r="H538" s="255" t="str">
        <f t="shared" ca="1" si="92"/>
        <v/>
      </c>
      <c r="I538" s="251" t="str">
        <f t="shared" ca="1" si="93"/>
        <v/>
      </c>
      <c r="J538" s="244" t="str">
        <f t="shared" ca="1" si="94"/>
        <v/>
      </c>
      <c r="K538" s="35"/>
      <c r="L538" s="148"/>
      <c r="M538" s="148"/>
      <c r="N538" s="148"/>
      <c r="O538" s="148"/>
      <c r="P538" s="148"/>
      <c r="Q538" s="148"/>
      <c r="R538" s="148"/>
      <c r="S538" s="148"/>
      <c r="T538" s="197"/>
      <c r="U538" s="35"/>
      <c r="X538" s="148"/>
      <c r="Y538" s="148"/>
      <c r="Z538" s="148"/>
      <c r="AA538" s="228" t="b">
        <f t="shared" ca="1" si="95"/>
        <v>1</v>
      </c>
      <c r="AB538" s="228" t="b">
        <f t="shared" si="96"/>
        <v>0</v>
      </c>
      <c r="AC538" s="228" t="b">
        <f ca="1">AND(Accueil!$Z$100="Régulière",Accueil!$E$5="Oui",$AA538,NOT($AB538),OR($AE538="",Accueil!$E$7="",NOT(ISNUMBER(Accueil!$E$7)),$AE538&gt;=Accueil!$E$7))</f>
        <v>0</v>
      </c>
      <c r="AD538" s="228" t="b">
        <f ca="1">AND(Accueil!$Z$100="Régulière",Accueil!$E$8="Oui",$AA538,NOT($AB538),OR($AE538="",Accueil!$E$10="",NOT(ISNUMBER(Accueil!$E$10)),$AE538&gt;=Accueil!$E$10))</f>
        <v>0</v>
      </c>
      <c r="AE538" s="247" t="str">
        <f>IF(NOT(_xlfn.ISFORMULA(A538)),IF(ISNUMBER(A538),A538,IF(NOT(_xlfn.ISFORMULA(D538)),IF(AND(ISNUMBER(D538),D538&lt;&gt;0),Accueil!$B$7,IF(NOT(_xlfn.ISFORMULA(G538)),IF(AND(ISNUMBER(G538),G538&lt;&gt;0),Accueil!$B$7,""),"")),IF(NOT(_xlfn.ISFORMULA(G538)),IF(AND(ISNUMBER(G538),G538&lt;&gt;0),Accueil!$B$7,""),""))),IF(NOT(_xlfn.ISFORMULA(D538)),IF(AND(ISNUMBER(D538),D538&lt;&gt;0),Accueil!$B$7,IF(NOT(_xlfn.ISFORMULA(G538)),IF(AND(ISNUMBER(G538),G538&lt;&gt;0),Accueil!$B$7,""),"")),IF(NOT(_xlfn.ISFORMULA(G538)),IF(AND(ISNUMBER(G538),G538&lt;&gt;0),Accueil!$B$7,""),"")))</f>
        <v/>
      </c>
      <c r="AF538" s="231" t="str">
        <f t="shared" ca="1" si="97"/>
        <v/>
      </c>
      <c r="AG538" s="231">
        <f ca="1">IF($AC538,ROUND(IF(ISNUMBER(E538),E538,0)*(IF(OR(ISNUMBER(SEARCH("Non déductible",$C538)),ISNUMBER(SEARCH("Non deductible",$C538))),0,IF(ISNUMBER(SEARCH("Repas",$C538)),0.5,IF(ISNUMBER(SEARCH("Bureau à domicile",$C538)),Accueil!$B$13,IF(OR(ISNUMBER(SEARCH("Véhicule",$C538)),ISNUMBER(SEARCH("Vehicule",$C538)),ISNUMBER(SEARCH("vehicule",$C538))),Accueil!$B$14,IFERROR(VLOOKUP($C538,$L$3:$P$43,5,FALSE),1)))))),2),0)</f>
        <v>0</v>
      </c>
      <c r="AH538" s="231">
        <f ca="1">IF($AD538,ROUND(IF(ISNUMBER(F538),F538,0)*(IF(OR(ISNUMBER(SEARCH("Non déductible",$C538)),ISNUMBER(SEARCH("Non deductible",$C538))),0,IF(ISNUMBER(SEARCH("Repas",$C538)),0.5,IF(ISNUMBER(SEARCH("Bureau à domicile",$C538)),Accueil!$B$13,IF(OR(ISNUMBER(SEARCH("Véhicule",$C538)),ISNUMBER(SEARCH("Vehicule",$C538)),ISNUMBER(SEARCH("vehicule",$C538))),Accueil!$B$14,IFERROR(VLOOKUP($C538,$L$3:$P$43,5,FALSE),1)))))),2),0)</f>
        <v>0</v>
      </c>
    </row>
    <row r="539" spans="1:34" ht="20.100000000000001" customHeight="1" x14ac:dyDescent="0.25">
      <c r="A539" s="248" t="str">
        <f>IF(NOT(_xlfn.ISFORMULA(D539)),IF(AND(ISNUMBER(D539),D539&lt;&gt;0),Accueil!$B$7,IF(NOT(_xlfn.ISFORMULA(G539)),IF(AND(ISNUMBER(G539),G539&lt;&gt;0),Accueil!$B$7,""),"")),IF(NOT(_xlfn.ISFORMULA(G539)),IF(AND(ISNUMBER(G539),G539&lt;&gt;0),Accueil!$B$7,""),""))</f>
        <v/>
      </c>
      <c r="B539" s="37"/>
      <c r="C539" s="50"/>
      <c r="D539" s="249" t="str">
        <f t="shared" ca="1" si="88"/>
        <v/>
      </c>
      <c r="E539" s="223" t="str">
        <f t="shared" ca="1" si="89"/>
        <v/>
      </c>
      <c r="F539" s="223" t="str">
        <f t="shared" ca="1" si="90"/>
        <v/>
      </c>
      <c r="G539" s="224" t="str">
        <f t="shared" ca="1" si="91"/>
        <v/>
      </c>
      <c r="H539" s="255" t="str">
        <f t="shared" ca="1" si="92"/>
        <v/>
      </c>
      <c r="I539" s="251" t="str">
        <f t="shared" ca="1" si="93"/>
        <v/>
      </c>
      <c r="J539" s="244" t="str">
        <f t="shared" ca="1" si="94"/>
        <v/>
      </c>
      <c r="K539" s="35"/>
      <c r="L539" s="148"/>
      <c r="M539" s="148"/>
      <c r="N539" s="148"/>
      <c r="O539" s="148"/>
      <c r="P539" s="148"/>
      <c r="Q539" s="148"/>
      <c r="R539" s="148"/>
      <c r="S539" s="148"/>
      <c r="T539" s="197"/>
      <c r="U539" s="35"/>
      <c r="X539" s="148"/>
      <c r="Y539" s="148"/>
      <c r="Z539" s="148"/>
      <c r="AA539" s="228" t="b">
        <f t="shared" ca="1" si="95"/>
        <v>1</v>
      </c>
      <c r="AB539" s="228" t="b">
        <f t="shared" si="96"/>
        <v>0</v>
      </c>
      <c r="AC539" s="228" t="b">
        <f ca="1">AND(Accueil!$Z$100="Régulière",Accueil!$E$5="Oui",$AA539,NOT($AB539),OR($AE539="",Accueil!$E$7="",NOT(ISNUMBER(Accueil!$E$7)),$AE539&gt;=Accueil!$E$7))</f>
        <v>0</v>
      </c>
      <c r="AD539" s="228" t="b">
        <f ca="1">AND(Accueil!$Z$100="Régulière",Accueil!$E$8="Oui",$AA539,NOT($AB539),OR($AE539="",Accueil!$E$10="",NOT(ISNUMBER(Accueil!$E$10)),$AE539&gt;=Accueil!$E$10))</f>
        <v>0</v>
      </c>
      <c r="AE539" s="247" t="str">
        <f>IF(NOT(_xlfn.ISFORMULA(A539)),IF(ISNUMBER(A539),A539,IF(NOT(_xlfn.ISFORMULA(D539)),IF(AND(ISNUMBER(D539),D539&lt;&gt;0),Accueil!$B$7,IF(NOT(_xlfn.ISFORMULA(G539)),IF(AND(ISNUMBER(G539),G539&lt;&gt;0),Accueil!$B$7,""),"")),IF(NOT(_xlfn.ISFORMULA(G539)),IF(AND(ISNUMBER(G539),G539&lt;&gt;0),Accueil!$B$7,""),""))),IF(NOT(_xlfn.ISFORMULA(D539)),IF(AND(ISNUMBER(D539),D539&lt;&gt;0),Accueil!$B$7,IF(NOT(_xlfn.ISFORMULA(G539)),IF(AND(ISNUMBER(G539),G539&lt;&gt;0),Accueil!$B$7,""),"")),IF(NOT(_xlfn.ISFORMULA(G539)),IF(AND(ISNUMBER(G539),G539&lt;&gt;0),Accueil!$B$7,""),"")))</f>
        <v/>
      </c>
      <c r="AF539" s="231" t="str">
        <f t="shared" ca="1" si="97"/>
        <v/>
      </c>
      <c r="AG539" s="231">
        <f ca="1">IF($AC539,ROUND(IF(ISNUMBER(E539),E539,0)*(IF(OR(ISNUMBER(SEARCH("Non déductible",$C539)),ISNUMBER(SEARCH("Non deductible",$C539))),0,IF(ISNUMBER(SEARCH("Repas",$C539)),0.5,IF(ISNUMBER(SEARCH("Bureau à domicile",$C539)),Accueil!$B$13,IF(OR(ISNUMBER(SEARCH("Véhicule",$C539)),ISNUMBER(SEARCH("Vehicule",$C539)),ISNUMBER(SEARCH("vehicule",$C539))),Accueil!$B$14,IFERROR(VLOOKUP($C539,$L$3:$P$43,5,FALSE),1)))))),2),0)</f>
        <v>0</v>
      </c>
      <c r="AH539" s="231">
        <f ca="1">IF($AD539,ROUND(IF(ISNUMBER(F539),F539,0)*(IF(OR(ISNUMBER(SEARCH("Non déductible",$C539)),ISNUMBER(SEARCH("Non deductible",$C539))),0,IF(ISNUMBER(SEARCH("Repas",$C539)),0.5,IF(ISNUMBER(SEARCH("Bureau à domicile",$C539)),Accueil!$B$13,IF(OR(ISNUMBER(SEARCH("Véhicule",$C539)),ISNUMBER(SEARCH("Vehicule",$C539)),ISNUMBER(SEARCH("vehicule",$C539))),Accueil!$B$14,IFERROR(VLOOKUP($C539,$L$3:$P$43,5,FALSE),1)))))),2),0)</f>
        <v>0</v>
      </c>
    </row>
    <row r="540" spans="1:34" ht="20.100000000000001" customHeight="1" x14ac:dyDescent="0.25">
      <c r="A540" s="248" t="str">
        <f>IF(NOT(_xlfn.ISFORMULA(D540)),IF(AND(ISNUMBER(D540),D540&lt;&gt;0),Accueil!$B$7,IF(NOT(_xlfn.ISFORMULA(G540)),IF(AND(ISNUMBER(G540),G540&lt;&gt;0),Accueil!$B$7,""),"")),IF(NOT(_xlfn.ISFORMULA(G540)),IF(AND(ISNUMBER(G540),G540&lt;&gt;0),Accueil!$B$7,""),""))</f>
        <v/>
      </c>
      <c r="B540" s="37"/>
      <c r="C540" s="50"/>
      <c r="D540" s="249" t="str">
        <f t="shared" ca="1" si="88"/>
        <v/>
      </c>
      <c r="E540" s="223" t="str">
        <f t="shared" ca="1" si="89"/>
        <v/>
      </c>
      <c r="F540" s="223" t="str">
        <f t="shared" ca="1" si="90"/>
        <v/>
      </c>
      <c r="G540" s="224" t="str">
        <f t="shared" ca="1" si="91"/>
        <v/>
      </c>
      <c r="H540" s="255" t="str">
        <f t="shared" ca="1" si="92"/>
        <v/>
      </c>
      <c r="I540" s="251" t="str">
        <f t="shared" ca="1" si="93"/>
        <v/>
      </c>
      <c r="J540" s="244" t="str">
        <f t="shared" ca="1" si="94"/>
        <v/>
      </c>
      <c r="K540" s="35"/>
      <c r="L540" s="148"/>
      <c r="M540" s="148"/>
      <c r="N540" s="148"/>
      <c r="O540" s="148"/>
      <c r="P540" s="148"/>
      <c r="Q540" s="148"/>
      <c r="R540" s="148"/>
      <c r="S540" s="148"/>
      <c r="T540" s="197"/>
      <c r="U540" s="35"/>
      <c r="X540" s="148"/>
      <c r="Y540" s="148"/>
      <c r="Z540" s="148"/>
      <c r="AA540" s="228" t="b">
        <f t="shared" ca="1" si="95"/>
        <v>1</v>
      </c>
      <c r="AB540" s="228" t="b">
        <f t="shared" si="96"/>
        <v>0</v>
      </c>
      <c r="AC540" s="228" t="b">
        <f ca="1">AND(Accueil!$Z$100="Régulière",Accueil!$E$5="Oui",$AA540,NOT($AB540),OR($AE540="",Accueil!$E$7="",NOT(ISNUMBER(Accueil!$E$7)),$AE540&gt;=Accueil!$E$7))</f>
        <v>0</v>
      </c>
      <c r="AD540" s="228" t="b">
        <f ca="1">AND(Accueil!$Z$100="Régulière",Accueil!$E$8="Oui",$AA540,NOT($AB540),OR($AE540="",Accueil!$E$10="",NOT(ISNUMBER(Accueil!$E$10)),$AE540&gt;=Accueil!$E$10))</f>
        <v>0</v>
      </c>
      <c r="AE540" s="247" t="str">
        <f>IF(NOT(_xlfn.ISFORMULA(A540)),IF(ISNUMBER(A540),A540,IF(NOT(_xlfn.ISFORMULA(D540)),IF(AND(ISNUMBER(D540),D540&lt;&gt;0),Accueil!$B$7,IF(NOT(_xlfn.ISFORMULA(G540)),IF(AND(ISNUMBER(G540),G540&lt;&gt;0),Accueil!$B$7,""),"")),IF(NOT(_xlfn.ISFORMULA(G540)),IF(AND(ISNUMBER(G540),G540&lt;&gt;0),Accueil!$B$7,""),""))),IF(NOT(_xlfn.ISFORMULA(D540)),IF(AND(ISNUMBER(D540),D540&lt;&gt;0),Accueil!$B$7,IF(NOT(_xlfn.ISFORMULA(G540)),IF(AND(ISNUMBER(G540),G540&lt;&gt;0),Accueil!$B$7,""),"")),IF(NOT(_xlfn.ISFORMULA(G540)),IF(AND(ISNUMBER(G540),G540&lt;&gt;0),Accueil!$B$7,""),"")))</f>
        <v/>
      </c>
      <c r="AF540" s="231" t="str">
        <f t="shared" ca="1" si="97"/>
        <v/>
      </c>
      <c r="AG540" s="231">
        <f ca="1">IF($AC540,ROUND(IF(ISNUMBER(E540),E540,0)*(IF(OR(ISNUMBER(SEARCH("Non déductible",$C540)),ISNUMBER(SEARCH("Non deductible",$C540))),0,IF(ISNUMBER(SEARCH("Repas",$C540)),0.5,IF(ISNUMBER(SEARCH("Bureau à domicile",$C540)),Accueil!$B$13,IF(OR(ISNUMBER(SEARCH("Véhicule",$C540)),ISNUMBER(SEARCH("Vehicule",$C540)),ISNUMBER(SEARCH("vehicule",$C540))),Accueil!$B$14,IFERROR(VLOOKUP($C540,$L$3:$P$43,5,FALSE),1)))))),2),0)</f>
        <v>0</v>
      </c>
      <c r="AH540" s="231">
        <f ca="1">IF($AD540,ROUND(IF(ISNUMBER(F540),F540,0)*(IF(OR(ISNUMBER(SEARCH("Non déductible",$C540)),ISNUMBER(SEARCH("Non deductible",$C540))),0,IF(ISNUMBER(SEARCH("Repas",$C540)),0.5,IF(ISNUMBER(SEARCH("Bureau à domicile",$C540)),Accueil!$B$13,IF(OR(ISNUMBER(SEARCH("Véhicule",$C540)),ISNUMBER(SEARCH("Vehicule",$C540)),ISNUMBER(SEARCH("vehicule",$C540))),Accueil!$B$14,IFERROR(VLOOKUP($C540,$L$3:$P$43,5,FALSE),1)))))),2),0)</f>
        <v>0</v>
      </c>
    </row>
    <row r="541" spans="1:34" ht="20.100000000000001" customHeight="1" x14ac:dyDescent="0.25">
      <c r="A541" s="248" t="str">
        <f>IF(NOT(_xlfn.ISFORMULA(D541)),IF(AND(ISNUMBER(D541),D541&lt;&gt;0),Accueil!$B$7,IF(NOT(_xlfn.ISFORMULA(G541)),IF(AND(ISNUMBER(G541),G541&lt;&gt;0),Accueil!$B$7,""),"")),IF(NOT(_xlfn.ISFORMULA(G541)),IF(AND(ISNUMBER(G541),G541&lt;&gt;0),Accueil!$B$7,""),""))</f>
        <v/>
      </c>
      <c r="B541" s="37"/>
      <c r="C541" s="50"/>
      <c r="D541" s="249" t="str">
        <f t="shared" ca="1" si="88"/>
        <v/>
      </c>
      <c r="E541" s="223" t="str">
        <f t="shared" ca="1" si="89"/>
        <v/>
      </c>
      <c r="F541" s="223" t="str">
        <f t="shared" ca="1" si="90"/>
        <v/>
      </c>
      <c r="G541" s="224" t="str">
        <f t="shared" ca="1" si="91"/>
        <v/>
      </c>
      <c r="H541" s="255" t="str">
        <f t="shared" ca="1" si="92"/>
        <v/>
      </c>
      <c r="I541" s="251" t="str">
        <f t="shared" ca="1" si="93"/>
        <v/>
      </c>
      <c r="J541" s="244" t="str">
        <f t="shared" ca="1" si="94"/>
        <v/>
      </c>
      <c r="K541" s="35"/>
      <c r="L541" s="148"/>
      <c r="M541" s="148"/>
      <c r="N541" s="148"/>
      <c r="O541" s="148"/>
      <c r="P541" s="148"/>
      <c r="Q541" s="148"/>
      <c r="R541" s="148"/>
      <c r="S541" s="148"/>
      <c r="T541" s="197"/>
      <c r="U541" s="35"/>
      <c r="X541" s="148"/>
      <c r="Y541" s="148"/>
      <c r="Z541" s="148"/>
      <c r="AA541" s="228" t="b">
        <f t="shared" ca="1" si="95"/>
        <v>1</v>
      </c>
      <c r="AB541" s="228" t="b">
        <f t="shared" si="96"/>
        <v>0</v>
      </c>
      <c r="AC541" s="228" t="b">
        <f ca="1">AND(Accueil!$Z$100="Régulière",Accueil!$E$5="Oui",$AA541,NOT($AB541),OR($AE541="",Accueil!$E$7="",NOT(ISNUMBER(Accueil!$E$7)),$AE541&gt;=Accueil!$E$7))</f>
        <v>0</v>
      </c>
      <c r="AD541" s="228" t="b">
        <f ca="1">AND(Accueil!$Z$100="Régulière",Accueil!$E$8="Oui",$AA541,NOT($AB541),OR($AE541="",Accueil!$E$10="",NOT(ISNUMBER(Accueil!$E$10)),$AE541&gt;=Accueil!$E$10))</f>
        <v>0</v>
      </c>
      <c r="AE541" s="247" t="str">
        <f>IF(NOT(_xlfn.ISFORMULA(A541)),IF(ISNUMBER(A541),A541,IF(NOT(_xlfn.ISFORMULA(D541)),IF(AND(ISNUMBER(D541),D541&lt;&gt;0),Accueil!$B$7,IF(NOT(_xlfn.ISFORMULA(G541)),IF(AND(ISNUMBER(G541),G541&lt;&gt;0),Accueil!$B$7,""),"")),IF(NOT(_xlfn.ISFORMULA(G541)),IF(AND(ISNUMBER(G541),G541&lt;&gt;0),Accueil!$B$7,""),""))),IF(NOT(_xlfn.ISFORMULA(D541)),IF(AND(ISNUMBER(D541),D541&lt;&gt;0),Accueil!$B$7,IF(NOT(_xlfn.ISFORMULA(G541)),IF(AND(ISNUMBER(G541),G541&lt;&gt;0),Accueil!$B$7,""),"")),IF(NOT(_xlfn.ISFORMULA(G541)),IF(AND(ISNUMBER(G541),G541&lt;&gt;0),Accueil!$B$7,""),"")))</f>
        <v/>
      </c>
      <c r="AF541" s="231" t="str">
        <f t="shared" ca="1" si="97"/>
        <v/>
      </c>
      <c r="AG541" s="231">
        <f ca="1">IF($AC541,ROUND(IF(ISNUMBER(E541),E541,0)*(IF(OR(ISNUMBER(SEARCH("Non déductible",$C541)),ISNUMBER(SEARCH("Non deductible",$C541))),0,IF(ISNUMBER(SEARCH("Repas",$C541)),0.5,IF(ISNUMBER(SEARCH("Bureau à domicile",$C541)),Accueil!$B$13,IF(OR(ISNUMBER(SEARCH("Véhicule",$C541)),ISNUMBER(SEARCH("Vehicule",$C541)),ISNUMBER(SEARCH("vehicule",$C541))),Accueil!$B$14,IFERROR(VLOOKUP($C541,$L$3:$P$43,5,FALSE),1)))))),2),0)</f>
        <v>0</v>
      </c>
      <c r="AH541" s="231">
        <f ca="1">IF($AD541,ROUND(IF(ISNUMBER(F541),F541,0)*(IF(OR(ISNUMBER(SEARCH("Non déductible",$C541)),ISNUMBER(SEARCH("Non deductible",$C541))),0,IF(ISNUMBER(SEARCH("Repas",$C541)),0.5,IF(ISNUMBER(SEARCH("Bureau à domicile",$C541)),Accueil!$B$13,IF(OR(ISNUMBER(SEARCH("Véhicule",$C541)),ISNUMBER(SEARCH("Vehicule",$C541)),ISNUMBER(SEARCH("vehicule",$C541))),Accueil!$B$14,IFERROR(VLOOKUP($C541,$L$3:$P$43,5,FALSE),1)))))),2),0)</f>
        <v>0</v>
      </c>
    </row>
    <row r="542" spans="1:34" ht="20.100000000000001" customHeight="1" x14ac:dyDescent="0.25">
      <c r="A542" s="248" t="str">
        <f>IF(NOT(_xlfn.ISFORMULA(D542)),IF(AND(ISNUMBER(D542),D542&lt;&gt;0),Accueil!$B$7,IF(NOT(_xlfn.ISFORMULA(G542)),IF(AND(ISNUMBER(G542),G542&lt;&gt;0),Accueil!$B$7,""),"")),IF(NOT(_xlfn.ISFORMULA(G542)),IF(AND(ISNUMBER(G542),G542&lt;&gt;0),Accueil!$B$7,""),""))</f>
        <v/>
      </c>
      <c r="B542" s="37"/>
      <c r="C542" s="50"/>
      <c r="D542" s="249" t="str">
        <f t="shared" ca="1" si="88"/>
        <v/>
      </c>
      <c r="E542" s="223" t="str">
        <f t="shared" ca="1" si="89"/>
        <v/>
      </c>
      <c r="F542" s="223" t="str">
        <f t="shared" ca="1" si="90"/>
        <v/>
      </c>
      <c r="G542" s="224" t="str">
        <f t="shared" ca="1" si="91"/>
        <v/>
      </c>
      <c r="H542" s="255" t="str">
        <f t="shared" ca="1" si="92"/>
        <v/>
      </c>
      <c r="I542" s="251" t="str">
        <f t="shared" ca="1" si="93"/>
        <v/>
      </c>
      <c r="J542" s="244" t="str">
        <f t="shared" ca="1" si="94"/>
        <v/>
      </c>
      <c r="K542" s="35"/>
      <c r="L542" s="148"/>
      <c r="M542" s="148"/>
      <c r="N542" s="148"/>
      <c r="O542" s="148"/>
      <c r="P542" s="148"/>
      <c r="Q542" s="148"/>
      <c r="R542" s="148"/>
      <c r="S542" s="148"/>
      <c r="T542" s="197"/>
      <c r="U542" s="35"/>
      <c r="X542" s="148"/>
      <c r="Y542" s="148"/>
      <c r="Z542" s="148"/>
      <c r="AA542" s="228" t="b">
        <f t="shared" ca="1" si="95"/>
        <v>1</v>
      </c>
      <c r="AB542" s="228" t="b">
        <f t="shared" si="96"/>
        <v>0</v>
      </c>
      <c r="AC542" s="228" t="b">
        <f ca="1">AND(Accueil!$Z$100="Régulière",Accueil!$E$5="Oui",$AA542,NOT($AB542),OR($AE542="",Accueil!$E$7="",NOT(ISNUMBER(Accueil!$E$7)),$AE542&gt;=Accueil!$E$7))</f>
        <v>0</v>
      </c>
      <c r="AD542" s="228" t="b">
        <f ca="1">AND(Accueil!$Z$100="Régulière",Accueil!$E$8="Oui",$AA542,NOT($AB542),OR($AE542="",Accueil!$E$10="",NOT(ISNUMBER(Accueil!$E$10)),$AE542&gt;=Accueil!$E$10))</f>
        <v>0</v>
      </c>
      <c r="AE542" s="247" t="str">
        <f>IF(NOT(_xlfn.ISFORMULA(A542)),IF(ISNUMBER(A542),A542,IF(NOT(_xlfn.ISFORMULA(D542)),IF(AND(ISNUMBER(D542),D542&lt;&gt;0),Accueil!$B$7,IF(NOT(_xlfn.ISFORMULA(G542)),IF(AND(ISNUMBER(G542),G542&lt;&gt;0),Accueil!$B$7,""),"")),IF(NOT(_xlfn.ISFORMULA(G542)),IF(AND(ISNUMBER(G542),G542&lt;&gt;0),Accueil!$B$7,""),""))),IF(NOT(_xlfn.ISFORMULA(D542)),IF(AND(ISNUMBER(D542),D542&lt;&gt;0),Accueil!$B$7,IF(NOT(_xlfn.ISFORMULA(G542)),IF(AND(ISNUMBER(G542),G542&lt;&gt;0),Accueil!$B$7,""),"")),IF(NOT(_xlfn.ISFORMULA(G542)),IF(AND(ISNUMBER(G542),G542&lt;&gt;0),Accueil!$B$7,""),"")))</f>
        <v/>
      </c>
      <c r="AF542" s="231" t="str">
        <f t="shared" ca="1" si="97"/>
        <v/>
      </c>
      <c r="AG542" s="231">
        <f ca="1">IF($AC542,ROUND(IF(ISNUMBER(E542),E542,0)*(IF(OR(ISNUMBER(SEARCH("Non déductible",$C542)),ISNUMBER(SEARCH("Non deductible",$C542))),0,IF(ISNUMBER(SEARCH("Repas",$C542)),0.5,IF(ISNUMBER(SEARCH("Bureau à domicile",$C542)),Accueil!$B$13,IF(OR(ISNUMBER(SEARCH("Véhicule",$C542)),ISNUMBER(SEARCH("Vehicule",$C542)),ISNUMBER(SEARCH("vehicule",$C542))),Accueil!$B$14,IFERROR(VLOOKUP($C542,$L$3:$P$43,5,FALSE),1)))))),2),0)</f>
        <v>0</v>
      </c>
      <c r="AH542" s="231">
        <f ca="1">IF($AD542,ROUND(IF(ISNUMBER(F542),F542,0)*(IF(OR(ISNUMBER(SEARCH("Non déductible",$C542)),ISNUMBER(SEARCH("Non deductible",$C542))),0,IF(ISNUMBER(SEARCH("Repas",$C542)),0.5,IF(ISNUMBER(SEARCH("Bureau à domicile",$C542)),Accueil!$B$13,IF(OR(ISNUMBER(SEARCH("Véhicule",$C542)),ISNUMBER(SEARCH("Vehicule",$C542)),ISNUMBER(SEARCH("vehicule",$C542))),Accueil!$B$14,IFERROR(VLOOKUP($C542,$L$3:$P$43,5,FALSE),1)))))),2),0)</f>
        <v>0</v>
      </c>
    </row>
    <row r="543" spans="1:34" ht="20.100000000000001" customHeight="1" x14ac:dyDescent="0.25">
      <c r="A543" s="248" t="str">
        <f>IF(NOT(_xlfn.ISFORMULA(D543)),IF(AND(ISNUMBER(D543),D543&lt;&gt;0),Accueil!$B$7,IF(NOT(_xlfn.ISFORMULA(G543)),IF(AND(ISNUMBER(G543),G543&lt;&gt;0),Accueil!$B$7,""),"")),IF(NOT(_xlfn.ISFORMULA(G543)),IF(AND(ISNUMBER(G543),G543&lt;&gt;0),Accueil!$B$7,""),""))</f>
        <v/>
      </c>
      <c r="B543" s="37"/>
      <c r="C543" s="50"/>
      <c r="D543" s="249" t="str">
        <f t="shared" ca="1" si="88"/>
        <v/>
      </c>
      <c r="E543" s="223" t="str">
        <f t="shared" ca="1" si="89"/>
        <v/>
      </c>
      <c r="F543" s="223" t="str">
        <f t="shared" ca="1" si="90"/>
        <v/>
      </c>
      <c r="G543" s="224" t="str">
        <f t="shared" ca="1" si="91"/>
        <v/>
      </c>
      <c r="H543" s="255" t="str">
        <f t="shared" ca="1" si="92"/>
        <v/>
      </c>
      <c r="I543" s="251" t="str">
        <f t="shared" ca="1" si="93"/>
        <v/>
      </c>
      <c r="J543" s="244" t="str">
        <f t="shared" ca="1" si="94"/>
        <v/>
      </c>
      <c r="K543" s="35"/>
      <c r="L543" s="148"/>
      <c r="M543" s="148"/>
      <c r="N543" s="148"/>
      <c r="O543" s="148"/>
      <c r="P543" s="148"/>
      <c r="Q543" s="148"/>
      <c r="R543" s="148"/>
      <c r="S543" s="148"/>
      <c r="T543" s="197"/>
      <c r="U543" s="35"/>
      <c r="X543" s="148"/>
      <c r="Y543" s="148"/>
      <c r="Z543" s="148"/>
      <c r="AA543" s="228" t="b">
        <f t="shared" ca="1" si="95"/>
        <v>1</v>
      </c>
      <c r="AB543" s="228" t="b">
        <f t="shared" si="96"/>
        <v>0</v>
      </c>
      <c r="AC543" s="228" t="b">
        <f ca="1">AND(Accueil!$Z$100="Régulière",Accueil!$E$5="Oui",$AA543,NOT($AB543),OR($AE543="",Accueil!$E$7="",NOT(ISNUMBER(Accueil!$E$7)),$AE543&gt;=Accueil!$E$7))</f>
        <v>0</v>
      </c>
      <c r="AD543" s="228" t="b">
        <f ca="1">AND(Accueil!$Z$100="Régulière",Accueil!$E$8="Oui",$AA543,NOT($AB543),OR($AE543="",Accueil!$E$10="",NOT(ISNUMBER(Accueil!$E$10)),$AE543&gt;=Accueil!$E$10))</f>
        <v>0</v>
      </c>
      <c r="AE543" s="247" t="str">
        <f>IF(NOT(_xlfn.ISFORMULA(A543)),IF(ISNUMBER(A543),A543,IF(NOT(_xlfn.ISFORMULA(D543)),IF(AND(ISNUMBER(D543),D543&lt;&gt;0),Accueil!$B$7,IF(NOT(_xlfn.ISFORMULA(G543)),IF(AND(ISNUMBER(G543),G543&lt;&gt;0),Accueil!$B$7,""),"")),IF(NOT(_xlfn.ISFORMULA(G543)),IF(AND(ISNUMBER(G543),G543&lt;&gt;0),Accueil!$B$7,""),""))),IF(NOT(_xlfn.ISFORMULA(D543)),IF(AND(ISNUMBER(D543),D543&lt;&gt;0),Accueil!$B$7,IF(NOT(_xlfn.ISFORMULA(G543)),IF(AND(ISNUMBER(G543),G543&lt;&gt;0),Accueil!$B$7,""),"")),IF(NOT(_xlfn.ISFORMULA(G543)),IF(AND(ISNUMBER(G543),G543&lt;&gt;0),Accueil!$B$7,""),"")))</f>
        <v/>
      </c>
      <c r="AF543" s="231" t="str">
        <f t="shared" ca="1" si="97"/>
        <v/>
      </c>
      <c r="AG543" s="231">
        <f ca="1">IF($AC543,ROUND(IF(ISNUMBER(E543),E543,0)*(IF(OR(ISNUMBER(SEARCH("Non déductible",$C543)),ISNUMBER(SEARCH("Non deductible",$C543))),0,IF(ISNUMBER(SEARCH("Repas",$C543)),0.5,IF(ISNUMBER(SEARCH("Bureau à domicile",$C543)),Accueil!$B$13,IF(OR(ISNUMBER(SEARCH("Véhicule",$C543)),ISNUMBER(SEARCH("Vehicule",$C543)),ISNUMBER(SEARCH("vehicule",$C543))),Accueil!$B$14,IFERROR(VLOOKUP($C543,$L$3:$P$43,5,FALSE),1)))))),2),0)</f>
        <v>0</v>
      </c>
      <c r="AH543" s="231">
        <f ca="1">IF($AD543,ROUND(IF(ISNUMBER(F543),F543,0)*(IF(OR(ISNUMBER(SEARCH("Non déductible",$C543)),ISNUMBER(SEARCH("Non deductible",$C543))),0,IF(ISNUMBER(SEARCH("Repas",$C543)),0.5,IF(ISNUMBER(SEARCH("Bureau à domicile",$C543)),Accueil!$B$13,IF(OR(ISNUMBER(SEARCH("Véhicule",$C543)),ISNUMBER(SEARCH("Vehicule",$C543)),ISNUMBER(SEARCH("vehicule",$C543))),Accueil!$B$14,IFERROR(VLOOKUP($C543,$L$3:$P$43,5,FALSE),1)))))),2),0)</f>
        <v>0</v>
      </c>
    </row>
    <row r="544" spans="1:34" ht="20.100000000000001" customHeight="1" x14ac:dyDescent="0.25">
      <c r="A544" s="248" t="str">
        <f>IF(NOT(_xlfn.ISFORMULA(D544)),IF(AND(ISNUMBER(D544),D544&lt;&gt;0),Accueil!$B$7,IF(NOT(_xlfn.ISFORMULA(G544)),IF(AND(ISNUMBER(G544),G544&lt;&gt;0),Accueil!$B$7,""),"")),IF(NOT(_xlfn.ISFORMULA(G544)),IF(AND(ISNUMBER(G544),G544&lt;&gt;0),Accueil!$B$7,""),""))</f>
        <v/>
      </c>
      <c r="B544" s="37"/>
      <c r="C544" s="50"/>
      <c r="D544" s="249" t="str">
        <f t="shared" ca="1" si="88"/>
        <v/>
      </c>
      <c r="E544" s="223" t="str">
        <f t="shared" ca="1" si="89"/>
        <v/>
      </c>
      <c r="F544" s="223" t="str">
        <f t="shared" ca="1" si="90"/>
        <v/>
      </c>
      <c r="G544" s="224" t="str">
        <f t="shared" ca="1" si="91"/>
        <v/>
      </c>
      <c r="H544" s="255" t="str">
        <f t="shared" ca="1" si="92"/>
        <v/>
      </c>
      <c r="I544" s="251" t="str">
        <f t="shared" ca="1" si="93"/>
        <v/>
      </c>
      <c r="J544" s="244" t="str">
        <f t="shared" ca="1" si="94"/>
        <v/>
      </c>
      <c r="K544" s="35"/>
      <c r="L544" s="148"/>
      <c r="M544" s="148"/>
      <c r="N544" s="148"/>
      <c r="O544" s="148"/>
      <c r="P544" s="148"/>
      <c r="Q544" s="148"/>
      <c r="R544" s="148"/>
      <c r="S544" s="148"/>
      <c r="T544" s="197"/>
      <c r="U544" s="35"/>
      <c r="X544" s="148"/>
      <c r="Y544" s="148"/>
      <c r="Z544" s="148"/>
      <c r="AA544" s="228" t="b">
        <f t="shared" ca="1" si="95"/>
        <v>1</v>
      </c>
      <c r="AB544" s="228" t="b">
        <f t="shared" si="96"/>
        <v>0</v>
      </c>
      <c r="AC544" s="228" t="b">
        <f ca="1">AND(Accueil!$Z$100="Régulière",Accueil!$E$5="Oui",$AA544,NOT($AB544),OR($AE544="",Accueil!$E$7="",NOT(ISNUMBER(Accueil!$E$7)),$AE544&gt;=Accueil!$E$7))</f>
        <v>0</v>
      </c>
      <c r="AD544" s="228" t="b">
        <f ca="1">AND(Accueil!$Z$100="Régulière",Accueil!$E$8="Oui",$AA544,NOT($AB544),OR($AE544="",Accueil!$E$10="",NOT(ISNUMBER(Accueil!$E$10)),$AE544&gt;=Accueil!$E$10))</f>
        <v>0</v>
      </c>
      <c r="AE544" s="247" t="str">
        <f>IF(NOT(_xlfn.ISFORMULA(A544)),IF(ISNUMBER(A544),A544,IF(NOT(_xlfn.ISFORMULA(D544)),IF(AND(ISNUMBER(D544),D544&lt;&gt;0),Accueil!$B$7,IF(NOT(_xlfn.ISFORMULA(G544)),IF(AND(ISNUMBER(G544),G544&lt;&gt;0),Accueil!$B$7,""),"")),IF(NOT(_xlfn.ISFORMULA(G544)),IF(AND(ISNUMBER(G544),G544&lt;&gt;0),Accueil!$B$7,""),""))),IF(NOT(_xlfn.ISFORMULA(D544)),IF(AND(ISNUMBER(D544),D544&lt;&gt;0),Accueil!$B$7,IF(NOT(_xlfn.ISFORMULA(G544)),IF(AND(ISNUMBER(G544),G544&lt;&gt;0),Accueil!$B$7,""),"")),IF(NOT(_xlfn.ISFORMULA(G544)),IF(AND(ISNUMBER(G544),G544&lt;&gt;0),Accueil!$B$7,""),"")))</f>
        <v/>
      </c>
      <c r="AF544" s="231" t="str">
        <f t="shared" ca="1" si="97"/>
        <v/>
      </c>
      <c r="AG544" s="231">
        <f ca="1">IF($AC544,ROUND(IF(ISNUMBER(E544),E544,0)*(IF(OR(ISNUMBER(SEARCH("Non déductible",$C544)),ISNUMBER(SEARCH("Non deductible",$C544))),0,IF(ISNUMBER(SEARCH("Repas",$C544)),0.5,IF(ISNUMBER(SEARCH("Bureau à domicile",$C544)),Accueil!$B$13,IF(OR(ISNUMBER(SEARCH("Véhicule",$C544)),ISNUMBER(SEARCH("Vehicule",$C544)),ISNUMBER(SEARCH("vehicule",$C544))),Accueil!$B$14,IFERROR(VLOOKUP($C544,$L$3:$P$43,5,FALSE),1)))))),2),0)</f>
        <v>0</v>
      </c>
      <c r="AH544" s="231">
        <f ca="1">IF($AD544,ROUND(IF(ISNUMBER(F544),F544,0)*(IF(OR(ISNUMBER(SEARCH("Non déductible",$C544)),ISNUMBER(SEARCH("Non deductible",$C544))),0,IF(ISNUMBER(SEARCH("Repas",$C544)),0.5,IF(ISNUMBER(SEARCH("Bureau à domicile",$C544)),Accueil!$B$13,IF(OR(ISNUMBER(SEARCH("Véhicule",$C544)),ISNUMBER(SEARCH("Vehicule",$C544)),ISNUMBER(SEARCH("vehicule",$C544))),Accueil!$B$14,IFERROR(VLOOKUP($C544,$L$3:$P$43,5,FALSE),1)))))),2),0)</f>
        <v>0</v>
      </c>
    </row>
    <row r="545" spans="1:34" ht="20.100000000000001" customHeight="1" x14ac:dyDescent="0.25">
      <c r="A545" s="248" t="str">
        <f>IF(NOT(_xlfn.ISFORMULA(D545)),IF(AND(ISNUMBER(D545),D545&lt;&gt;0),Accueil!$B$7,IF(NOT(_xlfn.ISFORMULA(G545)),IF(AND(ISNUMBER(G545),G545&lt;&gt;0),Accueil!$B$7,""),"")),IF(NOT(_xlfn.ISFORMULA(G545)),IF(AND(ISNUMBER(G545),G545&lt;&gt;0),Accueil!$B$7,""),""))</f>
        <v/>
      </c>
      <c r="B545" s="37"/>
      <c r="C545" s="50"/>
      <c r="D545" s="249" t="str">
        <f t="shared" ca="1" si="88"/>
        <v/>
      </c>
      <c r="E545" s="223" t="str">
        <f t="shared" ca="1" si="89"/>
        <v/>
      </c>
      <c r="F545" s="223" t="str">
        <f t="shared" ca="1" si="90"/>
        <v/>
      </c>
      <c r="G545" s="224" t="str">
        <f t="shared" ca="1" si="91"/>
        <v/>
      </c>
      <c r="H545" s="255" t="str">
        <f t="shared" ca="1" si="92"/>
        <v/>
      </c>
      <c r="I545" s="251" t="str">
        <f t="shared" ca="1" si="93"/>
        <v/>
      </c>
      <c r="J545" s="244" t="str">
        <f t="shared" ca="1" si="94"/>
        <v/>
      </c>
      <c r="K545" s="35"/>
      <c r="L545" s="148"/>
      <c r="M545" s="148"/>
      <c r="N545" s="148"/>
      <c r="O545" s="148"/>
      <c r="P545" s="148"/>
      <c r="Q545" s="148"/>
      <c r="R545" s="148"/>
      <c r="S545" s="148"/>
      <c r="T545" s="197"/>
      <c r="U545" s="35"/>
      <c r="X545" s="148"/>
      <c r="Y545" s="148"/>
      <c r="Z545" s="148"/>
      <c r="AA545" s="228" t="b">
        <f t="shared" ca="1" si="95"/>
        <v>1</v>
      </c>
      <c r="AB545" s="228" t="b">
        <f t="shared" si="96"/>
        <v>0</v>
      </c>
      <c r="AC545" s="228" t="b">
        <f ca="1">AND(Accueil!$Z$100="Régulière",Accueil!$E$5="Oui",$AA545,NOT($AB545),OR($AE545="",Accueil!$E$7="",NOT(ISNUMBER(Accueil!$E$7)),$AE545&gt;=Accueil!$E$7))</f>
        <v>0</v>
      </c>
      <c r="AD545" s="228" t="b">
        <f ca="1">AND(Accueil!$Z$100="Régulière",Accueil!$E$8="Oui",$AA545,NOT($AB545),OR($AE545="",Accueil!$E$10="",NOT(ISNUMBER(Accueil!$E$10)),$AE545&gt;=Accueil!$E$10))</f>
        <v>0</v>
      </c>
      <c r="AE545" s="247" t="str">
        <f>IF(NOT(_xlfn.ISFORMULA(A545)),IF(ISNUMBER(A545),A545,IF(NOT(_xlfn.ISFORMULA(D545)),IF(AND(ISNUMBER(D545),D545&lt;&gt;0),Accueil!$B$7,IF(NOT(_xlfn.ISFORMULA(G545)),IF(AND(ISNUMBER(G545),G545&lt;&gt;0),Accueil!$B$7,""),"")),IF(NOT(_xlfn.ISFORMULA(G545)),IF(AND(ISNUMBER(G545),G545&lt;&gt;0),Accueil!$B$7,""),""))),IF(NOT(_xlfn.ISFORMULA(D545)),IF(AND(ISNUMBER(D545),D545&lt;&gt;0),Accueil!$B$7,IF(NOT(_xlfn.ISFORMULA(G545)),IF(AND(ISNUMBER(G545),G545&lt;&gt;0),Accueil!$B$7,""),"")),IF(NOT(_xlfn.ISFORMULA(G545)),IF(AND(ISNUMBER(G545),G545&lt;&gt;0),Accueil!$B$7,""),"")))</f>
        <v/>
      </c>
      <c r="AF545" s="231" t="str">
        <f t="shared" ca="1" si="97"/>
        <v/>
      </c>
      <c r="AG545" s="231">
        <f ca="1">IF($AC545,ROUND(IF(ISNUMBER(E545),E545,0)*(IF(OR(ISNUMBER(SEARCH("Non déductible",$C545)),ISNUMBER(SEARCH("Non deductible",$C545))),0,IF(ISNUMBER(SEARCH("Repas",$C545)),0.5,IF(ISNUMBER(SEARCH("Bureau à domicile",$C545)),Accueil!$B$13,IF(OR(ISNUMBER(SEARCH("Véhicule",$C545)),ISNUMBER(SEARCH("Vehicule",$C545)),ISNUMBER(SEARCH("vehicule",$C545))),Accueil!$B$14,IFERROR(VLOOKUP($C545,$L$3:$P$43,5,FALSE),1)))))),2),0)</f>
        <v>0</v>
      </c>
      <c r="AH545" s="231">
        <f ca="1">IF($AD545,ROUND(IF(ISNUMBER(F545),F545,0)*(IF(OR(ISNUMBER(SEARCH("Non déductible",$C545)),ISNUMBER(SEARCH("Non deductible",$C545))),0,IF(ISNUMBER(SEARCH("Repas",$C545)),0.5,IF(ISNUMBER(SEARCH("Bureau à domicile",$C545)),Accueil!$B$13,IF(OR(ISNUMBER(SEARCH("Véhicule",$C545)),ISNUMBER(SEARCH("Vehicule",$C545)),ISNUMBER(SEARCH("vehicule",$C545))),Accueil!$B$14,IFERROR(VLOOKUP($C545,$L$3:$P$43,5,FALSE),1)))))),2),0)</f>
        <v>0</v>
      </c>
    </row>
    <row r="546" spans="1:34" ht="20.100000000000001" customHeight="1" x14ac:dyDescent="0.25">
      <c r="A546" s="248" t="str">
        <f>IF(NOT(_xlfn.ISFORMULA(D546)),IF(AND(ISNUMBER(D546),D546&lt;&gt;0),Accueil!$B$7,IF(NOT(_xlfn.ISFORMULA(G546)),IF(AND(ISNUMBER(G546),G546&lt;&gt;0),Accueil!$B$7,""),"")),IF(NOT(_xlfn.ISFORMULA(G546)),IF(AND(ISNUMBER(G546),G546&lt;&gt;0),Accueil!$B$7,""),""))</f>
        <v/>
      </c>
      <c r="B546" s="37"/>
      <c r="C546" s="50"/>
      <c r="D546" s="249" t="str">
        <f t="shared" ca="1" si="88"/>
        <v/>
      </c>
      <c r="E546" s="223" t="str">
        <f t="shared" ca="1" si="89"/>
        <v/>
      </c>
      <c r="F546" s="223" t="str">
        <f t="shared" ca="1" si="90"/>
        <v/>
      </c>
      <c r="G546" s="224" t="str">
        <f t="shared" ca="1" si="91"/>
        <v/>
      </c>
      <c r="H546" s="255" t="str">
        <f t="shared" ca="1" si="92"/>
        <v/>
      </c>
      <c r="I546" s="251" t="str">
        <f t="shared" ca="1" si="93"/>
        <v/>
      </c>
      <c r="J546" s="244" t="str">
        <f t="shared" ca="1" si="94"/>
        <v/>
      </c>
      <c r="K546" s="35"/>
      <c r="L546" s="148"/>
      <c r="M546" s="148"/>
      <c r="N546" s="148"/>
      <c r="O546" s="148"/>
      <c r="P546" s="148"/>
      <c r="Q546" s="148"/>
      <c r="R546" s="148"/>
      <c r="S546" s="148"/>
      <c r="T546" s="197"/>
      <c r="U546" s="35"/>
      <c r="X546" s="148"/>
      <c r="Y546" s="148"/>
      <c r="Z546" s="148"/>
      <c r="AA546" s="228" t="b">
        <f t="shared" ca="1" si="95"/>
        <v>1</v>
      </c>
      <c r="AB546" s="228" t="b">
        <f t="shared" si="96"/>
        <v>0</v>
      </c>
      <c r="AC546" s="228" t="b">
        <f ca="1">AND(Accueil!$Z$100="Régulière",Accueil!$E$5="Oui",$AA546,NOT($AB546),OR($AE546="",Accueil!$E$7="",NOT(ISNUMBER(Accueil!$E$7)),$AE546&gt;=Accueil!$E$7))</f>
        <v>0</v>
      </c>
      <c r="AD546" s="228" t="b">
        <f ca="1">AND(Accueil!$Z$100="Régulière",Accueil!$E$8="Oui",$AA546,NOT($AB546),OR($AE546="",Accueil!$E$10="",NOT(ISNUMBER(Accueil!$E$10)),$AE546&gt;=Accueil!$E$10))</f>
        <v>0</v>
      </c>
      <c r="AE546" s="247" t="str">
        <f>IF(NOT(_xlfn.ISFORMULA(A546)),IF(ISNUMBER(A546),A546,IF(NOT(_xlfn.ISFORMULA(D546)),IF(AND(ISNUMBER(D546),D546&lt;&gt;0),Accueil!$B$7,IF(NOT(_xlfn.ISFORMULA(G546)),IF(AND(ISNUMBER(G546),G546&lt;&gt;0),Accueil!$B$7,""),"")),IF(NOT(_xlfn.ISFORMULA(G546)),IF(AND(ISNUMBER(G546),G546&lt;&gt;0),Accueil!$B$7,""),""))),IF(NOT(_xlfn.ISFORMULA(D546)),IF(AND(ISNUMBER(D546),D546&lt;&gt;0),Accueil!$B$7,IF(NOT(_xlfn.ISFORMULA(G546)),IF(AND(ISNUMBER(G546),G546&lt;&gt;0),Accueil!$B$7,""),"")),IF(NOT(_xlfn.ISFORMULA(G546)),IF(AND(ISNUMBER(G546),G546&lt;&gt;0),Accueil!$B$7,""),"")))</f>
        <v/>
      </c>
      <c r="AF546" s="231" t="str">
        <f t="shared" ca="1" si="97"/>
        <v/>
      </c>
      <c r="AG546" s="231">
        <f ca="1">IF($AC546,ROUND(IF(ISNUMBER(E546),E546,0)*(IF(OR(ISNUMBER(SEARCH("Non déductible",$C546)),ISNUMBER(SEARCH("Non deductible",$C546))),0,IF(ISNUMBER(SEARCH("Repas",$C546)),0.5,IF(ISNUMBER(SEARCH("Bureau à domicile",$C546)),Accueil!$B$13,IF(OR(ISNUMBER(SEARCH("Véhicule",$C546)),ISNUMBER(SEARCH("Vehicule",$C546)),ISNUMBER(SEARCH("vehicule",$C546))),Accueil!$B$14,IFERROR(VLOOKUP($C546,$L$3:$P$43,5,FALSE),1)))))),2),0)</f>
        <v>0</v>
      </c>
      <c r="AH546" s="231">
        <f ca="1">IF($AD546,ROUND(IF(ISNUMBER(F546),F546,0)*(IF(OR(ISNUMBER(SEARCH("Non déductible",$C546)),ISNUMBER(SEARCH("Non deductible",$C546))),0,IF(ISNUMBER(SEARCH("Repas",$C546)),0.5,IF(ISNUMBER(SEARCH("Bureau à domicile",$C546)),Accueil!$B$13,IF(OR(ISNUMBER(SEARCH("Véhicule",$C546)),ISNUMBER(SEARCH("Vehicule",$C546)),ISNUMBER(SEARCH("vehicule",$C546))),Accueil!$B$14,IFERROR(VLOOKUP($C546,$L$3:$P$43,5,FALSE),1)))))),2),0)</f>
        <v>0</v>
      </c>
    </row>
    <row r="547" spans="1:34" ht="20.100000000000001" customHeight="1" x14ac:dyDescent="0.25">
      <c r="A547" s="248" t="str">
        <f>IF(NOT(_xlfn.ISFORMULA(D547)),IF(AND(ISNUMBER(D547),D547&lt;&gt;0),Accueil!$B$7,IF(NOT(_xlfn.ISFORMULA(G547)),IF(AND(ISNUMBER(G547),G547&lt;&gt;0),Accueil!$B$7,""),"")),IF(NOT(_xlfn.ISFORMULA(G547)),IF(AND(ISNUMBER(G547),G547&lt;&gt;0),Accueil!$B$7,""),""))</f>
        <v/>
      </c>
      <c r="B547" s="37"/>
      <c r="C547" s="50"/>
      <c r="D547" s="249" t="str">
        <f t="shared" ca="1" si="88"/>
        <v/>
      </c>
      <c r="E547" s="223" t="str">
        <f t="shared" ca="1" si="89"/>
        <v/>
      </c>
      <c r="F547" s="223" t="str">
        <f t="shared" ca="1" si="90"/>
        <v/>
      </c>
      <c r="G547" s="224" t="str">
        <f t="shared" ca="1" si="91"/>
        <v/>
      </c>
      <c r="H547" s="255" t="str">
        <f t="shared" ca="1" si="92"/>
        <v/>
      </c>
      <c r="I547" s="251" t="str">
        <f t="shared" ca="1" si="93"/>
        <v/>
      </c>
      <c r="J547" s="244" t="str">
        <f t="shared" ca="1" si="94"/>
        <v/>
      </c>
      <c r="K547" s="35"/>
      <c r="L547" s="148"/>
      <c r="M547" s="148"/>
      <c r="N547" s="148"/>
      <c r="O547" s="148"/>
      <c r="P547" s="148"/>
      <c r="Q547" s="148"/>
      <c r="R547" s="148"/>
      <c r="S547" s="148"/>
      <c r="T547" s="197"/>
      <c r="U547" s="35"/>
      <c r="X547" s="148"/>
      <c r="Y547" s="148"/>
      <c r="Z547" s="148"/>
      <c r="AA547" s="228" t="b">
        <f t="shared" ca="1" si="95"/>
        <v>1</v>
      </c>
      <c r="AB547" s="228" t="b">
        <f t="shared" si="96"/>
        <v>0</v>
      </c>
      <c r="AC547" s="228" t="b">
        <f ca="1">AND(Accueil!$Z$100="Régulière",Accueil!$E$5="Oui",$AA547,NOT($AB547),OR($AE547="",Accueil!$E$7="",NOT(ISNUMBER(Accueil!$E$7)),$AE547&gt;=Accueil!$E$7))</f>
        <v>0</v>
      </c>
      <c r="AD547" s="228" t="b">
        <f ca="1">AND(Accueil!$Z$100="Régulière",Accueil!$E$8="Oui",$AA547,NOT($AB547),OR($AE547="",Accueil!$E$10="",NOT(ISNUMBER(Accueil!$E$10)),$AE547&gt;=Accueil!$E$10))</f>
        <v>0</v>
      </c>
      <c r="AE547" s="247" t="str">
        <f>IF(NOT(_xlfn.ISFORMULA(A547)),IF(ISNUMBER(A547),A547,IF(NOT(_xlfn.ISFORMULA(D547)),IF(AND(ISNUMBER(D547),D547&lt;&gt;0),Accueil!$B$7,IF(NOT(_xlfn.ISFORMULA(G547)),IF(AND(ISNUMBER(G547),G547&lt;&gt;0),Accueil!$B$7,""),"")),IF(NOT(_xlfn.ISFORMULA(G547)),IF(AND(ISNUMBER(G547),G547&lt;&gt;0),Accueil!$B$7,""),""))),IF(NOT(_xlfn.ISFORMULA(D547)),IF(AND(ISNUMBER(D547),D547&lt;&gt;0),Accueil!$B$7,IF(NOT(_xlfn.ISFORMULA(G547)),IF(AND(ISNUMBER(G547),G547&lt;&gt;0),Accueil!$B$7,""),"")),IF(NOT(_xlfn.ISFORMULA(G547)),IF(AND(ISNUMBER(G547),G547&lt;&gt;0),Accueil!$B$7,""),"")))</f>
        <v/>
      </c>
      <c r="AF547" s="231" t="str">
        <f t="shared" ca="1" si="97"/>
        <v/>
      </c>
      <c r="AG547" s="231">
        <f ca="1">IF($AC547,ROUND(IF(ISNUMBER(E547),E547,0)*(IF(OR(ISNUMBER(SEARCH("Non déductible",$C547)),ISNUMBER(SEARCH("Non deductible",$C547))),0,IF(ISNUMBER(SEARCH("Repas",$C547)),0.5,IF(ISNUMBER(SEARCH("Bureau à domicile",$C547)),Accueil!$B$13,IF(OR(ISNUMBER(SEARCH("Véhicule",$C547)),ISNUMBER(SEARCH("Vehicule",$C547)),ISNUMBER(SEARCH("vehicule",$C547))),Accueil!$B$14,IFERROR(VLOOKUP($C547,$L$3:$P$43,5,FALSE),1)))))),2),0)</f>
        <v>0</v>
      </c>
      <c r="AH547" s="231">
        <f ca="1">IF($AD547,ROUND(IF(ISNUMBER(F547),F547,0)*(IF(OR(ISNUMBER(SEARCH("Non déductible",$C547)),ISNUMBER(SEARCH("Non deductible",$C547))),0,IF(ISNUMBER(SEARCH("Repas",$C547)),0.5,IF(ISNUMBER(SEARCH("Bureau à domicile",$C547)),Accueil!$B$13,IF(OR(ISNUMBER(SEARCH("Véhicule",$C547)),ISNUMBER(SEARCH("Vehicule",$C547)),ISNUMBER(SEARCH("vehicule",$C547))),Accueil!$B$14,IFERROR(VLOOKUP($C547,$L$3:$P$43,5,FALSE),1)))))),2),0)</f>
        <v>0</v>
      </c>
    </row>
    <row r="548" spans="1:34" ht="20.100000000000001" customHeight="1" x14ac:dyDescent="0.25">
      <c r="A548" s="248" t="str">
        <f>IF(NOT(_xlfn.ISFORMULA(D548)),IF(AND(ISNUMBER(D548),D548&lt;&gt;0),Accueil!$B$7,IF(NOT(_xlfn.ISFORMULA(G548)),IF(AND(ISNUMBER(G548),G548&lt;&gt;0),Accueil!$B$7,""),"")),IF(NOT(_xlfn.ISFORMULA(G548)),IF(AND(ISNUMBER(G548),G548&lt;&gt;0),Accueil!$B$7,""),""))</f>
        <v/>
      </c>
      <c r="B548" s="37"/>
      <c r="C548" s="50"/>
      <c r="D548" s="249" t="str">
        <f t="shared" ca="1" si="88"/>
        <v/>
      </c>
      <c r="E548" s="223" t="str">
        <f t="shared" ca="1" si="89"/>
        <v/>
      </c>
      <c r="F548" s="223" t="str">
        <f t="shared" ca="1" si="90"/>
        <v/>
      </c>
      <c r="G548" s="224" t="str">
        <f t="shared" ca="1" si="91"/>
        <v/>
      </c>
      <c r="H548" s="255" t="str">
        <f t="shared" ca="1" si="92"/>
        <v/>
      </c>
      <c r="I548" s="251" t="str">
        <f t="shared" ca="1" si="93"/>
        <v/>
      </c>
      <c r="J548" s="244" t="str">
        <f t="shared" ca="1" si="94"/>
        <v/>
      </c>
      <c r="K548" s="35"/>
      <c r="L548" s="148"/>
      <c r="M548" s="148"/>
      <c r="N548" s="148"/>
      <c r="O548" s="148"/>
      <c r="P548" s="148"/>
      <c r="Q548" s="148"/>
      <c r="R548" s="148"/>
      <c r="S548" s="148"/>
      <c r="T548" s="197"/>
      <c r="U548" s="35"/>
      <c r="X548" s="148"/>
      <c r="Y548" s="148"/>
      <c r="Z548" s="148"/>
      <c r="AA548" s="228" t="b">
        <f t="shared" ca="1" si="95"/>
        <v>1</v>
      </c>
      <c r="AB548" s="228" t="b">
        <f t="shared" si="96"/>
        <v>0</v>
      </c>
      <c r="AC548" s="228" t="b">
        <f ca="1">AND(Accueil!$Z$100="Régulière",Accueil!$E$5="Oui",$AA548,NOT($AB548),OR($AE548="",Accueil!$E$7="",NOT(ISNUMBER(Accueil!$E$7)),$AE548&gt;=Accueil!$E$7))</f>
        <v>0</v>
      </c>
      <c r="AD548" s="228" t="b">
        <f ca="1">AND(Accueil!$Z$100="Régulière",Accueil!$E$8="Oui",$AA548,NOT($AB548),OR($AE548="",Accueil!$E$10="",NOT(ISNUMBER(Accueil!$E$10)),$AE548&gt;=Accueil!$E$10))</f>
        <v>0</v>
      </c>
      <c r="AE548" s="247" t="str">
        <f>IF(NOT(_xlfn.ISFORMULA(A548)),IF(ISNUMBER(A548),A548,IF(NOT(_xlfn.ISFORMULA(D548)),IF(AND(ISNUMBER(D548),D548&lt;&gt;0),Accueil!$B$7,IF(NOT(_xlfn.ISFORMULA(G548)),IF(AND(ISNUMBER(G548),G548&lt;&gt;0),Accueil!$B$7,""),"")),IF(NOT(_xlfn.ISFORMULA(G548)),IF(AND(ISNUMBER(G548),G548&lt;&gt;0),Accueil!$B$7,""),""))),IF(NOT(_xlfn.ISFORMULA(D548)),IF(AND(ISNUMBER(D548),D548&lt;&gt;0),Accueil!$B$7,IF(NOT(_xlfn.ISFORMULA(G548)),IF(AND(ISNUMBER(G548),G548&lt;&gt;0),Accueil!$B$7,""),"")),IF(NOT(_xlfn.ISFORMULA(G548)),IF(AND(ISNUMBER(G548),G548&lt;&gt;0),Accueil!$B$7,""),"")))</f>
        <v/>
      </c>
      <c r="AF548" s="231" t="str">
        <f t="shared" ca="1" si="97"/>
        <v/>
      </c>
      <c r="AG548" s="231">
        <f ca="1">IF($AC548,ROUND(IF(ISNUMBER(E548),E548,0)*(IF(OR(ISNUMBER(SEARCH("Non déductible",$C548)),ISNUMBER(SEARCH("Non deductible",$C548))),0,IF(ISNUMBER(SEARCH("Repas",$C548)),0.5,IF(ISNUMBER(SEARCH("Bureau à domicile",$C548)),Accueil!$B$13,IF(OR(ISNUMBER(SEARCH("Véhicule",$C548)),ISNUMBER(SEARCH("Vehicule",$C548)),ISNUMBER(SEARCH("vehicule",$C548))),Accueil!$B$14,IFERROR(VLOOKUP($C548,$L$3:$P$43,5,FALSE),1)))))),2),0)</f>
        <v>0</v>
      </c>
      <c r="AH548" s="231">
        <f ca="1">IF($AD548,ROUND(IF(ISNUMBER(F548),F548,0)*(IF(OR(ISNUMBER(SEARCH("Non déductible",$C548)),ISNUMBER(SEARCH("Non deductible",$C548))),0,IF(ISNUMBER(SEARCH("Repas",$C548)),0.5,IF(ISNUMBER(SEARCH("Bureau à domicile",$C548)),Accueil!$B$13,IF(OR(ISNUMBER(SEARCH("Véhicule",$C548)),ISNUMBER(SEARCH("Vehicule",$C548)),ISNUMBER(SEARCH("vehicule",$C548))),Accueil!$B$14,IFERROR(VLOOKUP($C548,$L$3:$P$43,5,FALSE),1)))))),2),0)</f>
        <v>0</v>
      </c>
    </row>
    <row r="549" spans="1:34" ht="20.100000000000001" customHeight="1" x14ac:dyDescent="0.25">
      <c r="A549" s="248" t="str">
        <f>IF(NOT(_xlfn.ISFORMULA(D549)),IF(AND(ISNUMBER(D549),D549&lt;&gt;0),Accueil!$B$7,IF(NOT(_xlfn.ISFORMULA(G549)),IF(AND(ISNUMBER(G549),G549&lt;&gt;0),Accueil!$B$7,""),"")),IF(NOT(_xlfn.ISFORMULA(G549)),IF(AND(ISNUMBER(G549),G549&lt;&gt;0),Accueil!$B$7,""),""))</f>
        <v/>
      </c>
      <c r="B549" s="37"/>
      <c r="C549" s="50"/>
      <c r="D549" s="249" t="str">
        <f t="shared" ca="1" si="88"/>
        <v/>
      </c>
      <c r="E549" s="223" t="str">
        <f t="shared" ca="1" si="89"/>
        <v/>
      </c>
      <c r="F549" s="223" t="str">
        <f t="shared" ca="1" si="90"/>
        <v/>
      </c>
      <c r="G549" s="224" t="str">
        <f t="shared" ca="1" si="91"/>
        <v/>
      </c>
      <c r="H549" s="255" t="str">
        <f t="shared" ca="1" si="92"/>
        <v/>
      </c>
      <c r="I549" s="251" t="str">
        <f t="shared" ca="1" si="93"/>
        <v/>
      </c>
      <c r="J549" s="244" t="str">
        <f t="shared" ca="1" si="94"/>
        <v/>
      </c>
      <c r="K549" s="35"/>
      <c r="L549" s="148"/>
      <c r="M549" s="148"/>
      <c r="N549" s="148"/>
      <c r="O549" s="148"/>
      <c r="P549" s="148"/>
      <c r="Q549" s="148"/>
      <c r="R549" s="148"/>
      <c r="S549" s="148"/>
      <c r="T549" s="197"/>
      <c r="U549" s="35"/>
      <c r="X549" s="148"/>
      <c r="Y549" s="148"/>
      <c r="Z549" s="148"/>
      <c r="AA549" s="228" t="b">
        <f t="shared" ca="1" si="95"/>
        <v>1</v>
      </c>
      <c r="AB549" s="228" t="b">
        <f t="shared" si="96"/>
        <v>0</v>
      </c>
      <c r="AC549" s="228" t="b">
        <f ca="1">AND(Accueil!$Z$100="Régulière",Accueil!$E$5="Oui",$AA549,NOT($AB549),OR($AE549="",Accueil!$E$7="",NOT(ISNUMBER(Accueil!$E$7)),$AE549&gt;=Accueil!$E$7))</f>
        <v>0</v>
      </c>
      <c r="AD549" s="228" t="b">
        <f ca="1">AND(Accueil!$Z$100="Régulière",Accueil!$E$8="Oui",$AA549,NOT($AB549),OR($AE549="",Accueil!$E$10="",NOT(ISNUMBER(Accueil!$E$10)),$AE549&gt;=Accueil!$E$10))</f>
        <v>0</v>
      </c>
      <c r="AE549" s="247" t="str">
        <f>IF(NOT(_xlfn.ISFORMULA(A549)),IF(ISNUMBER(A549),A549,IF(NOT(_xlfn.ISFORMULA(D549)),IF(AND(ISNUMBER(D549),D549&lt;&gt;0),Accueil!$B$7,IF(NOT(_xlfn.ISFORMULA(G549)),IF(AND(ISNUMBER(G549),G549&lt;&gt;0),Accueil!$B$7,""),"")),IF(NOT(_xlfn.ISFORMULA(G549)),IF(AND(ISNUMBER(G549),G549&lt;&gt;0),Accueil!$B$7,""),""))),IF(NOT(_xlfn.ISFORMULA(D549)),IF(AND(ISNUMBER(D549),D549&lt;&gt;0),Accueil!$B$7,IF(NOT(_xlfn.ISFORMULA(G549)),IF(AND(ISNUMBER(G549),G549&lt;&gt;0),Accueil!$B$7,""),"")),IF(NOT(_xlfn.ISFORMULA(G549)),IF(AND(ISNUMBER(G549),G549&lt;&gt;0),Accueil!$B$7,""),"")))</f>
        <v/>
      </c>
      <c r="AF549" s="231" t="str">
        <f t="shared" ca="1" si="97"/>
        <v/>
      </c>
      <c r="AG549" s="231">
        <f ca="1">IF($AC549,ROUND(IF(ISNUMBER(E549),E549,0)*(IF(OR(ISNUMBER(SEARCH("Non déductible",$C549)),ISNUMBER(SEARCH("Non deductible",$C549))),0,IF(ISNUMBER(SEARCH("Repas",$C549)),0.5,IF(ISNUMBER(SEARCH("Bureau à domicile",$C549)),Accueil!$B$13,IF(OR(ISNUMBER(SEARCH("Véhicule",$C549)),ISNUMBER(SEARCH("Vehicule",$C549)),ISNUMBER(SEARCH("vehicule",$C549))),Accueil!$B$14,IFERROR(VLOOKUP($C549,$L$3:$P$43,5,FALSE),1)))))),2),0)</f>
        <v>0</v>
      </c>
      <c r="AH549" s="231">
        <f ca="1">IF($AD549,ROUND(IF(ISNUMBER(F549),F549,0)*(IF(OR(ISNUMBER(SEARCH("Non déductible",$C549)),ISNUMBER(SEARCH("Non deductible",$C549))),0,IF(ISNUMBER(SEARCH("Repas",$C549)),0.5,IF(ISNUMBER(SEARCH("Bureau à domicile",$C549)),Accueil!$B$13,IF(OR(ISNUMBER(SEARCH("Véhicule",$C549)),ISNUMBER(SEARCH("Vehicule",$C549)),ISNUMBER(SEARCH("vehicule",$C549))),Accueil!$B$14,IFERROR(VLOOKUP($C549,$L$3:$P$43,5,FALSE),1)))))),2),0)</f>
        <v>0</v>
      </c>
    </row>
    <row r="550" spans="1:34" ht="20.100000000000001" customHeight="1" x14ac:dyDescent="0.25">
      <c r="A550" s="248" t="str">
        <f>IF(NOT(_xlfn.ISFORMULA(D550)),IF(AND(ISNUMBER(D550),D550&lt;&gt;0),Accueil!$B$7,IF(NOT(_xlfn.ISFORMULA(G550)),IF(AND(ISNUMBER(G550),G550&lt;&gt;0),Accueil!$B$7,""),"")),IF(NOT(_xlfn.ISFORMULA(G550)),IF(AND(ISNUMBER(G550),G550&lt;&gt;0),Accueil!$B$7,""),""))</f>
        <v/>
      </c>
      <c r="B550" s="37"/>
      <c r="C550" s="50"/>
      <c r="D550" s="249" t="str">
        <f t="shared" ca="1" si="88"/>
        <v/>
      </c>
      <c r="E550" s="223" t="str">
        <f t="shared" ca="1" si="89"/>
        <v/>
      </c>
      <c r="F550" s="223" t="str">
        <f t="shared" ca="1" si="90"/>
        <v/>
      </c>
      <c r="G550" s="224" t="str">
        <f t="shared" ca="1" si="91"/>
        <v/>
      </c>
      <c r="H550" s="255" t="str">
        <f t="shared" ca="1" si="92"/>
        <v/>
      </c>
      <c r="I550" s="251" t="str">
        <f t="shared" ca="1" si="93"/>
        <v/>
      </c>
      <c r="J550" s="244" t="str">
        <f t="shared" ca="1" si="94"/>
        <v/>
      </c>
      <c r="K550" s="35"/>
      <c r="L550" s="148"/>
      <c r="M550" s="148"/>
      <c r="N550" s="148"/>
      <c r="O550" s="148"/>
      <c r="P550" s="148"/>
      <c r="Q550" s="148"/>
      <c r="R550" s="148"/>
      <c r="S550" s="148"/>
      <c r="T550" s="197"/>
      <c r="U550" s="35"/>
      <c r="X550" s="148"/>
      <c r="Y550" s="148"/>
      <c r="Z550" s="148"/>
      <c r="AA550" s="228" t="b">
        <f t="shared" ca="1" si="95"/>
        <v>1</v>
      </c>
      <c r="AB550" s="228" t="b">
        <f t="shared" si="96"/>
        <v>0</v>
      </c>
      <c r="AC550" s="228" t="b">
        <f ca="1">AND(Accueil!$Z$100="Régulière",Accueil!$E$5="Oui",$AA550,NOT($AB550),OR($AE550="",Accueil!$E$7="",NOT(ISNUMBER(Accueil!$E$7)),$AE550&gt;=Accueil!$E$7))</f>
        <v>0</v>
      </c>
      <c r="AD550" s="228" t="b">
        <f ca="1">AND(Accueil!$Z$100="Régulière",Accueil!$E$8="Oui",$AA550,NOT($AB550),OR($AE550="",Accueil!$E$10="",NOT(ISNUMBER(Accueil!$E$10)),$AE550&gt;=Accueil!$E$10))</f>
        <v>0</v>
      </c>
      <c r="AE550" s="247" t="str">
        <f>IF(NOT(_xlfn.ISFORMULA(A550)),IF(ISNUMBER(A550),A550,IF(NOT(_xlfn.ISFORMULA(D550)),IF(AND(ISNUMBER(D550),D550&lt;&gt;0),Accueil!$B$7,IF(NOT(_xlfn.ISFORMULA(G550)),IF(AND(ISNUMBER(G550),G550&lt;&gt;0),Accueil!$B$7,""),"")),IF(NOT(_xlfn.ISFORMULA(G550)),IF(AND(ISNUMBER(G550),G550&lt;&gt;0),Accueil!$B$7,""),""))),IF(NOT(_xlfn.ISFORMULA(D550)),IF(AND(ISNUMBER(D550),D550&lt;&gt;0),Accueil!$B$7,IF(NOT(_xlfn.ISFORMULA(G550)),IF(AND(ISNUMBER(G550),G550&lt;&gt;0),Accueil!$B$7,""),"")),IF(NOT(_xlfn.ISFORMULA(G550)),IF(AND(ISNUMBER(G550),G550&lt;&gt;0),Accueil!$B$7,""),"")))</f>
        <v/>
      </c>
      <c r="AF550" s="231" t="str">
        <f t="shared" ca="1" si="97"/>
        <v/>
      </c>
      <c r="AG550" s="231">
        <f ca="1">IF($AC550,ROUND(IF(ISNUMBER(E550),E550,0)*(IF(OR(ISNUMBER(SEARCH("Non déductible",$C550)),ISNUMBER(SEARCH("Non deductible",$C550))),0,IF(ISNUMBER(SEARCH("Repas",$C550)),0.5,IF(ISNUMBER(SEARCH("Bureau à domicile",$C550)),Accueil!$B$13,IF(OR(ISNUMBER(SEARCH("Véhicule",$C550)),ISNUMBER(SEARCH("Vehicule",$C550)),ISNUMBER(SEARCH("vehicule",$C550))),Accueil!$B$14,IFERROR(VLOOKUP($C550,$L$3:$P$43,5,FALSE),1)))))),2),0)</f>
        <v>0</v>
      </c>
      <c r="AH550" s="231">
        <f ca="1">IF($AD550,ROUND(IF(ISNUMBER(F550),F550,0)*(IF(OR(ISNUMBER(SEARCH("Non déductible",$C550)),ISNUMBER(SEARCH("Non deductible",$C550))),0,IF(ISNUMBER(SEARCH("Repas",$C550)),0.5,IF(ISNUMBER(SEARCH("Bureau à domicile",$C550)),Accueil!$B$13,IF(OR(ISNUMBER(SEARCH("Véhicule",$C550)),ISNUMBER(SEARCH("Vehicule",$C550)),ISNUMBER(SEARCH("vehicule",$C550))),Accueil!$B$14,IFERROR(VLOOKUP($C550,$L$3:$P$43,5,FALSE),1)))))),2),0)</f>
        <v>0</v>
      </c>
    </row>
    <row r="551" spans="1:34" ht="20.100000000000001" customHeight="1" x14ac:dyDescent="0.25">
      <c r="A551" s="248" t="str">
        <f>IF(NOT(_xlfn.ISFORMULA(D551)),IF(AND(ISNUMBER(D551),D551&lt;&gt;0),Accueil!$B$7,IF(NOT(_xlfn.ISFORMULA(G551)),IF(AND(ISNUMBER(G551),G551&lt;&gt;0),Accueil!$B$7,""),"")),IF(NOT(_xlfn.ISFORMULA(G551)),IF(AND(ISNUMBER(G551),G551&lt;&gt;0),Accueil!$B$7,""),""))</f>
        <v/>
      </c>
      <c r="B551" s="37"/>
      <c r="C551" s="50"/>
      <c r="D551" s="249" t="str">
        <f t="shared" ca="1" si="88"/>
        <v/>
      </c>
      <c r="E551" s="223" t="str">
        <f t="shared" ca="1" si="89"/>
        <v/>
      </c>
      <c r="F551" s="223" t="str">
        <f t="shared" ca="1" si="90"/>
        <v/>
      </c>
      <c r="G551" s="224" t="str">
        <f t="shared" ca="1" si="91"/>
        <v/>
      </c>
      <c r="H551" s="255" t="str">
        <f t="shared" ca="1" si="92"/>
        <v/>
      </c>
      <c r="I551" s="251" t="str">
        <f t="shared" ca="1" si="93"/>
        <v/>
      </c>
      <c r="J551" s="244" t="str">
        <f t="shared" ca="1" si="94"/>
        <v/>
      </c>
      <c r="K551" s="35"/>
      <c r="L551" s="148"/>
      <c r="M551" s="148"/>
      <c r="N551" s="148"/>
      <c r="O551" s="148"/>
      <c r="P551" s="148"/>
      <c r="Q551" s="148"/>
      <c r="R551" s="148"/>
      <c r="S551" s="148"/>
      <c r="T551" s="197"/>
      <c r="U551" s="35"/>
      <c r="X551" s="148"/>
      <c r="Y551" s="148"/>
      <c r="Z551" s="148"/>
      <c r="AA551" s="228" t="b">
        <f t="shared" ca="1" si="95"/>
        <v>1</v>
      </c>
      <c r="AB551" s="228" t="b">
        <f t="shared" si="96"/>
        <v>0</v>
      </c>
      <c r="AC551" s="228" t="b">
        <f ca="1">AND(Accueil!$Z$100="Régulière",Accueil!$E$5="Oui",$AA551,NOT($AB551),OR($AE551="",Accueil!$E$7="",NOT(ISNUMBER(Accueil!$E$7)),$AE551&gt;=Accueil!$E$7))</f>
        <v>0</v>
      </c>
      <c r="AD551" s="228" t="b">
        <f ca="1">AND(Accueil!$Z$100="Régulière",Accueil!$E$8="Oui",$AA551,NOT($AB551),OR($AE551="",Accueil!$E$10="",NOT(ISNUMBER(Accueil!$E$10)),$AE551&gt;=Accueil!$E$10))</f>
        <v>0</v>
      </c>
      <c r="AE551" s="247" t="str">
        <f>IF(NOT(_xlfn.ISFORMULA(A551)),IF(ISNUMBER(A551),A551,IF(NOT(_xlfn.ISFORMULA(D551)),IF(AND(ISNUMBER(D551),D551&lt;&gt;0),Accueil!$B$7,IF(NOT(_xlfn.ISFORMULA(G551)),IF(AND(ISNUMBER(G551),G551&lt;&gt;0),Accueil!$B$7,""),"")),IF(NOT(_xlfn.ISFORMULA(G551)),IF(AND(ISNUMBER(G551),G551&lt;&gt;0),Accueil!$B$7,""),""))),IF(NOT(_xlfn.ISFORMULA(D551)),IF(AND(ISNUMBER(D551),D551&lt;&gt;0),Accueil!$B$7,IF(NOT(_xlfn.ISFORMULA(G551)),IF(AND(ISNUMBER(G551),G551&lt;&gt;0),Accueil!$B$7,""),"")),IF(NOT(_xlfn.ISFORMULA(G551)),IF(AND(ISNUMBER(G551),G551&lt;&gt;0),Accueil!$B$7,""),"")))</f>
        <v/>
      </c>
      <c r="AF551" s="231" t="str">
        <f t="shared" ca="1" si="97"/>
        <v/>
      </c>
      <c r="AG551" s="231">
        <f ca="1">IF($AC551,ROUND(IF(ISNUMBER(E551),E551,0)*(IF(OR(ISNUMBER(SEARCH("Non déductible",$C551)),ISNUMBER(SEARCH("Non deductible",$C551))),0,IF(ISNUMBER(SEARCH("Repas",$C551)),0.5,IF(ISNUMBER(SEARCH("Bureau à domicile",$C551)),Accueil!$B$13,IF(OR(ISNUMBER(SEARCH("Véhicule",$C551)),ISNUMBER(SEARCH("Vehicule",$C551)),ISNUMBER(SEARCH("vehicule",$C551))),Accueil!$B$14,IFERROR(VLOOKUP($C551,$L$3:$P$43,5,FALSE),1)))))),2),0)</f>
        <v>0</v>
      </c>
      <c r="AH551" s="231">
        <f ca="1">IF($AD551,ROUND(IF(ISNUMBER(F551),F551,0)*(IF(OR(ISNUMBER(SEARCH("Non déductible",$C551)),ISNUMBER(SEARCH("Non deductible",$C551))),0,IF(ISNUMBER(SEARCH("Repas",$C551)),0.5,IF(ISNUMBER(SEARCH("Bureau à domicile",$C551)),Accueil!$B$13,IF(OR(ISNUMBER(SEARCH("Véhicule",$C551)),ISNUMBER(SEARCH("Vehicule",$C551)),ISNUMBER(SEARCH("vehicule",$C551))),Accueil!$B$14,IFERROR(VLOOKUP($C551,$L$3:$P$43,5,FALSE),1)))))),2),0)</f>
        <v>0</v>
      </c>
    </row>
    <row r="552" spans="1:34" ht="20.100000000000001" customHeight="1" x14ac:dyDescent="0.25">
      <c r="A552" s="248" t="str">
        <f>IF(NOT(_xlfn.ISFORMULA(D552)),IF(AND(ISNUMBER(D552),D552&lt;&gt;0),Accueil!$B$7,IF(NOT(_xlfn.ISFORMULA(G552)),IF(AND(ISNUMBER(G552),G552&lt;&gt;0),Accueil!$B$7,""),"")),IF(NOT(_xlfn.ISFORMULA(G552)),IF(AND(ISNUMBER(G552),G552&lt;&gt;0),Accueil!$B$7,""),""))</f>
        <v/>
      </c>
      <c r="B552" s="37"/>
      <c r="C552" s="50"/>
      <c r="D552" s="249" t="str">
        <f t="shared" ca="1" si="88"/>
        <v/>
      </c>
      <c r="E552" s="223" t="str">
        <f t="shared" ca="1" si="89"/>
        <v/>
      </c>
      <c r="F552" s="223" t="str">
        <f t="shared" ca="1" si="90"/>
        <v/>
      </c>
      <c r="G552" s="224" t="str">
        <f t="shared" ca="1" si="91"/>
        <v/>
      </c>
      <c r="H552" s="255" t="str">
        <f t="shared" ca="1" si="92"/>
        <v/>
      </c>
      <c r="I552" s="251" t="str">
        <f t="shared" ca="1" si="93"/>
        <v/>
      </c>
      <c r="J552" s="244" t="str">
        <f t="shared" ca="1" si="94"/>
        <v/>
      </c>
      <c r="K552" s="35"/>
      <c r="L552" s="148"/>
      <c r="M552" s="148"/>
      <c r="N552" s="148"/>
      <c r="O552" s="148"/>
      <c r="P552" s="148"/>
      <c r="Q552" s="148"/>
      <c r="R552" s="148"/>
      <c r="S552" s="148"/>
      <c r="T552" s="197"/>
      <c r="U552" s="35"/>
      <c r="X552" s="148"/>
      <c r="Y552" s="148"/>
      <c r="Z552" s="148"/>
      <c r="AA552" s="228" t="b">
        <f t="shared" ca="1" si="95"/>
        <v>1</v>
      </c>
      <c r="AB552" s="228" t="b">
        <f t="shared" si="96"/>
        <v>0</v>
      </c>
      <c r="AC552" s="228" t="b">
        <f ca="1">AND(Accueil!$Z$100="Régulière",Accueil!$E$5="Oui",$AA552,NOT($AB552),OR($AE552="",Accueil!$E$7="",NOT(ISNUMBER(Accueil!$E$7)),$AE552&gt;=Accueil!$E$7))</f>
        <v>0</v>
      </c>
      <c r="AD552" s="228" t="b">
        <f ca="1">AND(Accueil!$Z$100="Régulière",Accueil!$E$8="Oui",$AA552,NOT($AB552),OR($AE552="",Accueil!$E$10="",NOT(ISNUMBER(Accueil!$E$10)),$AE552&gt;=Accueil!$E$10))</f>
        <v>0</v>
      </c>
      <c r="AE552" s="247" t="str">
        <f>IF(NOT(_xlfn.ISFORMULA(A552)),IF(ISNUMBER(A552),A552,IF(NOT(_xlfn.ISFORMULA(D552)),IF(AND(ISNUMBER(D552),D552&lt;&gt;0),Accueil!$B$7,IF(NOT(_xlfn.ISFORMULA(G552)),IF(AND(ISNUMBER(G552),G552&lt;&gt;0),Accueil!$B$7,""),"")),IF(NOT(_xlfn.ISFORMULA(G552)),IF(AND(ISNUMBER(G552),G552&lt;&gt;0),Accueil!$B$7,""),""))),IF(NOT(_xlfn.ISFORMULA(D552)),IF(AND(ISNUMBER(D552),D552&lt;&gt;0),Accueil!$B$7,IF(NOT(_xlfn.ISFORMULA(G552)),IF(AND(ISNUMBER(G552),G552&lt;&gt;0),Accueil!$B$7,""),"")),IF(NOT(_xlfn.ISFORMULA(G552)),IF(AND(ISNUMBER(G552),G552&lt;&gt;0),Accueil!$B$7,""),"")))</f>
        <v/>
      </c>
      <c r="AF552" s="231" t="str">
        <f t="shared" ca="1" si="97"/>
        <v/>
      </c>
      <c r="AG552" s="231">
        <f ca="1">IF($AC552,ROUND(IF(ISNUMBER(E552),E552,0)*(IF(OR(ISNUMBER(SEARCH("Non déductible",$C552)),ISNUMBER(SEARCH("Non deductible",$C552))),0,IF(ISNUMBER(SEARCH("Repas",$C552)),0.5,IF(ISNUMBER(SEARCH("Bureau à domicile",$C552)),Accueil!$B$13,IF(OR(ISNUMBER(SEARCH("Véhicule",$C552)),ISNUMBER(SEARCH("Vehicule",$C552)),ISNUMBER(SEARCH("vehicule",$C552))),Accueil!$B$14,IFERROR(VLOOKUP($C552,$L$3:$P$43,5,FALSE),1)))))),2),0)</f>
        <v>0</v>
      </c>
      <c r="AH552" s="231">
        <f ca="1">IF($AD552,ROUND(IF(ISNUMBER(F552),F552,0)*(IF(OR(ISNUMBER(SEARCH("Non déductible",$C552)),ISNUMBER(SEARCH("Non deductible",$C552))),0,IF(ISNUMBER(SEARCH("Repas",$C552)),0.5,IF(ISNUMBER(SEARCH("Bureau à domicile",$C552)),Accueil!$B$13,IF(OR(ISNUMBER(SEARCH("Véhicule",$C552)),ISNUMBER(SEARCH("Vehicule",$C552)),ISNUMBER(SEARCH("vehicule",$C552))),Accueil!$B$14,IFERROR(VLOOKUP($C552,$L$3:$P$43,5,FALSE),1)))))),2),0)</f>
        <v>0</v>
      </c>
    </row>
    <row r="553" spans="1:34" ht="20.100000000000001" customHeight="1" x14ac:dyDescent="0.25">
      <c r="A553" s="248" t="str">
        <f>IF(NOT(_xlfn.ISFORMULA(D553)),IF(AND(ISNUMBER(D553),D553&lt;&gt;0),Accueil!$B$7,IF(NOT(_xlfn.ISFORMULA(G553)),IF(AND(ISNUMBER(G553),G553&lt;&gt;0),Accueil!$B$7,""),"")),IF(NOT(_xlfn.ISFORMULA(G553)),IF(AND(ISNUMBER(G553),G553&lt;&gt;0),Accueil!$B$7,""),""))</f>
        <v/>
      </c>
      <c r="B553" s="37"/>
      <c r="C553" s="50"/>
      <c r="D553" s="249" t="str">
        <f t="shared" ca="1" si="88"/>
        <v/>
      </c>
      <c r="E553" s="223" t="str">
        <f t="shared" ca="1" si="89"/>
        <v/>
      </c>
      <c r="F553" s="223" t="str">
        <f t="shared" ca="1" si="90"/>
        <v/>
      </c>
      <c r="G553" s="224" t="str">
        <f t="shared" ca="1" si="91"/>
        <v/>
      </c>
      <c r="H553" s="255" t="str">
        <f t="shared" ca="1" si="92"/>
        <v/>
      </c>
      <c r="I553" s="251" t="str">
        <f t="shared" ca="1" si="93"/>
        <v/>
      </c>
      <c r="J553" s="244" t="str">
        <f t="shared" ca="1" si="94"/>
        <v/>
      </c>
      <c r="K553" s="35"/>
      <c r="L553" s="148"/>
      <c r="M553" s="148"/>
      <c r="N553" s="148"/>
      <c r="O553" s="148"/>
      <c r="P553" s="148"/>
      <c r="Q553" s="148"/>
      <c r="R553" s="148"/>
      <c r="S553" s="148"/>
      <c r="T553" s="197"/>
      <c r="U553" s="35"/>
      <c r="X553" s="148"/>
      <c r="Y553" s="148"/>
      <c r="Z553" s="148"/>
      <c r="AA553" s="228" t="b">
        <f t="shared" ca="1" si="95"/>
        <v>1</v>
      </c>
      <c r="AB553" s="228" t="b">
        <f t="shared" si="96"/>
        <v>0</v>
      </c>
      <c r="AC553" s="228" t="b">
        <f ca="1">AND(Accueil!$Z$100="Régulière",Accueil!$E$5="Oui",$AA553,NOT($AB553),OR($AE553="",Accueil!$E$7="",NOT(ISNUMBER(Accueil!$E$7)),$AE553&gt;=Accueil!$E$7))</f>
        <v>0</v>
      </c>
      <c r="AD553" s="228" t="b">
        <f ca="1">AND(Accueil!$Z$100="Régulière",Accueil!$E$8="Oui",$AA553,NOT($AB553),OR($AE553="",Accueil!$E$10="",NOT(ISNUMBER(Accueil!$E$10)),$AE553&gt;=Accueil!$E$10))</f>
        <v>0</v>
      </c>
      <c r="AE553" s="247" t="str">
        <f>IF(NOT(_xlfn.ISFORMULA(A553)),IF(ISNUMBER(A553),A553,IF(NOT(_xlfn.ISFORMULA(D553)),IF(AND(ISNUMBER(D553),D553&lt;&gt;0),Accueil!$B$7,IF(NOT(_xlfn.ISFORMULA(G553)),IF(AND(ISNUMBER(G553),G553&lt;&gt;0),Accueil!$B$7,""),"")),IF(NOT(_xlfn.ISFORMULA(G553)),IF(AND(ISNUMBER(G553),G553&lt;&gt;0),Accueil!$B$7,""),""))),IF(NOT(_xlfn.ISFORMULA(D553)),IF(AND(ISNUMBER(D553),D553&lt;&gt;0),Accueil!$B$7,IF(NOT(_xlfn.ISFORMULA(G553)),IF(AND(ISNUMBER(G553),G553&lt;&gt;0),Accueil!$B$7,""),"")),IF(NOT(_xlfn.ISFORMULA(G553)),IF(AND(ISNUMBER(G553),G553&lt;&gt;0),Accueil!$B$7,""),"")))</f>
        <v/>
      </c>
      <c r="AF553" s="231" t="str">
        <f t="shared" ca="1" si="97"/>
        <v/>
      </c>
      <c r="AG553" s="231">
        <f ca="1">IF($AC553,ROUND(IF(ISNUMBER(E553),E553,0)*(IF(OR(ISNUMBER(SEARCH("Non déductible",$C553)),ISNUMBER(SEARCH("Non deductible",$C553))),0,IF(ISNUMBER(SEARCH("Repas",$C553)),0.5,IF(ISNUMBER(SEARCH("Bureau à domicile",$C553)),Accueil!$B$13,IF(OR(ISNUMBER(SEARCH("Véhicule",$C553)),ISNUMBER(SEARCH("Vehicule",$C553)),ISNUMBER(SEARCH("vehicule",$C553))),Accueil!$B$14,IFERROR(VLOOKUP($C553,$L$3:$P$43,5,FALSE),1)))))),2),0)</f>
        <v>0</v>
      </c>
      <c r="AH553" s="231">
        <f ca="1">IF($AD553,ROUND(IF(ISNUMBER(F553),F553,0)*(IF(OR(ISNUMBER(SEARCH("Non déductible",$C553)),ISNUMBER(SEARCH("Non deductible",$C553))),0,IF(ISNUMBER(SEARCH("Repas",$C553)),0.5,IF(ISNUMBER(SEARCH("Bureau à domicile",$C553)),Accueil!$B$13,IF(OR(ISNUMBER(SEARCH("Véhicule",$C553)),ISNUMBER(SEARCH("Vehicule",$C553)),ISNUMBER(SEARCH("vehicule",$C553))),Accueil!$B$14,IFERROR(VLOOKUP($C553,$L$3:$P$43,5,FALSE),1)))))),2),0)</f>
        <v>0</v>
      </c>
    </row>
    <row r="554" spans="1:34" ht="20.100000000000001" customHeight="1" x14ac:dyDescent="0.25">
      <c r="A554" s="248" t="str">
        <f>IF(NOT(_xlfn.ISFORMULA(D554)),IF(AND(ISNUMBER(D554),D554&lt;&gt;0),Accueil!$B$7,IF(NOT(_xlfn.ISFORMULA(G554)),IF(AND(ISNUMBER(G554),G554&lt;&gt;0),Accueil!$B$7,""),"")),IF(NOT(_xlfn.ISFORMULA(G554)),IF(AND(ISNUMBER(G554),G554&lt;&gt;0),Accueil!$B$7,""),""))</f>
        <v/>
      </c>
      <c r="B554" s="37"/>
      <c r="C554" s="50"/>
      <c r="D554" s="249" t="str">
        <f t="shared" ca="1" si="88"/>
        <v/>
      </c>
      <c r="E554" s="223" t="str">
        <f t="shared" ca="1" si="89"/>
        <v/>
      </c>
      <c r="F554" s="223" t="str">
        <f t="shared" ca="1" si="90"/>
        <v/>
      </c>
      <c r="G554" s="224" t="str">
        <f t="shared" ca="1" si="91"/>
        <v/>
      </c>
      <c r="H554" s="255" t="str">
        <f t="shared" ca="1" si="92"/>
        <v/>
      </c>
      <c r="I554" s="251" t="str">
        <f t="shared" ca="1" si="93"/>
        <v/>
      </c>
      <c r="J554" s="244" t="str">
        <f t="shared" ca="1" si="94"/>
        <v/>
      </c>
      <c r="K554" s="35"/>
      <c r="L554" s="148"/>
      <c r="M554" s="148"/>
      <c r="N554" s="148"/>
      <c r="O554" s="148"/>
      <c r="P554" s="148"/>
      <c r="Q554" s="148"/>
      <c r="R554" s="148"/>
      <c r="S554" s="148"/>
      <c r="T554" s="197"/>
      <c r="U554" s="35"/>
      <c r="X554" s="148"/>
      <c r="Y554" s="148"/>
      <c r="Z554" s="148"/>
      <c r="AA554" s="228" t="b">
        <f t="shared" ca="1" si="95"/>
        <v>1</v>
      </c>
      <c r="AB554" s="228" t="b">
        <f t="shared" si="96"/>
        <v>0</v>
      </c>
      <c r="AC554" s="228" t="b">
        <f ca="1">AND(Accueil!$Z$100="Régulière",Accueil!$E$5="Oui",$AA554,NOT($AB554),OR($AE554="",Accueil!$E$7="",NOT(ISNUMBER(Accueil!$E$7)),$AE554&gt;=Accueil!$E$7))</f>
        <v>0</v>
      </c>
      <c r="AD554" s="228" t="b">
        <f ca="1">AND(Accueil!$Z$100="Régulière",Accueil!$E$8="Oui",$AA554,NOT($AB554),OR($AE554="",Accueil!$E$10="",NOT(ISNUMBER(Accueil!$E$10)),$AE554&gt;=Accueil!$E$10))</f>
        <v>0</v>
      </c>
      <c r="AE554" s="247" t="str">
        <f>IF(NOT(_xlfn.ISFORMULA(A554)),IF(ISNUMBER(A554),A554,IF(NOT(_xlfn.ISFORMULA(D554)),IF(AND(ISNUMBER(D554),D554&lt;&gt;0),Accueil!$B$7,IF(NOT(_xlfn.ISFORMULA(G554)),IF(AND(ISNUMBER(G554),G554&lt;&gt;0),Accueil!$B$7,""),"")),IF(NOT(_xlfn.ISFORMULA(G554)),IF(AND(ISNUMBER(G554),G554&lt;&gt;0),Accueil!$B$7,""),""))),IF(NOT(_xlfn.ISFORMULA(D554)),IF(AND(ISNUMBER(D554),D554&lt;&gt;0),Accueil!$B$7,IF(NOT(_xlfn.ISFORMULA(G554)),IF(AND(ISNUMBER(G554),G554&lt;&gt;0),Accueil!$B$7,""),"")),IF(NOT(_xlfn.ISFORMULA(G554)),IF(AND(ISNUMBER(G554),G554&lt;&gt;0),Accueil!$B$7,""),"")))</f>
        <v/>
      </c>
      <c r="AF554" s="231" t="str">
        <f t="shared" ca="1" si="97"/>
        <v/>
      </c>
      <c r="AG554" s="231">
        <f ca="1">IF($AC554,ROUND(IF(ISNUMBER(E554),E554,0)*(IF(OR(ISNUMBER(SEARCH("Non déductible",$C554)),ISNUMBER(SEARCH("Non deductible",$C554))),0,IF(ISNUMBER(SEARCH("Repas",$C554)),0.5,IF(ISNUMBER(SEARCH("Bureau à domicile",$C554)),Accueil!$B$13,IF(OR(ISNUMBER(SEARCH("Véhicule",$C554)),ISNUMBER(SEARCH("Vehicule",$C554)),ISNUMBER(SEARCH("vehicule",$C554))),Accueil!$B$14,IFERROR(VLOOKUP($C554,$L$3:$P$43,5,FALSE),1)))))),2),0)</f>
        <v>0</v>
      </c>
      <c r="AH554" s="231">
        <f ca="1">IF($AD554,ROUND(IF(ISNUMBER(F554),F554,0)*(IF(OR(ISNUMBER(SEARCH("Non déductible",$C554)),ISNUMBER(SEARCH("Non deductible",$C554))),0,IF(ISNUMBER(SEARCH("Repas",$C554)),0.5,IF(ISNUMBER(SEARCH("Bureau à domicile",$C554)),Accueil!$B$13,IF(OR(ISNUMBER(SEARCH("Véhicule",$C554)),ISNUMBER(SEARCH("Vehicule",$C554)),ISNUMBER(SEARCH("vehicule",$C554))),Accueil!$B$14,IFERROR(VLOOKUP($C554,$L$3:$P$43,5,FALSE),1)))))),2),0)</f>
        <v>0</v>
      </c>
    </row>
    <row r="555" spans="1:34" ht="20.100000000000001" customHeight="1" x14ac:dyDescent="0.25">
      <c r="A555" s="248" t="str">
        <f>IF(NOT(_xlfn.ISFORMULA(D555)),IF(AND(ISNUMBER(D555),D555&lt;&gt;0),Accueil!$B$7,IF(NOT(_xlfn.ISFORMULA(G555)),IF(AND(ISNUMBER(G555),G555&lt;&gt;0),Accueil!$B$7,""),"")),IF(NOT(_xlfn.ISFORMULA(G555)),IF(AND(ISNUMBER(G555),G555&lt;&gt;0),Accueil!$B$7,""),""))</f>
        <v/>
      </c>
      <c r="B555" s="37"/>
      <c r="C555" s="50"/>
      <c r="D555" s="249" t="str">
        <f t="shared" ca="1" si="88"/>
        <v/>
      </c>
      <c r="E555" s="223" t="str">
        <f t="shared" ca="1" si="89"/>
        <v/>
      </c>
      <c r="F555" s="223" t="str">
        <f t="shared" ca="1" si="90"/>
        <v/>
      </c>
      <c r="G555" s="224" t="str">
        <f t="shared" ca="1" si="91"/>
        <v/>
      </c>
      <c r="H555" s="255" t="str">
        <f t="shared" ca="1" si="92"/>
        <v/>
      </c>
      <c r="I555" s="251" t="str">
        <f t="shared" ca="1" si="93"/>
        <v/>
      </c>
      <c r="J555" s="244" t="str">
        <f t="shared" ca="1" si="94"/>
        <v/>
      </c>
      <c r="K555" s="35"/>
      <c r="L555" s="148"/>
      <c r="M555" s="148"/>
      <c r="N555" s="148"/>
      <c r="O555" s="148"/>
      <c r="P555" s="148"/>
      <c r="Q555" s="148"/>
      <c r="R555" s="148"/>
      <c r="S555" s="148"/>
      <c r="T555" s="197"/>
      <c r="U555" s="35"/>
      <c r="X555" s="148"/>
      <c r="Y555" s="148"/>
      <c r="Z555" s="148"/>
      <c r="AA555" s="228" t="b">
        <f t="shared" ca="1" si="95"/>
        <v>1</v>
      </c>
      <c r="AB555" s="228" t="b">
        <f t="shared" si="96"/>
        <v>0</v>
      </c>
      <c r="AC555" s="228" t="b">
        <f ca="1">AND(Accueil!$Z$100="Régulière",Accueil!$E$5="Oui",$AA555,NOT($AB555),OR($AE555="",Accueil!$E$7="",NOT(ISNUMBER(Accueil!$E$7)),$AE555&gt;=Accueil!$E$7))</f>
        <v>0</v>
      </c>
      <c r="AD555" s="228" t="b">
        <f ca="1">AND(Accueil!$Z$100="Régulière",Accueil!$E$8="Oui",$AA555,NOT($AB555),OR($AE555="",Accueil!$E$10="",NOT(ISNUMBER(Accueil!$E$10)),$AE555&gt;=Accueil!$E$10))</f>
        <v>0</v>
      </c>
      <c r="AE555" s="247" t="str">
        <f>IF(NOT(_xlfn.ISFORMULA(A555)),IF(ISNUMBER(A555),A555,IF(NOT(_xlfn.ISFORMULA(D555)),IF(AND(ISNUMBER(D555),D555&lt;&gt;0),Accueil!$B$7,IF(NOT(_xlfn.ISFORMULA(G555)),IF(AND(ISNUMBER(G555),G555&lt;&gt;0),Accueil!$B$7,""),"")),IF(NOT(_xlfn.ISFORMULA(G555)),IF(AND(ISNUMBER(G555),G555&lt;&gt;0),Accueil!$B$7,""),""))),IF(NOT(_xlfn.ISFORMULA(D555)),IF(AND(ISNUMBER(D555),D555&lt;&gt;0),Accueil!$B$7,IF(NOT(_xlfn.ISFORMULA(G555)),IF(AND(ISNUMBER(G555),G555&lt;&gt;0),Accueil!$B$7,""),"")),IF(NOT(_xlfn.ISFORMULA(G555)),IF(AND(ISNUMBER(G555),G555&lt;&gt;0),Accueil!$B$7,""),"")))</f>
        <v/>
      </c>
      <c r="AF555" s="231" t="str">
        <f t="shared" ca="1" si="97"/>
        <v/>
      </c>
      <c r="AG555" s="231">
        <f ca="1">IF($AC555,ROUND(IF(ISNUMBER(E555),E555,0)*(IF(OR(ISNUMBER(SEARCH("Non déductible",$C555)),ISNUMBER(SEARCH("Non deductible",$C555))),0,IF(ISNUMBER(SEARCH("Repas",$C555)),0.5,IF(ISNUMBER(SEARCH("Bureau à domicile",$C555)),Accueil!$B$13,IF(OR(ISNUMBER(SEARCH("Véhicule",$C555)),ISNUMBER(SEARCH("Vehicule",$C555)),ISNUMBER(SEARCH("vehicule",$C555))),Accueil!$B$14,IFERROR(VLOOKUP($C555,$L$3:$P$43,5,FALSE),1)))))),2),0)</f>
        <v>0</v>
      </c>
      <c r="AH555" s="231">
        <f ca="1">IF($AD555,ROUND(IF(ISNUMBER(F555),F555,0)*(IF(OR(ISNUMBER(SEARCH("Non déductible",$C555)),ISNUMBER(SEARCH("Non deductible",$C555))),0,IF(ISNUMBER(SEARCH("Repas",$C555)),0.5,IF(ISNUMBER(SEARCH("Bureau à domicile",$C555)),Accueil!$B$13,IF(OR(ISNUMBER(SEARCH("Véhicule",$C555)),ISNUMBER(SEARCH("Vehicule",$C555)),ISNUMBER(SEARCH("vehicule",$C555))),Accueil!$B$14,IFERROR(VLOOKUP($C555,$L$3:$P$43,5,FALSE),1)))))),2),0)</f>
        <v>0</v>
      </c>
    </row>
    <row r="556" spans="1:34" ht="20.100000000000001" customHeight="1" x14ac:dyDescent="0.25">
      <c r="A556" s="248" t="str">
        <f>IF(NOT(_xlfn.ISFORMULA(D556)),IF(AND(ISNUMBER(D556),D556&lt;&gt;0),Accueil!$B$7,IF(NOT(_xlfn.ISFORMULA(G556)),IF(AND(ISNUMBER(G556),G556&lt;&gt;0),Accueil!$B$7,""),"")),IF(NOT(_xlfn.ISFORMULA(G556)),IF(AND(ISNUMBER(G556),G556&lt;&gt;0),Accueil!$B$7,""),""))</f>
        <v/>
      </c>
      <c r="B556" s="37"/>
      <c r="C556" s="50"/>
      <c r="D556" s="249" t="str">
        <f t="shared" ca="1" si="88"/>
        <v/>
      </c>
      <c r="E556" s="223" t="str">
        <f t="shared" ca="1" si="89"/>
        <v/>
      </c>
      <c r="F556" s="223" t="str">
        <f t="shared" ca="1" si="90"/>
        <v/>
      </c>
      <c r="G556" s="224" t="str">
        <f t="shared" ca="1" si="91"/>
        <v/>
      </c>
      <c r="H556" s="255" t="str">
        <f t="shared" ca="1" si="92"/>
        <v/>
      </c>
      <c r="I556" s="251" t="str">
        <f t="shared" ca="1" si="93"/>
        <v/>
      </c>
      <c r="J556" s="244" t="str">
        <f t="shared" ca="1" si="94"/>
        <v/>
      </c>
      <c r="K556" s="35"/>
      <c r="L556" s="148"/>
      <c r="M556" s="148"/>
      <c r="N556" s="148"/>
      <c r="O556" s="148"/>
      <c r="P556" s="148"/>
      <c r="Q556" s="148"/>
      <c r="R556" s="148"/>
      <c r="S556" s="148"/>
      <c r="T556" s="197"/>
      <c r="U556" s="35"/>
      <c r="X556" s="148"/>
      <c r="Y556" s="148"/>
      <c r="Z556" s="148"/>
      <c r="AA556" s="228" t="b">
        <f t="shared" ca="1" si="95"/>
        <v>1</v>
      </c>
      <c r="AB556" s="228" t="b">
        <f t="shared" si="96"/>
        <v>0</v>
      </c>
      <c r="AC556" s="228" t="b">
        <f ca="1">AND(Accueil!$Z$100="Régulière",Accueil!$E$5="Oui",$AA556,NOT($AB556),OR($AE556="",Accueil!$E$7="",NOT(ISNUMBER(Accueil!$E$7)),$AE556&gt;=Accueil!$E$7))</f>
        <v>0</v>
      </c>
      <c r="AD556" s="228" t="b">
        <f ca="1">AND(Accueil!$Z$100="Régulière",Accueil!$E$8="Oui",$AA556,NOT($AB556),OR($AE556="",Accueil!$E$10="",NOT(ISNUMBER(Accueil!$E$10)),$AE556&gt;=Accueil!$E$10))</f>
        <v>0</v>
      </c>
      <c r="AE556" s="247" t="str">
        <f>IF(NOT(_xlfn.ISFORMULA(A556)),IF(ISNUMBER(A556),A556,IF(NOT(_xlfn.ISFORMULA(D556)),IF(AND(ISNUMBER(D556),D556&lt;&gt;0),Accueil!$B$7,IF(NOT(_xlfn.ISFORMULA(G556)),IF(AND(ISNUMBER(G556),G556&lt;&gt;0),Accueil!$B$7,""),"")),IF(NOT(_xlfn.ISFORMULA(G556)),IF(AND(ISNUMBER(G556),G556&lt;&gt;0),Accueil!$B$7,""),""))),IF(NOT(_xlfn.ISFORMULA(D556)),IF(AND(ISNUMBER(D556),D556&lt;&gt;0),Accueil!$B$7,IF(NOT(_xlfn.ISFORMULA(G556)),IF(AND(ISNUMBER(G556),G556&lt;&gt;0),Accueil!$B$7,""),"")),IF(NOT(_xlfn.ISFORMULA(G556)),IF(AND(ISNUMBER(G556),G556&lt;&gt;0),Accueil!$B$7,""),"")))</f>
        <v/>
      </c>
      <c r="AF556" s="231" t="str">
        <f t="shared" ca="1" si="97"/>
        <v/>
      </c>
      <c r="AG556" s="231">
        <f ca="1">IF($AC556,ROUND(IF(ISNUMBER(E556),E556,0)*(IF(OR(ISNUMBER(SEARCH("Non déductible",$C556)),ISNUMBER(SEARCH("Non deductible",$C556))),0,IF(ISNUMBER(SEARCH("Repas",$C556)),0.5,IF(ISNUMBER(SEARCH("Bureau à domicile",$C556)),Accueil!$B$13,IF(OR(ISNUMBER(SEARCH("Véhicule",$C556)),ISNUMBER(SEARCH("Vehicule",$C556)),ISNUMBER(SEARCH("vehicule",$C556))),Accueil!$B$14,IFERROR(VLOOKUP($C556,$L$3:$P$43,5,FALSE),1)))))),2),0)</f>
        <v>0</v>
      </c>
      <c r="AH556" s="231">
        <f ca="1">IF($AD556,ROUND(IF(ISNUMBER(F556),F556,0)*(IF(OR(ISNUMBER(SEARCH("Non déductible",$C556)),ISNUMBER(SEARCH("Non deductible",$C556))),0,IF(ISNUMBER(SEARCH("Repas",$C556)),0.5,IF(ISNUMBER(SEARCH("Bureau à domicile",$C556)),Accueil!$B$13,IF(OR(ISNUMBER(SEARCH("Véhicule",$C556)),ISNUMBER(SEARCH("Vehicule",$C556)),ISNUMBER(SEARCH("vehicule",$C556))),Accueil!$B$14,IFERROR(VLOOKUP($C556,$L$3:$P$43,5,FALSE),1)))))),2),0)</f>
        <v>0</v>
      </c>
    </row>
    <row r="557" spans="1:34" ht="20.100000000000001" customHeight="1" x14ac:dyDescent="0.25">
      <c r="A557" s="248" t="str">
        <f>IF(NOT(_xlfn.ISFORMULA(D557)),IF(AND(ISNUMBER(D557),D557&lt;&gt;0),Accueil!$B$7,IF(NOT(_xlfn.ISFORMULA(G557)),IF(AND(ISNUMBER(G557),G557&lt;&gt;0),Accueil!$B$7,""),"")),IF(NOT(_xlfn.ISFORMULA(G557)),IF(AND(ISNUMBER(G557),G557&lt;&gt;0),Accueil!$B$7,""),""))</f>
        <v/>
      </c>
      <c r="B557" s="37"/>
      <c r="C557" s="50"/>
      <c r="D557" s="249" t="str">
        <f t="shared" ca="1" si="88"/>
        <v/>
      </c>
      <c r="E557" s="223" t="str">
        <f t="shared" ca="1" si="89"/>
        <v/>
      </c>
      <c r="F557" s="223" t="str">
        <f t="shared" ca="1" si="90"/>
        <v/>
      </c>
      <c r="G557" s="224" t="str">
        <f t="shared" ca="1" si="91"/>
        <v/>
      </c>
      <c r="H557" s="255" t="str">
        <f t="shared" ca="1" si="92"/>
        <v/>
      </c>
      <c r="I557" s="251" t="str">
        <f t="shared" ca="1" si="93"/>
        <v/>
      </c>
      <c r="J557" s="244" t="str">
        <f t="shared" ca="1" si="94"/>
        <v/>
      </c>
      <c r="K557" s="35"/>
      <c r="L557" s="148"/>
      <c r="M557" s="148"/>
      <c r="N557" s="148"/>
      <c r="O557" s="148"/>
      <c r="P557" s="148"/>
      <c r="Q557" s="148"/>
      <c r="R557" s="148"/>
      <c r="S557" s="148"/>
      <c r="T557" s="197"/>
      <c r="U557" s="35"/>
      <c r="X557" s="148"/>
      <c r="Y557" s="148"/>
      <c r="Z557" s="148"/>
      <c r="AA557" s="228" t="b">
        <f t="shared" ca="1" si="95"/>
        <v>1</v>
      </c>
      <c r="AB557" s="228" t="b">
        <f t="shared" si="96"/>
        <v>0</v>
      </c>
      <c r="AC557" s="228" t="b">
        <f ca="1">AND(Accueil!$Z$100="Régulière",Accueil!$E$5="Oui",$AA557,NOT($AB557),OR($AE557="",Accueil!$E$7="",NOT(ISNUMBER(Accueil!$E$7)),$AE557&gt;=Accueil!$E$7))</f>
        <v>0</v>
      </c>
      <c r="AD557" s="228" t="b">
        <f ca="1">AND(Accueil!$Z$100="Régulière",Accueil!$E$8="Oui",$AA557,NOT($AB557),OR($AE557="",Accueil!$E$10="",NOT(ISNUMBER(Accueil!$E$10)),$AE557&gt;=Accueil!$E$10))</f>
        <v>0</v>
      </c>
      <c r="AE557" s="247" t="str">
        <f>IF(NOT(_xlfn.ISFORMULA(A557)),IF(ISNUMBER(A557),A557,IF(NOT(_xlfn.ISFORMULA(D557)),IF(AND(ISNUMBER(D557),D557&lt;&gt;0),Accueil!$B$7,IF(NOT(_xlfn.ISFORMULA(G557)),IF(AND(ISNUMBER(G557),G557&lt;&gt;0),Accueil!$B$7,""),"")),IF(NOT(_xlfn.ISFORMULA(G557)),IF(AND(ISNUMBER(G557),G557&lt;&gt;0),Accueil!$B$7,""),""))),IF(NOT(_xlfn.ISFORMULA(D557)),IF(AND(ISNUMBER(D557),D557&lt;&gt;0),Accueil!$B$7,IF(NOT(_xlfn.ISFORMULA(G557)),IF(AND(ISNUMBER(G557),G557&lt;&gt;0),Accueil!$B$7,""),"")),IF(NOT(_xlfn.ISFORMULA(G557)),IF(AND(ISNUMBER(G557),G557&lt;&gt;0),Accueil!$B$7,""),"")))</f>
        <v/>
      </c>
      <c r="AF557" s="231" t="str">
        <f t="shared" ca="1" si="97"/>
        <v/>
      </c>
      <c r="AG557" s="231">
        <f ca="1">IF($AC557,ROUND(IF(ISNUMBER(E557),E557,0)*(IF(OR(ISNUMBER(SEARCH("Non déductible",$C557)),ISNUMBER(SEARCH("Non deductible",$C557))),0,IF(ISNUMBER(SEARCH("Repas",$C557)),0.5,IF(ISNUMBER(SEARCH("Bureau à domicile",$C557)),Accueil!$B$13,IF(OR(ISNUMBER(SEARCH("Véhicule",$C557)),ISNUMBER(SEARCH("Vehicule",$C557)),ISNUMBER(SEARCH("vehicule",$C557))),Accueil!$B$14,IFERROR(VLOOKUP($C557,$L$3:$P$43,5,FALSE),1)))))),2),0)</f>
        <v>0</v>
      </c>
      <c r="AH557" s="231">
        <f ca="1">IF($AD557,ROUND(IF(ISNUMBER(F557),F557,0)*(IF(OR(ISNUMBER(SEARCH("Non déductible",$C557)),ISNUMBER(SEARCH("Non deductible",$C557))),0,IF(ISNUMBER(SEARCH("Repas",$C557)),0.5,IF(ISNUMBER(SEARCH("Bureau à domicile",$C557)),Accueil!$B$13,IF(OR(ISNUMBER(SEARCH("Véhicule",$C557)),ISNUMBER(SEARCH("Vehicule",$C557)),ISNUMBER(SEARCH("vehicule",$C557))),Accueil!$B$14,IFERROR(VLOOKUP($C557,$L$3:$P$43,5,FALSE),1)))))),2),0)</f>
        <v>0</v>
      </c>
    </row>
    <row r="558" spans="1:34" ht="20.100000000000001" customHeight="1" x14ac:dyDescent="0.25">
      <c r="A558" s="248" t="str">
        <f>IF(NOT(_xlfn.ISFORMULA(D558)),IF(AND(ISNUMBER(D558),D558&lt;&gt;0),Accueil!$B$7,IF(NOT(_xlfn.ISFORMULA(G558)),IF(AND(ISNUMBER(G558),G558&lt;&gt;0),Accueil!$B$7,""),"")),IF(NOT(_xlfn.ISFORMULA(G558)),IF(AND(ISNUMBER(G558),G558&lt;&gt;0),Accueil!$B$7,""),""))</f>
        <v/>
      </c>
      <c r="B558" s="37"/>
      <c r="C558" s="50"/>
      <c r="D558" s="249" t="str">
        <f t="shared" ca="1" si="88"/>
        <v/>
      </c>
      <c r="E558" s="223" t="str">
        <f t="shared" ca="1" si="89"/>
        <v/>
      </c>
      <c r="F558" s="223" t="str">
        <f t="shared" ca="1" si="90"/>
        <v/>
      </c>
      <c r="G558" s="224" t="str">
        <f t="shared" ca="1" si="91"/>
        <v/>
      </c>
      <c r="H558" s="255" t="str">
        <f t="shared" ca="1" si="92"/>
        <v/>
      </c>
      <c r="I558" s="251" t="str">
        <f t="shared" ca="1" si="93"/>
        <v/>
      </c>
      <c r="J558" s="244" t="str">
        <f t="shared" ca="1" si="94"/>
        <v/>
      </c>
      <c r="K558" s="35"/>
      <c r="L558" s="148"/>
      <c r="M558" s="148"/>
      <c r="N558" s="148"/>
      <c r="O558" s="148"/>
      <c r="P558" s="148"/>
      <c r="Q558" s="148"/>
      <c r="R558" s="148"/>
      <c r="S558" s="148"/>
      <c r="T558" s="197"/>
      <c r="U558" s="35"/>
      <c r="X558" s="148"/>
      <c r="Y558" s="148"/>
      <c r="Z558" s="148"/>
      <c r="AA558" s="228" t="b">
        <f t="shared" ca="1" si="95"/>
        <v>1</v>
      </c>
      <c r="AB558" s="228" t="b">
        <f t="shared" si="96"/>
        <v>0</v>
      </c>
      <c r="AC558" s="228" t="b">
        <f ca="1">AND(Accueil!$Z$100="Régulière",Accueil!$E$5="Oui",$AA558,NOT($AB558),OR($AE558="",Accueil!$E$7="",NOT(ISNUMBER(Accueil!$E$7)),$AE558&gt;=Accueil!$E$7))</f>
        <v>0</v>
      </c>
      <c r="AD558" s="228" t="b">
        <f ca="1">AND(Accueil!$Z$100="Régulière",Accueil!$E$8="Oui",$AA558,NOT($AB558),OR($AE558="",Accueil!$E$10="",NOT(ISNUMBER(Accueil!$E$10)),$AE558&gt;=Accueil!$E$10))</f>
        <v>0</v>
      </c>
      <c r="AE558" s="247" t="str">
        <f>IF(NOT(_xlfn.ISFORMULA(A558)),IF(ISNUMBER(A558),A558,IF(NOT(_xlfn.ISFORMULA(D558)),IF(AND(ISNUMBER(D558),D558&lt;&gt;0),Accueil!$B$7,IF(NOT(_xlfn.ISFORMULA(G558)),IF(AND(ISNUMBER(G558),G558&lt;&gt;0),Accueil!$B$7,""),"")),IF(NOT(_xlfn.ISFORMULA(G558)),IF(AND(ISNUMBER(G558),G558&lt;&gt;0),Accueil!$B$7,""),""))),IF(NOT(_xlfn.ISFORMULA(D558)),IF(AND(ISNUMBER(D558),D558&lt;&gt;0),Accueil!$B$7,IF(NOT(_xlfn.ISFORMULA(G558)),IF(AND(ISNUMBER(G558),G558&lt;&gt;0),Accueil!$B$7,""),"")),IF(NOT(_xlfn.ISFORMULA(G558)),IF(AND(ISNUMBER(G558),G558&lt;&gt;0),Accueil!$B$7,""),"")))</f>
        <v/>
      </c>
      <c r="AF558" s="231" t="str">
        <f t="shared" ca="1" si="97"/>
        <v/>
      </c>
      <c r="AG558" s="231">
        <f ca="1">IF($AC558,ROUND(IF(ISNUMBER(E558),E558,0)*(IF(OR(ISNUMBER(SEARCH("Non déductible",$C558)),ISNUMBER(SEARCH("Non deductible",$C558))),0,IF(ISNUMBER(SEARCH("Repas",$C558)),0.5,IF(ISNUMBER(SEARCH("Bureau à domicile",$C558)),Accueil!$B$13,IF(OR(ISNUMBER(SEARCH("Véhicule",$C558)),ISNUMBER(SEARCH("Vehicule",$C558)),ISNUMBER(SEARCH("vehicule",$C558))),Accueil!$B$14,IFERROR(VLOOKUP($C558,$L$3:$P$43,5,FALSE),1)))))),2),0)</f>
        <v>0</v>
      </c>
      <c r="AH558" s="231">
        <f ca="1">IF($AD558,ROUND(IF(ISNUMBER(F558),F558,0)*(IF(OR(ISNUMBER(SEARCH("Non déductible",$C558)),ISNUMBER(SEARCH("Non deductible",$C558))),0,IF(ISNUMBER(SEARCH("Repas",$C558)),0.5,IF(ISNUMBER(SEARCH("Bureau à domicile",$C558)),Accueil!$B$13,IF(OR(ISNUMBER(SEARCH("Véhicule",$C558)),ISNUMBER(SEARCH("Vehicule",$C558)),ISNUMBER(SEARCH("vehicule",$C558))),Accueil!$B$14,IFERROR(VLOOKUP($C558,$L$3:$P$43,5,FALSE),1)))))),2),0)</f>
        <v>0</v>
      </c>
    </row>
    <row r="559" spans="1:34" ht="20.100000000000001" customHeight="1" x14ac:dyDescent="0.25">
      <c r="A559" s="248" t="str">
        <f>IF(NOT(_xlfn.ISFORMULA(D559)),IF(AND(ISNUMBER(D559),D559&lt;&gt;0),Accueil!$B$7,IF(NOT(_xlfn.ISFORMULA(G559)),IF(AND(ISNUMBER(G559),G559&lt;&gt;0),Accueil!$B$7,""),"")),IF(NOT(_xlfn.ISFORMULA(G559)),IF(AND(ISNUMBER(G559),G559&lt;&gt;0),Accueil!$B$7,""),""))</f>
        <v/>
      </c>
      <c r="B559" s="37"/>
      <c r="C559" s="50"/>
      <c r="D559" s="249" t="str">
        <f t="shared" ca="1" si="88"/>
        <v/>
      </c>
      <c r="E559" s="223" t="str">
        <f t="shared" ca="1" si="89"/>
        <v/>
      </c>
      <c r="F559" s="223" t="str">
        <f t="shared" ca="1" si="90"/>
        <v/>
      </c>
      <c r="G559" s="224" t="str">
        <f t="shared" ca="1" si="91"/>
        <v/>
      </c>
      <c r="H559" s="255" t="str">
        <f t="shared" ca="1" si="92"/>
        <v/>
      </c>
      <c r="I559" s="251" t="str">
        <f t="shared" ca="1" si="93"/>
        <v/>
      </c>
      <c r="J559" s="244" t="str">
        <f t="shared" ca="1" si="94"/>
        <v/>
      </c>
      <c r="K559" s="35"/>
      <c r="L559" s="148"/>
      <c r="M559" s="148"/>
      <c r="N559" s="148"/>
      <c r="O559" s="148"/>
      <c r="P559" s="148"/>
      <c r="Q559" s="148"/>
      <c r="R559" s="148"/>
      <c r="S559" s="148"/>
      <c r="T559" s="197"/>
      <c r="U559" s="35"/>
      <c r="X559" s="148"/>
      <c r="Y559" s="148"/>
      <c r="Z559" s="148"/>
      <c r="AA559" s="228" t="b">
        <f t="shared" ca="1" si="95"/>
        <v>1</v>
      </c>
      <c r="AB559" s="228" t="b">
        <f t="shared" si="96"/>
        <v>0</v>
      </c>
      <c r="AC559" s="228" t="b">
        <f ca="1">AND(Accueil!$Z$100="Régulière",Accueil!$E$5="Oui",$AA559,NOT($AB559),OR($AE559="",Accueil!$E$7="",NOT(ISNUMBER(Accueil!$E$7)),$AE559&gt;=Accueil!$E$7))</f>
        <v>0</v>
      </c>
      <c r="AD559" s="228" t="b">
        <f ca="1">AND(Accueil!$Z$100="Régulière",Accueil!$E$8="Oui",$AA559,NOT($AB559),OR($AE559="",Accueil!$E$10="",NOT(ISNUMBER(Accueil!$E$10)),$AE559&gt;=Accueil!$E$10))</f>
        <v>0</v>
      </c>
      <c r="AE559" s="247" t="str">
        <f>IF(NOT(_xlfn.ISFORMULA(A559)),IF(ISNUMBER(A559),A559,IF(NOT(_xlfn.ISFORMULA(D559)),IF(AND(ISNUMBER(D559),D559&lt;&gt;0),Accueil!$B$7,IF(NOT(_xlfn.ISFORMULA(G559)),IF(AND(ISNUMBER(G559),G559&lt;&gt;0),Accueil!$B$7,""),"")),IF(NOT(_xlfn.ISFORMULA(G559)),IF(AND(ISNUMBER(G559),G559&lt;&gt;0),Accueil!$B$7,""),""))),IF(NOT(_xlfn.ISFORMULA(D559)),IF(AND(ISNUMBER(D559),D559&lt;&gt;0),Accueil!$B$7,IF(NOT(_xlfn.ISFORMULA(G559)),IF(AND(ISNUMBER(G559),G559&lt;&gt;0),Accueil!$B$7,""),"")),IF(NOT(_xlfn.ISFORMULA(G559)),IF(AND(ISNUMBER(G559),G559&lt;&gt;0),Accueil!$B$7,""),"")))</f>
        <v/>
      </c>
      <c r="AF559" s="231" t="str">
        <f t="shared" ca="1" si="97"/>
        <v/>
      </c>
      <c r="AG559" s="231">
        <f ca="1">IF($AC559,ROUND(IF(ISNUMBER(E559),E559,0)*(IF(OR(ISNUMBER(SEARCH("Non déductible",$C559)),ISNUMBER(SEARCH("Non deductible",$C559))),0,IF(ISNUMBER(SEARCH("Repas",$C559)),0.5,IF(ISNUMBER(SEARCH("Bureau à domicile",$C559)),Accueil!$B$13,IF(OR(ISNUMBER(SEARCH("Véhicule",$C559)),ISNUMBER(SEARCH("Vehicule",$C559)),ISNUMBER(SEARCH("vehicule",$C559))),Accueil!$B$14,IFERROR(VLOOKUP($C559,$L$3:$P$43,5,FALSE),1)))))),2),0)</f>
        <v>0</v>
      </c>
      <c r="AH559" s="231">
        <f ca="1">IF($AD559,ROUND(IF(ISNUMBER(F559),F559,0)*(IF(OR(ISNUMBER(SEARCH("Non déductible",$C559)),ISNUMBER(SEARCH("Non deductible",$C559))),0,IF(ISNUMBER(SEARCH("Repas",$C559)),0.5,IF(ISNUMBER(SEARCH("Bureau à domicile",$C559)),Accueil!$B$13,IF(OR(ISNUMBER(SEARCH("Véhicule",$C559)),ISNUMBER(SEARCH("Vehicule",$C559)),ISNUMBER(SEARCH("vehicule",$C559))),Accueil!$B$14,IFERROR(VLOOKUP($C559,$L$3:$P$43,5,FALSE),1)))))),2),0)</f>
        <v>0</v>
      </c>
    </row>
    <row r="560" spans="1:34" ht="20.100000000000001" customHeight="1" x14ac:dyDescent="0.25">
      <c r="A560" s="248" t="str">
        <f>IF(NOT(_xlfn.ISFORMULA(D560)),IF(AND(ISNUMBER(D560),D560&lt;&gt;0),Accueil!$B$7,IF(NOT(_xlfn.ISFORMULA(G560)),IF(AND(ISNUMBER(G560),G560&lt;&gt;0),Accueil!$B$7,""),"")),IF(NOT(_xlfn.ISFORMULA(G560)),IF(AND(ISNUMBER(G560),G560&lt;&gt;0),Accueil!$B$7,""),""))</f>
        <v/>
      </c>
      <c r="B560" s="37"/>
      <c r="C560" s="50"/>
      <c r="D560" s="249" t="str">
        <f t="shared" ca="1" si="88"/>
        <v/>
      </c>
      <c r="E560" s="223" t="str">
        <f t="shared" ca="1" si="89"/>
        <v/>
      </c>
      <c r="F560" s="223" t="str">
        <f t="shared" ca="1" si="90"/>
        <v/>
      </c>
      <c r="G560" s="224" t="str">
        <f t="shared" ca="1" si="91"/>
        <v/>
      </c>
      <c r="H560" s="255" t="str">
        <f t="shared" ca="1" si="92"/>
        <v/>
      </c>
      <c r="I560" s="251" t="str">
        <f t="shared" ca="1" si="93"/>
        <v/>
      </c>
      <c r="J560" s="244" t="str">
        <f t="shared" ca="1" si="94"/>
        <v/>
      </c>
      <c r="K560" s="35"/>
      <c r="L560" s="148"/>
      <c r="M560" s="148"/>
      <c r="N560" s="148"/>
      <c r="O560" s="148"/>
      <c r="P560" s="148"/>
      <c r="Q560" s="148"/>
      <c r="R560" s="148"/>
      <c r="S560" s="148"/>
      <c r="T560" s="197"/>
      <c r="U560" s="35"/>
      <c r="X560" s="148"/>
      <c r="Y560" s="148"/>
      <c r="Z560" s="148"/>
      <c r="AA560" s="228" t="b">
        <f t="shared" ca="1" si="95"/>
        <v>1</v>
      </c>
      <c r="AB560" s="228" t="b">
        <f t="shared" si="96"/>
        <v>0</v>
      </c>
      <c r="AC560" s="228" t="b">
        <f ca="1">AND(Accueil!$Z$100="Régulière",Accueil!$E$5="Oui",$AA560,NOT($AB560),OR($AE560="",Accueil!$E$7="",NOT(ISNUMBER(Accueil!$E$7)),$AE560&gt;=Accueil!$E$7))</f>
        <v>0</v>
      </c>
      <c r="AD560" s="228" t="b">
        <f ca="1">AND(Accueil!$Z$100="Régulière",Accueil!$E$8="Oui",$AA560,NOT($AB560),OR($AE560="",Accueil!$E$10="",NOT(ISNUMBER(Accueil!$E$10)),$AE560&gt;=Accueil!$E$10))</f>
        <v>0</v>
      </c>
      <c r="AE560" s="247" t="str">
        <f>IF(NOT(_xlfn.ISFORMULA(A560)),IF(ISNUMBER(A560),A560,IF(NOT(_xlfn.ISFORMULA(D560)),IF(AND(ISNUMBER(D560),D560&lt;&gt;0),Accueil!$B$7,IF(NOT(_xlfn.ISFORMULA(G560)),IF(AND(ISNUMBER(G560),G560&lt;&gt;0),Accueil!$B$7,""),"")),IF(NOT(_xlfn.ISFORMULA(G560)),IF(AND(ISNUMBER(G560),G560&lt;&gt;0),Accueil!$B$7,""),""))),IF(NOT(_xlfn.ISFORMULA(D560)),IF(AND(ISNUMBER(D560),D560&lt;&gt;0),Accueil!$B$7,IF(NOT(_xlfn.ISFORMULA(G560)),IF(AND(ISNUMBER(G560),G560&lt;&gt;0),Accueil!$B$7,""),"")),IF(NOT(_xlfn.ISFORMULA(G560)),IF(AND(ISNUMBER(G560),G560&lt;&gt;0),Accueil!$B$7,""),"")))</f>
        <v/>
      </c>
      <c r="AF560" s="231" t="str">
        <f t="shared" ca="1" si="97"/>
        <v/>
      </c>
      <c r="AG560" s="231">
        <f ca="1">IF($AC560,ROUND(IF(ISNUMBER(E560),E560,0)*(IF(OR(ISNUMBER(SEARCH("Non déductible",$C560)),ISNUMBER(SEARCH("Non deductible",$C560))),0,IF(ISNUMBER(SEARCH("Repas",$C560)),0.5,IF(ISNUMBER(SEARCH("Bureau à domicile",$C560)),Accueil!$B$13,IF(OR(ISNUMBER(SEARCH("Véhicule",$C560)),ISNUMBER(SEARCH("Vehicule",$C560)),ISNUMBER(SEARCH("vehicule",$C560))),Accueil!$B$14,IFERROR(VLOOKUP($C560,$L$3:$P$43,5,FALSE),1)))))),2),0)</f>
        <v>0</v>
      </c>
      <c r="AH560" s="231">
        <f ca="1">IF($AD560,ROUND(IF(ISNUMBER(F560),F560,0)*(IF(OR(ISNUMBER(SEARCH("Non déductible",$C560)),ISNUMBER(SEARCH("Non deductible",$C560))),0,IF(ISNUMBER(SEARCH("Repas",$C560)),0.5,IF(ISNUMBER(SEARCH("Bureau à domicile",$C560)),Accueil!$B$13,IF(OR(ISNUMBER(SEARCH("Véhicule",$C560)),ISNUMBER(SEARCH("Vehicule",$C560)),ISNUMBER(SEARCH("vehicule",$C560))),Accueil!$B$14,IFERROR(VLOOKUP($C560,$L$3:$P$43,5,FALSE),1)))))),2),0)</f>
        <v>0</v>
      </c>
    </row>
    <row r="561" spans="1:34" ht="20.100000000000001" customHeight="1" x14ac:dyDescent="0.25">
      <c r="A561" s="248" t="str">
        <f>IF(NOT(_xlfn.ISFORMULA(D561)),IF(AND(ISNUMBER(D561),D561&lt;&gt;0),Accueil!$B$7,IF(NOT(_xlfn.ISFORMULA(G561)),IF(AND(ISNUMBER(G561),G561&lt;&gt;0),Accueil!$B$7,""),"")),IF(NOT(_xlfn.ISFORMULA(G561)),IF(AND(ISNUMBER(G561),G561&lt;&gt;0),Accueil!$B$7,""),""))</f>
        <v/>
      </c>
      <c r="B561" s="37"/>
      <c r="C561" s="50"/>
      <c r="D561" s="249" t="str">
        <f t="shared" ca="1" si="88"/>
        <v/>
      </c>
      <c r="E561" s="223" t="str">
        <f t="shared" ca="1" si="89"/>
        <v/>
      </c>
      <c r="F561" s="223" t="str">
        <f t="shared" ca="1" si="90"/>
        <v/>
      </c>
      <c r="G561" s="224" t="str">
        <f t="shared" ca="1" si="91"/>
        <v/>
      </c>
      <c r="H561" s="255" t="str">
        <f t="shared" ca="1" si="92"/>
        <v/>
      </c>
      <c r="I561" s="251" t="str">
        <f t="shared" ca="1" si="93"/>
        <v/>
      </c>
      <c r="J561" s="244" t="str">
        <f t="shared" ca="1" si="94"/>
        <v/>
      </c>
      <c r="K561" s="35"/>
      <c r="L561" s="148"/>
      <c r="M561" s="148"/>
      <c r="N561" s="148"/>
      <c r="O561" s="148"/>
      <c r="P561" s="148"/>
      <c r="Q561" s="148"/>
      <c r="R561" s="148"/>
      <c r="S561" s="148"/>
      <c r="T561" s="197"/>
      <c r="U561" s="35"/>
      <c r="X561" s="148"/>
      <c r="Y561" s="148"/>
      <c r="Z561" s="148"/>
      <c r="AA561" s="228" t="b">
        <f t="shared" ca="1" si="95"/>
        <v>1</v>
      </c>
      <c r="AB561" s="228" t="b">
        <f t="shared" si="96"/>
        <v>0</v>
      </c>
      <c r="AC561" s="228" t="b">
        <f ca="1">AND(Accueil!$Z$100="Régulière",Accueil!$E$5="Oui",$AA561,NOT($AB561),OR($AE561="",Accueil!$E$7="",NOT(ISNUMBER(Accueil!$E$7)),$AE561&gt;=Accueil!$E$7))</f>
        <v>0</v>
      </c>
      <c r="AD561" s="228" t="b">
        <f ca="1">AND(Accueil!$Z$100="Régulière",Accueil!$E$8="Oui",$AA561,NOT($AB561),OR($AE561="",Accueil!$E$10="",NOT(ISNUMBER(Accueil!$E$10)),$AE561&gt;=Accueil!$E$10))</f>
        <v>0</v>
      </c>
      <c r="AE561" s="247" t="str">
        <f>IF(NOT(_xlfn.ISFORMULA(A561)),IF(ISNUMBER(A561),A561,IF(NOT(_xlfn.ISFORMULA(D561)),IF(AND(ISNUMBER(D561),D561&lt;&gt;0),Accueil!$B$7,IF(NOT(_xlfn.ISFORMULA(G561)),IF(AND(ISNUMBER(G561),G561&lt;&gt;0),Accueil!$B$7,""),"")),IF(NOT(_xlfn.ISFORMULA(G561)),IF(AND(ISNUMBER(G561),G561&lt;&gt;0),Accueil!$B$7,""),""))),IF(NOT(_xlfn.ISFORMULA(D561)),IF(AND(ISNUMBER(D561),D561&lt;&gt;0),Accueil!$B$7,IF(NOT(_xlfn.ISFORMULA(G561)),IF(AND(ISNUMBER(G561),G561&lt;&gt;0),Accueil!$B$7,""),"")),IF(NOT(_xlfn.ISFORMULA(G561)),IF(AND(ISNUMBER(G561),G561&lt;&gt;0),Accueil!$B$7,""),"")))</f>
        <v/>
      </c>
      <c r="AF561" s="231" t="str">
        <f t="shared" ca="1" si="97"/>
        <v/>
      </c>
      <c r="AG561" s="231">
        <f ca="1">IF($AC561,ROUND(IF(ISNUMBER(E561),E561,0)*(IF(OR(ISNUMBER(SEARCH("Non déductible",$C561)),ISNUMBER(SEARCH("Non deductible",$C561))),0,IF(ISNUMBER(SEARCH("Repas",$C561)),0.5,IF(ISNUMBER(SEARCH("Bureau à domicile",$C561)),Accueil!$B$13,IF(OR(ISNUMBER(SEARCH("Véhicule",$C561)),ISNUMBER(SEARCH("Vehicule",$C561)),ISNUMBER(SEARCH("vehicule",$C561))),Accueil!$B$14,IFERROR(VLOOKUP($C561,$L$3:$P$43,5,FALSE),1)))))),2),0)</f>
        <v>0</v>
      </c>
      <c r="AH561" s="231">
        <f ca="1">IF($AD561,ROUND(IF(ISNUMBER(F561),F561,0)*(IF(OR(ISNUMBER(SEARCH("Non déductible",$C561)),ISNUMBER(SEARCH("Non deductible",$C561))),0,IF(ISNUMBER(SEARCH("Repas",$C561)),0.5,IF(ISNUMBER(SEARCH("Bureau à domicile",$C561)),Accueil!$B$13,IF(OR(ISNUMBER(SEARCH("Véhicule",$C561)),ISNUMBER(SEARCH("Vehicule",$C561)),ISNUMBER(SEARCH("vehicule",$C561))),Accueil!$B$14,IFERROR(VLOOKUP($C561,$L$3:$P$43,5,FALSE),1)))))),2),0)</f>
        <v>0</v>
      </c>
    </row>
    <row r="562" spans="1:34" ht="20.100000000000001" customHeight="1" x14ac:dyDescent="0.25">
      <c r="A562" s="248" t="str">
        <f>IF(NOT(_xlfn.ISFORMULA(D562)),IF(AND(ISNUMBER(D562),D562&lt;&gt;0),Accueil!$B$7,IF(NOT(_xlfn.ISFORMULA(G562)),IF(AND(ISNUMBER(G562),G562&lt;&gt;0),Accueil!$B$7,""),"")),IF(NOT(_xlfn.ISFORMULA(G562)),IF(AND(ISNUMBER(G562),G562&lt;&gt;0),Accueil!$B$7,""),""))</f>
        <v/>
      </c>
      <c r="B562" s="37"/>
      <c r="C562" s="50"/>
      <c r="D562" s="249" t="str">
        <f t="shared" ca="1" si="88"/>
        <v/>
      </c>
      <c r="E562" s="223" t="str">
        <f t="shared" ca="1" si="89"/>
        <v/>
      </c>
      <c r="F562" s="223" t="str">
        <f t="shared" ca="1" si="90"/>
        <v/>
      </c>
      <c r="G562" s="224" t="str">
        <f t="shared" ca="1" si="91"/>
        <v/>
      </c>
      <c r="H562" s="255" t="str">
        <f t="shared" ca="1" si="92"/>
        <v/>
      </c>
      <c r="I562" s="251" t="str">
        <f t="shared" ca="1" si="93"/>
        <v/>
      </c>
      <c r="J562" s="244" t="str">
        <f t="shared" ca="1" si="94"/>
        <v/>
      </c>
      <c r="K562" s="35"/>
      <c r="L562" s="148"/>
      <c r="M562" s="148"/>
      <c r="N562" s="148"/>
      <c r="O562" s="148"/>
      <c r="P562" s="148"/>
      <c r="Q562" s="148"/>
      <c r="R562" s="148"/>
      <c r="S562" s="148"/>
      <c r="T562" s="197"/>
      <c r="U562" s="35"/>
      <c r="X562" s="148"/>
      <c r="Y562" s="148"/>
      <c r="Z562" s="148"/>
      <c r="AA562" s="228" t="b">
        <f t="shared" ca="1" si="95"/>
        <v>1</v>
      </c>
      <c r="AB562" s="228" t="b">
        <f t="shared" si="96"/>
        <v>0</v>
      </c>
      <c r="AC562" s="228" t="b">
        <f ca="1">AND(Accueil!$Z$100="Régulière",Accueil!$E$5="Oui",$AA562,NOT($AB562),OR($AE562="",Accueil!$E$7="",NOT(ISNUMBER(Accueil!$E$7)),$AE562&gt;=Accueil!$E$7))</f>
        <v>0</v>
      </c>
      <c r="AD562" s="228" t="b">
        <f ca="1">AND(Accueil!$Z$100="Régulière",Accueil!$E$8="Oui",$AA562,NOT($AB562),OR($AE562="",Accueil!$E$10="",NOT(ISNUMBER(Accueil!$E$10)),$AE562&gt;=Accueil!$E$10))</f>
        <v>0</v>
      </c>
      <c r="AE562" s="247" t="str">
        <f>IF(NOT(_xlfn.ISFORMULA(A562)),IF(ISNUMBER(A562),A562,IF(NOT(_xlfn.ISFORMULA(D562)),IF(AND(ISNUMBER(D562),D562&lt;&gt;0),Accueil!$B$7,IF(NOT(_xlfn.ISFORMULA(G562)),IF(AND(ISNUMBER(G562),G562&lt;&gt;0),Accueil!$B$7,""),"")),IF(NOT(_xlfn.ISFORMULA(G562)),IF(AND(ISNUMBER(G562),G562&lt;&gt;0),Accueil!$B$7,""),""))),IF(NOT(_xlfn.ISFORMULA(D562)),IF(AND(ISNUMBER(D562),D562&lt;&gt;0),Accueil!$B$7,IF(NOT(_xlfn.ISFORMULA(G562)),IF(AND(ISNUMBER(G562),G562&lt;&gt;0),Accueil!$B$7,""),"")),IF(NOT(_xlfn.ISFORMULA(G562)),IF(AND(ISNUMBER(G562),G562&lt;&gt;0),Accueil!$B$7,""),"")))</f>
        <v/>
      </c>
      <c r="AF562" s="231" t="str">
        <f t="shared" ca="1" si="97"/>
        <v/>
      </c>
      <c r="AG562" s="231">
        <f ca="1">IF($AC562,ROUND(IF(ISNUMBER(E562),E562,0)*(IF(OR(ISNUMBER(SEARCH("Non déductible",$C562)),ISNUMBER(SEARCH("Non deductible",$C562))),0,IF(ISNUMBER(SEARCH("Repas",$C562)),0.5,IF(ISNUMBER(SEARCH("Bureau à domicile",$C562)),Accueil!$B$13,IF(OR(ISNUMBER(SEARCH("Véhicule",$C562)),ISNUMBER(SEARCH("Vehicule",$C562)),ISNUMBER(SEARCH("vehicule",$C562))),Accueil!$B$14,IFERROR(VLOOKUP($C562,$L$3:$P$43,5,FALSE),1)))))),2),0)</f>
        <v>0</v>
      </c>
      <c r="AH562" s="231">
        <f ca="1">IF($AD562,ROUND(IF(ISNUMBER(F562),F562,0)*(IF(OR(ISNUMBER(SEARCH("Non déductible",$C562)),ISNUMBER(SEARCH("Non deductible",$C562))),0,IF(ISNUMBER(SEARCH("Repas",$C562)),0.5,IF(ISNUMBER(SEARCH("Bureau à domicile",$C562)),Accueil!$B$13,IF(OR(ISNUMBER(SEARCH("Véhicule",$C562)),ISNUMBER(SEARCH("Vehicule",$C562)),ISNUMBER(SEARCH("vehicule",$C562))),Accueil!$B$14,IFERROR(VLOOKUP($C562,$L$3:$P$43,5,FALSE),1)))))),2),0)</f>
        <v>0</v>
      </c>
    </row>
    <row r="563" spans="1:34" ht="20.100000000000001" customHeight="1" x14ac:dyDescent="0.25">
      <c r="A563" s="248" t="str">
        <f>IF(NOT(_xlfn.ISFORMULA(D563)),IF(AND(ISNUMBER(D563),D563&lt;&gt;0),Accueil!$B$7,IF(NOT(_xlfn.ISFORMULA(G563)),IF(AND(ISNUMBER(G563),G563&lt;&gt;0),Accueil!$B$7,""),"")),IF(NOT(_xlfn.ISFORMULA(G563)),IF(AND(ISNUMBER(G563),G563&lt;&gt;0),Accueil!$B$7,""),""))</f>
        <v/>
      </c>
      <c r="B563" s="37"/>
      <c r="C563" s="50"/>
      <c r="D563" s="249" t="str">
        <f t="shared" ca="1" si="88"/>
        <v/>
      </c>
      <c r="E563" s="223" t="str">
        <f t="shared" ca="1" si="89"/>
        <v/>
      </c>
      <c r="F563" s="223" t="str">
        <f t="shared" ca="1" si="90"/>
        <v/>
      </c>
      <c r="G563" s="224" t="str">
        <f t="shared" ca="1" si="91"/>
        <v/>
      </c>
      <c r="H563" s="255" t="str">
        <f t="shared" ca="1" si="92"/>
        <v/>
      </c>
      <c r="I563" s="251" t="str">
        <f t="shared" ca="1" si="93"/>
        <v/>
      </c>
      <c r="J563" s="244" t="str">
        <f t="shared" ca="1" si="94"/>
        <v/>
      </c>
      <c r="K563" s="35"/>
      <c r="L563" s="148"/>
      <c r="M563" s="148"/>
      <c r="N563" s="148"/>
      <c r="O563" s="148"/>
      <c r="P563" s="148"/>
      <c r="Q563" s="148"/>
      <c r="R563" s="148"/>
      <c r="S563" s="148"/>
      <c r="T563" s="197"/>
      <c r="U563" s="35"/>
      <c r="X563" s="148"/>
      <c r="Y563" s="148"/>
      <c r="Z563" s="148"/>
      <c r="AA563" s="228" t="b">
        <f t="shared" ca="1" si="95"/>
        <v>1</v>
      </c>
      <c r="AB563" s="228" t="b">
        <f t="shared" si="96"/>
        <v>0</v>
      </c>
      <c r="AC563" s="228" t="b">
        <f ca="1">AND(Accueil!$Z$100="Régulière",Accueil!$E$5="Oui",$AA563,NOT($AB563),OR($AE563="",Accueil!$E$7="",NOT(ISNUMBER(Accueil!$E$7)),$AE563&gt;=Accueil!$E$7))</f>
        <v>0</v>
      </c>
      <c r="AD563" s="228" t="b">
        <f ca="1">AND(Accueil!$Z$100="Régulière",Accueil!$E$8="Oui",$AA563,NOT($AB563),OR($AE563="",Accueil!$E$10="",NOT(ISNUMBER(Accueil!$E$10)),$AE563&gt;=Accueil!$E$10))</f>
        <v>0</v>
      </c>
      <c r="AE563" s="247" t="str">
        <f>IF(NOT(_xlfn.ISFORMULA(A563)),IF(ISNUMBER(A563),A563,IF(NOT(_xlfn.ISFORMULA(D563)),IF(AND(ISNUMBER(D563),D563&lt;&gt;0),Accueil!$B$7,IF(NOT(_xlfn.ISFORMULA(G563)),IF(AND(ISNUMBER(G563),G563&lt;&gt;0),Accueil!$B$7,""),"")),IF(NOT(_xlfn.ISFORMULA(G563)),IF(AND(ISNUMBER(G563),G563&lt;&gt;0),Accueil!$B$7,""),""))),IF(NOT(_xlfn.ISFORMULA(D563)),IF(AND(ISNUMBER(D563),D563&lt;&gt;0),Accueil!$B$7,IF(NOT(_xlfn.ISFORMULA(G563)),IF(AND(ISNUMBER(G563),G563&lt;&gt;0),Accueil!$B$7,""),"")),IF(NOT(_xlfn.ISFORMULA(G563)),IF(AND(ISNUMBER(G563),G563&lt;&gt;0),Accueil!$B$7,""),"")))</f>
        <v/>
      </c>
      <c r="AF563" s="231" t="str">
        <f t="shared" ca="1" si="97"/>
        <v/>
      </c>
      <c r="AG563" s="231">
        <f ca="1">IF($AC563,ROUND(IF(ISNUMBER(E563),E563,0)*(IF(OR(ISNUMBER(SEARCH("Non déductible",$C563)),ISNUMBER(SEARCH("Non deductible",$C563))),0,IF(ISNUMBER(SEARCH("Repas",$C563)),0.5,IF(ISNUMBER(SEARCH("Bureau à domicile",$C563)),Accueil!$B$13,IF(OR(ISNUMBER(SEARCH("Véhicule",$C563)),ISNUMBER(SEARCH("Vehicule",$C563)),ISNUMBER(SEARCH("vehicule",$C563))),Accueil!$B$14,IFERROR(VLOOKUP($C563,$L$3:$P$43,5,FALSE),1)))))),2),0)</f>
        <v>0</v>
      </c>
      <c r="AH563" s="231">
        <f ca="1">IF($AD563,ROUND(IF(ISNUMBER(F563),F563,0)*(IF(OR(ISNUMBER(SEARCH("Non déductible",$C563)),ISNUMBER(SEARCH("Non deductible",$C563))),0,IF(ISNUMBER(SEARCH("Repas",$C563)),0.5,IF(ISNUMBER(SEARCH("Bureau à domicile",$C563)),Accueil!$B$13,IF(OR(ISNUMBER(SEARCH("Véhicule",$C563)),ISNUMBER(SEARCH("Vehicule",$C563)),ISNUMBER(SEARCH("vehicule",$C563))),Accueil!$B$14,IFERROR(VLOOKUP($C563,$L$3:$P$43,5,FALSE),1)))))),2),0)</f>
        <v>0</v>
      </c>
    </row>
    <row r="564" spans="1:34" ht="20.100000000000001" customHeight="1" x14ac:dyDescent="0.25">
      <c r="A564" s="248" t="str">
        <f>IF(NOT(_xlfn.ISFORMULA(D564)),IF(AND(ISNUMBER(D564),D564&lt;&gt;0),Accueil!$B$7,IF(NOT(_xlfn.ISFORMULA(G564)),IF(AND(ISNUMBER(G564),G564&lt;&gt;0),Accueil!$B$7,""),"")),IF(NOT(_xlfn.ISFORMULA(G564)),IF(AND(ISNUMBER(G564),G564&lt;&gt;0),Accueil!$B$7,""),""))</f>
        <v/>
      </c>
      <c r="B564" s="37"/>
      <c r="C564" s="50"/>
      <c r="D564" s="249" t="str">
        <f t="shared" ca="1" si="88"/>
        <v/>
      </c>
      <c r="E564" s="223" t="str">
        <f t="shared" ca="1" si="89"/>
        <v/>
      </c>
      <c r="F564" s="223" t="str">
        <f t="shared" ca="1" si="90"/>
        <v/>
      </c>
      <c r="G564" s="224" t="str">
        <f t="shared" ca="1" si="91"/>
        <v/>
      </c>
      <c r="H564" s="255" t="str">
        <f t="shared" ca="1" si="92"/>
        <v/>
      </c>
      <c r="I564" s="251" t="str">
        <f t="shared" ca="1" si="93"/>
        <v/>
      </c>
      <c r="J564" s="244" t="str">
        <f t="shared" ca="1" si="94"/>
        <v/>
      </c>
      <c r="K564" s="35"/>
      <c r="L564" s="148"/>
      <c r="M564" s="148"/>
      <c r="N564" s="148"/>
      <c r="O564" s="148"/>
      <c r="P564" s="148"/>
      <c r="Q564" s="148"/>
      <c r="R564" s="148"/>
      <c r="S564" s="148"/>
      <c r="T564" s="197"/>
      <c r="U564" s="35"/>
      <c r="X564" s="148"/>
      <c r="Y564" s="148"/>
      <c r="Z564" s="148"/>
      <c r="AA564" s="228" t="b">
        <f t="shared" ca="1" si="95"/>
        <v>1</v>
      </c>
      <c r="AB564" s="228" t="b">
        <f t="shared" si="96"/>
        <v>0</v>
      </c>
      <c r="AC564" s="228" t="b">
        <f ca="1">AND(Accueil!$Z$100="Régulière",Accueil!$E$5="Oui",$AA564,NOT($AB564),OR($AE564="",Accueil!$E$7="",NOT(ISNUMBER(Accueil!$E$7)),$AE564&gt;=Accueil!$E$7))</f>
        <v>0</v>
      </c>
      <c r="AD564" s="228" t="b">
        <f ca="1">AND(Accueil!$Z$100="Régulière",Accueil!$E$8="Oui",$AA564,NOT($AB564),OR($AE564="",Accueil!$E$10="",NOT(ISNUMBER(Accueil!$E$10)),$AE564&gt;=Accueil!$E$10))</f>
        <v>0</v>
      </c>
      <c r="AE564" s="247" t="str">
        <f>IF(NOT(_xlfn.ISFORMULA(A564)),IF(ISNUMBER(A564),A564,IF(NOT(_xlfn.ISFORMULA(D564)),IF(AND(ISNUMBER(D564),D564&lt;&gt;0),Accueil!$B$7,IF(NOT(_xlfn.ISFORMULA(G564)),IF(AND(ISNUMBER(G564),G564&lt;&gt;0),Accueil!$B$7,""),"")),IF(NOT(_xlfn.ISFORMULA(G564)),IF(AND(ISNUMBER(G564),G564&lt;&gt;0),Accueil!$B$7,""),""))),IF(NOT(_xlfn.ISFORMULA(D564)),IF(AND(ISNUMBER(D564),D564&lt;&gt;0),Accueil!$B$7,IF(NOT(_xlfn.ISFORMULA(G564)),IF(AND(ISNUMBER(G564),G564&lt;&gt;0),Accueil!$B$7,""),"")),IF(NOT(_xlfn.ISFORMULA(G564)),IF(AND(ISNUMBER(G564),G564&lt;&gt;0),Accueil!$B$7,""),"")))</f>
        <v/>
      </c>
      <c r="AF564" s="231" t="str">
        <f t="shared" ca="1" si="97"/>
        <v/>
      </c>
      <c r="AG564" s="231">
        <f ca="1">IF($AC564,ROUND(IF(ISNUMBER(E564),E564,0)*(IF(OR(ISNUMBER(SEARCH("Non déductible",$C564)),ISNUMBER(SEARCH("Non deductible",$C564))),0,IF(ISNUMBER(SEARCH("Repas",$C564)),0.5,IF(ISNUMBER(SEARCH("Bureau à domicile",$C564)),Accueil!$B$13,IF(OR(ISNUMBER(SEARCH("Véhicule",$C564)),ISNUMBER(SEARCH("Vehicule",$C564)),ISNUMBER(SEARCH("vehicule",$C564))),Accueil!$B$14,IFERROR(VLOOKUP($C564,$L$3:$P$43,5,FALSE),1)))))),2),0)</f>
        <v>0</v>
      </c>
      <c r="AH564" s="231">
        <f ca="1">IF($AD564,ROUND(IF(ISNUMBER(F564),F564,0)*(IF(OR(ISNUMBER(SEARCH("Non déductible",$C564)),ISNUMBER(SEARCH("Non deductible",$C564))),0,IF(ISNUMBER(SEARCH("Repas",$C564)),0.5,IF(ISNUMBER(SEARCH("Bureau à domicile",$C564)),Accueil!$B$13,IF(OR(ISNUMBER(SEARCH("Véhicule",$C564)),ISNUMBER(SEARCH("Vehicule",$C564)),ISNUMBER(SEARCH("vehicule",$C564))),Accueil!$B$14,IFERROR(VLOOKUP($C564,$L$3:$P$43,5,FALSE),1)))))),2),0)</f>
        <v>0</v>
      </c>
    </row>
    <row r="565" spans="1:34" ht="20.100000000000001" customHeight="1" x14ac:dyDescent="0.25">
      <c r="A565" s="248" t="str">
        <f>IF(NOT(_xlfn.ISFORMULA(D565)),IF(AND(ISNUMBER(D565),D565&lt;&gt;0),Accueil!$B$7,IF(NOT(_xlfn.ISFORMULA(G565)),IF(AND(ISNUMBER(G565),G565&lt;&gt;0),Accueil!$B$7,""),"")),IF(NOT(_xlfn.ISFORMULA(G565)),IF(AND(ISNUMBER(G565),G565&lt;&gt;0),Accueil!$B$7,""),""))</f>
        <v/>
      </c>
      <c r="B565" s="37"/>
      <c r="C565" s="50"/>
      <c r="D565" s="249" t="str">
        <f t="shared" ca="1" si="88"/>
        <v/>
      </c>
      <c r="E565" s="223" t="str">
        <f t="shared" ca="1" si="89"/>
        <v/>
      </c>
      <c r="F565" s="223" t="str">
        <f t="shared" ca="1" si="90"/>
        <v/>
      </c>
      <c r="G565" s="224" t="str">
        <f t="shared" ca="1" si="91"/>
        <v/>
      </c>
      <c r="H565" s="255" t="str">
        <f t="shared" ca="1" si="92"/>
        <v/>
      </c>
      <c r="I565" s="251" t="str">
        <f t="shared" ca="1" si="93"/>
        <v/>
      </c>
      <c r="J565" s="244" t="str">
        <f t="shared" ca="1" si="94"/>
        <v/>
      </c>
      <c r="K565" s="35"/>
      <c r="L565" s="148"/>
      <c r="M565" s="148"/>
      <c r="N565" s="148"/>
      <c r="O565" s="148"/>
      <c r="P565" s="148"/>
      <c r="Q565" s="148"/>
      <c r="R565" s="148"/>
      <c r="S565" s="148"/>
      <c r="T565" s="197"/>
      <c r="U565" s="35"/>
      <c r="X565" s="148"/>
      <c r="Y565" s="148"/>
      <c r="Z565" s="148"/>
      <c r="AA565" s="228" t="b">
        <f t="shared" ca="1" si="95"/>
        <v>1</v>
      </c>
      <c r="AB565" s="228" t="b">
        <f t="shared" si="96"/>
        <v>0</v>
      </c>
      <c r="AC565" s="228" t="b">
        <f ca="1">AND(Accueil!$Z$100="Régulière",Accueil!$E$5="Oui",$AA565,NOT($AB565),OR($AE565="",Accueil!$E$7="",NOT(ISNUMBER(Accueil!$E$7)),$AE565&gt;=Accueil!$E$7))</f>
        <v>0</v>
      </c>
      <c r="AD565" s="228" t="b">
        <f ca="1">AND(Accueil!$Z$100="Régulière",Accueil!$E$8="Oui",$AA565,NOT($AB565),OR($AE565="",Accueil!$E$10="",NOT(ISNUMBER(Accueil!$E$10)),$AE565&gt;=Accueil!$E$10))</f>
        <v>0</v>
      </c>
      <c r="AE565" s="247" t="str">
        <f>IF(NOT(_xlfn.ISFORMULA(A565)),IF(ISNUMBER(A565),A565,IF(NOT(_xlfn.ISFORMULA(D565)),IF(AND(ISNUMBER(D565),D565&lt;&gt;0),Accueil!$B$7,IF(NOT(_xlfn.ISFORMULA(G565)),IF(AND(ISNUMBER(G565),G565&lt;&gt;0),Accueil!$B$7,""),"")),IF(NOT(_xlfn.ISFORMULA(G565)),IF(AND(ISNUMBER(G565),G565&lt;&gt;0),Accueil!$B$7,""),""))),IF(NOT(_xlfn.ISFORMULA(D565)),IF(AND(ISNUMBER(D565),D565&lt;&gt;0),Accueil!$B$7,IF(NOT(_xlfn.ISFORMULA(G565)),IF(AND(ISNUMBER(G565),G565&lt;&gt;0),Accueil!$B$7,""),"")),IF(NOT(_xlfn.ISFORMULA(G565)),IF(AND(ISNUMBER(G565),G565&lt;&gt;0),Accueil!$B$7,""),"")))</f>
        <v/>
      </c>
      <c r="AF565" s="231" t="str">
        <f t="shared" ca="1" si="97"/>
        <v/>
      </c>
      <c r="AG565" s="231">
        <f ca="1">IF($AC565,ROUND(IF(ISNUMBER(E565),E565,0)*(IF(OR(ISNUMBER(SEARCH("Non déductible",$C565)),ISNUMBER(SEARCH("Non deductible",$C565))),0,IF(ISNUMBER(SEARCH("Repas",$C565)),0.5,IF(ISNUMBER(SEARCH("Bureau à domicile",$C565)),Accueil!$B$13,IF(OR(ISNUMBER(SEARCH("Véhicule",$C565)),ISNUMBER(SEARCH("Vehicule",$C565)),ISNUMBER(SEARCH("vehicule",$C565))),Accueil!$B$14,IFERROR(VLOOKUP($C565,$L$3:$P$43,5,FALSE),1)))))),2),0)</f>
        <v>0</v>
      </c>
      <c r="AH565" s="231">
        <f ca="1">IF($AD565,ROUND(IF(ISNUMBER(F565),F565,0)*(IF(OR(ISNUMBER(SEARCH("Non déductible",$C565)),ISNUMBER(SEARCH("Non deductible",$C565))),0,IF(ISNUMBER(SEARCH("Repas",$C565)),0.5,IF(ISNUMBER(SEARCH("Bureau à domicile",$C565)),Accueil!$B$13,IF(OR(ISNUMBER(SEARCH("Véhicule",$C565)),ISNUMBER(SEARCH("Vehicule",$C565)),ISNUMBER(SEARCH("vehicule",$C565))),Accueil!$B$14,IFERROR(VLOOKUP($C565,$L$3:$P$43,5,FALSE),1)))))),2),0)</f>
        <v>0</v>
      </c>
    </row>
    <row r="566" spans="1:34" ht="20.100000000000001" customHeight="1" x14ac:dyDescent="0.25">
      <c r="A566" s="248" t="str">
        <f>IF(NOT(_xlfn.ISFORMULA(D566)),IF(AND(ISNUMBER(D566),D566&lt;&gt;0),Accueil!$B$7,IF(NOT(_xlfn.ISFORMULA(G566)),IF(AND(ISNUMBER(G566),G566&lt;&gt;0),Accueil!$B$7,""),"")),IF(NOT(_xlfn.ISFORMULA(G566)),IF(AND(ISNUMBER(G566),G566&lt;&gt;0),Accueil!$B$7,""),""))</f>
        <v/>
      </c>
      <c r="B566" s="37"/>
      <c r="C566" s="50"/>
      <c r="D566" s="249" t="str">
        <f t="shared" ca="1" si="88"/>
        <v/>
      </c>
      <c r="E566" s="223" t="str">
        <f t="shared" ca="1" si="89"/>
        <v/>
      </c>
      <c r="F566" s="223" t="str">
        <f t="shared" ca="1" si="90"/>
        <v/>
      </c>
      <c r="G566" s="224" t="str">
        <f t="shared" ca="1" si="91"/>
        <v/>
      </c>
      <c r="H566" s="255" t="str">
        <f t="shared" ca="1" si="92"/>
        <v/>
      </c>
      <c r="I566" s="251" t="str">
        <f t="shared" ca="1" si="93"/>
        <v/>
      </c>
      <c r="J566" s="244" t="str">
        <f t="shared" ca="1" si="94"/>
        <v/>
      </c>
      <c r="K566" s="35"/>
      <c r="L566" s="148"/>
      <c r="M566" s="148"/>
      <c r="N566" s="148"/>
      <c r="O566" s="148"/>
      <c r="P566" s="148"/>
      <c r="Q566" s="148"/>
      <c r="R566" s="148"/>
      <c r="S566" s="148"/>
      <c r="T566" s="197"/>
      <c r="U566" s="35"/>
      <c r="X566" s="148"/>
      <c r="Y566" s="148"/>
      <c r="Z566" s="148"/>
      <c r="AA566" s="228" t="b">
        <f t="shared" ca="1" si="95"/>
        <v>1</v>
      </c>
      <c r="AB566" s="228" t="b">
        <f t="shared" si="96"/>
        <v>0</v>
      </c>
      <c r="AC566" s="228" t="b">
        <f ca="1">AND(Accueil!$Z$100="Régulière",Accueil!$E$5="Oui",$AA566,NOT($AB566),OR($AE566="",Accueil!$E$7="",NOT(ISNUMBER(Accueil!$E$7)),$AE566&gt;=Accueil!$E$7))</f>
        <v>0</v>
      </c>
      <c r="AD566" s="228" t="b">
        <f ca="1">AND(Accueil!$Z$100="Régulière",Accueil!$E$8="Oui",$AA566,NOT($AB566),OR($AE566="",Accueil!$E$10="",NOT(ISNUMBER(Accueil!$E$10)),$AE566&gt;=Accueil!$E$10))</f>
        <v>0</v>
      </c>
      <c r="AE566" s="247" t="str">
        <f>IF(NOT(_xlfn.ISFORMULA(A566)),IF(ISNUMBER(A566),A566,IF(NOT(_xlfn.ISFORMULA(D566)),IF(AND(ISNUMBER(D566),D566&lt;&gt;0),Accueil!$B$7,IF(NOT(_xlfn.ISFORMULA(G566)),IF(AND(ISNUMBER(G566),G566&lt;&gt;0),Accueil!$B$7,""),"")),IF(NOT(_xlfn.ISFORMULA(G566)),IF(AND(ISNUMBER(G566),G566&lt;&gt;0),Accueil!$B$7,""),""))),IF(NOT(_xlfn.ISFORMULA(D566)),IF(AND(ISNUMBER(D566),D566&lt;&gt;0),Accueil!$B$7,IF(NOT(_xlfn.ISFORMULA(G566)),IF(AND(ISNUMBER(G566),G566&lt;&gt;0),Accueil!$B$7,""),"")),IF(NOT(_xlfn.ISFORMULA(G566)),IF(AND(ISNUMBER(G566),G566&lt;&gt;0),Accueil!$B$7,""),"")))</f>
        <v/>
      </c>
      <c r="AF566" s="231" t="str">
        <f t="shared" ca="1" si="97"/>
        <v/>
      </c>
      <c r="AG566" s="231">
        <f ca="1">IF($AC566,ROUND(IF(ISNUMBER(E566),E566,0)*(IF(OR(ISNUMBER(SEARCH("Non déductible",$C566)),ISNUMBER(SEARCH("Non deductible",$C566))),0,IF(ISNUMBER(SEARCH("Repas",$C566)),0.5,IF(ISNUMBER(SEARCH("Bureau à domicile",$C566)),Accueil!$B$13,IF(OR(ISNUMBER(SEARCH("Véhicule",$C566)),ISNUMBER(SEARCH("Vehicule",$C566)),ISNUMBER(SEARCH("vehicule",$C566))),Accueil!$B$14,IFERROR(VLOOKUP($C566,$L$3:$P$43,5,FALSE),1)))))),2),0)</f>
        <v>0</v>
      </c>
      <c r="AH566" s="231">
        <f ca="1">IF($AD566,ROUND(IF(ISNUMBER(F566),F566,0)*(IF(OR(ISNUMBER(SEARCH("Non déductible",$C566)),ISNUMBER(SEARCH("Non deductible",$C566))),0,IF(ISNUMBER(SEARCH("Repas",$C566)),0.5,IF(ISNUMBER(SEARCH("Bureau à domicile",$C566)),Accueil!$B$13,IF(OR(ISNUMBER(SEARCH("Véhicule",$C566)),ISNUMBER(SEARCH("Vehicule",$C566)),ISNUMBER(SEARCH("vehicule",$C566))),Accueil!$B$14,IFERROR(VLOOKUP($C566,$L$3:$P$43,5,FALSE),1)))))),2),0)</f>
        <v>0</v>
      </c>
    </row>
    <row r="567" spans="1:34" ht="20.100000000000001" customHeight="1" x14ac:dyDescent="0.25">
      <c r="A567" s="248" t="str">
        <f>IF(NOT(_xlfn.ISFORMULA(D567)),IF(AND(ISNUMBER(D567),D567&lt;&gt;0),Accueil!$B$7,IF(NOT(_xlfn.ISFORMULA(G567)),IF(AND(ISNUMBER(G567),G567&lt;&gt;0),Accueil!$B$7,""),"")),IF(NOT(_xlfn.ISFORMULA(G567)),IF(AND(ISNUMBER(G567),G567&lt;&gt;0),Accueil!$B$7,""),""))</f>
        <v/>
      </c>
      <c r="B567" s="37"/>
      <c r="C567" s="50"/>
      <c r="D567" s="249" t="str">
        <f t="shared" ca="1" si="88"/>
        <v/>
      </c>
      <c r="E567" s="223" t="str">
        <f t="shared" ca="1" si="89"/>
        <v/>
      </c>
      <c r="F567" s="223" t="str">
        <f t="shared" ca="1" si="90"/>
        <v/>
      </c>
      <c r="G567" s="224" t="str">
        <f t="shared" ca="1" si="91"/>
        <v/>
      </c>
      <c r="H567" s="255" t="str">
        <f t="shared" ca="1" si="92"/>
        <v/>
      </c>
      <c r="I567" s="251" t="str">
        <f t="shared" ca="1" si="93"/>
        <v/>
      </c>
      <c r="J567" s="244" t="str">
        <f t="shared" ca="1" si="94"/>
        <v/>
      </c>
      <c r="K567" s="35"/>
      <c r="L567" s="148"/>
      <c r="M567" s="148"/>
      <c r="N567" s="148"/>
      <c r="O567" s="148"/>
      <c r="P567" s="148"/>
      <c r="Q567" s="148"/>
      <c r="R567" s="148"/>
      <c r="S567" s="148"/>
      <c r="T567" s="197"/>
      <c r="U567" s="35"/>
      <c r="X567" s="148"/>
      <c r="Y567" s="148"/>
      <c r="Z567" s="148"/>
      <c r="AA567" s="228" t="b">
        <f t="shared" ca="1" si="95"/>
        <v>1</v>
      </c>
      <c r="AB567" s="228" t="b">
        <f t="shared" si="96"/>
        <v>0</v>
      </c>
      <c r="AC567" s="228" t="b">
        <f ca="1">AND(Accueil!$Z$100="Régulière",Accueil!$E$5="Oui",$AA567,NOT($AB567),OR($AE567="",Accueil!$E$7="",NOT(ISNUMBER(Accueil!$E$7)),$AE567&gt;=Accueil!$E$7))</f>
        <v>0</v>
      </c>
      <c r="AD567" s="228" t="b">
        <f ca="1">AND(Accueil!$Z$100="Régulière",Accueil!$E$8="Oui",$AA567,NOT($AB567),OR($AE567="",Accueil!$E$10="",NOT(ISNUMBER(Accueil!$E$10)),$AE567&gt;=Accueil!$E$10))</f>
        <v>0</v>
      </c>
      <c r="AE567" s="247" t="str">
        <f>IF(NOT(_xlfn.ISFORMULA(A567)),IF(ISNUMBER(A567),A567,IF(NOT(_xlfn.ISFORMULA(D567)),IF(AND(ISNUMBER(D567),D567&lt;&gt;0),Accueil!$B$7,IF(NOT(_xlfn.ISFORMULA(G567)),IF(AND(ISNUMBER(G567),G567&lt;&gt;0),Accueil!$B$7,""),"")),IF(NOT(_xlfn.ISFORMULA(G567)),IF(AND(ISNUMBER(G567),G567&lt;&gt;0),Accueil!$B$7,""),""))),IF(NOT(_xlfn.ISFORMULA(D567)),IF(AND(ISNUMBER(D567),D567&lt;&gt;0),Accueil!$B$7,IF(NOT(_xlfn.ISFORMULA(G567)),IF(AND(ISNUMBER(G567),G567&lt;&gt;0),Accueil!$B$7,""),"")),IF(NOT(_xlfn.ISFORMULA(G567)),IF(AND(ISNUMBER(G567),G567&lt;&gt;0),Accueil!$B$7,""),"")))</f>
        <v/>
      </c>
      <c r="AF567" s="231" t="str">
        <f t="shared" ca="1" si="97"/>
        <v/>
      </c>
      <c r="AG567" s="231">
        <f ca="1">IF($AC567,ROUND(IF(ISNUMBER(E567),E567,0)*(IF(OR(ISNUMBER(SEARCH("Non déductible",$C567)),ISNUMBER(SEARCH("Non deductible",$C567))),0,IF(ISNUMBER(SEARCH("Repas",$C567)),0.5,IF(ISNUMBER(SEARCH("Bureau à domicile",$C567)),Accueil!$B$13,IF(OR(ISNUMBER(SEARCH("Véhicule",$C567)),ISNUMBER(SEARCH("Vehicule",$C567)),ISNUMBER(SEARCH("vehicule",$C567))),Accueil!$B$14,IFERROR(VLOOKUP($C567,$L$3:$P$43,5,FALSE),1)))))),2),0)</f>
        <v>0</v>
      </c>
      <c r="AH567" s="231">
        <f ca="1">IF($AD567,ROUND(IF(ISNUMBER(F567),F567,0)*(IF(OR(ISNUMBER(SEARCH("Non déductible",$C567)),ISNUMBER(SEARCH("Non deductible",$C567))),0,IF(ISNUMBER(SEARCH("Repas",$C567)),0.5,IF(ISNUMBER(SEARCH("Bureau à domicile",$C567)),Accueil!$B$13,IF(OR(ISNUMBER(SEARCH("Véhicule",$C567)),ISNUMBER(SEARCH("Vehicule",$C567)),ISNUMBER(SEARCH("vehicule",$C567))),Accueil!$B$14,IFERROR(VLOOKUP($C567,$L$3:$P$43,5,FALSE),1)))))),2),0)</f>
        <v>0</v>
      </c>
    </row>
    <row r="568" spans="1:34" ht="20.100000000000001" customHeight="1" x14ac:dyDescent="0.25">
      <c r="A568" s="248" t="str">
        <f>IF(NOT(_xlfn.ISFORMULA(D568)),IF(AND(ISNUMBER(D568),D568&lt;&gt;0),Accueil!$B$7,IF(NOT(_xlfn.ISFORMULA(G568)),IF(AND(ISNUMBER(G568),G568&lt;&gt;0),Accueil!$B$7,""),"")),IF(NOT(_xlfn.ISFORMULA(G568)),IF(AND(ISNUMBER(G568),G568&lt;&gt;0),Accueil!$B$7,""),""))</f>
        <v/>
      </c>
      <c r="B568" s="37"/>
      <c r="C568" s="50"/>
      <c r="D568" s="249" t="str">
        <f t="shared" ca="1" si="88"/>
        <v/>
      </c>
      <c r="E568" s="223" t="str">
        <f t="shared" ca="1" si="89"/>
        <v/>
      </c>
      <c r="F568" s="223" t="str">
        <f t="shared" ca="1" si="90"/>
        <v/>
      </c>
      <c r="G568" s="224" t="str">
        <f t="shared" ca="1" si="91"/>
        <v/>
      </c>
      <c r="H568" s="255" t="str">
        <f t="shared" ca="1" si="92"/>
        <v/>
      </c>
      <c r="I568" s="251" t="str">
        <f t="shared" ca="1" si="93"/>
        <v/>
      </c>
      <c r="J568" s="244" t="str">
        <f t="shared" ca="1" si="94"/>
        <v/>
      </c>
      <c r="K568" s="35"/>
      <c r="L568" s="148"/>
      <c r="M568" s="148"/>
      <c r="N568" s="148"/>
      <c r="O568" s="148"/>
      <c r="P568" s="148"/>
      <c r="Q568" s="148"/>
      <c r="R568" s="148"/>
      <c r="S568" s="148"/>
      <c r="T568" s="197"/>
      <c r="U568" s="35"/>
      <c r="X568" s="148"/>
      <c r="Y568" s="148"/>
      <c r="Z568" s="148"/>
      <c r="AA568" s="228" t="b">
        <f t="shared" ca="1" si="95"/>
        <v>1</v>
      </c>
      <c r="AB568" s="228" t="b">
        <f t="shared" si="96"/>
        <v>0</v>
      </c>
      <c r="AC568" s="228" t="b">
        <f ca="1">AND(Accueil!$Z$100="Régulière",Accueil!$E$5="Oui",$AA568,NOT($AB568),OR($AE568="",Accueil!$E$7="",NOT(ISNUMBER(Accueil!$E$7)),$AE568&gt;=Accueil!$E$7))</f>
        <v>0</v>
      </c>
      <c r="AD568" s="228" t="b">
        <f ca="1">AND(Accueil!$Z$100="Régulière",Accueil!$E$8="Oui",$AA568,NOT($AB568),OR($AE568="",Accueil!$E$10="",NOT(ISNUMBER(Accueil!$E$10)),$AE568&gt;=Accueil!$E$10))</f>
        <v>0</v>
      </c>
      <c r="AE568" s="247" t="str">
        <f>IF(NOT(_xlfn.ISFORMULA(A568)),IF(ISNUMBER(A568),A568,IF(NOT(_xlfn.ISFORMULA(D568)),IF(AND(ISNUMBER(D568),D568&lt;&gt;0),Accueil!$B$7,IF(NOT(_xlfn.ISFORMULA(G568)),IF(AND(ISNUMBER(G568),G568&lt;&gt;0),Accueil!$B$7,""),"")),IF(NOT(_xlfn.ISFORMULA(G568)),IF(AND(ISNUMBER(G568),G568&lt;&gt;0),Accueil!$B$7,""),""))),IF(NOT(_xlfn.ISFORMULA(D568)),IF(AND(ISNUMBER(D568),D568&lt;&gt;0),Accueil!$B$7,IF(NOT(_xlfn.ISFORMULA(G568)),IF(AND(ISNUMBER(G568),G568&lt;&gt;0),Accueil!$B$7,""),"")),IF(NOT(_xlfn.ISFORMULA(G568)),IF(AND(ISNUMBER(G568),G568&lt;&gt;0),Accueil!$B$7,""),"")))</f>
        <v/>
      </c>
      <c r="AF568" s="231" t="str">
        <f t="shared" ca="1" si="97"/>
        <v/>
      </c>
      <c r="AG568" s="231">
        <f ca="1">IF($AC568,ROUND(IF(ISNUMBER(E568),E568,0)*(IF(OR(ISNUMBER(SEARCH("Non déductible",$C568)),ISNUMBER(SEARCH("Non deductible",$C568))),0,IF(ISNUMBER(SEARCH("Repas",$C568)),0.5,IF(ISNUMBER(SEARCH("Bureau à domicile",$C568)),Accueil!$B$13,IF(OR(ISNUMBER(SEARCH("Véhicule",$C568)),ISNUMBER(SEARCH("Vehicule",$C568)),ISNUMBER(SEARCH("vehicule",$C568))),Accueil!$B$14,IFERROR(VLOOKUP($C568,$L$3:$P$43,5,FALSE),1)))))),2),0)</f>
        <v>0</v>
      </c>
      <c r="AH568" s="231">
        <f ca="1">IF($AD568,ROUND(IF(ISNUMBER(F568),F568,0)*(IF(OR(ISNUMBER(SEARCH("Non déductible",$C568)),ISNUMBER(SEARCH("Non deductible",$C568))),0,IF(ISNUMBER(SEARCH("Repas",$C568)),0.5,IF(ISNUMBER(SEARCH("Bureau à domicile",$C568)),Accueil!$B$13,IF(OR(ISNUMBER(SEARCH("Véhicule",$C568)),ISNUMBER(SEARCH("Vehicule",$C568)),ISNUMBER(SEARCH("vehicule",$C568))),Accueil!$B$14,IFERROR(VLOOKUP($C568,$L$3:$P$43,5,FALSE),1)))))),2),0)</f>
        <v>0</v>
      </c>
    </row>
    <row r="569" spans="1:34" ht="20.100000000000001" customHeight="1" x14ac:dyDescent="0.25">
      <c r="A569" s="248" t="str">
        <f>IF(NOT(_xlfn.ISFORMULA(D569)),IF(AND(ISNUMBER(D569),D569&lt;&gt;0),Accueil!$B$7,IF(NOT(_xlfn.ISFORMULA(G569)),IF(AND(ISNUMBER(G569),G569&lt;&gt;0),Accueil!$B$7,""),"")),IF(NOT(_xlfn.ISFORMULA(G569)),IF(AND(ISNUMBER(G569),G569&lt;&gt;0),Accueil!$B$7,""),""))</f>
        <v/>
      </c>
      <c r="B569" s="37"/>
      <c r="C569" s="50"/>
      <c r="D569" s="249" t="str">
        <f t="shared" ca="1" si="88"/>
        <v/>
      </c>
      <c r="E569" s="223" t="str">
        <f t="shared" ca="1" si="89"/>
        <v/>
      </c>
      <c r="F569" s="223" t="str">
        <f t="shared" ca="1" si="90"/>
        <v/>
      </c>
      <c r="G569" s="224" t="str">
        <f t="shared" ca="1" si="91"/>
        <v/>
      </c>
      <c r="H569" s="255" t="str">
        <f t="shared" ca="1" si="92"/>
        <v/>
      </c>
      <c r="I569" s="251" t="str">
        <f t="shared" ca="1" si="93"/>
        <v/>
      </c>
      <c r="J569" s="244" t="str">
        <f t="shared" ca="1" si="94"/>
        <v/>
      </c>
      <c r="K569" s="35"/>
      <c r="L569" s="148"/>
      <c r="M569" s="148"/>
      <c r="N569" s="148"/>
      <c r="O569" s="148"/>
      <c r="P569" s="148"/>
      <c r="Q569" s="148"/>
      <c r="R569" s="148"/>
      <c r="S569" s="148"/>
      <c r="T569" s="197"/>
      <c r="U569" s="35"/>
      <c r="X569" s="148"/>
      <c r="Y569" s="148"/>
      <c r="Z569" s="148"/>
      <c r="AA569" s="228" t="b">
        <f t="shared" ca="1" si="95"/>
        <v>1</v>
      </c>
      <c r="AB569" s="228" t="b">
        <f t="shared" si="96"/>
        <v>0</v>
      </c>
      <c r="AC569" s="228" t="b">
        <f ca="1">AND(Accueil!$Z$100="Régulière",Accueil!$E$5="Oui",$AA569,NOT($AB569),OR($AE569="",Accueil!$E$7="",NOT(ISNUMBER(Accueil!$E$7)),$AE569&gt;=Accueil!$E$7))</f>
        <v>0</v>
      </c>
      <c r="AD569" s="228" t="b">
        <f ca="1">AND(Accueil!$Z$100="Régulière",Accueil!$E$8="Oui",$AA569,NOT($AB569),OR($AE569="",Accueil!$E$10="",NOT(ISNUMBER(Accueil!$E$10)),$AE569&gt;=Accueil!$E$10))</f>
        <v>0</v>
      </c>
      <c r="AE569" s="247" t="str">
        <f>IF(NOT(_xlfn.ISFORMULA(A569)),IF(ISNUMBER(A569),A569,IF(NOT(_xlfn.ISFORMULA(D569)),IF(AND(ISNUMBER(D569),D569&lt;&gt;0),Accueil!$B$7,IF(NOT(_xlfn.ISFORMULA(G569)),IF(AND(ISNUMBER(G569),G569&lt;&gt;0),Accueil!$B$7,""),"")),IF(NOT(_xlfn.ISFORMULA(G569)),IF(AND(ISNUMBER(G569),G569&lt;&gt;0),Accueil!$B$7,""),""))),IF(NOT(_xlfn.ISFORMULA(D569)),IF(AND(ISNUMBER(D569),D569&lt;&gt;0),Accueil!$B$7,IF(NOT(_xlfn.ISFORMULA(G569)),IF(AND(ISNUMBER(G569),G569&lt;&gt;0),Accueil!$B$7,""),"")),IF(NOT(_xlfn.ISFORMULA(G569)),IF(AND(ISNUMBER(G569),G569&lt;&gt;0),Accueil!$B$7,""),"")))</f>
        <v/>
      </c>
      <c r="AF569" s="231" t="str">
        <f t="shared" ca="1" si="97"/>
        <v/>
      </c>
      <c r="AG569" s="231">
        <f ca="1">IF($AC569,ROUND(IF(ISNUMBER(E569),E569,0)*(IF(OR(ISNUMBER(SEARCH("Non déductible",$C569)),ISNUMBER(SEARCH("Non deductible",$C569))),0,IF(ISNUMBER(SEARCH("Repas",$C569)),0.5,IF(ISNUMBER(SEARCH("Bureau à domicile",$C569)),Accueil!$B$13,IF(OR(ISNUMBER(SEARCH("Véhicule",$C569)),ISNUMBER(SEARCH("Vehicule",$C569)),ISNUMBER(SEARCH("vehicule",$C569))),Accueil!$B$14,IFERROR(VLOOKUP($C569,$L$3:$P$43,5,FALSE),1)))))),2),0)</f>
        <v>0</v>
      </c>
      <c r="AH569" s="231">
        <f ca="1">IF($AD569,ROUND(IF(ISNUMBER(F569),F569,0)*(IF(OR(ISNUMBER(SEARCH("Non déductible",$C569)),ISNUMBER(SEARCH("Non deductible",$C569))),0,IF(ISNUMBER(SEARCH("Repas",$C569)),0.5,IF(ISNUMBER(SEARCH("Bureau à domicile",$C569)),Accueil!$B$13,IF(OR(ISNUMBER(SEARCH("Véhicule",$C569)),ISNUMBER(SEARCH("Vehicule",$C569)),ISNUMBER(SEARCH("vehicule",$C569))),Accueil!$B$14,IFERROR(VLOOKUP($C569,$L$3:$P$43,5,FALSE),1)))))),2),0)</f>
        <v>0</v>
      </c>
    </row>
    <row r="570" spans="1:34" ht="20.100000000000001" customHeight="1" x14ac:dyDescent="0.25">
      <c r="A570" s="248" t="str">
        <f>IF(NOT(_xlfn.ISFORMULA(D570)),IF(AND(ISNUMBER(D570),D570&lt;&gt;0),Accueil!$B$7,IF(NOT(_xlfn.ISFORMULA(G570)),IF(AND(ISNUMBER(G570),G570&lt;&gt;0),Accueil!$B$7,""),"")),IF(NOT(_xlfn.ISFORMULA(G570)),IF(AND(ISNUMBER(G570),G570&lt;&gt;0),Accueil!$B$7,""),""))</f>
        <v/>
      </c>
      <c r="B570" s="37"/>
      <c r="C570" s="50"/>
      <c r="D570" s="249" t="str">
        <f t="shared" ca="1" si="88"/>
        <v/>
      </c>
      <c r="E570" s="223" t="str">
        <f t="shared" ca="1" si="89"/>
        <v/>
      </c>
      <c r="F570" s="223" t="str">
        <f t="shared" ca="1" si="90"/>
        <v/>
      </c>
      <c r="G570" s="224" t="str">
        <f t="shared" ca="1" si="91"/>
        <v/>
      </c>
      <c r="H570" s="255" t="str">
        <f t="shared" ca="1" si="92"/>
        <v/>
      </c>
      <c r="I570" s="251" t="str">
        <f t="shared" ca="1" si="93"/>
        <v/>
      </c>
      <c r="J570" s="244" t="str">
        <f t="shared" ca="1" si="94"/>
        <v/>
      </c>
      <c r="K570" s="35"/>
      <c r="L570" s="148"/>
      <c r="M570" s="148"/>
      <c r="N570" s="148"/>
      <c r="O570" s="148"/>
      <c r="P570" s="148"/>
      <c r="Q570" s="148"/>
      <c r="R570" s="148"/>
      <c r="S570" s="148"/>
      <c r="T570" s="197"/>
      <c r="U570" s="35"/>
      <c r="X570" s="148"/>
      <c r="Y570" s="148"/>
      <c r="Z570" s="148"/>
      <c r="AA570" s="228" t="b">
        <f t="shared" ca="1" si="95"/>
        <v>1</v>
      </c>
      <c r="AB570" s="228" t="b">
        <f t="shared" si="96"/>
        <v>0</v>
      </c>
      <c r="AC570" s="228" t="b">
        <f ca="1">AND(Accueil!$Z$100="Régulière",Accueil!$E$5="Oui",$AA570,NOT($AB570),OR($AE570="",Accueil!$E$7="",NOT(ISNUMBER(Accueil!$E$7)),$AE570&gt;=Accueil!$E$7))</f>
        <v>0</v>
      </c>
      <c r="AD570" s="228" t="b">
        <f ca="1">AND(Accueil!$Z$100="Régulière",Accueil!$E$8="Oui",$AA570,NOT($AB570),OR($AE570="",Accueil!$E$10="",NOT(ISNUMBER(Accueil!$E$10)),$AE570&gt;=Accueil!$E$10))</f>
        <v>0</v>
      </c>
      <c r="AE570" s="247" t="str">
        <f>IF(NOT(_xlfn.ISFORMULA(A570)),IF(ISNUMBER(A570),A570,IF(NOT(_xlfn.ISFORMULA(D570)),IF(AND(ISNUMBER(D570),D570&lt;&gt;0),Accueil!$B$7,IF(NOT(_xlfn.ISFORMULA(G570)),IF(AND(ISNUMBER(G570),G570&lt;&gt;0),Accueil!$B$7,""),"")),IF(NOT(_xlfn.ISFORMULA(G570)),IF(AND(ISNUMBER(G570),G570&lt;&gt;0),Accueil!$B$7,""),""))),IF(NOT(_xlfn.ISFORMULA(D570)),IF(AND(ISNUMBER(D570),D570&lt;&gt;0),Accueil!$B$7,IF(NOT(_xlfn.ISFORMULA(G570)),IF(AND(ISNUMBER(G570),G570&lt;&gt;0),Accueil!$B$7,""),"")),IF(NOT(_xlfn.ISFORMULA(G570)),IF(AND(ISNUMBER(G570),G570&lt;&gt;0),Accueil!$B$7,""),"")))</f>
        <v/>
      </c>
      <c r="AF570" s="231" t="str">
        <f t="shared" ca="1" si="97"/>
        <v/>
      </c>
      <c r="AG570" s="231">
        <f ca="1">IF($AC570,ROUND(IF(ISNUMBER(E570),E570,0)*(IF(OR(ISNUMBER(SEARCH("Non déductible",$C570)),ISNUMBER(SEARCH("Non deductible",$C570))),0,IF(ISNUMBER(SEARCH("Repas",$C570)),0.5,IF(ISNUMBER(SEARCH("Bureau à domicile",$C570)),Accueil!$B$13,IF(OR(ISNUMBER(SEARCH("Véhicule",$C570)),ISNUMBER(SEARCH("Vehicule",$C570)),ISNUMBER(SEARCH("vehicule",$C570))),Accueil!$B$14,IFERROR(VLOOKUP($C570,$L$3:$P$43,5,FALSE),1)))))),2),0)</f>
        <v>0</v>
      </c>
      <c r="AH570" s="231">
        <f ca="1">IF($AD570,ROUND(IF(ISNUMBER(F570),F570,0)*(IF(OR(ISNUMBER(SEARCH("Non déductible",$C570)),ISNUMBER(SEARCH("Non deductible",$C570))),0,IF(ISNUMBER(SEARCH("Repas",$C570)),0.5,IF(ISNUMBER(SEARCH("Bureau à domicile",$C570)),Accueil!$B$13,IF(OR(ISNUMBER(SEARCH("Véhicule",$C570)),ISNUMBER(SEARCH("Vehicule",$C570)),ISNUMBER(SEARCH("vehicule",$C570))),Accueil!$B$14,IFERROR(VLOOKUP($C570,$L$3:$P$43,5,FALSE),1)))))),2),0)</f>
        <v>0</v>
      </c>
    </row>
    <row r="571" spans="1:34" ht="20.100000000000001" customHeight="1" x14ac:dyDescent="0.25">
      <c r="A571" s="248" t="str">
        <f>IF(NOT(_xlfn.ISFORMULA(D571)),IF(AND(ISNUMBER(D571),D571&lt;&gt;0),Accueil!$B$7,IF(NOT(_xlfn.ISFORMULA(G571)),IF(AND(ISNUMBER(G571),G571&lt;&gt;0),Accueil!$B$7,""),"")),IF(NOT(_xlfn.ISFORMULA(G571)),IF(AND(ISNUMBER(G571),G571&lt;&gt;0),Accueil!$B$7,""),""))</f>
        <v/>
      </c>
      <c r="B571" s="37"/>
      <c r="C571" s="50"/>
      <c r="D571" s="249" t="str">
        <f t="shared" ca="1" si="88"/>
        <v/>
      </c>
      <c r="E571" s="223" t="str">
        <f t="shared" ca="1" si="89"/>
        <v/>
      </c>
      <c r="F571" s="223" t="str">
        <f t="shared" ca="1" si="90"/>
        <v/>
      </c>
      <c r="G571" s="224" t="str">
        <f t="shared" ca="1" si="91"/>
        <v/>
      </c>
      <c r="H571" s="255" t="str">
        <f t="shared" ca="1" si="92"/>
        <v/>
      </c>
      <c r="I571" s="251" t="str">
        <f t="shared" ca="1" si="93"/>
        <v/>
      </c>
      <c r="J571" s="244" t="str">
        <f t="shared" ca="1" si="94"/>
        <v/>
      </c>
      <c r="K571" s="35"/>
      <c r="L571" s="148"/>
      <c r="M571" s="148"/>
      <c r="N571" s="148"/>
      <c r="O571" s="148"/>
      <c r="P571" s="148"/>
      <c r="Q571" s="148"/>
      <c r="R571" s="148"/>
      <c r="S571" s="148"/>
      <c r="T571" s="197"/>
      <c r="U571" s="35"/>
      <c r="X571" s="148"/>
      <c r="Y571" s="148"/>
      <c r="Z571" s="148"/>
      <c r="AA571" s="228" t="b">
        <f t="shared" ca="1" si="95"/>
        <v>1</v>
      </c>
      <c r="AB571" s="228" t="b">
        <f t="shared" si="96"/>
        <v>0</v>
      </c>
      <c r="AC571" s="228" t="b">
        <f ca="1">AND(Accueil!$Z$100="Régulière",Accueil!$E$5="Oui",$AA571,NOT($AB571),OR($AE571="",Accueil!$E$7="",NOT(ISNUMBER(Accueil!$E$7)),$AE571&gt;=Accueil!$E$7))</f>
        <v>0</v>
      </c>
      <c r="AD571" s="228" t="b">
        <f ca="1">AND(Accueil!$Z$100="Régulière",Accueil!$E$8="Oui",$AA571,NOT($AB571),OR($AE571="",Accueil!$E$10="",NOT(ISNUMBER(Accueil!$E$10)),$AE571&gt;=Accueil!$E$10))</f>
        <v>0</v>
      </c>
      <c r="AE571" s="247" t="str">
        <f>IF(NOT(_xlfn.ISFORMULA(A571)),IF(ISNUMBER(A571),A571,IF(NOT(_xlfn.ISFORMULA(D571)),IF(AND(ISNUMBER(D571),D571&lt;&gt;0),Accueil!$B$7,IF(NOT(_xlfn.ISFORMULA(G571)),IF(AND(ISNUMBER(G571),G571&lt;&gt;0),Accueil!$B$7,""),"")),IF(NOT(_xlfn.ISFORMULA(G571)),IF(AND(ISNUMBER(G571),G571&lt;&gt;0),Accueil!$B$7,""),""))),IF(NOT(_xlfn.ISFORMULA(D571)),IF(AND(ISNUMBER(D571),D571&lt;&gt;0),Accueil!$B$7,IF(NOT(_xlfn.ISFORMULA(G571)),IF(AND(ISNUMBER(G571),G571&lt;&gt;0),Accueil!$B$7,""),"")),IF(NOT(_xlfn.ISFORMULA(G571)),IF(AND(ISNUMBER(G571),G571&lt;&gt;0),Accueil!$B$7,""),"")))</f>
        <v/>
      </c>
      <c r="AF571" s="231" t="str">
        <f t="shared" ca="1" si="97"/>
        <v/>
      </c>
      <c r="AG571" s="231">
        <f ca="1">IF($AC571,ROUND(IF(ISNUMBER(E571),E571,0)*(IF(OR(ISNUMBER(SEARCH("Non déductible",$C571)),ISNUMBER(SEARCH("Non deductible",$C571))),0,IF(ISNUMBER(SEARCH("Repas",$C571)),0.5,IF(ISNUMBER(SEARCH("Bureau à domicile",$C571)),Accueil!$B$13,IF(OR(ISNUMBER(SEARCH("Véhicule",$C571)),ISNUMBER(SEARCH("Vehicule",$C571)),ISNUMBER(SEARCH("vehicule",$C571))),Accueil!$B$14,IFERROR(VLOOKUP($C571,$L$3:$P$43,5,FALSE),1)))))),2),0)</f>
        <v>0</v>
      </c>
      <c r="AH571" s="231">
        <f ca="1">IF($AD571,ROUND(IF(ISNUMBER(F571),F571,0)*(IF(OR(ISNUMBER(SEARCH("Non déductible",$C571)),ISNUMBER(SEARCH("Non deductible",$C571))),0,IF(ISNUMBER(SEARCH("Repas",$C571)),0.5,IF(ISNUMBER(SEARCH("Bureau à domicile",$C571)),Accueil!$B$13,IF(OR(ISNUMBER(SEARCH("Véhicule",$C571)),ISNUMBER(SEARCH("Vehicule",$C571)),ISNUMBER(SEARCH("vehicule",$C571))),Accueil!$B$14,IFERROR(VLOOKUP($C571,$L$3:$P$43,5,FALSE),1)))))),2),0)</f>
        <v>0</v>
      </c>
    </row>
    <row r="572" spans="1:34" ht="20.100000000000001" customHeight="1" x14ac:dyDescent="0.25">
      <c r="A572" s="248" t="str">
        <f>IF(NOT(_xlfn.ISFORMULA(D572)),IF(AND(ISNUMBER(D572),D572&lt;&gt;0),Accueil!$B$7,IF(NOT(_xlfn.ISFORMULA(G572)),IF(AND(ISNUMBER(G572),G572&lt;&gt;0),Accueil!$B$7,""),"")),IF(NOT(_xlfn.ISFORMULA(G572)),IF(AND(ISNUMBER(G572),G572&lt;&gt;0),Accueil!$B$7,""),""))</f>
        <v/>
      </c>
      <c r="B572" s="37"/>
      <c r="C572" s="50"/>
      <c r="D572" s="249" t="str">
        <f t="shared" ca="1" si="88"/>
        <v/>
      </c>
      <c r="E572" s="223" t="str">
        <f t="shared" ca="1" si="89"/>
        <v/>
      </c>
      <c r="F572" s="223" t="str">
        <f t="shared" ca="1" si="90"/>
        <v/>
      </c>
      <c r="G572" s="224" t="str">
        <f t="shared" ca="1" si="91"/>
        <v/>
      </c>
      <c r="H572" s="255" t="str">
        <f t="shared" ca="1" si="92"/>
        <v/>
      </c>
      <c r="I572" s="251" t="str">
        <f t="shared" ca="1" si="93"/>
        <v/>
      </c>
      <c r="J572" s="244" t="str">
        <f t="shared" ca="1" si="94"/>
        <v/>
      </c>
      <c r="K572" s="35"/>
      <c r="L572" s="148"/>
      <c r="M572" s="148"/>
      <c r="N572" s="148"/>
      <c r="O572" s="148"/>
      <c r="P572" s="148"/>
      <c r="Q572" s="148"/>
      <c r="R572" s="148"/>
      <c r="S572" s="148"/>
      <c r="T572" s="197"/>
      <c r="U572" s="35"/>
      <c r="X572" s="148"/>
      <c r="Y572" s="148"/>
      <c r="Z572" s="148"/>
      <c r="AA572" s="228" t="b">
        <f t="shared" ca="1" si="95"/>
        <v>1</v>
      </c>
      <c r="AB572" s="228" t="b">
        <f t="shared" si="96"/>
        <v>0</v>
      </c>
      <c r="AC572" s="228" t="b">
        <f ca="1">AND(Accueil!$Z$100="Régulière",Accueil!$E$5="Oui",$AA572,NOT($AB572),OR($AE572="",Accueil!$E$7="",NOT(ISNUMBER(Accueil!$E$7)),$AE572&gt;=Accueil!$E$7))</f>
        <v>0</v>
      </c>
      <c r="AD572" s="228" t="b">
        <f ca="1">AND(Accueil!$Z$100="Régulière",Accueil!$E$8="Oui",$AA572,NOT($AB572),OR($AE572="",Accueil!$E$10="",NOT(ISNUMBER(Accueil!$E$10)),$AE572&gt;=Accueil!$E$10))</f>
        <v>0</v>
      </c>
      <c r="AE572" s="247" t="str">
        <f>IF(NOT(_xlfn.ISFORMULA(A572)),IF(ISNUMBER(A572),A572,IF(NOT(_xlfn.ISFORMULA(D572)),IF(AND(ISNUMBER(D572),D572&lt;&gt;0),Accueil!$B$7,IF(NOT(_xlfn.ISFORMULA(G572)),IF(AND(ISNUMBER(G572),G572&lt;&gt;0),Accueil!$B$7,""),"")),IF(NOT(_xlfn.ISFORMULA(G572)),IF(AND(ISNUMBER(G572),G572&lt;&gt;0),Accueil!$B$7,""),""))),IF(NOT(_xlfn.ISFORMULA(D572)),IF(AND(ISNUMBER(D572),D572&lt;&gt;0),Accueil!$B$7,IF(NOT(_xlfn.ISFORMULA(G572)),IF(AND(ISNUMBER(G572),G572&lt;&gt;0),Accueil!$B$7,""),"")),IF(NOT(_xlfn.ISFORMULA(G572)),IF(AND(ISNUMBER(G572),G572&lt;&gt;0),Accueil!$B$7,""),"")))</f>
        <v/>
      </c>
      <c r="AF572" s="231" t="str">
        <f t="shared" ca="1" si="97"/>
        <v/>
      </c>
      <c r="AG572" s="231">
        <f ca="1">IF($AC572,ROUND(IF(ISNUMBER(E572),E572,0)*(IF(OR(ISNUMBER(SEARCH("Non déductible",$C572)),ISNUMBER(SEARCH("Non deductible",$C572))),0,IF(ISNUMBER(SEARCH("Repas",$C572)),0.5,IF(ISNUMBER(SEARCH("Bureau à domicile",$C572)),Accueil!$B$13,IF(OR(ISNUMBER(SEARCH("Véhicule",$C572)),ISNUMBER(SEARCH("Vehicule",$C572)),ISNUMBER(SEARCH("vehicule",$C572))),Accueil!$B$14,IFERROR(VLOOKUP($C572,$L$3:$P$43,5,FALSE),1)))))),2),0)</f>
        <v>0</v>
      </c>
      <c r="AH572" s="231">
        <f ca="1">IF($AD572,ROUND(IF(ISNUMBER(F572),F572,0)*(IF(OR(ISNUMBER(SEARCH("Non déductible",$C572)),ISNUMBER(SEARCH("Non deductible",$C572))),0,IF(ISNUMBER(SEARCH("Repas",$C572)),0.5,IF(ISNUMBER(SEARCH("Bureau à domicile",$C572)),Accueil!$B$13,IF(OR(ISNUMBER(SEARCH("Véhicule",$C572)),ISNUMBER(SEARCH("Vehicule",$C572)),ISNUMBER(SEARCH("vehicule",$C572))),Accueil!$B$14,IFERROR(VLOOKUP($C572,$L$3:$P$43,5,FALSE),1)))))),2),0)</f>
        <v>0</v>
      </c>
    </row>
    <row r="573" spans="1:34" ht="20.100000000000001" customHeight="1" x14ac:dyDescent="0.25">
      <c r="A573" s="248" t="str">
        <f>IF(NOT(_xlfn.ISFORMULA(D573)),IF(AND(ISNUMBER(D573),D573&lt;&gt;0),Accueil!$B$7,IF(NOT(_xlfn.ISFORMULA(G573)),IF(AND(ISNUMBER(G573),G573&lt;&gt;0),Accueil!$B$7,""),"")),IF(NOT(_xlfn.ISFORMULA(G573)),IF(AND(ISNUMBER(G573),G573&lt;&gt;0),Accueil!$B$7,""),""))</f>
        <v/>
      </c>
      <c r="B573" s="37"/>
      <c r="C573" s="50"/>
      <c r="D573" s="249" t="str">
        <f t="shared" ca="1" si="88"/>
        <v/>
      </c>
      <c r="E573" s="223" t="str">
        <f t="shared" ca="1" si="89"/>
        <v/>
      </c>
      <c r="F573" s="223" t="str">
        <f t="shared" ca="1" si="90"/>
        <v/>
      </c>
      <c r="G573" s="224" t="str">
        <f t="shared" ca="1" si="91"/>
        <v/>
      </c>
      <c r="H573" s="255" t="str">
        <f t="shared" ca="1" si="92"/>
        <v/>
      </c>
      <c r="I573" s="251" t="str">
        <f t="shared" ca="1" si="93"/>
        <v/>
      </c>
      <c r="J573" s="244" t="str">
        <f t="shared" ca="1" si="94"/>
        <v/>
      </c>
      <c r="K573" s="35"/>
      <c r="L573" s="148"/>
      <c r="M573" s="148"/>
      <c r="N573" s="148"/>
      <c r="O573" s="148"/>
      <c r="P573" s="148"/>
      <c r="Q573" s="148"/>
      <c r="R573" s="148"/>
      <c r="S573" s="148"/>
      <c r="T573" s="197"/>
      <c r="U573" s="35"/>
      <c r="X573" s="148"/>
      <c r="Y573" s="148"/>
      <c r="Z573" s="148"/>
      <c r="AA573" s="228" t="b">
        <f t="shared" ca="1" si="95"/>
        <v>1</v>
      </c>
      <c r="AB573" s="228" t="b">
        <f t="shared" si="96"/>
        <v>0</v>
      </c>
      <c r="AC573" s="228" t="b">
        <f ca="1">AND(Accueil!$Z$100="Régulière",Accueil!$E$5="Oui",$AA573,NOT($AB573),OR($AE573="",Accueil!$E$7="",NOT(ISNUMBER(Accueil!$E$7)),$AE573&gt;=Accueil!$E$7))</f>
        <v>0</v>
      </c>
      <c r="AD573" s="228" t="b">
        <f ca="1">AND(Accueil!$Z$100="Régulière",Accueil!$E$8="Oui",$AA573,NOT($AB573),OR($AE573="",Accueil!$E$10="",NOT(ISNUMBER(Accueil!$E$10)),$AE573&gt;=Accueil!$E$10))</f>
        <v>0</v>
      </c>
      <c r="AE573" s="247" t="str">
        <f>IF(NOT(_xlfn.ISFORMULA(A573)),IF(ISNUMBER(A573),A573,IF(NOT(_xlfn.ISFORMULA(D573)),IF(AND(ISNUMBER(D573),D573&lt;&gt;0),Accueil!$B$7,IF(NOT(_xlfn.ISFORMULA(G573)),IF(AND(ISNUMBER(G573),G573&lt;&gt;0),Accueil!$B$7,""),"")),IF(NOT(_xlfn.ISFORMULA(G573)),IF(AND(ISNUMBER(G573),G573&lt;&gt;0),Accueil!$B$7,""),""))),IF(NOT(_xlfn.ISFORMULA(D573)),IF(AND(ISNUMBER(D573),D573&lt;&gt;0),Accueil!$B$7,IF(NOT(_xlfn.ISFORMULA(G573)),IF(AND(ISNUMBER(G573),G573&lt;&gt;0),Accueil!$B$7,""),"")),IF(NOT(_xlfn.ISFORMULA(G573)),IF(AND(ISNUMBER(G573),G573&lt;&gt;0),Accueil!$B$7,""),"")))</f>
        <v/>
      </c>
      <c r="AF573" s="231" t="str">
        <f t="shared" ca="1" si="97"/>
        <v/>
      </c>
      <c r="AG573" s="231">
        <f ca="1">IF($AC573,ROUND(IF(ISNUMBER(E573),E573,0)*(IF(OR(ISNUMBER(SEARCH("Non déductible",$C573)),ISNUMBER(SEARCH("Non deductible",$C573))),0,IF(ISNUMBER(SEARCH("Repas",$C573)),0.5,IF(ISNUMBER(SEARCH("Bureau à domicile",$C573)),Accueil!$B$13,IF(OR(ISNUMBER(SEARCH("Véhicule",$C573)),ISNUMBER(SEARCH("Vehicule",$C573)),ISNUMBER(SEARCH("vehicule",$C573))),Accueil!$B$14,IFERROR(VLOOKUP($C573,$L$3:$P$43,5,FALSE),1)))))),2),0)</f>
        <v>0</v>
      </c>
      <c r="AH573" s="231">
        <f ca="1">IF($AD573,ROUND(IF(ISNUMBER(F573),F573,0)*(IF(OR(ISNUMBER(SEARCH("Non déductible",$C573)),ISNUMBER(SEARCH("Non deductible",$C573))),0,IF(ISNUMBER(SEARCH("Repas",$C573)),0.5,IF(ISNUMBER(SEARCH("Bureau à domicile",$C573)),Accueil!$B$13,IF(OR(ISNUMBER(SEARCH("Véhicule",$C573)),ISNUMBER(SEARCH("Vehicule",$C573)),ISNUMBER(SEARCH("vehicule",$C573))),Accueil!$B$14,IFERROR(VLOOKUP($C573,$L$3:$P$43,5,FALSE),1)))))),2),0)</f>
        <v>0</v>
      </c>
    </row>
    <row r="574" spans="1:34" ht="20.100000000000001" customHeight="1" x14ac:dyDescent="0.25">
      <c r="A574" s="248" t="str">
        <f>IF(NOT(_xlfn.ISFORMULA(D574)),IF(AND(ISNUMBER(D574),D574&lt;&gt;0),Accueil!$B$7,IF(NOT(_xlfn.ISFORMULA(G574)),IF(AND(ISNUMBER(G574),G574&lt;&gt;0),Accueil!$B$7,""),"")),IF(NOT(_xlfn.ISFORMULA(G574)),IF(AND(ISNUMBER(G574),G574&lt;&gt;0),Accueil!$B$7,""),""))</f>
        <v/>
      </c>
      <c r="B574" s="37"/>
      <c r="C574" s="50"/>
      <c r="D574" s="249" t="str">
        <f t="shared" ca="1" si="88"/>
        <v/>
      </c>
      <c r="E574" s="223" t="str">
        <f t="shared" ca="1" si="89"/>
        <v/>
      </c>
      <c r="F574" s="223" t="str">
        <f t="shared" ca="1" si="90"/>
        <v/>
      </c>
      <c r="G574" s="224" t="str">
        <f t="shared" ca="1" si="91"/>
        <v/>
      </c>
      <c r="H574" s="255" t="str">
        <f t="shared" ca="1" si="92"/>
        <v/>
      </c>
      <c r="I574" s="251" t="str">
        <f t="shared" ca="1" si="93"/>
        <v/>
      </c>
      <c r="J574" s="244" t="str">
        <f t="shared" ca="1" si="94"/>
        <v/>
      </c>
      <c r="K574" s="35"/>
      <c r="L574" s="148"/>
      <c r="M574" s="148"/>
      <c r="N574" s="148"/>
      <c r="O574" s="148"/>
      <c r="P574" s="148"/>
      <c r="Q574" s="148"/>
      <c r="R574" s="148"/>
      <c r="S574" s="148"/>
      <c r="T574" s="197"/>
      <c r="U574" s="35"/>
      <c r="X574" s="148"/>
      <c r="Y574" s="148"/>
      <c r="Z574" s="148"/>
      <c r="AA574" s="228" t="b">
        <f t="shared" ca="1" si="95"/>
        <v>1</v>
      </c>
      <c r="AB574" s="228" t="b">
        <f t="shared" si="96"/>
        <v>0</v>
      </c>
      <c r="AC574" s="228" t="b">
        <f ca="1">AND(Accueil!$Z$100="Régulière",Accueil!$E$5="Oui",$AA574,NOT($AB574),OR($AE574="",Accueil!$E$7="",NOT(ISNUMBER(Accueil!$E$7)),$AE574&gt;=Accueil!$E$7))</f>
        <v>0</v>
      </c>
      <c r="AD574" s="228" t="b">
        <f ca="1">AND(Accueil!$Z$100="Régulière",Accueil!$E$8="Oui",$AA574,NOT($AB574),OR($AE574="",Accueil!$E$10="",NOT(ISNUMBER(Accueil!$E$10)),$AE574&gt;=Accueil!$E$10))</f>
        <v>0</v>
      </c>
      <c r="AE574" s="247" t="str">
        <f>IF(NOT(_xlfn.ISFORMULA(A574)),IF(ISNUMBER(A574),A574,IF(NOT(_xlfn.ISFORMULA(D574)),IF(AND(ISNUMBER(D574),D574&lt;&gt;0),Accueil!$B$7,IF(NOT(_xlfn.ISFORMULA(G574)),IF(AND(ISNUMBER(G574),G574&lt;&gt;0),Accueil!$B$7,""),"")),IF(NOT(_xlfn.ISFORMULA(G574)),IF(AND(ISNUMBER(G574),G574&lt;&gt;0),Accueil!$B$7,""),""))),IF(NOT(_xlfn.ISFORMULA(D574)),IF(AND(ISNUMBER(D574),D574&lt;&gt;0),Accueil!$B$7,IF(NOT(_xlfn.ISFORMULA(G574)),IF(AND(ISNUMBER(G574),G574&lt;&gt;0),Accueil!$B$7,""),"")),IF(NOT(_xlfn.ISFORMULA(G574)),IF(AND(ISNUMBER(G574),G574&lt;&gt;0),Accueil!$B$7,""),"")))</f>
        <v/>
      </c>
      <c r="AF574" s="231" t="str">
        <f t="shared" ca="1" si="97"/>
        <v/>
      </c>
      <c r="AG574" s="231">
        <f ca="1">IF($AC574,ROUND(IF(ISNUMBER(E574),E574,0)*(IF(OR(ISNUMBER(SEARCH("Non déductible",$C574)),ISNUMBER(SEARCH("Non deductible",$C574))),0,IF(ISNUMBER(SEARCH("Repas",$C574)),0.5,IF(ISNUMBER(SEARCH("Bureau à domicile",$C574)),Accueil!$B$13,IF(OR(ISNUMBER(SEARCH("Véhicule",$C574)),ISNUMBER(SEARCH("Vehicule",$C574)),ISNUMBER(SEARCH("vehicule",$C574))),Accueil!$B$14,IFERROR(VLOOKUP($C574,$L$3:$P$43,5,FALSE),1)))))),2),0)</f>
        <v>0</v>
      </c>
      <c r="AH574" s="231">
        <f ca="1">IF($AD574,ROUND(IF(ISNUMBER(F574),F574,0)*(IF(OR(ISNUMBER(SEARCH("Non déductible",$C574)),ISNUMBER(SEARCH("Non deductible",$C574))),0,IF(ISNUMBER(SEARCH("Repas",$C574)),0.5,IF(ISNUMBER(SEARCH("Bureau à domicile",$C574)),Accueil!$B$13,IF(OR(ISNUMBER(SEARCH("Véhicule",$C574)),ISNUMBER(SEARCH("Vehicule",$C574)),ISNUMBER(SEARCH("vehicule",$C574))),Accueil!$B$14,IFERROR(VLOOKUP($C574,$L$3:$P$43,5,FALSE),1)))))),2),0)</f>
        <v>0</v>
      </c>
    </row>
    <row r="575" spans="1:34" ht="20.100000000000001" customHeight="1" x14ac:dyDescent="0.25">
      <c r="A575" s="248" t="str">
        <f>IF(NOT(_xlfn.ISFORMULA(D575)),IF(AND(ISNUMBER(D575),D575&lt;&gt;0),Accueil!$B$7,IF(NOT(_xlfn.ISFORMULA(G575)),IF(AND(ISNUMBER(G575),G575&lt;&gt;0),Accueil!$B$7,""),"")),IF(NOT(_xlfn.ISFORMULA(G575)),IF(AND(ISNUMBER(G575),G575&lt;&gt;0),Accueil!$B$7,""),""))</f>
        <v/>
      </c>
      <c r="B575" s="37"/>
      <c r="C575" s="50"/>
      <c r="D575" s="249" t="str">
        <f t="shared" ca="1" si="88"/>
        <v/>
      </c>
      <c r="E575" s="223" t="str">
        <f t="shared" ca="1" si="89"/>
        <v/>
      </c>
      <c r="F575" s="223" t="str">
        <f t="shared" ca="1" si="90"/>
        <v/>
      </c>
      <c r="G575" s="224" t="str">
        <f t="shared" ca="1" si="91"/>
        <v/>
      </c>
      <c r="H575" s="255" t="str">
        <f t="shared" ca="1" si="92"/>
        <v/>
      </c>
      <c r="I575" s="251" t="str">
        <f t="shared" ca="1" si="93"/>
        <v/>
      </c>
      <c r="J575" s="244" t="str">
        <f t="shared" ca="1" si="94"/>
        <v/>
      </c>
      <c r="K575" s="35"/>
      <c r="L575" s="148"/>
      <c r="M575" s="148"/>
      <c r="N575" s="148"/>
      <c r="O575" s="148"/>
      <c r="P575" s="148"/>
      <c r="Q575" s="148"/>
      <c r="R575" s="148"/>
      <c r="S575" s="148"/>
      <c r="T575" s="197"/>
      <c r="U575" s="35"/>
      <c r="X575" s="148"/>
      <c r="Y575" s="148"/>
      <c r="Z575" s="148"/>
      <c r="AA575" s="228" t="b">
        <f t="shared" ca="1" si="95"/>
        <v>1</v>
      </c>
      <c r="AB575" s="228" t="b">
        <f t="shared" si="96"/>
        <v>0</v>
      </c>
      <c r="AC575" s="228" t="b">
        <f ca="1">AND(Accueil!$Z$100="Régulière",Accueil!$E$5="Oui",$AA575,NOT($AB575),OR($AE575="",Accueil!$E$7="",NOT(ISNUMBER(Accueil!$E$7)),$AE575&gt;=Accueil!$E$7))</f>
        <v>0</v>
      </c>
      <c r="AD575" s="228" t="b">
        <f ca="1">AND(Accueil!$Z$100="Régulière",Accueil!$E$8="Oui",$AA575,NOT($AB575),OR($AE575="",Accueil!$E$10="",NOT(ISNUMBER(Accueil!$E$10)),$AE575&gt;=Accueil!$E$10))</f>
        <v>0</v>
      </c>
      <c r="AE575" s="247" t="str">
        <f>IF(NOT(_xlfn.ISFORMULA(A575)),IF(ISNUMBER(A575),A575,IF(NOT(_xlfn.ISFORMULA(D575)),IF(AND(ISNUMBER(D575),D575&lt;&gt;0),Accueil!$B$7,IF(NOT(_xlfn.ISFORMULA(G575)),IF(AND(ISNUMBER(G575),G575&lt;&gt;0),Accueil!$B$7,""),"")),IF(NOT(_xlfn.ISFORMULA(G575)),IF(AND(ISNUMBER(G575),G575&lt;&gt;0),Accueil!$B$7,""),""))),IF(NOT(_xlfn.ISFORMULA(D575)),IF(AND(ISNUMBER(D575),D575&lt;&gt;0),Accueil!$B$7,IF(NOT(_xlfn.ISFORMULA(G575)),IF(AND(ISNUMBER(G575),G575&lt;&gt;0),Accueil!$B$7,""),"")),IF(NOT(_xlfn.ISFORMULA(G575)),IF(AND(ISNUMBER(G575),G575&lt;&gt;0),Accueil!$B$7,""),"")))</f>
        <v/>
      </c>
      <c r="AF575" s="231" t="str">
        <f t="shared" ca="1" si="97"/>
        <v/>
      </c>
      <c r="AG575" s="231">
        <f ca="1">IF($AC575,ROUND(IF(ISNUMBER(E575),E575,0)*(IF(OR(ISNUMBER(SEARCH("Non déductible",$C575)),ISNUMBER(SEARCH("Non deductible",$C575))),0,IF(ISNUMBER(SEARCH("Repas",$C575)),0.5,IF(ISNUMBER(SEARCH("Bureau à domicile",$C575)),Accueil!$B$13,IF(OR(ISNUMBER(SEARCH("Véhicule",$C575)),ISNUMBER(SEARCH("Vehicule",$C575)),ISNUMBER(SEARCH("vehicule",$C575))),Accueil!$B$14,IFERROR(VLOOKUP($C575,$L$3:$P$43,5,FALSE),1)))))),2),0)</f>
        <v>0</v>
      </c>
      <c r="AH575" s="231">
        <f ca="1">IF($AD575,ROUND(IF(ISNUMBER(F575),F575,0)*(IF(OR(ISNUMBER(SEARCH("Non déductible",$C575)),ISNUMBER(SEARCH("Non deductible",$C575))),0,IF(ISNUMBER(SEARCH("Repas",$C575)),0.5,IF(ISNUMBER(SEARCH("Bureau à domicile",$C575)),Accueil!$B$13,IF(OR(ISNUMBER(SEARCH("Véhicule",$C575)),ISNUMBER(SEARCH("Vehicule",$C575)),ISNUMBER(SEARCH("vehicule",$C575))),Accueil!$B$14,IFERROR(VLOOKUP($C575,$L$3:$P$43,5,FALSE),1)))))),2),0)</f>
        <v>0</v>
      </c>
    </row>
    <row r="576" spans="1:34" ht="20.100000000000001" customHeight="1" x14ac:dyDescent="0.25">
      <c r="A576" s="248" t="str">
        <f>IF(NOT(_xlfn.ISFORMULA(D576)),IF(AND(ISNUMBER(D576),D576&lt;&gt;0),Accueil!$B$7,IF(NOT(_xlfn.ISFORMULA(G576)),IF(AND(ISNUMBER(G576),G576&lt;&gt;0),Accueil!$B$7,""),"")),IF(NOT(_xlfn.ISFORMULA(G576)),IF(AND(ISNUMBER(G576),G576&lt;&gt;0),Accueil!$B$7,""),""))</f>
        <v/>
      </c>
      <c r="B576" s="37"/>
      <c r="C576" s="50"/>
      <c r="D576" s="249" t="str">
        <f t="shared" ca="1" si="88"/>
        <v/>
      </c>
      <c r="E576" s="223" t="str">
        <f t="shared" ca="1" si="89"/>
        <v/>
      </c>
      <c r="F576" s="223" t="str">
        <f t="shared" ca="1" si="90"/>
        <v/>
      </c>
      <c r="G576" s="224" t="str">
        <f t="shared" ca="1" si="91"/>
        <v/>
      </c>
      <c r="H576" s="255" t="str">
        <f t="shared" ca="1" si="92"/>
        <v/>
      </c>
      <c r="I576" s="251" t="str">
        <f t="shared" ca="1" si="93"/>
        <v/>
      </c>
      <c r="J576" s="244" t="str">
        <f t="shared" ca="1" si="94"/>
        <v/>
      </c>
      <c r="K576" s="35"/>
      <c r="L576" s="148"/>
      <c r="M576" s="148"/>
      <c r="N576" s="148"/>
      <c r="O576" s="148"/>
      <c r="P576" s="148"/>
      <c r="Q576" s="148"/>
      <c r="R576" s="148"/>
      <c r="S576" s="148"/>
      <c r="T576" s="197"/>
      <c r="U576" s="35"/>
      <c r="X576" s="148"/>
      <c r="Y576" s="148"/>
      <c r="Z576" s="148"/>
      <c r="AA576" s="228" t="b">
        <f t="shared" ca="1" si="95"/>
        <v>1</v>
      </c>
      <c r="AB576" s="228" t="b">
        <f t="shared" si="96"/>
        <v>0</v>
      </c>
      <c r="AC576" s="228" t="b">
        <f ca="1">AND(Accueil!$Z$100="Régulière",Accueil!$E$5="Oui",$AA576,NOT($AB576),OR($AE576="",Accueil!$E$7="",NOT(ISNUMBER(Accueil!$E$7)),$AE576&gt;=Accueil!$E$7))</f>
        <v>0</v>
      </c>
      <c r="AD576" s="228" t="b">
        <f ca="1">AND(Accueil!$Z$100="Régulière",Accueil!$E$8="Oui",$AA576,NOT($AB576),OR($AE576="",Accueil!$E$10="",NOT(ISNUMBER(Accueil!$E$10)),$AE576&gt;=Accueil!$E$10))</f>
        <v>0</v>
      </c>
      <c r="AE576" s="247" t="str">
        <f>IF(NOT(_xlfn.ISFORMULA(A576)),IF(ISNUMBER(A576),A576,IF(NOT(_xlfn.ISFORMULA(D576)),IF(AND(ISNUMBER(D576),D576&lt;&gt;0),Accueil!$B$7,IF(NOT(_xlfn.ISFORMULA(G576)),IF(AND(ISNUMBER(G576),G576&lt;&gt;0),Accueil!$B$7,""),"")),IF(NOT(_xlfn.ISFORMULA(G576)),IF(AND(ISNUMBER(G576),G576&lt;&gt;0),Accueil!$B$7,""),""))),IF(NOT(_xlfn.ISFORMULA(D576)),IF(AND(ISNUMBER(D576),D576&lt;&gt;0),Accueil!$B$7,IF(NOT(_xlfn.ISFORMULA(G576)),IF(AND(ISNUMBER(G576),G576&lt;&gt;0),Accueil!$B$7,""),"")),IF(NOT(_xlfn.ISFORMULA(G576)),IF(AND(ISNUMBER(G576),G576&lt;&gt;0),Accueil!$B$7,""),"")))</f>
        <v/>
      </c>
      <c r="AF576" s="231" t="str">
        <f t="shared" ca="1" si="97"/>
        <v/>
      </c>
      <c r="AG576" s="231">
        <f ca="1">IF($AC576,ROUND(IF(ISNUMBER(E576),E576,0)*(IF(OR(ISNUMBER(SEARCH("Non déductible",$C576)),ISNUMBER(SEARCH("Non deductible",$C576))),0,IF(ISNUMBER(SEARCH("Repas",$C576)),0.5,IF(ISNUMBER(SEARCH("Bureau à domicile",$C576)),Accueil!$B$13,IF(OR(ISNUMBER(SEARCH("Véhicule",$C576)),ISNUMBER(SEARCH("Vehicule",$C576)),ISNUMBER(SEARCH("vehicule",$C576))),Accueil!$B$14,IFERROR(VLOOKUP($C576,$L$3:$P$43,5,FALSE),1)))))),2),0)</f>
        <v>0</v>
      </c>
      <c r="AH576" s="231">
        <f ca="1">IF($AD576,ROUND(IF(ISNUMBER(F576),F576,0)*(IF(OR(ISNUMBER(SEARCH("Non déductible",$C576)),ISNUMBER(SEARCH("Non deductible",$C576))),0,IF(ISNUMBER(SEARCH("Repas",$C576)),0.5,IF(ISNUMBER(SEARCH("Bureau à domicile",$C576)),Accueil!$B$13,IF(OR(ISNUMBER(SEARCH("Véhicule",$C576)),ISNUMBER(SEARCH("Vehicule",$C576)),ISNUMBER(SEARCH("vehicule",$C576))),Accueil!$B$14,IFERROR(VLOOKUP($C576,$L$3:$P$43,5,FALSE),1)))))),2),0)</f>
        <v>0</v>
      </c>
    </row>
    <row r="577" spans="1:34" ht="20.100000000000001" customHeight="1" x14ac:dyDescent="0.25">
      <c r="A577" s="248" t="str">
        <f>IF(NOT(_xlfn.ISFORMULA(D577)),IF(AND(ISNUMBER(D577),D577&lt;&gt;0),Accueil!$B$7,IF(NOT(_xlfn.ISFORMULA(G577)),IF(AND(ISNUMBER(G577),G577&lt;&gt;0),Accueil!$B$7,""),"")),IF(NOT(_xlfn.ISFORMULA(G577)),IF(AND(ISNUMBER(G577),G577&lt;&gt;0),Accueil!$B$7,""),""))</f>
        <v/>
      </c>
      <c r="B577" s="37"/>
      <c r="C577" s="50"/>
      <c r="D577" s="249" t="str">
        <f t="shared" ca="1" si="88"/>
        <v/>
      </c>
      <c r="E577" s="223" t="str">
        <f t="shared" ca="1" si="89"/>
        <v/>
      </c>
      <c r="F577" s="223" t="str">
        <f t="shared" ca="1" si="90"/>
        <v/>
      </c>
      <c r="G577" s="224" t="str">
        <f t="shared" ca="1" si="91"/>
        <v/>
      </c>
      <c r="H577" s="255" t="str">
        <f t="shared" ca="1" si="92"/>
        <v/>
      </c>
      <c r="I577" s="251" t="str">
        <f t="shared" ca="1" si="93"/>
        <v/>
      </c>
      <c r="J577" s="244" t="str">
        <f t="shared" ca="1" si="94"/>
        <v/>
      </c>
      <c r="K577" s="35"/>
      <c r="L577" s="148"/>
      <c r="M577" s="148"/>
      <c r="N577" s="148"/>
      <c r="O577" s="148"/>
      <c r="P577" s="148"/>
      <c r="Q577" s="148"/>
      <c r="R577" s="148"/>
      <c r="S577" s="148"/>
      <c r="T577" s="197"/>
      <c r="U577" s="35"/>
      <c r="X577" s="148"/>
      <c r="Y577" s="148"/>
      <c r="Z577" s="148"/>
      <c r="AA577" s="228" t="b">
        <f t="shared" ca="1" si="95"/>
        <v>1</v>
      </c>
      <c r="AB577" s="228" t="b">
        <f t="shared" si="96"/>
        <v>0</v>
      </c>
      <c r="AC577" s="228" t="b">
        <f ca="1">AND(Accueil!$Z$100="Régulière",Accueil!$E$5="Oui",$AA577,NOT($AB577),OR($AE577="",Accueil!$E$7="",NOT(ISNUMBER(Accueil!$E$7)),$AE577&gt;=Accueil!$E$7))</f>
        <v>0</v>
      </c>
      <c r="AD577" s="228" t="b">
        <f ca="1">AND(Accueil!$Z$100="Régulière",Accueil!$E$8="Oui",$AA577,NOT($AB577),OR($AE577="",Accueil!$E$10="",NOT(ISNUMBER(Accueil!$E$10)),$AE577&gt;=Accueil!$E$10))</f>
        <v>0</v>
      </c>
      <c r="AE577" s="247" t="str">
        <f>IF(NOT(_xlfn.ISFORMULA(A577)),IF(ISNUMBER(A577),A577,IF(NOT(_xlfn.ISFORMULA(D577)),IF(AND(ISNUMBER(D577),D577&lt;&gt;0),Accueil!$B$7,IF(NOT(_xlfn.ISFORMULA(G577)),IF(AND(ISNUMBER(G577),G577&lt;&gt;0),Accueil!$B$7,""),"")),IF(NOT(_xlfn.ISFORMULA(G577)),IF(AND(ISNUMBER(G577),G577&lt;&gt;0),Accueil!$B$7,""),""))),IF(NOT(_xlfn.ISFORMULA(D577)),IF(AND(ISNUMBER(D577),D577&lt;&gt;0),Accueil!$B$7,IF(NOT(_xlfn.ISFORMULA(G577)),IF(AND(ISNUMBER(G577),G577&lt;&gt;0),Accueil!$B$7,""),"")),IF(NOT(_xlfn.ISFORMULA(G577)),IF(AND(ISNUMBER(G577),G577&lt;&gt;0),Accueil!$B$7,""),"")))</f>
        <v/>
      </c>
      <c r="AF577" s="231" t="str">
        <f t="shared" ca="1" si="97"/>
        <v/>
      </c>
      <c r="AG577" s="231">
        <f ca="1">IF($AC577,ROUND(IF(ISNUMBER(E577),E577,0)*(IF(OR(ISNUMBER(SEARCH("Non déductible",$C577)),ISNUMBER(SEARCH("Non deductible",$C577))),0,IF(ISNUMBER(SEARCH("Repas",$C577)),0.5,IF(ISNUMBER(SEARCH("Bureau à domicile",$C577)),Accueil!$B$13,IF(OR(ISNUMBER(SEARCH("Véhicule",$C577)),ISNUMBER(SEARCH("Vehicule",$C577)),ISNUMBER(SEARCH("vehicule",$C577))),Accueil!$B$14,IFERROR(VLOOKUP($C577,$L$3:$P$43,5,FALSE),1)))))),2),0)</f>
        <v>0</v>
      </c>
      <c r="AH577" s="231">
        <f ca="1">IF($AD577,ROUND(IF(ISNUMBER(F577),F577,0)*(IF(OR(ISNUMBER(SEARCH("Non déductible",$C577)),ISNUMBER(SEARCH("Non deductible",$C577))),0,IF(ISNUMBER(SEARCH("Repas",$C577)),0.5,IF(ISNUMBER(SEARCH("Bureau à domicile",$C577)),Accueil!$B$13,IF(OR(ISNUMBER(SEARCH("Véhicule",$C577)),ISNUMBER(SEARCH("Vehicule",$C577)),ISNUMBER(SEARCH("vehicule",$C577))),Accueil!$B$14,IFERROR(VLOOKUP($C577,$L$3:$P$43,5,FALSE),1)))))),2),0)</f>
        <v>0</v>
      </c>
    </row>
    <row r="578" spans="1:34" ht="20.100000000000001" customHeight="1" x14ac:dyDescent="0.25">
      <c r="A578" s="248" t="str">
        <f>IF(NOT(_xlfn.ISFORMULA(D578)),IF(AND(ISNUMBER(D578),D578&lt;&gt;0),Accueil!$B$7,IF(NOT(_xlfn.ISFORMULA(G578)),IF(AND(ISNUMBER(G578),G578&lt;&gt;0),Accueil!$B$7,""),"")),IF(NOT(_xlfn.ISFORMULA(G578)),IF(AND(ISNUMBER(G578),G578&lt;&gt;0),Accueil!$B$7,""),""))</f>
        <v/>
      </c>
      <c r="B578" s="37"/>
      <c r="C578" s="50"/>
      <c r="D578" s="249" t="str">
        <f t="shared" ca="1" si="88"/>
        <v/>
      </c>
      <c r="E578" s="223" t="str">
        <f t="shared" ca="1" si="89"/>
        <v/>
      </c>
      <c r="F578" s="223" t="str">
        <f t="shared" ca="1" si="90"/>
        <v/>
      </c>
      <c r="G578" s="224" t="str">
        <f t="shared" ca="1" si="91"/>
        <v/>
      </c>
      <c r="H578" s="255" t="str">
        <f t="shared" ca="1" si="92"/>
        <v/>
      </c>
      <c r="I578" s="251" t="str">
        <f t="shared" ca="1" si="93"/>
        <v/>
      </c>
      <c r="J578" s="244" t="str">
        <f t="shared" ca="1" si="94"/>
        <v/>
      </c>
      <c r="K578" s="35"/>
      <c r="L578" s="148"/>
      <c r="M578" s="148"/>
      <c r="N578" s="148"/>
      <c r="O578" s="148"/>
      <c r="P578" s="148"/>
      <c r="Q578" s="148"/>
      <c r="R578" s="148"/>
      <c r="S578" s="148"/>
      <c r="T578" s="197"/>
      <c r="U578" s="35"/>
      <c r="X578" s="148"/>
      <c r="Y578" s="148"/>
      <c r="Z578" s="148"/>
      <c r="AA578" s="228" t="b">
        <f t="shared" ca="1" si="95"/>
        <v>1</v>
      </c>
      <c r="AB578" s="228" t="b">
        <f t="shared" si="96"/>
        <v>0</v>
      </c>
      <c r="AC578" s="228" t="b">
        <f ca="1">AND(Accueil!$Z$100="Régulière",Accueil!$E$5="Oui",$AA578,NOT($AB578),OR($AE578="",Accueil!$E$7="",NOT(ISNUMBER(Accueil!$E$7)),$AE578&gt;=Accueil!$E$7))</f>
        <v>0</v>
      </c>
      <c r="AD578" s="228" t="b">
        <f ca="1">AND(Accueil!$Z$100="Régulière",Accueil!$E$8="Oui",$AA578,NOT($AB578),OR($AE578="",Accueil!$E$10="",NOT(ISNUMBER(Accueil!$E$10)),$AE578&gt;=Accueil!$E$10))</f>
        <v>0</v>
      </c>
      <c r="AE578" s="247" t="str">
        <f>IF(NOT(_xlfn.ISFORMULA(A578)),IF(ISNUMBER(A578),A578,IF(NOT(_xlfn.ISFORMULA(D578)),IF(AND(ISNUMBER(D578),D578&lt;&gt;0),Accueil!$B$7,IF(NOT(_xlfn.ISFORMULA(G578)),IF(AND(ISNUMBER(G578),G578&lt;&gt;0),Accueil!$B$7,""),"")),IF(NOT(_xlfn.ISFORMULA(G578)),IF(AND(ISNUMBER(G578),G578&lt;&gt;0),Accueil!$B$7,""),""))),IF(NOT(_xlfn.ISFORMULA(D578)),IF(AND(ISNUMBER(D578),D578&lt;&gt;0),Accueil!$B$7,IF(NOT(_xlfn.ISFORMULA(G578)),IF(AND(ISNUMBER(G578),G578&lt;&gt;0),Accueil!$B$7,""),"")),IF(NOT(_xlfn.ISFORMULA(G578)),IF(AND(ISNUMBER(G578),G578&lt;&gt;0),Accueil!$B$7,""),"")))</f>
        <v/>
      </c>
      <c r="AF578" s="231" t="str">
        <f t="shared" ca="1" si="97"/>
        <v/>
      </c>
      <c r="AG578" s="231">
        <f ca="1">IF($AC578,ROUND(IF(ISNUMBER(E578),E578,0)*(IF(OR(ISNUMBER(SEARCH("Non déductible",$C578)),ISNUMBER(SEARCH("Non deductible",$C578))),0,IF(ISNUMBER(SEARCH("Repas",$C578)),0.5,IF(ISNUMBER(SEARCH("Bureau à domicile",$C578)),Accueil!$B$13,IF(OR(ISNUMBER(SEARCH("Véhicule",$C578)),ISNUMBER(SEARCH("Vehicule",$C578)),ISNUMBER(SEARCH("vehicule",$C578))),Accueil!$B$14,IFERROR(VLOOKUP($C578,$L$3:$P$43,5,FALSE),1)))))),2),0)</f>
        <v>0</v>
      </c>
      <c r="AH578" s="231">
        <f ca="1">IF($AD578,ROUND(IF(ISNUMBER(F578),F578,0)*(IF(OR(ISNUMBER(SEARCH("Non déductible",$C578)),ISNUMBER(SEARCH("Non deductible",$C578))),0,IF(ISNUMBER(SEARCH("Repas",$C578)),0.5,IF(ISNUMBER(SEARCH("Bureau à domicile",$C578)),Accueil!$B$13,IF(OR(ISNUMBER(SEARCH("Véhicule",$C578)),ISNUMBER(SEARCH("Vehicule",$C578)),ISNUMBER(SEARCH("vehicule",$C578))),Accueil!$B$14,IFERROR(VLOOKUP($C578,$L$3:$P$43,5,FALSE),1)))))),2),0)</f>
        <v>0</v>
      </c>
    </row>
    <row r="579" spans="1:34" ht="20.100000000000001" customHeight="1" x14ac:dyDescent="0.25">
      <c r="A579" s="248" t="str">
        <f>IF(NOT(_xlfn.ISFORMULA(D579)),IF(AND(ISNUMBER(D579),D579&lt;&gt;0),Accueil!$B$7,IF(NOT(_xlfn.ISFORMULA(G579)),IF(AND(ISNUMBER(G579),G579&lt;&gt;0),Accueil!$B$7,""),"")),IF(NOT(_xlfn.ISFORMULA(G579)),IF(AND(ISNUMBER(G579),G579&lt;&gt;0),Accueil!$B$7,""),""))</f>
        <v/>
      </c>
      <c r="B579" s="37"/>
      <c r="C579" s="50"/>
      <c r="D579" s="249" t="str">
        <f t="shared" ref="D579:D642" ca="1" si="98">IF(AND(NOT(_xlfn.ISFORMULA(G579)),G579&lt;&gt;"",G579&lt;&gt;0),ROUND(G579-IF($AC579,IF(ISNUMBER(E579),ROUND(E579,2),0),0)-IF($AD579,IF(ISNUMBER(F579),ROUND(F579,2),0),0),2),"")</f>
        <v/>
      </c>
      <c r="E579" s="223" t="str">
        <f t="shared" ref="E579:E642" ca="1" si="99">IF(NOT($AC579),"",IF(AND(NOT(_xlfn.ISFORMULA(G579)),G579&lt;&gt;"",G579&lt;&gt;0),IF(AND($AD579,NOT(_xlfn.ISFORMULA(F579)),ISNUMBER(F579)),ROUND((G579-F579)/(1+0.05)*0.05,2),ROUND(G579/(1+IF($AC579,0.05,0)+IF($AD579,0.09975,0))*0.05,2)),IF(OR(D579="",D579=0),"",ROUND(D579*0.05,2))))</f>
        <v/>
      </c>
      <c r="F579" s="223" t="str">
        <f t="shared" ref="F579:F642" ca="1" si="100">IF(NOT($AD579),"",IF(AND(NOT(_xlfn.ISFORMULA(G579)),G579&lt;&gt;"",G579&lt;&gt;0),IF(AND($AC579,NOT(_xlfn.ISFORMULA(E579)),ISNUMBER(E579)),ROUND((G579-E579)/(1+0.09975)*0.09975,2),ROUND(G579/(1+IF($AC579,0.05,0)+IF($AD579,0.09975,0))*0.09975,2)),IF(OR(D579="",D579=0),"",ROUND(D579*0.09975,2))))</f>
        <v/>
      </c>
      <c r="G579" s="224" t="str">
        <f t="shared" ref="G579:G642" ca="1" si="101">IF(OR(D579="",D579=0),"",ROUND(D579+IF($AC579,IF(ISNUMBER(E579),ROUND(E579,2),0),0)+IF($AD579,IF(ISNUMBER(F579),ROUND(F579,2),0),0),2))</f>
        <v/>
      </c>
      <c r="H579" s="255" t="str">
        <f t="shared" ref="H579:H642" ca="1" si="102">IF(OR(D579="",D579=0),"","$ CAD - Dollar Canadien")</f>
        <v/>
      </c>
      <c r="I579" s="251" t="str">
        <f t="shared" ref="I579:I642" ca="1" si="103">IF(OR(D579="",D579=0),"",IFERROR(VLOOKUP(H579, $V$3:$W$23, 2, FALSE), 1))</f>
        <v/>
      </c>
      <c r="J579" s="244" t="str">
        <f t="shared" ref="J579:J642" ca="1" si="104">IF(OR($AF579="",$AF579=0),"",ROUND($AF579*I579,2))</f>
        <v/>
      </c>
      <c r="K579" s="35"/>
      <c r="L579" s="148"/>
      <c r="M579" s="148"/>
      <c r="N579" s="148"/>
      <c r="O579" s="148"/>
      <c r="P579" s="148"/>
      <c r="Q579" s="148"/>
      <c r="R579" s="148"/>
      <c r="S579" s="148"/>
      <c r="T579" s="197"/>
      <c r="U579" s="35"/>
      <c r="X579" s="148"/>
      <c r="Y579" s="148"/>
      <c r="Z579" s="148"/>
      <c r="AA579" s="228" t="b">
        <f t="shared" ref="AA579:AA642" ca="1" si="105">OR(H579="",H579="$ CAD - Dollar Canadien")</f>
        <v>1</v>
      </c>
      <c r="AB579" s="228" t="b">
        <f t="shared" ref="AB579:AB642" si="106">OR(ISNUMBER(SEARCH("Assurance",C579)),ISNUMBER(SEARCH("Bureau à domicile - loyer",C579)),ISNUMBER(SEARCH("Taxes foncières",C579)),ISNUMBER(SEARCH("Taxe d'affaires",C579)),ISNUMBER(SEARCH("Permis",C579)),ISNUMBER(SEARCH("cotisation",C579)),ISNUMBER(SEARCH("Immatriculation",C579)),ISNUMBER(SEARCH("Intérêt",C579)),ISNUMBER(SEARCH("Interet",C579)),ISNUMBER(SEARCH("Frais bancaires",C579)),ISNUMBER(SEARCH("Salaires",C579)),ISNUMBER(SEARCH("sans taxe",B579)),ISNUMBER(SEARCH("pas de taxe",B579)),ISNUMBER(SEARCH("no tax",B579)))</f>
        <v>0</v>
      </c>
      <c r="AC579" s="228" t="b">
        <f ca="1">AND(Accueil!$Z$100="Régulière",Accueil!$E$5="Oui",$AA579,NOT($AB579),OR($AE579="",Accueil!$E$7="",NOT(ISNUMBER(Accueil!$E$7)),$AE579&gt;=Accueil!$E$7))</f>
        <v>0</v>
      </c>
      <c r="AD579" s="228" t="b">
        <f ca="1">AND(Accueil!$Z$100="Régulière",Accueil!$E$8="Oui",$AA579,NOT($AB579),OR($AE579="",Accueil!$E$10="",NOT(ISNUMBER(Accueil!$E$10)),$AE579&gt;=Accueil!$E$10))</f>
        <v>0</v>
      </c>
      <c r="AE579" s="247" t="str">
        <f>IF(NOT(_xlfn.ISFORMULA(A579)),IF(ISNUMBER(A579),A579,IF(NOT(_xlfn.ISFORMULA(D579)),IF(AND(ISNUMBER(D579),D579&lt;&gt;0),Accueil!$B$7,IF(NOT(_xlfn.ISFORMULA(G579)),IF(AND(ISNUMBER(G579),G579&lt;&gt;0),Accueil!$B$7,""),"")),IF(NOT(_xlfn.ISFORMULA(G579)),IF(AND(ISNUMBER(G579),G579&lt;&gt;0),Accueil!$B$7,""),""))),IF(NOT(_xlfn.ISFORMULA(D579)),IF(AND(ISNUMBER(D579),D579&lt;&gt;0),Accueil!$B$7,IF(NOT(_xlfn.ISFORMULA(G579)),IF(AND(ISNUMBER(G579),G579&lt;&gt;0),Accueil!$B$7,""),"")),IF(NOT(_xlfn.ISFORMULA(G579)),IF(AND(ISNUMBER(G579),G579&lt;&gt;0),Accueil!$B$7,""),"")))</f>
        <v/>
      </c>
      <c r="AF579" s="231" t="str">
        <f t="shared" ref="AF579:AF642" ca="1" si="107">IF(AND(NOT(_xlfn.ISFORMULA(G579)),G579&lt;&gt;"",G579&lt;&gt;0),ROUND(G579-IF($AC579,IF(ISNUMBER(E579),ROUND(E579,2),0),0)-IF($AD579,IF(ISNUMBER(F579),ROUND(F579,2),0),0),2),IF(OR(D579="",D579=0),"",D579))</f>
        <v/>
      </c>
      <c r="AG579" s="231">
        <f ca="1">IF($AC579,ROUND(IF(ISNUMBER(E579),E579,0)*(IF(OR(ISNUMBER(SEARCH("Non déductible",$C579)),ISNUMBER(SEARCH("Non deductible",$C579))),0,IF(ISNUMBER(SEARCH("Repas",$C579)),0.5,IF(ISNUMBER(SEARCH("Bureau à domicile",$C579)),Accueil!$B$13,IF(OR(ISNUMBER(SEARCH("Véhicule",$C579)),ISNUMBER(SEARCH("Vehicule",$C579)),ISNUMBER(SEARCH("vehicule",$C579))),Accueil!$B$14,IFERROR(VLOOKUP($C579,$L$3:$P$43,5,FALSE),1)))))),2),0)</f>
        <v>0</v>
      </c>
      <c r="AH579" s="231">
        <f ca="1">IF($AD579,ROUND(IF(ISNUMBER(F579),F579,0)*(IF(OR(ISNUMBER(SEARCH("Non déductible",$C579)),ISNUMBER(SEARCH("Non deductible",$C579))),0,IF(ISNUMBER(SEARCH("Repas",$C579)),0.5,IF(ISNUMBER(SEARCH("Bureau à domicile",$C579)),Accueil!$B$13,IF(OR(ISNUMBER(SEARCH("Véhicule",$C579)),ISNUMBER(SEARCH("Vehicule",$C579)),ISNUMBER(SEARCH("vehicule",$C579))),Accueil!$B$14,IFERROR(VLOOKUP($C579,$L$3:$P$43,5,FALSE),1)))))),2),0)</f>
        <v>0</v>
      </c>
    </row>
    <row r="580" spans="1:34" ht="20.100000000000001" customHeight="1" x14ac:dyDescent="0.25">
      <c r="A580" s="248" t="str">
        <f>IF(NOT(_xlfn.ISFORMULA(D580)),IF(AND(ISNUMBER(D580),D580&lt;&gt;0),Accueil!$B$7,IF(NOT(_xlfn.ISFORMULA(G580)),IF(AND(ISNUMBER(G580),G580&lt;&gt;0),Accueil!$B$7,""),"")),IF(NOT(_xlfn.ISFORMULA(G580)),IF(AND(ISNUMBER(G580),G580&lt;&gt;0),Accueil!$B$7,""),""))</f>
        <v/>
      </c>
      <c r="B580" s="37"/>
      <c r="C580" s="50"/>
      <c r="D580" s="249" t="str">
        <f t="shared" ca="1" si="98"/>
        <v/>
      </c>
      <c r="E580" s="223" t="str">
        <f t="shared" ca="1" si="99"/>
        <v/>
      </c>
      <c r="F580" s="223" t="str">
        <f t="shared" ca="1" si="100"/>
        <v/>
      </c>
      <c r="G580" s="224" t="str">
        <f t="shared" ca="1" si="101"/>
        <v/>
      </c>
      <c r="H580" s="255" t="str">
        <f t="shared" ca="1" si="102"/>
        <v/>
      </c>
      <c r="I580" s="251" t="str">
        <f t="shared" ca="1" si="103"/>
        <v/>
      </c>
      <c r="J580" s="244" t="str">
        <f t="shared" ca="1" si="104"/>
        <v/>
      </c>
      <c r="K580" s="35"/>
      <c r="L580" s="148"/>
      <c r="M580" s="148"/>
      <c r="N580" s="148"/>
      <c r="O580" s="148"/>
      <c r="P580" s="148"/>
      <c r="Q580" s="148"/>
      <c r="R580" s="148"/>
      <c r="S580" s="148"/>
      <c r="T580" s="197"/>
      <c r="U580" s="35"/>
      <c r="X580" s="148"/>
      <c r="Y580" s="148"/>
      <c r="Z580" s="148"/>
      <c r="AA580" s="228" t="b">
        <f t="shared" ca="1" si="105"/>
        <v>1</v>
      </c>
      <c r="AB580" s="228" t="b">
        <f t="shared" si="106"/>
        <v>0</v>
      </c>
      <c r="AC580" s="228" t="b">
        <f ca="1">AND(Accueil!$Z$100="Régulière",Accueil!$E$5="Oui",$AA580,NOT($AB580),OR($AE580="",Accueil!$E$7="",NOT(ISNUMBER(Accueil!$E$7)),$AE580&gt;=Accueil!$E$7))</f>
        <v>0</v>
      </c>
      <c r="AD580" s="228" t="b">
        <f ca="1">AND(Accueil!$Z$100="Régulière",Accueil!$E$8="Oui",$AA580,NOT($AB580),OR($AE580="",Accueil!$E$10="",NOT(ISNUMBER(Accueil!$E$10)),$AE580&gt;=Accueil!$E$10))</f>
        <v>0</v>
      </c>
      <c r="AE580" s="247" t="str">
        <f>IF(NOT(_xlfn.ISFORMULA(A580)),IF(ISNUMBER(A580),A580,IF(NOT(_xlfn.ISFORMULA(D580)),IF(AND(ISNUMBER(D580),D580&lt;&gt;0),Accueil!$B$7,IF(NOT(_xlfn.ISFORMULA(G580)),IF(AND(ISNUMBER(G580),G580&lt;&gt;0),Accueil!$B$7,""),"")),IF(NOT(_xlfn.ISFORMULA(G580)),IF(AND(ISNUMBER(G580),G580&lt;&gt;0),Accueil!$B$7,""),""))),IF(NOT(_xlfn.ISFORMULA(D580)),IF(AND(ISNUMBER(D580),D580&lt;&gt;0),Accueil!$B$7,IF(NOT(_xlfn.ISFORMULA(G580)),IF(AND(ISNUMBER(G580),G580&lt;&gt;0),Accueil!$B$7,""),"")),IF(NOT(_xlfn.ISFORMULA(G580)),IF(AND(ISNUMBER(G580),G580&lt;&gt;0),Accueil!$B$7,""),"")))</f>
        <v/>
      </c>
      <c r="AF580" s="231" t="str">
        <f t="shared" ca="1" si="107"/>
        <v/>
      </c>
      <c r="AG580" s="231">
        <f ca="1">IF($AC580,ROUND(IF(ISNUMBER(E580),E580,0)*(IF(OR(ISNUMBER(SEARCH("Non déductible",$C580)),ISNUMBER(SEARCH("Non deductible",$C580))),0,IF(ISNUMBER(SEARCH("Repas",$C580)),0.5,IF(ISNUMBER(SEARCH("Bureau à domicile",$C580)),Accueil!$B$13,IF(OR(ISNUMBER(SEARCH("Véhicule",$C580)),ISNUMBER(SEARCH("Vehicule",$C580)),ISNUMBER(SEARCH("vehicule",$C580))),Accueil!$B$14,IFERROR(VLOOKUP($C580,$L$3:$P$43,5,FALSE),1)))))),2),0)</f>
        <v>0</v>
      </c>
      <c r="AH580" s="231">
        <f ca="1">IF($AD580,ROUND(IF(ISNUMBER(F580),F580,0)*(IF(OR(ISNUMBER(SEARCH("Non déductible",$C580)),ISNUMBER(SEARCH("Non deductible",$C580))),0,IF(ISNUMBER(SEARCH("Repas",$C580)),0.5,IF(ISNUMBER(SEARCH("Bureau à domicile",$C580)),Accueil!$B$13,IF(OR(ISNUMBER(SEARCH("Véhicule",$C580)),ISNUMBER(SEARCH("Vehicule",$C580)),ISNUMBER(SEARCH("vehicule",$C580))),Accueil!$B$14,IFERROR(VLOOKUP($C580,$L$3:$P$43,5,FALSE),1)))))),2),0)</f>
        <v>0</v>
      </c>
    </row>
    <row r="581" spans="1:34" ht="20.100000000000001" customHeight="1" x14ac:dyDescent="0.25">
      <c r="A581" s="248" t="str">
        <f>IF(NOT(_xlfn.ISFORMULA(D581)),IF(AND(ISNUMBER(D581),D581&lt;&gt;0),Accueil!$B$7,IF(NOT(_xlfn.ISFORMULA(G581)),IF(AND(ISNUMBER(G581),G581&lt;&gt;0),Accueil!$B$7,""),"")),IF(NOT(_xlfn.ISFORMULA(G581)),IF(AND(ISNUMBER(G581),G581&lt;&gt;0),Accueil!$B$7,""),""))</f>
        <v/>
      </c>
      <c r="B581" s="37"/>
      <c r="C581" s="50"/>
      <c r="D581" s="249" t="str">
        <f t="shared" ca="1" si="98"/>
        <v/>
      </c>
      <c r="E581" s="223" t="str">
        <f t="shared" ca="1" si="99"/>
        <v/>
      </c>
      <c r="F581" s="223" t="str">
        <f t="shared" ca="1" si="100"/>
        <v/>
      </c>
      <c r="G581" s="224" t="str">
        <f t="shared" ca="1" si="101"/>
        <v/>
      </c>
      <c r="H581" s="255" t="str">
        <f t="shared" ca="1" si="102"/>
        <v/>
      </c>
      <c r="I581" s="251" t="str">
        <f t="shared" ca="1" si="103"/>
        <v/>
      </c>
      <c r="J581" s="244" t="str">
        <f t="shared" ca="1" si="104"/>
        <v/>
      </c>
      <c r="K581" s="35"/>
      <c r="L581" s="148"/>
      <c r="M581" s="148"/>
      <c r="N581" s="148"/>
      <c r="O581" s="148"/>
      <c r="P581" s="148"/>
      <c r="Q581" s="148"/>
      <c r="R581" s="148"/>
      <c r="S581" s="148"/>
      <c r="T581" s="197"/>
      <c r="U581" s="35"/>
      <c r="X581" s="148"/>
      <c r="Y581" s="148"/>
      <c r="Z581" s="148"/>
      <c r="AA581" s="228" t="b">
        <f t="shared" ca="1" si="105"/>
        <v>1</v>
      </c>
      <c r="AB581" s="228" t="b">
        <f t="shared" si="106"/>
        <v>0</v>
      </c>
      <c r="AC581" s="228" t="b">
        <f ca="1">AND(Accueil!$Z$100="Régulière",Accueil!$E$5="Oui",$AA581,NOT($AB581),OR($AE581="",Accueil!$E$7="",NOT(ISNUMBER(Accueil!$E$7)),$AE581&gt;=Accueil!$E$7))</f>
        <v>0</v>
      </c>
      <c r="AD581" s="228" t="b">
        <f ca="1">AND(Accueil!$Z$100="Régulière",Accueil!$E$8="Oui",$AA581,NOT($AB581),OR($AE581="",Accueil!$E$10="",NOT(ISNUMBER(Accueil!$E$10)),$AE581&gt;=Accueil!$E$10))</f>
        <v>0</v>
      </c>
      <c r="AE581" s="247" t="str">
        <f>IF(NOT(_xlfn.ISFORMULA(A581)),IF(ISNUMBER(A581),A581,IF(NOT(_xlfn.ISFORMULA(D581)),IF(AND(ISNUMBER(D581),D581&lt;&gt;0),Accueil!$B$7,IF(NOT(_xlfn.ISFORMULA(G581)),IF(AND(ISNUMBER(G581),G581&lt;&gt;0),Accueil!$B$7,""),"")),IF(NOT(_xlfn.ISFORMULA(G581)),IF(AND(ISNUMBER(G581),G581&lt;&gt;0),Accueil!$B$7,""),""))),IF(NOT(_xlfn.ISFORMULA(D581)),IF(AND(ISNUMBER(D581),D581&lt;&gt;0),Accueil!$B$7,IF(NOT(_xlfn.ISFORMULA(G581)),IF(AND(ISNUMBER(G581),G581&lt;&gt;0),Accueil!$B$7,""),"")),IF(NOT(_xlfn.ISFORMULA(G581)),IF(AND(ISNUMBER(G581),G581&lt;&gt;0),Accueil!$B$7,""),"")))</f>
        <v/>
      </c>
      <c r="AF581" s="231" t="str">
        <f t="shared" ca="1" si="107"/>
        <v/>
      </c>
      <c r="AG581" s="231">
        <f ca="1">IF($AC581,ROUND(IF(ISNUMBER(E581),E581,0)*(IF(OR(ISNUMBER(SEARCH("Non déductible",$C581)),ISNUMBER(SEARCH("Non deductible",$C581))),0,IF(ISNUMBER(SEARCH("Repas",$C581)),0.5,IF(ISNUMBER(SEARCH("Bureau à domicile",$C581)),Accueil!$B$13,IF(OR(ISNUMBER(SEARCH("Véhicule",$C581)),ISNUMBER(SEARCH("Vehicule",$C581)),ISNUMBER(SEARCH("vehicule",$C581))),Accueil!$B$14,IFERROR(VLOOKUP($C581,$L$3:$P$43,5,FALSE),1)))))),2),0)</f>
        <v>0</v>
      </c>
      <c r="AH581" s="231">
        <f ca="1">IF($AD581,ROUND(IF(ISNUMBER(F581),F581,0)*(IF(OR(ISNUMBER(SEARCH("Non déductible",$C581)),ISNUMBER(SEARCH("Non deductible",$C581))),0,IF(ISNUMBER(SEARCH("Repas",$C581)),0.5,IF(ISNUMBER(SEARCH("Bureau à domicile",$C581)),Accueil!$B$13,IF(OR(ISNUMBER(SEARCH("Véhicule",$C581)),ISNUMBER(SEARCH("Vehicule",$C581)),ISNUMBER(SEARCH("vehicule",$C581))),Accueil!$B$14,IFERROR(VLOOKUP($C581,$L$3:$P$43,5,FALSE),1)))))),2),0)</f>
        <v>0</v>
      </c>
    </row>
    <row r="582" spans="1:34" ht="20.100000000000001" customHeight="1" x14ac:dyDescent="0.25">
      <c r="A582" s="248" t="str">
        <f>IF(NOT(_xlfn.ISFORMULA(D582)),IF(AND(ISNUMBER(D582),D582&lt;&gt;0),Accueil!$B$7,IF(NOT(_xlfn.ISFORMULA(G582)),IF(AND(ISNUMBER(G582),G582&lt;&gt;0),Accueil!$B$7,""),"")),IF(NOT(_xlfn.ISFORMULA(G582)),IF(AND(ISNUMBER(G582),G582&lt;&gt;0),Accueil!$B$7,""),""))</f>
        <v/>
      </c>
      <c r="B582" s="37"/>
      <c r="C582" s="50"/>
      <c r="D582" s="249" t="str">
        <f t="shared" ca="1" si="98"/>
        <v/>
      </c>
      <c r="E582" s="223" t="str">
        <f t="shared" ca="1" si="99"/>
        <v/>
      </c>
      <c r="F582" s="223" t="str">
        <f t="shared" ca="1" si="100"/>
        <v/>
      </c>
      <c r="G582" s="224" t="str">
        <f t="shared" ca="1" si="101"/>
        <v/>
      </c>
      <c r="H582" s="255" t="str">
        <f t="shared" ca="1" si="102"/>
        <v/>
      </c>
      <c r="I582" s="251" t="str">
        <f t="shared" ca="1" si="103"/>
        <v/>
      </c>
      <c r="J582" s="244" t="str">
        <f t="shared" ca="1" si="104"/>
        <v/>
      </c>
      <c r="K582" s="35"/>
      <c r="L582" s="148"/>
      <c r="M582" s="148"/>
      <c r="N582" s="148"/>
      <c r="O582" s="148"/>
      <c r="P582" s="148"/>
      <c r="Q582" s="148"/>
      <c r="R582" s="148"/>
      <c r="S582" s="148"/>
      <c r="T582" s="197"/>
      <c r="U582" s="35"/>
      <c r="X582" s="148"/>
      <c r="Y582" s="148"/>
      <c r="Z582" s="148"/>
      <c r="AA582" s="228" t="b">
        <f t="shared" ca="1" si="105"/>
        <v>1</v>
      </c>
      <c r="AB582" s="228" t="b">
        <f t="shared" si="106"/>
        <v>0</v>
      </c>
      <c r="AC582" s="228" t="b">
        <f ca="1">AND(Accueil!$Z$100="Régulière",Accueil!$E$5="Oui",$AA582,NOT($AB582),OR($AE582="",Accueil!$E$7="",NOT(ISNUMBER(Accueil!$E$7)),$AE582&gt;=Accueil!$E$7))</f>
        <v>0</v>
      </c>
      <c r="AD582" s="228" t="b">
        <f ca="1">AND(Accueil!$Z$100="Régulière",Accueil!$E$8="Oui",$AA582,NOT($AB582),OR($AE582="",Accueil!$E$10="",NOT(ISNUMBER(Accueil!$E$10)),$AE582&gt;=Accueil!$E$10))</f>
        <v>0</v>
      </c>
      <c r="AE582" s="247" t="str">
        <f>IF(NOT(_xlfn.ISFORMULA(A582)),IF(ISNUMBER(A582),A582,IF(NOT(_xlfn.ISFORMULA(D582)),IF(AND(ISNUMBER(D582),D582&lt;&gt;0),Accueil!$B$7,IF(NOT(_xlfn.ISFORMULA(G582)),IF(AND(ISNUMBER(G582),G582&lt;&gt;0),Accueil!$B$7,""),"")),IF(NOT(_xlfn.ISFORMULA(G582)),IF(AND(ISNUMBER(G582),G582&lt;&gt;0),Accueil!$B$7,""),""))),IF(NOT(_xlfn.ISFORMULA(D582)),IF(AND(ISNUMBER(D582),D582&lt;&gt;0),Accueil!$B$7,IF(NOT(_xlfn.ISFORMULA(G582)),IF(AND(ISNUMBER(G582),G582&lt;&gt;0),Accueil!$B$7,""),"")),IF(NOT(_xlfn.ISFORMULA(G582)),IF(AND(ISNUMBER(G582),G582&lt;&gt;0),Accueil!$B$7,""),"")))</f>
        <v/>
      </c>
      <c r="AF582" s="231" t="str">
        <f t="shared" ca="1" si="107"/>
        <v/>
      </c>
      <c r="AG582" s="231">
        <f ca="1">IF($AC582,ROUND(IF(ISNUMBER(E582),E582,0)*(IF(OR(ISNUMBER(SEARCH("Non déductible",$C582)),ISNUMBER(SEARCH("Non deductible",$C582))),0,IF(ISNUMBER(SEARCH("Repas",$C582)),0.5,IF(ISNUMBER(SEARCH("Bureau à domicile",$C582)),Accueil!$B$13,IF(OR(ISNUMBER(SEARCH("Véhicule",$C582)),ISNUMBER(SEARCH("Vehicule",$C582)),ISNUMBER(SEARCH("vehicule",$C582))),Accueil!$B$14,IFERROR(VLOOKUP($C582,$L$3:$P$43,5,FALSE),1)))))),2),0)</f>
        <v>0</v>
      </c>
      <c r="AH582" s="231">
        <f ca="1">IF($AD582,ROUND(IF(ISNUMBER(F582),F582,0)*(IF(OR(ISNUMBER(SEARCH("Non déductible",$C582)),ISNUMBER(SEARCH("Non deductible",$C582))),0,IF(ISNUMBER(SEARCH("Repas",$C582)),0.5,IF(ISNUMBER(SEARCH("Bureau à domicile",$C582)),Accueil!$B$13,IF(OR(ISNUMBER(SEARCH("Véhicule",$C582)),ISNUMBER(SEARCH("Vehicule",$C582)),ISNUMBER(SEARCH("vehicule",$C582))),Accueil!$B$14,IFERROR(VLOOKUP($C582,$L$3:$P$43,5,FALSE),1)))))),2),0)</f>
        <v>0</v>
      </c>
    </row>
    <row r="583" spans="1:34" ht="20.100000000000001" customHeight="1" x14ac:dyDescent="0.25">
      <c r="A583" s="248" t="str">
        <f>IF(NOT(_xlfn.ISFORMULA(D583)),IF(AND(ISNUMBER(D583),D583&lt;&gt;0),Accueil!$B$7,IF(NOT(_xlfn.ISFORMULA(G583)),IF(AND(ISNUMBER(G583),G583&lt;&gt;0),Accueil!$B$7,""),"")),IF(NOT(_xlfn.ISFORMULA(G583)),IF(AND(ISNUMBER(G583),G583&lt;&gt;0),Accueil!$B$7,""),""))</f>
        <v/>
      </c>
      <c r="B583" s="37"/>
      <c r="C583" s="50"/>
      <c r="D583" s="249" t="str">
        <f t="shared" ca="1" si="98"/>
        <v/>
      </c>
      <c r="E583" s="223" t="str">
        <f t="shared" ca="1" si="99"/>
        <v/>
      </c>
      <c r="F583" s="223" t="str">
        <f t="shared" ca="1" si="100"/>
        <v/>
      </c>
      <c r="G583" s="224" t="str">
        <f t="shared" ca="1" si="101"/>
        <v/>
      </c>
      <c r="H583" s="255" t="str">
        <f t="shared" ca="1" si="102"/>
        <v/>
      </c>
      <c r="I583" s="251" t="str">
        <f t="shared" ca="1" si="103"/>
        <v/>
      </c>
      <c r="J583" s="244" t="str">
        <f t="shared" ca="1" si="104"/>
        <v/>
      </c>
      <c r="K583" s="35"/>
      <c r="L583" s="148"/>
      <c r="M583" s="148"/>
      <c r="N583" s="148"/>
      <c r="O583" s="148"/>
      <c r="P583" s="148"/>
      <c r="Q583" s="148"/>
      <c r="R583" s="148"/>
      <c r="S583" s="148"/>
      <c r="T583" s="197"/>
      <c r="U583" s="35"/>
      <c r="X583" s="148"/>
      <c r="Y583" s="148"/>
      <c r="Z583" s="148"/>
      <c r="AA583" s="228" t="b">
        <f t="shared" ca="1" si="105"/>
        <v>1</v>
      </c>
      <c r="AB583" s="228" t="b">
        <f t="shared" si="106"/>
        <v>0</v>
      </c>
      <c r="AC583" s="228" t="b">
        <f ca="1">AND(Accueil!$Z$100="Régulière",Accueil!$E$5="Oui",$AA583,NOT($AB583),OR($AE583="",Accueil!$E$7="",NOT(ISNUMBER(Accueil!$E$7)),$AE583&gt;=Accueil!$E$7))</f>
        <v>0</v>
      </c>
      <c r="AD583" s="228" t="b">
        <f ca="1">AND(Accueil!$Z$100="Régulière",Accueil!$E$8="Oui",$AA583,NOT($AB583),OR($AE583="",Accueil!$E$10="",NOT(ISNUMBER(Accueil!$E$10)),$AE583&gt;=Accueil!$E$10))</f>
        <v>0</v>
      </c>
      <c r="AE583" s="247" t="str">
        <f>IF(NOT(_xlfn.ISFORMULA(A583)),IF(ISNUMBER(A583),A583,IF(NOT(_xlfn.ISFORMULA(D583)),IF(AND(ISNUMBER(D583),D583&lt;&gt;0),Accueil!$B$7,IF(NOT(_xlfn.ISFORMULA(G583)),IF(AND(ISNUMBER(G583),G583&lt;&gt;0),Accueil!$B$7,""),"")),IF(NOT(_xlfn.ISFORMULA(G583)),IF(AND(ISNUMBER(G583),G583&lt;&gt;0),Accueil!$B$7,""),""))),IF(NOT(_xlfn.ISFORMULA(D583)),IF(AND(ISNUMBER(D583),D583&lt;&gt;0),Accueil!$B$7,IF(NOT(_xlfn.ISFORMULA(G583)),IF(AND(ISNUMBER(G583),G583&lt;&gt;0),Accueil!$B$7,""),"")),IF(NOT(_xlfn.ISFORMULA(G583)),IF(AND(ISNUMBER(G583),G583&lt;&gt;0),Accueil!$B$7,""),"")))</f>
        <v/>
      </c>
      <c r="AF583" s="231" t="str">
        <f t="shared" ca="1" si="107"/>
        <v/>
      </c>
      <c r="AG583" s="231">
        <f ca="1">IF($AC583,ROUND(IF(ISNUMBER(E583),E583,0)*(IF(OR(ISNUMBER(SEARCH("Non déductible",$C583)),ISNUMBER(SEARCH("Non deductible",$C583))),0,IF(ISNUMBER(SEARCH("Repas",$C583)),0.5,IF(ISNUMBER(SEARCH("Bureau à domicile",$C583)),Accueil!$B$13,IF(OR(ISNUMBER(SEARCH("Véhicule",$C583)),ISNUMBER(SEARCH("Vehicule",$C583)),ISNUMBER(SEARCH("vehicule",$C583))),Accueil!$B$14,IFERROR(VLOOKUP($C583,$L$3:$P$43,5,FALSE),1)))))),2),0)</f>
        <v>0</v>
      </c>
      <c r="AH583" s="231">
        <f ca="1">IF($AD583,ROUND(IF(ISNUMBER(F583),F583,0)*(IF(OR(ISNUMBER(SEARCH("Non déductible",$C583)),ISNUMBER(SEARCH("Non deductible",$C583))),0,IF(ISNUMBER(SEARCH("Repas",$C583)),0.5,IF(ISNUMBER(SEARCH("Bureau à domicile",$C583)),Accueil!$B$13,IF(OR(ISNUMBER(SEARCH("Véhicule",$C583)),ISNUMBER(SEARCH("Vehicule",$C583)),ISNUMBER(SEARCH("vehicule",$C583))),Accueil!$B$14,IFERROR(VLOOKUP($C583,$L$3:$P$43,5,FALSE),1)))))),2),0)</f>
        <v>0</v>
      </c>
    </row>
    <row r="584" spans="1:34" ht="20.100000000000001" customHeight="1" x14ac:dyDescent="0.25">
      <c r="A584" s="248" t="str">
        <f>IF(NOT(_xlfn.ISFORMULA(D584)),IF(AND(ISNUMBER(D584),D584&lt;&gt;0),Accueil!$B$7,IF(NOT(_xlfn.ISFORMULA(G584)),IF(AND(ISNUMBER(G584),G584&lt;&gt;0),Accueil!$B$7,""),"")),IF(NOT(_xlfn.ISFORMULA(G584)),IF(AND(ISNUMBER(G584),G584&lt;&gt;0),Accueil!$B$7,""),""))</f>
        <v/>
      </c>
      <c r="B584" s="37"/>
      <c r="C584" s="50"/>
      <c r="D584" s="249" t="str">
        <f t="shared" ca="1" si="98"/>
        <v/>
      </c>
      <c r="E584" s="223" t="str">
        <f t="shared" ca="1" si="99"/>
        <v/>
      </c>
      <c r="F584" s="223" t="str">
        <f t="shared" ca="1" si="100"/>
        <v/>
      </c>
      <c r="G584" s="224" t="str">
        <f t="shared" ca="1" si="101"/>
        <v/>
      </c>
      <c r="H584" s="255" t="str">
        <f t="shared" ca="1" si="102"/>
        <v/>
      </c>
      <c r="I584" s="251" t="str">
        <f t="shared" ca="1" si="103"/>
        <v/>
      </c>
      <c r="J584" s="244" t="str">
        <f t="shared" ca="1" si="104"/>
        <v/>
      </c>
      <c r="K584" s="35"/>
      <c r="L584" s="148"/>
      <c r="M584" s="148"/>
      <c r="N584" s="148"/>
      <c r="O584" s="148"/>
      <c r="P584" s="148"/>
      <c r="Q584" s="148"/>
      <c r="R584" s="148"/>
      <c r="S584" s="148"/>
      <c r="T584" s="197"/>
      <c r="U584" s="35"/>
      <c r="X584" s="148"/>
      <c r="Y584" s="148"/>
      <c r="Z584" s="148"/>
      <c r="AA584" s="228" t="b">
        <f t="shared" ca="1" si="105"/>
        <v>1</v>
      </c>
      <c r="AB584" s="228" t="b">
        <f t="shared" si="106"/>
        <v>0</v>
      </c>
      <c r="AC584" s="228" t="b">
        <f ca="1">AND(Accueil!$Z$100="Régulière",Accueil!$E$5="Oui",$AA584,NOT($AB584),OR($AE584="",Accueil!$E$7="",NOT(ISNUMBER(Accueil!$E$7)),$AE584&gt;=Accueil!$E$7))</f>
        <v>0</v>
      </c>
      <c r="AD584" s="228" t="b">
        <f ca="1">AND(Accueil!$Z$100="Régulière",Accueil!$E$8="Oui",$AA584,NOT($AB584),OR($AE584="",Accueil!$E$10="",NOT(ISNUMBER(Accueil!$E$10)),$AE584&gt;=Accueil!$E$10))</f>
        <v>0</v>
      </c>
      <c r="AE584" s="247" t="str">
        <f>IF(NOT(_xlfn.ISFORMULA(A584)),IF(ISNUMBER(A584),A584,IF(NOT(_xlfn.ISFORMULA(D584)),IF(AND(ISNUMBER(D584),D584&lt;&gt;0),Accueil!$B$7,IF(NOT(_xlfn.ISFORMULA(G584)),IF(AND(ISNUMBER(G584),G584&lt;&gt;0),Accueil!$B$7,""),"")),IF(NOT(_xlfn.ISFORMULA(G584)),IF(AND(ISNUMBER(G584),G584&lt;&gt;0),Accueil!$B$7,""),""))),IF(NOT(_xlfn.ISFORMULA(D584)),IF(AND(ISNUMBER(D584),D584&lt;&gt;0),Accueil!$B$7,IF(NOT(_xlfn.ISFORMULA(G584)),IF(AND(ISNUMBER(G584),G584&lt;&gt;0),Accueil!$B$7,""),"")),IF(NOT(_xlfn.ISFORMULA(G584)),IF(AND(ISNUMBER(G584),G584&lt;&gt;0),Accueil!$B$7,""),"")))</f>
        <v/>
      </c>
      <c r="AF584" s="231" t="str">
        <f t="shared" ca="1" si="107"/>
        <v/>
      </c>
      <c r="AG584" s="231">
        <f ca="1">IF($AC584,ROUND(IF(ISNUMBER(E584),E584,0)*(IF(OR(ISNUMBER(SEARCH("Non déductible",$C584)),ISNUMBER(SEARCH("Non deductible",$C584))),0,IF(ISNUMBER(SEARCH("Repas",$C584)),0.5,IF(ISNUMBER(SEARCH("Bureau à domicile",$C584)),Accueil!$B$13,IF(OR(ISNUMBER(SEARCH("Véhicule",$C584)),ISNUMBER(SEARCH("Vehicule",$C584)),ISNUMBER(SEARCH("vehicule",$C584))),Accueil!$B$14,IFERROR(VLOOKUP($C584,$L$3:$P$43,5,FALSE),1)))))),2),0)</f>
        <v>0</v>
      </c>
      <c r="AH584" s="231">
        <f ca="1">IF($AD584,ROUND(IF(ISNUMBER(F584),F584,0)*(IF(OR(ISNUMBER(SEARCH("Non déductible",$C584)),ISNUMBER(SEARCH("Non deductible",$C584))),0,IF(ISNUMBER(SEARCH("Repas",$C584)),0.5,IF(ISNUMBER(SEARCH("Bureau à domicile",$C584)),Accueil!$B$13,IF(OR(ISNUMBER(SEARCH("Véhicule",$C584)),ISNUMBER(SEARCH("Vehicule",$C584)),ISNUMBER(SEARCH("vehicule",$C584))),Accueil!$B$14,IFERROR(VLOOKUP($C584,$L$3:$P$43,5,FALSE),1)))))),2),0)</f>
        <v>0</v>
      </c>
    </row>
    <row r="585" spans="1:34" ht="20.100000000000001" customHeight="1" x14ac:dyDescent="0.25">
      <c r="A585" s="248" t="str">
        <f>IF(NOT(_xlfn.ISFORMULA(D585)),IF(AND(ISNUMBER(D585),D585&lt;&gt;0),Accueil!$B$7,IF(NOT(_xlfn.ISFORMULA(G585)),IF(AND(ISNUMBER(G585),G585&lt;&gt;0),Accueil!$B$7,""),"")),IF(NOT(_xlfn.ISFORMULA(G585)),IF(AND(ISNUMBER(G585),G585&lt;&gt;0),Accueil!$B$7,""),""))</f>
        <v/>
      </c>
      <c r="B585" s="37"/>
      <c r="C585" s="50"/>
      <c r="D585" s="249" t="str">
        <f t="shared" ca="1" si="98"/>
        <v/>
      </c>
      <c r="E585" s="223" t="str">
        <f t="shared" ca="1" si="99"/>
        <v/>
      </c>
      <c r="F585" s="223" t="str">
        <f t="shared" ca="1" si="100"/>
        <v/>
      </c>
      <c r="G585" s="224" t="str">
        <f t="shared" ca="1" si="101"/>
        <v/>
      </c>
      <c r="H585" s="255" t="str">
        <f t="shared" ca="1" si="102"/>
        <v/>
      </c>
      <c r="I585" s="251" t="str">
        <f t="shared" ca="1" si="103"/>
        <v/>
      </c>
      <c r="J585" s="244" t="str">
        <f t="shared" ca="1" si="104"/>
        <v/>
      </c>
      <c r="K585" s="35"/>
      <c r="L585" s="148"/>
      <c r="M585" s="148"/>
      <c r="N585" s="148"/>
      <c r="O585" s="148"/>
      <c r="P585" s="148"/>
      <c r="Q585" s="148"/>
      <c r="R585" s="148"/>
      <c r="S585" s="148"/>
      <c r="T585" s="197"/>
      <c r="U585" s="35"/>
      <c r="X585" s="148"/>
      <c r="Y585" s="148"/>
      <c r="Z585" s="148"/>
      <c r="AA585" s="228" t="b">
        <f t="shared" ca="1" si="105"/>
        <v>1</v>
      </c>
      <c r="AB585" s="228" t="b">
        <f t="shared" si="106"/>
        <v>0</v>
      </c>
      <c r="AC585" s="228" t="b">
        <f ca="1">AND(Accueil!$Z$100="Régulière",Accueil!$E$5="Oui",$AA585,NOT($AB585),OR($AE585="",Accueil!$E$7="",NOT(ISNUMBER(Accueil!$E$7)),$AE585&gt;=Accueil!$E$7))</f>
        <v>0</v>
      </c>
      <c r="AD585" s="228" t="b">
        <f ca="1">AND(Accueil!$Z$100="Régulière",Accueil!$E$8="Oui",$AA585,NOT($AB585),OR($AE585="",Accueil!$E$10="",NOT(ISNUMBER(Accueil!$E$10)),$AE585&gt;=Accueil!$E$10))</f>
        <v>0</v>
      </c>
      <c r="AE585" s="247" t="str">
        <f>IF(NOT(_xlfn.ISFORMULA(A585)),IF(ISNUMBER(A585),A585,IF(NOT(_xlfn.ISFORMULA(D585)),IF(AND(ISNUMBER(D585),D585&lt;&gt;0),Accueil!$B$7,IF(NOT(_xlfn.ISFORMULA(G585)),IF(AND(ISNUMBER(G585),G585&lt;&gt;0),Accueil!$B$7,""),"")),IF(NOT(_xlfn.ISFORMULA(G585)),IF(AND(ISNUMBER(G585),G585&lt;&gt;0),Accueil!$B$7,""),""))),IF(NOT(_xlfn.ISFORMULA(D585)),IF(AND(ISNUMBER(D585),D585&lt;&gt;0),Accueil!$B$7,IF(NOT(_xlfn.ISFORMULA(G585)),IF(AND(ISNUMBER(G585),G585&lt;&gt;0),Accueil!$B$7,""),"")),IF(NOT(_xlfn.ISFORMULA(G585)),IF(AND(ISNUMBER(G585),G585&lt;&gt;0),Accueil!$B$7,""),"")))</f>
        <v/>
      </c>
      <c r="AF585" s="231" t="str">
        <f t="shared" ca="1" si="107"/>
        <v/>
      </c>
      <c r="AG585" s="231">
        <f ca="1">IF($AC585,ROUND(IF(ISNUMBER(E585),E585,0)*(IF(OR(ISNUMBER(SEARCH("Non déductible",$C585)),ISNUMBER(SEARCH("Non deductible",$C585))),0,IF(ISNUMBER(SEARCH("Repas",$C585)),0.5,IF(ISNUMBER(SEARCH("Bureau à domicile",$C585)),Accueil!$B$13,IF(OR(ISNUMBER(SEARCH("Véhicule",$C585)),ISNUMBER(SEARCH("Vehicule",$C585)),ISNUMBER(SEARCH("vehicule",$C585))),Accueil!$B$14,IFERROR(VLOOKUP($C585,$L$3:$P$43,5,FALSE),1)))))),2),0)</f>
        <v>0</v>
      </c>
      <c r="AH585" s="231">
        <f ca="1">IF($AD585,ROUND(IF(ISNUMBER(F585),F585,0)*(IF(OR(ISNUMBER(SEARCH("Non déductible",$C585)),ISNUMBER(SEARCH("Non deductible",$C585))),0,IF(ISNUMBER(SEARCH("Repas",$C585)),0.5,IF(ISNUMBER(SEARCH("Bureau à domicile",$C585)),Accueil!$B$13,IF(OR(ISNUMBER(SEARCH("Véhicule",$C585)),ISNUMBER(SEARCH("Vehicule",$C585)),ISNUMBER(SEARCH("vehicule",$C585))),Accueil!$B$14,IFERROR(VLOOKUP($C585,$L$3:$P$43,5,FALSE),1)))))),2),0)</f>
        <v>0</v>
      </c>
    </row>
    <row r="586" spans="1:34" ht="20.100000000000001" customHeight="1" x14ac:dyDescent="0.25">
      <c r="A586" s="248" t="str">
        <f>IF(NOT(_xlfn.ISFORMULA(D586)),IF(AND(ISNUMBER(D586),D586&lt;&gt;0),Accueil!$B$7,IF(NOT(_xlfn.ISFORMULA(G586)),IF(AND(ISNUMBER(G586),G586&lt;&gt;0),Accueil!$B$7,""),"")),IF(NOT(_xlfn.ISFORMULA(G586)),IF(AND(ISNUMBER(G586),G586&lt;&gt;0),Accueil!$B$7,""),""))</f>
        <v/>
      </c>
      <c r="B586" s="37"/>
      <c r="C586" s="50"/>
      <c r="D586" s="249" t="str">
        <f t="shared" ca="1" si="98"/>
        <v/>
      </c>
      <c r="E586" s="223" t="str">
        <f t="shared" ca="1" si="99"/>
        <v/>
      </c>
      <c r="F586" s="223" t="str">
        <f t="shared" ca="1" si="100"/>
        <v/>
      </c>
      <c r="G586" s="224" t="str">
        <f t="shared" ca="1" si="101"/>
        <v/>
      </c>
      <c r="H586" s="255" t="str">
        <f t="shared" ca="1" si="102"/>
        <v/>
      </c>
      <c r="I586" s="251" t="str">
        <f t="shared" ca="1" si="103"/>
        <v/>
      </c>
      <c r="J586" s="244" t="str">
        <f t="shared" ca="1" si="104"/>
        <v/>
      </c>
      <c r="K586" s="35"/>
      <c r="L586" s="148"/>
      <c r="M586" s="148"/>
      <c r="N586" s="148"/>
      <c r="O586" s="148"/>
      <c r="P586" s="148"/>
      <c r="Q586" s="148"/>
      <c r="R586" s="148"/>
      <c r="S586" s="148"/>
      <c r="T586" s="197"/>
      <c r="U586" s="35"/>
      <c r="X586" s="148"/>
      <c r="Y586" s="148"/>
      <c r="Z586" s="148"/>
      <c r="AA586" s="228" t="b">
        <f t="shared" ca="1" si="105"/>
        <v>1</v>
      </c>
      <c r="AB586" s="228" t="b">
        <f t="shared" si="106"/>
        <v>0</v>
      </c>
      <c r="AC586" s="228" t="b">
        <f ca="1">AND(Accueil!$Z$100="Régulière",Accueil!$E$5="Oui",$AA586,NOT($AB586),OR($AE586="",Accueil!$E$7="",NOT(ISNUMBER(Accueil!$E$7)),$AE586&gt;=Accueil!$E$7))</f>
        <v>0</v>
      </c>
      <c r="AD586" s="228" t="b">
        <f ca="1">AND(Accueil!$Z$100="Régulière",Accueil!$E$8="Oui",$AA586,NOT($AB586),OR($AE586="",Accueil!$E$10="",NOT(ISNUMBER(Accueil!$E$10)),$AE586&gt;=Accueil!$E$10))</f>
        <v>0</v>
      </c>
      <c r="AE586" s="247" t="str">
        <f>IF(NOT(_xlfn.ISFORMULA(A586)),IF(ISNUMBER(A586),A586,IF(NOT(_xlfn.ISFORMULA(D586)),IF(AND(ISNUMBER(D586),D586&lt;&gt;0),Accueil!$B$7,IF(NOT(_xlfn.ISFORMULA(G586)),IF(AND(ISNUMBER(G586),G586&lt;&gt;0),Accueil!$B$7,""),"")),IF(NOT(_xlfn.ISFORMULA(G586)),IF(AND(ISNUMBER(G586),G586&lt;&gt;0),Accueil!$B$7,""),""))),IF(NOT(_xlfn.ISFORMULA(D586)),IF(AND(ISNUMBER(D586),D586&lt;&gt;0),Accueil!$B$7,IF(NOT(_xlfn.ISFORMULA(G586)),IF(AND(ISNUMBER(G586),G586&lt;&gt;0),Accueil!$B$7,""),"")),IF(NOT(_xlfn.ISFORMULA(G586)),IF(AND(ISNUMBER(G586),G586&lt;&gt;0),Accueil!$B$7,""),"")))</f>
        <v/>
      </c>
      <c r="AF586" s="231" t="str">
        <f t="shared" ca="1" si="107"/>
        <v/>
      </c>
      <c r="AG586" s="231">
        <f ca="1">IF($AC586,ROUND(IF(ISNUMBER(E586),E586,0)*(IF(OR(ISNUMBER(SEARCH("Non déductible",$C586)),ISNUMBER(SEARCH("Non deductible",$C586))),0,IF(ISNUMBER(SEARCH("Repas",$C586)),0.5,IF(ISNUMBER(SEARCH("Bureau à domicile",$C586)),Accueil!$B$13,IF(OR(ISNUMBER(SEARCH("Véhicule",$C586)),ISNUMBER(SEARCH("Vehicule",$C586)),ISNUMBER(SEARCH("vehicule",$C586))),Accueil!$B$14,IFERROR(VLOOKUP($C586,$L$3:$P$43,5,FALSE),1)))))),2),0)</f>
        <v>0</v>
      </c>
      <c r="AH586" s="231">
        <f ca="1">IF($AD586,ROUND(IF(ISNUMBER(F586),F586,0)*(IF(OR(ISNUMBER(SEARCH("Non déductible",$C586)),ISNUMBER(SEARCH("Non deductible",$C586))),0,IF(ISNUMBER(SEARCH("Repas",$C586)),0.5,IF(ISNUMBER(SEARCH("Bureau à domicile",$C586)),Accueil!$B$13,IF(OR(ISNUMBER(SEARCH("Véhicule",$C586)),ISNUMBER(SEARCH("Vehicule",$C586)),ISNUMBER(SEARCH("vehicule",$C586))),Accueil!$B$14,IFERROR(VLOOKUP($C586,$L$3:$P$43,5,FALSE),1)))))),2),0)</f>
        <v>0</v>
      </c>
    </row>
    <row r="587" spans="1:34" ht="20.100000000000001" customHeight="1" x14ac:dyDescent="0.25">
      <c r="A587" s="248" t="str">
        <f>IF(NOT(_xlfn.ISFORMULA(D587)),IF(AND(ISNUMBER(D587),D587&lt;&gt;0),Accueil!$B$7,IF(NOT(_xlfn.ISFORMULA(G587)),IF(AND(ISNUMBER(G587),G587&lt;&gt;0),Accueil!$B$7,""),"")),IF(NOT(_xlfn.ISFORMULA(G587)),IF(AND(ISNUMBER(G587),G587&lt;&gt;0),Accueil!$B$7,""),""))</f>
        <v/>
      </c>
      <c r="B587" s="37"/>
      <c r="C587" s="50"/>
      <c r="D587" s="249" t="str">
        <f t="shared" ca="1" si="98"/>
        <v/>
      </c>
      <c r="E587" s="223" t="str">
        <f t="shared" ca="1" si="99"/>
        <v/>
      </c>
      <c r="F587" s="223" t="str">
        <f t="shared" ca="1" si="100"/>
        <v/>
      </c>
      <c r="G587" s="224" t="str">
        <f t="shared" ca="1" si="101"/>
        <v/>
      </c>
      <c r="H587" s="255" t="str">
        <f t="shared" ca="1" si="102"/>
        <v/>
      </c>
      <c r="I587" s="251" t="str">
        <f t="shared" ca="1" si="103"/>
        <v/>
      </c>
      <c r="J587" s="244" t="str">
        <f t="shared" ca="1" si="104"/>
        <v/>
      </c>
      <c r="K587" s="35"/>
      <c r="L587" s="148"/>
      <c r="M587" s="148"/>
      <c r="N587" s="148"/>
      <c r="O587" s="148"/>
      <c r="P587" s="148"/>
      <c r="Q587" s="148"/>
      <c r="R587" s="148"/>
      <c r="S587" s="148"/>
      <c r="T587" s="197"/>
      <c r="U587" s="35"/>
      <c r="X587" s="148"/>
      <c r="Y587" s="148"/>
      <c r="Z587" s="148"/>
      <c r="AA587" s="228" t="b">
        <f t="shared" ca="1" si="105"/>
        <v>1</v>
      </c>
      <c r="AB587" s="228" t="b">
        <f t="shared" si="106"/>
        <v>0</v>
      </c>
      <c r="AC587" s="228" t="b">
        <f ca="1">AND(Accueil!$Z$100="Régulière",Accueil!$E$5="Oui",$AA587,NOT($AB587),OR($AE587="",Accueil!$E$7="",NOT(ISNUMBER(Accueil!$E$7)),$AE587&gt;=Accueil!$E$7))</f>
        <v>0</v>
      </c>
      <c r="AD587" s="228" t="b">
        <f ca="1">AND(Accueil!$Z$100="Régulière",Accueil!$E$8="Oui",$AA587,NOT($AB587),OR($AE587="",Accueil!$E$10="",NOT(ISNUMBER(Accueil!$E$10)),$AE587&gt;=Accueil!$E$10))</f>
        <v>0</v>
      </c>
      <c r="AE587" s="247" t="str">
        <f>IF(NOT(_xlfn.ISFORMULA(A587)),IF(ISNUMBER(A587),A587,IF(NOT(_xlfn.ISFORMULA(D587)),IF(AND(ISNUMBER(D587),D587&lt;&gt;0),Accueil!$B$7,IF(NOT(_xlfn.ISFORMULA(G587)),IF(AND(ISNUMBER(G587),G587&lt;&gt;0),Accueil!$B$7,""),"")),IF(NOT(_xlfn.ISFORMULA(G587)),IF(AND(ISNUMBER(G587),G587&lt;&gt;0),Accueil!$B$7,""),""))),IF(NOT(_xlfn.ISFORMULA(D587)),IF(AND(ISNUMBER(D587),D587&lt;&gt;0),Accueil!$B$7,IF(NOT(_xlfn.ISFORMULA(G587)),IF(AND(ISNUMBER(G587),G587&lt;&gt;0),Accueil!$B$7,""),"")),IF(NOT(_xlfn.ISFORMULA(G587)),IF(AND(ISNUMBER(G587),G587&lt;&gt;0),Accueil!$B$7,""),"")))</f>
        <v/>
      </c>
      <c r="AF587" s="231" t="str">
        <f t="shared" ca="1" si="107"/>
        <v/>
      </c>
      <c r="AG587" s="231">
        <f ca="1">IF($AC587,ROUND(IF(ISNUMBER(E587),E587,0)*(IF(OR(ISNUMBER(SEARCH("Non déductible",$C587)),ISNUMBER(SEARCH("Non deductible",$C587))),0,IF(ISNUMBER(SEARCH("Repas",$C587)),0.5,IF(ISNUMBER(SEARCH("Bureau à domicile",$C587)),Accueil!$B$13,IF(OR(ISNUMBER(SEARCH("Véhicule",$C587)),ISNUMBER(SEARCH("Vehicule",$C587)),ISNUMBER(SEARCH("vehicule",$C587))),Accueil!$B$14,IFERROR(VLOOKUP($C587,$L$3:$P$43,5,FALSE),1)))))),2),0)</f>
        <v>0</v>
      </c>
      <c r="AH587" s="231">
        <f ca="1">IF($AD587,ROUND(IF(ISNUMBER(F587),F587,0)*(IF(OR(ISNUMBER(SEARCH("Non déductible",$C587)),ISNUMBER(SEARCH("Non deductible",$C587))),0,IF(ISNUMBER(SEARCH("Repas",$C587)),0.5,IF(ISNUMBER(SEARCH("Bureau à domicile",$C587)),Accueil!$B$13,IF(OR(ISNUMBER(SEARCH("Véhicule",$C587)),ISNUMBER(SEARCH("Vehicule",$C587)),ISNUMBER(SEARCH("vehicule",$C587))),Accueil!$B$14,IFERROR(VLOOKUP($C587,$L$3:$P$43,5,FALSE),1)))))),2),0)</f>
        <v>0</v>
      </c>
    </row>
    <row r="588" spans="1:34" ht="20.100000000000001" customHeight="1" x14ac:dyDescent="0.25">
      <c r="A588" s="248" t="str">
        <f>IF(NOT(_xlfn.ISFORMULA(D588)),IF(AND(ISNUMBER(D588),D588&lt;&gt;0),Accueil!$B$7,IF(NOT(_xlfn.ISFORMULA(G588)),IF(AND(ISNUMBER(G588),G588&lt;&gt;0),Accueil!$B$7,""),"")),IF(NOT(_xlfn.ISFORMULA(G588)),IF(AND(ISNUMBER(G588),G588&lt;&gt;0),Accueil!$B$7,""),""))</f>
        <v/>
      </c>
      <c r="B588" s="37"/>
      <c r="C588" s="50"/>
      <c r="D588" s="249" t="str">
        <f t="shared" ca="1" si="98"/>
        <v/>
      </c>
      <c r="E588" s="223" t="str">
        <f t="shared" ca="1" si="99"/>
        <v/>
      </c>
      <c r="F588" s="223" t="str">
        <f t="shared" ca="1" si="100"/>
        <v/>
      </c>
      <c r="G588" s="224" t="str">
        <f t="shared" ca="1" si="101"/>
        <v/>
      </c>
      <c r="H588" s="255" t="str">
        <f t="shared" ca="1" si="102"/>
        <v/>
      </c>
      <c r="I588" s="251" t="str">
        <f t="shared" ca="1" si="103"/>
        <v/>
      </c>
      <c r="J588" s="244" t="str">
        <f t="shared" ca="1" si="104"/>
        <v/>
      </c>
      <c r="K588" s="35"/>
      <c r="L588" s="148"/>
      <c r="M588" s="148"/>
      <c r="N588" s="148"/>
      <c r="O588" s="148"/>
      <c r="P588" s="148"/>
      <c r="Q588" s="148"/>
      <c r="R588" s="148"/>
      <c r="S588" s="148"/>
      <c r="T588" s="197"/>
      <c r="U588" s="35"/>
      <c r="X588" s="148"/>
      <c r="Y588" s="148"/>
      <c r="Z588" s="148"/>
      <c r="AA588" s="228" t="b">
        <f t="shared" ca="1" si="105"/>
        <v>1</v>
      </c>
      <c r="AB588" s="228" t="b">
        <f t="shared" si="106"/>
        <v>0</v>
      </c>
      <c r="AC588" s="228" t="b">
        <f ca="1">AND(Accueil!$Z$100="Régulière",Accueil!$E$5="Oui",$AA588,NOT($AB588),OR($AE588="",Accueil!$E$7="",NOT(ISNUMBER(Accueil!$E$7)),$AE588&gt;=Accueil!$E$7))</f>
        <v>0</v>
      </c>
      <c r="AD588" s="228" t="b">
        <f ca="1">AND(Accueil!$Z$100="Régulière",Accueil!$E$8="Oui",$AA588,NOT($AB588),OR($AE588="",Accueil!$E$10="",NOT(ISNUMBER(Accueil!$E$10)),$AE588&gt;=Accueil!$E$10))</f>
        <v>0</v>
      </c>
      <c r="AE588" s="247" t="str">
        <f>IF(NOT(_xlfn.ISFORMULA(A588)),IF(ISNUMBER(A588),A588,IF(NOT(_xlfn.ISFORMULA(D588)),IF(AND(ISNUMBER(D588),D588&lt;&gt;0),Accueil!$B$7,IF(NOT(_xlfn.ISFORMULA(G588)),IF(AND(ISNUMBER(G588),G588&lt;&gt;0),Accueil!$B$7,""),"")),IF(NOT(_xlfn.ISFORMULA(G588)),IF(AND(ISNUMBER(G588),G588&lt;&gt;0),Accueil!$B$7,""),""))),IF(NOT(_xlfn.ISFORMULA(D588)),IF(AND(ISNUMBER(D588),D588&lt;&gt;0),Accueil!$B$7,IF(NOT(_xlfn.ISFORMULA(G588)),IF(AND(ISNUMBER(G588),G588&lt;&gt;0),Accueil!$B$7,""),"")),IF(NOT(_xlfn.ISFORMULA(G588)),IF(AND(ISNUMBER(G588),G588&lt;&gt;0),Accueil!$B$7,""),"")))</f>
        <v/>
      </c>
      <c r="AF588" s="231" t="str">
        <f t="shared" ca="1" si="107"/>
        <v/>
      </c>
      <c r="AG588" s="231">
        <f ca="1">IF($AC588,ROUND(IF(ISNUMBER(E588),E588,0)*(IF(OR(ISNUMBER(SEARCH("Non déductible",$C588)),ISNUMBER(SEARCH("Non deductible",$C588))),0,IF(ISNUMBER(SEARCH("Repas",$C588)),0.5,IF(ISNUMBER(SEARCH("Bureau à domicile",$C588)),Accueil!$B$13,IF(OR(ISNUMBER(SEARCH("Véhicule",$C588)),ISNUMBER(SEARCH("Vehicule",$C588)),ISNUMBER(SEARCH("vehicule",$C588))),Accueil!$B$14,IFERROR(VLOOKUP($C588,$L$3:$P$43,5,FALSE),1)))))),2),0)</f>
        <v>0</v>
      </c>
      <c r="AH588" s="231">
        <f ca="1">IF($AD588,ROUND(IF(ISNUMBER(F588),F588,0)*(IF(OR(ISNUMBER(SEARCH("Non déductible",$C588)),ISNUMBER(SEARCH("Non deductible",$C588))),0,IF(ISNUMBER(SEARCH("Repas",$C588)),0.5,IF(ISNUMBER(SEARCH("Bureau à domicile",$C588)),Accueil!$B$13,IF(OR(ISNUMBER(SEARCH("Véhicule",$C588)),ISNUMBER(SEARCH("Vehicule",$C588)),ISNUMBER(SEARCH("vehicule",$C588))),Accueil!$B$14,IFERROR(VLOOKUP($C588,$L$3:$P$43,5,FALSE),1)))))),2),0)</f>
        <v>0</v>
      </c>
    </row>
    <row r="589" spans="1:34" ht="20.100000000000001" customHeight="1" x14ac:dyDescent="0.25">
      <c r="A589" s="248" t="str">
        <f>IF(NOT(_xlfn.ISFORMULA(D589)),IF(AND(ISNUMBER(D589),D589&lt;&gt;0),Accueil!$B$7,IF(NOT(_xlfn.ISFORMULA(G589)),IF(AND(ISNUMBER(G589),G589&lt;&gt;0),Accueil!$B$7,""),"")),IF(NOT(_xlfn.ISFORMULA(G589)),IF(AND(ISNUMBER(G589),G589&lt;&gt;0),Accueil!$B$7,""),""))</f>
        <v/>
      </c>
      <c r="B589" s="37"/>
      <c r="C589" s="50"/>
      <c r="D589" s="249" t="str">
        <f t="shared" ca="1" si="98"/>
        <v/>
      </c>
      <c r="E589" s="223" t="str">
        <f t="shared" ca="1" si="99"/>
        <v/>
      </c>
      <c r="F589" s="223" t="str">
        <f t="shared" ca="1" si="100"/>
        <v/>
      </c>
      <c r="G589" s="224" t="str">
        <f t="shared" ca="1" si="101"/>
        <v/>
      </c>
      <c r="H589" s="255" t="str">
        <f t="shared" ca="1" si="102"/>
        <v/>
      </c>
      <c r="I589" s="251" t="str">
        <f t="shared" ca="1" si="103"/>
        <v/>
      </c>
      <c r="J589" s="244" t="str">
        <f t="shared" ca="1" si="104"/>
        <v/>
      </c>
      <c r="K589" s="35"/>
      <c r="L589" s="148"/>
      <c r="M589" s="148"/>
      <c r="N589" s="148"/>
      <c r="O589" s="148"/>
      <c r="P589" s="148"/>
      <c r="Q589" s="148"/>
      <c r="R589" s="148"/>
      <c r="S589" s="148"/>
      <c r="T589" s="197"/>
      <c r="U589" s="35"/>
      <c r="X589" s="148"/>
      <c r="Y589" s="148"/>
      <c r="Z589" s="148"/>
      <c r="AA589" s="228" t="b">
        <f t="shared" ca="1" si="105"/>
        <v>1</v>
      </c>
      <c r="AB589" s="228" t="b">
        <f t="shared" si="106"/>
        <v>0</v>
      </c>
      <c r="AC589" s="228" t="b">
        <f ca="1">AND(Accueil!$Z$100="Régulière",Accueil!$E$5="Oui",$AA589,NOT($AB589),OR($AE589="",Accueil!$E$7="",NOT(ISNUMBER(Accueil!$E$7)),$AE589&gt;=Accueil!$E$7))</f>
        <v>0</v>
      </c>
      <c r="AD589" s="228" t="b">
        <f ca="1">AND(Accueil!$Z$100="Régulière",Accueil!$E$8="Oui",$AA589,NOT($AB589),OR($AE589="",Accueil!$E$10="",NOT(ISNUMBER(Accueil!$E$10)),$AE589&gt;=Accueil!$E$10))</f>
        <v>0</v>
      </c>
      <c r="AE589" s="247" t="str">
        <f>IF(NOT(_xlfn.ISFORMULA(A589)),IF(ISNUMBER(A589),A589,IF(NOT(_xlfn.ISFORMULA(D589)),IF(AND(ISNUMBER(D589),D589&lt;&gt;0),Accueil!$B$7,IF(NOT(_xlfn.ISFORMULA(G589)),IF(AND(ISNUMBER(G589),G589&lt;&gt;0),Accueil!$B$7,""),"")),IF(NOT(_xlfn.ISFORMULA(G589)),IF(AND(ISNUMBER(G589),G589&lt;&gt;0),Accueil!$B$7,""),""))),IF(NOT(_xlfn.ISFORMULA(D589)),IF(AND(ISNUMBER(D589),D589&lt;&gt;0),Accueil!$B$7,IF(NOT(_xlfn.ISFORMULA(G589)),IF(AND(ISNUMBER(G589),G589&lt;&gt;0),Accueil!$B$7,""),"")),IF(NOT(_xlfn.ISFORMULA(G589)),IF(AND(ISNUMBER(G589),G589&lt;&gt;0),Accueil!$B$7,""),"")))</f>
        <v/>
      </c>
      <c r="AF589" s="231" t="str">
        <f t="shared" ca="1" si="107"/>
        <v/>
      </c>
      <c r="AG589" s="231">
        <f ca="1">IF($AC589,ROUND(IF(ISNUMBER(E589),E589,0)*(IF(OR(ISNUMBER(SEARCH("Non déductible",$C589)),ISNUMBER(SEARCH("Non deductible",$C589))),0,IF(ISNUMBER(SEARCH("Repas",$C589)),0.5,IF(ISNUMBER(SEARCH("Bureau à domicile",$C589)),Accueil!$B$13,IF(OR(ISNUMBER(SEARCH("Véhicule",$C589)),ISNUMBER(SEARCH("Vehicule",$C589)),ISNUMBER(SEARCH("vehicule",$C589))),Accueil!$B$14,IFERROR(VLOOKUP($C589,$L$3:$P$43,5,FALSE),1)))))),2),0)</f>
        <v>0</v>
      </c>
      <c r="AH589" s="231">
        <f ca="1">IF($AD589,ROUND(IF(ISNUMBER(F589),F589,0)*(IF(OR(ISNUMBER(SEARCH("Non déductible",$C589)),ISNUMBER(SEARCH("Non deductible",$C589))),0,IF(ISNUMBER(SEARCH("Repas",$C589)),0.5,IF(ISNUMBER(SEARCH("Bureau à domicile",$C589)),Accueil!$B$13,IF(OR(ISNUMBER(SEARCH("Véhicule",$C589)),ISNUMBER(SEARCH("Vehicule",$C589)),ISNUMBER(SEARCH("vehicule",$C589))),Accueil!$B$14,IFERROR(VLOOKUP($C589,$L$3:$P$43,5,FALSE),1)))))),2),0)</f>
        <v>0</v>
      </c>
    </row>
    <row r="590" spans="1:34" ht="20.100000000000001" customHeight="1" x14ac:dyDescent="0.25">
      <c r="A590" s="248" t="str">
        <f>IF(NOT(_xlfn.ISFORMULA(D590)),IF(AND(ISNUMBER(D590),D590&lt;&gt;0),Accueil!$B$7,IF(NOT(_xlfn.ISFORMULA(G590)),IF(AND(ISNUMBER(G590),G590&lt;&gt;0),Accueil!$B$7,""),"")),IF(NOT(_xlfn.ISFORMULA(G590)),IF(AND(ISNUMBER(G590),G590&lt;&gt;0),Accueil!$B$7,""),""))</f>
        <v/>
      </c>
      <c r="B590" s="37"/>
      <c r="C590" s="50"/>
      <c r="D590" s="249" t="str">
        <f t="shared" ca="1" si="98"/>
        <v/>
      </c>
      <c r="E590" s="223" t="str">
        <f t="shared" ca="1" si="99"/>
        <v/>
      </c>
      <c r="F590" s="223" t="str">
        <f t="shared" ca="1" si="100"/>
        <v/>
      </c>
      <c r="G590" s="224" t="str">
        <f t="shared" ca="1" si="101"/>
        <v/>
      </c>
      <c r="H590" s="255" t="str">
        <f t="shared" ca="1" si="102"/>
        <v/>
      </c>
      <c r="I590" s="251" t="str">
        <f t="shared" ca="1" si="103"/>
        <v/>
      </c>
      <c r="J590" s="244" t="str">
        <f t="shared" ca="1" si="104"/>
        <v/>
      </c>
      <c r="K590" s="35"/>
      <c r="L590" s="148"/>
      <c r="M590" s="148"/>
      <c r="N590" s="148"/>
      <c r="O590" s="148"/>
      <c r="P590" s="148"/>
      <c r="Q590" s="148"/>
      <c r="R590" s="148"/>
      <c r="S590" s="148"/>
      <c r="T590" s="197"/>
      <c r="U590" s="35"/>
      <c r="X590" s="148"/>
      <c r="Y590" s="148"/>
      <c r="Z590" s="148"/>
      <c r="AA590" s="228" t="b">
        <f t="shared" ca="1" si="105"/>
        <v>1</v>
      </c>
      <c r="AB590" s="228" t="b">
        <f t="shared" si="106"/>
        <v>0</v>
      </c>
      <c r="AC590" s="228" t="b">
        <f ca="1">AND(Accueil!$Z$100="Régulière",Accueil!$E$5="Oui",$AA590,NOT($AB590),OR($AE590="",Accueil!$E$7="",NOT(ISNUMBER(Accueil!$E$7)),$AE590&gt;=Accueil!$E$7))</f>
        <v>0</v>
      </c>
      <c r="AD590" s="228" t="b">
        <f ca="1">AND(Accueil!$Z$100="Régulière",Accueil!$E$8="Oui",$AA590,NOT($AB590),OR($AE590="",Accueil!$E$10="",NOT(ISNUMBER(Accueil!$E$10)),$AE590&gt;=Accueil!$E$10))</f>
        <v>0</v>
      </c>
      <c r="AE590" s="247" t="str">
        <f>IF(NOT(_xlfn.ISFORMULA(A590)),IF(ISNUMBER(A590),A590,IF(NOT(_xlfn.ISFORMULA(D590)),IF(AND(ISNUMBER(D590),D590&lt;&gt;0),Accueil!$B$7,IF(NOT(_xlfn.ISFORMULA(G590)),IF(AND(ISNUMBER(G590),G590&lt;&gt;0),Accueil!$B$7,""),"")),IF(NOT(_xlfn.ISFORMULA(G590)),IF(AND(ISNUMBER(G590),G590&lt;&gt;0),Accueil!$B$7,""),""))),IF(NOT(_xlfn.ISFORMULA(D590)),IF(AND(ISNUMBER(D590),D590&lt;&gt;0),Accueil!$B$7,IF(NOT(_xlfn.ISFORMULA(G590)),IF(AND(ISNUMBER(G590),G590&lt;&gt;0),Accueil!$B$7,""),"")),IF(NOT(_xlfn.ISFORMULA(G590)),IF(AND(ISNUMBER(G590),G590&lt;&gt;0),Accueil!$B$7,""),"")))</f>
        <v/>
      </c>
      <c r="AF590" s="231" t="str">
        <f t="shared" ca="1" si="107"/>
        <v/>
      </c>
      <c r="AG590" s="231">
        <f ca="1">IF($AC590,ROUND(IF(ISNUMBER(E590),E590,0)*(IF(OR(ISNUMBER(SEARCH("Non déductible",$C590)),ISNUMBER(SEARCH("Non deductible",$C590))),0,IF(ISNUMBER(SEARCH("Repas",$C590)),0.5,IF(ISNUMBER(SEARCH("Bureau à domicile",$C590)),Accueil!$B$13,IF(OR(ISNUMBER(SEARCH("Véhicule",$C590)),ISNUMBER(SEARCH("Vehicule",$C590)),ISNUMBER(SEARCH("vehicule",$C590))),Accueil!$B$14,IFERROR(VLOOKUP($C590,$L$3:$P$43,5,FALSE),1)))))),2),0)</f>
        <v>0</v>
      </c>
      <c r="AH590" s="231">
        <f ca="1">IF($AD590,ROUND(IF(ISNUMBER(F590),F590,0)*(IF(OR(ISNUMBER(SEARCH("Non déductible",$C590)),ISNUMBER(SEARCH("Non deductible",$C590))),0,IF(ISNUMBER(SEARCH("Repas",$C590)),0.5,IF(ISNUMBER(SEARCH("Bureau à domicile",$C590)),Accueil!$B$13,IF(OR(ISNUMBER(SEARCH("Véhicule",$C590)),ISNUMBER(SEARCH("Vehicule",$C590)),ISNUMBER(SEARCH("vehicule",$C590))),Accueil!$B$14,IFERROR(VLOOKUP($C590,$L$3:$P$43,5,FALSE),1)))))),2),0)</f>
        <v>0</v>
      </c>
    </row>
    <row r="591" spans="1:34" ht="20.100000000000001" customHeight="1" x14ac:dyDescent="0.25">
      <c r="A591" s="248" t="str">
        <f>IF(NOT(_xlfn.ISFORMULA(D591)),IF(AND(ISNUMBER(D591),D591&lt;&gt;0),Accueil!$B$7,IF(NOT(_xlfn.ISFORMULA(G591)),IF(AND(ISNUMBER(G591),G591&lt;&gt;0),Accueil!$B$7,""),"")),IF(NOT(_xlfn.ISFORMULA(G591)),IF(AND(ISNUMBER(G591),G591&lt;&gt;0),Accueil!$B$7,""),""))</f>
        <v/>
      </c>
      <c r="B591" s="37"/>
      <c r="C591" s="50"/>
      <c r="D591" s="249" t="str">
        <f t="shared" ca="1" si="98"/>
        <v/>
      </c>
      <c r="E591" s="223" t="str">
        <f t="shared" ca="1" si="99"/>
        <v/>
      </c>
      <c r="F591" s="223" t="str">
        <f t="shared" ca="1" si="100"/>
        <v/>
      </c>
      <c r="G591" s="224" t="str">
        <f t="shared" ca="1" si="101"/>
        <v/>
      </c>
      <c r="H591" s="255" t="str">
        <f t="shared" ca="1" si="102"/>
        <v/>
      </c>
      <c r="I591" s="251" t="str">
        <f t="shared" ca="1" si="103"/>
        <v/>
      </c>
      <c r="J591" s="244" t="str">
        <f t="shared" ca="1" si="104"/>
        <v/>
      </c>
      <c r="K591" s="35"/>
      <c r="L591" s="148"/>
      <c r="M591" s="148"/>
      <c r="N591" s="148"/>
      <c r="O591" s="148"/>
      <c r="P591" s="148"/>
      <c r="Q591" s="148"/>
      <c r="R591" s="148"/>
      <c r="S591" s="148"/>
      <c r="T591" s="197"/>
      <c r="U591" s="35"/>
      <c r="X591" s="148"/>
      <c r="Y591" s="148"/>
      <c r="Z591" s="148"/>
      <c r="AA591" s="228" t="b">
        <f t="shared" ca="1" si="105"/>
        <v>1</v>
      </c>
      <c r="AB591" s="228" t="b">
        <f t="shared" si="106"/>
        <v>0</v>
      </c>
      <c r="AC591" s="228" t="b">
        <f ca="1">AND(Accueil!$Z$100="Régulière",Accueil!$E$5="Oui",$AA591,NOT($AB591),OR($AE591="",Accueil!$E$7="",NOT(ISNUMBER(Accueil!$E$7)),$AE591&gt;=Accueil!$E$7))</f>
        <v>0</v>
      </c>
      <c r="AD591" s="228" t="b">
        <f ca="1">AND(Accueil!$Z$100="Régulière",Accueil!$E$8="Oui",$AA591,NOT($AB591),OR($AE591="",Accueil!$E$10="",NOT(ISNUMBER(Accueil!$E$10)),$AE591&gt;=Accueil!$E$10))</f>
        <v>0</v>
      </c>
      <c r="AE591" s="247" t="str">
        <f>IF(NOT(_xlfn.ISFORMULA(A591)),IF(ISNUMBER(A591),A591,IF(NOT(_xlfn.ISFORMULA(D591)),IF(AND(ISNUMBER(D591),D591&lt;&gt;0),Accueil!$B$7,IF(NOT(_xlfn.ISFORMULA(G591)),IF(AND(ISNUMBER(G591),G591&lt;&gt;0),Accueil!$B$7,""),"")),IF(NOT(_xlfn.ISFORMULA(G591)),IF(AND(ISNUMBER(G591),G591&lt;&gt;0),Accueil!$B$7,""),""))),IF(NOT(_xlfn.ISFORMULA(D591)),IF(AND(ISNUMBER(D591),D591&lt;&gt;0),Accueil!$B$7,IF(NOT(_xlfn.ISFORMULA(G591)),IF(AND(ISNUMBER(G591),G591&lt;&gt;0),Accueil!$B$7,""),"")),IF(NOT(_xlfn.ISFORMULA(G591)),IF(AND(ISNUMBER(G591),G591&lt;&gt;0),Accueil!$B$7,""),"")))</f>
        <v/>
      </c>
      <c r="AF591" s="231" t="str">
        <f t="shared" ca="1" si="107"/>
        <v/>
      </c>
      <c r="AG591" s="231">
        <f ca="1">IF($AC591,ROUND(IF(ISNUMBER(E591),E591,0)*(IF(OR(ISNUMBER(SEARCH("Non déductible",$C591)),ISNUMBER(SEARCH("Non deductible",$C591))),0,IF(ISNUMBER(SEARCH("Repas",$C591)),0.5,IF(ISNUMBER(SEARCH("Bureau à domicile",$C591)),Accueil!$B$13,IF(OR(ISNUMBER(SEARCH("Véhicule",$C591)),ISNUMBER(SEARCH("Vehicule",$C591)),ISNUMBER(SEARCH("vehicule",$C591))),Accueil!$B$14,IFERROR(VLOOKUP($C591,$L$3:$P$43,5,FALSE),1)))))),2),0)</f>
        <v>0</v>
      </c>
      <c r="AH591" s="231">
        <f ca="1">IF($AD591,ROUND(IF(ISNUMBER(F591),F591,0)*(IF(OR(ISNUMBER(SEARCH("Non déductible",$C591)),ISNUMBER(SEARCH("Non deductible",$C591))),0,IF(ISNUMBER(SEARCH("Repas",$C591)),0.5,IF(ISNUMBER(SEARCH("Bureau à domicile",$C591)),Accueil!$B$13,IF(OR(ISNUMBER(SEARCH("Véhicule",$C591)),ISNUMBER(SEARCH("Vehicule",$C591)),ISNUMBER(SEARCH("vehicule",$C591))),Accueil!$B$14,IFERROR(VLOOKUP($C591,$L$3:$P$43,5,FALSE),1)))))),2),0)</f>
        <v>0</v>
      </c>
    </row>
    <row r="592" spans="1:34" ht="20.100000000000001" customHeight="1" x14ac:dyDescent="0.25">
      <c r="A592" s="248" t="str">
        <f>IF(NOT(_xlfn.ISFORMULA(D592)),IF(AND(ISNUMBER(D592),D592&lt;&gt;0),Accueil!$B$7,IF(NOT(_xlfn.ISFORMULA(G592)),IF(AND(ISNUMBER(G592),G592&lt;&gt;0),Accueil!$B$7,""),"")),IF(NOT(_xlfn.ISFORMULA(G592)),IF(AND(ISNUMBER(G592),G592&lt;&gt;0),Accueil!$B$7,""),""))</f>
        <v/>
      </c>
      <c r="B592" s="37"/>
      <c r="C592" s="50"/>
      <c r="D592" s="249" t="str">
        <f t="shared" ca="1" si="98"/>
        <v/>
      </c>
      <c r="E592" s="223" t="str">
        <f t="shared" ca="1" si="99"/>
        <v/>
      </c>
      <c r="F592" s="223" t="str">
        <f t="shared" ca="1" si="100"/>
        <v/>
      </c>
      <c r="G592" s="224" t="str">
        <f t="shared" ca="1" si="101"/>
        <v/>
      </c>
      <c r="H592" s="255" t="str">
        <f t="shared" ca="1" si="102"/>
        <v/>
      </c>
      <c r="I592" s="251" t="str">
        <f t="shared" ca="1" si="103"/>
        <v/>
      </c>
      <c r="J592" s="244" t="str">
        <f t="shared" ca="1" si="104"/>
        <v/>
      </c>
      <c r="K592" s="35"/>
      <c r="L592" s="148"/>
      <c r="M592" s="148"/>
      <c r="N592" s="148"/>
      <c r="O592" s="148"/>
      <c r="P592" s="148"/>
      <c r="Q592" s="148"/>
      <c r="R592" s="148"/>
      <c r="S592" s="148"/>
      <c r="T592" s="197"/>
      <c r="U592" s="35"/>
      <c r="X592" s="148"/>
      <c r="Y592" s="148"/>
      <c r="Z592" s="148"/>
      <c r="AA592" s="228" t="b">
        <f t="shared" ca="1" si="105"/>
        <v>1</v>
      </c>
      <c r="AB592" s="228" t="b">
        <f t="shared" si="106"/>
        <v>0</v>
      </c>
      <c r="AC592" s="228" t="b">
        <f ca="1">AND(Accueil!$Z$100="Régulière",Accueil!$E$5="Oui",$AA592,NOT($AB592),OR($AE592="",Accueil!$E$7="",NOT(ISNUMBER(Accueil!$E$7)),$AE592&gt;=Accueil!$E$7))</f>
        <v>0</v>
      </c>
      <c r="AD592" s="228" t="b">
        <f ca="1">AND(Accueil!$Z$100="Régulière",Accueil!$E$8="Oui",$AA592,NOT($AB592),OR($AE592="",Accueil!$E$10="",NOT(ISNUMBER(Accueil!$E$10)),$AE592&gt;=Accueil!$E$10))</f>
        <v>0</v>
      </c>
      <c r="AE592" s="247" t="str">
        <f>IF(NOT(_xlfn.ISFORMULA(A592)),IF(ISNUMBER(A592),A592,IF(NOT(_xlfn.ISFORMULA(D592)),IF(AND(ISNUMBER(D592),D592&lt;&gt;0),Accueil!$B$7,IF(NOT(_xlfn.ISFORMULA(G592)),IF(AND(ISNUMBER(G592),G592&lt;&gt;0),Accueil!$B$7,""),"")),IF(NOT(_xlfn.ISFORMULA(G592)),IF(AND(ISNUMBER(G592),G592&lt;&gt;0),Accueil!$B$7,""),""))),IF(NOT(_xlfn.ISFORMULA(D592)),IF(AND(ISNUMBER(D592),D592&lt;&gt;0),Accueil!$B$7,IF(NOT(_xlfn.ISFORMULA(G592)),IF(AND(ISNUMBER(G592),G592&lt;&gt;0),Accueil!$B$7,""),"")),IF(NOT(_xlfn.ISFORMULA(G592)),IF(AND(ISNUMBER(G592),G592&lt;&gt;0),Accueil!$B$7,""),"")))</f>
        <v/>
      </c>
      <c r="AF592" s="231" t="str">
        <f t="shared" ca="1" si="107"/>
        <v/>
      </c>
      <c r="AG592" s="231">
        <f ca="1">IF($AC592,ROUND(IF(ISNUMBER(E592),E592,0)*(IF(OR(ISNUMBER(SEARCH("Non déductible",$C592)),ISNUMBER(SEARCH("Non deductible",$C592))),0,IF(ISNUMBER(SEARCH("Repas",$C592)),0.5,IF(ISNUMBER(SEARCH("Bureau à domicile",$C592)),Accueil!$B$13,IF(OR(ISNUMBER(SEARCH("Véhicule",$C592)),ISNUMBER(SEARCH("Vehicule",$C592)),ISNUMBER(SEARCH("vehicule",$C592))),Accueil!$B$14,IFERROR(VLOOKUP($C592,$L$3:$P$43,5,FALSE),1)))))),2),0)</f>
        <v>0</v>
      </c>
      <c r="AH592" s="231">
        <f ca="1">IF($AD592,ROUND(IF(ISNUMBER(F592),F592,0)*(IF(OR(ISNUMBER(SEARCH("Non déductible",$C592)),ISNUMBER(SEARCH("Non deductible",$C592))),0,IF(ISNUMBER(SEARCH("Repas",$C592)),0.5,IF(ISNUMBER(SEARCH("Bureau à domicile",$C592)),Accueil!$B$13,IF(OR(ISNUMBER(SEARCH("Véhicule",$C592)),ISNUMBER(SEARCH("Vehicule",$C592)),ISNUMBER(SEARCH("vehicule",$C592))),Accueil!$B$14,IFERROR(VLOOKUP($C592,$L$3:$P$43,5,FALSE),1)))))),2),0)</f>
        <v>0</v>
      </c>
    </row>
    <row r="593" spans="1:34" ht="20.100000000000001" customHeight="1" x14ac:dyDescent="0.25">
      <c r="A593" s="248" t="str">
        <f>IF(NOT(_xlfn.ISFORMULA(D593)),IF(AND(ISNUMBER(D593),D593&lt;&gt;0),Accueil!$B$7,IF(NOT(_xlfn.ISFORMULA(G593)),IF(AND(ISNUMBER(G593),G593&lt;&gt;0),Accueil!$B$7,""),"")),IF(NOT(_xlfn.ISFORMULA(G593)),IF(AND(ISNUMBER(G593),G593&lt;&gt;0),Accueil!$B$7,""),""))</f>
        <v/>
      </c>
      <c r="B593" s="37"/>
      <c r="C593" s="50"/>
      <c r="D593" s="249" t="str">
        <f t="shared" ca="1" si="98"/>
        <v/>
      </c>
      <c r="E593" s="223" t="str">
        <f t="shared" ca="1" si="99"/>
        <v/>
      </c>
      <c r="F593" s="223" t="str">
        <f t="shared" ca="1" si="100"/>
        <v/>
      </c>
      <c r="G593" s="224" t="str">
        <f t="shared" ca="1" si="101"/>
        <v/>
      </c>
      <c r="H593" s="255" t="str">
        <f t="shared" ca="1" si="102"/>
        <v/>
      </c>
      <c r="I593" s="251" t="str">
        <f t="shared" ca="1" si="103"/>
        <v/>
      </c>
      <c r="J593" s="244" t="str">
        <f t="shared" ca="1" si="104"/>
        <v/>
      </c>
      <c r="K593" s="35"/>
      <c r="L593" s="148"/>
      <c r="M593" s="148"/>
      <c r="N593" s="148"/>
      <c r="O593" s="148"/>
      <c r="P593" s="148"/>
      <c r="Q593" s="148"/>
      <c r="R593" s="148"/>
      <c r="S593" s="148"/>
      <c r="T593" s="197"/>
      <c r="U593" s="35"/>
      <c r="X593" s="148"/>
      <c r="Y593" s="148"/>
      <c r="Z593" s="148"/>
      <c r="AA593" s="228" t="b">
        <f t="shared" ca="1" si="105"/>
        <v>1</v>
      </c>
      <c r="AB593" s="228" t="b">
        <f t="shared" si="106"/>
        <v>0</v>
      </c>
      <c r="AC593" s="228" t="b">
        <f ca="1">AND(Accueil!$Z$100="Régulière",Accueil!$E$5="Oui",$AA593,NOT($AB593),OR($AE593="",Accueil!$E$7="",NOT(ISNUMBER(Accueil!$E$7)),$AE593&gt;=Accueil!$E$7))</f>
        <v>0</v>
      </c>
      <c r="AD593" s="228" t="b">
        <f ca="1">AND(Accueil!$Z$100="Régulière",Accueil!$E$8="Oui",$AA593,NOT($AB593),OR($AE593="",Accueil!$E$10="",NOT(ISNUMBER(Accueil!$E$10)),$AE593&gt;=Accueil!$E$10))</f>
        <v>0</v>
      </c>
      <c r="AE593" s="247" t="str">
        <f>IF(NOT(_xlfn.ISFORMULA(A593)),IF(ISNUMBER(A593),A593,IF(NOT(_xlfn.ISFORMULA(D593)),IF(AND(ISNUMBER(D593),D593&lt;&gt;0),Accueil!$B$7,IF(NOT(_xlfn.ISFORMULA(G593)),IF(AND(ISNUMBER(G593),G593&lt;&gt;0),Accueil!$B$7,""),"")),IF(NOT(_xlfn.ISFORMULA(G593)),IF(AND(ISNUMBER(G593),G593&lt;&gt;0),Accueil!$B$7,""),""))),IF(NOT(_xlfn.ISFORMULA(D593)),IF(AND(ISNUMBER(D593),D593&lt;&gt;0),Accueil!$B$7,IF(NOT(_xlfn.ISFORMULA(G593)),IF(AND(ISNUMBER(G593),G593&lt;&gt;0),Accueil!$B$7,""),"")),IF(NOT(_xlfn.ISFORMULA(G593)),IF(AND(ISNUMBER(G593),G593&lt;&gt;0),Accueil!$B$7,""),"")))</f>
        <v/>
      </c>
      <c r="AF593" s="231" t="str">
        <f t="shared" ca="1" si="107"/>
        <v/>
      </c>
      <c r="AG593" s="231">
        <f ca="1">IF($AC593,ROUND(IF(ISNUMBER(E593),E593,0)*(IF(OR(ISNUMBER(SEARCH("Non déductible",$C593)),ISNUMBER(SEARCH("Non deductible",$C593))),0,IF(ISNUMBER(SEARCH("Repas",$C593)),0.5,IF(ISNUMBER(SEARCH("Bureau à domicile",$C593)),Accueil!$B$13,IF(OR(ISNUMBER(SEARCH("Véhicule",$C593)),ISNUMBER(SEARCH("Vehicule",$C593)),ISNUMBER(SEARCH("vehicule",$C593))),Accueil!$B$14,IFERROR(VLOOKUP($C593,$L$3:$P$43,5,FALSE),1)))))),2),0)</f>
        <v>0</v>
      </c>
      <c r="AH593" s="231">
        <f ca="1">IF($AD593,ROUND(IF(ISNUMBER(F593),F593,0)*(IF(OR(ISNUMBER(SEARCH("Non déductible",$C593)),ISNUMBER(SEARCH("Non deductible",$C593))),0,IF(ISNUMBER(SEARCH("Repas",$C593)),0.5,IF(ISNUMBER(SEARCH("Bureau à domicile",$C593)),Accueil!$B$13,IF(OR(ISNUMBER(SEARCH("Véhicule",$C593)),ISNUMBER(SEARCH("Vehicule",$C593)),ISNUMBER(SEARCH("vehicule",$C593))),Accueil!$B$14,IFERROR(VLOOKUP($C593,$L$3:$P$43,5,FALSE),1)))))),2),0)</f>
        <v>0</v>
      </c>
    </row>
    <row r="594" spans="1:34" ht="20.100000000000001" customHeight="1" x14ac:dyDescent="0.25">
      <c r="A594" s="248" t="str">
        <f>IF(NOT(_xlfn.ISFORMULA(D594)),IF(AND(ISNUMBER(D594),D594&lt;&gt;0),Accueil!$B$7,IF(NOT(_xlfn.ISFORMULA(G594)),IF(AND(ISNUMBER(G594),G594&lt;&gt;0),Accueil!$B$7,""),"")),IF(NOT(_xlfn.ISFORMULA(G594)),IF(AND(ISNUMBER(G594),G594&lt;&gt;0),Accueil!$B$7,""),""))</f>
        <v/>
      </c>
      <c r="B594" s="37"/>
      <c r="C594" s="50"/>
      <c r="D594" s="249" t="str">
        <f t="shared" ca="1" si="98"/>
        <v/>
      </c>
      <c r="E594" s="223" t="str">
        <f t="shared" ca="1" si="99"/>
        <v/>
      </c>
      <c r="F594" s="223" t="str">
        <f t="shared" ca="1" si="100"/>
        <v/>
      </c>
      <c r="G594" s="224" t="str">
        <f t="shared" ca="1" si="101"/>
        <v/>
      </c>
      <c r="H594" s="255" t="str">
        <f t="shared" ca="1" si="102"/>
        <v/>
      </c>
      <c r="I594" s="251" t="str">
        <f t="shared" ca="1" si="103"/>
        <v/>
      </c>
      <c r="J594" s="244" t="str">
        <f t="shared" ca="1" si="104"/>
        <v/>
      </c>
      <c r="K594" s="35"/>
      <c r="L594" s="148"/>
      <c r="M594" s="148"/>
      <c r="N594" s="148"/>
      <c r="O594" s="148"/>
      <c r="P594" s="148"/>
      <c r="Q594" s="148"/>
      <c r="R594" s="148"/>
      <c r="S594" s="148"/>
      <c r="T594" s="197"/>
      <c r="U594" s="35"/>
      <c r="X594" s="148"/>
      <c r="Y594" s="148"/>
      <c r="Z594" s="148"/>
      <c r="AA594" s="228" t="b">
        <f t="shared" ca="1" si="105"/>
        <v>1</v>
      </c>
      <c r="AB594" s="228" t="b">
        <f t="shared" si="106"/>
        <v>0</v>
      </c>
      <c r="AC594" s="228" t="b">
        <f ca="1">AND(Accueil!$Z$100="Régulière",Accueil!$E$5="Oui",$AA594,NOT($AB594),OR($AE594="",Accueil!$E$7="",NOT(ISNUMBER(Accueil!$E$7)),$AE594&gt;=Accueil!$E$7))</f>
        <v>0</v>
      </c>
      <c r="AD594" s="228" t="b">
        <f ca="1">AND(Accueil!$Z$100="Régulière",Accueil!$E$8="Oui",$AA594,NOT($AB594),OR($AE594="",Accueil!$E$10="",NOT(ISNUMBER(Accueil!$E$10)),$AE594&gt;=Accueil!$E$10))</f>
        <v>0</v>
      </c>
      <c r="AE594" s="247" t="str">
        <f>IF(NOT(_xlfn.ISFORMULA(A594)),IF(ISNUMBER(A594),A594,IF(NOT(_xlfn.ISFORMULA(D594)),IF(AND(ISNUMBER(D594),D594&lt;&gt;0),Accueil!$B$7,IF(NOT(_xlfn.ISFORMULA(G594)),IF(AND(ISNUMBER(G594),G594&lt;&gt;0),Accueil!$B$7,""),"")),IF(NOT(_xlfn.ISFORMULA(G594)),IF(AND(ISNUMBER(G594),G594&lt;&gt;0),Accueil!$B$7,""),""))),IF(NOT(_xlfn.ISFORMULA(D594)),IF(AND(ISNUMBER(D594),D594&lt;&gt;0),Accueil!$B$7,IF(NOT(_xlfn.ISFORMULA(G594)),IF(AND(ISNUMBER(G594),G594&lt;&gt;0),Accueil!$B$7,""),"")),IF(NOT(_xlfn.ISFORMULA(G594)),IF(AND(ISNUMBER(G594),G594&lt;&gt;0),Accueil!$B$7,""),"")))</f>
        <v/>
      </c>
      <c r="AF594" s="231" t="str">
        <f t="shared" ca="1" si="107"/>
        <v/>
      </c>
      <c r="AG594" s="231">
        <f ca="1">IF($AC594,ROUND(IF(ISNUMBER(E594),E594,0)*(IF(OR(ISNUMBER(SEARCH("Non déductible",$C594)),ISNUMBER(SEARCH("Non deductible",$C594))),0,IF(ISNUMBER(SEARCH("Repas",$C594)),0.5,IF(ISNUMBER(SEARCH("Bureau à domicile",$C594)),Accueil!$B$13,IF(OR(ISNUMBER(SEARCH("Véhicule",$C594)),ISNUMBER(SEARCH("Vehicule",$C594)),ISNUMBER(SEARCH("vehicule",$C594))),Accueil!$B$14,IFERROR(VLOOKUP($C594,$L$3:$P$43,5,FALSE),1)))))),2),0)</f>
        <v>0</v>
      </c>
      <c r="AH594" s="231">
        <f ca="1">IF($AD594,ROUND(IF(ISNUMBER(F594),F594,0)*(IF(OR(ISNUMBER(SEARCH("Non déductible",$C594)),ISNUMBER(SEARCH("Non deductible",$C594))),0,IF(ISNUMBER(SEARCH("Repas",$C594)),0.5,IF(ISNUMBER(SEARCH("Bureau à domicile",$C594)),Accueil!$B$13,IF(OR(ISNUMBER(SEARCH("Véhicule",$C594)),ISNUMBER(SEARCH("Vehicule",$C594)),ISNUMBER(SEARCH("vehicule",$C594))),Accueil!$B$14,IFERROR(VLOOKUP($C594,$L$3:$P$43,5,FALSE),1)))))),2),0)</f>
        <v>0</v>
      </c>
    </row>
    <row r="595" spans="1:34" ht="20.100000000000001" customHeight="1" x14ac:dyDescent="0.25">
      <c r="A595" s="248" t="str">
        <f>IF(NOT(_xlfn.ISFORMULA(D595)),IF(AND(ISNUMBER(D595),D595&lt;&gt;0),Accueil!$B$7,IF(NOT(_xlfn.ISFORMULA(G595)),IF(AND(ISNUMBER(G595),G595&lt;&gt;0),Accueil!$B$7,""),"")),IF(NOT(_xlfn.ISFORMULA(G595)),IF(AND(ISNUMBER(G595),G595&lt;&gt;0),Accueil!$B$7,""),""))</f>
        <v/>
      </c>
      <c r="B595" s="37"/>
      <c r="C595" s="50"/>
      <c r="D595" s="249" t="str">
        <f t="shared" ca="1" si="98"/>
        <v/>
      </c>
      <c r="E595" s="223" t="str">
        <f t="shared" ca="1" si="99"/>
        <v/>
      </c>
      <c r="F595" s="223" t="str">
        <f t="shared" ca="1" si="100"/>
        <v/>
      </c>
      <c r="G595" s="224" t="str">
        <f t="shared" ca="1" si="101"/>
        <v/>
      </c>
      <c r="H595" s="255" t="str">
        <f t="shared" ca="1" si="102"/>
        <v/>
      </c>
      <c r="I595" s="251" t="str">
        <f t="shared" ca="1" si="103"/>
        <v/>
      </c>
      <c r="J595" s="244" t="str">
        <f t="shared" ca="1" si="104"/>
        <v/>
      </c>
      <c r="K595" s="35"/>
      <c r="L595" s="148"/>
      <c r="M595" s="148"/>
      <c r="N595" s="148"/>
      <c r="O595" s="148"/>
      <c r="P595" s="148"/>
      <c r="Q595" s="148"/>
      <c r="R595" s="148"/>
      <c r="S595" s="148"/>
      <c r="T595" s="197"/>
      <c r="U595" s="35"/>
      <c r="X595" s="148"/>
      <c r="Y595" s="148"/>
      <c r="Z595" s="148"/>
      <c r="AA595" s="228" t="b">
        <f t="shared" ca="1" si="105"/>
        <v>1</v>
      </c>
      <c r="AB595" s="228" t="b">
        <f t="shared" si="106"/>
        <v>0</v>
      </c>
      <c r="AC595" s="228" t="b">
        <f ca="1">AND(Accueil!$Z$100="Régulière",Accueil!$E$5="Oui",$AA595,NOT($AB595),OR($AE595="",Accueil!$E$7="",NOT(ISNUMBER(Accueil!$E$7)),$AE595&gt;=Accueil!$E$7))</f>
        <v>0</v>
      </c>
      <c r="AD595" s="228" t="b">
        <f ca="1">AND(Accueil!$Z$100="Régulière",Accueil!$E$8="Oui",$AA595,NOT($AB595),OR($AE595="",Accueil!$E$10="",NOT(ISNUMBER(Accueil!$E$10)),$AE595&gt;=Accueil!$E$10))</f>
        <v>0</v>
      </c>
      <c r="AE595" s="247" t="str">
        <f>IF(NOT(_xlfn.ISFORMULA(A595)),IF(ISNUMBER(A595),A595,IF(NOT(_xlfn.ISFORMULA(D595)),IF(AND(ISNUMBER(D595),D595&lt;&gt;0),Accueil!$B$7,IF(NOT(_xlfn.ISFORMULA(G595)),IF(AND(ISNUMBER(G595),G595&lt;&gt;0),Accueil!$B$7,""),"")),IF(NOT(_xlfn.ISFORMULA(G595)),IF(AND(ISNUMBER(G595),G595&lt;&gt;0),Accueil!$B$7,""),""))),IF(NOT(_xlfn.ISFORMULA(D595)),IF(AND(ISNUMBER(D595),D595&lt;&gt;0),Accueil!$B$7,IF(NOT(_xlfn.ISFORMULA(G595)),IF(AND(ISNUMBER(G595),G595&lt;&gt;0),Accueil!$B$7,""),"")),IF(NOT(_xlfn.ISFORMULA(G595)),IF(AND(ISNUMBER(G595),G595&lt;&gt;0),Accueil!$B$7,""),"")))</f>
        <v/>
      </c>
      <c r="AF595" s="231" t="str">
        <f t="shared" ca="1" si="107"/>
        <v/>
      </c>
      <c r="AG595" s="231">
        <f ca="1">IF($AC595,ROUND(IF(ISNUMBER(E595),E595,0)*(IF(OR(ISNUMBER(SEARCH("Non déductible",$C595)),ISNUMBER(SEARCH("Non deductible",$C595))),0,IF(ISNUMBER(SEARCH("Repas",$C595)),0.5,IF(ISNUMBER(SEARCH("Bureau à domicile",$C595)),Accueil!$B$13,IF(OR(ISNUMBER(SEARCH("Véhicule",$C595)),ISNUMBER(SEARCH("Vehicule",$C595)),ISNUMBER(SEARCH("vehicule",$C595))),Accueil!$B$14,IFERROR(VLOOKUP($C595,$L$3:$P$43,5,FALSE),1)))))),2),0)</f>
        <v>0</v>
      </c>
      <c r="AH595" s="231">
        <f ca="1">IF($AD595,ROUND(IF(ISNUMBER(F595),F595,0)*(IF(OR(ISNUMBER(SEARCH("Non déductible",$C595)),ISNUMBER(SEARCH("Non deductible",$C595))),0,IF(ISNUMBER(SEARCH("Repas",$C595)),0.5,IF(ISNUMBER(SEARCH("Bureau à domicile",$C595)),Accueil!$B$13,IF(OR(ISNUMBER(SEARCH("Véhicule",$C595)),ISNUMBER(SEARCH("Vehicule",$C595)),ISNUMBER(SEARCH("vehicule",$C595))),Accueil!$B$14,IFERROR(VLOOKUP($C595,$L$3:$P$43,5,FALSE),1)))))),2),0)</f>
        <v>0</v>
      </c>
    </row>
    <row r="596" spans="1:34" ht="20.100000000000001" customHeight="1" x14ac:dyDescent="0.25">
      <c r="A596" s="248" t="str">
        <f>IF(NOT(_xlfn.ISFORMULA(D596)),IF(AND(ISNUMBER(D596),D596&lt;&gt;0),Accueil!$B$7,IF(NOT(_xlfn.ISFORMULA(G596)),IF(AND(ISNUMBER(G596),G596&lt;&gt;0),Accueil!$B$7,""),"")),IF(NOT(_xlfn.ISFORMULA(G596)),IF(AND(ISNUMBER(G596),G596&lt;&gt;0),Accueil!$B$7,""),""))</f>
        <v/>
      </c>
      <c r="B596" s="37"/>
      <c r="C596" s="50"/>
      <c r="D596" s="249" t="str">
        <f t="shared" ca="1" si="98"/>
        <v/>
      </c>
      <c r="E596" s="223" t="str">
        <f t="shared" ca="1" si="99"/>
        <v/>
      </c>
      <c r="F596" s="223" t="str">
        <f t="shared" ca="1" si="100"/>
        <v/>
      </c>
      <c r="G596" s="224" t="str">
        <f t="shared" ca="1" si="101"/>
        <v/>
      </c>
      <c r="H596" s="255" t="str">
        <f t="shared" ca="1" si="102"/>
        <v/>
      </c>
      <c r="I596" s="251" t="str">
        <f t="shared" ca="1" si="103"/>
        <v/>
      </c>
      <c r="J596" s="244" t="str">
        <f t="shared" ca="1" si="104"/>
        <v/>
      </c>
      <c r="K596" s="35"/>
      <c r="L596" s="148"/>
      <c r="M596" s="148"/>
      <c r="N596" s="148"/>
      <c r="O596" s="148"/>
      <c r="P596" s="148"/>
      <c r="Q596" s="148"/>
      <c r="R596" s="148"/>
      <c r="S596" s="148"/>
      <c r="T596" s="197"/>
      <c r="U596" s="35"/>
      <c r="X596" s="148"/>
      <c r="Y596" s="148"/>
      <c r="Z596" s="148"/>
      <c r="AA596" s="228" t="b">
        <f t="shared" ca="1" si="105"/>
        <v>1</v>
      </c>
      <c r="AB596" s="228" t="b">
        <f t="shared" si="106"/>
        <v>0</v>
      </c>
      <c r="AC596" s="228" t="b">
        <f ca="1">AND(Accueil!$Z$100="Régulière",Accueil!$E$5="Oui",$AA596,NOT($AB596),OR($AE596="",Accueil!$E$7="",NOT(ISNUMBER(Accueil!$E$7)),$AE596&gt;=Accueil!$E$7))</f>
        <v>0</v>
      </c>
      <c r="AD596" s="228" t="b">
        <f ca="1">AND(Accueil!$Z$100="Régulière",Accueil!$E$8="Oui",$AA596,NOT($AB596),OR($AE596="",Accueil!$E$10="",NOT(ISNUMBER(Accueil!$E$10)),$AE596&gt;=Accueil!$E$10))</f>
        <v>0</v>
      </c>
      <c r="AE596" s="247" t="str">
        <f>IF(NOT(_xlfn.ISFORMULA(A596)),IF(ISNUMBER(A596),A596,IF(NOT(_xlfn.ISFORMULA(D596)),IF(AND(ISNUMBER(D596),D596&lt;&gt;0),Accueil!$B$7,IF(NOT(_xlfn.ISFORMULA(G596)),IF(AND(ISNUMBER(G596),G596&lt;&gt;0),Accueil!$B$7,""),"")),IF(NOT(_xlfn.ISFORMULA(G596)),IF(AND(ISNUMBER(G596),G596&lt;&gt;0),Accueil!$B$7,""),""))),IF(NOT(_xlfn.ISFORMULA(D596)),IF(AND(ISNUMBER(D596),D596&lt;&gt;0),Accueil!$B$7,IF(NOT(_xlfn.ISFORMULA(G596)),IF(AND(ISNUMBER(G596),G596&lt;&gt;0),Accueil!$B$7,""),"")),IF(NOT(_xlfn.ISFORMULA(G596)),IF(AND(ISNUMBER(G596),G596&lt;&gt;0),Accueil!$B$7,""),"")))</f>
        <v/>
      </c>
      <c r="AF596" s="231" t="str">
        <f t="shared" ca="1" si="107"/>
        <v/>
      </c>
      <c r="AG596" s="231">
        <f ca="1">IF($AC596,ROUND(IF(ISNUMBER(E596),E596,0)*(IF(OR(ISNUMBER(SEARCH("Non déductible",$C596)),ISNUMBER(SEARCH("Non deductible",$C596))),0,IF(ISNUMBER(SEARCH("Repas",$C596)),0.5,IF(ISNUMBER(SEARCH("Bureau à domicile",$C596)),Accueil!$B$13,IF(OR(ISNUMBER(SEARCH("Véhicule",$C596)),ISNUMBER(SEARCH("Vehicule",$C596)),ISNUMBER(SEARCH("vehicule",$C596))),Accueil!$B$14,IFERROR(VLOOKUP($C596,$L$3:$P$43,5,FALSE),1)))))),2),0)</f>
        <v>0</v>
      </c>
      <c r="AH596" s="231">
        <f ca="1">IF($AD596,ROUND(IF(ISNUMBER(F596),F596,0)*(IF(OR(ISNUMBER(SEARCH("Non déductible",$C596)),ISNUMBER(SEARCH("Non deductible",$C596))),0,IF(ISNUMBER(SEARCH("Repas",$C596)),0.5,IF(ISNUMBER(SEARCH("Bureau à domicile",$C596)),Accueil!$B$13,IF(OR(ISNUMBER(SEARCH("Véhicule",$C596)),ISNUMBER(SEARCH("Vehicule",$C596)),ISNUMBER(SEARCH("vehicule",$C596))),Accueil!$B$14,IFERROR(VLOOKUP($C596,$L$3:$P$43,5,FALSE),1)))))),2),0)</f>
        <v>0</v>
      </c>
    </row>
    <row r="597" spans="1:34" ht="20.100000000000001" customHeight="1" x14ac:dyDescent="0.25">
      <c r="A597" s="248" t="str">
        <f>IF(NOT(_xlfn.ISFORMULA(D597)),IF(AND(ISNUMBER(D597),D597&lt;&gt;0),Accueil!$B$7,IF(NOT(_xlfn.ISFORMULA(G597)),IF(AND(ISNUMBER(G597),G597&lt;&gt;0),Accueil!$B$7,""),"")),IF(NOT(_xlfn.ISFORMULA(G597)),IF(AND(ISNUMBER(G597),G597&lt;&gt;0),Accueil!$B$7,""),""))</f>
        <v/>
      </c>
      <c r="B597" s="37"/>
      <c r="C597" s="50"/>
      <c r="D597" s="249" t="str">
        <f t="shared" ca="1" si="98"/>
        <v/>
      </c>
      <c r="E597" s="223" t="str">
        <f t="shared" ca="1" si="99"/>
        <v/>
      </c>
      <c r="F597" s="223" t="str">
        <f t="shared" ca="1" si="100"/>
        <v/>
      </c>
      <c r="G597" s="224" t="str">
        <f t="shared" ca="1" si="101"/>
        <v/>
      </c>
      <c r="H597" s="255" t="str">
        <f t="shared" ca="1" si="102"/>
        <v/>
      </c>
      <c r="I597" s="251" t="str">
        <f t="shared" ca="1" si="103"/>
        <v/>
      </c>
      <c r="J597" s="244" t="str">
        <f t="shared" ca="1" si="104"/>
        <v/>
      </c>
      <c r="K597" s="35"/>
      <c r="L597" s="148"/>
      <c r="M597" s="148"/>
      <c r="N597" s="148"/>
      <c r="O597" s="148"/>
      <c r="P597" s="148"/>
      <c r="Q597" s="148"/>
      <c r="R597" s="148"/>
      <c r="S597" s="148"/>
      <c r="T597" s="197"/>
      <c r="U597" s="35"/>
      <c r="X597" s="148"/>
      <c r="Y597" s="148"/>
      <c r="Z597" s="148"/>
      <c r="AA597" s="228" t="b">
        <f t="shared" ca="1" si="105"/>
        <v>1</v>
      </c>
      <c r="AB597" s="228" t="b">
        <f t="shared" si="106"/>
        <v>0</v>
      </c>
      <c r="AC597" s="228" t="b">
        <f ca="1">AND(Accueil!$Z$100="Régulière",Accueil!$E$5="Oui",$AA597,NOT($AB597),OR($AE597="",Accueil!$E$7="",NOT(ISNUMBER(Accueil!$E$7)),$AE597&gt;=Accueil!$E$7))</f>
        <v>0</v>
      </c>
      <c r="AD597" s="228" t="b">
        <f ca="1">AND(Accueil!$Z$100="Régulière",Accueil!$E$8="Oui",$AA597,NOT($AB597),OR($AE597="",Accueil!$E$10="",NOT(ISNUMBER(Accueil!$E$10)),$AE597&gt;=Accueil!$E$10))</f>
        <v>0</v>
      </c>
      <c r="AE597" s="247" t="str">
        <f>IF(NOT(_xlfn.ISFORMULA(A597)),IF(ISNUMBER(A597),A597,IF(NOT(_xlfn.ISFORMULA(D597)),IF(AND(ISNUMBER(D597),D597&lt;&gt;0),Accueil!$B$7,IF(NOT(_xlfn.ISFORMULA(G597)),IF(AND(ISNUMBER(G597),G597&lt;&gt;0),Accueil!$B$7,""),"")),IF(NOT(_xlfn.ISFORMULA(G597)),IF(AND(ISNUMBER(G597),G597&lt;&gt;0),Accueil!$B$7,""),""))),IF(NOT(_xlfn.ISFORMULA(D597)),IF(AND(ISNUMBER(D597),D597&lt;&gt;0),Accueil!$B$7,IF(NOT(_xlfn.ISFORMULA(G597)),IF(AND(ISNUMBER(G597),G597&lt;&gt;0),Accueil!$B$7,""),"")),IF(NOT(_xlfn.ISFORMULA(G597)),IF(AND(ISNUMBER(G597),G597&lt;&gt;0),Accueil!$B$7,""),"")))</f>
        <v/>
      </c>
      <c r="AF597" s="231" t="str">
        <f t="shared" ca="1" si="107"/>
        <v/>
      </c>
      <c r="AG597" s="231">
        <f ca="1">IF($AC597,ROUND(IF(ISNUMBER(E597),E597,0)*(IF(OR(ISNUMBER(SEARCH("Non déductible",$C597)),ISNUMBER(SEARCH("Non deductible",$C597))),0,IF(ISNUMBER(SEARCH("Repas",$C597)),0.5,IF(ISNUMBER(SEARCH("Bureau à domicile",$C597)),Accueil!$B$13,IF(OR(ISNUMBER(SEARCH("Véhicule",$C597)),ISNUMBER(SEARCH("Vehicule",$C597)),ISNUMBER(SEARCH("vehicule",$C597))),Accueil!$B$14,IFERROR(VLOOKUP($C597,$L$3:$P$43,5,FALSE),1)))))),2),0)</f>
        <v>0</v>
      </c>
      <c r="AH597" s="231">
        <f ca="1">IF($AD597,ROUND(IF(ISNUMBER(F597),F597,0)*(IF(OR(ISNUMBER(SEARCH("Non déductible",$C597)),ISNUMBER(SEARCH("Non deductible",$C597))),0,IF(ISNUMBER(SEARCH("Repas",$C597)),0.5,IF(ISNUMBER(SEARCH("Bureau à domicile",$C597)),Accueil!$B$13,IF(OR(ISNUMBER(SEARCH("Véhicule",$C597)),ISNUMBER(SEARCH("Vehicule",$C597)),ISNUMBER(SEARCH("vehicule",$C597))),Accueil!$B$14,IFERROR(VLOOKUP($C597,$L$3:$P$43,5,FALSE),1)))))),2),0)</f>
        <v>0</v>
      </c>
    </row>
    <row r="598" spans="1:34" ht="20.100000000000001" customHeight="1" x14ac:dyDescent="0.25">
      <c r="A598" s="248" t="str">
        <f>IF(NOT(_xlfn.ISFORMULA(D598)),IF(AND(ISNUMBER(D598),D598&lt;&gt;0),Accueil!$B$7,IF(NOT(_xlfn.ISFORMULA(G598)),IF(AND(ISNUMBER(G598),G598&lt;&gt;0),Accueil!$B$7,""),"")),IF(NOT(_xlfn.ISFORMULA(G598)),IF(AND(ISNUMBER(G598),G598&lt;&gt;0),Accueil!$B$7,""),""))</f>
        <v/>
      </c>
      <c r="B598" s="37"/>
      <c r="C598" s="50"/>
      <c r="D598" s="249" t="str">
        <f t="shared" ca="1" si="98"/>
        <v/>
      </c>
      <c r="E598" s="223" t="str">
        <f t="shared" ca="1" si="99"/>
        <v/>
      </c>
      <c r="F598" s="223" t="str">
        <f t="shared" ca="1" si="100"/>
        <v/>
      </c>
      <c r="G598" s="224" t="str">
        <f t="shared" ca="1" si="101"/>
        <v/>
      </c>
      <c r="H598" s="255" t="str">
        <f t="shared" ca="1" si="102"/>
        <v/>
      </c>
      <c r="I598" s="251" t="str">
        <f t="shared" ca="1" si="103"/>
        <v/>
      </c>
      <c r="J598" s="244" t="str">
        <f t="shared" ca="1" si="104"/>
        <v/>
      </c>
      <c r="K598" s="35"/>
      <c r="L598" s="148"/>
      <c r="M598" s="148"/>
      <c r="N598" s="148"/>
      <c r="O598" s="148"/>
      <c r="P598" s="148"/>
      <c r="Q598" s="148"/>
      <c r="R598" s="148"/>
      <c r="S598" s="148"/>
      <c r="T598" s="197"/>
      <c r="U598" s="35"/>
      <c r="X598" s="148"/>
      <c r="Y598" s="148"/>
      <c r="Z598" s="148"/>
      <c r="AA598" s="228" t="b">
        <f t="shared" ca="1" si="105"/>
        <v>1</v>
      </c>
      <c r="AB598" s="228" t="b">
        <f t="shared" si="106"/>
        <v>0</v>
      </c>
      <c r="AC598" s="228" t="b">
        <f ca="1">AND(Accueil!$Z$100="Régulière",Accueil!$E$5="Oui",$AA598,NOT($AB598),OR($AE598="",Accueil!$E$7="",NOT(ISNUMBER(Accueil!$E$7)),$AE598&gt;=Accueil!$E$7))</f>
        <v>0</v>
      </c>
      <c r="AD598" s="228" t="b">
        <f ca="1">AND(Accueil!$Z$100="Régulière",Accueil!$E$8="Oui",$AA598,NOT($AB598),OR($AE598="",Accueil!$E$10="",NOT(ISNUMBER(Accueil!$E$10)),$AE598&gt;=Accueil!$E$10))</f>
        <v>0</v>
      </c>
      <c r="AE598" s="247" t="str">
        <f>IF(NOT(_xlfn.ISFORMULA(A598)),IF(ISNUMBER(A598),A598,IF(NOT(_xlfn.ISFORMULA(D598)),IF(AND(ISNUMBER(D598),D598&lt;&gt;0),Accueil!$B$7,IF(NOT(_xlfn.ISFORMULA(G598)),IF(AND(ISNUMBER(G598),G598&lt;&gt;0),Accueil!$B$7,""),"")),IF(NOT(_xlfn.ISFORMULA(G598)),IF(AND(ISNUMBER(G598),G598&lt;&gt;0),Accueil!$B$7,""),""))),IF(NOT(_xlfn.ISFORMULA(D598)),IF(AND(ISNUMBER(D598),D598&lt;&gt;0),Accueil!$B$7,IF(NOT(_xlfn.ISFORMULA(G598)),IF(AND(ISNUMBER(G598),G598&lt;&gt;0),Accueil!$B$7,""),"")),IF(NOT(_xlfn.ISFORMULA(G598)),IF(AND(ISNUMBER(G598),G598&lt;&gt;0),Accueil!$B$7,""),"")))</f>
        <v/>
      </c>
      <c r="AF598" s="231" t="str">
        <f t="shared" ca="1" si="107"/>
        <v/>
      </c>
      <c r="AG598" s="231">
        <f ca="1">IF($AC598,ROUND(IF(ISNUMBER(E598),E598,0)*(IF(OR(ISNUMBER(SEARCH("Non déductible",$C598)),ISNUMBER(SEARCH("Non deductible",$C598))),0,IF(ISNUMBER(SEARCH("Repas",$C598)),0.5,IF(ISNUMBER(SEARCH("Bureau à domicile",$C598)),Accueil!$B$13,IF(OR(ISNUMBER(SEARCH("Véhicule",$C598)),ISNUMBER(SEARCH("Vehicule",$C598)),ISNUMBER(SEARCH("vehicule",$C598))),Accueil!$B$14,IFERROR(VLOOKUP($C598,$L$3:$P$43,5,FALSE),1)))))),2),0)</f>
        <v>0</v>
      </c>
      <c r="AH598" s="231">
        <f ca="1">IF($AD598,ROUND(IF(ISNUMBER(F598),F598,0)*(IF(OR(ISNUMBER(SEARCH("Non déductible",$C598)),ISNUMBER(SEARCH("Non deductible",$C598))),0,IF(ISNUMBER(SEARCH("Repas",$C598)),0.5,IF(ISNUMBER(SEARCH("Bureau à domicile",$C598)),Accueil!$B$13,IF(OR(ISNUMBER(SEARCH("Véhicule",$C598)),ISNUMBER(SEARCH("Vehicule",$C598)),ISNUMBER(SEARCH("vehicule",$C598))),Accueil!$B$14,IFERROR(VLOOKUP($C598,$L$3:$P$43,5,FALSE),1)))))),2),0)</f>
        <v>0</v>
      </c>
    </row>
    <row r="599" spans="1:34" ht="20.100000000000001" customHeight="1" x14ac:dyDescent="0.25">
      <c r="A599" s="248" t="str">
        <f>IF(NOT(_xlfn.ISFORMULA(D599)),IF(AND(ISNUMBER(D599),D599&lt;&gt;0),Accueil!$B$7,IF(NOT(_xlfn.ISFORMULA(G599)),IF(AND(ISNUMBER(G599),G599&lt;&gt;0),Accueil!$B$7,""),"")),IF(NOT(_xlfn.ISFORMULA(G599)),IF(AND(ISNUMBER(G599),G599&lt;&gt;0),Accueil!$B$7,""),""))</f>
        <v/>
      </c>
      <c r="B599" s="37"/>
      <c r="C599" s="50"/>
      <c r="D599" s="249" t="str">
        <f t="shared" ca="1" si="98"/>
        <v/>
      </c>
      <c r="E599" s="223" t="str">
        <f t="shared" ca="1" si="99"/>
        <v/>
      </c>
      <c r="F599" s="223" t="str">
        <f t="shared" ca="1" si="100"/>
        <v/>
      </c>
      <c r="G599" s="224" t="str">
        <f t="shared" ca="1" si="101"/>
        <v/>
      </c>
      <c r="H599" s="255" t="str">
        <f t="shared" ca="1" si="102"/>
        <v/>
      </c>
      <c r="I599" s="251" t="str">
        <f t="shared" ca="1" si="103"/>
        <v/>
      </c>
      <c r="J599" s="244" t="str">
        <f t="shared" ca="1" si="104"/>
        <v/>
      </c>
      <c r="K599" s="35"/>
      <c r="L599" s="148"/>
      <c r="M599" s="148"/>
      <c r="N599" s="148"/>
      <c r="O599" s="148"/>
      <c r="P599" s="148"/>
      <c r="Q599" s="148"/>
      <c r="R599" s="148"/>
      <c r="S599" s="148"/>
      <c r="T599" s="197"/>
      <c r="U599" s="35"/>
      <c r="X599" s="148"/>
      <c r="Y599" s="148"/>
      <c r="Z599" s="148"/>
      <c r="AA599" s="228" t="b">
        <f t="shared" ca="1" si="105"/>
        <v>1</v>
      </c>
      <c r="AB599" s="228" t="b">
        <f t="shared" si="106"/>
        <v>0</v>
      </c>
      <c r="AC599" s="228" t="b">
        <f ca="1">AND(Accueil!$Z$100="Régulière",Accueil!$E$5="Oui",$AA599,NOT($AB599),OR($AE599="",Accueil!$E$7="",NOT(ISNUMBER(Accueil!$E$7)),$AE599&gt;=Accueil!$E$7))</f>
        <v>0</v>
      </c>
      <c r="AD599" s="228" t="b">
        <f ca="1">AND(Accueil!$Z$100="Régulière",Accueil!$E$8="Oui",$AA599,NOT($AB599),OR($AE599="",Accueil!$E$10="",NOT(ISNUMBER(Accueil!$E$10)),$AE599&gt;=Accueil!$E$10))</f>
        <v>0</v>
      </c>
      <c r="AE599" s="247" t="str">
        <f>IF(NOT(_xlfn.ISFORMULA(A599)),IF(ISNUMBER(A599),A599,IF(NOT(_xlfn.ISFORMULA(D599)),IF(AND(ISNUMBER(D599),D599&lt;&gt;0),Accueil!$B$7,IF(NOT(_xlfn.ISFORMULA(G599)),IF(AND(ISNUMBER(G599),G599&lt;&gt;0),Accueil!$B$7,""),"")),IF(NOT(_xlfn.ISFORMULA(G599)),IF(AND(ISNUMBER(G599),G599&lt;&gt;0),Accueil!$B$7,""),""))),IF(NOT(_xlfn.ISFORMULA(D599)),IF(AND(ISNUMBER(D599),D599&lt;&gt;0),Accueil!$B$7,IF(NOT(_xlfn.ISFORMULA(G599)),IF(AND(ISNUMBER(G599),G599&lt;&gt;0),Accueil!$B$7,""),"")),IF(NOT(_xlfn.ISFORMULA(G599)),IF(AND(ISNUMBER(G599),G599&lt;&gt;0),Accueil!$B$7,""),"")))</f>
        <v/>
      </c>
      <c r="AF599" s="231" t="str">
        <f t="shared" ca="1" si="107"/>
        <v/>
      </c>
      <c r="AG599" s="231">
        <f ca="1">IF($AC599,ROUND(IF(ISNUMBER(E599),E599,0)*(IF(OR(ISNUMBER(SEARCH("Non déductible",$C599)),ISNUMBER(SEARCH("Non deductible",$C599))),0,IF(ISNUMBER(SEARCH("Repas",$C599)),0.5,IF(ISNUMBER(SEARCH("Bureau à domicile",$C599)),Accueil!$B$13,IF(OR(ISNUMBER(SEARCH("Véhicule",$C599)),ISNUMBER(SEARCH("Vehicule",$C599)),ISNUMBER(SEARCH("vehicule",$C599))),Accueil!$B$14,IFERROR(VLOOKUP($C599,$L$3:$P$43,5,FALSE),1)))))),2),0)</f>
        <v>0</v>
      </c>
      <c r="AH599" s="231">
        <f ca="1">IF($AD599,ROUND(IF(ISNUMBER(F599),F599,0)*(IF(OR(ISNUMBER(SEARCH("Non déductible",$C599)),ISNUMBER(SEARCH("Non deductible",$C599))),0,IF(ISNUMBER(SEARCH("Repas",$C599)),0.5,IF(ISNUMBER(SEARCH("Bureau à domicile",$C599)),Accueil!$B$13,IF(OR(ISNUMBER(SEARCH("Véhicule",$C599)),ISNUMBER(SEARCH("Vehicule",$C599)),ISNUMBER(SEARCH("vehicule",$C599))),Accueil!$B$14,IFERROR(VLOOKUP($C599,$L$3:$P$43,5,FALSE),1)))))),2),0)</f>
        <v>0</v>
      </c>
    </row>
    <row r="600" spans="1:34" ht="20.100000000000001" customHeight="1" x14ac:dyDescent="0.25">
      <c r="A600" s="248" t="str">
        <f>IF(NOT(_xlfn.ISFORMULA(D600)),IF(AND(ISNUMBER(D600),D600&lt;&gt;0),Accueil!$B$7,IF(NOT(_xlfn.ISFORMULA(G600)),IF(AND(ISNUMBER(G600),G600&lt;&gt;0),Accueil!$B$7,""),"")),IF(NOT(_xlfn.ISFORMULA(G600)),IF(AND(ISNUMBER(G600),G600&lt;&gt;0),Accueil!$B$7,""),""))</f>
        <v/>
      </c>
      <c r="B600" s="37"/>
      <c r="C600" s="50"/>
      <c r="D600" s="249" t="str">
        <f t="shared" ca="1" si="98"/>
        <v/>
      </c>
      <c r="E600" s="223" t="str">
        <f t="shared" ca="1" si="99"/>
        <v/>
      </c>
      <c r="F600" s="223" t="str">
        <f t="shared" ca="1" si="100"/>
        <v/>
      </c>
      <c r="G600" s="224" t="str">
        <f t="shared" ca="1" si="101"/>
        <v/>
      </c>
      <c r="H600" s="255" t="str">
        <f t="shared" ca="1" si="102"/>
        <v/>
      </c>
      <c r="I600" s="251" t="str">
        <f t="shared" ca="1" si="103"/>
        <v/>
      </c>
      <c r="J600" s="244" t="str">
        <f t="shared" ca="1" si="104"/>
        <v/>
      </c>
      <c r="K600" s="35"/>
      <c r="L600" s="148"/>
      <c r="M600" s="148"/>
      <c r="N600" s="148"/>
      <c r="O600" s="148"/>
      <c r="P600" s="148"/>
      <c r="Q600" s="148"/>
      <c r="R600" s="148"/>
      <c r="S600" s="148"/>
      <c r="T600" s="197"/>
      <c r="U600" s="35"/>
      <c r="X600" s="148"/>
      <c r="Y600" s="148"/>
      <c r="Z600" s="148"/>
      <c r="AA600" s="228" t="b">
        <f t="shared" ca="1" si="105"/>
        <v>1</v>
      </c>
      <c r="AB600" s="228" t="b">
        <f t="shared" si="106"/>
        <v>0</v>
      </c>
      <c r="AC600" s="228" t="b">
        <f ca="1">AND(Accueil!$Z$100="Régulière",Accueil!$E$5="Oui",$AA600,NOT($AB600),OR($AE600="",Accueil!$E$7="",NOT(ISNUMBER(Accueil!$E$7)),$AE600&gt;=Accueil!$E$7))</f>
        <v>0</v>
      </c>
      <c r="AD600" s="228" t="b">
        <f ca="1">AND(Accueil!$Z$100="Régulière",Accueil!$E$8="Oui",$AA600,NOT($AB600),OR($AE600="",Accueil!$E$10="",NOT(ISNUMBER(Accueil!$E$10)),$AE600&gt;=Accueil!$E$10))</f>
        <v>0</v>
      </c>
      <c r="AE600" s="247" t="str">
        <f>IF(NOT(_xlfn.ISFORMULA(A600)),IF(ISNUMBER(A600),A600,IF(NOT(_xlfn.ISFORMULA(D600)),IF(AND(ISNUMBER(D600),D600&lt;&gt;0),Accueil!$B$7,IF(NOT(_xlfn.ISFORMULA(G600)),IF(AND(ISNUMBER(G600),G600&lt;&gt;0),Accueil!$B$7,""),"")),IF(NOT(_xlfn.ISFORMULA(G600)),IF(AND(ISNUMBER(G600),G600&lt;&gt;0),Accueil!$B$7,""),""))),IF(NOT(_xlfn.ISFORMULA(D600)),IF(AND(ISNUMBER(D600),D600&lt;&gt;0),Accueil!$B$7,IF(NOT(_xlfn.ISFORMULA(G600)),IF(AND(ISNUMBER(G600),G600&lt;&gt;0),Accueil!$B$7,""),"")),IF(NOT(_xlfn.ISFORMULA(G600)),IF(AND(ISNUMBER(G600),G600&lt;&gt;0),Accueil!$B$7,""),"")))</f>
        <v/>
      </c>
      <c r="AF600" s="231" t="str">
        <f t="shared" ca="1" si="107"/>
        <v/>
      </c>
      <c r="AG600" s="231">
        <f ca="1">IF($AC600,ROUND(IF(ISNUMBER(E600),E600,0)*(IF(OR(ISNUMBER(SEARCH("Non déductible",$C600)),ISNUMBER(SEARCH("Non deductible",$C600))),0,IF(ISNUMBER(SEARCH("Repas",$C600)),0.5,IF(ISNUMBER(SEARCH("Bureau à domicile",$C600)),Accueil!$B$13,IF(OR(ISNUMBER(SEARCH("Véhicule",$C600)),ISNUMBER(SEARCH("Vehicule",$C600)),ISNUMBER(SEARCH("vehicule",$C600))),Accueil!$B$14,IFERROR(VLOOKUP($C600,$L$3:$P$43,5,FALSE),1)))))),2),0)</f>
        <v>0</v>
      </c>
      <c r="AH600" s="231">
        <f ca="1">IF($AD600,ROUND(IF(ISNUMBER(F600),F600,0)*(IF(OR(ISNUMBER(SEARCH("Non déductible",$C600)),ISNUMBER(SEARCH("Non deductible",$C600))),0,IF(ISNUMBER(SEARCH("Repas",$C600)),0.5,IF(ISNUMBER(SEARCH("Bureau à domicile",$C600)),Accueil!$B$13,IF(OR(ISNUMBER(SEARCH("Véhicule",$C600)),ISNUMBER(SEARCH("Vehicule",$C600)),ISNUMBER(SEARCH("vehicule",$C600))),Accueil!$B$14,IFERROR(VLOOKUP($C600,$L$3:$P$43,5,FALSE),1)))))),2),0)</f>
        <v>0</v>
      </c>
    </row>
    <row r="601" spans="1:34" ht="20.100000000000001" customHeight="1" x14ac:dyDescent="0.25">
      <c r="A601" s="248" t="str">
        <f>IF(NOT(_xlfn.ISFORMULA(D601)),IF(AND(ISNUMBER(D601),D601&lt;&gt;0),Accueil!$B$7,IF(NOT(_xlfn.ISFORMULA(G601)),IF(AND(ISNUMBER(G601),G601&lt;&gt;0),Accueil!$B$7,""),"")),IF(NOT(_xlfn.ISFORMULA(G601)),IF(AND(ISNUMBER(G601),G601&lt;&gt;0),Accueil!$B$7,""),""))</f>
        <v/>
      </c>
      <c r="B601" s="37"/>
      <c r="C601" s="50"/>
      <c r="D601" s="249" t="str">
        <f t="shared" ca="1" si="98"/>
        <v/>
      </c>
      <c r="E601" s="223" t="str">
        <f t="shared" ca="1" si="99"/>
        <v/>
      </c>
      <c r="F601" s="223" t="str">
        <f t="shared" ca="1" si="100"/>
        <v/>
      </c>
      <c r="G601" s="224" t="str">
        <f t="shared" ca="1" si="101"/>
        <v/>
      </c>
      <c r="H601" s="255" t="str">
        <f t="shared" ca="1" si="102"/>
        <v/>
      </c>
      <c r="I601" s="251" t="str">
        <f t="shared" ca="1" si="103"/>
        <v/>
      </c>
      <c r="J601" s="244" t="str">
        <f t="shared" ca="1" si="104"/>
        <v/>
      </c>
      <c r="K601" s="35"/>
      <c r="L601" s="148"/>
      <c r="M601" s="148"/>
      <c r="N601" s="148"/>
      <c r="O601" s="148"/>
      <c r="P601" s="148"/>
      <c r="Q601" s="148"/>
      <c r="R601" s="148"/>
      <c r="S601" s="148"/>
      <c r="T601" s="197"/>
      <c r="U601" s="35"/>
      <c r="X601" s="148"/>
      <c r="Y601" s="148"/>
      <c r="Z601" s="148"/>
      <c r="AA601" s="228" t="b">
        <f t="shared" ca="1" si="105"/>
        <v>1</v>
      </c>
      <c r="AB601" s="228" t="b">
        <f t="shared" si="106"/>
        <v>0</v>
      </c>
      <c r="AC601" s="228" t="b">
        <f ca="1">AND(Accueil!$Z$100="Régulière",Accueil!$E$5="Oui",$AA601,NOT($AB601),OR($AE601="",Accueil!$E$7="",NOT(ISNUMBER(Accueil!$E$7)),$AE601&gt;=Accueil!$E$7))</f>
        <v>0</v>
      </c>
      <c r="AD601" s="228" t="b">
        <f ca="1">AND(Accueil!$Z$100="Régulière",Accueil!$E$8="Oui",$AA601,NOT($AB601),OR($AE601="",Accueil!$E$10="",NOT(ISNUMBER(Accueil!$E$10)),$AE601&gt;=Accueil!$E$10))</f>
        <v>0</v>
      </c>
      <c r="AE601" s="247" t="str">
        <f>IF(NOT(_xlfn.ISFORMULA(A601)),IF(ISNUMBER(A601),A601,IF(NOT(_xlfn.ISFORMULA(D601)),IF(AND(ISNUMBER(D601),D601&lt;&gt;0),Accueil!$B$7,IF(NOT(_xlfn.ISFORMULA(G601)),IF(AND(ISNUMBER(G601),G601&lt;&gt;0),Accueil!$B$7,""),"")),IF(NOT(_xlfn.ISFORMULA(G601)),IF(AND(ISNUMBER(G601),G601&lt;&gt;0),Accueil!$B$7,""),""))),IF(NOT(_xlfn.ISFORMULA(D601)),IF(AND(ISNUMBER(D601),D601&lt;&gt;0),Accueil!$B$7,IF(NOT(_xlfn.ISFORMULA(G601)),IF(AND(ISNUMBER(G601),G601&lt;&gt;0),Accueil!$B$7,""),"")),IF(NOT(_xlfn.ISFORMULA(G601)),IF(AND(ISNUMBER(G601),G601&lt;&gt;0),Accueil!$B$7,""),"")))</f>
        <v/>
      </c>
      <c r="AF601" s="231" t="str">
        <f t="shared" ca="1" si="107"/>
        <v/>
      </c>
      <c r="AG601" s="231">
        <f ca="1">IF($AC601,ROUND(IF(ISNUMBER(E601),E601,0)*(IF(OR(ISNUMBER(SEARCH("Non déductible",$C601)),ISNUMBER(SEARCH("Non deductible",$C601))),0,IF(ISNUMBER(SEARCH("Repas",$C601)),0.5,IF(ISNUMBER(SEARCH("Bureau à domicile",$C601)),Accueil!$B$13,IF(OR(ISNUMBER(SEARCH("Véhicule",$C601)),ISNUMBER(SEARCH("Vehicule",$C601)),ISNUMBER(SEARCH("vehicule",$C601))),Accueil!$B$14,IFERROR(VLOOKUP($C601,$L$3:$P$43,5,FALSE),1)))))),2),0)</f>
        <v>0</v>
      </c>
      <c r="AH601" s="231">
        <f ca="1">IF($AD601,ROUND(IF(ISNUMBER(F601),F601,0)*(IF(OR(ISNUMBER(SEARCH("Non déductible",$C601)),ISNUMBER(SEARCH("Non deductible",$C601))),0,IF(ISNUMBER(SEARCH("Repas",$C601)),0.5,IF(ISNUMBER(SEARCH("Bureau à domicile",$C601)),Accueil!$B$13,IF(OR(ISNUMBER(SEARCH("Véhicule",$C601)),ISNUMBER(SEARCH("Vehicule",$C601)),ISNUMBER(SEARCH("vehicule",$C601))),Accueil!$B$14,IFERROR(VLOOKUP($C601,$L$3:$P$43,5,FALSE),1)))))),2),0)</f>
        <v>0</v>
      </c>
    </row>
    <row r="602" spans="1:34" ht="20.100000000000001" customHeight="1" x14ac:dyDescent="0.25">
      <c r="A602" s="248" t="str">
        <f>IF(NOT(_xlfn.ISFORMULA(D602)),IF(AND(ISNUMBER(D602),D602&lt;&gt;0),Accueil!$B$7,IF(NOT(_xlfn.ISFORMULA(G602)),IF(AND(ISNUMBER(G602),G602&lt;&gt;0),Accueil!$B$7,""),"")),IF(NOT(_xlfn.ISFORMULA(G602)),IF(AND(ISNUMBER(G602),G602&lt;&gt;0),Accueil!$B$7,""),""))</f>
        <v/>
      </c>
      <c r="B602" s="37"/>
      <c r="C602" s="50"/>
      <c r="D602" s="249" t="str">
        <f t="shared" ca="1" si="98"/>
        <v/>
      </c>
      <c r="E602" s="223" t="str">
        <f t="shared" ca="1" si="99"/>
        <v/>
      </c>
      <c r="F602" s="223" t="str">
        <f t="shared" ca="1" si="100"/>
        <v/>
      </c>
      <c r="G602" s="224" t="str">
        <f t="shared" ca="1" si="101"/>
        <v/>
      </c>
      <c r="H602" s="255" t="str">
        <f t="shared" ca="1" si="102"/>
        <v/>
      </c>
      <c r="I602" s="251" t="str">
        <f t="shared" ca="1" si="103"/>
        <v/>
      </c>
      <c r="J602" s="244" t="str">
        <f t="shared" ca="1" si="104"/>
        <v/>
      </c>
      <c r="K602" s="35"/>
      <c r="L602" s="148"/>
      <c r="M602" s="148"/>
      <c r="N602" s="148"/>
      <c r="O602" s="148"/>
      <c r="P602" s="148"/>
      <c r="Q602" s="148"/>
      <c r="R602" s="148"/>
      <c r="S602" s="148"/>
      <c r="T602" s="197"/>
      <c r="U602" s="35"/>
      <c r="X602" s="148"/>
      <c r="Y602" s="148"/>
      <c r="Z602" s="148"/>
      <c r="AA602" s="228" t="b">
        <f t="shared" ca="1" si="105"/>
        <v>1</v>
      </c>
      <c r="AB602" s="228" t="b">
        <f t="shared" si="106"/>
        <v>0</v>
      </c>
      <c r="AC602" s="228" t="b">
        <f ca="1">AND(Accueil!$Z$100="Régulière",Accueil!$E$5="Oui",$AA602,NOT($AB602),OR($AE602="",Accueil!$E$7="",NOT(ISNUMBER(Accueil!$E$7)),$AE602&gt;=Accueil!$E$7))</f>
        <v>0</v>
      </c>
      <c r="AD602" s="228" t="b">
        <f ca="1">AND(Accueil!$Z$100="Régulière",Accueil!$E$8="Oui",$AA602,NOT($AB602),OR($AE602="",Accueil!$E$10="",NOT(ISNUMBER(Accueil!$E$10)),$AE602&gt;=Accueil!$E$10))</f>
        <v>0</v>
      </c>
      <c r="AE602" s="247" t="str">
        <f>IF(NOT(_xlfn.ISFORMULA(A602)),IF(ISNUMBER(A602),A602,IF(NOT(_xlfn.ISFORMULA(D602)),IF(AND(ISNUMBER(D602),D602&lt;&gt;0),Accueil!$B$7,IF(NOT(_xlfn.ISFORMULA(G602)),IF(AND(ISNUMBER(G602),G602&lt;&gt;0),Accueil!$B$7,""),"")),IF(NOT(_xlfn.ISFORMULA(G602)),IF(AND(ISNUMBER(G602),G602&lt;&gt;0),Accueil!$B$7,""),""))),IF(NOT(_xlfn.ISFORMULA(D602)),IF(AND(ISNUMBER(D602),D602&lt;&gt;0),Accueil!$B$7,IF(NOT(_xlfn.ISFORMULA(G602)),IF(AND(ISNUMBER(G602),G602&lt;&gt;0),Accueil!$B$7,""),"")),IF(NOT(_xlfn.ISFORMULA(G602)),IF(AND(ISNUMBER(G602),G602&lt;&gt;0),Accueil!$B$7,""),"")))</f>
        <v/>
      </c>
      <c r="AF602" s="231" t="str">
        <f t="shared" ca="1" si="107"/>
        <v/>
      </c>
      <c r="AG602" s="231">
        <f ca="1">IF($AC602,ROUND(IF(ISNUMBER(E602),E602,0)*(IF(OR(ISNUMBER(SEARCH("Non déductible",$C602)),ISNUMBER(SEARCH("Non deductible",$C602))),0,IF(ISNUMBER(SEARCH("Repas",$C602)),0.5,IF(ISNUMBER(SEARCH("Bureau à domicile",$C602)),Accueil!$B$13,IF(OR(ISNUMBER(SEARCH("Véhicule",$C602)),ISNUMBER(SEARCH("Vehicule",$C602)),ISNUMBER(SEARCH("vehicule",$C602))),Accueil!$B$14,IFERROR(VLOOKUP($C602,$L$3:$P$43,5,FALSE),1)))))),2),0)</f>
        <v>0</v>
      </c>
      <c r="AH602" s="231">
        <f ca="1">IF($AD602,ROUND(IF(ISNUMBER(F602),F602,0)*(IF(OR(ISNUMBER(SEARCH("Non déductible",$C602)),ISNUMBER(SEARCH("Non deductible",$C602))),0,IF(ISNUMBER(SEARCH("Repas",$C602)),0.5,IF(ISNUMBER(SEARCH("Bureau à domicile",$C602)),Accueil!$B$13,IF(OR(ISNUMBER(SEARCH("Véhicule",$C602)),ISNUMBER(SEARCH("Vehicule",$C602)),ISNUMBER(SEARCH("vehicule",$C602))),Accueil!$B$14,IFERROR(VLOOKUP($C602,$L$3:$P$43,5,FALSE),1)))))),2),0)</f>
        <v>0</v>
      </c>
    </row>
    <row r="603" spans="1:34" ht="20.100000000000001" customHeight="1" x14ac:dyDescent="0.25">
      <c r="A603" s="248" t="str">
        <f>IF(NOT(_xlfn.ISFORMULA(D603)),IF(AND(ISNUMBER(D603),D603&lt;&gt;0),Accueil!$B$7,IF(NOT(_xlfn.ISFORMULA(G603)),IF(AND(ISNUMBER(G603),G603&lt;&gt;0),Accueil!$B$7,""),"")),IF(NOT(_xlfn.ISFORMULA(G603)),IF(AND(ISNUMBER(G603),G603&lt;&gt;0),Accueil!$B$7,""),""))</f>
        <v/>
      </c>
      <c r="B603" s="37"/>
      <c r="C603" s="50"/>
      <c r="D603" s="249" t="str">
        <f t="shared" ca="1" si="98"/>
        <v/>
      </c>
      <c r="E603" s="223" t="str">
        <f t="shared" ca="1" si="99"/>
        <v/>
      </c>
      <c r="F603" s="223" t="str">
        <f t="shared" ca="1" si="100"/>
        <v/>
      </c>
      <c r="G603" s="224" t="str">
        <f t="shared" ca="1" si="101"/>
        <v/>
      </c>
      <c r="H603" s="255" t="str">
        <f t="shared" ca="1" si="102"/>
        <v/>
      </c>
      <c r="I603" s="251" t="str">
        <f t="shared" ca="1" si="103"/>
        <v/>
      </c>
      <c r="J603" s="244" t="str">
        <f t="shared" ca="1" si="104"/>
        <v/>
      </c>
      <c r="K603" s="35"/>
      <c r="L603" s="148"/>
      <c r="M603" s="148"/>
      <c r="N603" s="148"/>
      <c r="O603" s="148"/>
      <c r="P603" s="148"/>
      <c r="Q603" s="148"/>
      <c r="R603" s="148"/>
      <c r="S603" s="148"/>
      <c r="T603" s="197"/>
      <c r="U603" s="35"/>
      <c r="X603" s="148"/>
      <c r="Y603" s="148"/>
      <c r="Z603" s="148"/>
      <c r="AA603" s="228" t="b">
        <f t="shared" ca="1" si="105"/>
        <v>1</v>
      </c>
      <c r="AB603" s="228" t="b">
        <f t="shared" si="106"/>
        <v>0</v>
      </c>
      <c r="AC603" s="228" t="b">
        <f ca="1">AND(Accueil!$Z$100="Régulière",Accueil!$E$5="Oui",$AA603,NOT($AB603),OR($AE603="",Accueil!$E$7="",NOT(ISNUMBER(Accueil!$E$7)),$AE603&gt;=Accueil!$E$7))</f>
        <v>0</v>
      </c>
      <c r="AD603" s="228" t="b">
        <f ca="1">AND(Accueil!$Z$100="Régulière",Accueil!$E$8="Oui",$AA603,NOT($AB603),OR($AE603="",Accueil!$E$10="",NOT(ISNUMBER(Accueil!$E$10)),$AE603&gt;=Accueil!$E$10))</f>
        <v>0</v>
      </c>
      <c r="AE603" s="247" t="str">
        <f>IF(NOT(_xlfn.ISFORMULA(A603)),IF(ISNUMBER(A603),A603,IF(NOT(_xlfn.ISFORMULA(D603)),IF(AND(ISNUMBER(D603),D603&lt;&gt;0),Accueil!$B$7,IF(NOT(_xlfn.ISFORMULA(G603)),IF(AND(ISNUMBER(G603),G603&lt;&gt;0),Accueil!$B$7,""),"")),IF(NOT(_xlfn.ISFORMULA(G603)),IF(AND(ISNUMBER(G603),G603&lt;&gt;0),Accueil!$B$7,""),""))),IF(NOT(_xlfn.ISFORMULA(D603)),IF(AND(ISNUMBER(D603),D603&lt;&gt;0),Accueil!$B$7,IF(NOT(_xlfn.ISFORMULA(G603)),IF(AND(ISNUMBER(G603),G603&lt;&gt;0),Accueil!$B$7,""),"")),IF(NOT(_xlfn.ISFORMULA(G603)),IF(AND(ISNUMBER(G603),G603&lt;&gt;0),Accueil!$B$7,""),"")))</f>
        <v/>
      </c>
      <c r="AF603" s="231" t="str">
        <f t="shared" ca="1" si="107"/>
        <v/>
      </c>
      <c r="AG603" s="231">
        <f ca="1">IF($AC603,ROUND(IF(ISNUMBER(E603),E603,0)*(IF(OR(ISNUMBER(SEARCH("Non déductible",$C603)),ISNUMBER(SEARCH("Non deductible",$C603))),0,IF(ISNUMBER(SEARCH("Repas",$C603)),0.5,IF(ISNUMBER(SEARCH("Bureau à domicile",$C603)),Accueil!$B$13,IF(OR(ISNUMBER(SEARCH("Véhicule",$C603)),ISNUMBER(SEARCH("Vehicule",$C603)),ISNUMBER(SEARCH("vehicule",$C603))),Accueil!$B$14,IFERROR(VLOOKUP($C603,$L$3:$P$43,5,FALSE),1)))))),2),0)</f>
        <v>0</v>
      </c>
      <c r="AH603" s="231">
        <f ca="1">IF($AD603,ROUND(IF(ISNUMBER(F603),F603,0)*(IF(OR(ISNUMBER(SEARCH("Non déductible",$C603)),ISNUMBER(SEARCH("Non deductible",$C603))),0,IF(ISNUMBER(SEARCH("Repas",$C603)),0.5,IF(ISNUMBER(SEARCH("Bureau à domicile",$C603)),Accueil!$B$13,IF(OR(ISNUMBER(SEARCH("Véhicule",$C603)),ISNUMBER(SEARCH("Vehicule",$C603)),ISNUMBER(SEARCH("vehicule",$C603))),Accueil!$B$14,IFERROR(VLOOKUP($C603,$L$3:$P$43,5,FALSE),1)))))),2),0)</f>
        <v>0</v>
      </c>
    </row>
    <row r="604" spans="1:34" ht="20.100000000000001" customHeight="1" x14ac:dyDescent="0.25">
      <c r="A604" s="248" t="str">
        <f>IF(NOT(_xlfn.ISFORMULA(D604)),IF(AND(ISNUMBER(D604),D604&lt;&gt;0),Accueil!$B$7,IF(NOT(_xlfn.ISFORMULA(G604)),IF(AND(ISNUMBER(G604),G604&lt;&gt;0),Accueil!$B$7,""),"")),IF(NOT(_xlfn.ISFORMULA(G604)),IF(AND(ISNUMBER(G604),G604&lt;&gt;0),Accueil!$B$7,""),""))</f>
        <v/>
      </c>
      <c r="B604" s="37"/>
      <c r="C604" s="50"/>
      <c r="D604" s="249" t="str">
        <f t="shared" ca="1" si="98"/>
        <v/>
      </c>
      <c r="E604" s="223" t="str">
        <f t="shared" ca="1" si="99"/>
        <v/>
      </c>
      <c r="F604" s="223" t="str">
        <f t="shared" ca="1" si="100"/>
        <v/>
      </c>
      <c r="G604" s="224" t="str">
        <f t="shared" ca="1" si="101"/>
        <v/>
      </c>
      <c r="H604" s="255" t="str">
        <f t="shared" ca="1" si="102"/>
        <v/>
      </c>
      <c r="I604" s="251" t="str">
        <f t="shared" ca="1" si="103"/>
        <v/>
      </c>
      <c r="J604" s="244" t="str">
        <f t="shared" ca="1" si="104"/>
        <v/>
      </c>
      <c r="K604" s="35"/>
      <c r="L604" s="148"/>
      <c r="M604" s="148"/>
      <c r="N604" s="148"/>
      <c r="O604" s="148"/>
      <c r="P604" s="148"/>
      <c r="Q604" s="148"/>
      <c r="R604" s="148"/>
      <c r="S604" s="148"/>
      <c r="T604" s="197"/>
      <c r="U604" s="35"/>
      <c r="X604" s="148"/>
      <c r="Y604" s="148"/>
      <c r="Z604" s="148"/>
      <c r="AA604" s="228" t="b">
        <f t="shared" ca="1" si="105"/>
        <v>1</v>
      </c>
      <c r="AB604" s="228" t="b">
        <f t="shared" si="106"/>
        <v>0</v>
      </c>
      <c r="AC604" s="228" t="b">
        <f ca="1">AND(Accueil!$Z$100="Régulière",Accueil!$E$5="Oui",$AA604,NOT($AB604),OR($AE604="",Accueil!$E$7="",NOT(ISNUMBER(Accueil!$E$7)),$AE604&gt;=Accueil!$E$7))</f>
        <v>0</v>
      </c>
      <c r="AD604" s="228" t="b">
        <f ca="1">AND(Accueil!$Z$100="Régulière",Accueil!$E$8="Oui",$AA604,NOT($AB604),OR($AE604="",Accueil!$E$10="",NOT(ISNUMBER(Accueil!$E$10)),$AE604&gt;=Accueil!$E$10))</f>
        <v>0</v>
      </c>
      <c r="AE604" s="247" t="str">
        <f>IF(NOT(_xlfn.ISFORMULA(A604)),IF(ISNUMBER(A604),A604,IF(NOT(_xlfn.ISFORMULA(D604)),IF(AND(ISNUMBER(D604),D604&lt;&gt;0),Accueil!$B$7,IF(NOT(_xlfn.ISFORMULA(G604)),IF(AND(ISNUMBER(G604),G604&lt;&gt;0),Accueil!$B$7,""),"")),IF(NOT(_xlfn.ISFORMULA(G604)),IF(AND(ISNUMBER(G604),G604&lt;&gt;0),Accueil!$B$7,""),""))),IF(NOT(_xlfn.ISFORMULA(D604)),IF(AND(ISNUMBER(D604),D604&lt;&gt;0),Accueil!$B$7,IF(NOT(_xlfn.ISFORMULA(G604)),IF(AND(ISNUMBER(G604),G604&lt;&gt;0),Accueil!$B$7,""),"")),IF(NOT(_xlfn.ISFORMULA(G604)),IF(AND(ISNUMBER(G604),G604&lt;&gt;0),Accueil!$B$7,""),"")))</f>
        <v/>
      </c>
      <c r="AF604" s="231" t="str">
        <f t="shared" ca="1" si="107"/>
        <v/>
      </c>
      <c r="AG604" s="231">
        <f ca="1">IF($AC604,ROUND(IF(ISNUMBER(E604),E604,0)*(IF(OR(ISNUMBER(SEARCH("Non déductible",$C604)),ISNUMBER(SEARCH("Non deductible",$C604))),0,IF(ISNUMBER(SEARCH("Repas",$C604)),0.5,IF(ISNUMBER(SEARCH("Bureau à domicile",$C604)),Accueil!$B$13,IF(OR(ISNUMBER(SEARCH("Véhicule",$C604)),ISNUMBER(SEARCH("Vehicule",$C604)),ISNUMBER(SEARCH("vehicule",$C604))),Accueil!$B$14,IFERROR(VLOOKUP($C604,$L$3:$P$43,5,FALSE),1)))))),2),0)</f>
        <v>0</v>
      </c>
      <c r="AH604" s="231">
        <f ca="1">IF($AD604,ROUND(IF(ISNUMBER(F604),F604,0)*(IF(OR(ISNUMBER(SEARCH("Non déductible",$C604)),ISNUMBER(SEARCH("Non deductible",$C604))),0,IF(ISNUMBER(SEARCH("Repas",$C604)),0.5,IF(ISNUMBER(SEARCH("Bureau à domicile",$C604)),Accueil!$B$13,IF(OR(ISNUMBER(SEARCH("Véhicule",$C604)),ISNUMBER(SEARCH("Vehicule",$C604)),ISNUMBER(SEARCH("vehicule",$C604))),Accueil!$B$14,IFERROR(VLOOKUP($C604,$L$3:$P$43,5,FALSE),1)))))),2),0)</f>
        <v>0</v>
      </c>
    </row>
    <row r="605" spans="1:34" ht="20.100000000000001" customHeight="1" x14ac:dyDescent="0.25">
      <c r="A605" s="248" t="str">
        <f>IF(NOT(_xlfn.ISFORMULA(D605)),IF(AND(ISNUMBER(D605),D605&lt;&gt;0),Accueil!$B$7,IF(NOT(_xlfn.ISFORMULA(G605)),IF(AND(ISNUMBER(G605),G605&lt;&gt;0),Accueil!$B$7,""),"")),IF(NOT(_xlfn.ISFORMULA(G605)),IF(AND(ISNUMBER(G605),G605&lt;&gt;0),Accueil!$B$7,""),""))</f>
        <v/>
      </c>
      <c r="B605" s="37"/>
      <c r="C605" s="50"/>
      <c r="D605" s="249" t="str">
        <f t="shared" ca="1" si="98"/>
        <v/>
      </c>
      <c r="E605" s="223" t="str">
        <f t="shared" ca="1" si="99"/>
        <v/>
      </c>
      <c r="F605" s="223" t="str">
        <f t="shared" ca="1" si="100"/>
        <v/>
      </c>
      <c r="G605" s="224" t="str">
        <f t="shared" ca="1" si="101"/>
        <v/>
      </c>
      <c r="H605" s="255" t="str">
        <f t="shared" ca="1" si="102"/>
        <v/>
      </c>
      <c r="I605" s="251" t="str">
        <f t="shared" ca="1" si="103"/>
        <v/>
      </c>
      <c r="J605" s="244" t="str">
        <f t="shared" ca="1" si="104"/>
        <v/>
      </c>
      <c r="K605" s="35"/>
      <c r="L605" s="148"/>
      <c r="M605" s="148"/>
      <c r="N605" s="148"/>
      <c r="O605" s="148"/>
      <c r="P605" s="148"/>
      <c r="Q605" s="148"/>
      <c r="R605" s="148"/>
      <c r="S605" s="148"/>
      <c r="T605" s="197"/>
      <c r="U605" s="35"/>
      <c r="X605" s="148"/>
      <c r="Y605" s="148"/>
      <c r="Z605" s="148"/>
      <c r="AA605" s="228" t="b">
        <f t="shared" ca="1" si="105"/>
        <v>1</v>
      </c>
      <c r="AB605" s="228" t="b">
        <f t="shared" si="106"/>
        <v>0</v>
      </c>
      <c r="AC605" s="228" t="b">
        <f ca="1">AND(Accueil!$Z$100="Régulière",Accueil!$E$5="Oui",$AA605,NOT($AB605),OR($AE605="",Accueil!$E$7="",NOT(ISNUMBER(Accueil!$E$7)),$AE605&gt;=Accueil!$E$7))</f>
        <v>0</v>
      </c>
      <c r="AD605" s="228" t="b">
        <f ca="1">AND(Accueil!$Z$100="Régulière",Accueil!$E$8="Oui",$AA605,NOT($AB605),OR($AE605="",Accueil!$E$10="",NOT(ISNUMBER(Accueil!$E$10)),$AE605&gt;=Accueil!$E$10))</f>
        <v>0</v>
      </c>
      <c r="AE605" s="247" t="str">
        <f>IF(NOT(_xlfn.ISFORMULA(A605)),IF(ISNUMBER(A605),A605,IF(NOT(_xlfn.ISFORMULA(D605)),IF(AND(ISNUMBER(D605),D605&lt;&gt;0),Accueil!$B$7,IF(NOT(_xlfn.ISFORMULA(G605)),IF(AND(ISNUMBER(G605),G605&lt;&gt;0),Accueil!$B$7,""),"")),IF(NOT(_xlfn.ISFORMULA(G605)),IF(AND(ISNUMBER(G605),G605&lt;&gt;0),Accueil!$B$7,""),""))),IF(NOT(_xlfn.ISFORMULA(D605)),IF(AND(ISNUMBER(D605),D605&lt;&gt;0),Accueil!$B$7,IF(NOT(_xlfn.ISFORMULA(G605)),IF(AND(ISNUMBER(G605),G605&lt;&gt;0),Accueil!$B$7,""),"")),IF(NOT(_xlfn.ISFORMULA(G605)),IF(AND(ISNUMBER(G605),G605&lt;&gt;0),Accueil!$B$7,""),"")))</f>
        <v/>
      </c>
      <c r="AF605" s="231" t="str">
        <f t="shared" ca="1" si="107"/>
        <v/>
      </c>
      <c r="AG605" s="231">
        <f ca="1">IF($AC605,ROUND(IF(ISNUMBER(E605),E605,0)*(IF(OR(ISNUMBER(SEARCH("Non déductible",$C605)),ISNUMBER(SEARCH("Non deductible",$C605))),0,IF(ISNUMBER(SEARCH("Repas",$C605)),0.5,IF(ISNUMBER(SEARCH("Bureau à domicile",$C605)),Accueil!$B$13,IF(OR(ISNUMBER(SEARCH("Véhicule",$C605)),ISNUMBER(SEARCH("Vehicule",$C605)),ISNUMBER(SEARCH("vehicule",$C605))),Accueil!$B$14,IFERROR(VLOOKUP($C605,$L$3:$P$43,5,FALSE),1)))))),2),0)</f>
        <v>0</v>
      </c>
      <c r="AH605" s="231">
        <f ca="1">IF($AD605,ROUND(IF(ISNUMBER(F605),F605,0)*(IF(OR(ISNUMBER(SEARCH("Non déductible",$C605)),ISNUMBER(SEARCH("Non deductible",$C605))),0,IF(ISNUMBER(SEARCH("Repas",$C605)),0.5,IF(ISNUMBER(SEARCH("Bureau à domicile",$C605)),Accueil!$B$13,IF(OR(ISNUMBER(SEARCH("Véhicule",$C605)),ISNUMBER(SEARCH("Vehicule",$C605)),ISNUMBER(SEARCH("vehicule",$C605))),Accueil!$B$14,IFERROR(VLOOKUP($C605,$L$3:$P$43,5,FALSE),1)))))),2),0)</f>
        <v>0</v>
      </c>
    </row>
    <row r="606" spans="1:34" ht="20.100000000000001" customHeight="1" x14ac:dyDescent="0.25">
      <c r="A606" s="248" t="str">
        <f>IF(NOT(_xlfn.ISFORMULA(D606)),IF(AND(ISNUMBER(D606),D606&lt;&gt;0),Accueil!$B$7,IF(NOT(_xlfn.ISFORMULA(G606)),IF(AND(ISNUMBER(G606),G606&lt;&gt;0),Accueil!$B$7,""),"")),IF(NOT(_xlfn.ISFORMULA(G606)),IF(AND(ISNUMBER(G606),G606&lt;&gt;0),Accueil!$B$7,""),""))</f>
        <v/>
      </c>
      <c r="B606" s="37"/>
      <c r="C606" s="50"/>
      <c r="D606" s="249" t="str">
        <f t="shared" ca="1" si="98"/>
        <v/>
      </c>
      <c r="E606" s="223" t="str">
        <f t="shared" ca="1" si="99"/>
        <v/>
      </c>
      <c r="F606" s="223" t="str">
        <f t="shared" ca="1" si="100"/>
        <v/>
      </c>
      <c r="G606" s="224" t="str">
        <f t="shared" ca="1" si="101"/>
        <v/>
      </c>
      <c r="H606" s="255" t="str">
        <f t="shared" ca="1" si="102"/>
        <v/>
      </c>
      <c r="I606" s="251" t="str">
        <f t="shared" ca="1" si="103"/>
        <v/>
      </c>
      <c r="J606" s="244" t="str">
        <f t="shared" ca="1" si="104"/>
        <v/>
      </c>
      <c r="K606" s="35"/>
      <c r="L606" s="148"/>
      <c r="M606" s="148"/>
      <c r="N606" s="148"/>
      <c r="O606" s="148"/>
      <c r="P606" s="148"/>
      <c r="Q606" s="148"/>
      <c r="R606" s="148"/>
      <c r="S606" s="148"/>
      <c r="T606" s="197"/>
      <c r="U606" s="35"/>
      <c r="X606" s="148"/>
      <c r="Y606" s="148"/>
      <c r="Z606" s="148"/>
      <c r="AA606" s="228" t="b">
        <f t="shared" ca="1" si="105"/>
        <v>1</v>
      </c>
      <c r="AB606" s="228" t="b">
        <f t="shared" si="106"/>
        <v>0</v>
      </c>
      <c r="AC606" s="228" t="b">
        <f ca="1">AND(Accueil!$Z$100="Régulière",Accueil!$E$5="Oui",$AA606,NOT($AB606),OR($AE606="",Accueil!$E$7="",NOT(ISNUMBER(Accueil!$E$7)),$AE606&gt;=Accueil!$E$7))</f>
        <v>0</v>
      </c>
      <c r="AD606" s="228" t="b">
        <f ca="1">AND(Accueil!$Z$100="Régulière",Accueil!$E$8="Oui",$AA606,NOT($AB606),OR($AE606="",Accueil!$E$10="",NOT(ISNUMBER(Accueil!$E$10)),$AE606&gt;=Accueil!$E$10))</f>
        <v>0</v>
      </c>
      <c r="AE606" s="247" t="str">
        <f>IF(NOT(_xlfn.ISFORMULA(A606)),IF(ISNUMBER(A606),A606,IF(NOT(_xlfn.ISFORMULA(D606)),IF(AND(ISNUMBER(D606),D606&lt;&gt;0),Accueil!$B$7,IF(NOT(_xlfn.ISFORMULA(G606)),IF(AND(ISNUMBER(G606),G606&lt;&gt;0),Accueil!$B$7,""),"")),IF(NOT(_xlfn.ISFORMULA(G606)),IF(AND(ISNUMBER(G606),G606&lt;&gt;0),Accueil!$B$7,""),""))),IF(NOT(_xlfn.ISFORMULA(D606)),IF(AND(ISNUMBER(D606),D606&lt;&gt;0),Accueil!$B$7,IF(NOT(_xlfn.ISFORMULA(G606)),IF(AND(ISNUMBER(G606),G606&lt;&gt;0),Accueil!$B$7,""),"")),IF(NOT(_xlfn.ISFORMULA(G606)),IF(AND(ISNUMBER(G606),G606&lt;&gt;0),Accueil!$B$7,""),"")))</f>
        <v/>
      </c>
      <c r="AF606" s="231" t="str">
        <f t="shared" ca="1" si="107"/>
        <v/>
      </c>
      <c r="AG606" s="231">
        <f ca="1">IF($AC606,ROUND(IF(ISNUMBER(E606),E606,0)*(IF(OR(ISNUMBER(SEARCH("Non déductible",$C606)),ISNUMBER(SEARCH("Non deductible",$C606))),0,IF(ISNUMBER(SEARCH("Repas",$C606)),0.5,IF(ISNUMBER(SEARCH("Bureau à domicile",$C606)),Accueil!$B$13,IF(OR(ISNUMBER(SEARCH("Véhicule",$C606)),ISNUMBER(SEARCH("Vehicule",$C606)),ISNUMBER(SEARCH("vehicule",$C606))),Accueil!$B$14,IFERROR(VLOOKUP($C606,$L$3:$P$43,5,FALSE),1)))))),2),0)</f>
        <v>0</v>
      </c>
      <c r="AH606" s="231">
        <f ca="1">IF($AD606,ROUND(IF(ISNUMBER(F606),F606,0)*(IF(OR(ISNUMBER(SEARCH("Non déductible",$C606)),ISNUMBER(SEARCH("Non deductible",$C606))),0,IF(ISNUMBER(SEARCH("Repas",$C606)),0.5,IF(ISNUMBER(SEARCH("Bureau à domicile",$C606)),Accueil!$B$13,IF(OR(ISNUMBER(SEARCH("Véhicule",$C606)),ISNUMBER(SEARCH("Vehicule",$C606)),ISNUMBER(SEARCH("vehicule",$C606))),Accueil!$B$14,IFERROR(VLOOKUP($C606,$L$3:$P$43,5,FALSE),1)))))),2),0)</f>
        <v>0</v>
      </c>
    </row>
    <row r="607" spans="1:34" ht="20.100000000000001" customHeight="1" x14ac:dyDescent="0.25">
      <c r="A607" s="248" t="str">
        <f>IF(NOT(_xlfn.ISFORMULA(D607)),IF(AND(ISNUMBER(D607),D607&lt;&gt;0),Accueil!$B$7,IF(NOT(_xlfn.ISFORMULA(G607)),IF(AND(ISNUMBER(G607),G607&lt;&gt;0),Accueil!$B$7,""),"")),IF(NOT(_xlfn.ISFORMULA(G607)),IF(AND(ISNUMBER(G607),G607&lt;&gt;0),Accueil!$B$7,""),""))</f>
        <v/>
      </c>
      <c r="B607" s="37"/>
      <c r="C607" s="50"/>
      <c r="D607" s="249" t="str">
        <f t="shared" ca="1" si="98"/>
        <v/>
      </c>
      <c r="E607" s="223" t="str">
        <f t="shared" ca="1" si="99"/>
        <v/>
      </c>
      <c r="F607" s="223" t="str">
        <f t="shared" ca="1" si="100"/>
        <v/>
      </c>
      <c r="G607" s="224" t="str">
        <f t="shared" ca="1" si="101"/>
        <v/>
      </c>
      <c r="H607" s="255" t="str">
        <f t="shared" ca="1" si="102"/>
        <v/>
      </c>
      <c r="I607" s="251" t="str">
        <f t="shared" ca="1" si="103"/>
        <v/>
      </c>
      <c r="J607" s="244" t="str">
        <f t="shared" ca="1" si="104"/>
        <v/>
      </c>
      <c r="K607" s="35"/>
      <c r="L607" s="148"/>
      <c r="M607" s="148"/>
      <c r="N607" s="148"/>
      <c r="O607" s="148"/>
      <c r="P607" s="148"/>
      <c r="Q607" s="148"/>
      <c r="R607" s="148"/>
      <c r="S607" s="148"/>
      <c r="T607" s="197"/>
      <c r="U607" s="35"/>
      <c r="X607" s="148"/>
      <c r="Y607" s="148"/>
      <c r="Z607" s="148"/>
      <c r="AA607" s="228" t="b">
        <f t="shared" ca="1" si="105"/>
        <v>1</v>
      </c>
      <c r="AB607" s="228" t="b">
        <f t="shared" si="106"/>
        <v>0</v>
      </c>
      <c r="AC607" s="228" t="b">
        <f ca="1">AND(Accueil!$Z$100="Régulière",Accueil!$E$5="Oui",$AA607,NOT($AB607),OR($AE607="",Accueil!$E$7="",NOT(ISNUMBER(Accueil!$E$7)),$AE607&gt;=Accueil!$E$7))</f>
        <v>0</v>
      </c>
      <c r="AD607" s="228" t="b">
        <f ca="1">AND(Accueil!$Z$100="Régulière",Accueil!$E$8="Oui",$AA607,NOT($AB607),OR($AE607="",Accueil!$E$10="",NOT(ISNUMBER(Accueil!$E$10)),$AE607&gt;=Accueil!$E$10))</f>
        <v>0</v>
      </c>
      <c r="AE607" s="247" t="str">
        <f>IF(NOT(_xlfn.ISFORMULA(A607)),IF(ISNUMBER(A607),A607,IF(NOT(_xlfn.ISFORMULA(D607)),IF(AND(ISNUMBER(D607),D607&lt;&gt;0),Accueil!$B$7,IF(NOT(_xlfn.ISFORMULA(G607)),IF(AND(ISNUMBER(G607),G607&lt;&gt;0),Accueil!$B$7,""),"")),IF(NOT(_xlfn.ISFORMULA(G607)),IF(AND(ISNUMBER(G607),G607&lt;&gt;0),Accueil!$B$7,""),""))),IF(NOT(_xlfn.ISFORMULA(D607)),IF(AND(ISNUMBER(D607),D607&lt;&gt;0),Accueil!$B$7,IF(NOT(_xlfn.ISFORMULA(G607)),IF(AND(ISNUMBER(G607),G607&lt;&gt;0),Accueil!$B$7,""),"")),IF(NOT(_xlfn.ISFORMULA(G607)),IF(AND(ISNUMBER(G607),G607&lt;&gt;0),Accueil!$B$7,""),"")))</f>
        <v/>
      </c>
      <c r="AF607" s="231" t="str">
        <f t="shared" ca="1" si="107"/>
        <v/>
      </c>
      <c r="AG607" s="231">
        <f ca="1">IF($AC607,ROUND(IF(ISNUMBER(E607),E607,0)*(IF(OR(ISNUMBER(SEARCH("Non déductible",$C607)),ISNUMBER(SEARCH("Non deductible",$C607))),0,IF(ISNUMBER(SEARCH("Repas",$C607)),0.5,IF(ISNUMBER(SEARCH("Bureau à domicile",$C607)),Accueil!$B$13,IF(OR(ISNUMBER(SEARCH("Véhicule",$C607)),ISNUMBER(SEARCH("Vehicule",$C607)),ISNUMBER(SEARCH("vehicule",$C607))),Accueil!$B$14,IFERROR(VLOOKUP($C607,$L$3:$P$43,5,FALSE),1)))))),2),0)</f>
        <v>0</v>
      </c>
      <c r="AH607" s="231">
        <f ca="1">IF($AD607,ROUND(IF(ISNUMBER(F607),F607,0)*(IF(OR(ISNUMBER(SEARCH("Non déductible",$C607)),ISNUMBER(SEARCH("Non deductible",$C607))),0,IF(ISNUMBER(SEARCH("Repas",$C607)),0.5,IF(ISNUMBER(SEARCH("Bureau à domicile",$C607)),Accueil!$B$13,IF(OR(ISNUMBER(SEARCH("Véhicule",$C607)),ISNUMBER(SEARCH("Vehicule",$C607)),ISNUMBER(SEARCH("vehicule",$C607))),Accueil!$B$14,IFERROR(VLOOKUP($C607,$L$3:$P$43,5,FALSE),1)))))),2),0)</f>
        <v>0</v>
      </c>
    </row>
    <row r="608" spans="1:34" ht="20.100000000000001" customHeight="1" x14ac:dyDescent="0.25">
      <c r="A608" s="248" t="str">
        <f>IF(NOT(_xlfn.ISFORMULA(D608)),IF(AND(ISNUMBER(D608),D608&lt;&gt;0),Accueil!$B$7,IF(NOT(_xlfn.ISFORMULA(G608)),IF(AND(ISNUMBER(G608),G608&lt;&gt;0),Accueil!$B$7,""),"")),IF(NOT(_xlfn.ISFORMULA(G608)),IF(AND(ISNUMBER(G608),G608&lt;&gt;0),Accueil!$B$7,""),""))</f>
        <v/>
      </c>
      <c r="B608" s="37"/>
      <c r="C608" s="50"/>
      <c r="D608" s="249" t="str">
        <f t="shared" ca="1" si="98"/>
        <v/>
      </c>
      <c r="E608" s="223" t="str">
        <f t="shared" ca="1" si="99"/>
        <v/>
      </c>
      <c r="F608" s="223" t="str">
        <f t="shared" ca="1" si="100"/>
        <v/>
      </c>
      <c r="G608" s="224" t="str">
        <f t="shared" ca="1" si="101"/>
        <v/>
      </c>
      <c r="H608" s="255" t="str">
        <f t="shared" ca="1" si="102"/>
        <v/>
      </c>
      <c r="I608" s="251" t="str">
        <f t="shared" ca="1" si="103"/>
        <v/>
      </c>
      <c r="J608" s="244" t="str">
        <f t="shared" ca="1" si="104"/>
        <v/>
      </c>
      <c r="K608" s="35"/>
      <c r="L608" s="148"/>
      <c r="M608" s="148"/>
      <c r="N608" s="148"/>
      <c r="O608" s="148"/>
      <c r="P608" s="148"/>
      <c r="Q608" s="148"/>
      <c r="R608" s="148"/>
      <c r="S608" s="148"/>
      <c r="T608" s="197"/>
      <c r="U608" s="35"/>
      <c r="X608" s="148"/>
      <c r="Y608" s="148"/>
      <c r="Z608" s="148"/>
      <c r="AA608" s="228" t="b">
        <f t="shared" ca="1" si="105"/>
        <v>1</v>
      </c>
      <c r="AB608" s="228" t="b">
        <f t="shared" si="106"/>
        <v>0</v>
      </c>
      <c r="AC608" s="228" t="b">
        <f ca="1">AND(Accueil!$Z$100="Régulière",Accueil!$E$5="Oui",$AA608,NOT($AB608),OR($AE608="",Accueil!$E$7="",NOT(ISNUMBER(Accueil!$E$7)),$AE608&gt;=Accueil!$E$7))</f>
        <v>0</v>
      </c>
      <c r="AD608" s="228" t="b">
        <f ca="1">AND(Accueil!$Z$100="Régulière",Accueil!$E$8="Oui",$AA608,NOT($AB608),OR($AE608="",Accueil!$E$10="",NOT(ISNUMBER(Accueil!$E$10)),$AE608&gt;=Accueil!$E$10))</f>
        <v>0</v>
      </c>
      <c r="AE608" s="247" t="str">
        <f>IF(NOT(_xlfn.ISFORMULA(A608)),IF(ISNUMBER(A608),A608,IF(NOT(_xlfn.ISFORMULA(D608)),IF(AND(ISNUMBER(D608),D608&lt;&gt;0),Accueil!$B$7,IF(NOT(_xlfn.ISFORMULA(G608)),IF(AND(ISNUMBER(G608),G608&lt;&gt;0),Accueil!$B$7,""),"")),IF(NOT(_xlfn.ISFORMULA(G608)),IF(AND(ISNUMBER(G608),G608&lt;&gt;0),Accueil!$B$7,""),""))),IF(NOT(_xlfn.ISFORMULA(D608)),IF(AND(ISNUMBER(D608),D608&lt;&gt;0),Accueil!$B$7,IF(NOT(_xlfn.ISFORMULA(G608)),IF(AND(ISNUMBER(G608),G608&lt;&gt;0),Accueil!$B$7,""),"")),IF(NOT(_xlfn.ISFORMULA(G608)),IF(AND(ISNUMBER(G608),G608&lt;&gt;0),Accueil!$B$7,""),"")))</f>
        <v/>
      </c>
      <c r="AF608" s="231" t="str">
        <f t="shared" ca="1" si="107"/>
        <v/>
      </c>
      <c r="AG608" s="231">
        <f ca="1">IF($AC608,ROUND(IF(ISNUMBER(E608),E608,0)*(IF(OR(ISNUMBER(SEARCH("Non déductible",$C608)),ISNUMBER(SEARCH("Non deductible",$C608))),0,IF(ISNUMBER(SEARCH("Repas",$C608)),0.5,IF(ISNUMBER(SEARCH("Bureau à domicile",$C608)),Accueil!$B$13,IF(OR(ISNUMBER(SEARCH("Véhicule",$C608)),ISNUMBER(SEARCH("Vehicule",$C608)),ISNUMBER(SEARCH("vehicule",$C608))),Accueil!$B$14,IFERROR(VLOOKUP($C608,$L$3:$P$43,5,FALSE),1)))))),2),0)</f>
        <v>0</v>
      </c>
      <c r="AH608" s="231">
        <f ca="1">IF($AD608,ROUND(IF(ISNUMBER(F608),F608,0)*(IF(OR(ISNUMBER(SEARCH("Non déductible",$C608)),ISNUMBER(SEARCH("Non deductible",$C608))),0,IF(ISNUMBER(SEARCH("Repas",$C608)),0.5,IF(ISNUMBER(SEARCH("Bureau à domicile",$C608)),Accueil!$B$13,IF(OR(ISNUMBER(SEARCH("Véhicule",$C608)),ISNUMBER(SEARCH("Vehicule",$C608)),ISNUMBER(SEARCH("vehicule",$C608))),Accueil!$B$14,IFERROR(VLOOKUP($C608,$L$3:$P$43,5,FALSE),1)))))),2),0)</f>
        <v>0</v>
      </c>
    </row>
    <row r="609" spans="1:34" ht="20.100000000000001" customHeight="1" x14ac:dyDescent="0.25">
      <c r="A609" s="248" t="str">
        <f>IF(NOT(_xlfn.ISFORMULA(D609)),IF(AND(ISNUMBER(D609),D609&lt;&gt;0),Accueil!$B$7,IF(NOT(_xlfn.ISFORMULA(G609)),IF(AND(ISNUMBER(G609),G609&lt;&gt;0),Accueil!$B$7,""),"")),IF(NOT(_xlfn.ISFORMULA(G609)),IF(AND(ISNUMBER(G609),G609&lt;&gt;0),Accueil!$B$7,""),""))</f>
        <v/>
      </c>
      <c r="B609" s="37"/>
      <c r="C609" s="50"/>
      <c r="D609" s="249" t="str">
        <f t="shared" ca="1" si="98"/>
        <v/>
      </c>
      <c r="E609" s="223" t="str">
        <f t="shared" ca="1" si="99"/>
        <v/>
      </c>
      <c r="F609" s="223" t="str">
        <f t="shared" ca="1" si="100"/>
        <v/>
      </c>
      <c r="G609" s="224" t="str">
        <f t="shared" ca="1" si="101"/>
        <v/>
      </c>
      <c r="H609" s="255" t="str">
        <f t="shared" ca="1" si="102"/>
        <v/>
      </c>
      <c r="I609" s="251" t="str">
        <f t="shared" ca="1" si="103"/>
        <v/>
      </c>
      <c r="J609" s="244" t="str">
        <f t="shared" ca="1" si="104"/>
        <v/>
      </c>
      <c r="K609" s="35"/>
      <c r="L609" s="148"/>
      <c r="M609" s="148"/>
      <c r="N609" s="148"/>
      <c r="O609" s="148"/>
      <c r="P609" s="148"/>
      <c r="Q609" s="148"/>
      <c r="R609" s="148"/>
      <c r="S609" s="148"/>
      <c r="T609" s="197"/>
      <c r="U609" s="35"/>
      <c r="X609" s="148"/>
      <c r="Y609" s="148"/>
      <c r="Z609" s="148"/>
      <c r="AA609" s="228" t="b">
        <f t="shared" ca="1" si="105"/>
        <v>1</v>
      </c>
      <c r="AB609" s="228" t="b">
        <f t="shared" si="106"/>
        <v>0</v>
      </c>
      <c r="AC609" s="228" t="b">
        <f ca="1">AND(Accueil!$Z$100="Régulière",Accueil!$E$5="Oui",$AA609,NOT($AB609),OR($AE609="",Accueil!$E$7="",NOT(ISNUMBER(Accueil!$E$7)),$AE609&gt;=Accueil!$E$7))</f>
        <v>0</v>
      </c>
      <c r="AD609" s="228" t="b">
        <f ca="1">AND(Accueil!$Z$100="Régulière",Accueil!$E$8="Oui",$AA609,NOT($AB609),OR($AE609="",Accueil!$E$10="",NOT(ISNUMBER(Accueil!$E$10)),$AE609&gt;=Accueil!$E$10))</f>
        <v>0</v>
      </c>
      <c r="AE609" s="247" t="str">
        <f>IF(NOT(_xlfn.ISFORMULA(A609)),IF(ISNUMBER(A609),A609,IF(NOT(_xlfn.ISFORMULA(D609)),IF(AND(ISNUMBER(D609),D609&lt;&gt;0),Accueil!$B$7,IF(NOT(_xlfn.ISFORMULA(G609)),IF(AND(ISNUMBER(G609),G609&lt;&gt;0),Accueil!$B$7,""),"")),IF(NOT(_xlfn.ISFORMULA(G609)),IF(AND(ISNUMBER(G609),G609&lt;&gt;0),Accueil!$B$7,""),""))),IF(NOT(_xlfn.ISFORMULA(D609)),IF(AND(ISNUMBER(D609),D609&lt;&gt;0),Accueil!$B$7,IF(NOT(_xlfn.ISFORMULA(G609)),IF(AND(ISNUMBER(G609),G609&lt;&gt;0),Accueil!$B$7,""),"")),IF(NOT(_xlfn.ISFORMULA(G609)),IF(AND(ISNUMBER(G609),G609&lt;&gt;0),Accueil!$B$7,""),"")))</f>
        <v/>
      </c>
      <c r="AF609" s="231" t="str">
        <f t="shared" ca="1" si="107"/>
        <v/>
      </c>
      <c r="AG609" s="231">
        <f ca="1">IF($AC609,ROUND(IF(ISNUMBER(E609),E609,0)*(IF(OR(ISNUMBER(SEARCH("Non déductible",$C609)),ISNUMBER(SEARCH("Non deductible",$C609))),0,IF(ISNUMBER(SEARCH("Repas",$C609)),0.5,IF(ISNUMBER(SEARCH("Bureau à domicile",$C609)),Accueil!$B$13,IF(OR(ISNUMBER(SEARCH("Véhicule",$C609)),ISNUMBER(SEARCH("Vehicule",$C609)),ISNUMBER(SEARCH("vehicule",$C609))),Accueil!$B$14,IFERROR(VLOOKUP($C609,$L$3:$P$43,5,FALSE),1)))))),2),0)</f>
        <v>0</v>
      </c>
      <c r="AH609" s="231">
        <f ca="1">IF($AD609,ROUND(IF(ISNUMBER(F609),F609,0)*(IF(OR(ISNUMBER(SEARCH("Non déductible",$C609)),ISNUMBER(SEARCH("Non deductible",$C609))),0,IF(ISNUMBER(SEARCH("Repas",$C609)),0.5,IF(ISNUMBER(SEARCH("Bureau à domicile",$C609)),Accueil!$B$13,IF(OR(ISNUMBER(SEARCH("Véhicule",$C609)),ISNUMBER(SEARCH("Vehicule",$C609)),ISNUMBER(SEARCH("vehicule",$C609))),Accueil!$B$14,IFERROR(VLOOKUP($C609,$L$3:$P$43,5,FALSE),1)))))),2),0)</f>
        <v>0</v>
      </c>
    </row>
    <row r="610" spans="1:34" ht="20.100000000000001" customHeight="1" x14ac:dyDescent="0.25">
      <c r="A610" s="248" t="str">
        <f>IF(NOT(_xlfn.ISFORMULA(D610)),IF(AND(ISNUMBER(D610),D610&lt;&gt;0),Accueil!$B$7,IF(NOT(_xlfn.ISFORMULA(G610)),IF(AND(ISNUMBER(G610),G610&lt;&gt;0),Accueil!$B$7,""),"")),IF(NOT(_xlfn.ISFORMULA(G610)),IF(AND(ISNUMBER(G610),G610&lt;&gt;0),Accueil!$B$7,""),""))</f>
        <v/>
      </c>
      <c r="B610" s="37"/>
      <c r="C610" s="50"/>
      <c r="D610" s="249" t="str">
        <f t="shared" ca="1" si="98"/>
        <v/>
      </c>
      <c r="E610" s="223" t="str">
        <f t="shared" ca="1" si="99"/>
        <v/>
      </c>
      <c r="F610" s="223" t="str">
        <f t="shared" ca="1" si="100"/>
        <v/>
      </c>
      <c r="G610" s="224" t="str">
        <f t="shared" ca="1" si="101"/>
        <v/>
      </c>
      <c r="H610" s="255" t="str">
        <f t="shared" ca="1" si="102"/>
        <v/>
      </c>
      <c r="I610" s="251" t="str">
        <f t="shared" ca="1" si="103"/>
        <v/>
      </c>
      <c r="J610" s="244" t="str">
        <f t="shared" ca="1" si="104"/>
        <v/>
      </c>
      <c r="K610" s="35"/>
      <c r="L610" s="148"/>
      <c r="M610" s="148"/>
      <c r="N610" s="148"/>
      <c r="O610" s="148"/>
      <c r="P610" s="148"/>
      <c r="Q610" s="148"/>
      <c r="R610" s="148"/>
      <c r="S610" s="148"/>
      <c r="T610" s="197"/>
      <c r="U610" s="35"/>
      <c r="X610" s="148"/>
      <c r="Y610" s="148"/>
      <c r="Z610" s="148"/>
      <c r="AA610" s="228" t="b">
        <f t="shared" ca="1" si="105"/>
        <v>1</v>
      </c>
      <c r="AB610" s="228" t="b">
        <f t="shared" si="106"/>
        <v>0</v>
      </c>
      <c r="AC610" s="228" t="b">
        <f ca="1">AND(Accueil!$Z$100="Régulière",Accueil!$E$5="Oui",$AA610,NOT($AB610),OR($AE610="",Accueil!$E$7="",NOT(ISNUMBER(Accueil!$E$7)),$AE610&gt;=Accueil!$E$7))</f>
        <v>0</v>
      </c>
      <c r="AD610" s="228" t="b">
        <f ca="1">AND(Accueil!$Z$100="Régulière",Accueil!$E$8="Oui",$AA610,NOT($AB610),OR($AE610="",Accueil!$E$10="",NOT(ISNUMBER(Accueil!$E$10)),$AE610&gt;=Accueil!$E$10))</f>
        <v>0</v>
      </c>
      <c r="AE610" s="247" t="str">
        <f>IF(NOT(_xlfn.ISFORMULA(A610)),IF(ISNUMBER(A610),A610,IF(NOT(_xlfn.ISFORMULA(D610)),IF(AND(ISNUMBER(D610),D610&lt;&gt;0),Accueil!$B$7,IF(NOT(_xlfn.ISFORMULA(G610)),IF(AND(ISNUMBER(G610),G610&lt;&gt;0),Accueil!$B$7,""),"")),IF(NOT(_xlfn.ISFORMULA(G610)),IF(AND(ISNUMBER(G610),G610&lt;&gt;0),Accueil!$B$7,""),""))),IF(NOT(_xlfn.ISFORMULA(D610)),IF(AND(ISNUMBER(D610),D610&lt;&gt;0),Accueil!$B$7,IF(NOT(_xlfn.ISFORMULA(G610)),IF(AND(ISNUMBER(G610),G610&lt;&gt;0),Accueil!$B$7,""),"")),IF(NOT(_xlfn.ISFORMULA(G610)),IF(AND(ISNUMBER(G610),G610&lt;&gt;0),Accueil!$B$7,""),"")))</f>
        <v/>
      </c>
      <c r="AF610" s="231" t="str">
        <f t="shared" ca="1" si="107"/>
        <v/>
      </c>
      <c r="AG610" s="231">
        <f ca="1">IF($AC610,ROUND(IF(ISNUMBER(E610),E610,0)*(IF(OR(ISNUMBER(SEARCH("Non déductible",$C610)),ISNUMBER(SEARCH("Non deductible",$C610))),0,IF(ISNUMBER(SEARCH("Repas",$C610)),0.5,IF(ISNUMBER(SEARCH("Bureau à domicile",$C610)),Accueil!$B$13,IF(OR(ISNUMBER(SEARCH("Véhicule",$C610)),ISNUMBER(SEARCH("Vehicule",$C610)),ISNUMBER(SEARCH("vehicule",$C610))),Accueil!$B$14,IFERROR(VLOOKUP($C610,$L$3:$P$43,5,FALSE),1)))))),2),0)</f>
        <v>0</v>
      </c>
      <c r="AH610" s="231">
        <f ca="1">IF($AD610,ROUND(IF(ISNUMBER(F610),F610,0)*(IF(OR(ISNUMBER(SEARCH("Non déductible",$C610)),ISNUMBER(SEARCH("Non deductible",$C610))),0,IF(ISNUMBER(SEARCH("Repas",$C610)),0.5,IF(ISNUMBER(SEARCH("Bureau à domicile",$C610)),Accueil!$B$13,IF(OR(ISNUMBER(SEARCH("Véhicule",$C610)),ISNUMBER(SEARCH("Vehicule",$C610)),ISNUMBER(SEARCH("vehicule",$C610))),Accueil!$B$14,IFERROR(VLOOKUP($C610,$L$3:$P$43,5,FALSE),1)))))),2),0)</f>
        <v>0</v>
      </c>
    </row>
    <row r="611" spans="1:34" ht="20.100000000000001" customHeight="1" x14ac:dyDescent="0.25">
      <c r="A611" s="248" t="str">
        <f>IF(NOT(_xlfn.ISFORMULA(D611)),IF(AND(ISNUMBER(D611),D611&lt;&gt;0),Accueil!$B$7,IF(NOT(_xlfn.ISFORMULA(G611)),IF(AND(ISNUMBER(G611),G611&lt;&gt;0),Accueil!$B$7,""),"")),IF(NOT(_xlfn.ISFORMULA(G611)),IF(AND(ISNUMBER(G611),G611&lt;&gt;0),Accueil!$B$7,""),""))</f>
        <v/>
      </c>
      <c r="B611" s="37"/>
      <c r="C611" s="50"/>
      <c r="D611" s="249" t="str">
        <f t="shared" ca="1" si="98"/>
        <v/>
      </c>
      <c r="E611" s="223" t="str">
        <f t="shared" ca="1" si="99"/>
        <v/>
      </c>
      <c r="F611" s="223" t="str">
        <f t="shared" ca="1" si="100"/>
        <v/>
      </c>
      <c r="G611" s="224" t="str">
        <f t="shared" ca="1" si="101"/>
        <v/>
      </c>
      <c r="H611" s="255" t="str">
        <f t="shared" ca="1" si="102"/>
        <v/>
      </c>
      <c r="I611" s="251" t="str">
        <f t="shared" ca="1" si="103"/>
        <v/>
      </c>
      <c r="J611" s="244" t="str">
        <f t="shared" ca="1" si="104"/>
        <v/>
      </c>
      <c r="K611" s="35"/>
      <c r="L611" s="148"/>
      <c r="M611" s="148"/>
      <c r="N611" s="148"/>
      <c r="O611" s="148"/>
      <c r="P611" s="148"/>
      <c r="Q611" s="148"/>
      <c r="R611" s="148"/>
      <c r="S611" s="148"/>
      <c r="T611" s="197"/>
      <c r="U611" s="35"/>
      <c r="X611" s="148"/>
      <c r="Y611" s="148"/>
      <c r="Z611" s="148"/>
      <c r="AA611" s="228" t="b">
        <f t="shared" ca="1" si="105"/>
        <v>1</v>
      </c>
      <c r="AB611" s="228" t="b">
        <f t="shared" si="106"/>
        <v>0</v>
      </c>
      <c r="AC611" s="228" t="b">
        <f ca="1">AND(Accueil!$Z$100="Régulière",Accueil!$E$5="Oui",$AA611,NOT($AB611),OR($AE611="",Accueil!$E$7="",NOT(ISNUMBER(Accueil!$E$7)),$AE611&gt;=Accueil!$E$7))</f>
        <v>0</v>
      </c>
      <c r="AD611" s="228" t="b">
        <f ca="1">AND(Accueil!$Z$100="Régulière",Accueil!$E$8="Oui",$AA611,NOT($AB611),OR($AE611="",Accueil!$E$10="",NOT(ISNUMBER(Accueil!$E$10)),$AE611&gt;=Accueil!$E$10))</f>
        <v>0</v>
      </c>
      <c r="AE611" s="247" t="str">
        <f>IF(NOT(_xlfn.ISFORMULA(A611)),IF(ISNUMBER(A611),A611,IF(NOT(_xlfn.ISFORMULA(D611)),IF(AND(ISNUMBER(D611),D611&lt;&gt;0),Accueil!$B$7,IF(NOT(_xlfn.ISFORMULA(G611)),IF(AND(ISNUMBER(G611),G611&lt;&gt;0),Accueil!$B$7,""),"")),IF(NOT(_xlfn.ISFORMULA(G611)),IF(AND(ISNUMBER(G611),G611&lt;&gt;0),Accueil!$B$7,""),""))),IF(NOT(_xlfn.ISFORMULA(D611)),IF(AND(ISNUMBER(D611),D611&lt;&gt;0),Accueil!$B$7,IF(NOT(_xlfn.ISFORMULA(G611)),IF(AND(ISNUMBER(G611),G611&lt;&gt;0),Accueil!$B$7,""),"")),IF(NOT(_xlfn.ISFORMULA(G611)),IF(AND(ISNUMBER(G611),G611&lt;&gt;0),Accueil!$B$7,""),"")))</f>
        <v/>
      </c>
      <c r="AF611" s="231" t="str">
        <f t="shared" ca="1" si="107"/>
        <v/>
      </c>
      <c r="AG611" s="231">
        <f ca="1">IF($AC611,ROUND(IF(ISNUMBER(E611),E611,0)*(IF(OR(ISNUMBER(SEARCH("Non déductible",$C611)),ISNUMBER(SEARCH("Non deductible",$C611))),0,IF(ISNUMBER(SEARCH("Repas",$C611)),0.5,IF(ISNUMBER(SEARCH("Bureau à domicile",$C611)),Accueil!$B$13,IF(OR(ISNUMBER(SEARCH("Véhicule",$C611)),ISNUMBER(SEARCH("Vehicule",$C611)),ISNUMBER(SEARCH("vehicule",$C611))),Accueil!$B$14,IFERROR(VLOOKUP($C611,$L$3:$P$43,5,FALSE),1)))))),2),0)</f>
        <v>0</v>
      </c>
      <c r="AH611" s="231">
        <f ca="1">IF($AD611,ROUND(IF(ISNUMBER(F611),F611,0)*(IF(OR(ISNUMBER(SEARCH("Non déductible",$C611)),ISNUMBER(SEARCH("Non deductible",$C611))),0,IF(ISNUMBER(SEARCH("Repas",$C611)),0.5,IF(ISNUMBER(SEARCH("Bureau à domicile",$C611)),Accueil!$B$13,IF(OR(ISNUMBER(SEARCH("Véhicule",$C611)),ISNUMBER(SEARCH("Vehicule",$C611)),ISNUMBER(SEARCH("vehicule",$C611))),Accueil!$B$14,IFERROR(VLOOKUP($C611,$L$3:$P$43,5,FALSE),1)))))),2),0)</f>
        <v>0</v>
      </c>
    </row>
    <row r="612" spans="1:34" ht="20.100000000000001" customHeight="1" x14ac:dyDescent="0.25">
      <c r="A612" s="248" t="str">
        <f>IF(NOT(_xlfn.ISFORMULA(D612)),IF(AND(ISNUMBER(D612),D612&lt;&gt;0),Accueil!$B$7,IF(NOT(_xlfn.ISFORMULA(G612)),IF(AND(ISNUMBER(G612),G612&lt;&gt;0),Accueil!$B$7,""),"")),IF(NOT(_xlfn.ISFORMULA(G612)),IF(AND(ISNUMBER(G612),G612&lt;&gt;0),Accueil!$B$7,""),""))</f>
        <v/>
      </c>
      <c r="B612" s="37"/>
      <c r="C612" s="50"/>
      <c r="D612" s="249" t="str">
        <f t="shared" ca="1" si="98"/>
        <v/>
      </c>
      <c r="E612" s="223" t="str">
        <f t="shared" ca="1" si="99"/>
        <v/>
      </c>
      <c r="F612" s="223" t="str">
        <f t="shared" ca="1" si="100"/>
        <v/>
      </c>
      <c r="G612" s="224" t="str">
        <f t="shared" ca="1" si="101"/>
        <v/>
      </c>
      <c r="H612" s="255" t="str">
        <f t="shared" ca="1" si="102"/>
        <v/>
      </c>
      <c r="I612" s="251" t="str">
        <f t="shared" ca="1" si="103"/>
        <v/>
      </c>
      <c r="J612" s="244" t="str">
        <f t="shared" ca="1" si="104"/>
        <v/>
      </c>
      <c r="K612" s="35"/>
      <c r="L612" s="148"/>
      <c r="M612" s="148"/>
      <c r="N612" s="148"/>
      <c r="O612" s="148"/>
      <c r="P612" s="148"/>
      <c r="Q612" s="148"/>
      <c r="R612" s="148"/>
      <c r="S612" s="148"/>
      <c r="T612" s="197"/>
      <c r="U612" s="35"/>
      <c r="X612" s="148"/>
      <c r="Y612" s="148"/>
      <c r="Z612" s="148"/>
      <c r="AA612" s="228" t="b">
        <f t="shared" ca="1" si="105"/>
        <v>1</v>
      </c>
      <c r="AB612" s="228" t="b">
        <f t="shared" si="106"/>
        <v>0</v>
      </c>
      <c r="AC612" s="228" t="b">
        <f ca="1">AND(Accueil!$Z$100="Régulière",Accueil!$E$5="Oui",$AA612,NOT($AB612),OR($AE612="",Accueil!$E$7="",NOT(ISNUMBER(Accueil!$E$7)),$AE612&gt;=Accueil!$E$7))</f>
        <v>0</v>
      </c>
      <c r="AD612" s="228" t="b">
        <f ca="1">AND(Accueil!$Z$100="Régulière",Accueil!$E$8="Oui",$AA612,NOT($AB612),OR($AE612="",Accueil!$E$10="",NOT(ISNUMBER(Accueil!$E$10)),$AE612&gt;=Accueil!$E$10))</f>
        <v>0</v>
      </c>
      <c r="AE612" s="247" t="str">
        <f>IF(NOT(_xlfn.ISFORMULA(A612)),IF(ISNUMBER(A612),A612,IF(NOT(_xlfn.ISFORMULA(D612)),IF(AND(ISNUMBER(D612),D612&lt;&gt;0),Accueil!$B$7,IF(NOT(_xlfn.ISFORMULA(G612)),IF(AND(ISNUMBER(G612),G612&lt;&gt;0),Accueil!$B$7,""),"")),IF(NOT(_xlfn.ISFORMULA(G612)),IF(AND(ISNUMBER(G612),G612&lt;&gt;0),Accueil!$B$7,""),""))),IF(NOT(_xlfn.ISFORMULA(D612)),IF(AND(ISNUMBER(D612),D612&lt;&gt;0),Accueil!$B$7,IF(NOT(_xlfn.ISFORMULA(G612)),IF(AND(ISNUMBER(G612),G612&lt;&gt;0),Accueil!$B$7,""),"")),IF(NOT(_xlfn.ISFORMULA(G612)),IF(AND(ISNUMBER(G612),G612&lt;&gt;0),Accueil!$B$7,""),"")))</f>
        <v/>
      </c>
      <c r="AF612" s="231" t="str">
        <f t="shared" ca="1" si="107"/>
        <v/>
      </c>
      <c r="AG612" s="231">
        <f ca="1">IF($AC612,ROUND(IF(ISNUMBER(E612),E612,0)*(IF(OR(ISNUMBER(SEARCH("Non déductible",$C612)),ISNUMBER(SEARCH("Non deductible",$C612))),0,IF(ISNUMBER(SEARCH("Repas",$C612)),0.5,IF(ISNUMBER(SEARCH("Bureau à domicile",$C612)),Accueil!$B$13,IF(OR(ISNUMBER(SEARCH("Véhicule",$C612)),ISNUMBER(SEARCH("Vehicule",$C612)),ISNUMBER(SEARCH("vehicule",$C612))),Accueil!$B$14,IFERROR(VLOOKUP($C612,$L$3:$P$43,5,FALSE),1)))))),2),0)</f>
        <v>0</v>
      </c>
      <c r="AH612" s="231">
        <f ca="1">IF($AD612,ROUND(IF(ISNUMBER(F612),F612,0)*(IF(OR(ISNUMBER(SEARCH("Non déductible",$C612)),ISNUMBER(SEARCH("Non deductible",$C612))),0,IF(ISNUMBER(SEARCH("Repas",$C612)),0.5,IF(ISNUMBER(SEARCH("Bureau à domicile",$C612)),Accueil!$B$13,IF(OR(ISNUMBER(SEARCH("Véhicule",$C612)),ISNUMBER(SEARCH("Vehicule",$C612)),ISNUMBER(SEARCH("vehicule",$C612))),Accueil!$B$14,IFERROR(VLOOKUP($C612,$L$3:$P$43,5,FALSE),1)))))),2),0)</f>
        <v>0</v>
      </c>
    </row>
    <row r="613" spans="1:34" ht="20.100000000000001" customHeight="1" x14ac:dyDescent="0.25">
      <c r="A613" s="248" t="str">
        <f>IF(NOT(_xlfn.ISFORMULA(D613)),IF(AND(ISNUMBER(D613),D613&lt;&gt;0),Accueil!$B$7,IF(NOT(_xlfn.ISFORMULA(G613)),IF(AND(ISNUMBER(G613),G613&lt;&gt;0),Accueil!$B$7,""),"")),IF(NOT(_xlfn.ISFORMULA(G613)),IF(AND(ISNUMBER(G613),G613&lt;&gt;0),Accueil!$B$7,""),""))</f>
        <v/>
      </c>
      <c r="B613" s="37"/>
      <c r="C613" s="50"/>
      <c r="D613" s="249" t="str">
        <f t="shared" ca="1" si="98"/>
        <v/>
      </c>
      <c r="E613" s="223" t="str">
        <f t="shared" ca="1" si="99"/>
        <v/>
      </c>
      <c r="F613" s="223" t="str">
        <f t="shared" ca="1" si="100"/>
        <v/>
      </c>
      <c r="G613" s="224" t="str">
        <f t="shared" ca="1" si="101"/>
        <v/>
      </c>
      <c r="H613" s="255" t="str">
        <f t="shared" ca="1" si="102"/>
        <v/>
      </c>
      <c r="I613" s="251" t="str">
        <f t="shared" ca="1" si="103"/>
        <v/>
      </c>
      <c r="J613" s="244" t="str">
        <f t="shared" ca="1" si="104"/>
        <v/>
      </c>
      <c r="K613" s="35"/>
      <c r="L613" s="148"/>
      <c r="M613" s="148"/>
      <c r="N613" s="148"/>
      <c r="O613" s="148"/>
      <c r="P613" s="148"/>
      <c r="Q613" s="148"/>
      <c r="R613" s="148"/>
      <c r="S613" s="148"/>
      <c r="T613" s="197"/>
      <c r="U613" s="35"/>
      <c r="X613" s="148"/>
      <c r="Y613" s="148"/>
      <c r="Z613" s="148"/>
      <c r="AA613" s="228" t="b">
        <f t="shared" ca="1" si="105"/>
        <v>1</v>
      </c>
      <c r="AB613" s="228" t="b">
        <f t="shared" si="106"/>
        <v>0</v>
      </c>
      <c r="AC613" s="228" t="b">
        <f ca="1">AND(Accueil!$Z$100="Régulière",Accueil!$E$5="Oui",$AA613,NOT($AB613),OR($AE613="",Accueil!$E$7="",NOT(ISNUMBER(Accueil!$E$7)),$AE613&gt;=Accueil!$E$7))</f>
        <v>0</v>
      </c>
      <c r="AD613" s="228" t="b">
        <f ca="1">AND(Accueil!$Z$100="Régulière",Accueil!$E$8="Oui",$AA613,NOT($AB613),OR($AE613="",Accueil!$E$10="",NOT(ISNUMBER(Accueil!$E$10)),$AE613&gt;=Accueil!$E$10))</f>
        <v>0</v>
      </c>
      <c r="AE613" s="247" t="str">
        <f>IF(NOT(_xlfn.ISFORMULA(A613)),IF(ISNUMBER(A613),A613,IF(NOT(_xlfn.ISFORMULA(D613)),IF(AND(ISNUMBER(D613),D613&lt;&gt;0),Accueil!$B$7,IF(NOT(_xlfn.ISFORMULA(G613)),IF(AND(ISNUMBER(G613),G613&lt;&gt;0),Accueil!$B$7,""),"")),IF(NOT(_xlfn.ISFORMULA(G613)),IF(AND(ISNUMBER(G613),G613&lt;&gt;0),Accueil!$B$7,""),""))),IF(NOT(_xlfn.ISFORMULA(D613)),IF(AND(ISNUMBER(D613),D613&lt;&gt;0),Accueil!$B$7,IF(NOT(_xlfn.ISFORMULA(G613)),IF(AND(ISNUMBER(G613),G613&lt;&gt;0),Accueil!$B$7,""),"")),IF(NOT(_xlfn.ISFORMULA(G613)),IF(AND(ISNUMBER(G613),G613&lt;&gt;0),Accueil!$B$7,""),"")))</f>
        <v/>
      </c>
      <c r="AF613" s="231" t="str">
        <f t="shared" ca="1" si="107"/>
        <v/>
      </c>
      <c r="AG613" s="231">
        <f ca="1">IF($AC613,ROUND(IF(ISNUMBER(E613),E613,0)*(IF(OR(ISNUMBER(SEARCH("Non déductible",$C613)),ISNUMBER(SEARCH("Non deductible",$C613))),0,IF(ISNUMBER(SEARCH("Repas",$C613)),0.5,IF(ISNUMBER(SEARCH("Bureau à domicile",$C613)),Accueil!$B$13,IF(OR(ISNUMBER(SEARCH("Véhicule",$C613)),ISNUMBER(SEARCH("Vehicule",$C613)),ISNUMBER(SEARCH("vehicule",$C613))),Accueil!$B$14,IFERROR(VLOOKUP($C613,$L$3:$P$43,5,FALSE),1)))))),2),0)</f>
        <v>0</v>
      </c>
      <c r="AH613" s="231">
        <f ca="1">IF($AD613,ROUND(IF(ISNUMBER(F613),F613,0)*(IF(OR(ISNUMBER(SEARCH("Non déductible",$C613)),ISNUMBER(SEARCH("Non deductible",$C613))),0,IF(ISNUMBER(SEARCH("Repas",$C613)),0.5,IF(ISNUMBER(SEARCH("Bureau à domicile",$C613)),Accueil!$B$13,IF(OR(ISNUMBER(SEARCH("Véhicule",$C613)),ISNUMBER(SEARCH("Vehicule",$C613)),ISNUMBER(SEARCH("vehicule",$C613))),Accueil!$B$14,IFERROR(VLOOKUP($C613,$L$3:$P$43,5,FALSE),1)))))),2),0)</f>
        <v>0</v>
      </c>
    </row>
    <row r="614" spans="1:34" ht="20.100000000000001" customHeight="1" x14ac:dyDescent="0.25">
      <c r="A614" s="248" t="str">
        <f>IF(NOT(_xlfn.ISFORMULA(D614)),IF(AND(ISNUMBER(D614),D614&lt;&gt;0),Accueil!$B$7,IF(NOT(_xlfn.ISFORMULA(G614)),IF(AND(ISNUMBER(G614),G614&lt;&gt;0),Accueil!$B$7,""),"")),IF(NOT(_xlfn.ISFORMULA(G614)),IF(AND(ISNUMBER(G614),G614&lt;&gt;0),Accueil!$B$7,""),""))</f>
        <v/>
      </c>
      <c r="B614" s="37"/>
      <c r="C614" s="50"/>
      <c r="D614" s="249" t="str">
        <f t="shared" ca="1" si="98"/>
        <v/>
      </c>
      <c r="E614" s="223" t="str">
        <f t="shared" ca="1" si="99"/>
        <v/>
      </c>
      <c r="F614" s="223" t="str">
        <f t="shared" ca="1" si="100"/>
        <v/>
      </c>
      <c r="G614" s="224" t="str">
        <f t="shared" ca="1" si="101"/>
        <v/>
      </c>
      <c r="H614" s="255" t="str">
        <f t="shared" ca="1" si="102"/>
        <v/>
      </c>
      <c r="I614" s="251" t="str">
        <f t="shared" ca="1" si="103"/>
        <v/>
      </c>
      <c r="J614" s="244" t="str">
        <f t="shared" ca="1" si="104"/>
        <v/>
      </c>
      <c r="K614" s="35"/>
      <c r="L614" s="148"/>
      <c r="M614" s="148"/>
      <c r="N614" s="148"/>
      <c r="O614" s="148"/>
      <c r="P614" s="148"/>
      <c r="Q614" s="148"/>
      <c r="R614" s="148"/>
      <c r="S614" s="148"/>
      <c r="T614" s="197"/>
      <c r="U614" s="35"/>
      <c r="X614" s="148"/>
      <c r="Y614" s="148"/>
      <c r="Z614" s="148"/>
      <c r="AA614" s="228" t="b">
        <f t="shared" ca="1" si="105"/>
        <v>1</v>
      </c>
      <c r="AB614" s="228" t="b">
        <f t="shared" si="106"/>
        <v>0</v>
      </c>
      <c r="AC614" s="228" t="b">
        <f ca="1">AND(Accueil!$Z$100="Régulière",Accueil!$E$5="Oui",$AA614,NOT($AB614),OR($AE614="",Accueil!$E$7="",NOT(ISNUMBER(Accueil!$E$7)),$AE614&gt;=Accueil!$E$7))</f>
        <v>0</v>
      </c>
      <c r="AD614" s="228" t="b">
        <f ca="1">AND(Accueil!$Z$100="Régulière",Accueil!$E$8="Oui",$AA614,NOT($AB614),OR($AE614="",Accueil!$E$10="",NOT(ISNUMBER(Accueil!$E$10)),$AE614&gt;=Accueil!$E$10))</f>
        <v>0</v>
      </c>
      <c r="AE614" s="247" t="str">
        <f>IF(NOT(_xlfn.ISFORMULA(A614)),IF(ISNUMBER(A614),A614,IF(NOT(_xlfn.ISFORMULA(D614)),IF(AND(ISNUMBER(D614),D614&lt;&gt;0),Accueil!$B$7,IF(NOT(_xlfn.ISFORMULA(G614)),IF(AND(ISNUMBER(G614),G614&lt;&gt;0),Accueil!$B$7,""),"")),IF(NOT(_xlfn.ISFORMULA(G614)),IF(AND(ISNUMBER(G614),G614&lt;&gt;0),Accueil!$B$7,""),""))),IF(NOT(_xlfn.ISFORMULA(D614)),IF(AND(ISNUMBER(D614),D614&lt;&gt;0),Accueil!$B$7,IF(NOT(_xlfn.ISFORMULA(G614)),IF(AND(ISNUMBER(G614),G614&lt;&gt;0),Accueil!$B$7,""),"")),IF(NOT(_xlfn.ISFORMULA(G614)),IF(AND(ISNUMBER(G614),G614&lt;&gt;0),Accueil!$B$7,""),"")))</f>
        <v/>
      </c>
      <c r="AF614" s="231" t="str">
        <f t="shared" ca="1" si="107"/>
        <v/>
      </c>
      <c r="AG614" s="231">
        <f ca="1">IF($AC614,ROUND(IF(ISNUMBER(E614),E614,0)*(IF(OR(ISNUMBER(SEARCH("Non déductible",$C614)),ISNUMBER(SEARCH("Non deductible",$C614))),0,IF(ISNUMBER(SEARCH("Repas",$C614)),0.5,IF(ISNUMBER(SEARCH("Bureau à domicile",$C614)),Accueil!$B$13,IF(OR(ISNUMBER(SEARCH("Véhicule",$C614)),ISNUMBER(SEARCH("Vehicule",$C614)),ISNUMBER(SEARCH("vehicule",$C614))),Accueil!$B$14,IFERROR(VLOOKUP($C614,$L$3:$P$43,5,FALSE),1)))))),2),0)</f>
        <v>0</v>
      </c>
      <c r="AH614" s="231">
        <f ca="1">IF($AD614,ROUND(IF(ISNUMBER(F614),F614,0)*(IF(OR(ISNUMBER(SEARCH("Non déductible",$C614)),ISNUMBER(SEARCH("Non deductible",$C614))),0,IF(ISNUMBER(SEARCH("Repas",$C614)),0.5,IF(ISNUMBER(SEARCH("Bureau à domicile",$C614)),Accueil!$B$13,IF(OR(ISNUMBER(SEARCH("Véhicule",$C614)),ISNUMBER(SEARCH("Vehicule",$C614)),ISNUMBER(SEARCH("vehicule",$C614))),Accueil!$B$14,IFERROR(VLOOKUP($C614,$L$3:$P$43,5,FALSE),1)))))),2),0)</f>
        <v>0</v>
      </c>
    </row>
    <row r="615" spans="1:34" ht="20.100000000000001" customHeight="1" x14ac:dyDescent="0.25">
      <c r="A615" s="248" t="str">
        <f>IF(NOT(_xlfn.ISFORMULA(D615)),IF(AND(ISNUMBER(D615),D615&lt;&gt;0),Accueil!$B$7,IF(NOT(_xlfn.ISFORMULA(G615)),IF(AND(ISNUMBER(G615),G615&lt;&gt;0),Accueil!$B$7,""),"")),IF(NOT(_xlfn.ISFORMULA(G615)),IF(AND(ISNUMBER(G615),G615&lt;&gt;0),Accueil!$B$7,""),""))</f>
        <v/>
      </c>
      <c r="B615" s="37"/>
      <c r="C615" s="50"/>
      <c r="D615" s="249" t="str">
        <f t="shared" ca="1" si="98"/>
        <v/>
      </c>
      <c r="E615" s="223" t="str">
        <f t="shared" ca="1" si="99"/>
        <v/>
      </c>
      <c r="F615" s="223" t="str">
        <f t="shared" ca="1" si="100"/>
        <v/>
      </c>
      <c r="G615" s="224" t="str">
        <f t="shared" ca="1" si="101"/>
        <v/>
      </c>
      <c r="H615" s="255" t="str">
        <f t="shared" ca="1" si="102"/>
        <v/>
      </c>
      <c r="I615" s="251" t="str">
        <f t="shared" ca="1" si="103"/>
        <v/>
      </c>
      <c r="J615" s="244" t="str">
        <f t="shared" ca="1" si="104"/>
        <v/>
      </c>
      <c r="K615" s="35"/>
      <c r="L615" s="148"/>
      <c r="M615" s="148"/>
      <c r="N615" s="148"/>
      <c r="O615" s="148"/>
      <c r="P615" s="148"/>
      <c r="Q615" s="148"/>
      <c r="R615" s="148"/>
      <c r="S615" s="148"/>
      <c r="T615" s="197"/>
      <c r="U615" s="35"/>
      <c r="X615" s="148"/>
      <c r="Y615" s="148"/>
      <c r="Z615" s="148"/>
      <c r="AA615" s="228" t="b">
        <f t="shared" ca="1" si="105"/>
        <v>1</v>
      </c>
      <c r="AB615" s="228" t="b">
        <f t="shared" si="106"/>
        <v>0</v>
      </c>
      <c r="AC615" s="228" t="b">
        <f ca="1">AND(Accueil!$Z$100="Régulière",Accueil!$E$5="Oui",$AA615,NOT($AB615),OR($AE615="",Accueil!$E$7="",NOT(ISNUMBER(Accueil!$E$7)),$AE615&gt;=Accueil!$E$7))</f>
        <v>0</v>
      </c>
      <c r="AD615" s="228" t="b">
        <f ca="1">AND(Accueil!$Z$100="Régulière",Accueil!$E$8="Oui",$AA615,NOT($AB615),OR($AE615="",Accueil!$E$10="",NOT(ISNUMBER(Accueil!$E$10)),$AE615&gt;=Accueil!$E$10))</f>
        <v>0</v>
      </c>
      <c r="AE615" s="247" t="str">
        <f>IF(NOT(_xlfn.ISFORMULA(A615)),IF(ISNUMBER(A615),A615,IF(NOT(_xlfn.ISFORMULA(D615)),IF(AND(ISNUMBER(D615),D615&lt;&gt;0),Accueil!$B$7,IF(NOT(_xlfn.ISFORMULA(G615)),IF(AND(ISNUMBER(G615),G615&lt;&gt;0),Accueil!$B$7,""),"")),IF(NOT(_xlfn.ISFORMULA(G615)),IF(AND(ISNUMBER(G615),G615&lt;&gt;0),Accueil!$B$7,""),""))),IF(NOT(_xlfn.ISFORMULA(D615)),IF(AND(ISNUMBER(D615),D615&lt;&gt;0),Accueil!$B$7,IF(NOT(_xlfn.ISFORMULA(G615)),IF(AND(ISNUMBER(G615),G615&lt;&gt;0),Accueil!$B$7,""),"")),IF(NOT(_xlfn.ISFORMULA(G615)),IF(AND(ISNUMBER(G615),G615&lt;&gt;0),Accueil!$B$7,""),"")))</f>
        <v/>
      </c>
      <c r="AF615" s="231" t="str">
        <f t="shared" ca="1" si="107"/>
        <v/>
      </c>
      <c r="AG615" s="231">
        <f ca="1">IF($AC615,ROUND(IF(ISNUMBER(E615),E615,0)*(IF(OR(ISNUMBER(SEARCH("Non déductible",$C615)),ISNUMBER(SEARCH("Non deductible",$C615))),0,IF(ISNUMBER(SEARCH("Repas",$C615)),0.5,IF(ISNUMBER(SEARCH("Bureau à domicile",$C615)),Accueil!$B$13,IF(OR(ISNUMBER(SEARCH("Véhicule",$C615)),ISNUMBER(SEARCH("Vehicule",$C615)),ISNUMBER(SEARCH("vehicule",$C615))),Accueil!$B$14,IFERROR(VLOOKUP($C615,$L$3:$P$43,5,FALSE),1)))))),2),0)</f>
        <v>0</v>
      </c>
      <c r="AH615" s="231">
        <f ca="1">IF($AD615,ROUND(IF(ISNUMBER(F615),F615,0)*(IF(OR(ISNUMBER(SEARCH("Non déductible",$C615)),ISNUMBER(SEARCH("Non deductible",$C615))),0,IF(ISNUMBER(SEARCH("Repas",$C615)),0.5,IF(ISNUMBER(SEARCH("Bureau à domicile",$C615)),Accueil!$B$13,IF(OR(ISNUMBER(SEARCH("Véhicule",$C615)),ISNUMBER(SEARCH("Vehicule",$C615)),ISNUMBER(SEARCH("vehicule",$C615))),Accueil!$B$14,IFERROR(VLOOKUP($C615,$L$3:$P$43,5,FALSE),1)))))),2),0)</f>
        <v>0</v>
      </c>
    </row>
    <row r="616" spans="1:34" ht="20.100000000000001" customHeight="1" x14ac:dyDescent="0.25">
      <c r="A616" s="248" t="str">
        <f>IF(NOT(_xlfn.ISFORMULA(D616)),IF(AND(ISNUMBER(D616),D616&lt;&gt;0),Accueil!$B$7,IF(NOT(_xlfn.ISFORMULA(G616)),IF(AND(ISNUMBER(G616),G616&lt;&gt;0),Accueil!$B$7,""),"")),IF(NOT(_xlfn.ISFORMULA(G616)),IF(AND(ISNUMBER(G616),G616&lt;&gt;0),Accueil!$B$7,""),""))</f>
        <v/>
      </c>
      <c r="B616" s="37"/>
      <c r="C616" s="50"/>
      <c r="D616" s="249" t="str">
        <f t="shared" ca="1" si="98"/>
        <v/>
      </c>
      <c r="E616" s="223" t="str">
        <f t="shared" ca="1" si="99"/>
        <v/>
      </c>
      <c r="F616" s="223" t="str">
        <f t="shared" ca="1" si="100"/>
        <v/>
      </c>
      <c r="G616" s="224" t="str">
        <f t="shared" ca="1" si="101"/>
        <v/>
      </c>
      <c r="H616" s="255" t="str">
        <f t="shared" ca="1" si="102"/>
        <v/>
      </c>
      <c r="I616" s="251" t="str">
        <f t="shared" ca="1" si="103"/>
        <v/>
      </c>
      <c r="J616" s="244" t="str">
        <f t="shared" ca="1" si="104"/>
        <v/>
      </c>
      <c r="K616" s="35"/>
      <c r="L616" s="148"/>
      <c r="M616" s="148"/>
      <c r="N616" s="148"/>
      <c r="O616" s="148"/>
      <c r="P616" s="148"/>
      <c r="Q616" s="148"/>
      <c r="R616" s="148"/>
      <c r="S616" s="148"/>
      <c r="T616" s="197"/>
      <c r="U616" s="35"/>
      <c r="X616" s="148"/>
      <c r="Y616" s="148"/>
      <c r="Z616" s="148"/>
      <c r="AA616" s="228" t="b">
        <f t="shared" ca="1" si="105"/>
        <v>1</v>
      </c>
      <c r="AB616" s="228" t="b">
        <f t="shared" si="106"/>
        <v>0</v>
      </c>
      <c r="AC616" s="228" t="b">
        <f ca="1">AND(Accueil!$Z$100="Régulière",Accueil!$E$5="Oui",$AA616,NOT($AB616),OR($AE616="",Accueil!$E$7="",NOT(ISNUMBER(Accueil!$E$7)),$AE616&gt;=Accueil!$E$7))</f>
        <v>0</v>
      </c>
      <c r="AD616" s="228" t="b">
        <f ca="1">AND(Accueil!$Z$100="Régulière",Accueil!$E$8="Oui",$AA616,NOT($AB616),OR($AE616="",Accueil!$E$10="",NOT(ISNUMBER(Accueil!$E$10)),$AE616&gt;=Accueil!$E$10))</f>
        <v>0</v>
      </c>
      <c r="AE616" s="247" t="str">
        <f>IF(NOT(_xlfn.ISFORMULA(A616)),IF(ISNUMBER(A616),A616,IF(NOT(_xlfn.ISFORMULA(D616)),IF(AND(ISNUMBER(D616),D616&lt;&gt;0),Accueil!$B$7,IF(NOT(_xlfn.ISFORMULA(G616)),IF(AND(ISNUMBER(G616),G616&lt;&gt;0),Accueil!$B$7,""),"")),IF(NOT(_xlfn.ISFORMULA(G616)),IF(AND(ISNUMBER(G616),G616&lt;&gt;0),Accueil!$B$7,""),""))),IF(NOT(_xlfn.ISFORMULA(D616)),IF(AND(ISNUMBER(D616),D616&lt;&gt;0),Accueil!$B$7,IF(NOT(_xlfn.ISFORMULA(G616)),IF(AND(ISNUMBER(G616),G616&lt;&gt;0),Accueil!$B$7,""),"")),IF(NOT(_xlfn.ISFORMULA(G616)),IF(AND(ISNUMBER(G616),G616&lt;&gt;0),Accueil!$B$7,""),"")))</f>
        <v/>
      </c>
      <c r="AF616" s="231" t="str">
        <f t="shared" ca="1" si="107"/>
        <v/>
      </c>
      <c r="AG616" s="231">
        <f ca="1">IF($AC616,ROUND(IF(ISNUMBER(E616),E616,0)*(IF(OR(ISNUMBER(SEARCH("Non déductible",$C616)),ISNUMBER(SEARCH("Non deductible",$C616))),0,IF(ISNUMBER(SEARCH("Repas",$C616)),0.5,IF(ISNUMBER(SEARCH("Bureau à domicile",$C616)),Accueil!$B$13,IF(OR(ISNUMBER(SEARCH("Véhicule",$C616)),ISNUMBER(SEARCH("Vehicule",$C616)),ISNUMBER(SEARCH("vehicule",$C616))),Accueil!$B$14,IFERROR(VLOOKUP($C616,$L$3:$P$43,5,FALSE),1)))))),2),0)</f>
        <v>0</v>
      </c>
      <c r="AH616" s="231">
        <f ca="1">IF($AD616,ROUND(IF(ISNUMBER(F616),F616,0)*(IF(OR(ISNUMBER(SEARCH("Non déductible",$C616)),ISNUMBER(SEARCH("Non deductible",$C616))),0,IF(ISNUMBER(SEARCH("Repas",$C616)),0.5,IF(ISNUMBER(SEARCH("Bureau à domicile",$C616)),Accueil!$B$13,IF(OR(ISNUMBER(SEARCH("Véhicule",$C616)),ISNUMBER(SEARCH("Vehicule",$C616)),ISNUMBER(SEARCH("vehicule",$C616))),Accueil!$B$14,IFERROR(VLOOKUP($C616,$L$3:$P$43,5,FALSE),1)))))),2),0)</f>
        <v>0</v>
      </c>
    </row>
    <row r="617" spans="1:34" ht="20.100000000000001" customHeight="1" x14ac:dyDescent="0.25">
      <c r="A617" s="248" t="str">
        <f>IF(NOT(_xlfn.ISFORMULA(D617)),IF(AND(ISNUMBER(D617),D617&lt;&gt;0),Accueil!$B$7,IF(NOT(_xlfn.ISFORMULA(G617)),IF(AND(ISNUMBER(G617),G617&lt;&gt;0),Accueil!$B$7,""),"")),IF(NOT(_xlfn.ISFORMULA(G617)),IF(AND(ISNUMBER(G617),G617&lt;&gt;0),Accueil!$B$7,""),""))</f>
        <v/>
      </c>
      <c r="B617" s="37"/>
      <c r="C617" s="50"/>
      <c r="D617" s="249" t="str">
        <f t="shared" ca="1" si="98"/>
        <v/>
      </c>
      <c r="E617" s="223" t="str">
        <f t="shared" ca="1" si="99"/>
        <v/>
      </c>
      <c r="F617" s="223" t="str">
        <f t="shared" ca="1" si="100"/>
        <v/>
      </c>
      <c r="G617" s="224" t="str">
        <f t="shared" ca="1" si="101"/>
        <v/>
      </c>
      <c r="H617" s="255" t="str">
        <f t="shared" ca="1" si="102"/>
        <v/>
      </c>
      <c r="I617" s="251" t="str">
        <f t="shared" ca="1" si="103"/>
        <v/>
      </c>
      <c r="J617" s="244" t="str">
        <f t="shared" ca="1" si="104"/>
        <v/>
      </c>
      <c r="K617" s="35"/>
      <c r="L617" s="148"/>
      <c r="M617" s="148"/>
      <c r="N617" s="148"/>
      <c r="O617" s="148"/>
      <c r="P617" s="148"/>
      <c r="Q617" s="148"/>
      <c r="R617" s="148"/>
      <c r="S617" s="148"/>
      <c r="T617" s="197"/>
      <c r="U617" s="35"/>
      <c r="X617" s="148"/>
      <c r="Y617" s="148"/>
      <c r="Z617" s="148"/>
      <c r="AA617" s="228" t="b">
        <f t="shared" ca="1" si="105"/>
        <v>1</v>
      </c>
      <c r="AB617" s="228" t="b">
        <f t="shared" si="106"/>
        <v>0</v>
      </c>
      <c r="AC617" s="228" t="b">
        <f ca="1">AND(Accueil!$Z$100="Régulière",Accueil!$E$5="Oui",$AA617,NOT($AB617),OR($AE617="",Accueil!$E$7="",NOT(ISNUMBER(Accueil!$E$7)),$AE617&gt;=Accueil!$E$7))</f>
        <v>0</v>
      </c>
      <c r="AD617" s="228" t="b">
        <f ca="1">AND(Accueil!$Z$100="Régulière",Accueil!$E$8="Oui",$AA617,NOT($AB617),OR($AE617="",Accueil!$E$10="",NOT(ISNUMBER(Accueil!$E$10)),$AE617&gt;=Accueil!$E$10))</f>
        <v>0</v>
      </c>
      <c r="AE617" s="247" t="str">
        <f>IF(NOT(_xlfn.ISFORMULA(A617)),IF(ISNUMBER(A617),A617,IF(NOT(_xlfn.ISFORMULA(D617)),IF(AND(ISNUMBER(D617),D617&lt;&gt;0),Accueil!$B$7,IF(NOT(_xlfn.ISFORMULA(G617)),IF(AND(ISNUMBER(G617),G617&lt;&gt;0),Accueil!$B$7,""),"")),IF(NOT(_xlfn.ISFORMULA(G617)),IF(AND(ISNUMBER(G617),G617&lt;&gt;0),Accueil!$B$7,""),""))),IF(NOT(_xlfn.ISFORMULA(D617)),IF(AND(ISNUMBER(D617),D617&lt;&gt;0),Accueil!$B$7,IF(NOT(_xlfn.ISFORMULA(G617)),IF(AND(ISNUMBER(G617),G617&lt;&gt;0),Accueil!$B$7,""),"")),IF(NOT(_xlfn.ISFORMULA(G617)),IF(AND(ISNUMBER(G617),G617&lt;&gt;0),Accueil!$B$7,""),"")))</f>
        <v/>
      </c>
      <c r="AF617" s="231" t="str">
        <f t="shared" ca="1" si="107"/>
        <v/>
      </c>
      <c r="AG617" s="231">
        <f ca="1">IF($AC617,ROUND(IF(ISNUMBER(E617),E617,0)*(IF(OR(ISNUMBER(SEARCH("Non déductible",$C617)),ISNUMBER(SEARCH("Non deductible",$C617))),0,IF(ISNUMBER(SEARCH("Repas",$C617)),0.5,IF(ISNUMBER(SEARCH("Bureau à domicile",$C617)),Accueil!$B$13,IF(OR(ISNUMBER(SEARCH("Véhicule",$C617)),ISNUMBER(SEARCH("Vehicule",$C617)),ISNUMBER(SEARCH("vehicule",$C617))),Accueil!$B$14,IFERROR(VLOOKUP($C617,$L$3:$P$43,5,FALSE),1)))))),2),0)</f>
        <v>0</v>
      </c>
      <c r="AH617" s="231">
        <f ca="1">IF($AD617,ROUND(IF(ISNUMBER(F617),F617,0)*(IF(OR(ISNUMBER(SEARCH("Non déductible",$C617)),ISNUMBER(SEARCH("Non deductible",$C617))),0,IF(ISNUMBER(SEARCH("Repas",$C617)),0.5,IF(ISNUMBER(SEARCH("Bureau à domicile",$C617)),Accueil!$B$13,IF(OR(ISNUMBER(SEARCH("Véhicule",$C617)),ISNUMBER(SEARCH("Vehicule",$C617)),ISNUMBER(SEARCH("vehicule",$C617))),Accueil!$B$14,IFERROR(VLOOKUP($C617,$L$3:$P$43,5,FALSE),1)))))),2),0)</f>
        <v>0</v>
      </c>
    </row>
    <row r="618" spans="1:34" ht="20.100000000000001" customHeight="1" x14ac:dyDescent="0.25">
      <c r="A618" s="248" t="str">
        <f>IF(NOT(_xlfn.ISFORMULA(D618)),IF(AND(ISNUMBER(D618),D618&lt;&gt;0),Accueil!$B$7,IF(NOT(_xlfn.ISFORMULA(G618)),IF(AND(ISNUMBER(G618),G618&lt;&gt;0),Accueil!$B$7,""),"")),IF(NOT(_xlfn.ISFORMULA(G618)),IF(AND(ISNUMBER(G618),G618&lt;&gt;0),Accueil!$B$7,""),""))</f>
        <v/>
      </c>
      <c r="B618" s="37"/>
      <c r="C618" s="50"/>
      <c r="D618" s="249" t="str">
        <f t="shared" ca="1" si="98"/>
        <v/>
      </c>
      <c r="E618" s="223" t="str">
        <f t="shared" ca="1" si="99"/>
        <v/>
      </c>
      <c r="F618" s="223" t="str">
        <f t="shared" ca="1" si="100"/>
        <v/>
      </c>
      <c r="G618" s="224" t="str">
        <f t="shared" ca="1" si="101"/>
        <v/>
      </c>
      <c r="H618" s="255" t="str">
        <f t="shared" ca="1" si="102"/>
        <v/>
      </c>
      <c r="I618" s="251" t="str">
        <f t="shared" ca="1" si="103"/>
        <v/>
      </c>
      <c r="J618" s="244" t="str">
        <f t="shared" ca="1" si="104"/>
        <v/>
      </c>
      <c r="K618" s="35"/>
      <c r="L618" s="148"/>
      <c r="M618" s="148"/>
      <c r="N618" s="148"/>
      <c r="O618" s="148"/>
      <c r="P618" s="148"/>
      <c r="Q618" s="148"/>
      <c r="R618" s="148"/>
      <c r="S618" s="148"/>
      <c r="T618" s="197"/>
      <c r="U618" s="35"/>
      <c r="X618" s="148"/>
      <c r="Y618" s="148"/>
      <c r="Z618" s="148"/>
      <c r="AA618" s="228" t="b">
        <f t="shared" ca="1" si="105"/>
        <v>1</v>
      </c>
      <c r="AB618" s="228" t="b">
        <f t="shared" si="106"/>
        <v>0</v>
      </c>
      <c r="AC618" s="228" t="b">
        <f ca="1">AND(Accueil!$Z$100="Régulière",Accueil!$E$5="Oui",$AA618,NOT($AB618),OR($AE618="",Accueil!$E$7="",NOT(ISNUMBER(Accueil!$E$7)),$AE618&gt;=Accueil!$E$7))</f>
        <v>0</v>
      </c>
      <c r="AD618" s="228" t="b">
        <f ca="1">AND(Accueil!$Z$100="Régulière",Accueil!$E$8="Oui",$AA618,NOT($AB618),OR($AE618="",Accueil!$E$10="",NOT(ISNUMBER(Accueil!$E$10)),$AE618&gt;=Accueil!$E$10))</f>
        <v>0</v>
      </c>
      <c r="AE618" s="247" t="str">
        <f>IF(NOT(_xlfn.ISFORMULA(A618)),IF(ISNUMBER(A618),A618,IF(NOT(_xlfn.ISFORMULA(D618)),IF(AND(ISNUMBER(D618),D618&lt;&gt;0),Accueil!$B$7,IF(NOT(_xlfn.ISFORMULA(G618)),IF(AND(ISNUMBER(G618),G618&lt;&gt;0),Accueil!$B$7,""),"")),IF(NOT(_xlfn.ISFORMULA(G618)),IF(AND(ISNUMBER(G618),G618&lt;&gt;0),Accueil!$B$7,""),""))),IF(NOT(_xlfn.ISFORMULA(D618)),IF(AND(ISNUMBER(D618),D618&lt;&gt;0),Accueil!$B$7,IF(NOT(_xlfn.ISFORMULA(G618)),IF(AND(ISNUMBER(G618),G618&lt;&gt;0),Accueil!$B$7,""),"")),IF(NOT(_xlfn.ISFORMULA(G618)),IF(AND(ISNUMBER(G618),G618&lt;&gt;0),Accueil!$B$7,""),"")))</f>
        <v/>
      </c>
      <c r="AF618" s="231" t="str">
        <f t="shared" ca="1" si="107"/>
        <v/>
      </c>
      <c r="AG618" s="231">
        <f ca="1">IF($AC618,ROUND(IF(ISNUMBER(E618),E618,0)*(IF(OR(ISNUMBER(SEARCH("Non déductible",$C618)),ISNUMBER(SEARCH("Non deductible",$C618))),0,IF(ISNUMBER(SEARCH("Repas",$C618)),0.5,IF(ISNUMBER(SEARCH("Bureau à domicile",$C618)),Accueil!$B$13,IF(OR(ISNUMBER(SEARCH("Véhicule",$C618)),ISNUMBER(SEARCH("Vehicule",$C618)),ISNUMBER(SEARCH("vehicule",$C618))),Accueil!$B$14,IFERROR(VLOOKUP($C618,$L$3:$P$43,5,FALSE),1)))))),2),0)</f>
        <v>0</v>
      </c>
      <c r="AH618" s="231">
        <f ca="1">IF($AD618,ROUND(IF(ISNUMBER(F618),F618,0)*(IF(OR(ISNUMBER(SEARCH("Non déductible",$C618)),ISNUMBER(SEARCH("Non deductible",$C618))),0,IF(ISNUMBER(SEARCH("Repas",$C618)),0.5,IF(ISNUMBER(SEARCH("Bureau à domicile",$C618)),Accueil!$B$13,IF(OR(ISNUMBER(SEARCH("Véhicule",$C618)),ISNUMBER(SEARCH("Vehicule",$C618)),ISNUMBER(SEARCH("vehicule",$C618))),Accueil!$B$14,IFERROR(VLOOKUP($C618,$L$3:$P$43,5,FALSE),1)))))),2),0)</f>
        <v>0</v>
      </c>
    </row>
    <row r="619" spans="1:34" ht="20.100000000000001" customHeight="1" x14ac:dyDescent="0.25">
      <c r="A619" s="248" t="str">
        <f>IF(NOT(_xlfn.ISFORMULA(D619)),IF(AND(ISNUMBER(D619),D619&lt;&gt;0),Accueil!$B$7,IF(NOT(_xlfn.ISFORMULA(G619)),IF(AND(ISNUMBER(G619),G619&lt;&gt;0),Accueil!$B$7,""),"")),IF(NOT(_xlfn.ISFORMULA(G619)),IF(AND(ISNUMBER(G619),G619&lt;&gt;0),Accueil!$B$7,""),""))</f>
        <v/>
      </c>
      <c r="B619" s="37"/>
      <c r="C619" s="50"/>
      <c r="D619" s="249" t="str">
        <f t="shared" ca="1" si="98"/>
        <v/>
      </c>
      <c r="E619" s="223" t="str">
        <f t="shared" ca="1" si="99"/>
        <v/>
      </c>
      <c r="F619" s="223" t="str">
        <f t="shared" ca="1" si="100"/>
        <v/>
      </c>
      <c r="G619" s="224" t="str">
        <f t="shared" ca="1" si="101"/>
        <v/>
      </c>
      <c r="H619" s="255" t="str">
        <f t="shared" ca="1" si="102"/>
        <v/>
      </c>
      <c r="I619" s="251" t="str">
        <f t="shared" ca="1" si="103"/>
        <v/>
      </c>
      <c r="J619" s="244" t="str">
        <f t="shared" ca="1" si="104"/>
        <v/>
      </c>
      <c r="K619" s="35"/>
      <c r="L619" s="148"/>
      <c r="M619" s="148"/>
      <c r="N619" s="148"/>
      <c r="O619" s="148"/>
      <c r="P619" s="148"/>
      <c r="Q619" s="148"/>
      <c r="R619" s="148"/>
      <c r="S619" s="148"/>
      <c r="T619" s="197"/>
      <c r="U619" s="35"/>
      <c r="X619" s="148"/>
      <c r="Y619" s="148"/>
      <c r="Z619" s="148"/>
      <c r="AA619" s="228" t="b">
        <f t="shared" ca="1" si="105"/>
        <v>1</v>
      </c>
      <c r="AB619" s="228" t="b">
        <f t="shared" si="106"/>
        <v>0</v>
      </c>
      <c r="AC619" s="228" t="b">
        <f ca="1">AND(Accueil!$Z$100="Régulière",Accueil!$E$5="Oui",$AA619,NOT($AB619),OR($AE619="",Accueil!$E$7="",NOT(ISNUMBER(Accueil!$E$7)),$AE619&gt;=Accueil!$E$7))</f>
        <v>0</v>
      </c>
      <c r="AD619" s="228" t="b">
        <f ca="1">AND(Accueil!$Z$100="Régulière",Accueil!$E$8="Oui",$AA619,NOT($AB619),OR($AE619="",Accueil!$E$10="",NOT(ISNUMBER(Accueil!$E$10)),$AE619&gt;=Accueil!$E$10))</f>
        <v>0</v>
      </c>
      <c r="AE619" s="247" t="str">
        <f>IF(NOT(_xlfn.ISFORMULA(A619)),IF(ISNUMBER(A619),A619,IF(NOT(_xlfn.ISFORMULA(D619)),IF(AND(ISNUMBER(D619),D619&lt;&gt;0),Accueil!$B$7,IF(NOT(_xlfn.ISFORMULA(G619)),IF(AND(ISNUMBER(G619),G619&lt;&gt;0),Accueil!$B$7,""),"")),IF(NOT(_xlfn.ISFORMULA(G619)),IF(AND(ISNUMBER(G619),G619&lt;&gt;0),Accueil!$B$7,""),""))),IF(NOT(_xlfn.ISFORMULA(D619)),IF(AND(ISNUMBER(D619),D619&lt;&gt;0),Accueil!$B$7,IF(NOT(_xlfn.ISFORMULA(G619)),IF(AND(ISNUMBER(G619),G619&lt;&gt;0),Accueil!$B$7,""),"")),IF(NOT(_xlfn.ISFORMULA(G619)),IF(AND(ISNUMBER(G619),G619&lt;&gt;0),Accueil!$B$7,""),"")))</f>
        <v/>
      </c>
      <c r="AF619" s="231" t="str">
        <f t="shared" ca="1" si="107"/>
        <v/>
      </c>
      <c r="AG619" s="231">
        <f ca="1">IF($AC619,ROUND(IF(ISNUMBER(E619),E619,0)*(IF(OR(ISNUMBER(SEARCH("Non déductible",$C619)),ISNUMBER(SEARCH("Non deductible",$C619))),0,IF(ISNUMBER(SEARCH("Repas",$C619)),0.5,IF(ISNUMBER(SEARCH("Bureau à domicile",$C619)),Accueil!$B$13,IF(OR(ISNUMBER(SEARCH("Véhicule",$C619)),ISNUMBER(SEARCH("Vehicule",$C619)),ISNUMBER(SEARCH("vehicule",$C619))),Accueil!$B$14,IFERROR(VLOOKUP($C619,$L$3:$P$43,5,FALSE),1)))))),2),0)</f>
        <v>0</v>
      </c>
      <c r="AH619" s="231">
        <f ca="1">IF($AD619,ROUND(IF(ISNUMBER(F619),F619,0)*(IF(OR(ISNUMBER(SEARCH("Non déductible",$C619)),ISNUMBER(SEARCH("Non deductible",$C619))),0,IF(ISNUMBER(SEARCH("Repas",$C619)),0.5,IF(ISNUMBER(SEARCH("Bureau à domicile",$C619)),Accueil!$B$13,IF(OR(ISNUMBER(SEARCH("Véhicule",$C619)),ISNUMBER(SEARCH("Vehicule",$C619)),ISNUMBER(SEARCH("vehicule",$C619))),Accueil!$B$14,IFERROR(VLOOKUP($C619,$L$3:$P$43,5,FALSE),1)))))),2),0)</f>
        <v>0</v>
      </c>
    </row>
    <row r="620" spans="1:34" ht="20.100000000000001" customHeight="1" x14ac:dyDescent="0.25">
      <c r="A620" s="248" t="str">
        <f>IF(NOT(_xlfn.ISFORMULA(D620)),IF(AND(ISNUMBER(D620),D620&lt;&gt;0),Accueil!$B$7,IF(NOT(_xlfn.ISFORMULA(G620)),IF(AND(ISNUMBER(G620),G620&lt;&gt;0),Accueil!$B$7,""),"")),IF(NOT(_xlfn.ISFORMULA(G620)),IF(AND(ISNUMBER(G620),G620&lt;&gt;0),Accueil!$B$7,""),""))</f>
        <v/>
      </c>
      <c r="B620" s="37"/>
      <c r="C620" s="50"/>
      <c r="D620" s="249" t="str">
        <f t="shared" ca="1" si="98"/>
        <v/>
      </c>
      <c r="E620" s="223" t="str">
        <f t="shared" ca="1" si="99"/>
        <v/>
      </c>
      <c r="F620" s="223" t="str">
        <f t="shared" ca="1" si="100"/>
        <v/>
      </c>
      <c r="G620" s="224" t="str">
        <f t="shared" ca="1" si="101"/>
        <v/>
      </c>
      <c r="H620" s="255" t="str">
        <f t="shared" ca="1" si="102"/>
        <v/>
      </c>
      <c r="I620" s="251" t="str">
        <f t="shared" ca="1" si="103"/>
        <v/>
      </c>
      <c r="J620" s="244" t="str">
        <f t="shared" ca="1" si="104"/>
        <v/>
      </c>
      <c r="K620" s="35"/>
      <c r="L620" s="148"/>
      <c r="M620" s="148"/>
      <c r="N620" s="148"/>
      <c r="O620" s="148"/>
      <c r="P620" s="148"/>
      <c r="Q620" s="148"/>
      <c r="R620" s="148"/>
      <c r="S620" s="148"/>
      <c r="T620" s="197"/>
      <c r="U620" s="35"/>
      <c r="X620" s="148"/>
      <c r="Y620" s="148"/>
      <c r="Z620" s="148"/>
      <c r="AA620" s="228" t="b">
        <f t="shared" ca="1" si="105"/>
        <v>1</v>
      </c>
      <c r="AB620" s="228" t="b">
        <f t="shared" si="106"/>
        <v>0</v>
      </c>
      <c r="AC620" s="228" t="b">
        <f ca="1">AND(Accueil!$Z$100="Régulière",Accueil!$E$5="Oui",$AA620,NOT($AB620),OR($AE620="",Accueil!$E$7="",NOT(ISNUMBER(Accueil!$E$7)),$AE620&gt;=Accueil!$E$7))</f>
        <v>0</v>
      </c>
      <c r="AD620" s="228" t="b">
        <f ca="1">AND(Accueil!$Z$100="Régulière",Accueil!$E$8="Oui",$AA620,NOT($AB620),OR($AE620="",Accueil!$E$10="",NOT(ISNUMBER(Accueil!$E$10)),$AE620&gt;=Accueil!$E$10))</f>
        <v>0</v>
      </c>
      <c r="AE620" s="247" t="str">
        <f>IF(NOT(_xlfn.ISFORMULA(A620)),IF(ISNUMBER(A620),A620,IF(NOT(_xlfn.ISFORMULA(D620)),IF(AND(ISNUMBER(D620),D620&lt;&gt;0),Accueil!$B$7,IF(NOT(_xlfn.ISFORMULA(G620)),IF(AND(ISNUMBER(G620),G620&lt;&gt;0),Accueil!$B$7,""),"")),IF(NOT(_xlfn.ISFORMULA(G620)),IF(AND(ISNUMBER(G620),G620&lt;&gt;0),Accueil!$B$7,""),""))),IF(NOT(_xlfn.ISFORMULA(D620)),IF(AND(ISNUMBER(D620),D620&lt;&gt;0),Accueil!$B$7,IF(NOT(_xlfn.ISFORMULA(G620)),IF(AND(ISNUMBER(G620),G620&lt;&gt;0),Accueil!$B$7,""),"")),IF(NOT(_xlfn.ISFORMULA(G620)),IF(AND(ISNUMBER(G620),G620&lt;&gt;0),Accueil!$B$7,""),"")))</f>
        <v/>
      </c>
      <c r="AF620" s="231" t="str">
        <f t="shared" ca="1" si="107"/>
        <v/>
      </c>
      <c r="AG620" s="231">
        <f ca="1">IF($AC620,ROUND(IF(ISNUMBER(E620),E620,0)*(IF(OR(ISNUMBER(SEARCH("Non déductible",$C620)),ISNUMBER(SEARCH("Non deductible",$C620))),0,IF(ISNUMBER(SEARCH("Repas",$C620)),0.5,IF(ISNUMBER(SEARCH("Bureau à domicile",$C620)),Accueil!$B$13,IF(OR(ISNUMBER(SEARCH("Véhicule",$C620)),ISNUMBER(SEARCH("Vehicule",$C620)),ISNUMBER(SEARCH("vehicule",$C620))),Accueil!$B$14,IFERROR(VLOOKUP($C620,$L$3:$P$43,5,FALSE),1)))))),2),0)</f>
        <v>0</v>
      </c>
      <c r="AH620" s="231">
        <f ca="1">IF($AD620,ROUND(IF(ISNUMBER(F620),F620,0)*(IF(OR(ISNUMBER(SEARCH("Non déductible",$C620)),ISNUMBER(SEARCH("Non deductible",$C620))),0,IF(ISNUMBER(SEARCH("Repas",$C620)),0.5,IF(ISNUMBER(SEARCH("Bureau à domicile",$C620)),Accueil!$B$13,IF(OR(ISNUMBER(SEARCH("Véhicule",$C620)),ISNUMBER(SEARCH("Vehicule",$C620)),ISNUMBER(SEARCH("vehicule",$C620))),Accueil!$B$14,IFERROR(VLOOKUP($C620,$L$3:$P$43,5,FALSE),1)))))),2),0)</f>
        <v>0</v>
      </c>
    </row>
    <row r="621" spans="1:34" ht="20.100000000000001" customHeight="1" x14ac:dyDescent="0.25">
      <c r="A621" s="248" t="str">
        <f>IF(NOT(_xlfn.ISFORMULA(D621)),IF(AND(ISNUMBER(D621),D621&lt;&gt;0),Accueil!$B$7,IF(NOT(_xlfn.ISFORMULA(G621)),IF(AND(ISNUMBER(G621),G621&lt;&gt;0),Accueil!$B$7,""),"")),IF(NOT(_xlfn.ISFORMULA(G621)),IF(AND(ISNUMBER(G621),G621&lt;&gt;0),Accueil!$B$7,""),""))</f>
        <v/>
      </c>
      <c r="B621" s="37"/>
      <c r="C621" s="50"/>
      <c r="D621" s="249" t="str">
        <f t="shared" ca="1" si="98"/>
        <v/>
      </c>
      <c r="E621" s="223" t="str">
        <f t="shared" ca="1" si="99"/>
        <v/>
      </c>
      <c r="F621" s="223" t="str">
        <f t="shared" ca="1" si="100"/>
        <v/>
      </c>
      <c r="G621" s="224" t="str">
        <f t="shared" ca="1" si="101"/>
        <v/>
      </c>
      <c r="H621" s="255" t="str">
        <f t="shared" ca="1" si="102"/>
        <v/>
      </c>
      <c r="I621" s="251" t="str">
        <f t="shared" ca="1" si="103"/>
        <v/>
      </c>
      <c r="J621" s="244" t="str">
        <f t="shared" ca="1" si="104"/>
        <v/>
      </c>
      <c r="K621" s="35"/>
      <c r="L621" s="148"/>
      <c r="M621" s="148"/>
      <c r="N621" s="148"/>
      <c r="O621" s="148"/>
      <c r="P621" s="148"/>
      <c r="Q621" s="148"/>
      <c r="R621" s="148"/>
      <c r="S621" s="148"/>
      <c r="T621" s="197"/>
      <c r="U621" s="35"/>
      <c r="X621" s="148"/>
      <c r="Y621" s="148"/>
      <c r="Z621" s="148"/>
      <c r="AA621" s="228" t="b">
        <f t="shared" ca="1" si="105"/>
        <v>1</v>
      </c>
      <c r="AB621" s="228" t="b">
        <f t="shared" si="106"/>
        <v>0</v>
      </c>
      <c r="AC621" s="228" t="b">
        <f ca="1">AND(Accueil!$Z$100="Régulière",Accueil!$E$5="Oui",$AA621,NOT($AB621),OR($AE621="",Accueil!$E$7="",NOT(ISNUMBER(Accueil!$E$7)),$AE621&gt;=Accueil!$E$7))</f>
        <v>0</v>
      </c>
      <c r="AD621" s="228" t="b">
        <f ca="1">AND(Accueil!$Z$100="Régulière",Accueil!$E$8="Oui",$AA621,NOT($AB621),OR($AE621="",Accueil!$E$10="",NOT(ISNUMBER(Accueil!$E$10)),$AE621&gt;=Accueil!$E$10))</f>
        <v>0</v>
      </c>
      <c r="AE621" s="247" t="str">
        <f>IF(NOT(_xlfn.ISFORMULA(A621)),IF(ISNUMBER(A621),A621,IF(NOT(_xlfn.ISFORMULA(D621)),IF(AND(ISNUMBER(D621),D621&lt;&gt;0),Accueil!$B$7,IF(NOT(_xlfn.ISFORMULA(G621)),IF(AND(ISNUMBER(G621),G621&lt;&gt;0),Accueil!$B$7,""),"")),IF(NOT(_xlfn.ISFORMULA(G621)),IF(AND(ISNUMBER(G621),G621&lt;&gt;0),Accueil!$B$7,""),""))),IF(NOT(_xlfn.ISFORMULA(D621)),IF(AND(ISNUMBER(D621),D621&lt;&gt;0),Accueil!$B$7,IF(NOT(_xlfn.ISFORMULA(G621)),IF(AND(ISNUMBER(G621),G621&lt;&gt;0),Accueil!$B$7,""),"")),IF(NOT(_xlfn.ISFORMULA(G621)),IF(AND(ISNUMBER(G621),G621&lt;&gt;0),Accueil!$B$7,""),"")))</f>
        <v/>
      </c>
      <c r="AF621" s="231" t="str">
        <f t="shared" ca="1" si="107"/>
        <v/>
      </c>
      <c r="AG621" s="231">
        <f ca="1">IF($AC621,ROUND(IF(ISNUMBER(E621),E621,0)*(IF(OR(ISNUMBER(SEARCH("Non déductible",$C621)),ISNUMBER(SEARCH("Non deductible",$C621))),0,IF(ISNUMBER(SEARCH("Repas",$C621)),0.5,IF(ISNUMBER(SEARCH("Bureau à domicile",$C621)),Accueil!$B$13,IF(OR(ISNUMBER(SEARCH("Véhicule",$C621)),ISNUMBER(SEARCH("Vehicule",$C621)),ISNUMBER(SEARCH("vehicule",$C621))),Accueil!$B$14,IFERROR(VLOOKUP($C621,$L$3:$P$43,5,FALSE),1)))))),2),0)</f>
        <v>0</v>
      </c>
      <c r="AH621" s="231">
        <f ca="1">IF($AD621,ROUND(IF(ISNUMBER(F621),F621,0)*(IF(OR(ISNUMBER(SEARCH("Non déductible",$C621)),ISNUMBER(SEARCH("Non deductible",$C621))),0,IF(ISNUMBER(SEARCH("Repas",$C621)),0.5,IF(ISNUMBER(SEARCH("Bureau à domicile",$C621)),Accueil!$B$13,IF(OR(ISNUMBER(SEARCH("Véhicule",$C621)),ISNUMBER(SEARCH("Vehicule",$C621)),ISNUMBER(SEARCH("vehicule",$C621))),Accueil!$B$14,IFERROR(VLOOKUP($C621,$L$3:$P$43,5,FALSE),1)))))),2),0)</f>
        <v>0</v>
      </c>
    </row>
    <row r="622" spans="1:34" ht="20.100000000000001" customHeight="1" x14ac:dyDescent="0.25">
      <c r="A622" s="248" t="str">
        <f>IF(NOT(_xlfn.ISFORMULA(D622)),IF(AND(ISNUMBER(D622),D622&lt;&gt;0),Accueil!$B$7,IF(NOT(_xlfn.ISFORMULA(G622)),IF(AND(ISNUMBER(G622),G622&lt;&gt;0),Accueil!$B$7,""),"")),IF(NOT(_xlfn.ISFORMULA(G622)),IF(AND(ISNUMBER(G622),G622&lt;&gt;0),Accueil!$B$7,""),""))</f>
        <v/>
      </c>
      <c r="B622" s="37"/>
      <c r="C622" s="50"/>
      <c r="D622" s="249" t="str">
        <f t="shared" ca="1" si="98"/>
        <v/>
      </c>
      <c r="E622" s="223" t="str">
        <f t="shared" ca="1" si="99"/>
        <v/>
      </c>
      <c r="F622" s="223" t="str">
        <f t="shared" ca="1" si="100"/>
        <v/>
      </c>
      <c r="G622" s="224" t="str">
        <f t="shared" ca="1" si="101"/>
        <v/>
      </c>
      <c r="H622" s="255" t="str">
        <f t="shared" ca="1" si="102"/>
        <v/>
      </c>
      <c r="I622" s="251" t="str">
        <f t="shared" ca="1" si="103"/>
        <v/>
      </c>
      <c r="J622" s="244" t="str">
        <f t="shared" ca="1" si="104"/>
        <v/>
      </c>
      <c r="K622" s="35"/>
      <c r="L622" s="148"/>
      <c r="M622" s="148"/>
      <c r="N622" s="148"/>
      <c r="O622" s="148"/>
      <c r="P622" s="148"/>
      <c r="Q622" s="148"/>
      <c r="R622" s="148"/>
      <c r="S622" s="148"/>
      <c r="T622" s="197"/>
      <c r="U622" s="35"/>
      <c r="X622" s="148"/>
      <c r="Y622" s="148"/>
      <c r="Z622" s="148"/>
      <c r="AA622" s="228" t="b">
        <f t="shared" ca="1" si="105"/>
        <v>1</v>
      </c>
      <c r="AB622" s="228" t="b">
        <f t="shared" si="106"/>
        <v>0</v>
      </c>
      <c r="AC622" s="228" t="b">
        <f ca="1">AND(Accueil!$Z$100="Régulière",Accueil!$E$5="Oui",$AA622,NOT($AB622),OR($AE622="",Accueil!$E$7="",NOT(ISNUMBER(Accueil!$E$7)),$AE622&gt;=Accueil!$E$7))</f>
        <v>0</v>
      </c>
      <c r="AD622" s="228" t="b">
        <f ca="1">AND(Accueil!$Z$100="Régulière",Accueil!$E$8="Oui",$AA622,NOT($AB622),OR($AE622="",Accueil!$E$10="",NOT(ISNUMBER(Accueil!$E$10)),$AE622&gt;=Accueil!$E$10))</f>
        <v>0</v>
      </c>
      <c r="AE622" s="247" t="str">
        <f>IF(NOT(_xlfn.ISFORMULA(A622)),IF(ISNUMBER(A622),A622,IF(NOT(_xlfn.ISFORMULA(D622)),IF(AND(ISNUMBER(D622),D622&lt;&gt;0),Accueil!$B$7,IF(NOT(_xlfn.ISFORMULA(G622)),IF(AND(ISNUMBER(G622),G622&lt;&gt;0),Accueil!$B$7,""),"")),IF(NOT(_xlfn.ISFORMULA(G622)),IF(AND(ISNUMBER(G622),G622&lt;&gt;0),Accueil!$B$7,""),""))),IF(NOT(_xlfn.ISFORMULA(D622)),IF(AND(ISNUMBER(D622),D622&lt;&gt;0),Accueil!$B$7,IF(NOT(_xlfn.ISFORMULA(G622)),IF(AND(ISNUMBER(G622),G622&lt;&gt;0),Accueil!$B$7,""),"")),IF(NOT(_xlfn.ISFORMULA(G622)),IF(AND(ISNUMBER(G622),G622&lt;&gt;0),Accueil!$B$7,""),"")))</f>
        <v/>
      </c>
      <c r="AF622" s="231" t="str">
        <f t="shared" ca="1" si="107"/>
        <v/>
      </c>
      <c r="AG622" s="231">
        <f ca="1">IF($AC622,ROUND(IF(ISNUMBER(E622),E622,0)*(IF(OR(ISNUMBER(SEARCH("Non déductible",$C622)),ISNUMBER(SEARCH("Non deductible",$C622))),0,IF(ISNUMBER(SEARCH("Repas",$C622)),0.5,IF(ISNUMBER(SEARCH("Bureau à domicile",$C622)),Accueil!$B$13,IF(OR(ISNUMBER(SEARCH("Véhicule",$C622)),ISNUMBER(SEARCH("Vehicule",$C622)),ISNUMBER(SEARCH("vehicule",$C622))),Accueil!$B$14,IFERROR(VLOOKUP($C622,$L$3:$P$43,5,FALSE),1)))))),2),0)</f>
        <v>0</v>
      </c>
      <c r="AH622" s="231">
        <f ca="1">IF($AD622,ROUND(IF(ISNUMBER(F622),F622,0)*(IF(OR(ISNUMBER(SEARCH("Non déductible",$C622)),ISNUMBER(SEARCH("Non deductible",$C622))),0,IF(ISNUMBER(SEARCH("Repas",$C622)),0.5,IF(ISNUMBER(SEARCH("Bureau à domicile",$C622)),Accueil!$B$13,IF(OR(ISNUMBER(SEARCH("Véhicule",$C622)),ISNUMBER(SEARCH("Vehicule",$C622)),ISNUMBER(SEARCH("vehicule",$C622))),Accueil!$B$14,IFERROR(VLOOKUP($C622,$L$3:$P$43,5,FALSE),1)))))),2),0)</f>
        <v>0</v>
      </c>
    </row>
    <row r="623" spans="1:34" ht="20.100000000000001" customHeight="1" x14ac:dyDescent="0.25">
      <c r="A623" s="248" t="str">
        <f>IF(NOT(_xlfn.ISFORMULA(D623)),IF(AND(ISNUMBER(D623),D623&lt;&gt;0),Accueil!$B$7,IF(NOT(_xlfn.ISFORMULA(G623)),IF(AND(ISNUMBER(G623),G623&lt;&gt;0),Accueil!$B$7,""),"")),IF(NOT(_xlfn.ISFORMULA(G623)),IF(AND(ISNUMBER(G623),G623&lt;&gt;0),Accueil!$B$7,""),""))</f>
        <v/>
      </c>
      <c r="B623" s="37"/>
      <c r="C623" s="50"/>
      <c r="D623" s="249" t="str">
        <f t="shared" ca="1" si="98"/>
        <v/>
      </c>
      <c r="E623" s="223" t="str">
        <f t="shared" ca="1" si="99"/>
        <v/>
      </c>
      <c r="F623" s="223" t="str">
        <f t="shared" ca="1" si="100"/>
        <v/>
      </c>
      <c r="G623" s="224" t="str">
        <f t="shared" ca="1" si="101"/>
        <v/>
      </c>
      <c r="H623" s="255" t="str">
        <f t="shared" ca="1" si="102"/>
        <v/>
      </c>
      <c r="I623" s="251" t="str">
        <f t="shared" ca="1" si="103"/>
        <v/>
      </c>
      <c r="J623" s="244" t="str">
        <f t="shared" ca="1" si="104"/>
        <v/>
      </c>
      <c r="K623" s="35"/>
      <c r="L623" s="148"/>
      <c r="M623" s="148"/>
      <c r="N623" s="148"/>
      <c r="O623" s="148"/>
      <c r="P623" s="148"/>
      <c r="Q623" s="148"/>
      <c r="R623" s="148"/>
      <c r="S623" s="148"/>
      <c r="T623" s="197"/>
      <c r="U623" s="35"/>
      <c r="X623" s="148"/>
      <c r="Y623" s="148"/>
      <c r="Z623" s="148"/>
      <c r="AA623" s="228" t="b">
        <f t="shared" ca="1" si="105"/>
        <v>1</v>
      </c>
      <c r="AB623" s="228" t="b">
        <f t="shared" si="106"/>
        <v>0</v>
      </c>
      <c r="AC623" s="228" t="b">
        <f ca="1">AND(Accueil!$Z$100="Régulière",Accueil!$E$5="Oui",$AA623,NOT($AB623),OR($AE623="",Accueil!$E$7="",NOT(ISNUMBER(Accueil!$E$7)),$AE623&gt;=Accueil!$E$7))</f>
        <v>0</v>
      </c>
      <c r="AD623" s="228" t="b">
        <f ca="1">AND(Accueil!$Z$100="Régulière",Accueil!$E$8="Oui",$AA623,NOT($AB623),OR($AE623="",Accueil!$E$10="",NOT(ISNUMBER(Accueil!$E$10)),$AE623&gt;=Accueil!$E$10))</f>
        <v>0</v>
      </c>
      <c r="AE623" s="247" t="str">
        <f>IF(NOT(_xlfn.ISFORMULA(A623)),IF(ISNUMBER(A623),A623,IF(NOT(_xlfn.ISFORMULA(D623)),IF(AND(ISNUMBER(D623),D623&lt;&gt;0),Accueil!$B$7,IF(NOT(_xlfn.ISFORMULA(G623)),IF(AND(ISNUMBER(G623),G623&lt;&gt;0),Accueil!$B$7,""),"")),IF(NOT(_xlfn.ISFORMULA(G623)),IF(AND(ISNUMBER(G623),G623&lt;&gt;0),Accueil!$B$7,""),""))),IF(NOT(_xlfn.ISFORMULA(D623)),IF(AND(ISNUMBER(D623),D623&lt;&gt;0),Accueil!$B$7,IF(NOT(_xlfn.ISFORMULA(G623)),IF(AND(ISNUMBER(G623),G623&lt;&gt;0),Accueil!$B$7,""),"")),IF(NOT(_xlfn.ISFORMULA(G623)),IF(AND(ISNUMBER(G623),G623&lt;&gt;0),Accueil!$B$7,""),"")))</f>
        <v/>
      </c>
      <c r="AF623" s="231" t="str">
        <f t="shared" ca="1" si="107"/>
        <v/>
      </c>
      <c r="AG623" s="231">
        <f ca="1">IF($AC623,ROUND(IF(ISNUMBER(E623),E623,0)*(IF(OR(ISNUMBER(SEARCH("Non déductible",$C623)),ISNUMBER(SEARCH("Non deductible",$C623))),0,IF(ISNUMBER(SEARCH("Repas",$C623)),0.5,IF(ISNUMBER(SEARCH("Bureau à domicile",$C623)),Accueil!$B$13,IF(OR(ISNUMBER(SEARCH("Véhicule",$C623)),ISNUMBER(SEARCH("Vehicule",$C623)),ISNUMBER(SEARCH("vehicule",$C623))),Accueil!$B$14,IFERROR(VLOOKUP($C623,$L$3:$P$43,5,FALSE),1)))))),2),0)</f>
        <v>0</v>
      </c>
      <c r="AH623" s="231">
        <f ca="1">IF($AD623,ROUND(IF(ISNUMBER(F623),F623,0)*(IF(OR(ISNUMBER(SEARCH("Non déductible",$C623)),ISNUMBER(SEARCH("Non deductible",$C623))),0,IF(ISNUMBER(SEARCH("Repas",$C623)),0.5,IF(ISNUMBER(SEARCH("Bureau à domicile",$C623)),Accueil!$B$13,IF(OR(ISNUMBER(SEARCH("Véhicule",$C623)),ISNUMBER(SEARCH("Vehicule",$C623)),ISNUMBER(SEARCH("vehicule",$C623))),Accueil!$B$14,IFERROR(VLOOKUP($C623,$L$3:$P$43,5,FALSE),1)))))),2),0)</f>
        <v>0</v>
      </c>
    </row>
    <row r="624" spans="1:34" ht="20.100000000000001" customHeight="1" x14ac:dyDescent="0.25">
      <c r="A624" s="248" t="str">
        <f>IF(NOT(_xlfn.ISFORMULA(D624)),IF(AND(ISNUMBER(D624),D624&lt;&gt;0),Accueil!$B$7,IF(NOT(_xlfn.ISFORMULA(G624)),IF(AND(ISNUMBER(G624),G624&lt;&gt;0),Accueil!$B$7,""),"")),IF(NOT(_xlfn.ISFORMULA(G624)),IF(AND(ISNUMBER(G624),G624&lt;&gt;0),Accueil!$B$7,""),""))</f>
        <v/>
      </c>
      <c r="B624" s="37"/>
      <c r="C624" s="50"/>
      <c r="D624" s="249" t="str">
        <f t="shared" ca="1" si="98"/>
        <v/>
      </c>
      <c r="E624" s="223" t="str">
        <f t="shared" ca="1" si="99"/>
        <v/>
      </c>
      <c r="F624" s="223" t="str">
        <f t="shared" ca="1" si="100"/>
        <v/>
      </c>
      <c r="G624" s="224" t="str">
        <f t="shared" ca="1" si="101"/>
        <v/>
      </c>
      <c r="H624" s="255" t="str">
        <f t="shared" ca="1" si="102"/>
        <v/>
      </c>
      <c r="I624" s="251" t="str">
        <f t="shared" ca="1" si="103"/>
        <v/>
      </c>
      <c r="J624" s="244" t="str">
        <f t="shared" ca="1" si="104"/>
        <v/>
      </c>
      <c r="K624" s="35"/>
      <c r="L624" s="148"/>
      <c r="M624" s="148"/>
      <c r="N624" s="148"/>
      <c r="O624" s="148"/>
      <c r="P624" s="148"/>
      <c r="Q624" s="148"/>
      <c r="R624" s="148"/>
      <c r="S624" s="148"/>
      <c r="T624" s="197"/>
      <c r="U624" s="35"/>
      <c r="X624" s="148"/>
      <c r="Y624" s="148"/>
      <c r="Z624" s="148"/>
      <c r="AA624" s="228" t="b">
        <f t="shared" ca="1" si="105"/>
        <v>1</v>
      </c>
      <c r="AB624" s="228" t="b">
        <f t="shared" si="106"/>
        <v>0</v>
      </c>
      <c r="AC624" s="228" t="b">
        <f ca="1">AND(Accueil!$Z$100="Régulière",Accueil!$E$5="Oui",$AA624,NOT($AB624),OR($AE624="",Accueil!$E$7="",NOT(ISNUMBER(Accueil!$E$7)),$AE624&gt;=Accueil!$E$7))</f>
        <v>0</v>
      </c>
      <c r="AD624" s="228" t="b">
        <f ca="1">AND(Accueil!$Z$100="Régulière",Accueil!$E$8="Oui",$AA624,NOT($AB624),OR($AE624="",Accueil!$E$10="",NOT(ISNUMBER(Accueil!$E$10)),$AE624&gt;=Accueil!$E$10))</f>
        <v>0</v>
      </c>
      <c r="AE624" s="247" t="str">
        <f>IF(NOT(_xlfn.ISFORMULA(A624)),IF(ISNUMBER(A624),A624,IF(NOT(_xlfn.ISFORMULA(D624)),IF(AND(ISNUMBER(D624),D624&lt;&gt;0),Accueil!$B$7,IF(NOT(_xlfn.ISFORMULA(G624)),IF(AND(ISNUMBER(G624),G624&lt;&gt;0),Accueil!$B$7,""),"")),IF(NOT(_xlfn.ISFORMULA(G624)),IF(AND(ISNUMBER(G624),G624&lt;&gt;0),Accueil!$B$7,""),""))),IF(NOT(_xlfn.ISFORMULA(D624)),IF(AND(ISNUMBER(D624),D624&lt;&gt;0),Accueil!$B$7,IF(NOT(_xlfn.ISFORMULA(G624)),IF(AND(ISNUMBER(G624),G624&lt;&gt;0),Accueil!$B$7,""),"")),IF(NOT(_xlfn.ISFORMULA(G624)),IF(AND(ISNUMBER(G624),G624&lt;&gt;0),Accueil!$B$7,""),"")))</f>
        <v/>
      </c>
      <c r="AF624" s="231" t="str">
        <f t="shared" ca="1" si="107"/>
        <v/>
      </c>
      <c r="AG624" s="231">
        <f ca="1">IF($AC624,ROUND(IF(ISNUMBER(E624),E624,0)*(IF(OR(ISNUMBER(SEARCH("Non déductible",$C624)),ISNUMBER(SEARCH("Non deductible",$C624))),0,IF(ISNUMBER(SEARCH("Repas",$C624)),0.5,IF(ISNUMBER(SEARCH("Bureau à domicile",$C624)),Accueil!$B$13,IF(OR(ISNUMBER(SEARCH("Véhicule",$C624)),ISNUMBER(SEARCH("Vehicule",$C624)),ISNUMBER(SEARCH("vehicule",$C624))),Accueil!$B$14,IFERROR(VLOOKUP($C624,$L$3:$P$43,5,FALSE),1)))))),2),0)</f>
        <v>0</v>
      </c>
      <c r="AH624" s="231">
        <f ca="1">IF($AD624,ROUND(IF(ISNUMBER(F624),F624,0)*(IF(OR(ISNUMBER(SEARCH("Non déductible",$C624)),ISNUMBER(SEARCH("Non deductible",$C624))),0,IF(ISNUMBER(SEARCH("Repas",$C624)),0.5,IF(ISNUMBER(SEARCH("Bureau à domicile",$C624)),Accueil!$B$13,IF(OR(ISNUMBER(SEARCH("Véhicule",$C624)),ISNUMBER(SEARCH("Vehicule",$C624)),ISNUMBER(SEARCH("vehicule",$C624))),Accueil!$B$14,IFERROR(VLOOKUP($C624,$L$3:$P$43,5,FALSE),1)))))),2),0)</f>
        <v>0</v>
      </c>
    </row>
    <row r="625" spans="1:34" ht="20.100000000000001" customHeight="1" x14ac:dyDescent="0.25">
      <c r="A625" s="248" t="str">
        <f>IF(NOT(_xlfn.ISFORMULA(D625)),IF(AND(ISNUMBER(D625),D625&lt;&gt;0),Accueil!$B$7,IF(NOT(_xlfn.ISFORMULA(G625)),IF(AND(ISNUMBER(G625),G625&lt;&gt;0),Accueil!$B$7,""),"")),IF(NOT(_xlfn.ISFORMULA(G625)),IF(AND(ISNUMBER(G625),G625&lt;&gt;0),Accueil!$B$7,""),""))</f>
        <v/>
      </c>
      <c r="B625" s="37"/>
      <c r="C625" s="50"/>
      <c r="D625" s="249" t="str">
        <f t="shared" ca="1" si="98"/>
        <v/>
      </c>
      <c r="E625" s="223" t="str">
        <f t="shared" ca="1" si="99"/>
        <v/>
      </c>
      <c r="F625" s="223" t="str">
        <f t="shared" ca="1" si="100"/>
        <v/>
      </c>
      <c r="G625" s="224" t="str">
        <f t="shared" ca="1" si="101"/>
        <v/>
      </c>
      <c r="H625" s="255" t="str">
        <f t="shared" ca="1" si="102"/>
        <v/>
      </c>
      <c r="I625" s="251" t="str">
        <f t="shared" ca="1" si="103"/>
        <v/>
      </c>
      <c r="J625" s="244" t="str">
        <f t="shared" ca="1" si="104"/>
        <v/>
      </c>
      <c r="K625" s="35"/>
      <c r="L625" s="148"/>
      <c r="M625" s="148"/>
      <c r="N625" s="148"/>
      <c r="O625" s="148"/>
      <c r="P625" s="148"/>
      <c r="Q625" s="148"/>
      <c r="R625" s="148"/>
      <c r="S625" s="148"/>
      <c r="T625" s="197"/>
      <c r="U625" s="35"/>
      <c r="X625" s="148"/>
      <c r="Y625" s="148"/>
      <c r="Z625" s="148"/>
      <c r="AA625" s="228" t="b">
        <f t="shared" ca="1" si="105"/>
        <v>1</v>
      </c>
      <c r="AB625" s="228" t="b">
        <f t="shared" si="106"/>
        <v>0</v>
      </c>
      <c r="AC625" s="228" t="b">
        <f ca="1">AND(Accueil!$Z$100="Régulière",Accueil!$E$5="Oui",$AA625,NOT($AB625),OR($AE625="",Accueil!$E$7="",NOT(ISNUMBER(Accueil!$E$7)),$AE625&gt;=Accueil!$E$7))</f>
        <v>0</v>
      </c>
      <c r="AD625" s="228" t="b">
        <f ca="1">AND(Accueil!$Z$100="Régulière",Accueil!$E$8="Oui",$AA625,NOT($AB625),OR($AE625="",Accueil!$E$10="",NOT(ISNUMBER(Accueil!$E$10)),$AE625&gt;=Accueil!$E$10))</f>
        <v>0</v>
      </c>
      <c r="AE625" s="247" t="str">
        <f>IF(NOT(_xlfn.ISFORMULA(A625)),IF(ISNUMBER(A625),A625,IF(NOT(_xlfn.ISFORMULA(D625)),IF(AND(ISNUMBER(D625),D625&lt;&gt;0),Accueil!$B$7,IF(NOT(_xlfn.ISFORMULA(G625)),IF(AND(ISNUMBER(G625),G625&lt;&gt;0),Accueil!$B$7,""),"")),IF(NOT(_xlfn.ISFORMULA(G625)),IF(AND(ISNUMBER(G625),G625&lt;&gt;0),Accueil!$B$7,""),""))),IF(NOT(_xlfn.ISFORMULA(D625)),IF(AND(ISNUMBER(D625),D625&lt;&gt;0),Accueil!$B$7,IF(NOT(_xlfn.ISFORMULA(G625)),IF(AND(ISNUMBER(G625),G625&lt;&gt;0),Accueil!$B$7,""),"")),IF(NOT(_xlfn.ISFORMULA(G625)),IF(AND(ISNUMBER(G625),G625&lt;&gt;0),Accueil!$B$7,""),"")))</f>
        <v/>
      </c>
      <c r="AF625" s="231" t="str">
        <f t="shared" ca="1" si="107"/>
        <v/>
      </c>
      <c r="AG625" s="231">
        <f ca="1">IF($AC625,ROUND(IF(ISNUMBER(E625),E625,0)*(IF(OR(ISNUMBER(SEARCH("Non déductible",$C625)),ISNUMBER(SEARCH("Non deductible",$C625))),0,IF(ISNUMBER(SEARCH("Repas",$C625)),0.5,IF(ISNUMBER(SEARCH("Bureau à domicile",$C625)),Accueil!$B$13,IF(OR(ISNUMBER(SEARCH("Véhicule",$C625)),ISNUMBER(SEARCH("Vehicule",$C625)),ISNUMBER(SEARCH("vehicule",$C625))),Accueil!$B$14,IFERROR(VLOOKUP($C625,$L$3:$P$43,5,FALSE),1)))))),2),0)</f>
        <v>0</v>
      </c>
      <c r="AH625" s="231">
        <f ca="1">IF($AD625,ROUND(IF(ISNUMBER(F625),F625,0)*(IF(OR(ISNUMBER(SEARCH("Non déductible",$C625)),ISNUMBER(SEARCH("Non deductible",$C625))),0,IF(ISNUMBER(SEARCH("Repas",$C625)),0.5,IF(ISNUMBER(SEARCH("Bureau à domicile",$C625)),Accueil!$B$13,IF(OR(ISNUMBER(SEARCH("Véhicule",$C625)),ISNUMBER(SEARCH("Vehicule",$C625)),ISNUMBER(SEARCH("vehicule",$C625))),Accueil!$B$14,IFERROR(VLOOKUP($C625,$L$3:$P$43,5,FALSE),1)))))),2),0)</f>
        <v>0</v>
      </c>
    </row>
    <row r="626" spans="1:34" ht="20.100000000000001" customHeight="1" x14ac:dyDescent="0.25">
      <c r="A626" s="248" t="str">
        <f>IF(NOT(_xlfn.ISFORMULA(D626)),IF(AND(ISNUMBER(D626),D626&lt;&gt;0),Accueil!$B$7,IF(NOT(_xlfn.ISFORMULA(G626)),IF(AND(ISNUMBER(G626),G626&lt;&gt;0),Accueil!$B$7,""),"")),IF(NOT(_xlfn.ISFORMULA(G626)),IF(AND(ISNUMBER(G626),G626&lt;&gt;0),Accueil!$B$7,""),""))</f>
        <v/>
      </c>
      <c r="B626" s="37"/>
      <c r="C626" s="50"/>
      <c r="D626" s="249" t="str">
        <f t="shared" ca="1" si="98"/>
        <v/>
      </c>
      <c r="E626" s="223" t="str">
        <f t="shared" ca="1" si="99"/>
        <v/>
      </c>
      <c r="F626" s="223" t="str">
        <f t="shared" ca="1" si="100"/>
        <v/>
      </c>
      <c r="G626" s="224" t="str">
        <f t="shared" ca="1" si="101"/>
        <v/>
      </c>
      <c r="H626" s="255" t="str">
        <f t="shared" ca="1" si="102"/>
        <v/>
      </c>
      <c r="I626" s="251" t="str">
        <f t="shared" ca="1" si="103"/>
        <v/>
      </c>
      <c r="J626" s="244" t="str">
        <f t="shared" ca="1" si="104"/>
        <v/>
      </c>
      <c r="K626" s="35"/>
      <c r="L626" s="148"/>
      <c r="M626" s="148"/>
      <c r="N626" s="148"/>
      <c r="O626" s="148"/>
      <c r="P626" s="148"/>
      <c r="Q626" s="148"/>
      <c r="R626" s="148"/>
      <c r="S626" s="148"/>
      <c r="T626" s="197"/>
      <c r="U626" s="35"/>
      <c r="X626" s="148"/>
      <c r="Y626" s="148"/>
      <c r="Z626" s="148"/>
      <c r="AA626" s="228" t="b">
        <f t="shared" ca="1" si="105"/>
        <v>1</v>
      </c>
      <c r="AB626" s="228" t="b">
        <f t="shared" si="106"/>
        <v>0</v>
      </c>
      <c r="AC626" s="228" t="b">
        <f ca="1">AND(Accueil!$Z$100="Régulière",Accueil!$E$5="Oui",$AA626,NOT($AB626),OR($AE626="",Accueil!$E$7="",NOT(ISNUMBER(Accueil!$E$7)),$AE626&gt;=Accueil!$E$7))</f>
        <v>0</v>
      </c>
      <c r="AD626" s="228" t="b">
        <f ca="1">AND(Accueil!$Z$100="Régulière",Accueil!$E$8="Oui",$AA626,NOT($AB626),OR($AE626="",Accueil!$E$10="",NOT(ISNUMBER(Accueil!$E$10)),$AE626&gt;=Accueil!$E$10))</f>
        <v>0</v>
      </c>
      <c r="AE626" s="247" t="str">
        <f>IF(NOT(_xlfn.ISFORMULA(A626)),IF(ISNUMBER(A626),A626,IF(NOT(_xlfn.ISFORMULA(D626)),IF(AND(ISNUMBER(D626),D626&lt;&gt;0),Accueil!$B$7,IF(NOT(_xlfn.ISFORMULA(G626)),IF(AND(ISNUMBER(G626),G626&lt;&gt;0),Accueil!$B$7,""),"")),IF(NOT(_xlfn.ISFORMULA(G626)),IF(AND(ISNUMBER(G626),G626&lt;&gt;0),Accueil!$B$7,""),""))),IF(NOT(_xlfn.ISFORMULA(D626)),IF(AND(ISNUMBER(D626),D626&lt;&gt;0),Accueil!$B$7,IF(NOT(_xlfn.ISFORMULA(G626)),IF(AND(ISNUMBER(G626),G626&lt;&gt;0),Accueil!$B$7,""),"")),IF(NOT(_xlfn.ISFORMULA(G626)),IF(AND(ISNUMBER(G626),G626&lt;&gt;0),Accueil!$B$7,""),"")))</f>
        <v/>
      </c>
      <c r="AF626" s="231" t="str">
        <f t="shared" ca="1" si="107"/>
        <v/>
      </c>
      <c r="AG626" s="231">
        <f ca="1">IF($AC626,ROUND(IF(ISNUMBER(E626),E626,0)*(IF(OR(ISNUMBER(SEARCH("Non déductible",$C626)),ISNUMBER(SEARCH("Non deductible",$C626))),0,IF(ISNUMBER(SEARCH("Repas",$C626)),0.5,IF(ISNUMBER(SEARCH("Bureau à domicile",$C626)),Accueil!$B$13,IF(OR(ISNUMBER(SEARCH("Véhicule",$C626)),ISNUMBER(SEARCH("Vehicule",$C626)),ISNUMBER(SEARCH("vehicule",$C626))),Accueil!$B$14,IFERROR(VLOOKUP($C626,$L$3:$P$43,5,FALSE),1)))))),2),0)</f>
        <v>0</v>
      </c>
      <c r="AH626" s="231">
        <f ca="1">IF($AD626,ROUND(IF(ISNUMBER(F626),F626,0)*(IF(OR(ISNUMBER(SEARCH("Non déductible",$C626)),ISNUMBER(SEARCH("Non deductible",$C626))),0,IF(ISNUMBER(SEARCH("Repas",$C626)),0.5,IF(ISNUMBER(SEARCH("Bureau à domicile",$C626)),Accueil!$B$13,IF(OR(ISNUMBER(SEARCH("Véhicule",$C626)),ISNUMBER(SEARCH("Vehicule",$C626)),ISNUMBER(SEARCH("vehicule",$C626))),Accueil!$B$14,IFERROR(VLOOKUP($C626,$L$3:$P$43,5,FALSE),1)))))),2),0)</f>
        <v>0</v>
      </c>
    </row>
    <row r="627" spans="1:34" ht="20.100000000000001" customHeight="1" x14ac:dyDescent="0.25">
      <c r="A627" s="248" t="str">
        <f>IF(NOT(_xlfn.ISFORMULA(D627)),IF(AND(ISNUMBER(D627),D627&lt;&gt;0),Accueil!$B$7,IF(NOT(_xlfn.ISFORMULA(G627)),IF(AND(ISNUMBER(G627),G627&lt;&gt;0),Accueil!$B$7,""),"")),IF(NOT(_xlfn.ISFORMULA(G627)),IF(AND(ISNUMBER(G627),G627&lt;&gt;0),Accueil!$B$7,""),""))</f>
        <v/>
      </c>
      <c r="B627" s="37"/>
      <c r="C627" s="50"/>
      <c r="D627" s="249" t="str">
        <f t="shared" ca="1" si="98"/>
        <v/>
      </c>
      <c r="E627" s="223" t="str">
        <f t="shared" ca="1" si="99"/>
        <v/>
      </c>
      <c r="F627" s="223" t="str">
        <f t="shared" ca="1" si="100"/>
        <v/>
      </c>
      <c r="G627" s="224" t="str">
        <f t="shared" ca="1" si="101"/>
        <v/>
      </c>
      <c r="H627" s="255" t="str">
        <f t="shared" ca="1" si="102"/>
        <v/>
      </c>
      <c r="I627" s="251" t="str">
        <f t="shared" ca="1" si="103"/>
        <v/>
      </c>
      <c r="J627" s="244" t="str">
        <f t="shared" ca="1" si="104"/>
        <v/>
      </c>
      <c r="K627" s="35"/>
      <c r="L627" s="148"/>
      <c r="M627" s="148"/>
      <c r="N627" s="148"/>
      <c r="O627" s="148"/>
      <c r="P627" s="148"/>
      <c r="Q627" s="148"/>
      <c r="R627" s="148"/>
      <c r="S627" s="148"/>
      <c r="T627" s="197"/>
      <c r="U627" s="35"/>
      <c r="X627" s="148"/>
      <c r="Y627" s="148"/>
      <c r="Z627" s="148"/>
      <c r="AA627" s="228" t="b">
        <f t="shared" ca="1" si="105"/>
        <v>1</v>
      </c>
      <c r="AB627" s="228" t="b">
        <f t="shared" si="106"/>
        <v>0</v>
      </c>
      <c r="AC627" s="228" t="b">
        <f ca="1">AND(Accueil!$Z$100="Régulière",Accueil!$E$5="Oui",$AA627,NOT($AB627),OR($AE627="",Accueil!$E$7="",NOT(ISNUMBER(Accueil!$E$7)),$AE627&gt;=Accueil!$E$7))</f>
        <v>0</v>
      </c>
      <c r="AD627" s="228" t="b">
        <f ca="1">AND(Accueil!$Z$100="Régulière",Accueil!$E$8="Oui",$AA627,NOT($AB627),OR($AE627="",Accueil!$E$10="",NOT(ISNUMBER(Accueil!$E$10)),$AE627&gt;=Accueil!$E$10))</f>
        <v>0</v>
      </c>
      <c r="AE627" s="247" t="str">
        <f>IF(NOT(_xlfn.ISFORMULA(A627)),IF(ISNUMBER(A627),A627,IF(NOT(_xlfn.ISFORMULA(D627)),IF(AND(ISNUMBER(D627),D627&lt;&gt;0),Accueil!$B$7,IF(NOT(_xlfn.ISFORMULA(G627)),IF(AND(ISNUMBER(G627),G627&lt;&gt;0),Accueil!$B$7,""),"")),IF(NOT(_xlfn.ISFORMULA(G627)),IF(AND(ISNUMBER(G627),G627&lt;&gt;0),Accueil!$B$7,""),""))),IF(NOT(_xlfn.ISFORMULA(D627)),IF(AND(ISNUMBER(D627),D627&lt;&gt;0),Accueil!$B$7,IF(NOT(_xlfn.ISFORMULA(G627)),IF(AND(ISNUMBER(G627),G627&lt;&gt;0),Accueil!$B$7,""),"")),IF(NOT(_xlfn.ISFORMULA(G627)),IF(AND(ISNUMBER(G627),G627&lt;&gt;0),Accueil!$B$7,""),"")))</f>
        <v/>
      </c>
      <c r="AF627" s="231" t="str">
        <f t="shared" ca="1" si="107"/>
        <v/>
      </c>
      <c r="AG627" s="231">
        <f ca="1">IF($AC627,ROUND(IF(ISNUMBER(E627),E627,0)*(IF(OR(ISNUMBER(SEARCH("Non déductible",$C627)),ISNUMBER(SEARCH("Non deductible",$C627))),0,IF(ISNUMBER(SEARCH("Repas",$C627)),0.5,IF(ISNUMBER(SEARCH("Bureau à domicile",$C627)),Accueil!$B$13,IF(OR(ISNUMBER(SEARCH("Véhicule",$C627)),ISNUMBER(SEARCH("Vehicule",$C627)),ISNUMBER(SEARCH("vehicule",$C627))),Accueil!$B$14,IFERROR(VLOOKUP($C627,$L$3:$P$43,5,FALSE),1)))))),2),0)</f>
        <v>0</v>
      </c>
      <c r="AH627" s="231">
        <f ca="1">IF($AD627,ROUND(IF(ISNUMBER(F627),F627,0)*(IF(OR(ISNUMBER(SEARCH("Non déductible",$C627)),ISNUMBER(SEARCH("Non deductible",$C627))),0,IF(ISNUMBER(SEARCH("Repas",$C627)),0.5,IF(ISNUMBER(SEARCH("Bureau à domicile",$C627)),Accueil!$B$13,IF(OR(ISNUMBER(SEARCH("Véhicule",$C627)),ISNUMBER(SEARCH("Vehicule",$C627)),ISNUMBER(SEARCH("vehicule",$C627))),Accueil!$B$14,IFERROR(VLOOKUP($C627,$L$3:$P$43,5,FALSE),1)))))),2),0)</f>
        <v>0</v>
      </c>
    </row>
    <row r="628" spans="1:34" ht="20.100000000000001" customHeight="1" x14ac:dyDescent="0.25">
      <c r="A628" s="248" t="str">
        <f>IF(NOT(_xlfn.ISFORMULA(D628)),IF(AND(ISNUMBER(D628),D628&lt;&gt;0),Accueil!$B$7,IF(NOT(_xlfn.ISFORMULA(G628)),IF(AND(ISNUMBER(G628),G628&lt;&gt;0),Accueil!$B$7,""),"")),IF(NOT(_xlfn.ISFORMULA(G628)),IF(AND(ISNUMBER(G628),G628&lt;&gt;0),Accueil!$B$7,""),""))</f>
        <v/>
      </c>
      <c r="B628" s="37"/>
      <c r="C628" s="50"/>
      <c r="D628" s="249" t="str">
        <f t="shared" ca="1" si="98"/>
        <v/>
      </c>
      <c r="E628" s="223" t="str">
        <f t="shared" ca="1" si="99"/>
        <v/>
      </c>
      <c r="F628" s="223" t="str">
        <f t="shared" ca="1" si="100"/>
        <v/>
      </c>
      <c r="G628" s="224" t="str">
        <f t="shared" ca="1" si="101"/>
        <v/>
      </c>
      <c r="H628" s="255" t="str">
        <f t="shared" ca="1" si="102"/>
        <v/>
      </c>
      <c r="I628" s="251" t="str">
        <f t="shared" ca="1" si="103"/>
        <v/>
      </c>
      <c r="J628" s="244" t="str">
        <f t="shared" ca="1" si="104"/>
        <v/>
      </c>
      <c r="K628" s="35"/>
      <c r="L628" s="148"/>
      <c r="M628" s="148"/>
      <c r="N628" s="148"/>
      <c r="O628" s="148"/>
      <c r="P628" s="148"/>
      <c r="Q628" s="148"/>
      <c r="R628" s="148"/>
      <c r="S628" s="148"/>
      <c r="T628" s="197"/>
      <c r="U628" s="35"/>
      <c r="X628" s="148"/>
      <c r="Y628" s="148"/>
      <c r="Z628" s="148"/>
      <c r="AA628" s="228" t="b">
        <f t="shared" ca="1" si="105"/>
        <v>1</v>
      </c>
      <c r="AB628" s="228" t="b">
        <f t="shared" si="106"/>
        <v>0</v>
      </c>
      <c r="AC628" s="228" t="b">
        <f ca="1">AND(Accueil!$Z$100="Régulière",Accueil!$E$5="Oui",$AA628,NOT($AB628),OR($AE628="",Accueil!$E$7="",NOT(ISNUMBER(Accueil!$E$7)),$AE628&gt;=Accueil!$E$7))</f>
        <v>0</v>
      </c>
      <c r="AD628" s="228" t="b">
        <f ca="1">AND(Accueil!$Z$100="Régulière",Accueil!$E$8="Oui",$AA628,NOT($AB628),OR($AE628="",Accueil!$E$10="",NOT(ISNUMBER(Accueil!$E$10)),$AE628&gt;=Accueil!$E$10))</f>
        <v>0</v>
      </c>
      <c r="AE628" s="247" t="str">
        <f>IF(NOT(_xlfn.ISFORMULA(A628)),IF(ISNUMBER(A628),A628,IF(NOT(_xlfn.ISFORMULA(D628)),IF(AND(ISNUMBER(D628),D628&lt;&gt;0),Accueil!$B$7,IF(NOT(_xlfn.ISFORMULA(G628)),IF(AND(ISNUMBER(G628),G628&lt;&gt;0),Accueil!$B$7,""),"")),IF(NOT(_xlfn.ISFORMULA(G628)),IF(AND(ISNUMBER(G628),G628&lt;&gt;0),Accueil!$B$7,""),""))),IF(NOT(_xlfn.ISFORMULA(D628)),IF(AND(ISNUMBER(D628),D628&lt;&gt;0),Accueil!$B$7,IF(NOT(_xlfn.ISFORMULA(G628)),IF(AND(ISNUMBER(G628),G628&lt;&gt;0),Accueil!$B$7,""),"")),IF(NOT(_xlfn.ISFORMULA(G628)),IF(AND(ISNUMBER(G628),G628&lt;&gt;0),Accueil!$B$7,""),"")))</f>
        <v/>
      </c>
      <c r="AF628" s="231" t="str">
        <f t="shared" ca="1" si="107"/>
        <v/>
      </c>
      <c r="AG628" s="231">
        <f ca="1">IF($AC628,ROUND(IF(ISNUMBER(E628),E628,0)*(IF(OR(ISNUMBER(SEARCH("Non déductible",$C628)),ISNUMBER(SEARCH("Non deductible",$C628))),0,IF(ISNUMBER(SEARCH("Repas",$C628)),0.5,IF(ISNUMBER(SEARCH("Bureau à domicile",$C628)),Accueil!$B$13,IF(OR(ISNUMBER(SEARCH("Véhicule",$C628)),ISNUMBER(SEARCH("Vehicule",$C628)),ISNUMBER(SEARCH("vehicule",$C628))),Accueil!$B$14,IFERROR(VLOOKUP($C628,$L$3:$P$43,5,FALSE),1)))))),2),0)</f>
        <v>0</v>
      </c>
      <c r="AH628" s="231">
        <f ca="1">IF($AD628,ROUND(IF(ISNUMBER(F628),F628,0)*(IF(OR(ISNUMBER(SEARCH("Non déductible",$C628)),ISNUMBER(SEARCH("Non deductible",$C628))),0,IF(ISNUMBER(SEARCH("Repas",$C628)),0.5,IF(ISNUMBER(SEARCH("Bureau à domicile",$C628)),Accueil!$B$13,IF(OR(ISNUMBER(SEARCH("Véhicule",$C628)),ISNUMBER(SEARCH("Vehicule",$C628)),ISNUMBER(SEARCH("vehicule",$C628))),Accueil!$B$14,IFERROR(VLOOKUP($C628,$L$3:$P$43,5,FALSE),1)))))),2),0)</f>
        <v>0</v>
      </c>
    </row>
    <row r="629" spans="1:34" ht="20.100000000000001" customHeight="1" x14ac:dyDescent="0.25">
      <c r="A629" s="248" t="str">
        <f>IF(NOT(_xlfn.ISFORMULA(D629)),IF(AND(ISNUMBER(D629),D629&lt;&gt;0),Accueil!$B$7,IF(NOT(_xlfn.ISFORMULA(G629)),IF(AND(ISNUMBER(G629),G629&lt;&gt;0),Accueil!$B$7,""),"")),IF(NOT(_xlfn.ISFORMULA(G629)),IF(AND(ISNUMBER(G629),G629&lt;&gt;0),Accueil!$B$7,""),""))</f>
        <v/>
      </c>
      <c r="B629" s="37"/>
      <c r="C629" s="50"/>
      <c r="D629" s="249" t="str">
        <f t="shared" ca="1" si="98"/>
        <v/>
      </c>
      <c r="E629" s="223" t="str">
        <f t="shared" ca="1" si="99"/>
        <v/>
      </c>
      <c r="F629" s="223" t="str">
        <f t="shared" ca="1" si="100"/>
        <v/>
      </c>
      <c r="G629" s="224" t="str">
        <f t="shared" ca="1" si="101"/>
        <v/>
      </c>
      <c r="H629" s="255" t="str">
        <f t="shared" ca="1" si="102"/>
        <v/>
      </c>
      <c r="I629" s="251" t="str">
        <f t="shared" ca="1" si="103"/>
        <v/>
      </c>
      <c r="J629" s="244" t="str">
        <f t="shared" ca="1" si="104"/>
        <v/>
      </c>
      <c r="K629" s="35"/>
      <c r="L629" s="148"/>
      <c r="M629" s="148"/>
      <c r="N629" s="148"/>
      <c r="O629" s="148"/>
      <c r="P629" s="148"/>
      <c r="Q629" s="148"/>
      <c r="R629" s="148"/>
      <c r="S629" s="148"/>
      <c r="T629" s="197"/>
      <c r="U629" s="35"/>
      <c r="X629" s="148"/>
      <c r="Y629" s="148"/>
      <c r="Z629" s="148"/>
      <c r="AA629" s="228" t="b">
        <f t="shared" ca="1" si="105"/>
        <v>1</v>
      </c>
      <c r="AB629" s="228" t="b">
        <f t="shared" si="106"/>
        <v>0</v>
      </c>
      <c r="AC629" s="228" t="b">
        <f ca="1">AND(Accueil!$Z$100="Régulière",Accueil!$E$5="Oui",$AA629,NOT($AB629),OR($AE629="",Accueil!$E$7="",NOT(ISNUMBER(Accueil!$E$7)),$AE629&gt;=Accueil!$E$7))</f>
        <v>0</v>
      </c>
      <c r="AD629" s="228" t="b">
        <f ca="1">AND(Accueil!$Z$100="Régulière",Accueil!$E$8="Oui",$AA629,NOT($AB629),OR($AE629="",Accueil!$E$10="",NOT(ISNUMBER(Accueil!$E$10)),$AE629&gt;=Accueil!$E$10))</f>
        <v>0</v>
      </c>
      <c r="AE629" s="247" t="str">
        <f>IF(NOT(_xlfn.ISFORMULA(A629)),IF(ISNUMBER(A629),A629,IF(NOT(_xlfn.ISFORMULA(D629)),IF(AND(ISNUMBER(D629),D629&lt;&gt;0),Accueil!$B$7,IF(NOT(_xlfn.ISFORMULA(G629)),IF(AND(ISNUMBER(G629),G629&lt;&gt;0),Accueil!$B$7,""),"")),IF(NOT(_xlfn.ISFORMULA(G629)),IF(AND(ISNUMBER(G629),G629&lt;&gt;0),Accueil!$B$7,""),""))),IF(NOT(_xlfn.ISFORMULA(D629)),IF(AND(ISNUMBER(D629),D629&lt;&gt;0),Accueil!$B$7,IF(NOT(_xlfn.ISFORMULA(G629)),IF(AND(ISNUMBER(G629),G629&lt;&gt;0),Accueil!$B$7,""),"")),IF(NOT(_xlfn.ISFORMULA(G629)),IF(AND(ISNUMBER(G629),G629&lt;&gt;0),Accueil!$B$7,""),"")))</f>
        <v/>
      </c>
      <c r="AF629" s="231" t="str">
        <f t="shared" ca="1" si="107"/>
        <v/>
      </c>
      <c r="AG629" s="231">
        <f ca="1">IF($AC629,ROUND(IF(ISNUMBER(E629),E629,0)*(IF(OR(ISNUMBER(SEARCH("Non déductible",$C629)),ISNUMBER(SEARCH("Non deductible",$C629))),0,IF(ISNUMBER(SEARCH("Repas",$C629)),0.5,IF(ISNUMBER(SEARCH("Bureau à domicile",$C629)),Accueil!$B$13,IF(OR(ISNUMBER(SEARCH("Véhicule",$C629)),ISNUMBER(SEARCH("Vehicule",$C629)),ISNUMBER(SEARCH("vehicule",$C629))),Accueil!$B$14,IFERROR(VLOOKUP($C629,$L$3:$P$43,5,FALSE),1)))))),2),0)</f>
        <v>0</v>
      </c>
      <c r="AH629" s="231">
        <f ca="1">IF($AD629,ROUND(IF(ISNUMBER(F629),F629,0)*(IF(OR(ISNUMBER(SEARCH("Non déductible",$C629)),ISNUMBER(SEARCH("Non deductible",$C629))),0,IF(ISNUMBER(SEARCH("Repas",$C629)),0.5,IF(ISNUMBER(SEARCH("Bureau à domicile",$C629)),Accueil!$B$13,IF(OR(ISNUMBER(SEARCH("Véhicule",$C629)),ISNUMBER(SEARCH("Vehicule",$C629)),ISNUMBER(SEARCH("vehicule",$C629))),Accueil!$B$14,IFERROR(VLOOKUP($C629,$L$3:$P$43,5,FALSE),1)))))),2),0)</f>
        <v>0</v>
      </c>
    </row>
    <row r="630" spans="1:34" ht="20.100000000000001" customHeight="1" x14ac:dyDescent="0.25">
      <c r="A630" s="248" t="str">
        <f>IF(NOT(_xlfn.ISFORMULA(D630)),IF(AND(ISNUMBER(D630),D630&lt;&gt;0),Accueil!$B$7,IF(NOT(_xlfn.ISFORMULA(G630)),IF(AND(ISNUMBER(G630),G630&lt;&gt;0),Accueil!$B$7,""),"")),IF(NOT(_xlfn.ISFORMULA(G630)),IF(AND(ISNUMBER(G630),G630&lt;&gt;0),Accueil!$B$7,""),""))</f>
        <v/>
      </c>
      <c r="B630" s="37"/>
      <c r="C630" s="50"/>
      <c r="D630" s="249" t="str">
        <f t="shared" ca="1" si="98"/>
        <v/>
      </c>
      <c r="E630" s="223" t="str">
        <f t="shared" ca="1" si="99"/>
        <v/>
      </c>
      <c r="F630" s="223" t="str">
        <f t="shared" ca="1" si="100"/>
        <v/>
      </c>
      <c r="G630" s="224" t="str">
        <f t="shared" ca="1" si="101"/>
        <v/>
      </c>
      <c r="H630" s="255" t="str">
        <f t="shared" ca="1" si="102"/>
        <v/>
      </c>
      <c r="I630" s="251" t="str">
        <f t="shared" ca="1" si="103"/>
        <v/>
      </c>
      <c r="J630" s="244" t="str">
        <f t="shared" ca="1" si="104"/>
        <v/>
      </c>
      <c r="K630" s="35"/>
      <c r="L630" s="148"/>
      <c r="M630" s="148"/>
      <c r="N630" s="148"/>
      <c r="O630" s="148"/>
      <c r="P630" s="148"/>
      <c r="Q630" s="148"/>
      <c r="R630" s="148"/>
      <c r="S630" s="148"/>
      <c r="T630" s="197"/>
      <c r="U630" s="35"/>
      <c r="X630" s="148"/>
      <c r="Y630" s="148"/>
      <c r="Z630" s="148"/>
      <c r="AA630" s="228" t="b">
        <f t="shared" ca="1" si="105"/>
        <v>1</v>
      </c>
      <c r="AB630" s="228" t="b">
        <f t="shared" si="106"/>
        <v>0</v>
      </c>
      <c r="AC630" s="228" t="b">
        <f ca="1">AND(Accueil!$Z$100="Régulière",Accueil!$E$5="Oui",$AA630,NOT($AB630),OR($AE630="",Accueil!$E$7="",NOT(ISNUMBER(Accueil!$E$7)),$AE630&gt;=Accueil!$E$7))</f>
        <v>0</v>
      </c>
      <c r="AD630" s="228" t="b">
        <f ca="1">AND(Accueil!$Z$100="Régulière",Accueil!$E$8="Oui",$AA630,NOT($AB630),OR($AE630="",Accueil!$E$10="",NOT(ISNUMBER(Accueil!$E$10)),$AE630&gt;=Accueil!$E$10))</f>
        <v>0</v>
      </c>
      <c r="AE630" s="247" t="str">
        <f>IF(NOT(_xlfn.ISFORMULA(A630)),IF(ISNUMBER(A630),A630,IF(NOT(_xlfn.ISFORMULA(D630)),IF(AND(ISNUMBER(D630),D630&lt;&gt;0),Accueil!$B$7,IF(NOT(_xlfn.ISFORMULA(G630)),IF(AND(ISNUMBER(G630),G630&lt;&gt;0),Accueil!$B$7,""),"")),IF(NOT(_xlfn.ISFORMULA(G630)),IF(AND(ISNUMBER(G630),G630&lt;&gt;0),Accueil!$B$7,""),""))),IF(NOT(_xlfn.ISFORMULA(D630)),IF(AND(ISNUMBER(D630),D630&lt;&gt;0),Accueil!$B$7,IF(NOT(_xlfn.ISFORMULA(G630)),IF(AND(ISNUMBER(G630),G630&lt;&gt;0),Accueil!$B$7,""),"")),IF(NOT(_xlfn.ISFORMULA(G630)),IF(AND(ISNUMBER(G630),G630&lt;&gt;0),Accueil!$B$7,""),"")))</f>
        <v/>
      </c>
      <c r="AF630" s="231" t="str">
        <f t="shared" ca="1" si="107"/>
        <v/>
      </c>
      <c r="AG630" s="231">
        <f ca="1">IF($AC630,ROUND(IF(ISNUMBER(E630),E630,0)*(IF(OR(ISNUMBER(SEARCH("Non déductible",$C630)),ISNUMBER(SEARCH("Non deductible",$C630))),0,IF(ISNUMBER(SEARCH("Repas",$C630)),0.5,IF(ISNUMBER(SEARCH("Bureau à domicile",$C630)),Accueil!$B$13,IF(OR(ISNUMBER(SEARCH("Véhicule",$C630)),ISNUMBER(SEARCH("Vehicule",$C630)),ISNUMBER(SEARCH("vehicule",$C630))),Accueil!$B$14,IFERROR(VLOOKUP($C630,$L$3:$P$43,5,FALSE),1)))))),2),0)</f>
        <v>0</v>
      </c>
      <c r="AH630" s="231">
        <f ca="1">IF($AD630,ROUND(IF(ISNUMBER(F630),F630,0)*(IF(OR(ISNUMBER(SEARCH("Non déductible",$C630)),ISNUMBER(SEARCH("Non deductible",$C630))),0,IF(ISNUMBER(SEARCH("Repas",$C630)),0.5,IF(ISNUMBER(SEARCH("Bureau à domicile",$C630)),Accueil!$B$13,IF(OR(ISNUMBER(SEARCH("Véhicule",$C630)),ISNUMBER(SEARCH("Vehicule",$C630)),ISNUMBER(SEARCH("vehicule",$C630))),Accueil!$B$14,IFERROR(VLOOKUP($C630,$L$3:$P$43,5,FALSE),1)))))),2),0)</f>
        <v>0</v>
      </c>
    </row>
    <row r="631" spans="1:34" ht="20.100000000000001" customHeight="1" x14ac:dyDescent="0.25">
      <c r="A631" s="248" t="str">
        <f>IF(NOT(_xlfn.ISFORMULA(D631)),IF(AND(ISNUMBER(D631),D631&lt;&gt;0),Accueil!$B$7,IF(NOT(_xlfn.ISFORMULA(G631)),IF(AND(ISNUMBER(G631),G631&lt;&gt;0),Accueil!$B$7,""),"")),IF(NOT(_xlfn.ISFORMULA(G631)),IF(AND(ISNUMBER(G631),G631&lt;&gt;0),Accueil!$B$7,""),""))</f>
        <v/>
      </c>
      <c r="B631" s="37"/>
      <c r="C631" s="50"/>
      <c r="D631" s="249" t="str">
        <f t="shared" ca="1" si="98"/>
        <v/>
      </c>
      <c r="E631" s="223" t="str">
        <f t="shared" ca="1" si="99"/>
        <v/>
      </c>
      <c r="F631" s="223" t="str">
        <f t="shared" ca="1" si="100"/>
        <v/>
      </c>
      <c r="G631" s="224" t="str">
        <f t="shared" ca="1" si="101"/>
        <v/>
      </c>
      <c r="H631" s="255" t="str">
        <f t="shared" ca="1" si="102"/>
        <v/>
      </c>
      <c r="I631" s="251" t="str">
        <f t="shared" ca="1" si="103"/>
        <v/>
      </c>
      <c r="J631" s="244" t="str">
        <f t="shared" ca="1" si="104"/>
        <v/>
      </c>
      <c r="K631" s="35"/>
      <c r="L631" s="148"/>
      <c r="M631" s="148"/>
      <c r="N631" s="148"/>
      <c r="O631" s="148"/>
      <c r="P631" s="148"/>
      <c r="Q631" s="148"/>
      <c r="R631" s="148"/>
      <c r="S631" s="148"/>
      <c r="T631" s="197"/>
      <c r="U631" s="35"/>
      <c r="X631" s="148"/>
      <c r="Y631" s="148"/>
      <c r="Z631" s="148"/>
      <c r="AA631" s="228" t="b">
        <f t="shared" ca="1" si="105"/>
        <v>1</v>
      </c>
      <c r="AB631" s="228" t="b">
        <f t="shared" si="106"/>
        <v>0</v>
      </c>
      <c r="AC631" s="228" t="b">
        <f ca="1">AND(Accueil!$Z$100="Régulière",Accueil!$E$5="Oui",$AA631,NOT($AB631),OR($AE631="",Accueil!$E$7="",NOT(ISNUMBER(Accueil!$E$7)),$AE631&gt;=Accueil!$E$7))</f>
        <v>0</v>
      </c>
      <c r="AD631" s="228" t="b">
        <f ca="1">AND(Accueil!$Z$100="Régulière",Accueil!$E$8="Oui",$AA631,NOT($AB631),OR($AE631="",Accueil!$E$10="",NOT(ISNUMBER(Accueil!$E$10)),$AE631&gt;=Accueil!$E$10))</f>
        <v>0</v>
      </c>
      <c r="AE631" s="247" t="str">
        <f>IF(NOT(_xlfn.ISFORMULA(A631)),IF(ISNUMBER(A631),A631,IF(NOT(_xlfn.ISFORMULA(D631)),IF(AND(ISNUMBER(D631),D631&lt;&gt;0),Accueil!$B$7,IF(NOT(_xlfn.ISFORMULA(G631)),IF(AND(ISNUMBER(G631),G631&lt;&gt;0),Accueil!$B$7,""),"")),IF(NOT(_xlfn.ISFORMULA(G631)),IF(AND(ISNUMBER(G631),G631&lt;&gt;0),Accueil!$B$7,""),""))),IF(NOT(_xlfn.ISFORMULA(D631)),IF(AND(ISNUMBER(D631),D631&lt;&gt;0),Accueil!$B$7,IF(NOT(_xlfn.ISFORMULA(G631)),IF(AND(ISNUMBER(G631),G631&lt;&gt;0),Accueil!$B$7,""),"")),IF(NOT(_xlfn.ISFORMULA(G631)),IF(AND(ISNUMBER(G631),G631&lt;&gt;0),Accueil!$B$7,""),"")))</f>
        <v/>
      </c>
      <c r="AF631" s="231" t="str">
        <f t="shared" ca="1" si="107"/>
        <v/>
      </c>
      <c r="AG631" s="231">
        <f ca="1">IF($AC631,ROUND(IF(ISNUMBER(E631),E631,0)*(IF(OR(ISNUMBER(SEARCH("Non déductible",$C631)),ISNUMBER(SEARCH("Non deductible",$C631))),0,IF(ISNUMBER(SEARCH("Repas",$C631)),0.5,IF(ISNUMBER(SEARCH("Bureau à domicile",$C631)),Accueil!$B$13,IF(OR(ISNUMBER(SEARCH("Véhicule",$C631)),ISNUMBER(SEARCH("Vehicule",$C631)),ISNUMBER(SEARCH("vehicule",$C631))),Accueil!$B$14,IFERROR(VLOOKUP($C631,$L$3:$P$43,5,FALSE),1)))))),2),0)</f>
        <v>0</v>
      </c>
      <c r="AH631" s="231">
        <f ca="1">IF($AD631,ROUND(IF(ISNUMBER(F631),F631,0)*(IF(OR(ISNUMBER(SEARCH("Non déductible",$C631)),ISNUMBER(SEARCH("Non deductible",$C631))),0,IF(ISNUMBER(SEARCH("Repas",$C631)),0.5,IF(ISNUMBER(SEARCH("Bureau à domicile",$C631)),Accueil!$B$13,IF(OR(ISNUMBER(SEARCH("Véhicule",$C631)),ISNUMBER(SEARCH("Vehicule",$C631)),ISNUMBER(SEARCH("vehicule",$C631))),Accueil!$B$14,IFERROR(VLOOKUP($C631,$L$3:$P$43,5,FALSE),1)))))),2),0)</f>
        <v>0</v>
      </c>
    </row>
    <row r="632" spans="1:34" ht="20.100000000000001" customHeight="1" x14ac:dyDescent="0.25">
      <c r="A632" s="248" t="str">
        <f>IF(NOT(_xlfn.ISFORMULA(D632)),IF(AND(ISNUMBER(D632),D632&lt;&gt;0),Accueil!$B$7,IF(NOT(_xlfn.ISFORMULA(G632)),IF(AND(ISNUMBER(G632),G632&lt;&gt;0),Accueil!$B$7,""),"")),IF(NOT(_xlfn.ISFORMULA(G632)),IF(AND(ISNUMBER(G632),G632&lt;&gt;0),Accueil!$B$7,""),""))</f>
        <v/>
      </c>
      <c r="B632" s="37"/>
      <c r="C632" s="50"/>
      <c r="D632" s="249" t="str">
        <f t="shared" ca="1" si="98"/>
        <v/>
      </c>
      <c r="E632" s="223" t="str">
        <f t="shared" ca="1" si="99"/>
        <v/>
      </c>
      <c r="F632" s="223" t="str">
        <f t="shared" ca="1" si="100"/>
        <v/>
      </c>
      <c r="G632" s="224" t="str">
        <f t="shared" ca="1" si="101"/>
        <v/>
      </c>
      <c r="H632" s="255" t="str">
        <f t="shared" ca="1" si="102"/>
        <v/>
      </c>
      <c r="I632" s="251" t="str">
        <f t="shared" ca="1" si="103"/>
        <v/>
      </c>
      <c r="J632" s="244" t="str">
        <f t="shared" ca="1" si="104"/>
        <v/>
      </c>
      <c r="K632" s="35"/>
      <c r="L632" s="148"/>
      <c r="M632" s="148"/>
      <c r="N632" s="148"/>
      <c r="O632" s="148"/>
      <c r="P632" s="148"/>
      <c r="Q632" s="148"/>
      <c r="R632" s="148"/>
      <c r="S632" s="148"/>
      <c r="T632" s="197"/>
      <c r="U632" s="35"/>
      <c r="X632" s="148"/>
      <c r="Y632" s="148"/>
      <c r="Z632" s="148"/>
      <c r="AA632" s="228" t="b">
        <f t="shared" ca="1" si="105"/>
        <v>1</v>
      </c>
      <c r="AB632" s="228" t="b">
        <f t="shared" si="106"/>
        <v>0</v>
      </c>
      <c r="AC632" s="228" t="b">
        <f ca="1">AND(Accueil!$Z$100="Régulière",Accueil!$E$5="Oui",$AA632,NOT($AB632),OR($AE632="",Accueil!$E$7="",NOT(ISNUMBER(Accueil!$E$7)),$AE632&gt;=Accueil!$E$7))</f>
        <v>0</v>
      </c>
      <c r="AD632" s="228" t="b">
        <f ca="1">AND(Accueil!$Z$100="Régulière",Accueil!$E$8="Oui",$AA632,NOT($AB632),OR($AE632="",Accueil!$E$10="",NOT(ISNUMBER(Accueil!$E$10)),$AE632&gt;=Accueil!$E$10))</f>
        <v>0</v>
      </c>
      <c r="AE632" s="247" t="str">
        <f>IF(NOT(_xlfn.ISFORMULA(A632)),IF(ISNUMBER(A632),A632,IF(NOT(_xlfn.ISFORMULA(D632)),IF(AND(ISNUMBER(D632),D632&lt;&gt;0),Accueil!$B$7,IF(NOT(_xlfn.ISFORMULA(G632)),IF(AND(ISNUMBER(G632),G632&lt;&gt;0),Accueil!$B$7,""),"")),IF(NOT(_xlfn.ISFORMULA(G632)),IF(AND(ISNUMBER(G632),G632&lt;&gt;0),Accueil!$B$7,""),""))),IF(NOT(_xlfn.ISFORMULA(D632)),IF(AND(ISNUMBER(D632),D632&lt;&gt;0),Accueil!$B$7,IF(NOT(_xlfn.ISFORMULA(G632)),IF(AND(ISNUMBER(G632),G632&lt;&gt;0),Accueil!$B$7,""),"")),IF(NOT(_xlfn.ISFORMULA(G632)),IF(AND(ISNUMBER(G632),G632&lt;&gt;0),Accueil!$B$7,""),"")))</f>
        <v/>
      </c>
      <c r="AF632" s="231" t="str">
        <f t="shared" ca="1" si="107"/>
        <v/>
      </c>
      <c r="AG632" s="231">
        <f ca="1">IF($AC632,ROUND(IF(ISNUMBER(E632),E632,0)*(IF(OR(ISNUMBER(SEARCH("Non déductible",$C632)),ISNUMBER(SEARCH("Non deductible",$C632))),0,IF(ISNUMBER(SEARCH("Repas",$C632)),0.5,IF(ISNUMBER(SEARCH("Bureau à domicile",$C632)),Accueil!$B$13,IF(OR(ISNUMBER(SEARCH("Véhicule",$C632)),ISNUMBER(SEARCH("Vehicule",$C632)),ISNUMBER(SEARCH("vehicule",$C632))),Accueil!$B$14,IFERROR(VLOOKUP($C632,$L$3:$P$43,5,FALSE),1)))))),2),0)</f>
        <v>0</v>
      </c>
      <c r="AH632" s="231">
        <f ca="1">IF($AD632,ROUND(IF(ISNUMBER(F632),F632,0)*(IF(OR(ISNUMBER(SEARCH("Non déductible",$C632)),ISNUMBER(SEARCH("Non deductible",$C632))),0,IF(ISNUMBER(SEARCH("Repas",$C632)),0.5,IF(ISNUMBER(SEARCH("Bureau à domicile",$C632)),Accueil!$B$13,IF(OR(ISNUMBER(SEARCH("Véhicule",$C632)),ISNUMBER(SEARCH("Vehicule",$C632)),ISNUMBER(SEARCH("vehicule",$C632))),Accueil!$B$14,IFERROR(VLOOKUP($C632,$L$3:$P$43,5,FALSE),1)))))),2),0)</f>
        <v>0</v>
      </c>
    </row>
    <row r="633" spans="1:34" ht="20.100000000000001" customHeight="1" x14ac:dyDescent="0.25">
      <c r="A633" s="248" t="str">
        <f>IF(NOT(_xlfn.ISFORMULA(D633)),IF(AND(ISNUMBER(D633),D633&lt;&gt;0),Accueil!$B$7,IF(NOT(_xlfn.ISFORMULA(G633)),IF(AND(ISNUMBER(G633),G633&lt;&gt;0),Accueil!$B$7,""),"")),IF(NOT(_xlfn.ISFORMULA(G633)),IF(AND(ISNUMBER(G633),G633&lt;&gt;0),Accueil!$B$7,""),""))</f>
        <v/>
      </c>
      <c r="B633" s="37"/>
      <c r="C633" s="50"/>
      <c r="D633" s="249" t="str">
        <f t="shared" ca="1" si="98"/>
        <v/>
      </c>
      <c r="E633" s="223" t="str">
        <f t="shared" ca="1" si="99"/>
        <v/>
      </c>
      <c r="F633" s="223" t="str">
        <f t="shared" ca="1" si="100"/>
        <v/>
      </c>
      <c r="G633" s="224" t="str">
        <f t="shared" ca="1" si="101"/>
        <v/>
      </c>
      <c r="H633" s="255" t="str">
        <f t="shared" ca="1" si="102"/>
        <v/>
      </c>
      <c r="I633" s="251" t="str">
        <f t="shared" ca="1" si="103"/>
        <v/>
      </c>
      <c r="J633" s="244" t="str">
        <f t="shared" ca="1" si="104"/>
        <v/>
      </c>
      <c r="K633" s="35"/>
      <c r="L633" s="148"/>
      <c r="M633" s="148"/>
      <c r="N633" s="148"/>
      <c r="O633" s="148"/>
      <c r="P633" s="148"/>
      <c r="Q633" s="148"/>
      <c r="R633" s="148"/>
      <c r="S633" s="148"/>
      <c r="T633" s="197"/>
      <c r="U633" s="35"/>
      <c r="X633" s="148"/>
      <c r="Y633" s="148"/>
      <c r="Z633" s="148"/>
      <c r="AA633" s="228" t="b">
        <f t="shared" ca="1" si="105"/>
        <v>1</v>
      </c>
      <c r="AB633" s="228" t="b">
        <f t="shared" si="106"/>
        <v>0</v>
      </c>
      <c r="AC633" s="228" t="b">
        <f ca="1">AND(Accueil!$Z$100="Régulière",Accueil!$E$5="Oui",$AA633,NOT($AB633),OR($AE633="",Accueil!$E$7="",NOT(ISNUMBER(Accueil!$E$7)),$AE633&gt;=Accueil!$E$7))</f>
        <v>0</v>
      </c>
      <c r="AD633" s="228" t="b">
        <f ca="1">AND(Accueil!$Z$100="Régulière",Accueil!$E$8="Oui",$AA633,NOT($AB633),OR($AE633="",Accueil!$E$10="",NOT(ISNUMBER(Accueil!$E$10)),$AE633&gt;=Accueil!$E$10))</f>
        <v>0</v>
      </c>
      <c r="AE633" s="247" t="str">
        <f>IF(NOT(_xlfn.ISFORMULA(A633)),IF(ISNUMBER(A633),A633,IF(NOT(_xlfn.ISFORMULA(D633)),IF(AND(ISNUMBER(D633),D633&lt;&gt;0),Accueil!$B$7,IF(NOT(_xlfn.ISFORMULA(G633)),IF(AND(ISNUMBER(G633),G633&lt;&gt;0),Accueil!$B$7,""),"")),IF(NOT(_xlfn.ISFORMULA(G633)),IF(AND(ISNUMBER(G633),G633&lt;&gt;0),Accueil!$B$7,""),""))),IF(NOT(_xlfn.ISFORMULA(D633)),IF(AND(ISNUMBER(D633),D633&lt;&gt;0),Accueil!$B$7,IF(NOT(_xlfn.ISFORMULA(G633)),IF(AND(ISNUMBER(G633),G633&lt;&gt;0),Accueil!$B$7,""),"")),IF(NOT(_xlfn.ISFORMULA(G633)),IF(AND(ISNUMBER(G633),G633&lt;&gt;0),Accueil!$B$7,""),"")))</f>
        <v/>
      </c>
      <c r="AF633" s="231" t="str">
        <f t="shared" ca="1" si="107"/>
        <v/>
      </c>
      <c r="AG633" s="231">
        <f ca="1">IF($AC633,ROUND(IF(ISNUMBER(E633),E633,0)*(IF(OR(ISNUMBER(SEARCH("Non déductible",$C633)),ISNUMBER(SEARCH("Non deductible",$C633))),0,IF(ISNUMBER(SEARCH("Repas",$C633)),0.5,IF(ISNUMBER(SEARCH("Bureau à domicile",$C633)),Accueil!$B$13,IF(OR(ISNUMBER(SEARCH("Véhicule",$C633)),ISNUMBER(SEARCH("Vehicule",$C633)),ISNUMBER(SEARCH("vehicule",$C633))),Accueil!$B$14,IFERROR(VLOOKUP($C633,$L$3:$P$43,5,FALSE),1)))))),2),0)</f>
        <v>0</v>
      </c>
      <c r="AH633" s="231">
        <f ca="1">IF($AD633,ROUND(IF(ISNUMBER(F633),F633,0)*(IF(OR(ISNUMBER(SEARCH("Non déductible",$C633)),ISNUMBER(SEARCH("Non deductible",$C633))),0,IF(ISNUMBER(SEARCH("Repas",$C633)),0.5,IF(ISNUMBER(SEARCH("Bureau à domicile",$C633)),Accueil!$B$13,IF(OR(ISNUMBER(SEARCH("Véhicule",$C633)),ISNUMBER(SEARCH("Vehicule",$C633)),ISNUMBER(SEARCH("vehicule",$C633))),Accueil!$B$14,IFERROR(VLOOKUP($C633,$L$3:$P$43,5,FALSE),1)))))),2),0)</f>
        <v>0</v>
      </c>
    </row>
    <row r="634" spans="1:34" ht="20.100000000000001" customHeight="1" x14ac:dyDescent="0.25">
      <c r="A634" s="248" t="str">
        <f>IF(NOT(_xlfn.ISFORMULA(D634)),IF(AND(ISNUMBER(D634),D634&lt;&gt;0),Accueil!$B$7,IF(NOT(_xlfn.ISFORMULA(G634)),IF(AND(ISNUMBER(G634),G634&lt;&gt;0),Accueil!$B$7,""),"")),IF(NOT(_xlfn.ISFORMULA(G634)),IF(AND(ISNUMBER(G634),G634&lt;&gt;0),Accueil!$B$7,""),""))</f>
        <v/>
      </c>
      <c r="B634" s="37"/>
      <c r="C634" s="50"/>
      <c r="D634" s="249" t="str">
        <f t="shared" ca="1" si="98"/>
        <v/>
      </c>
      <c r="E634" s="223" t="str">
        <f t="shared" ca="1" si="99"/>
        <v/>
      </c>
      <c r="F634" s="223" t="str">
        <f t="shared" ca="1" si="100"/>
        <v/>
      </c>
      <c r="G634" s="224" t="str">
        <f t="shared" ca="1" si="101"/>
        <v/>
      </c>
      <c r="H634" s="255" t="str">
        <f t="shared" ca="1" si="102"/>
        <v/>
      </c>
      <c r="I634" s="251" t="str">
        <f t="shared" ca="1" si="103"/>
        <v/>
      </c>
      <c r="J634" s="244" t="str">
        <f t="shared" ca="1" si="104"/>
        <v/>
      </c>
      <c r="K634" s="35"/>
      <c r="L634" s="148"/>
      <c r="M634" s="148"/>
      <c r="N634" s="148"/>
      <c r="O634" s="148"/>
      <c r="P634" s="148"/>
      <c r="Q634" s="148"/>
      <c r="R634" s="148"/>
      <c r="S634" s="148"/>
      <c r="T634" s="197"/>
      <c r="U634" s="35"/>
      <c r="X634" s="148"/>
      <c r="Y634" s="148"/>
      <c r="Z634" s="148"/>
      <c r="AA634" s="228" t="b">
        <f t="shared" ca="1" si="105"/>
        <v>1</v>
      </c>
      <c r="AB634" s="228" t="b">
        <f t="shared" si="106"/>
        <v>0</v>
      </c>
      <c r="AC634" s="228" t="b">
        <f ca="1">AND(Accueil!$Z$100="Régulière",Accueil!$E$5="Oui",$AA634,NOT($AB634),OR($AE634="",Accueil!$E$7="",NOT(ISNUMBER(Accueil!$E$7)),$AE634&gt;=Accueil!$E$7))</f>
        <v>0</v>
      </c>
      <c r="AD634" s="228" t="b">
        <f ca="1">AND(Accueil!$Z$100="Régulière",Accueil!$E$8="Oui",$AA634,NOT($AB634),OR($AE634="",Accueil!$E$10="",NOT(ISNUMBER(Accueil!$E$10)),$AE634&gt;=Accueil!$E$10))</f>
        <v>0</v>
      </c>
      <c r="AE634" s="247" t="str">
        <f>IF(NOT(_xlfn.ISFORMULA(A634)),IF(ISNUMBER(A634),A634,IF(NOT(_xlfn.ISFORMULA(D634)),IF(AND(ISNUMBER(D634),D634&lt;&gt;0),Accueil!$B$7,IF(NOT(_xlfn.ISFORMULA(G634)),IF(AND(ISNUMBER(G634),G634&lt;&gt;0),Accueil!$B$7,""),"")),IF(NOT(_xlfn.ISFORMULA(G634)),IF(AND(ISNUMBER(G634),G634&lt;&gt;0),Accueil!$B$7,""),""))),IF(NOT(_xlfn.ISFORMULA(D634)),IF(AND(ISNUMBER(D634),D634&lt;&gt;0),Accueil!$B$7,IF(NOT(_xlfn.ISFORMULA(G634)),IF(AND(ISNUMBER(G634),G634&lt;&gt;0),Accueil!$B$7,""),"")),IF(NOT(_xlfn.ISFORMULA(G634)),IF(AND(ISNUMBER(G634),G634&lt;&gt;0),Accueil!$B$7,""),"")))</f>
        <v/>
      </c>
      <c r="AF634" s="231" t="str">
        <f t="shared" ca="1" si="107"/>
        <v/>
      </c>
      <c r="AG634" s="231">
        <f ca="1">IF($AC634,ROUND(IF(ISNUMBER(E634),E634,0)*(IF(OR(ISNUMBER(SEARCH("Non déductible",$C634)),ISNUMBER(SEARCH("Non deductible",$C634))),0,IF(ISNUMBER(SEARCH("Repas",$C634)),0.5,IF(ISNUMBER(SEARCH("Bureau à domicile",$C634)),Accueil!$B$13,IF(OR(ISNUMBER(SEARCH("Véhicule",$C634)),ISNUMBER(SEARCH("Vehicule",$C634)),ISNUMBER(SEARCH("vehicule",$C634))),Accueil!$B$14,IFERROR(VLOOKUP($C634,$L$3:$P$43,5,FALSE),1)))))),2),0)</f>
        <v>0</v>
      </c>
      <c r="AH634" s="231">
        <f ca="1">IF($AD634,ROUND(IF(ISNUMBER(F634),F634,0)*(IF(OR(ISNUMBER(SEARCH("Non déductible",$C634)),ISNUMBER(SEARCH("Non deductible",$C634))),0,IF(ISNUMBER(SEARCH("Repas",$C634)),0.5,IF(ISNUMBER(SEARCH("Bureau à domicile",$C634)),Accueil!$B$13,IF(OR(ISNUMBER(SEARCH("Véhicule",$C634)),ISNUMBER(SEARCH("Vehicule",$C634)),ISNUMBER(SEARCH("vehicule",$C634))),Accueil!$B$14,IFERROR(VLOOKUP($C634,$L$3:$P$43,5,FALSE),1)))))),2),0)</f>
        <v>0</v>
      </c>
    </row>
    <row r="635" spans="1:34" ht="20.100000000000001" customHeight="1" x14ac:dyDescent="0.25">
      <c r="A635" s="248" t="str">
        <f>IF(NOT(_xlfn.ISFORMULA(D635)),IF(AND(ISNUMBER(D635),D635&lt;&gt;0),Accueil!$B$7,IF(NOT(_xlfn.ISFORMULA(G635)),IF(AND(ISNUMBER(G635),G635&lt;&gt;0),Accueil!$B$7,""),"")),IF(NOT(_xlfn.ISFORMULA(G635)),IF(AND(ISNUMBER(G635),G635&lt;&gt;0),Accueil!$B$7,""),""))</f>
        <v/>
      </c>
      <c r="B635" s="37"/>
      <c r="C635" s="50"/>
      <c r="D635" s="249" t="str">
        <f t="shared" ca="1" si="98"/>
        <v/>
      </c>
      <c r="E635" s="223" t="str">
        <f t="shared" ca="1" si="99"/>
        <v/>
      </c>
      <c r="F635" s="223" t="str">
        <f t="shared" ca="1" si="100"/>
        <v/>
      </c>
      <c r="G635" s="224" t="str">
        <f t="shared" ca="1" si="101"/>
        <v/>
      </c>
      <c r="H635" s="255" t="str">
        <f t="shared" ca="1" si="102"/>
        <v/>
      </c>
      <c r="I635" s="251" t="str">
        <f t="shared" ca="1" si="103"/>
        <v/>
      </c>
      <c r="J635" s="244" t="str">
        <f t="shared" ca="1" si="104"/>
        <v/>
      </c>
      <c r="K635" s="35"/>
      <c r="L635" s="148"/>
      <c r="M635" s="148"/>
      <c r="N635" s="148"/>
      <c r="O635" s="148"/>
      <c r="P635" s="148"/>
      <c r="Q635" s="148"/>
      <c r="R635" s="148"/>
      <c r="S635" s="148"/>
      <c r="T635" s="197"/>
      <c r="U635" s="35"/>
      <c r="X635" s="148"/>
      <c r="Y635" s="148"/>
      <c r="Z635" s="148"/>
      <c r="AA635" s="228" t="b">
        <f t="shared" ca="1" si="105"/>
        <v>1</v>
      </c>
      <c r="AB635" s="228" t="b">
        <f t="shared" si="106"/>
        <v>0</v>
      </c>
      <c r="AC635" s="228" t="b">
        <f ca="1">AND(Accueil!$Z$100="Régulière",Accueil!$E$5="Oui",$AA635,NOT($AB635),OR($AE635="",Accueil!$E$7="",NOT(ISNUMBER(Accueil!$E$7)),$AE635&gt;=Accueil!$E$7))</f>
        <v>0</v>
      </c>
      <c r="AD635" s="228" t="b">
        <f ca="1">AND(Accueil!$Z$100="Régulière",Accueil!$E$8="Oui",$AA635,NOT($AB635),OR($AE635="",Accueil!$E$10="",NOT(ISNUMBER(Accueil!$E$10)),$AE635&gt;=Accueil!$E$10))</f>
        <v>0</v>
      </c>
      <c r="AE635" s="247" t="str">
        <f>IF(NOT(_xlfn.ISFORMULA(A635)),IF(ISNUMBER(A635),A635,IF(NOT(_xlfn.ISFORMULA(D635)),IF(AND(ISNUMBER(D635),D635&lt;&gt;0),Accueil!$B$7,IF(NOT(_xlfn.ISFORMULA(G635)),IF(AND(ISNUMBER(G635),G635&lt;&gt;0),Accueil!$B$7,""),"")),IF(NOT(_xlfn.ISFORMULA(G635)),IF(AND(ISNUMBER(G635),G635&lt;&gt;0),Accueil!$B$7,""),""))),IF(NOT(_xlfn.ISFORMULA(D635)),IF(AND(ISNUMBER(D635),D635&lt;&gt;0),Accueil!$B$7,IF(NOT(_xlfn.ISFORMULA(G635)),IF(AND(ISNUMBER(G635),G635&lt;&gt;0),Accueil!$B$7,""),"")),IF(NOT(_xlfn.ISFORMULA(G635)),IF(AND(ISNUMBER(G635),G635&lt;&gt;0),Accueil!$B$7,""),"")))</f>
        <v/>
      </c>
      <c r="AF635" s="231" t="str">
        <f t="shared" ca="1" si="107"/>
        <v/>
      </c>
      <c r="AG635" s="231">
        <f ca="1">IF($AC635,ROUND(IF(ISNUMBER(E635),E635,0)*(IF(OR(ISNUMBER(SEARCH("Non déductible",$C635)),ISNUMBER(SEARCH("Non deductible",$C635))),0,IF(ISNUMBER(SEARCH("Repas",$C635)),0.5,IF(ISNUMBER(SEARCH("Bureau à domicile",$C635)),Accueil!$B$13,IF(OR(ISNUMBER(SEARCH("Véhicule",$C635)),ISNUMBER(SEARCH("Vehicule",$C635)),ISNUMBER(SEARCH("vehicule",$C635))),Accueil!$B$14,IFERROR(VLOOKUP($C635,$L$3:$P$43,5,FALSE),1)))))),2),0)</f>
        <v>0</v>
      </c>
      <c r="AH635" s="231">
        <f ca="1">IF($AD635,ROUND(IF(ISNUMBER(F635),F635,0)*(IF(OR(ISNUMBER(SEARCH("Non déductible",$C635)),ISNUMBER(SEARCH("Non deductible",$C635))),0,IF(ISNUMBER(SEARCH("Repas",$C635)),0.5,IF(ISNUMBER(SEARCH("Bureau à domicile",$C635)),Accueil!$B$13,IF(OR(ISNUMBER(SEARCH("Véhicule",$C635)),ISNUMBER(SEARCH("Vehicule",$C635)),ISNUMBER(SEARCH("vehicule",$C635))),Accueil!$B$14,IFERROR(VLOOKUP($C635,$L$3:$P$43,5,FALSE),1)))))),2),0)</f>
        <v>0</v>
      </c>
    </row>
    <row r="636" spans="1:34" ht="20.100000000000001" customHeight="1" x14ac:dyDescent="0.25">
      <c r="A636" s="248" t="str">
        <f>IF(NOT(_xlfn.ISFORMULA(D636)),IF(AND(ISNUMBER(D636),D636&lt;&gt;0),Accueil!$B$7,IF(NOT(_xlfn.ISFORMULA(G636)),IF(AND(ISNUMBER(G636),G636&lt;&gt;0),Accueil!$B$7,""),"")),IF(NOT(_xlfn.ISFORMULA(G636)),IF(AND(ISNUMBER(G636),G636&lt;&gt;0),Accueil!$B$7,""),""))</f>
        <v/>
      </c>
      <c r="B636" s="37"/>
      <c r="C636" s="50"/>
      <c r="D636" s="249" t="str">
        <f t="shared" ca="1" si="98"/>
        <v/>
      </c>
      <c r="E636" s="223" t="str">
        <f t="shared" ca="1" si="99"/>
        <v/>
      </c>
      <c r="F636" s="223" t="str">
        <f t="shared" ca="1" si="100"/>
        <v/>
      </c>
      <c r="G636" s="224" t="str">
        <f t="shared" ca="1" si="101"/>
        <v/>
      </c>
      <c r="H636" s="255" t="str">
        <f t="shared" ca="1" si="102"/>
        <v/>
      </c>
      <c r="I636" s="251" t="str">
        <f t="shared" ca="1" si="103"/>
        <v/>
      </c>
      <c r="J636" s="244" t="str">
        <f t="shared" ca="1" si="104"/>
        <v/>
      </c>
      <c r="K636" s="35"/>
      <c r="L636" s="148"/>
      <c r="M636" s="148"/>
      <c r="N636" s="148"/>
      <c r="O636" s="148"/>
      <c r="P636" s="148"/>
      <c r="Q636" s="148"/>
      <c r="R636" s="148"/>
      <c r="S636" s="148"/>
      <c r="T636" s="197"/>
      <c r="U636" s="35"/>
      <c r="X636" s="148"/>
      <c r="Y636" s="148"/>
      <c r="Z636" s="148"/>
      <c r="AA636" s="228" t="b">
        <f t="shared" ca="1" si="105"/>
        <v>1</v>
      </c>
      <c r="AB636" s="228" t="b">
        <f t="shared" si="106"/>
        <v>0</v>
      </c>
      <c r="AC636" s="228" t="b">
        <f ca="1">AND(Accueil!$Z$100="Régulière",Accueil!$E$5="Oui",$AA636,NOT($AB636),OR($AE636="",Accueil!$E$7="",NOT(ISNUMBER(Accueil!$E$7)),$AE636&gt;=Accueil!$E$7))</f>
        <v>0</v>
      </c>
      <c r="AD636" s="228" t="b">
        <f ca="1">AND(Accueil!$Z$100="Régulière",Accueil!$E$8="Oui",$AA636,NOT($AB636),OR($AE636="",Accueil!$E$10="",NOT(ISNUMBER(Accueil!$E$10)),$AE636&gt;=Accueil!$E$10))</f>
        <v>0</v>
      </c>
      <c r="AE636" s="247" t="str">
        <f>IF(NOT(_xlfn.ISFORMULA(A636)),IF(ISNUMBER(A636),A636,IF(NOT(_xlfn.ISFORMULA(D636)),IF(AND(ISNUMBER(D636),D636&lt;&gt;0),Accueil!$B$7,IF(NOT(_xlfn.ISFORMULA(G636)),IF(AND(ISNUMBER(G636),G636&lt;&gt;0),Accueil!$B$7,""),"")),IF(NOT(_xlfn.ISFORMULA(G636)),IF(AND(ISNUMBER(G636),G636&lt;&gt;0),Accueil!$B$7,""),""))),IF(NOT(_xlfn.ISFORMULA(D636)),IF(AND(ISNUMBER(D636),D636&lt;&gt;0),Accueil!$B$7,IF(NOT(_xlfn.ISFORMULA(G636)),IF(AND(ISNUMBER(G636),G636&lt;&gt;0),Accueil!$B$7,""),"")),IF(NOT(_xlfn.ISFORMULA(G636)),IF(AND(ISNUMBER(G636),G636&lt;&gt;0),Accueil!$B$7,""),"")))</f>
        <v/>
      </c>
      <c r="AF636" s="231" t="str">
        <f t="shared" ca="1" si="107"/>
        <v/>
      </c>
      <c r="AG636" s="231">
        <f ca="1">IF($AC636,ROUND(IF(ISNUMBER(E636),E636,0)*(IF(OR(ISNUMBER(SEARCH("Non déductible",$C636)),ISNUMBER(SEARCH("Non deductible",$C636))),0,IF(ISNUMBER(SEARCH("Repas",$C636)),0.5,IF(ISNUMBER(SEARCH("Bureau à domicile",$C636)),Accueil!$B$13,IF(OR(ISNUMBER(SEARCH("Véhicule",$C636)),ISNUMBER(SEARCH("Vehicule",$C636)),ISNUMBER(SEARCH("vehicule",$C636))),Accueil!$B$14,IFERROR(VLOOKUP($C636,$L$3:$P$43,5,FALSE),1)))))),2),0)</f>
        <v>0</v>
      </c>
      <c r="AH636" s="231">
        <f ca="1">IF($AD636,ROUND(IF(ISNUMBER(F636),F636,0)*(IF(OR(ISNUMBER(SEARCH("Non déductible",$C636)),ISNUMBER(SEARCH("Non deductible",$C636))),0,IF(ISNUMBER(SEARCH("Repas",$C636)),0.5,IF(ISNUMBER(SEARCH("Bureau à domicile",$C636)),Accueil!$B$13,IF(OR(ISNUMBER(SEARCH("Véhicule",$C636)),ISNUMBER(SEARCH("Vehicule",$C636)),ISNUMBER(SEARCH("vehicule",$C636))),Accueil!$B$14,IFERROR(VLOOKUP($C636,$L$3:$P$43,5,FALSE),1)))))),2),0)</f>
        <v>0</v>
      </c>
    </row>
    <row r="637" spans="1:34" ht="20.100000000000001" customHeight="1" x14ac:dyDescent="0.25">
      <c r="A637" s="248" t="str">
        <f>IF(NOT(_xlfn.ISFORMULA(D637)),IF(AND(ISNUMBER(D637),D637&lt;&gt;0),Accueil!$B$7,IF(NOT(_xlfn.ISFORMULA(G637)),IF(AND(ISNUMBER(G637),G637&lt;&gt;0),Accueil!$B$7,""),"")),IF(NOT(_xlfn.ISFORMULA(G637)),IF(AND(ISNUMBER(G637),G637&lt;&gt;0),Accueil!$B$7,""),""))</f>
        <v/>
      </c>
      <c r="B637" s="37"/>
      <c r="C637" s="50"/>
      <c r="D637" s="249" t="str">
        <f t="shared" ca="1" si="98"/>
        <v/>
      </c>
      <c r="E637" s="223" t="str">
        <f t="shared" ca="1" si="99"/>
        <v/>
      </c>
      <c r="F637" s="223" t="str">
        <f t="shared" ca="1" si="100"/>
        <v/>
      </c>
      <c r="G637" s="224" t="str">
        <f t="shared" ca="1" si="101"/>
        <v/>
      </c>
      <c r="H637" s="255" t="str">
        <f t="shared" ca="1" si="102"/>
        <v/>
      </c>
      <c r="I637" s="251" t="str">
        <f t="shared" ca="1" si="103"/>
        <v/>
      </c>
      <c r="J637" s="244" t="str">
        <f t="shared" ca="1" si="104"/>
        <v/>
      </c>
      <c r="K637" s="35"/>
      <c r="L637" s="148"/>
      <c r="M637" s="148"/>
      <c r="N637" s="148"/>
      <c r="O637" s="148"/>
      <c r="P637" s="148"/>
      <c r="Q637" s="148"/>
      <c r="R637" s="148"/>
      <c r="S637" s="148"/>
      <c r="T637" s="197"/>
      <c r="U637" s="35"/>
      <c r="X637" s="148"/>
      <c r="Y637" s="148"/>
      <c r="Z637" s="148"/>
      <c r="AA637" s="228" t="b">
        <f t="shared" ca="1" si="105"/>
        <v>1</v>
      </c>
      <c r="AB637" s="228" t="b">
        <f t="shared" si="106"/>
        <v>0</v>
      </c>
      <c r="AC637" s="228" t="b">
        <f ca="1">AND(Accueil!$Z$100="Régulière",Accueil!$E$5="Oui",$AA637,NOT($AB637),OR($AE637="",Accueil!$E$7="",NOT(ISNUMBER(Accueil!$E$7)),$AE637&gt;=Accueil!$E$7))</f>
        <v>0</v>
      </c>
      <c r="AD637" s="228" t="b">
        <f ca="1">AND(Accueil!$Z$100="Régulière",Accueil!$E$8="Oui",$AA637,NOT($AB637),OR($AE637="",Accueil!$E$10="",NOT(ISNUMBER(Accueil!$E$10)),$AE637&gt;=Accueil!$E$10))</f>
        <v>0</v>
      </c>
      <c r="AE637" s="247" t="str">
        <f>IF(NOT(_xlfn.ISFORMULA(A637)),IF(ISNUMBER(A637),A637,IF(NOT(_xlfn.ISFORMULA(D637)),IF(AND(ISNUMBER(D637),D637&lt;&gt;0),Accueil!$B$7,IF(NOT(_xlfn.ISFORMULA(G637)),IF(AND(ISNUMBER(G637),G637&lt;&gt;0),Accueil!$B$7,""),"")),IF(NOT(_xlfn.ISFORMULA(G637)),IF(AND(ISNUMBER(G637),G637&lt;&gt;0),Accueil!$B$7,""),""))),IF(NOT(_xlfn.ISFORMULA(D637)),IF(AND(ISNUMBER(D637),D637&lt;&gt;0),Accueil!$B$7,IF(NOT(_xlfn.ISFORMULA(G637)),IF(AND(ISNUMBER(G637),G637&lt;&gt;0),Accueil!$B$7,""),"")),IF(NOT(_xlfn.ISFORMULA(G637)),IF(AND(ISNUMBER(G637),G637&lt;&gt;0),Accueil!$B$7,""),"")))</f>
        <v/>
      </c>
      <c r="AF637" s="231" t="str">
        <f t="shared" ca="1" si="107"/>
        <v/>
      </c>
      <c r="AG637" s="231">
        <f ca="1">IF($AC637,ROUND(IF(ISNUMBER(E637),E637,0)*(IF(OR(ISNUMBER(SEARCH("Non déductible",$C637)),ISNUMBER(SEARCH("Non deductible",$C637))),0,IF(ISNUMBER(SEARCH("Repas",$C637)),0.5,IF(ISNUMBER(SEARCH("Bureau à domicile",$C637)),Accueil!$B$13,IF(OR(ISNUMBER(SEARCH("Véhicule",$C637)),ISNUMBER(SEARCH("Vehicule",$C637)),ISNUMBER(SEARCH("vehicule",$C637))),Accueil!$B$14,IFERROR(VLOOKUP($C637,$L$3:$P$43,5,FALSE),1)))))),2),0)</f>
        <v>0</v>
      </c>
      <c r="AH637" s="231">
        <f ca="1">IF($AD637,ROUND(IF(ISNUMBER(F637),F637,0)*(IF(OR(ISNUMBER(SEARCH("Non déductible",$C637)),ISNUMBER(SEARCH("Non deductible",$C637))),0,IF(ISNUMBER(SEARCH("Repas",$C637)),0.5,IF(ISNUMBER(SEARCH("Bureau à domicile",$C637)),Accueil!$B$13,IF(OR(ISNUMBER(SEARCH("Véhicule",$C637)),ISNUMBER(SEARCH("Vehicule",$C637)),ISNUMBER(SEARCH("vehicule",$C637))),Accueil!$B$14,IFERROR(VLOOKUP($C637,$L$3:$P$43,5,FALSE),1)))))),2),0)</f>
        <v>0</v>
      </c>
    </row>
    <row r="638" spans="1:34" ht="20.100000000000001" customHeight="1" x14ac:dyDescent="0.25">
      <c r="A638" s="248" t="str">
        <f>IF(NOT(_xlfn.ISFORMULA(D638)),IF(AND(ISNUMBER(D638),D638&lt;&gt;0),Accueil!$B$7,IF(NOT(_xlfn.ISFORMULA(G638)),IF(AND(ISNUMBER(G638),G638&lt;&gt;0),Accueil!$B$7,""),"")),IF(NOT(_xlfn.ISFORMULA(G638)),IF(AND(ISNUMBER(G638),G638&lt;&gt;0),Accueil!$B$7,""),""))</f>
        <v/>
      </c>
      <c r="B638" s="37"/>
      <c r="C638" s="50"/>
      <c r="D638" s="249" t="str">
        <f t="shared" ca="1" si="98"/>
        <v/>
      </c>
      <c r="E638" s="223" t="str">
        <f t="shared" ca="1" si="99"/>
        <v/>
      </c>
      <c r="F638" s="223" t="str">
        <f t="shared" ca="1" si="100"/>
        <v/>
      </c>
      <c r="G638" s="224" t="str">
        <f t="shared" ca="1" si="101"/>
        <v/>
      </c>
      <c r="H638" s="255" t="str">
        <f t="shared" ca="1" si="102"/>
        <v/>
      </c>
      <c r="I638" s="251" t="str">
        <f t="shared" ca="1" si="103"/>
        <v/>
      </c>
      <c r="J638" s="244" t="str">
        <f t="shared" ca="1" si="104"/>
        <v/>
      </c>
      <c r="K638" s="35"/>
      <c r="L638" s="148"/>
      <c r="M638" s="148"/>
      <c r="N638" s="148"/>
      <c r="O638" s="148"/>
      <c r="P638" s="148"/>
      <c r="Q638" s="148"/>
      <c r="R638" s="148"/>
      <c r="S638" s="148"/>
      <c r="T638" s="197"/>
      <c r="U638" s="35"/>
      <c r="X638" s="148"/>
      <c r="Y638" s="148"/>
      <c r="Z638" s="148"/>
      <c r="AA638" s="228" t="b">
        <f t="shared" ca="1" si="105"/>
        <v>1</v>
      </c>
      <c r="AB638" s="228" t="b">
        <f t="shared" si="106"/>
        <v>0</v>
      </c>
      <c r="AC638" s="228" t="b">
        <f ca="1">AND(Accueil!$Z$100="Régulière",Accueil!$E$5="Oui",$AA638,NOT($AB638),OR($AE638="",Accueil!$E$7="",NOT(ISNUMBER(Accueil!$E$7)),$AE638&gt;=Accueil!$E$7))</f>
        <v>0</v>
      </c>
      <c r="AD638" s="228" t="b">
        <f ca="1">AND(Accueil!$Z$100="Régulière",Accueil!$E$8="Oui",$AA638,NOT($AB638),OR($AE638="",Accueil!$E$10="",NOT(ISNUMBER(Accueil!$E$10)),$AE638&gt;=Accueil!$E$10))</f>
        <v>0</v>
      </c>
      <c r="AE638" s="247" t="str">
        <f>IF(NOT(_xlfn.ISFORMULA(A638)),IF(ISNUMBER(A638),A638,IF(NOT(_xlfn.ISFORMULA(D638)),IF(AND(ISNUMBER(D638),D638&lt;&gt;0),Accueil!$B$7,IF(NOT(_xlfn.ISFORMULA(G638)),IF(AND(ISNUMBER(G638),G638&lt;&gt;0),Accueil!$B$7,""),"")),IF(NOT(_xlfn.ISFORMULA(G638)),IF(AND(ISNUMBER(G638),G638&lt;&gt;0),Accueil!$B$7,""),""))),IF(NOT(_xlfn.ISFORMULA(D638)),IF(AND(ISNUMBER(D638),D638&lt;&gt;0),Accueil!$B$7,IF(NOT(_xlfn.ISFORMULA(G638)),IF(AND(ISNUMBER(G638),G638&lt;&gt;0),Accueil!$B$7,""),"")),IF(NOT(_xlfn.ISFORMULA(G638)),IF(AND(ISNUMBER(G638),G638&lt;&gt;0),Accueil!$B$7,""),"")))</f>
        <v/>
      </c>
      <c r="AF638" s="231" t="str">
        <f t="shared" ca="1" si="107"/>
        <v/>
      </c>
      <c r="AG638" s="231">
        <f ca="1">IF($AC638,ROUND(IF(ISNUMBER(E638),E638,0)*(IF(OR(ISNUMBER(SEARCH("Non déductible",$C638)),ISNUMBER(SEARCH("Non deductible",$C638))),0,IF(ISNUMBER(SEARCH("Repas",$C638)),0.5,IF(ISNUMBER(SEARCH("Bureau à domicile",$C638)),Accueil!$B$13,IF(OR(ISNUMBER(SEARCH("Véhicule",$C638)),ISNUMBER(SEARCH("Vehicule",$C638)),ISNUMBER(SEARCH("vehicule",$C638))),Accueil!$B$14,IFERROR(VLOOKUP($C638,$L$3:$P$43,5,FALSE),1)))))),2),0)</f>
        <v>0</v>
      </c>
      <c r="AH638" s="231">
        <f ca="1">IF($AD638,ROUND(IF(ISNUMBER(F638),F638,0)*(IF(OR(ISNUMBER(SEARCH("Non déductible",$C638)),ISNUMBER(SEARCH("Non deductible",$C638))),0,IF(ISNUMBER(SEARCH("Repas",$C638)),0.5,IF(ISNUMBER(SEARCH("Bureau à domicile",$C638)),Accueil!$B$13,IF(OR(ISNUMBER(SEARCH("Véhicule",$C638)),ISNUMBER(SEARCH("Vehicule",$C638)),ISNUMBER(SEARCH("vehicule",$C638))),Accueil!$B$14,IFERROR(VLOOKUP($C638,$L$3:$P$43,5,FALSE),1)))))),2),0)</f>
        <v>0</v>
      </c>
    </row>
    <row r="639" spans="1:34" ht="20.100000000000001" customHeight="1" x14ac:dyDescent="0.25">
      <c r="A639" s="248" t="str">
        <f>IF(NOT(_xlfn.ISFORMULA(D639)),IF(AND(ISNUMBER(D639),D639&lt;&gt;0),Accueil!$B$7,IF(NOT(_xlfn.ISFORMULA(G639)),IF(AND(ISNUMBER(G639),G639&lt;&gt;0),Accueil!$B$7,""),"")),IF(NOT(_xlfn.ISFORMULA(G639)),IF(AND(ISNUMBER(G639),G639&lt;&gt;0),Accueil!$B$7,""),""))</f>
        <v/>
      </c>
      <c r="B639" s="37"/>
      <c r="C639" s="50"/>
      <c r="D639" s="249" t="str">
        <f t="shared" ca="1" si="98"/>
        <v/>
      </c>
      <c r="E639" s="223" t="str">
        <f t="shared" ca="1" si="99"/>
        <v/>
      </c>
      <c r="F639" s="223" t="str">
        <f t="shared" ca="1" si="100"/>
        <v/>
      </c>
      <c r="G639" s="224" t="str">
        <f t="shared" ca="1" si="101"/>
        <v/>
      </c>
      <c r="H639" s="255" t="str">
        <f t="shared" ca="1" si="102"/>
        <v/>
      </c>
      <c r="I639" s="251" t="str">
        <f t="shared" ca="1" si="103"/>
        <v/>
      </c>
      <c r="J639" s="244" t="str">
        <f t="shared" ca="1" si="104"/>
        <v/>
      </c>
      <c r="K639" s="35"/>
      <c r="L639" s="148"/>
      <c r="M639" s="148"/>
      <c r="N639" s="148"/>
      <c r="O639" s="148"/>
      <c r="P639" s="148"/>
      <c r="Q639" s="148"/>
      <c r="R639" s="148"/>
      <c r="S639" s="148"/>
      <c r="T639" s="197"/>
      <c r="U639" s="35"/>
      <c r="X639" s="148"/>
      <c r="Y639" s="148"/>
      <c r="Z639" s="148"/>
      <c r="AA639" s="228" t="b">
        <f t="shared" ca="1" si="105"/>
        <v>1</v>
      </c>
      <c r="AB639" s="228" t="b">
        <f t="shared" si="106"/>
        <v>0</v>
      </c>
      <c r="AC639" s="228" t="b">
        <f ca="1">AND(Accueil!$Z$100="Régulière",Accueil!$E$5="Oui",$AA639,NOT($AB639),OR($AE639="",Accueil!$E$7="",NOT(ISNUMBER(Accueil!$E$7)),$AE639&gt;=Accueil!$E$7))</f>
        <v>0</v>
      </c>
      <c r="AD639" s="228" t="b">
        <f ca="1">AND(Accueil!$Z$100="Régulière",Accueil!$E$8="Oui",$AA639,NOT($AB639),OR($AE639="",Accueil!$E$10="",NOT(ISNUMBER(Accueil!$E$10)),$AE639&gt;=Accueil!$E$10))</f>
        <v>0</v>
      </c>
      <c r="AE639" s="247" t="str">
        <f>IF(NOT(_xlfn.ISFORMULA(A639)),IF(ISNUMBER(A639),A639,IF(NOT(_xlfn.ISFORMULA(D639)),IF(AND(ISNUMBER(D639),D639&lt;&gt;0),Accueil!$B$7,IF(NOT(_xlfn.ISFORMULA(G639)),IF(AND(ISNUMBER(G639),G639&lt;&gt;0),Accueil!$B$7,""),"")),IF(NOT(_xlfn.ISFORMULA(G639)),IF(AND(ISNUMBER(G639),G639&lt;&gt;0),Accueil!$B$7,""),""))),IF(NOT(_xlfn.ISFORMULA(D639)),IF(AND(ISNUMBER(D639),D639&lt;&gt;0),Accueil!$B$7,IF(NOT(_xlfn.ISFORMULA(G639)),IF(AND(ISNUMBER(G639),G639&lt;&gt;0),Accueil!$B$7,""),"")),IF(NOT(_xlfn.ISFORMULA(G639)),IF(AND(ISNUMBER(G639),G639&lt;&gt;0),Accueil!$B$7,""),"")))</f>
        <v/>
      </c>
      <c r="AF639" s="231" t="str">
        <f t="shared" ca="1" si="107"/>
        <v/>
      </c>
      <c r="AG639" s="231">
        <f ca="1">IF($AC639,ROUND(IF(ISNUMBER(E639),E639,0)*(IF(OR(ISNUMBER(SEARCH("Non déductible",$C639)),ISNUMBER(SEARCH("Non deductible",$C639))),0,IF(ISNUMBER(SEARCH("Repas",$C639)),0.5,IF(ISNUMBER(SEARCH("Bureau à domicile",$C639)),Accueil!$B$13,IF(OR(ISNUMBER(SEARCH("Véhicule",$C639)),ISNUMBER(SEARCH("Vehicule",$C639)),ISNUMBER(SEARCH("vehicule",$C639))),Accueil!$B$14,IFERROR(VLOOKUP($C639,$L$3:$P$43,5,FALSE),1)))))),2),0)</f>
        <v>0</v>
      </c>
      <c r="AH639" s="231">
        <f ca="1">IF($AD639,ROUND(IF(ISNUMBER(F639),F639,0)*(IF(OR(ISNUMBER(SEARCH("Non déductible",$C639)),ISNUMBER(SEARCH("Non deductible",$C639))),0,IF(ISNUMBER(SEARCH("Repas",$C639)),0.5,IF(ISNUMBER(SEARCH("Bureau à domicile",$C639)),Accueil!$B$13,IF(OR(ISNUMBER(SEARCH("Véhicule",$C639)),ISNUMBER(SEARCH("Vehicule",$C639)),ISNUMBER(SEARCH("vehicule",$C639))),Accueil!$B$14,IFERROR(VLOOKUP($C639,$L$3:$P$43,5,FALSE),1)))))),2),0)</f>
        <v>0</v>
      </c>
    </row>
    <row r="640" spans="1:34" ht="20.100000000000001" customHeight="1" x14ac:dyDescent="0.25">
      <c r="A640" s="248" t="str">
        <f>IF(NOT(_xlfn.ISFORMULA(D640)),IF(AND(ISNUMBER(D640),D640&lt;&gt;0),Accueil!$B$7,IF(NOT(_xlfn.ISFORMULA(G640)),IF(AND(ISNUMBER(G640),G640&lt;&gt;0),Accueil!$B$7,""),"")),IF(NOT(_xlfn.ISFORMULA(G640)),IF(AND(ISNUMBER(G640),G640&lt;&gt;0),Accueil!$B$7,""),""))</f>
        <v/>
      </c>
      <c r="B640" s="37"/>
      <c r="C640" s="50"/>
      <c r="D640" s="249" t="str">
        <f t="shared" ca="1" si="98"/>
        <v/>
      </c>
      <c r="E640" s="223" t="str">
        <f t="shared" ca="1" si="99"/>
        <v/>
      </c>
      <c r="F640" s="223" t="str">
        <f t="shared" ca="1" si="100"/>
        <v/>
      </c>
      <c r="G640" s="224" t="str">
        <f t="shared" ca="1" si="101"/>
        <v/>
      </c>
      <c r="H640" s="255" t="str">
        <f t="shared" ca="1" si="102"/>
        <v/>
      </c>
      <c r="I640" s="251" t="str">
        <f t="shared" ca="1" si="103"/>
        <v/>
      </c>
      <c r="J640" s="244" t="str">
        <f t="shared" ca="1" si="104"/>
        <v/>
      </c>
      <c r="K640" s="35"/>
      <c r="L640" s="148"/>
      <c r="M640" s="148"/>
      <c r="N640" s="148"/>
      <c r="O640" s="148"/>
      <c r="P640" s="148"/>
      <c r="Q640" s="148"/>
      <c r="R640" s="148"/>
      <c r="S640" s="148"/>
      <c r="T640" s="197"/>
      <c r="U640" s="35"/>
      <c r="X640" s="148"/>
      <c r="Y640" s="148"/>
      <c r="Z640" s="148"/>
      <c r="AA640" s="228" t="b">
        <f t="shared" ca="1" si="105"/>
        <v>1</v>
      </c>
      <c r="AB640" s="228" t="b">
        <f t="shared" si="106"/>
        <v>0</v>
      </c>
      <c r="AC640" s="228" t="b">
        <f ca="1">AND(Accueil!$Z$100="Régulière",Accueil!$E$5="Oui",$AA640,NOT($AB640),OR($AE640="",Accueil!$E$7="",NOT(ISNUMBER(Accueil!$E$7)),$AE640&gt;=Accueil!$E$7))</f>
        <v>0</v>
      </c>
      <c r="AD640" s="228" t="b">
        <f ca="1">AND(Accueil!$Z$100="Régulière",Accueil!$E$8="Oui",$AA640,NOT($AB640),OR($AE640="",Accueil!$E$10="",NOT(ISNUMBER(Accueil!$E$10)),$AE640&gt;=Accueil!$E$10))</f>
        <v>0</v>
      </c>
      <c r="AE640" s="247" t="str">
        <f>IF(NOT(_xlfn.ISFORMULA(A640)),IF(ISNUMBER(A640),A640,IF(NOT(_xlfn.ISFORMULA(D640)),IF(AND(ISNUMBER(D640),D640&lt;&gt;0),Accueil!$B$7,IF(NOT(_xlfn.ISFORMULA(G640)),IF(AND(ISNUMBER(G640),G640&lt;&gt;0),Accueil!$B$7,""),"")),IF(NOT(_xlfn.ISFORMULA(G640)),IF(AND(ISNUMBER(G640),G640&lt;&gt;0),Accueil!$B$7,""),""))),IF(NOT(_xlfn.ISFORMULA(D640)),IF(AND(ISNUMBER(D640),D640&lt;&gt;0),Accueil!$B$7,IF(NOT(_xlfn.ISFORMULA(G640)),IF(AND(ISNUMBER(G640),G640&lt;&gt;0),Accueil!$B$7,""),"")),IF(NOT(_xlfn.ISFORMULA(G640)),IF(AND(ISNUMBER(G640),G640&lt;&gt;0),Accueil!$B$7,""),"")))</f>
        <v/>
      </c>
      <c r="AF640" s="231" t="str">
        <f t="shared" ca="1" si="107"/>
        <v/>
      </c>
      <c r="AG640" s="231">
        <f ca="1">IF($AC640,ROUND(IF(ISNUMBER(E640),E640,0)*(IF(OR(ISNUMBER(SEARCH("Non déductible",$C640)),ISNUMBER(SEARCH("Non deductible",$C640))),0,IF(ISNUMBER(SEARCH("Repas",$C640)),0.5,IF(ISNUMBER(SEARCH("Bureau à domicile",$C640)),Accueil!$B$13,IF(OR(ISNUMBER(SEARCH("Véhicule",$C640)),ISNUMBER(SEARCH("Vehicule",$C640)),ISNUMBER(SEARCH("vehicule",$C640))),Accueil!$B$14,IFERROR(VLOOKUP($C640,$L$3:$P$43,5,FALSE),1)))))),2),0)</f>
        <v>0</v>
      </c>
      <c r="AH640" s="231">
        <f ca="1">IF($AD640,ROUND(IF(ISNUMBER(F640),F640,0)*(IF(OR(ISNUMBER(SEARCH("Non déductible",$C640)),ISNUMBER(SEARCH("Non deductible",$C640))),0,IF(ISNUMBER(SEARCH("Repas",$C640)),0.5,IF(ISNUMBER(SEARCH("Bureau à domicile",$C640)),Accueil!$B$13,IF(OR(ISNUMBER(SEARCH("Véhicule",$C640)),ISNUMBER(SEARCH("Vehicule",$C640)),ISNUMBER(SEARCH("vehicule",$C640))),Accueil!$B$14,IFERROR(VLOOKUP($C640,$L$3:$P$43,5,FALSE),1)))))),2),0)</f>
        <v>0</v>
      </c>
    </row>
    <row r="641" spans="1:34" ht="20.100000000000001" customHeight="1" x14ac:dyDescent="0.25">
      <c r="A641" s="248" t="str">
        <f>IF(NOT(_xlfn.ISFORMULA(D641)),IF(AND(ISNUMBER(D641),D641&lt;&gt;0),Accueil!$B$7,IF(NOT(_xlfn.ISFORMULA(G641)),IF(AND(ISNUMBER(G641),G641&lt;&gt;0),Accueil!$B$7,""),"")),IF(NOT(_xlfn.ISFORMULA(G641)),IF(AND(ISNUMBER(G641),G641&lt;&gt;0),Accueil!$B$7,""),""))</f>
        <v/>
      </c>
      <c r="B641" s="37"/>
      <c r="C641" s="50"/>
      <c r="D641" s="249" t="str">
        <f t="shared" ca="1" si="98"/>
        <v/>
      </c>
      <c r="E641" s="223" t="str">
        <f t="shared" ca="1" si="99"/>
        <v/>
      </c>
      <c r="F641" s="223" t="str">
        <f t="shared" ca="1" si="100"/>
        <v/>
      </c>
      <c r="G641" s="224" t="str">
        <f t="shared" ca="1" si="101"/>
        <v/>
      </c>
      <c r="H641" s="255" t="str">
        <f t="shared" ca="1" si="102"/>
        <v/>
      </c>
      <c r="I641" s="251" t="str">
        <f t="shared" ca="1" si="103"/>
        <v/>
      </c>
      <c r="J641" s="244" t="str">
        <f t="shared" ca="1" si="104"/>
        <v/>
      </c>
      <c r="K641" s="35"/>
      <c r="L641" s="148"/>
      <c r="M641" s="148"/>
      <c r="N641" s="148"/>
      <c r="O641" s="148"/>
      <c r="P641" s="148"/>
      <c r="Q641" s="148"/>
      <c r="R641" s="148"/>
      <c r="S641" s="148"/>
      <c r="T641" s="197"/>
      <c r="U641" s="35"/>
      <c r="X641" s="148"/>
      <c r="Y641" s="148"/>
      <c r="Z641" s="148"/>
      <c r="AA641" s="228" t="b">
        <f t="shared" ca="1" si="105"/>
        <v>1</v>
      </c>
      <c r="AB641" s="228" t="b">
        <f t="shared" si="106"/>
        <v>0</v>
      </c>
      <c r="AC641" s="228" t="b">
        <f ca="1">AND(Accueil!$Z$100="Régulière",Accueil!$E$5="Oui",$AA641,NOT($AB641),OR($AE641="",Accueil!$E$7="",NOT(ISNUMBER(Accueil!$E$7)),$AE641&gt;=Accueil!$E$7))</f>
        <v>0</v>
      </c>
      <c r="AD641" s="228" t="b">
        <f ca="1">AND(Accueil!$Z$100="Régulière",Accueil!$E$8="Oui",$AA641,NOT($AB641),OR($AE641="",Accueil!$E$10="",NOT(ISNUMBER(Accueil!$E$10)),$AE641&gt;=Accueil!$E$10))</f>
        <v>0</v>
      </c>
      <c r="AE641" s="247" t="str">
        <f>IF(NOT(_xlfn.ISFORMULA(A641)),IF(ISNUMBER(A641),A641,IF(NOT(_xlfn.ISFORMULA(D641)),IF(AND(ISNUMBER(D641),D641&lt;&gt;0),Accueil!$B$7,IF(NOT(_xlfn.ISFORMULA(G641)),IF(AND(ISNUMBER(G641),G641&lt;&gt;0),Accueil!$B$7,""),"")),IF(NOT(_xlfn.ISFORMULA(G641)),IF(AND(ISNUMBER(G641),G641&lt;&gt;0),Accueil!$B$7,""),""))),IF(NOT(_xlfn.ISFORMULA(D641)),IF(AND(ISNUMBER(D641),D641&lt;&gt;0),Accueil!$B$7,IF(NOT(_xlfn.ISFORMULA(G641)),IF(AND(ISNUMBER(G641),G641&lt;&gt;0),Accueil!$B$7,""),"")),IF(NOT(_xlfn.ISFORMULA(G641)),IF(AND(ISNUMBER(G641),G641&lt;&gt;0),Accueil!$B$7,""),"")))</f>
        <v/>
      </c>
      <c r="AF641" s="231" t="str">
        <f t="shared" ca="1" si="107"/>
        <v/>
      </c>
      <c r="AG641" s="231">
        <f ca="1">IF($AC641,ROUND(IF(ISNUMBER(E641),E641,0)*(IF(OR(ISNUMBER(SEARCH("Non déductible",$C641)),ISNUMBER(SEARCH("Non deductible",$C641))),0,IF(ISNUMBER(SEARCH("Repas",$C641)),0.5,IF(ISNUMBER(SEARCH("Bureau à domicile",$C641)),Accueil!$B$13,IF(OR(ISNUMBER(SEARCH("Véhicule",$C641)),ISNUMBER(SEARCH("Vehicule",$C641)),ISNUMBER(SEARCH("vehicule",$C641))),Accueil!$B$14,IFERROR(VLOOKUP($C641,$L$3:$P$43,5,FALSE),1)))))),2),0)</f>
        <v>0</v>
      </c>
      <c r="AH641" s="231">
        <f ca="1">IF($AD641,ROUND(IF(ISNUMBER(F641),F641,0)*(IF(OR(ISNUMBER(SEARCH("Non déductible",$C641)),ISNUMBER(SEARCH("Non deductible",$C641))),0,IF(ISNUMBER(SEARCH("Repas",$C641)),0.5,IF(ISNUMBER(SEARCH("Bureau à domicile",$C641)),Accueil!$B$13,IF(OR(ISNUMBER(SEARCH("Véhicule",$C641)),ISNUMBER(SEARCH("Vehicule",$C641)),ISNUMBER(SEARCH("vehicule",$C641))),Accueil!$B$14,IFERROR(VLOOKUP($C641,$L$3:$P$43,5,FALSE),1)))))),2),0)</f>
        <v>0</v>
      </c>
    </row>
    <row r="642" spans="1:34" ht="20.100000000000001" customHeight="1" x14ac:dyDescent="0.25">
      <c r="A642" s="248" t="str">
        <f>IF(NOT(_xlfn.ISFORMULA(D642)),IF(AND(ISNUMBER(D642),D642&lt;&gt;0),Accueil!$B$7,IF(NOT(_xlfn.ISFORMULA(G642)),IF(AND(ISNUMBER(G642),G642&lt;&gt;0),Accueil!$B$7,""),"")),IF(NOT(_xlfn.ISFORMULA(G642)),IF(AND(ISNUMBER(G642),G642&lt;&gt;0),Accueil!$B$7,""),""))</f>
        <v/>
      </c>
      <c r="B642" s="37"/>
      <c r="C642" s="50"/>
      <c r="D642" s="249" t="str">
        <f t="shared" ca="1" si="98"/>
        <v/>
      </c>
      <c r="E642" s="223" t="str">
        <f t="shared" ca="1" si="99"/>
        <v/>
      </c>
      <c r="F642" s="223" t="str">
        <f t="shared" ca="1" si="100"/>
        <v/>
      </c>
      <c r="G642" s="224" t="str">
        <f t="shared" ca="1" si="101"/>
        <v/>
      </c>
      <c r="H642" s="255" t="str">
        <f t="shared" ca="1" si="102"/>
        <v/>
      </c>
      <c r="I642" s="251" t="str">
        <f t="shared" ca="1" si="103"/>
        <v/>
      </c>
      <c r="J642" s="244" t="str">
        <f t="shared" ca="1" si="104"/>
        <v/>
      </c>
      <c r="K642" s="35"/>
      <c r="L642" s="148"/>
      <c r="M642" s="148"/>
      <c r="N642" s="148"/>
      <c r="O642" s="148"/>
      <c r="P642" s="148"/>
      <c r="Q642" s="148"/>
      <c r="R642" s="148"/>
      <c r="S642" s="148"/>
      <c r="T642" s="197"/>
      <c r="U642" s="35"/>
      <c r="X642" s="148"/>
      <c r="Y642" s="148"/>
      <c r="Z642" s="148"/>
      <c r="AA642" s="228" t="b">
        <f t="shared" ca="1" si="105"/>
        <v>1</v>
      </c>
      <c r="AB642" s="228" t="b">
        <f t="shared" si="106"/>
        <v>0</v>
      </c>
      <c r="AC642" s="228" t="b">
        <f ca="1">AND(Accueil!$Z$100="Régulière",Accueil!$E$5="Oui",$AA642,NOT($AB642),OR($AE642="",Accueil!$E$7="",NOT(ISNUMBER(Accueil!$E$7)),$AE642&gt;=Accueil!$E$7))</f>
        <v>0</v>
      </c>
      <c r="AD642" s="228" t="b">
        <f ca="1">AND(Accueil!$Z$100="Régulière",Accueil!$E$8="Oui",$AA642,NOT($AB642),OR($AE642="",Accueil!$E$10="",NOT(ISNUMBER(Accueil!$E$10)),$AE642&gt;=Accueil!$E$10))</f>
        <v>0</v>
      </c>
      <c r="AE642" s="247" t="str">
        <f>IF(NOT(_xlfn.ISFORMULA(A642)),IF(ISNUMBER(A642),A642,IF(NOT(_xlfn.ISFORMULA(D642)),IF(AND(ISNUMBER(D642),D642&lt;&gt;0),Accueil!$B$7,IF(NOT(_xlfn.ISFORMULA(G642)),IF(AND(ISNUMBER(G642),G642&lt;&gt;0),Accueil!$B$7,""),"")),IF(NOT(_xlfn.ISFORMULA(G642)),IF(AND(ISNUMBER(G642),G642&lt;&gt;0),Accueil!$B$7,""),""))),IF(NOT(_xlfn.ISFORMULA(D642)),IF(AND(ISNUMBER(D642),D642&lt;&gt;0),Accueil!$B$7,IF(NOT(_xlfn.ISFORMULA(G642)),IF(AND(ISNUMBER(G642),G642&lt;&gt;0),Accueil!$B$7,""),"")),IF(NOT(_xlfn.ISFORMULA(G642)),IF(AND(ISNUMBER(G642),G642&lt;&gt;0),Accueil!$B$7,""),"")))</f>
        <v/>
      </c>
      <c r="AF642" s="231" t="str">
        <f t="shared" ca="1" si="107"/>
        <v/>
      </c>
      <c r="AG642" s="231">
        <f ca="1">IF($AC642,ROUND(IF(ISNUMBER(E642),E642,0)*(IF(OR(ISNUMBER(SEARCH("Non déductible",$C642)),ISNUMBER(SEARCH("Non deductible",$C642))),0,IF(ISNUMBER(SEARCH("Repas",$C642)),0.5,IF(ISNUMBER(SEARCH("Bureau à domicile",$C642)),Accueil!$B$13,IF(OR(ISNUMBER(SEARCH("Véhicule",$C642)),ISNUMBER(SEARCH("Vehicule",$C642)),ISNUMBER(SEARCH("vehicule",$C642))),Accueil!$B$14,IFERROR(VLOOKUP($C642,$L$3:$P$43,5,FALSE),1)))))),2),0)</f>
        <v>0</v>
      </c>
      <c r="AH642" s="231">
        <f ca="1">IF($AD642,ROUND(IF(ISNUMBER(F642),F642,0)*(IF(OR(ISNUMBER(SEARCH("Non déductible",$C642)),ISNUMBER(SEARCH("Non deductible",$C642))),0,IF(ISNUMBER(SEARCH("Repas",$C642)),0.5,IF(ISNUMBER(SEARCH("Bureau à domicile",$C642)),Accueil!$B$13,IF(OR(ISNUMBER(SEARCH("Véhicule",$C642)),ISNUMBER(SEARCH("Vehicule",$C642)),ISNUMBER(SEARCH("vehicule",$C642))),Accueil!$B$14,IFERROR(VLOOKUP($C642,$L$3:$P$43,5,FALSE),1)))))),2),0)</f>
        <v>0</v>
      </c>
    </row>
    <row r="643" spans="1:34" ht="20.100000000000001" customHeight="1" x14ac:dyDescent="0.25">
      <c r="A643" s="248" t="str">
        <f>IF(NOT(_xlfn.ISFORMULA(D643)),IF(AND(ISNUMBER(D643),D643&lt;&gt;0),Accueil!$B$7,IF(NOT(_xlfn.ISFORMULA(G643)),IF(AND(ISNUMBER(G643),G643&lt;&gt;0),Accueil!$B$7,""),"")),IF(NOT(_xlfn.ISFORMULA(G643)),IF(AND(ISNUMBER(G643),G643&lt;&gt;0),Accueil!$B$7,""),""))</f>
        <v/>
      </c>
      <c r="B643" s="37"/>
      <c r="C643" s="50"/>
      <c r="D643" s="249" t="str">
        <f t="shared" ref="D643:D706" ca="1" si="108">IF(AND(NOT(_xlfn.ISFORMULA(G643)),G643&lt;&gt;"",G643&lt;&gt;0),ROUND(G643-IF($AC643,IF(ISNUMBER(E643),ROUND(E643,2),0),0)-IF($AD643,IF(ISNUMBER(F643),ROUND(F643,2),0),0),2),"")</f>
        <v/>
      </c>
      <c r="E643" s="223" t="str">
        <f t="shared" ref="E643:E706" ca="1" si="109">IF(NOT($AC643),"",IF(AND(NOT(_xlfn.ISFORMULA(G643)),G643&lt;&gt;"",G643&lt;&gt;0),IF(AND($AD643,NOT(_xlfn.ISFORMULA(F643)),ISNUMBER(F643)),ROUND((G643-F643)/(1+0.05)*0.05,2),ROUND(G643/(1+IF($AC643,0.05,0)+IF($AD643,0.09975,0))*0.05,2)),IF(OR(D643="",D643=0),"",ROUND(D643*0.05,2))))</f>
        <v/>
      </c>
      <c r="F643" s="223" t="str">
        <f t="shared" ref="F643:F706" ca="1" si="110">IF(NOT($AD643),"",IF(AND(NOT(_xlfn.ISFORMULA(G643)),G643&lt;&gt;"",G643&lt;&gt;0),IF(AND($AC643,NOT(_xlfn.ISFORMULA(E643)),ISNUMBER(E643)),ROUND((G643-E643)/(1+0.09975)*0.09975,2),ROUND(G643/(1+IF($AC643,0.05,0)+IF($AD643,0.09975,0))*0.09975,2)),IF(OR(D643="",D643=0),"",ROUND(D643*0.09975,2))))</f>
        <v/>
      </c>
      <c r="G643" s="224" t="str">
        <f t="shared" ref="G643:G706" ca="1" si="111">IF(OR(D643="",D643=0),"",ROUND(D643+IF($AC643,IF(ISNUMBER(E643),ROUND(E643,2),0),0)+IF($AD643,IF(ISNUMBER(F643),ROUND(F643,2),0),0),2))</f>
        <v/>
      </c>
      <c r="H643" s="255" t="str">
        <f t="shared" ref="H643:H706" ca="1" si="112">IF(OR(D643="",D643=0),"","$ CAD - Dollar Canadien")</f>
        <v/>
      </c>
      <c r="I643" s="251" t="str">
        <f t="shared" ref="I643:I706" ca="1" si="113">IF(OR(D643="",D643=0),"",IFERROR(VLOOKUP(H643, $V$3:$W$23, 2, FALSE), 1))</f>
        <v/>
      </c>
      <c r="J643" s="244" t="str">
        <f t="shared" ref="J643:J706" ca="1" si="114">IF(OR($AF643="",$AF643=0),"",ROUND($AF643*I643,2))</f>
        <v/>
      </c>
      <c r="K643" s="35"/>
      <c r="L643" s="148"/>
      <c r="M643" s="148"/>
      <c r="N643" s="148"/>
      <c r="O643" s="148"/>
      <c r="P643" s="148"/>
      <c r="Q643" s="148"/>
      <c r="R643" s="148"/>
      <c r="S643" s="148"/>
      <c r="T643" s="197"/>
      <c r="U643" s="35"/>
      <c r="X643" s="148"/>
      <c r="Y643" s="148"/>
      <c r="Z643" s="148"/>
      <c r="AA643" s="228" t="b">
        <f t="shared" ref="AA643:AA706" ca="1" si="115">OR(H643="",H643="$ CAD - Dollar Canadien")</f>
        <v>1</v>
      </c>
      <c r="AB643" s="228" t="b">
        <f t="shared" ref="AB643:AB706" si="116">OR(ISNUMBER(SEARCH("Assurance",C643)),ISNUMBER(SEARCH("Bureau à domicile - loyer",C643)),ISNUMBER(SEARCH("Taxes foncières",C643)),ISNUMBER(SEARCH("Taxe d'affaires",C643)),ISNUMBER(SEARCH("Permis",C643)),ISNUMBER(SEARCH("cotisation",C643)),ISNUMBER(SEARCH("Immatriculation",C643)),ISNUMBER(SEARCH("Intérêt",C643)),ISNUMBER(SEARCH("Interet",C643)),ISNUMBER(SEARCH("Frais bancaires",C643)),ISNUMBER(SEARCH("Salaires",C643)),ISNUMBER(SEARCH("sans taxe",B643)),ISNUMBER(SEARCH("pas de taxe",B643)),ISNUMBER(SEARCH("no tax",B643)))</f>
        <v>0</v>
      </c>
      <c r="AC643" s="228" t="b">
        <f ca="1">AND(Accueil!$Z$100="Régulière",Accueil!$E$5="Oui",$AA643,NOT($AB643),OR($AE643="",Accueil!$E$7="",NOT(ISNUMBER(Accueil!$E$7)),$AE643&gt;=Accueil!$E$7))</f>
        <v>0</v>
      </c>
      <c r="AD643" s="228" t="b">
        <f ca="1">AND(Accueil!$Z$100="Régulière",Accueil!$E$8="Oui",$AA643,NOT($AB643),OR($AE643="",Accueil!$E$10="",NOT(ISNUMBER(Accueil!$E$10)),$AE643&gt;=Accueil!$E$10))</f>
        <v>0</v>
      </c>
      <c r="AE643" s="247" t="str">
        <f>IF(NOT(_xlfn.ISFORMULA(A643)),IF(ISNUMBER(A643),A643,IF(NOT(_xlfn.ISFORMULA(D643)),IF(AND(ISNUMBER(D643),D643&lt;&gt;0),Accueil!$B$7,IF(NOT(_xlfn.ISFORMULA(G643)),IF(AND(ISNUMBER(G643),G643&lt;&gt;0),Accueil!$B$7,""),"")),IF(NOT(_xlfn.ISFORMULA(G643)),IF(AND(ISNUMBER(G643),G643&lt;&gt;0),Accueil!$B$7,""),""))),IF(NOT(_xlfn.ISFORMULA(D643)),IF(AND(ISNUMBER(D643),D643&lt;&gt;0),Accueil!$B$7,IF(NOT(_xlfn.ISFORMULA(G643)),IF(AND(ISNUMBER(G643),G643&lt;&gt;0),Accueil!$B$7,""),"")),IF(NOT(_xlfn.ISFORMULA(G643)),IF(AND(ISNUMBER(G643),G643&lt;&gt;0),Accueil!$B$7,""),"")))</f>
        <v/>
      </c>
      <c r="AF643" s="231" t="str">
        <f t="shared" ref="AF643:AF706" ca="1" si="117">IF(AND(NOT(_xlfn.ISFORMULA(G643)),G643&lt;&gt;"",G643&lt;&gt;0),ROUND(G643-IF($AC643,IF(ISNUMBER(E643),ROUND(E643,2),0),0)-IF($AD643,IF(ISNUMBER(F643),ROUND(F643,2),0),0),2),IF(OR(D643="",D643=0),"",D643))</f>
        <v/>
      </c>
      <c r="AG643" s="231">
        <f ca="1">IF($AC643,ROUND(IF(ISNUMBER(E643),E643,0)*(IF(OR(ISNUMBER(SEARCH("Non déductible",$C643)),ISNUMBER(SEARCH("Non deductible",$C643))),0,IF(ISNUMBER(SEARCH("Repas",$C643)),0.5,IF(ISNUMBER(SEARCH("Bureau à domicile",$C643)),Accueil!$B$13,IF(OR(ISNUMBER(SEARCH("Véhicule",$C643)),ISNUMBER(SEARCH("Vehicule",$C643)),ISNUMBER(SEARCH("vehicule",$C643))),Accueil!$B$14,IFERROR(VLOOKUP($C643,$L$3:$P$43,5,FALSE),1)))))),2),0)</f>
        <v>0</v>
      </c>
      <c r="AH643" s="231">
        <f ca="1">IF($AD643,ROUND(IF(ISNUMBER(F643),F643,0)*(IF(OR(ISNUMBER(SEARCH("Non déductible",$C643)),ISNUMBER(SEARCH("Non deductible",$C643))),0,IF(ISNUMBER(SEARCH("Repas",$C643)),0.5,IF(ISNUMBER(SEARCH("Bureau à domicile",$C643)),Accueil!$B$13,IF(OR(ISNUMBER(SEARCH("Véhicule",$C643)),ISNUMBER(SEARCH("Vehicule",$C643)),ISNUMBER(SEARCH("vehicule",$C643))),Accueil!$B$14,IFERROR(VLOOKUP($C643,$L$3:$P$43,5,FALSE),1)))))),2),0)</f>
        <v>0</v>
      </c>
    </row>
    <row r="644" spans="1:34" ht="20.100000000000001" customHeight="1" x14ac:dyDescent="0.25">
      <c r="A644" s="248" t="str">
        <f>IF(NOT(_xlfn.ISFORMULA(D644)),IF(AND(ISNUMBER(D644),D644&lt;&gt;0),Accueil!$B$7,IF(NOT(_xlfn.ISFORMULA(G644)),IF(AND(ISNUMBER(G644),G644&lt;&gt;0),Accueil!$B$7,""),"")),IF(NOT(_xlfn.ISFORMULA(G644)),IF(AND(ISNUMBER(G644),G644&lt;&gt;0),Accueil!$B$7,""),""))</f>
        <v/>
      </c>
      <c r="B644" s="37"/>
      <c r="C644" s="50"/>
      <c r="D644" s="249" t="str">
        <f t="shared" ca="1" si="108"/>
        <v/>
      </c>
      <c r="E644" s="223" t="str">
        <f t="shared" ca="1" si="109"/>
        <v/>
      </c>
      <c r="F644" s="223" t="str">
        <f t="shared" ca="1" si="110"/>
        <v/>
      </c>
      <c r="G644" s="224" t="str">
        <f t="shared" ca="1" si="111"/>
        <v/>
      </c>
      <c r="H644" s="255" t="str">
        <f t="shared" ca="1" si="112"/>
        <v/>
      </c>
      <c r="I644" s="251" t="str">
        <f t="shared" ca="1" si="113"/>
        <v/>
      </c>
      <c r="J644" s="244" t="str">
        <f t="shared" ca="1" si="114"/>
        <v/>
      </c>
      <c r="K644" s="35"/>
      <c r="L644" s="148"/>
      <c r="M644" s="148"/>
      <c r="N644" s="148"/>
      <c r="O644" s="148"/>
      <c r="P644" s="148"/>
      <c r="Q644" s="148"/>
      <c r="R644" s="148"/>
      <c r="S644" s="148"/>
      <c r="T644" s="197"/>
      <c r="U644" s="35"/>
      <c r="X644" s="148"/>
      <c r="Y644" s="148"/>
      <c r="Z644" s="148"/>
      <c r="AA644" s="228" t="b">
        <f t="shared" ca="1" si="115"/>
        <v>1</v>
      </c>
      <c r="AB644" s="228" t="b">
        <f t="shared" si="116"/>
        <v>0</v>
      </c>
      <c r="AC644" s="228" t="b">
        <f ca="1">AND(Accueil!$Z$100="Régulière",Accueil!$E$5="Oui",$AA644,NOT($AB644),OR($AE644="",Accueil!$E$7="",NOT(ISNUMBER(Accueil!$E$7)),$AE644&gt;=Accueil!$E$7))</f>
        <v>0</v>
      </c>
      <c r="AD644" s="228" t="b">
        <f ca="1">AND(Accueil!$Z$100="Régulière",Accueil!$E$8="Oui",$AA644,NOT($AB644),OR($AE644="",Accueil!$E$10="",NOT(ISNUMBER(Accueil!$E$10)),$AE644&gt;=Accueil!$E$10))</f>
        <v>0</v>
      </c>
      <c r="AE644" s="247" t="str">
        <f>IF(NOT(_xlfn.ISFORMULA(A644)),IF(ISNUMBER(A644),A644,IF(NOT(_xlfn.ISFORMULA(D644)),IF(AND(ISNUMBER(D644),D644&lt;&gt;0),Accueil!$B$7,IF(NOT(_xlfn.ISFORMULA(G644)),IF(AND(ISNUMBER(G644),G644&lt;&gt;0),Accueil!$B$7,""),"")),IF(NOT(_xlfn.ISFORMULA(G644)),IF(AND(ISNUMBER(G644),G644&lt;&gt;0),Accueil!$B$7,""),""))),IF(NOT(_xlfn.ISFORMULA(D644)),IF(AND(ISNUMBER(D644),D644&lt;&gt;0),Accueil!$B$7,IF(NOT(_xlfn.ISFORMULA(G644)),IF(AND(ISNUMBER(G644),G644&lt;&gt;0),Accueil!$B$7,""),"")),IF(NOT(_xlfn.ISFORMULA(G644)),IF(AND(ISNUMBER(G644),G644&lt;&gt;0),Accueil!$B$7,""),"")))</f>
        <v/>
      </c>
      <c r="AF644" s="231" t="str">
        <f t="shared" ca="1" si="117"/>
        <v/>
      </c>
      <c r="AG644" s="231">
        <f ca="1">IF($AC644,ROUND(IF(ISNUMBER(E644),E644,0)*(IF(OR(ISNUMBER(SEARCH("Non déductible",$C644)),ISNUMBER(SEARCH("Non deductible",$C644))),0,IF(ISNUMBER(SEARCH("Repas",$C644)),0.5,IF(ISNUMBER(SEARCH("Bureau à domicile",$C644)),Accueil!$B$13,IF(OR(ISNUMBER(SEARCH("Véhicule",$C644)),ISNUMBER(SEARCH("Vehicule",$C644)),ISNUMBER(SEARCH("vehicule",$C644))),Accueil!$B$14,IFERROR(VLOOKUP($C644,$L$3:$P$43,5,FALSE),1)))))),2),0)</f>
        <v>0</v>
      </c>
      <c r="AH644" s="231">
        <f ca="1">IF($AD644,ROUND(IF(ISNUMBER(F644),F644,0)*(IF(OR(ISNUMBER(SEARCH("Non déductible",$C644)),ISNUMBER(SEARCH("Non deductible",$C644))),0,IF(ISNUMBER(SEARCH("Repas",$C644)),0.5,IF(ISNUMBER(SEARCH("Bureau à domicile",$C644)),Accueil!$B$13,IF(OR(ISNUMBER(SEARCH("Véhicule",$C644)),ISNUMBER(SEARCH("Vehicule",$C644)),ISNUMBER(SEARCH("vehicule",$C644))),Accueil!$B$14,IFERROR(VLOOKUP($C644,$L$3:$P$43,5,FALSE),1)))))),2),0)</f>
        <v>0</v>
      </c>
    </row>
    <row r="645" spans="1:34" ht="20.100000000000001" customHeight="1" x14ac:dyDescent="0.25">
      <c r="A645" s="248" t="str">
        <f>IF(NOT(_xlfn.ISFORMULA(D645)),IF(AND(ISNUMBER(D645),D645&lt;&gt;0),Accueil!$B$7,IF(NOT(_xlfn.ISFORMULA(G645)),IF(AND(ISNUMBER(G645),G645&lt;&gt;0),Accueil!$B$7,""),"")),IF(NOT(_xlfn.ISFORMULA(G645)),IF(AND(ISNUMBER(G645),G645&lt;&gt;0),Accueil!$B$7,""),""))</f>
        <v/>
      </c>
      <c r="B645" s="37"/>
      <c r="C645" s="50"/>
      <c r="D645" s="249" t="str">
        <f t="shared" ca="1" si="108"/>
        <v/>
      </c>
      <c r="E645" s="223" t="str">
        <f t="shared" ca="1" si="109"/>
        <v/>
      </c>
      <c r="F645" s="223" t="str">
        <f t="shared" ca="1" si="110"/>
        <v/>
      </c>
      <c r="G645" s="224" t="str">
        <f t="shared" ca="1" si="111"/>
        <v/>
      </c>
      <c r="H645" s="255" t="str">
        <f t="shared" ca="1" si="112"/>
        <v/>
      </c>
      <c r="I645" s="251" t="str">
        <f t="shared" ca="1" si="113"/>
        <v/>
      </c>
      <c r="J645" s="244" t="str">
        <f t="shared" ca="1" si="114"/>
        <v/>
      </c>
      <c r="K645" s="35"/>
      <c r="L645" s="148"/>
      <c r="M645" s="148"/>
      <c r="N645" s="148"/>
      <c r="O645" s="148"/>
      <c r="P645" s="148"/>
      <c r="Q645" s="148"/>
      <c r="R645" s="148"/>
      <c r="S645" s="148"/>
      <c r="T645" s="197"/>
      <c r="U645" s="35"/>
      <c r="X645" s="148"/>
      <c r="Y645" s="148"/>
      <c r="Z645" s="148"/>
      <c r="AA645" s="228" t="b">
        <f t="shared" ca="1" si="115"/>
        <v>1</v>
      </c>
      <c r="AB645" s="228" t="b">
        <f t="shared" si="116"/>
        <v>0</v>
      </c>
      <c r="AC645" s="228" t="b">
        <f ca="1">AND(Accueil!$Z$100="Régulière",Accueil!$E$5="Oui",$AA645,NOT($AB645),OR($AE645="",Accueil!$E$7="",NOT(ISNUMBER(Accueil!$E$7)),$AE645&gt;=Accueil!$E$7))</f>
        <v>0</v>
      </c>
      <c r="AD645" s="228" t="b">
        <f ca="1">AND(Accueil!$Z$100="Régulière",Accueil!$E$8="Oui",$AA645,NOT($AB645),OR($AE645="",Accueil!$E$10="",NOT(ISNUMBER(Accueil!$E$10)),$AE645&gt;=Accueil!$E$10))</f>
        <v>0</v>
      </c>
      <c r="AE645" s="247" t="str">
        <f>IF(NOT(_xlfn.ISFORMULA(A645)),IF(ISNUMBER(A645),A645,IF(NOT(_xlfn.ISFORMULA(D645)),IF(AND(ISNUMBER(D645),D645&lt;&gt;0),Accueil!$B$7,IF(NOT(_xlfn.ISFORMULA(G645)),IF(AND(ISNUMBER(G645),G645&lt;&gt;0),Accueil!$B$7,""),"")),IF(NOT(_xlfn.ISFORMULA(G645)),IF(AND(ISNUMBER(G645),G645&lt;&gt;0),Accueil!$B$7,""),""))),IF(NOT(_xlfn.ISFORMULA(D645)),IF(AND(ISNUMBER(D645),D645&lt;&gt;0),Accueil!$B$7,IF(NOT(_xlfn.ISFORMULA(G645)),IF(AND(ISNUMBER(G645),G645&lt;&gt;0),Accueil!$B$7,""),"")),IF(NOT(_xlfn.ISFORMULA(G645)),IF(AND(ISNUMBER(G645),G645&lt;&gt;0),Accueil!$B$7,""),"")))</f>
        <v/>
      </c>
      <c r="AF645" s="231" t="str">
        <f t="shared" ca="1" si="117"/>
        <v/>
      </c>
      <c r="AG645" s="231">
        <f ca="1">IF($AC645,ROUND(IF(ISNUMBER(E645),E645,0)*(IF(OR(ISNUMBER(SEARCH("Non déductible",$C645)),ISNUMBER(SEARCH("Non deductible",$C645))),0,IF(ISNUMBER(SEARCH("Repas",$C645)),0.5,IF(ISNUMBER(SEARCH("Bureau à domicile",$C645)),Accueil!$B$13,IF(OR(ISNUMBER(SEARCH("Véhicule",$C645)),ISNUMBER(SEARCH("Vehicule",$C645)),ISNUMBER(SEARCH("vehicule",$C645))),Accueil!$B$14,IFERROR(VLOOKUP($C645,$L$3:$P$43,5,FALSE),1)))))),2),0)</f>
        <v>0</v>
      </c>
      <c r="AH645" s="231">
        <f ca="1">IF($AD645,ROUND(IF(ISNUMBER(F645),F645,0)*(IF(OR(ISNUMBER(SEARCH("Non déductible",$C645)),ISNUMBER(SEARCH("Non deductible",$C645))),0,IF(ISNUMBER(SEARCH("Repas",$C645)),0.5,IF(ISNUMBER(SEARCH("Bureau à domicile",$C645)),Accueil!$B$13,IF(OR(ISNUMBER(SEARCH("Véhicule",$C645)),ISNUMBER(SEARCH("Vehicule",$C645)),ISNUMBER(SEARCH("vehicule",$C645))),Accueil!$B$14,IFERROR(VLOOKUP($C645,$L$3:$P$43,5,FALSE),1)))))),2),0)</f>
        <v>0</v>
      </c>
    </row>
    <row r="646" spans="1:34" ht="20.100000000000001" customHeight="1" x14ac:dyDescent="0.25">
      <c r="A646" s="248" t="str">
        <f>IF(NOT(_xlfn.ISFORMULA(D646)),IF(AND(ISNUMBER(D646),D646&lt;&gt;0),Accueil!$B$7,IF(NOT(_xlfn.ISFORMULA(G646)),IF(AND(ISNUMBER(G646),G646&lt;&gt;0),Accueil!$B$7,""),"")),IF(NOT(_xlfn.ISFORMULA(G646)),IF(AND(ISNUMBER(G646),G646&lt;&gt;0),Accueil!$B$7,""),""))</f>
        <v/>
      </c>
      <c r="B646" s="37"/>
      <c r="C646" s="50"/>
      <c r="D646" s="249" t="str">
        <f t="shared" ca="1" si="108"/>
        <v/>
      </c>
      <c r="E646" s="223" t="str">
        <f t="shared" ca="1" si="109"/>
        <v/>
      </c>
      <c r="F646" s="223" t="str">
        <f t="shared" ca="1" si="110"/>
        <v/>
      </c>
      <c r="G646" s="224" t="str">
        <f t="shared" ca="1" si="111"/>
        <v/>
      </c>
      <c r="H646" s="255" t="str">
        <f t="shared" ca="1" si="112"/>
        <v/>
      </c>
      <c r="I646" s="251" t="str">
        <f t="shared" ca="1" si="113"/>
        <v/>
      </c>
      <c r="J646" s="244" t="str">
        <f t="shared" ca="1" si="114"/>
        <v/>
      </c>
      <c r="K646" s="35"/>
      <c r="L646" s="148"/>
      <c r="M646" s="148"/>
      <c r="N646" s="148"/>
      <c r="O646" s="148"/>
      <c r="P646" s="148"/>
      <c r="Q646" s="148"/>
      <c r="R646" s="148"/>
      <c r="S646" s="148"/>
      <c r="T646" s="197"/>
      <c r="U646" s="35"/>
      <c r="X646" s="148"/>
      <c r="Y646" s="148"/>
      <c r="Z646" s="148"/>
      <c r="AA646" s="228" t="b">
        <f t="shared" ca="1" si="115"/>
        <v>1</v>
      </c>
      <c r="AB646" s="228" t="b">
        <f t="shared" si="116"/>
        <v>0</v>
      </c>
      <c r="AC646" s="228" t="b">
        <f ca="1">AND(Accueil!$Z$100="Régulière",Accueil!$E$5="Oui",$AA646,NOT($AB646),OR($AE646="",Accueil!$E$7="",NOT(ISNUMBER(Accueil!$E$7)),$AE646&gt;=Accueil!$E$7))</f>
        <v>0</v>
      </c>
      <c r="AD646" s="228" t="b">
        <f ca="1">AND(Accueil!$Z$100="Régulière",Accueil!$E$8="Oui",$AA646,NOT($AB646),OR($AE646="",Accueil!$E$10="",NOT(ISNUMBER(Accueil!$E$10)),$AE646&gt;=Accueil!$E$10))</f>
        <v>0</v>
      </c>
      <c r="AE646" s="247" t="str">
        <f>IF(NOT(_xlfn.ISFORMULA(A646)),IF(ISNUMBER(A646),A646,IF(NOT(_xlfn.ISFORMULA(D646)),IF(AND(ISNUMBER(D646),D646&lt;&gt;0),Accueil!$B$7,IF(NOT(_xlfn.ISFORMULA(G646)),IF(AND(ISNUMBER(G646),G646&lt;&gt;0),Accueil!$B$7,""),"")),IF(NOT(_xlfn.ISFORMULA(G646)),IF(AND(ISNUMBER(G646),G646&lt;&gt;0),Accueil!$B$7,""),""))),IF(NOT(_xlfn.ISFORMULA(D646)),IF(AND(ISNUMBER(D646),D646&lt;&gt;0),Accueil!$B$7,IF(NOT(_xlfn.ISFORMULA(G646)),IF(AND(ISNUMBER(G646),G646&lt;&gt;0),Accueil!$B$7,""),"")),IF(NOT(_xlfn.ISFORMULA(G646)),IF(AND(ISNUMBER(G646),G646&lt;&gt;0),Accueil!$B$7,""),"")))</f>
        <v/>
      </c>
      <c r="AF646" s="231" t="str">
        <f t="shared" ca="1" si="117"/>
        <v/>
      </c>
      <c r="AG646" s="231">
        <f ca="1">IF($AC646,ROUND(IF(ISNUMBER(E646),E646,0)*(IF(OR(ISNUMBER(SEARCH("Non déductible",$C646)),ISNUMBER(SEARCH("Non deductible",$C646))),0,IF(ISNUMBER(SEARCH("Repas",$C646)),0.5,IF(ISNUMBER(SEARCH("Bureau à domicile",$C646)),Accueil!$B$13,IF(OR(ISNUMBER(SEARCH("Véhicule",$C646)),ISNUMBER(SEARCH("Vehicule",$C646)),ISNUMBER(SEARCH("vehicule",$C646))),Accueil!$B$14,IFERROR(VLOOKUP($C646,$L$3:$P$43,5,FALSE),1)))))),2),0)</f>
        <v>0</v>
      </c>
      <c r="AH646" s="231">
        <f ca="1">IF($AD646,ROUND(IF(ISNUMBER(F646),F646,0)*(IF(OR(ISNUMBER(SEARCH("Non déductible",$C646)),ISNUMBER(SEARCH("Non deductible",$C646))),0,IF(ISNUMBER(SEARCH("Repas",$C646)),0.5,IF(ISNUMBER(SEARCH("Bureau à domicile",$C646)),Accueil!$B$13,IF(OR(ISNUMBER(SEARCH("Véhicule",$C646)),ISNUMBER(SEARCH("Vehicule",$C646)),ISNUMBER(SEARCH("vehicule",$C646))),Accueil!$B$14,IFERROR(VLOOKUP($C646,$L$3:$P$43,5,FALSE),1)))))),2),0)</f>
        <v>0</v>
      </c>
    </row>
    <row r="647" spans="1:34" ht="20.100000000000001" customHeight="1" x14ac:dyDescent="0.25">
      <c r="A647" s="248" t="str">
        <f>IF(NOT(_xlfn.ISFORMULA(D647)),IF(AND(ISNUMBER(D647),D647&lt;&gt;0),Accueil!$B$7,IF(NOT(_xlfn.ISFORMULA(G647)),IF(AND(ISNUMBER(G647),G647&lt;&gt;0),Accueil!$B$7,""),"")),IF(NOT(_xlfn.ISFORMULA(G647)),IF(AND(ISNUMBER(G647),G647&lt;&gt;0),Accueil!$B$7,""),""))</f>
        <v/>
      </c>
      <c r="B647" s="37"/>
      <c r="C647" s="50"/>
      <c r="D647" s="249" t="str">
        <f t="shared" ca="1" si="108"/>
        <v/>
      </c>
      <c r="E647" s="223" t="str">
        <f t="shared" ca="1" si="109"/>
        <v/>
      </c>
      <c r="F647" s="223" t="str">
        <f t="shared" ca="1" si="110"/>
        <v/>
      </c>
      <c r="G647" s="224" t="str">
        <f t="shared" ca="1" si="111"/>
        <v/>
      </c>
      <c r="H647" s="255" t="str">
        <f t="shared" ca="1" si="112"/>
        <v/>
      </c>
      <c r="I647" s="251" t="str">
        <f t="shared" ca="1" si="113"/>
        <v/>
      </c>
      <c r="J647" s="244" t="str">
        <f t="shared" ca="1" si="114"/>
        <v/>
      </c>
      <c r="K647" s="35"/>
      <c r="L647" s="148"/>
      <c r="M647" s="148"/>
      <c r="N647" s="148"/>
      <c r="O647" s="148"/>
      <c r="P647" s="148"/>
      <c r="Q647" s="148"/>
      <c r="R647" s="148"/>
      <c r="S647" s="148"/>
      <c r="T647" s="197"/>
      <c r="U647" s="35"/>
      <c r="X647" s="148"/>
      <c r="Y647" s="148"/>
      <c r="Z647" s="148"/>
      <c r="AA647" s="228" t="b">
        <f t="shared" ca="1" si="115"/>
        <v>1</v>
      </c>
      <c r="AB647" s="228" t="b">
        <f t="shared" si="116"/>
        <v>0</v>
      </c>
      <c r="AC647" s="228" t="b">
        <f ca="1">AND(Accueil!$Z$100="Régulière",Accueil!$E$5="Oui",$AA647,NOT($AB647),OR($AE647="",Accueil!$E$7="",NOT(ISNUMBER(Accueil!$E$7)),$AE647&gt;=Accueil!$E$7))</f>
        <v>0</v>
      </c>
      <c r="AD647" s="228" t="b">
        <f ca="1">AND(Accueil!$Z$100="Régulière",Accueil!$E$8="Oui",$AA647,NOT($AB647),OR($AE647="",Accueil!$E$10="",NOT(ISNUMBER(Accueil!$E$10)),$AE647&gt;=Accueil!$E$10))</f>
        <v>0</v>
      </c>
      <c r="AE647" s="247" t="str">
        <f>IF(NOT(_xlfn.ISFORMULA(A647)),IF(ISNUMBER(A647),A647,IF(NOT(_xlfn.ISFORMULA(D647)),IF(AND(ISNUMBER(D647),D647&lt;&gt;0),Accueil!$B$7,IF(NOT(_xlfn.ISFORMULA(G647)),IF(AND(ISNUMBER(G647),G647&lt;&gt;0),Accueil!$B$7,""),"")),IF(NOT(_xlfn.ISFORMULA(G647)),IF(AND(ISNUMBER(G647),G647&lt;&gt;0),Accueil!$B$7,""),""))),IF(NOT(_xlfn.ISFORMULA(D647)),IF(AND(ISNUMBER(D647),D647&lt;&gt;0),Accueil!$B$7,IF(NOT(_xlfn.ISFORMULA(G647)),IF(AND(ISNUMBER(G647),G647&lt;&gt;0),Accueil!$B$7,""),"")),IF(NOT(_xlfn.ISFORMULA(G647)),IF(AND(ISNUMBER(G647),G647&lt;&gt;0),Accueil!$B$7,""),"")))</f>
        <v/>
      </c>
      <c r="AF647" s="231" t="str">
        <f t="shared" ca="1" si="117"/>
        <v/>
      </c>
      <c r="AG647" s="231">
        <f ca="1">IF($AC647,ROUND(IF(ISNUMBER(E647),E647,0)*(IF(OR(ISNUMBER(SEARCH("Non déductible",$C647)),ISNUMBER(SEARCH("Non deductible",$C647))),0,IF(ISNUMBER(SEARCH("Repas",$C647)),0.5,IF(ISNUMBER(SEARCH("Bureau à domicile",$C647)),Accueil!$B$13,IF(OR(ISNUMBER(SEARCH("Véhicule",$C647)),ISNUMBER(SEARCH("Vehicule",$C647)),ISNUMBER(SEARCH("vehicule",$C647))),Accueil!$B$14,IFERROR(VLOOKUP($C647,$L$3:$P$43,5,FALSE),1)))))),2),0)</f>
        <v>0</v>
      </c>
      <c r="AH647" s="231">
        <f ca="1">IF($AD647,ROUND(IF(ISNUMBER(F647),F647,0)*(IF(OR(ISNUMBER(SEARCH("Non déductible",$C647)),ISNUMBER(SEARCH("Non deductible",$C647))),0,IF(ISNUMBER(SEARCH("Repas",$C647)),0.5,IF(ISNUMBER(SEARCH("Bureau à domicile",$C647)),Accueil!$B$13,IF(OR(ISNUMBER(SEARCH("Véhicule",$C647)),ISNUMBER(SEARCH("Vehicule",$C647)),ISNUMBER(SEARCH("vehicule",$C647))),Accueil!$B$14,IFERROR(VLOOKUP($C647,$L$3:$P$43,5,FALSE),1)))))),2),0)</f>
        <v>0</v>
      </c>
    </row>
    <row r="648" spans="1:34" ht="20.100000000000001" customHeight="1" x14ac:dyDescent="0.25">
      <c r="A648" s="248" t="str">
        <f>IF(NOT(_xlfn.ISFORMULA(D648)),IF(AND(ISNUMBER(D648),D648&lt;&gt;0),Accueil!$B$7,IF(NOT(_xlfn.ISFORMULA(G648)),IF(AND(ISNUMBER(G648),G648&lt;&gt;0),Accueil!$B$7,""),"")),IF(NOT(_xlfn.ISFORMULA(G648)),IF(AND(ISNUMBER(G648),G648&lt;&gt;0),Accueil!$B$7,""),""))</f>
        <v/>
      </c>
      <c r="B648" s="37"/>
      <c r="C648" s="50"/>
      <c r="D648" s="249" t="str">
        <f t="shared" ca="1" si="108"/>
        <v/>
      </c>
      <c r="E648" s="223" t="str">
        <f t="shared" ca="1" si="109"/>
        <v/>
      </c>
      <c r="F648" s="223" t="str">
        <f t="shared" ca="1" si="110"/>
        <v/>
      </c>
      <c r="G648" s="224" t="str">
        <f t="shared" ca="1" si="111"/>
        <v/>
      </c>
      <c r="H648" s="255" t="str">
        <f t="shared" ca="1" si="112"/>
        <v/>
      </c>
      <c r="I648" s="251" t="str">
        <f t="shared" ca="1" si="113"/>
        <v/>
      </c>
      <c r="J648" s="244" t="str">
        <f t="shared" ca="1" si="114"/>
        <v/>
      </c>
      <c r="K648" s="35"/>
      <c r="L648" s="148"/>
      <c r="M648" s="148"/>
      <c r="N648" s="148"/>
      <c r="O648" s="148"/>
      <c r="P648" s="148"/>
      <c r="Q648" s="148"/>
      <c r="R648" s="148"/>
      <c r="S648" s="148"/>
      <c r="T648" s="197"/>
      <c r="U648" s="35"/>
      <c r="X648" s="148"/>
      <c r="Y648" s="148"/>
      <c r="Z648" s="148"/>
      <c r="AA648" s="228" t="b">
        <f t="shared" ca="1" si="115"/>
        <v>1</v>
      </c>
      <c r="AB648" s="228" t="b">
        <f t="shared" si="116"/>
        <v>0</v>
      </c>
      <c r="AC648" s="228" t="b">
        <f ca="1">AND(Accueil!$Z$100="Régulière",Accueil!$E$5="Oui",$AA648,NOT($AB648),OR($AE648="",Accueil!$E$7="",NOT(ISNUMBER(Accueil!$E$7)),$AE648&gt;=Accueil!$E$7))</f>
        <v>0</v>
      </c>
      <c r="AD648" s="228" t="b">
        <f ca="1">AND(Accueil!$Z$100="Régulière",Accueil!$E$8="Oui",$AA648,NOT($AB648),OR($AE648="",Accueil!$E$10="",NOT(ISNUMBER(Accueil!$E$10)),$AE648&gt;=Accueil!$E$10))</f>
        <v>0</v>
      </c>
      <c r="AE648" s="247" t="str">
        <f>IF(NOT(_xlfn.ISFORMULA(A648)),IF(ISNUMBER(A648),A648,IF(NOT(_xlfn.ISFORMULA(D648)),IF(AND(ISNUMBER(D648),D648&lt;&gt;0),Accueil!$B$7,IF(NOT(_xlfn.ISFORMULA(G648)),IF(AND(ISNUMBER(G648),G648&lt;&gt;0),Accueil!$B$7,""),"")),IF(NOT(_xlfn.ISFORMULA(G648)),IF(AND(ISNUMBER(G648),G648&lt;&gt;0),Accueil!$B$7,""),""))),IF(NOT(_xlfn.ISFORMULA(D648)),IF(AND(ISNUMBER(D648),D648&lt;&gt;0),Accueil!$B$7,IF(NOT(_xlfn.ISFORMULA(G648)),IF(AND(ISNUMBER(G648),G648&lt;&gt;0),Accueil!$B$7,""),"")),IF(NOT(_xlfn.ISFORMULA(G648)),IF(AND(ISNUMBER(G648),G648&lt;&gt;0),Accueil!$B$7,""),"")))</f>
        <v/>
      </c>
      <c r="AF648" s="231" t="str">
        <f t="shared" ca="1" si="117"/>
        <v/>
      </c>
      <c r="AG648" s="231">
        <f ca="1">IF($AC648,ROUND(IF(ISNUMBER(E648),E648,0)*(IF(OR(ISNUMBER(SEARCH("Non déductible",$C648)),ISNUMBER(SEARCH("Non deductible",$C648))),0,IF(ISNUMBER(SEARCH("Repas",$C648)),0.5,IF(ISNUMBER(SEARCH("Bureau à domicile",$C648)),Accueil!$B$13,IF(OR(ISNUMBER(SEARCH("Véhicule",$C648)),ISNUMBER(SEARCH("Vehicule",$C648)),ISNUMBER(SEARCH("vehicule",$C648))),Accueil!$B$14,IFERROR(VLOOKUP($C648,$L$3:$P$43,5,FALSE),1)))))),2),0)</f>
        <v>0</v>
      </c>
      <c r="AH648" s="231">
        <f ca="1">IF($AD648,ROUND(IF(ISNUMBER(F648),F648,0)*(IF(OR(ISNUMBER(SEARCH("Non déductible",$C648)),ISNUMBER(SEARCH("Non deductible",$C648))),0,IF(ISNUMBER(SEARCH("Repas",$C648)),0.5,IF(ISNUMBER(SEARCH("Bureau à domicile",$C648)),Accueil!$B$13,IF(OR(ISNUMBER(SEARCH("Véhicule",$C648)),ISNUMBER(SEARCH("Vehicule",$C648)),ISNUMBER(SEARCH("vehicule",$C648))),Accueil!$B$14,IFERROR(VLOOKUP($C648,$L$3:$P$43,5,FALSE),1)))))),2),0)</f>
        <v>0</v>
      </c>
    </row>
    <row r="649" spans="1:34" ht="20.100000000000001" customHeight="1" x14ac:dyDescent="0.25">
      <c r="A649" s="248" t="str">
        <f>IF(NOT(_xlfn.ISFORMULA(D649)),IF(AND(ISNUMBER(D649),D649&lt;&gt;0),Accueil!$B$7,IF(NOT(_xlfn.ISFORMULA(G649)),IF(AND(ISNUMBER(G649),G649&lt;&gt;0),Accueil!$B$7,""),"")),IF(NOT(_xlfn.ISFORMULA(G649)),IF(AND(ISNUMBER(G649),G649&lt;&gt;0),Accueil!$B$7,""),""))</f>
        <v/>
      </c>
      <c r="B649" s="37"/>
      <c r="C649" s="50"/>
      <c r="D649" s="249" t="str">
        <f t="shared" ca="1" si="108"/>
        <v/>
      </c>
      <c r="E649" s="223" t="str">
        <f t="shared" ca="1" si="109"/>
        <v/>
      </c>
      <c r="F649" s="223" t="str">
        <f t="shared" ca="1" si="110"/>
        <v/>
      </c>
      <c r="G649" s="224" t="str">
        <f t="shared" ca="1" si="111"/>
        <v/>
      </c>
      <c r="H649" s="255" t="str">
        <f t="shared" ca="1" si="112"/>
        <v/>
      </c>
      <c r="I649" s="251" t="str">
        <f t="shared" ca="1" si="113"/>
        <v/>
      </c>
      <c r="J649" s="244" t="str">
        <f t="shared" ca="1" si="114"/>
        <v/>
      </c>
      <c r="K649" s="35"/>
      <c r="L649" s="148"/>
      <c r="M649" s="148"/>
      <c r="N649" s="148"/>
      <c r="O649" s="148"/>
      <c r="P649" s="148"/>
      <c r="Q649" s="148"/>
      <c r="R649" s="148"/>
      <c r="S649" s="148"/>
      <c r="T649" s="197"/>
      <c r="U649" s="35"/>
      <c r="X649" s="148"/>
      <c r="Y649" s="148"/>
      <c r="Z649" s="148"/>
      <c r="AA649" s="228" t="b">
        <f t="shared" ca="1" si="115"/>
        <v>1</v>
      </c>
      <c r="AB649" s="228" t="b">
        <f t="shared" si="116"/>
        <v>0</v>
      </c>
      <c r="AC649" s="228" t="b">
        <f ca="1">AND(Accueil!$Z$100="Régulière",Accueil!$E$5="Oui",$AA649,NOT($AB649),OR($AE649="",Accueil!$E$7="",NOT(ISNUMBER(Accueil!$E$7)),$AE649&gt;=Accueil!$E$7))</f>
        <v>0</v>
      </c>
      <c r="AD649" s="228" t="b">
        <f ca="1">AND(Accueil!$Z$100="Régulière",Accueil!$E$8="Oui",$AA649,NOT($AB649),OR($AE649="",Accueil!$E$10="",NOT(ISNUMBER(Accueil!$E$10)),$AE649&gt;=Accueil!$E$10))</f>
        <v>0</v>
      </c>
      <c r="AE649" s="247" t="str">
        <f>IF(NOT(_xlfn.ISFORMULA(A649)),IF(ISNUMBER(A649),A649,IF(NOT(_xlfn.ISFORMULA(D649)),IF(AND(ISNUMBER(D649),D649&lt;&gt;0),Accueil!$B$7,IF(NOT(_xlfn.ISFORMULA(G649)),IF(AND(ISNUMBER(G649),G649&lt;&gt;0),Accueil!$B$7,""),"")),IF(NOT(_xlfn.ISFORMULA(G649)),IF(AND(ISNUMBER(G649),G649&lt;&gt;0),Accueil!$B$7,""),""))),IF(NOT(_xlfn.ISFORMULA(D649)),IF(AND(ISNUMBER(D649),D649&lt;&gt;0),Accueil!$B$7,IF(NOT(_xlfn.ISFORMULA(G649)),IF(AND(ISNUMBER(G649),G649&lt;&gt;0),Accueil!$B$7,""),"")),IF(NOT(_xlfn.ISFORMULA(G649)),IF(AND(ISNUMBER(G649),G649&lt;&gt;0),Accueil!$B$7,""),"")))</f>
        <v/>
      </c>
      <c r="AF649" s="231" t="str">
        <f t="shared" ca="1" si="117"/>
        <v/>
      </c>
      <c r="AG649" s="231">
        <f ca="1">IF($AC649,ROUND(IF(ISNUMBER(E649),E649,0)*(IF(OR(ISNUMBER(SEARCH("Non déductible",$C649)),ISNUMBER(SEARCH("Non deductible",$C649))),0,IF(ISNUMBER(SEARCH("Repas",$C649)),0.5,IF(ISNUMBER(SEARCH("Bureau à domicile",$C649)),Accueil!$B$13,IF(OR(ISNUMBER(SEARCH("Véhicule",$C649)),ISNUMBER(SEARCH("Vehicule",$C649)),ISNUMBER(SEARCH("vehicule",$C649))),Accueil!$B$14,IFERROR(VLOOKUP($C649,$L$3:$P$43,5,FALSE),1)))))),2),0)</f>
        <v>0</v>
      </c>
      <c r="AH649" s="231">
        <f ca="1">IF($AD649,ROUND(IF(ISNUMBER(F649),F649,0)*(IF(OR(ISNUMBER(SEARCH("Non déductible",$C649)),ISNUMBER(SEARCH("Non deductible",$C649))),0,IF(ISNUMBER(SEARCH("Repas",$C649)),0.5,IF(ISNUMBER(SEARCH("Bureau à domicile",$C649)),Accueil!$B$13,IF(OR(ISNUMBER(SEARCH("Véhicule",$C649)),ISNUMBER(SEARCH("Vehicule",$C649)),ISNUMBER(SEARCH("vehicule",$C649))),Accueil!$B$14,IFERROR(VLOOKUP($C649,$L$3:$P$43,5,FALSE),1)))))),2),0)</f>
        <v>0</v>
      </c>
    </row>
    <row r="650" spans="1:34" ht="20.100000000000001" customHeight="1" x14ac:dyDescent="0.25">
      <c r="A650" s="248" t="str">
        <f>IF(NOT(_xlfn.ISFORMULA(D650)),IF(AND(ISNUMBER(D650),D650&lt;&gt;0),Accueil!$B$7,IF(NOT(_xlfn.ISFORMULA(G650)),IF(AND(ISNUMBER(G650),G650&lt;&gt;0),Accueil!$B$7,""),"")),IF(NOT(_xlfn.ISFORMULA(G650)),IF(AND(ISNUMBER(G650),G650&lt;&gt;0),Accueil!$B$7,""),""))</f>
        <v/>
      </c>
      <c r="B650" s="37"/>
      <c r="C650" s="50"/>
      <c r="D650" s="249" t="str">
        <f t="shared" ca="1" si="108"/>
        <v/>
      </c>
      <c r="E650" s="223" t="str">
        <f t="shared" ca="1" si="109"/>
        <v/>
      </c>
      <c r="F650" s="223" t="str">
        <f t="shared" ca="1" si="110"/>
        <v/>
      </c>
      <c r="G650" s="224" t="str">
        <f t="shared" ca="1" si="111"/>
        <v/>
      </c>
      <c r="H650" s="255" t="str">
        <f t="shared" ca="1" si="112"/>
        <v/>
      </c>
      <c r="I650" s="251" t="str">
        <f t="shared" ca="1" si="113"/>
        <v/>
      </c>
      <c r="J650" s="244" t="str">
        <f t="shared" ca="1" si="114"/>
        <v/>
      </c>
      <c r="K650" s="35"/>
      <c r="L650" s="148"/>
      <c r="M650" s="148"/>
      <c r="N650" s="148"/>
      <c r="O650" s="148"/>
      <c r="P650" s="148"/>
      <c r="Q650" s="148"/>
      <c r="R650" s="148"/>
      <c r="S650" s="148"/>
      <c r="T650" s="197"/>
      <c r="U650" s="35"/>
      <c r="X650" s="148"/>
      <c r="Y650" s="148"/>
      <c r="Z650" s="148"/>
      <c r="AA650" s="228" t="b">
        <f t="shared" ca="1" si="115"/>
        <v>1</v>
      </c>
      <c r="AB650" s="228" t="b">
        <f t="shared" si="116"/>
        <v>0</v>
      </c>
      <c r="AC650" s="228" t="b">
        <f ca="1">AND(Accueil!$Z$100="Régulière",Accueil!$E$5="Oui",$AA650,NOT($AB650),OR($AE650="",Accueil!$E$7="",NOT(ISNUMBER(Accueil!$E$7)),$AE650&gt;=Accueil!$E$7))</f>
        <v>0</v>
      </c>
      <c r="AD650" s="228" t="b">
        <f ca="1">AND(Accueil!$Z$100="Régulière",Accueil!$E$8="Oui",$AA650,NOT($AB650),OR($AE650="",Accueil!$E$10="",NOT(ISNUMBER(Accueil!$E$10)),$AE650&gt;=Accueil!$E$10))</f>
        <v>0</v>
      </c>
      <c r="AE650" s="247" t="str">
        <f>IF(NOT(_xlfn.ISFORMULA(A650)),IF(ISNUMBER(A650),A650,IF(NOT(_xlfn.ISFORMULA(D650)),IF(AND(ISNUMBER(D650),D650&lt;&gt;0),Accueil!$B$7,IF(NOT(_xlfn.ISFORMULA(G650)),IF(AND(ISNUMBER(G650),G650&lt;&gt;0),Accueil!$B$7,""),"")),IF(NOT(_xlfn.ISFORMULA(G650)),IF(AND(ISNUMBER(G650),G650&lt;&gt;0),Accueil!$B$7,""),""))),IF(NOT(_xlfn.ISFORMULA(D650)),IF(AND(ISNUMBER(D650),D650&lt;&gt;0),Accueil!$B$7,IF(NOT(_xlfn.ISFORMULA(G650)),IF(AND(ISNUMBER(G650),G650&lt;&gt;0),Accueil!$B$7,""),"")),IF(NOT(_xlfn.ISFORMULA(G650)),IF(AND(ISNUMBER(G650),G650&lt;&gt;0),Accueil!$B$7,""),"")))</f>
        <v/>
      </c>
      <c r="AF650" s="231" t="str">
        <f t="shared" ca="1" si="117"/>
        <v/>
      </c>
      <c r="AG650" s="231">
        <f ca="1">IF($AC650,ROUND(IF(ISNUMBER(E650),E650,0)*(IF(OR(ISNUMBER(SEARCH("Non déductible",$C650)),ISNUMBER(SEARCH("Non deductible",$C650))),0,IF(ISNUMBER(SEARCH("Repas",$C650)),0.5,IF(ISNUMBER(SEARCH("Bureau à domicile",$C650)),Accueil!$B$13,IF(OR(ISNUMBER(SEARCH("Véhicule",$C650)),ISNUMBER(SEARCH("Vehicule",$C650)),ISNUMBER(SEARCH("vehicule",$C650))),Accueil!$B$14,IFERROR(VLOOKUP($C650,$L$3:$P$43,5,FALSE),1)))))),2),0)</f>
        <v>0</v>
      </c>
      <c r="AH650" s="231">
        <f ca="1">IF($AD650,ROUND(IF(ISNUMBER(F650),F650,0)*(IF(OR(ISNUMBER(SEARCH("Non déductible",$C650)),ISNUMBER(SEARCH("Non deductible",$C650))),0,IF(ISNUMBER(SEARCH("Repas",$C650)),0.5,IF(ISNUMBER(SEARCH("Bureau à domicile",$C650)),Accueil!$B$13,IF(OR(ISNUMBER(SEARCH("Véhicule",$C650)),ISNUMBER(SEARCH("Vehicule",$C650)),ISNUMBER(SEARCH("vehicule",$C650))),Accueil!$B$14,IFERROR(VLOOKUP($C650,$L$3:$P$43,5,FALSE),1)))))),2),0)</f>
        <v>0</v>
      </c>
    </row>
    <row r="651" spans="1:34" ht="20.100000000000001" customHeight="1" x14ac:dyDescent="0.25">
      <c r="A651" s="248" t="str">
        <f>IF(NOT(_xlfn.ISFORMULA(D651)),IF(AND(ISNUMBER(D651),D651&lt;&gt;0),Accueil!$B$7,IF(NOT(_xlfn.ISFORMULA(G651)),IF(AND(ISNUMBER(G651),G651&lt;&gt;0),Accueil!$B$7,""),"")),IF(NOT(_xlfn.ISFORMULA(G651)),IF(AND(ISNUMBER(G651),G651&lt;&gt;0),Accueil!$B$7,""),""))</f>
        <v/>
      </c>
      <c r="B651" s="37"/>
      <c r="C651" s="50"/>
      <c r="D651" s="249" t="str">
        <f t="shared" ca="1" si="108"/>
        <v/>
      </c>
      <c r="E651" s="223" t="str">
        <f t="shared" ca="1" si="109"/>
        <v/>
      </c>
      <c r="F651" s="223" t="str">
        <f t="shared" ca="1" si="110"/>
        <v/>
      </c>
      <c r="G651" s="224" t="str">
        <f t="shared" ca="1" si="111"/>
        <v/>
      </c>
      <c r="H651" s="255" t="str">
        <f t="shared" ca="1" si="112"/>
        <v/>
      </c>
      <c r="I651" s="251" t="str">
        <f t="shared" ca="1" si="113"/>
        <v/>
      </c>
      <c r="J651" s="244" t="str">
        <f t="shared" ca="1" si="114"/>
        <v/>
      </c>
      <c r="K651" s="35"/>
      <c r="L651" s="148"/>
      <c r="M651" s="148"/>
      <c r="N651" s="148"/>
      <c r="O651" s="148"/>
      <c r="P651" s="148"/>
      <c r="Q651" s="148"/>
      <c r="R651" s="148"/>
      <c r="S651" s="148"/>
      <c r="T651" s="197"/>
      <c r="U651" s="35"/>
      <c r="X651" s="148"/>
      <c r="Y651" s="148"/>
      <c r="Z651" s="148"/>
      <c r="AA651" s="228" t="b">
        <f t="shared" ca="1" si="115"/>
        <v>1</v>
      </c>
      <c r="AB651" s="228" t="b">
        <f t="shared" si="116"/>
        <v>0</v>
      </c>
      <c r="AC651" s="228" t="b">
        <f ca="1">AND(Accueil!$Z$100="Régulière",Accueil!$E$5="Oui",$AA651,NOT($AB651),OR($AE651="",Accueil!$E$7="",NOT(ISNUMBER(Accueil!$E$7)),$AE651&gt;=Accueil!$E$7))</f>
        <v>0</v>
      </c>
      <c r="AD651" s="228" t="b">
        <f ca="1">AND(Accueil!$Z$100="Régulière",Accueil!$E$8="Oui",$AA651,NOT($AB651),OR($AE651="",Accueil!$E$10="",NOT(ISNUMBER(Accueil!$E$10)),$AE651&gt;=Accueil!$E$10))</f>
        <v>0</v>
      </c>
      <c r="AE651" s="247" t="str">
        <f>IF(NOT(_xlfn.ISFORMULA(A651)),IF(ISNUMBER(A651),A651,IF(NOT(_xlfn.ISFORMULA(D651)),IF(AND(ISNUMBER(D651),D651&lt;&gt;0),Accueil!$B$7,IF(NOT(_xlfn.ISFORMULA(G651)),IF(AND(ISNUMBER(G651),G651&lt;&gt;0),Accueil!$B$7,""),"")),IF(NOT(_xlfn.ISFORMULA(G651)),IF(AND(ISNUMBER(G651),G651&lt;&gt;0),Accueil!$B$7,""),""))),IF(NOT(_xlfn.ISFORMULA(D651)),IF(AND(ISNUMBER(D651),D651&lt;&gt;0),Accueil!$B$7,IF(NOT(_xlfn.ISFORMULA(G651)),IF(AND(ISNUMBER(G651),G651&lt;&gt;0),Accueil!$B$7,""),"")),IF(NOT(_xlfn.ISFORMULA(G651)),IF(AND(ISNUMBER(G651),G651&lt;&gt;0),Accueil!$B$7,""),"")))</f>
        <v/>
      </c>
      <c r="AF651" s="231" t="str">
        <f t="shared" ca="1" si="117"/>
        <v/>
      </c>
      <c r="AG651" s="231">
        <f ca="1">IF($AC651,ROUND(IF(ISNUMBER(E651),E651,0)*(IF(OR(ISNUMBER(SEARCH("Non déductible",$C651)),ISNUMBER(SEARCH("Non deductible",$C651))),0,IF(ISNUMBER(SEARCH("Repas",$C651)),0.5,IF(ISNUMBER(SEARCH("Bureau à domicile",$C651)),Accueil!$B$13,IF(OR(ISNUMBER(SEARCH("Véhicule",$C651)),ISNUMBER(SEARCH("Vehicule",$C651)),ISNUMBER(SEARCH("vehicule",$C651))),Accueil!$B$14,IFERROR(VLOOKUP($C651,$L$3:$P$43,5,FALSE),1)))))),2),0)</f>
        <v>0</v>
      </c>
      <c r="AH651" s="231">
        <f ca="1">IF($AD651,ROUND(IF(ISNUMBER(F651),F651,0)*(IF(OR(ISNUMBER(SEARCH("Non déductible",$C651)),ISNUMBER(SEARCH("Non deductible",$C651))),0,IF(ISNUMBER(SEARCH("Repas",$C651)),0.5,IF(ISNUMBER(SEARCH("Bureau à domicile",$C651)),Accueil!$B$13,IF(OR(ISNUMBER(SEARCH("Véhicule",$C651)),ISNUMBER(SEARCH("Vehicule",$C651)),ISNUMBER(SEARCH("vehicule",$C651))),Accueil!$B$14,IFERROR(VLOOKUP($C651,$L$3:$P$43,5,FALSE),1)))))),2),0)</f>
        <v>0</v>
      </c>
    </row>
    <row r="652" spans="1:34" ht="20.100000000000001" customHeight="1" x14ac:dyDescent="0.25">
      <c r="A652" s="248" t="str">
        <f>IF(NOT(_xlfn.ISFORMULA(D652)),IF(AND(ISNUMBER(D652),D652&lt;&gt;0),Accueil!$B$7,IF(NOT(_xlfn.ISFORMULA(G652)),IF(AND(ISNUMBER(G652),G652&lt;&gt;0),Accueil!$B$7,""),"")),IF(NOT(_xlfn.ISFORMULA(G652)),IF(AND(ISNUMBER(G652),G652&lt;&gt;0),Accueil!$B$7,""),""))</f>
        <v/>
      </c>
      <c r="B652" s="37"/>
      <c r="C652" s="50"/>
      <c r="D652" s="249" t="str">
        <f t="shared" ca="1" si="108"/>
        <v/>
      </c>
      <c r="E652" s="223" t="str">
        <f t="shared" ca="1" si="109"/>
        <v/>
      </c>
      <c r="F652" s="223" t="str">
        <f t="shared" ca="1" si="110"/>
        <v/>
      </c>
      <c r="G652" s="224" t="str">
        <f t="shared" ca="1" si="111"/>
        <v/>
      </c>
      <c r="H652" s="255" t="str">
        <f t="shared" ca="1" si="112"/>
        <v/>
      </c>
      <c r="I652" s="251" t="str">
        <f t="shared" ca="1" si="113"/>
        <v/>
      </c>
      <c r="J652" s="244" t="str">
        <f t="shared" ca="1" si="114"/>
        <v/>
      </c>
      <c r="K652" s="35"/>
      <c r="L652" s="148"/>
      <c r="M652" s="148"/>
      <c r="N652" s="148"/>
      <c r="O652" s="148"/>
      <c r="P652" s="148"/>
      <c r="Q652" s="148"/>
      <c r="R652" s="148"/>
      <c r="S652" s="148"/>
      <c r="T652" s="197"/>
      <c r="U652" s="35"/>
      <c r="X652" s="148"/>
      <c r="Y652" s="148"/>
      <c r="Z652" s="148"/>
      <c r="AA652" s="228" t="b">
        <f t="shared" ca="1" si="115"/>
        <v>1</v>
      </c>
      <c r="AB652" s="228" t="b">
        <f t="shared" si="116"/>
        <v>0</v>
      </c>
      <c r="AC652" s="228" t="b">
        <f ca="1">AND(Accueil!$Z$100="Régulière",Accueil!$E$5="Oui",$AA652,NOT($AB652),OR($AE652="",Accueil!$E$7="",NOT(ISNUMBER(Accueil!$E$7)),$AE652&gt;=Accueil!$E$7))</f>
        <v>0</v>
      </c>
      <c r="AD652" s="228" t="b">
        <f ca="1">AND(Accueil!$Z$100="Régulière",Accueil!$E$8="Oui",$AA652,NOT($AB652),OR($AE652="",Accueil!$E$10="",NOT(ISNUMBER(Accueil!$E$10)),$AE652&gt;=Accueil!$E$10))</f>
        <v>0</v>
      </c>
      <c r="AE652" s="247" t="str">
        <f>IF(NOT(_xlfn.ISFORMULA(A652)),IF(ISNUMBER(A652),A652,IF(NOT(_xlfn.ISFORMULA(D652)),IF(AND(ISNUMBER(D652),D652&lt;&gt;0),Accueil!$B$7,IF(NOT(_xlfn.ISFORMULA(G652)),IF(AND(ISNUMBER(G652),G652&lt;&gt;0),Accueil!$B$7,""),"")),IF(NOT(_xlfn.ISFORMULA(G652)),IF(AND(ISNUMBER(G652),G652&lt;&gt;0),Accueil!$B$7,""),""))),IF(NOT(_xlfn.ISFORMULA(D652)),IF(AND(ISNUMBER(D652),D652&lt;&gt;0),Accueil!$B$7,IF(NOT(_xlfn.ISFORMULA(G652)),IF(AND(ISNUMBER(G652),G652&lt;&gt;0),Accueil!$B$7,""),"")),IF(NOT(_xlfn.ISFORMULA(G652)),IF(AND(ISNUMBER(G652),G652&lt;&gt;0),Accueil!$B$7,""),"")))</f>
        <v/>
      </c>
      <c r="AF652" s="231" t="str">
        <f t="shared" ca="1" si="117"/>
        <v/>
      </c>
      <c r="AG652" s="231">
        <f ca="1">IF($AC652,ROUND(IF(ISNUMBER(E652),E652,0)*(IF(OR(ISNUMBER(SEARCH("Non déductible",$C652)),ISNUMBER(SEARCH("Non deductible",$C652))),0,IF(ISNUMBER(SEARCH("Repas",$C652)),0.5,IF(ISNUMBER(SEARCH("Bureau à domicile",$C652)),Accueil!$B$13,IF(OR(ISNUMBER(SEARCH("Véhicule",$C652)),ISNUMBER(SEARCH("Vehicule",$C652)),ISNUMBER(SEARCH("vehicule",$C652))),Accueil!$B$14,IFERROR(VLOOKUP($C652,$L$3:$P$43,5,FALSE),1)))))),2),0)</f>
        <v>0</v>
      </c>
      <c r="AH652" s="231">
        <f ca="1">IF($AD652,ROUND(IF(ISNUMBER(F652),F652,0)*(IF(OR(ISNUMBER(SEARCH("Non déductible",$C652)),ISNUMBER(SEARCH("Non deductible",$C652))),0,IF(ISNUMBER(SEARCH("Repas",$C652)),0.5,IF(ISNUMBER(SEARCH("Bureau à domicile",$C652)),Accueil!$B$13,IF(OR(ISNUMBER(SEARCH("Véhicule",$C652)),ISNUMBER(SEARCH("Vehicule",$C652)),ISNUMBER(SEARCH("vehicule",$C652))),Accueil!$B$14,IFERROR(VLOOKUP($C652,$L$3:$P$43,5,FALSE),1)))))),2),0)</f>
        <v>0</v>
      </c>
    </row>
    <row r="653" spans="1:34" ht="20.100000000000001" customHeight="1" x14ac:dyDescent="0.25">
      <c r="A653" s="248" t="str">
        <f>IF(NOT(_xlfn.ISFORMULA(D653)),IF(AND(ISNUMBER(D653),D653&lt;&gt;0),Accueil!$B$7,IF(NOT(_xlfn.ISFORMULA(G653)),IF(AND(ISNUMBER(G653),G653&lt;&gt;0),Accueil!$B$7,""),"")),IF(NOT(_xlfn.ISFORMULA(G653)),IF(AND(ISNUMBER(G653),G653&lt;&gt;0),Accueil!$B$7,""),""))</f>
        <v/>
      </c>
      <c r="B653" s="37"/>
      <c r="C653" s="50"/>
      <c r="D653" s="249" t="str">
        <f t="shared" ca="1" si="108"/>
        <v/>
      </c>
      <c r="E653" s="223" t="str">
        <f t="shared" ca="1" si="109"/>
        <v/>
      </c>
      <c r="F653" s="223" t="str">
        <f t="shared" ca="1" si="110"/>
        <v/>
      </c>
      <c r="G653" s="224" t="str">
        <f t="shared" ca="1" si="111"/>
        <v/>
      </c>
      <c r="H653" s="255" t="str">
        <f t="shared" ca="1" si="112"/>
        <v/>
      </c>
      <c r="I653" s="251" t="str">
        <f t="shared" ca="1" si="113"/>
        <v/>
      </c>
      <c r="J653" s="244" t="str">
        <f t="shared" ca="1" si="114"/>
        <v/>
      </c>
      <c r="K653" s="35"/>
      <c r="L653" s="148"/>
      <c r="M653" s="148"/>
      <c r="N653" s="148"/>
      <c r="O653" s="148"/>
      <c r="P653" s="148"/>
      <c r="Q653" s="148"/>
      <c r="R653" s="148"/>
      <c r="S653" s="148"/>
      <c r="T653" s="197"/>
      <c r="U653" s="35"/>
      <c r="X653" s="148"/>
      <c r="Y653" s="148"/>
      <c r="Z653" s="148"/>
      <c r="AA653" s="228" t="b">
        <f t="shared" ca="1" si="115"/>
        <v>1</v>
      </c>
      <c r="AB653" s="228" t="b">
        <f t="shared" si="116"/>
        <v>0</v>
      </c>
      <c r="AC653" s="228" t="b">
        <f ca="1">AND(Accueil!$Z$100="Régulière",Accueil!$E$5="Oui",$AA653,NOT($AB653),OR($AE653="",Accueil!$E$7="",NOT(ISNUMBER(Accueil!$E$7)),$AE653&gt;=Accueil!$E$7))</f>
        <v>0</v>
      </c>
      <c r="AD653" s="228" t="b">
        <f ca="1">AND(Accueil!$Z$100="Régulière",Accueil!$E$8="Oui",$AA653,NOT($AB653),OR($AE653="",Accueil!$E$10="",NOT(ISNUMBER(Accueil!$E$10)),$AE653&gt;=Accueil!$E$10))</f>
        <v>0</v>
      </c>
      <c r="AE653" s="247" t="str">
        <f>IF(NOT(_xlfn.ISFORMULA(A653)),IF(ISNUMBER(A653),A653,IF(NOT(_xlfn.ISFORMULA(D653)),IF(AND(ISNUMBER(D653),D653&lt;&gt;0),Accueil!$B$7,IF(NOT(_xlfn.ISFORMULA(G653)),IF(AND(ISNUMBER(G653),G653&lt;&gt;0),Accueil!$B$7,""),"")),IF(NOT(_xlfn.ISFORMULA(G653)),IF(AND(ISNUMBER(G653),G653&lt;&gt;0),Accueil!$B$7,""),""))),IF(NOT(_xlfn.ISFORMULA(D653)),IF(AND(ISNUMBER(D653),D653&lt;&gt;0),Accueil!$B$7,IF(NOT(_xlfn.ISFORMULA(G653)),IF(AND(ISNUMBER(G653),G653&lt;&gt;0),Accueil!$B$7,""),"")),IF(NOT(_xlfn.ISFORMULA(G653)),IF(AND(ISNUMBER(G653),G653&lt;&gt;0),Accueil!$B$7,""),"")))</f>
        <v/>
      </c>
      <c r="AF653" s="231" t="str">
        <f t="shared" ca="1" si="117"/>
        <v/>
      </c>
      <c r="AG653" s="231">
        <f ca="1">IF($AC653,ROUND(IF(ISNUMBER(E653),E653,0)*(IF(OR(ISNUMBER(SEARCH("Non déductible",$C653)),ISNUMBER(SEARCH("Non deductible",$C653))),0,IF(ISNUMBER(SEARCH("Repas",$C653)),0.5,IF(ISNUMBER(SEARCH("Bureau à domicile",$C653)),Accueil!$B$13,IF(OR(ISNUMBER(SEARCH("Véhicule",$C653)),ISNUMBER(SEARCH("Vehicule",$C653)),ISNUMBER(SEARCH("vehicule",$C653))),Accueil!$B$14,IFERROR(VLOOKUP($C653,$L$3:$P$43,5,FALSE),1)))))),2),0)</f>
        <v>0</v>
      </c>
      <c r="AH653" s="231">
        <f ca="1">IF($AD653,ROUND(IF(ISNUMBER(F653),F653,0)*(IF(OR(ISNUMBER(SEARCH("Non déductible",$C653)),ISNUMBER(SEARCH("Non deductible",$C653))),0,IF(ISNUMBER(SEARCH("Repas",$C653)),0.5,IF(ISNUMBER(SEARCH("Bureau à domicile",$C653)),Accueil!$B$13,IF(OR(ISNUMBER(SEARCH("Véhicule",$C653)),ISNUMBER(SEARCH("Vehicule",$C653)),ISNUMBER(SEARCH("vehicule",$C653))),Accueil!$B$14,IFERROR(VLOOKUP($C653,$L$3:$P$43,5,FALSE),1)))))),2),0)</f>
        <v>0</v>
      </c>
    </row>
    <row r="654" spans="1:34" ht="20.100000000000001" customHeight="1" x14ac:dyDescent="0.25">
      <c r="A654" s="248" t="str">
        <f>IF(NOT(_xlfn.ISFORMULA(D654)),IF(AND(ISNUMBER(D654),D654&lt;&gt;0),Accueil!$B$7,IF(NOT(_xlfn.ISFORMULA(G654)),IF(AND(ISNUMBER(G654),G654&lt;&gt;0),Accueil!$B$7,""),"")),IF(NOT(_xlfn.ISFORMULA(G654)),IF(AND(ISNUMBER(G654),G654&lt;&gt;0),Accueil!$B$7,""),""))</f>
        <v/>
      </c>
      <c r="B654" s="37"/>
      <c r="C654" s="50"/>
      <c r="D654" s="249" t="str">
        <f t="shared" ca="1" si="108"/>
        <v/>
      </c>
      <c r="E654" s="223" t="str">
        <f t="shared" ca="1" si="109"/>
        <v/>
      </c>
      <c r="F654" s="223" t="str">
        <f t="shared" ca="1" si="110"/>
        <v/>
      </c>
      <c r="G654" s="224" t="str">
        <f t="shared" ca="1" si="111"/>
        <v/>
      </c>
      <c r="H654" s="255" t="str">
        <f t="shared" ca="1" si="112"/>
        <v/>
      </c>
      <c r="I654" s="251" t="str">
        <f t="shared" ca="1" si="113"/>
        <v/>
      </c>
      <c r="J654" s="244" t="str">
        <f t="shared" ca="1" si="114"/>
        <v/>
      </c>
      <c r="K654" s="35"/>
      <c r="L654" s="148"/>
      <c r="M654" s="148"/>
      <c r="N654" s="148"/>
      <c r="O654" s="148"/>
      <c r="P654" s="148"/>
      <c r="Q654" s="148"/>
      <c r="R654" s="148"/>
      <c r="S654" s="148"/>
      <c r="T654" s="197"/>
      <c r="U654" s="35"/>
      <c r="X654" s="148"/>
      <c r="Y654" s="148"/>
      <c r="Z654" s="148"/>
      <c r="AA654" s="228" t="b">
        <f t="shared" ca="1" si="115"/>
        <v>1</v>
      </c>
      <c r="AB654" s="228" t="b">
        <f t="shared" si="116"/>
        <v>0</v>
      </c>
      <c r="AC654" s="228" t="b">
        <f ca="1">AND(Accueil!$Z$100="Régulière",Accueil!$E$5="Oui",$AA654,NOT($AB654),OR($AE654="",Accueil!$E$7="",NOT(ISNUMBER(Accueil!$E$7)),$AE654&gt;=Accueil!$E$7))</f>
        <v>0</v>
      </c>
      <c r="AD654" s="228" t="b">
        <f ca="1">AND(Accueil!$Z$100="Régulière",Accueil!$E$8="Oui",$AA654,NOT($AB654),OR($AE654="",Accueil!$E$10="",NOT(ISNUMBER(Accueil!$E$10)),$AE654&gt;=Accueil!$E$10))</f>
        <v>0</v>
      </c>
      <c r="AE654" s="247" t="str">
        <f>IF(NOT(_xlfn.ISFORMULA(A654)),IF(ISNUMBER(A654),A654,IF(NOT(_xlfn.ISFORMULA(D654)),IF(AND(ISNUMBER(D654),D654&lt;&gt;0),Accueil!$B$7,IF(NOT(_xlfn.ISFORMULA(G654)),IF(AND(ISNUMBER(G654),G654&lt;&gt;0),Accueil!$B$7,""),"")),IF(NOT(_xlfn.ISFORMULA(G654)),IF(AND(ISNUMBER(G654),G654&lt;&gt;0),Accueil!$B$7,""),""))),IF(NOT(_xlfn.ISFORMULA(D654)),IF(AND(ISNUMBER(D654),D654&lt;&gt;0),Accueil!$B$7,IF(NOT(_xlfn.ISFORMULA(G654)),IF(AND(ISNUMBER(G654),G654&lt;&gt;0),Accueil!$B$7,""),"")),IF(NOT(_xlfn.ISFORMULA(G654)),IF(AND(ISNUMBER(G654),G654&lt;&gt;0),Accueil!$B$7,""),"")))</f>
        <v/>
      </c>
      <c r="AF654" s="231" t="str">
        <f t="shared" ca="1" si="117"/>
        <v/>
      </c>
      <c r="AG654" s="231">
        <f ca="1">IF($AC654,ROUND(IF(ISNUMBER(E654),E654,0)*(IF(OR(ISNUMBER(SEARCH("Non déductible",$C654)),ISNUMBER(SEARCH("Non deductible",$C654))),0,IF(ISNUMBER(SEARCH("Repas",$C654)),0.5,IF(ISNUMBER(SEARCH("Bureau à domicile",$C654)),Accueil!$B$13,IF(OR(ISNUMBER(SEARCH("Véhicule",$C654)),ISNUMBER(SEARCH("Vehicule",$C654)),ISNUMBER(SEARCH("vehicule",$C654))),Accueil!$B$14,IFERROR(VLOOKUP($C654,$L$3:$P$43,5,FALSE),1)))))),2),0)</f>
        <v>0</v>
      </c>
      <c r="AH654" s="231">
        <f ca="1">IF($AD654,ROUND(IF(ISNUMBER(F654),F654,0)*(IF(OR(ISNUMBER(SEARCH("Non déductible",$C654)),ISNUMBER(SEARCH("Non deductible",$C654))),0,IF(ISNUMBER(SEARCH("Repas",$C654)),0.5,IF(ISNUMBER(SEARCH("Bureau à domicile",$C654)),Accueil!$B$13,IF(OR(ISNUMBER(SEARCH("Véhicule",$C654)),ISNUMBER(SEARCH("Vehicule",$C654)),ISNUMBER(SEARCH("vehicule",$C654))),Accueil!$B$14,IFERROR(VLOOKUP($C654,$L$3:$P$43,5,FALSE),1)))))),2),0)</f>
        <v>0</v>
      </c>
    </row>
    <row r="655" spans="1:34" ht="20.100000000000001" customHeight="1" x14ac:dyDescent="0.25">
      <c r="A655" s="248" t="str">
        <f>IF(NOT(_xlfn.ISFORMULA(D655)),IF(AND(ISNUMBER(D655),D655&lt;&gt;0),Accueil!$B$7,IF(NOT(_xlfn.ISFORMULA(G655)),IF(AND(ISNUMBER(G655),G655&lt;&gt;0),Accueil!$B$7,""),"")),IF(NOT(_xlfn.ISFORMULA(G655)),IF(AND(ISNUMBER(G655),G655&lt;&gt;0),Accueil!$B$7,""),""))</f>
        <v/>
      </c>
      <c r="B655" s="37"/>
      <c r="C655" s="50"/>
      <c r="D655" s="249" t="str">
        <f t="shared" ca="1" si="108"/>
        <v/>
      </c>
      <c r="E655" s="223" t="str">
        <f t="shared" ca="1" si="109"/>
        <v/>
      </c>
      <c r="F655" s="223" t="str">
        <f t="shared" ca="1" si="110"/>
        <v/>
      </c>
      <c r="G655" s="224" t="str">
        <f t="shared" ca="1" si="111"/>
        <v/>
      </c>
      <c r="H655" s="255" t="str">
        <f t="shared" ca="1" si="112"/>
        <v/>
      </c>
      <c r="I655" s="251" t="str">
        <f t="shared" ca="1" si="113"/>
        <v/>
      </c>
      <c r="J655" s="244" t="str">
        <f t="shared" ca="1" si="114"/>
        <v/>
      </c>
      <c r="K655" s="35"/>
      <c r="L655" s="148"/>
      <c r="M655" s="148"/>
      <c r="N655" s="148"/>
      <c r="O655" s="148"/>
      <c r="P655" s="148"/>
      <c r="Q655" s="148"/>
      <c r="R655" s="148"/>
      <c r="S655" s="148"/>
      <c r="T655" s="197"/>
      <c r="U655" s="35"/>
      <c r="X655" s="148"/>
      <c r="Y655" s="148"/>
      <c r="Z655" s="148"/>
      <c r="AA655" s="228" t="b">
        <f t="shared" ca="1" si="115"/>
        <v>1</v>
      </c>
      <c r="AB655" s="228" t="b">
        <f t="shared" si="116"/>
        <v>0</v>
      </c>
      <c r="AC655" s="228" t="b">
        <f ca="1">AND(Accueil!$Z$100="Régulière",Accueil!$E$5="Oui",$AA655,NOT($AB655),OR($AE655="",Accueil!$E$7="",NOT(ISNUMBER(Accueil!$E$7)),$AE655&gt;=Accueil!$E$7))</f>
        <v>0</v>
      </c>
      <c r="AD655" s="228" t="b">
        <f ca="1">AND(Accueil!$Z$100="Régulière",Accueil!$E$8="Oui",$AA655,NOT($AB655),OR($AE655="",Accueil!$E$10="",NOT(ISNUMBER(Accueil!$E$10)),$AE655&gt;=Accueil!$E$10))</f>
        <v>0</v>
      </c>
      <c r="AE655" s="247" t="str">
        <f>IF(NOT(_xlfn.ISFORMULA(A655)),IF(ISNUMBER(A655),A655,IF(NOT(_xlfn.ISFORMULA(D655)),IF(AND(ISNUMBER(D655),D655&lt;&gt;0),Accueil!$B$7,IF(NOT(_xlfn.ISFORMULA(G655)),IF(AND(ISNUMBER(G655),G655&lt;&gt;0),Accueil!$B$7,""),"")),IF(NOT(_xlfn.ISFORMULA(G655)),IF(AND(ISNUMBER(G655),G655&lt;&gt;0),Accueil!$B$7,""),""))),IF(NOT(_xlfn.ISFORMULA(D655)),IF(AND(ISNUMBER(D655),D655&lt;&gt;0),Accueil!$B$7,IF(NOT(_xlfn.ISFORMULA(G655)),IF(AND(ISNUMBER(G655),G655&lt;&gt;0),Accueil!$B$7,""),"")),IF(NOT(_xlfn.ISFORMULA(G655)),IF(AND(ISNUMBER(G655),G655&lt;&gt;0),Accueil!$B$7,""),"")))</f>
        <v/>
      </c>
      <c r="AF655" s="231" t="str">
        <f t="shared" ca="1" si="117"/>
        <v/>
      </c>
      <c r="AG655" s="231">
        <f ca="1">IF($AC655,ROUND(IF(ISNUMBER(E655),E655,0)*(IF(OR(ISNUMBER(SEARCH("Non déductible",$C655)),ISNUMBER(SEARCH("Non deductible",$C655))),0,IF(ISNUMBER(SEARCH("Repas",$C655)),0.5,IF(ISNUMBER(SEARCH("Bureau à domicile",$C655)),Accueil!$B$13,IF(OR(ISNUMBER(SEARCH("Véhicule",$C655)),ISNUMBER(SEARCH("Vehicule",$C655)),ISNUMBER(SEARCH("vehicule",$C655))),Accueil!$B$14,IFERROR(VLOOKUP($C655,$L$3:$P$43,5,FALSE),1)))))),2),0)</f>
        <v>0</v>
      </c>
      <c r="AH655" s="231">
        <f ca="1">IF($AD655,ROUND(IF(ISNUMBER(F655),F655,0)*(IF(OR(ISNUMBER(SEARCH("Non déductible",$C655)),ISNUMBER(SEARCH("Non deductible",$C655))),0,IF(ISNUMBER(SEARCH("Repas",$C655)),0.5,IF(ISNUMBER(SEARCH("Bureau à domicile",$C655)),Accueil!$B$13,IF(OR(ISNUMBER(SEARCH("Véhicule",$C655)),ISNUMBER(SEARCH("Vehicule",$C655)),ISNUMBER(SEARCH("vehicule",$C655))),Accueil!$B$14,IFERROR(VLOOKUP($C655,$L$3:$P$43,5,FALSE),1)))))),2),0)</f>
        <v>0</v>
      </c>
    </row>
    <row r="656" spans="1:34" ht="20.100000000000001" customHeight="1" x14ac:dyDescent="0.25">
      <c r="A656" s="248" t="str">
        <f>IF(NOT(_xlfn.ISFORMULA(D656)),IF(AND(ISNUMBER(D656),D656&lt;&gt;0),Accueil!$B$7,IF(NOT(_xlfn.ISFORMULA(G656)),IF(AND(ISNUMBER(G656),G656&lt;&gt;0),Accueil!$B$7,""),"")),IF(NOT(_xlfn.ISFORMULA(G656)),IF(AND(ISNUMBER(G656),G656&lt;&gt;0),Accueil!$B$7,""),""))</f>
        <v/>
      </c>
      <c r="B656" s="37"/>
      <c r="C656" s="50"/>
      <c r="D656" s="249" t="str">
        <f t="shared" ca="1" si="108"/>
        <v/>
      </c>
      <c r="E656" s="223" t="str">
        <f t="shared" ca="1" si="109"/>
        <v/>
      </c>
      <c r="F656" s="223" t="str">
        <f t="shared" ca="1" si="110"/>
        <v/>
      </c>
      <c r="G656" s="224" t="str">
        <f t="shared" ca="1" si="111"/>
        <v/>
      </c>
      <c r="H656" s="255" t="str">
        <f t="shared" ca="1" si="112"/>
        <v/>
      </c>
      <c r="I656" s="251" t="str">
        <f t="shared" ca="1" si="113"/>
        <v/>
      </c>
      <c r="J656" s="244" t="str">
        <f t="shared" ca="1" si="114"/>
        <v/>
      </c>
      <c r="K656" s="35"/>
      <c r="L656" s="148"/>
      <c r="M656" s="148"/>
      <c r="N656" s="148"/>
      <c r="O656" s="148"/>
      <c r="P656" s="148"/>
      <c r="Q656" s="148"/>
      <c r="R656" s="148"/>
      <c r="S656" s="148"/>
      <c r="T656" s="197"/>
      <c r="U656" s="35"/>
      <c r="X656" s="148"/>
      <c r="Y656" s="148"/>
      <c r="Z656" s="148"/>
      <c r="AA656" s="228" t="b">
        <f t="shared" ca="1" si="115"/>
        <v>1</v>
      </c>
      <c r="AB656" s="228" t="b">
        <f t="shared" si="116"/>
        <v>0</v>
      </c>
      <c r="AC656" s="228" t="b">
        <f ca="1">AND(Accueil!$Z$100="Régulière",Accueil!$E$5="Oui",$AA656,NOT($AB656),OR($AE656="",Accueil!$E$7="",NOT(ISNUMBER(Accueil!$E$7)),$AE656&gt;=Accueil!$E$7))</f>
        <v>0</v>
      </c>
      <c r="AD656" s="228" t="b">
        <f ca="1">AND(Accueil!$Z$100="Régulière",Accueil!$E$8="Oui",$AA656,NOT($AB656),OR($AE656="",Accueil!$E$10="",NOT(ISNUMBER(Accueil!$E$10)),$AE656&gt;=Accueil!$E$10))</f>
        <v>0</v>
      </c>
      <c r="AE656" s="247" t="str">
        <f>IF(NOT(_xlfn.ISFORMULA(A656)),IF(ISNUMBER(A656),A656,IF(NOT(_xlfn.ISFORMULA(D656)),IF(AND(ISNUMBER(D656),D656&lt;&gt;0),Accueil!$B$7,IF(NOT(_xlfn.ISFORMULA(G656)),IF(AND(ISNUMBER(G656),G656&lt;&gt;0),Accueil!$B$7,""),"")),IF(NOT(_xlfn.ISFORMULA(G656)),IF(AND(ISNUMBER(G656),G656&lt;&gt;0),Accueil!$B$7,""),""))),IF(NOT(_xlfn.ISFORMULA(D656)),IF(AND(ISNUMBER(D656),D656&lt;&gt;0),Accueil!$B$7,IF(NOT(_xlfn.ISFORMULA(G656)),IF(AND(ISNUMBER(G656),G656&lt;&gt;0),Accueil!$B$7,""),"")),IF(NOT(_xlfn.ISFORMULA(G656)),IF(AND(ISNUMBER(G656),G656&lt;&gt;0),Accueil!$B$7,""),"")))</f>
        <v/>
      </c>
      <c r="AF656" s="231" t="str">
        <f t="shared" ca="1" si="117"/>
        <v/>
      </c>
      <c r="AG656" s="231">
        <f ca="1">IF($AC656,ROUND(IF(ISNUMBER(E656),E656,0)*(IF(OR(ISNUMBER(SEARCH("Non déductible",$C656)),ISNUMBER(SEARCH("Non deductible",$C656))),0,IF(ISNUMBER(SEARCH("Repas",$C656)),0.5,IF(ISNUMBER(SEARCH("Bureau à domicile",$C656)),Accueil!$B$13,IF(OR(ISNUMBER(SEARCH("Véhicule",$C656)),ISNUMBER(SEARCH("Vehicule",$C656)),ISNUMBER(SEARCH("vehicule",$C656))),Accueil!$B$14,IFERROR(VLOOKUP($C656,$L$3:$P$43,5,FALSE),1)))))),2),0)</f>
        <v>0</v>
      </c>
      <c r="AH656" s="231">
        <f ca="1">IF($AD656,ROUND(IF(ISNUMBER(F656),F656,0)*(IF(OR(ISNUMBER(SEARCH("Non déductible",$C656)),ISNUMBER(SEARCH("Non deductible",$C656))),0,IF(ISNUMBER(SEARCH("Repas",$C656)),0.5,IF(ISNUMBER(SEARCH("Bureau à domicile",$C656)),Accueil!$B$13,IF(OR(ISNUMBER(SEARCH("Véhicule",$C656)),ISNUMBER(SEARCH("Vehicule",$C656)),ISNUMBER(SEARCH("vehicule",$C656))),Accueil!$B$14,IFERROR(VLOOKUP($C656,$L$3:$P$43,5,FALSE),1)))))),2),0)</f>
        <v>0</v>
      </c>
    </row>
    <row r="657" spans="1:34" ht="20.100000000000001" customHeight="1" x14ac:dyDescent="0.25">
      <c r="A657" s="248" t="str">
        <f>IF(NOT(_xlfn.ISFORMULA(D657)),IF(AND(ISNUMBER(D657),D657&lt;&gt;0),Accueil!$B$7,IF(NOT(_xlfn.ISFORMULA(G657)),IF(AND(ISNUMBER(G657),G657&lt;&gt;0),Accueil!$B$7,""),"")),IF(NOT(_xlfn.ISFORMULA(G657)),IF(AND(ISNUMBER(G657),G657&lt;&gt;0),Accueil!$B$7,""),""))</f>
        <v/>
      </c>
      <c r="B657" s="37"/>
      <c r="C657" s="50"/>
      <c r="D657" s="249" t="str">
        <f t="shared" ca="1" si="108"/>
        <v/>
      </c>
      <c r="E657" s="223" t="str">
        <f t="shared" ca="1" si="109"/>
        <v/>
      </c>
      <c r="F657" s="223" t="str">
        <f t="shared" ca="1" si="110"/>
        <v/>
      </c>
      <c r="G657" s="224" t="str">
        <f t="shared" ca="1" si="111"/>
        <v/>
      </c>
      <c r="H657" s="255" t="str">
        <f t="shared" ca="1" si="112"/>
        <v/>
      </c>
      <c r="I657" s="251" t="str">
        <f t="shared" ca="1" si="113"/>
        <v/>
      </c>
      <c r="J657" s="244" t="str">
        <f t="shared" ca="1" si="114"/>
        <v/>
      </c>
      <c r="K657" s="35"/>
      <c r="L657" s="148"/>
      <c r="M657" s="148"/>
      <c r="N657" s="148"/>
      <c r="O657" s="148"/>
      <c r="P657" s="148"/>
      <c r="Q657" s="148"/>
      <c r="R657" s="148"/>
      <c r="S657" s="148"/>
      <c r="T657" s="197"/>
      <c r="U657" s="35"/>
      <c r="X657" s="148"/>
      <c r="Y657" s="148"/>
      <c r="Z657" s="148"/>
      <c r="AA657" s="228" t="b">
        <f t="shared" ca="1" si="115"/>
        <v>1</v>
      </c>
      <c r="AB657" s="228" t="b">
        <f t="shared" si="116"/>
        <v>0</v>
      </c>
      <c r="AC657" s="228" t="b">
        <f ca="1">AND(Accueil!$Z$100="Régulière",Accueil!$E$5="Oui",$AA657,NOT($AB657),OR($AE657="",Accueil!$E$7="",NOT(ISNUMBER(Accueil!$E$7)),$AE657&gt;=Accueil!$E$7))</f>
        <v>0</v>
      </c>
      <c r="AD657" s="228" t="b">
        <f ca="1">AND(Accueil!$Z$100="Régulière",Accueil!$E$8="Oui",$AA657,NOT($AB657),OR($AE657="",Accueil!$E$10="",NOT(ISNUMBER(Accueil!$E$10)),$AE657&gt;=Accueil!$E$10))</f>
        <v>0</v>
      </c>
      <c r="AE657" s="247" t="str">
        <f>IF(NOT(_xlfn.ISFORMULA(A657)),IF(ISNUMBER(A657),A657,IF(NOT(_xlfn.ISFORMULA(D657)),IF(AND(ISNUMBER(D657),D657&lt;&gt;0),Accueil!$B$7,IF(NOT(_xlfn.ISFORMULA(G657)),IF(AND(ISNUMBER(G657),G657&lt;&gt;0),Accueil!$B$7,""),"")),IF(NOT(_xlfn.ISFORMULA(G657)),IF(AND(ISNUMBER(G657),G657&lt;&gt;0),Accueil!$B$7,""),""))),IF(NOT(_xlfn.ISFORMULA(D657)),IF(AND(ISNUMBER(D657),D657&lt;&gt;0),Accueil!$B$7,IF(NOT(_xlfn.ISFORMULA(G657)),IF(AND(ISNUMBER(G657),G657&lt;&gt;0),Accueil!$B$7,""),"")),IF(NOT(_xlfn.ISFORMULA(G657)),IF(AND(ISNUMBER(G657),G657&lt;&gt;0),Accueil!$B$7,""),"")))</f>
        <v/>
      </c>
      <c r="AF657" s="231" t="str">
        <f t="shared" ca="1" si="117"/>
        <v/>
      </c>
      <c r="AG657" s="231">
        <f ca="1">IF($AC657,ROUND(IF(ISNUMBER(E657),E657,0)*(IF(OR(ISNUMBER(SEARCH("Non déductible",$C657)),ISNUMBER(SEARCH("Non deductible",$C657))),0,IF(ISNUMBER(SEARCH("Repas",$C657)),0.5,IF(ISNUMBER(SEARCH("Bureau à domicile",$C657)),Accueil!$B$13,IF(OR(ISNUMBER(SEARCH("Véhicule",$C657)),ISNUMBER(SEARCH("Vehicule",$C657)),ISNUMBER(SEARCH("vehicule",$C657))),Accueil!$B$14,IFERROR(VLOOKUP($C657,$L$3:$P$43,5,FALSE),1)))))),2),0)</f>
        <v>0</v>
      </c>
      <c r="AH657" s="231">
        <f ca="1">IF($AD657,ROUND(IF(ISNUMBER(F657),F657,0)*(IF(OR(ISNUMBER(SEARCH("Non déductible",$C657)),ISNUMBER(SEARCH("Non deductible",$C657))),0,IF(ISNUMBER(SEARCH("Repas",$C657)),0.5,IF(ISNUMBER(SEARCH("Bureau à domicile",$C657)),Accueil!$B$13,IF(OR(ISNUMBER(SEARCH("Véhicule",$C657)),ISNUMBER(SEARCH("Vehicule",$C657)),ISNUMBER(SEARCH("vehicule",$C657))),Accueil!$B$14,IFERROR(VLOOKUP($C657,$L$3:$P$43,5,FALSE),1)))))),2),0)</f>
        <v>0</v>
      </c>
    </row>
    <row r="658" spans="1:34" ht="20.100000000000001" customHeight="1" x14ac:dyDescent="0.25">
      <c r="A658" s="248" t="str">
        <f>IF(NOT(_xlfn.ISFORMULA(D658)),IF(AND(ISNUMBER(D658),D658&lt;&gt;0),Accueil!$B$7,IF(NOT(_xlfn.ISFORMULA(G658)),IF(AND(ISNUMBER(G658),G658&lt;&gt;0),Accueil!$B$7,""),"")),IF(NOT(_xlfn.ISFORMULA(G658)),IF(AND(ISNUMBER(G658),G658&lt;&gt;0),Accueil!$B$7,""),""))</f>
        <v/>
      </c>
      <c r="B658" s="37"/>
      <c r="C658" s="50"/>
      <c r="D658" s="249" t="str">
        <f t="shared" ca="1" si="108"/>
        <v/>
      </c>
      <c r="E658" s="223" t="str">
        <f t="shared" ca="1" si="109"/>
        <v/>
      </c>
      <c r="F658" s="223" t="str">
        <f t="shared" ca="1" si="110"/>
        <v/>
      </c>
      <c r="G658" s="224" t="str">
        <f t="shared" ca="1" si="111"/>
        <v/>
      </c>
      <c r="H658" s="255" t="str">
        <f t="shared" ca="1" si="112"/>
        <v/>
      </c>
      <c r="I658" s="251" t="str">
        <f t="shared" ca="1" si="113"/>
        <v/>
      </c>
      <c r="J658" s="244" t="str">
        <f t="shared" ca="1" si="114"/>
        <v/>
      </c>
      <c r="K658" s="35"/>
      <c r="L658" s="148"/>
      <c r="M658" s="148"/>
      <c r="N658" s="148"/>
      <c r="O658" s="148"/>
      <c r="P658" s="148"/>
      <c r="Q658" s="148"/>
      <c r="R658" s="148"/>
      <c r="S658" s="148"/>
      <c r="T658" s="197"/>
      <c r="U658" s="35"/>
      <c r="X658" s="148"/>
      <c r="Y658" s="148"/>
      <c r="Z658" s="148"/>
      <c r="AA658" s="228" t="b">
        <f t="shared" ca="1" si="115"/>
        <v>1</v>
      </c>
      <c r="AB658" s="228" t="b">
        <f t="shared" si="116"/>
        <v>0</v>
      </c>
      <c r="AC658" s="228" t="b">
        <f ca="1">AND(Accueil!$Z$100="Régulière",Accueil!$E$5="Oui",$AA658,NOT($AB658),OR($AE658="",Accueil!$E$7="",NOT(ISNUMBER(Accueil!$E$7)),$AE658&gt;=Accueil!$E$7))</f>
        <v>0</v>
      </c>
      <c r="AD658" s="228" t="b">
        <f ca="1">AND(Accueil!$Z$100="Régulière",Accueil!$E$8="Oui",$AA658,NOT($AB658),OR($AE658="",Accueil!$E$10="",NOT(ISNUMBER(Accueil!$E$10)),$AE658&gt;=Accueil!$E$10))</f>
        <v>0</v>
      </c>
      <c r="AE658" s="247" t="str">
        <f>IF(NOT(_xlfn.ISFORMULA(A658)),IF(ISNUMBER(A658),A658,IF(NOT(_xlfn.ISFORMULA(D658)),IF(AND(ISNUMBER(D658),D658&lt;&gt;0),Accueil!$B$7,IF(NOT(_xlfn.ISFORMULA(G658)),IF(AND(ISNUMBER(G658),G658&lt;&gt;0),Accueil!$B$7,""),"")),IF(NOT(_xlfn.ISFORMULA(G658)),IF(AND(ISNUMBER(G658),G658&lt;&gt;0),Accueil!$B$7,""),""))),IF(NOT(_xlfn.ISFORMULA(D658)),IF(AND(ISNUMBER(D658),D658&lt;&gt;0),Accueil!$B$7,IF(NOT(_xlfn.ISFORMULA(G658)),IF(AND(ISNUMBER(G658),G658&lt;&gt;0),Accueil!$B$7,""),"")),IF(NOT(_xlfn.ISFORMULA(G658)),IF(AND(ISNUMBER(G658),G658&lt;&gt;0),Accueil!$B$7,""),"")))</f>
        <v/>
      </c>
      <c r="AF658" s="231" t="str">
        <f t="shared" ca="1" si="117"/>
        <v/>
      </c>
      <c r="AG658" s="231">
        <f ca="1">IF($AC658,ROUND(IF(ISNUMBER(E658),E658,0)*(IF(OR(ISNUMBER(SEARCH("Non déductible",$C658)),ISNUMBER(SEARCH("Non deductible",$C658))),0,IF(ISNUMBER(SEARCH("Repas",$C658)),0.5,IF(ISNUMBER(SEARCH("Bureau à domicile",$C658)),Accueil!$B$13,IF(OR(ISNUMBER(SEARCH("Véhicule",$C658)),ISNUMBER(SEARCH("Vehicule",$C658)),ISNUMBER(SEARCH("vehicule",$C658))),Accueil!$B$14,IFERROR(VLOOKUP($C658,$L$3:$P$43,5,FALSE),1)))))),2),0)</f>
        <v>0</v>
      </c>
      <c r="AH658" s="231">
        <f ca="1">IF($AD658,ROUND(IF(ISNUMBER(F658),F658,0)*(IF(OR(ISNUMBER(SEARCH("Non déductible",$C658)),ISNUMBER(SEARCH("Non deductible",$C658))),0,IF(ISNUMBER(SEARCH("Repas",$C658)),0.5,IF(ISNUMBER(SEARCH("Bureau à domicile",$C658)),Accueil!$B$13,IF(OR(ISNUMBER(SEARCH("Véhicule",$C658)),ISNUMBER(SEARCH("Vehicule",$C658)),ISNUMBER(SEARCH("vehicule",$C658))),Accueil!$B$14,IFERROR(VLOOKUP($C658,$L$3:$P$43,5,FALSE),1)))))),2),0)</f>
        <v>0</v>
      </c>
    </row>
    <row r="659" spans="1:34" ht="20.100000000000001" customHeight="1" x14ac:dyDescent="0.25">
      <c r="A659" s="248" t="str">
        <f>IF(NOT(_xlfn.ISFORMULA(D659)),IF(AND(ISNUMBER(D659),D659&lt;&gt;0),Accueil!$B$7,IF(NOT(_xlfn.ISFORMULA(G659)),IF(AND(ISNUMBER(G659),G659&lt;&gt;0),Accueil!$B$7,""),"")),IF(NOT(_xlfn.ISFORMULA(G659)),IF(AND(ISNUMBER(G659),G659&lt;&gt;0),Accueil!$B$7,""),""))</f>
        <v/>
      </c>
      <c r="B659" s="37"/>
      <c r="C659" s="50"/>
      <c r="D659" s="249" t="str">
        <f t="shared" ca="1" si="108"/>
        <v/>
      </c>
      <c r="E659" s="223" t="str">
        <f t="shared" ca="1" si="109"/>
        <v/>
      </c>
      <c r="F659" s="223" t="str">
        <f t="shared" ca="1" si="110"/>
        <v/>
      </c>
      <c r="G659" s="224" t="str">
        <f t="shared" ca="1" si="111"/>
        <v/>
      </c>
      <c r="H659" s="255" t="str">
        <f t="shared" ca="1" si="112"/>
        <v/>
      </c>
      <c r="I659" s="251" t="str">
        <f t="shared" ca="1" si="113"/>
        <v/>
      </c>
      <c r="J659" s="244" t="str">
        <f t="shared" ca="1" si="114"/>
        <v/>
      </c>
      <c r="K659" s="35"/>
      <c r="L659" s="148"/>
      <c r="M659" s="148"/>
      <c r="N659" s="148"/>
      <c r="O659" s="148"/>
      <c r="P659" s="148"/>
      <c r="Q659" s="148"/>
      <c r="R659" s="148"/>
      <c r="S659" s="148"/>
      <c r="T659" s="197"/>
      <c r="U659" s="35"/>
      <c r="X659" s="148"/>
      <c r="Y659" s="148"/>
      <c r="Z659" s="148"/>
      <c r="AA659" s="228" t="b">
        <f t="shared" ca="1" si="115"/>
        <v>1</v>
      </c>
      <c r="AB659" s="228" t="b">
        <f t="shared" si="116"/>
        <v>0</v>
      </c>
      <c r="AC659" s="228" t="b">
        <f ca="1">AND(Accueil!$Z$100="Régulière",Accueil!$E$5="Oui",$AA659,NOT($AB659),OR($AE659="",Accueil!$E$7="",NOT(ISNUMBER(Accueil!$E$7)),$AE659&gt;=Accueil!$E$7))</f>
        <v>0</v>
      </c>
      <c r="AD659" s="228" t="b">
        <f ca="1">AND(Accueil!$Z$100="Régulière",Accueil!$E$8="Oui",$AA659,NOT($AB659),OR($AE659="",Accueil!$E$10="",NOT(ISNUMBER(Accueil!$E$10)),$AE659&gt;=Accueil!$E$10))</f>
        <v>0</v>
      </c>
      <c r="AE659" s="247" t="str">
        <f>IF(NOT(_xlfn.ISFORMULA(A659)),IF(ISNUMBER(A659),A659,IF(NOT(_xlfn.ISFORMULA(D659)),IF(AND(ISNUMBER(D659),D659&lt;&gt;0),Accueil!$B$7,IF(NOT(_xlfn.ISFORMULA(G659)),IF(AND(ISNUMBER(G659),G659&lt;&gt;0),Accueil!$B$7,""),"")),IF(NOT(_xlfn.ISFORMULA(G659)),IF(AND(ISNUMBER(G659),G659&lt;&gt;0),Accueil!$B$7,""),""))),IF(NOT(_xlfn.ISFORMULA(D659)),IF(AND(ISNUMBER(D659),D659&lt;&gt;0),Accueil!$B$7,IF(NOT(_xlfn.ISFORMULA(G659)),IF(AND(ISNUMBER(G659),G659&lt;&gt;0),Accueil!$B$7,""),"")),IF(NOT(_xlfn.ISFORMULA(G659)),IF(AND(ISNUMBER(G659),G659&lt;&gt;0),Accueil!$B$7,""),"")))</f>
        <v/>
      </c>
      <c r="AF659" s="231" t="str">
        <f t="shared" ca="1" si="117"/>
        <v/>
      </c>
      <c r="AG659" s="231">
        <f ca="1">IF($AC659,ROUND(IF(ISNUMBER(E659),E659,0)*(IF(OR(ISNUMBER(SEARCH("Non déductible",$C659)),ISNUMBER(SEARCH("Non deductible",$C659))),0,IF(ISNUMBER(SEARCH("Repas",$C659)),0.5,IF(ISNUMBER(SEARCH("Bureau à domicile",$C659)),Accueil!$B$13,IF(OR(ISNUMBER(SEARCH("Véhicule",$C659)),ISNUMBER(SEARCH("Vehicule",$C659)),ISNUMBER(SEARCH("vehicule",$C659))),Accueil!$B$14,IFERROR(VLOOKUP($C659,$L$3:$P$43,5,FALSE),1)))))),2),0)</f>
        <v>0</v>
      </c>
      <c r="AH659" s="231">
        <f ca="1">IF($AD659,ROUND(IF(ISNUMBER(F659),F659,0)*(IF(OR(ISNUMBER(SEARCH("Non déductible",$C659)),ISNUMBER(SEARCH("Non deductible",$C659))),0,IF(ISNUMBER(SEARCH("Repas",$C659)),0.5,IF(ISNUMBER(SEARCH("Bureau à domicile",$C659)),Accueil!$B$13,IF(OR(ISNUMBER(SEARCH("Véhicule",$C659)),ISNUMBER(SEARCH("Vehicule",$C659)),ISNUMBER(SEARCH("vehicule",$C659))),Accueil!$B$14,IFERROR(VLOOKUP($C659,$L$3:$P$43,5,FALSE),1)))))),2),0)</f>
        <v>0</v>
      </c>
    </row>
    <row r="660" spans="1:34" ht="20.100000000000001" customHeight="1" x14ac:dyDescent="0.25">
      <c r="A660" s="248" t="str">
        <f>IF(NOT(_xlfn.ISFORMULA(D660)),IF(AND(ISNUMBER(D660),D660&lt;&gt;0),Accueil!$B$7,IF(NOT(_xlfn.ISFORMULA(G660)),IF(AND(ISNUMBER(G660),G660&lt;&gt;0),Accueil!$B$7,""),"")),IF(NOT(_xlfn.ISFORMULA(G660)),IF(AND(ISNUMBER(G660),G660&lt;&gt;0),Accueil!$B$7,""),""))</f>
        <v/>
      </c>
      <c r="B660" s="37"/>
      <c r="C660" s="50"/>
      <c r="D660" s="249" t="str">
        <f t="shared" ca="1" si="108"/>
        <v/>
      </c>
      <c r="E660" s="223" t="str">
        <f t="shared" ca="1" si="109"/>
        <v/>
      </c>
      <c r="F660" s="223" t="str">
        <f t="shared" ca="1" si="110"/>
        <v/>
      </c>
      <c r="G660" s="224" t="str">
        <f t="shared" ca="1" si="111"/>
        <v/>
      </c>
      <c r="H660" s="255" t="str">
        <f t="shared" ca="1" si="112"/>
        <v/>
      </c>
      <c r="I660" s="251" t="str">
        <f t="shared" ca="1" si="113"/>
        <v/>
      </c>
      <c r="J660" s="244" t="str">
        <f t="shared" ca="1" si="114"/>
        <v/>
      </c>
      <c r="K660" s="35"/>
      <c r="L660" s="148"/>
      <c r="M660" s="148"/>
      <c r="N660" s="148"/>
      <c r="O660" s="148"/>
      <c r="P660" s="148"/>
      <c r="Q660" s="148"/>
      <c r="R660" s="148"/>
      <c r="S660" s="148"/>
      <c r="T660" s="197"/>
      <c r="U660" s="35"/>
      <c r="X660" s="148"/>
      <c r="Y660" s="148"/>
      <c r="Z660" s="148"/>
      <c r="AA660" s="228" t="b">
        <f t="shared" ca="1" si="115"/>
        <v>1</v>
      </c>
      <c r="AB660" s="228" t="b">
        <f t="shared" si="116"/>
        <v>0</v>
      </c>
      <c r="AC660" s="228" t="b">
        <f ca="1">AND(Accueil!$Z$100="Régulière",Accueil!$E$5="Oui",$AA660,NOT($AB660),OR($AE660="",Accueil!$E$7="",NOT(ISNUMBER(Accueil!$E$7)),$AE660&gt;=Accueil!$E$7))</f>
        <v>0</v>
      </c>
      <c r="AD660" s="228" t="b">
        <f ca="1">AND(Accueil!$Z$100="Régulière",Accueil!$E$8="Oui",$AA660,NOT($AB660),OR($AE660="",Accueil!$E$10="",NOT(ISNUMBER(Accueil!$E$10)),$AE660&gt;=Accueil!$E$10))</f>
        <v>0</v>
      </c>
      <c r="AE660" s="247" t="str">
        <f>IF(NOT(_xlfn.ISFORMULA(A660)),IF(ISNUMBER(A660),A660,IF(NOT(_xlfn.ISFORMULA(D660)),IF(AND(ISNUMBER(D660),D660&lt;&gt;0),Accueil!$B$7,IF(NOT(_xlfn.ISFORMULA(G660)),IF(AND(ISNUMBER(G660),G660&lt;&gt;0),Accueil!$B$7,""),"")),IF(NOT(_xlfn.ISFORMULA(G660)),IF(AND(ISNUMBER(G660),G660&lt;&gt;0),Accueil!$B$7,""),""))),IF(NOT(_xlfn.ISFORMULA(D660)),IF(AND(ISNUMBER(D660),D660&lt;&gt;0),Accueil!$B$7,IF(NOT(_xlfn.ISFORMULA(G660)),IF(AND(ISNUMBER(G660),G660&lt;&gt;0),Accueil!$B$7,""),"")),IF(NOT(_xlfn.ISFORMULA(G660)),IF(AND(ISNUMBER(G660),G660&lt;&gt;0),Accueil!$B$7,""),"")))</f>
        <v/>
      </c>
      <c r="AF660" s="231" t="str">
        <f t="shared" ca="1" si="117"/>
        <v/>
      </c>
      <c r="AG660" s="231">
        <f ca="1">IF($AC660,ROUND(IF(ISNUMBER(E660),E660,0)*(IF(OR(ISNUMBER(SEARCH("Non déductible",$C660)),ISNUMBER(SEARCH("Non deductible",$C660))),0,IF(ISNUMBER(SEARCH("Repas",$C660)),0.5,IF(ISNUMBER(SEARCH("Bureau à domicile",$C660)),Accueil!$B$13,IF(OR(ISNUMBER(SEARCH("Véhicule",$C660)),ISNUMBER(SEARCH("Vehicule",$C660)),ISNUMBER(SEARCH("vehicule",$C660))),Accueil!$B$14,IFERROR(VLOOKUP($C660,$L$3:$P$43,5,FALSE),1)))))),2),0)</f>
        <v>0</v>
      </c>
      <c r="AH660" s="231">
        <f ca="1">IF($AD660,ROUND(IF(ISNUMBER(F660),F660,0)*(IF(OR(ISNUMBER(SEARCH("Non déductible",$C660)),ISNUMBER(SEARCH("Non deductible",$C660))),0,IF(ISNUMBER(SEARCH("Repas",$C660)),0.5,IF(ISNUMBER(SEARCH("Bureau à domicile",$C660)),Accueil!$B$13,IF(OR(ISNUMBER(SEARCH("Véhicule",$C660)),ISNUMBER(SEARCH("Vehicule",$C660)),ISNUMBER(SEARCH("vehicule",$C660))),Accueil!$B$14,IFERROR(VLOOKUP($C660,$L$3:$P$43,5,FALSE),1)))))),2),0)</f>
        <v>0</v>
      </c>
    </row>
    <row r="661" spans="1:34" ht="20.100000000000001" customHeight="1" x14ac:dyDescent="0.25">
      <c r="A661" s="248" t="str">
        <f>IF(NOT(_xlfn.ISFORMULA(D661)),IF(AND(ISNUMBER(D661),D661&lt;&gt;0),Accueil!$B$7,IF(NOT(_xlfn.ISFORMULA(G661)),IF(AND(ISNUMBER(G661),G661&lt;&gt;0),Accueil!$B$7,""),"")),IF(NOT(_xlfn.ISFORMULA(G661)),IF(AND(ISNUMBER(G661),G661&lt;&gt;0),Accueil!$B$7,""),""))</f>
        <v/>
      </c>
      <c r="B661" s="37"/>
      <c r="C661" s="50"/>
      <c r="D661" s="249" t="str">
        <f t="shared" ca="1" si="108"/>
        <v/>
      </c>
      <c r="E661" s="223" t="str">
        <f t="shared" ca="1" si="109"/>
        <v/>
      </c>
      <c r="F661" s="223" t="str">
        <f t="shared" ca="1" si="110"/>
        <v/>
      </c>
      <c r="G661" s="224" t="str">
        <f t="shared" ca="1" si="111"/>
        <v/>
      </c>
      <c r="H661" s="255" t="str">
        <f t="shared" ca="1" si="112"/>
        <v/>
      </c>
      <c r="I661" s="251" t="str">
        <f t="shared" ca="1" si="113"/>
        <v/>
      </c>
      <c r="J661" s="244" t="str">
        <f t="shared" ca="1" si="114"/>
        <v/>
      </c>
      <c r="K661" s="35"/>
      <c r="L661" s="148"/>
      <c r="M661" s="148"/>
      <c r="N661" s="148"/>
      <c r="O661" s="148"/>
      <c r="P661" s="148"/>
      <c r="Q661" s="148"/>
      <c r="R661" s="148"/>
      <c r="S661" s="148"/>
      <c r="T661" s="197"/>
      <c r="U661" s="35"/>
      <c r="X661" s="148"/>
      <c r="Y661" s="148"/>
      <c r="Z661" s="148"/>
      <c r="AA661" s="228" t="b">
        <f t="shared" ca="1" si="115"/>
        <v>1</v>
      </c>
      <c r="AB661" s="228" t="b">
        <f t="shared" si="116"/>
        <v>0</v>
      </c>
      <c r="AC661" s="228" t="b">
        <f ca="1">AND(Accueil!$Z$100="Régulière",Accueil!$E$5="Oui",$AA661,NOT($AB661),OR($AE661="",Accueil!$E$7="",NOT(ISNUMBER(Accueil!$E$7)),$AE661&gt;=Accueil!$E$7))</f>
        <v>0</v>
      </c>
      <c r="AD661" s="228" t="b">
        <f ca="1">AND(Accueil!$Z$100="Régulière",Accueil!$E$8="Oui",$AA661,NOT($AB661),OR($AE661="",Accueil!$E$10="",NOT(ISNUMBER(Accueil!$E$10)),$AE661&gt;=Accueil!$E$10))</f>
        <v>0</v>
      </c>
      <c r="AE661" s="247" t="str">
        <f>IF(NOT(_xlfn.ISFORMULA(A661)),IF(ISNUMBER(A661),A661,IF(NOT(_xlfn.ISFORMULA(D661)),IF(AND(ISNUMBER(D661),D661&lt;&gt;0),Accueil!$B$7,IF(NOT(_xlfn.ISFORMULA(G661)),IF(AND(ISNUMBER(G661),G661&lt;&gt;0),Accueil!$B$7,""),"")),IF(NOT(_xlfn.ISFORMULA(G661)),IF(AND(ISNUMBER(G661),G661&lt;&gt;0),Accueil!$B$7,""),""))),IF(NOT(_xlfn.ISFORMULA(D661)),IF(AND(ISNUMBER(D661),D661&lt;&gt;0),Accueil!$B$7,IF(NOT(_xlfn.ISFORMULA(G661)),IF(AND(ISNUMBER(G661),G661&lt;&gt;0),Accueil!$B$7,""),"")),IF(NOT(_xlfn.ISFORMULA(G661)),IF(AND(ISNUMBER(G661),G661&lt;&gt;0),Accueil!$B$7,""),"")))</f>
        <v/>
      </c>
      <c r="AF661" s="231" t="str">
        <f t="shared" ca="1" si="117"/>
        <v/>
      </c>
      <c r="AG661" s="231">
        <f ca="1">IF($AC661,ROUND(IF(ISNUMBER(E661),E661,0)*(IF(OR(ISNUMBER(SEARCH("Non déductible",$C661)),ISNUMBER(SEARCH("Non deductible",$C661))),0,IF(ISNUMBER(SEARCH("Repas",$C661)),0.5,IF(ISNUMBER(SEARCH("Bureau à domicile",$C661)),Accueil!$B$13,IF(OR(ISNUMBER(SEARCH("Véhicule",$C661)),ISNUMBER(SEARCH("Vehicule",$C661)),ISNUMBER(SEARCH("vehicule",$C661))),Accueil!$B$14,IFERROR(VLOOKUP($C661,$L$3:$P$43,5,FALSE),1)))))),2),0)</f>
        <v>0</v>
      </c>
      <c r="AH661" s="231">
        <f ca="1">IF($AD661,ROUND(IF(ISNUMBER(F661),F661,0)*(IF(OR(ISNUMBER(SEARCH("Non déductible",$C661)),ISNUMBER(SEARCH("Non deductible",$C661))),0,IF(ISNUMBER(SEARCH("Repas",$C661)),0.5,IF(ISNUMBER(SEARCH("Bureau à domicile",$C661)),Accueil!$B$13,IF(OR(ISNUMBER(SEARCH("Véhicule",$C661)),ISNUMBER(SEARCH("Vehicule",$C661)),ISNUMBER(SEARCH("vehicule",$C661))),Accueil!$B$14,IFERROR(VLOOKUP($C661,$L$3:$P$43,5,FALSE),1)))))),2),0)</f>
        <v>0</v>
      </c>
    </row>
    <row r="662" spans="1:34" ht="20.100000000000001" customHeight="1" x14ac:dyDescent="0.25">
      <c r="A662" s="248" t="str">
        <f>IF(NOT(_xlfn.ISFORMULA(D662)),IF(AND(ISNUMBER(D662),D662&lt;&gt;0),Accueil!$B$7,IF(NOT(_xlfn.ISFORMULA(G662)),IF(AND(ISNUMBER(G662),G662&lt;&gt;0),Accueil!$B$7,""),"")),IF(NOT(_xlfn.ISFORMULA(G662)),IF(AND(ISNUMBER(G662),G662&lt;&gt;0),Accueil!$B$7,""),""))</f>
        <v/>
      </c>
      <c r="B662" s="37"/>
      <c r="C662" s="50"/>
      <c r="D662" s="249" t="str">
        <f t="shared" ca="1" si="108"/>
        <v/>
      </c>
      <c r="E662" s="223" t="str">
        <f t="shared" ca="1" si="109"/>
        <v/>
      </c>
      <c r="F662" s="223" t="str">
        <f t="shared" ca="1" si="110"/>
        <v/>
      </c>
      <c r="G662" s="224" t="str">
        <f t="shared" ca="1" si="111"/>
        <v/>
      </c>
      <c r="H662" s="255" t="str">
        <f t="shared" ca="1" si="112"/>
        <v/>
      </c>
      <c r="I662" s="251" t="str">
        <f t="shared" ca="1" si="113"/>
        <v/>
      </c>
      <c r="J662" s="244" t="str">
        <f t="shared" ca="1" si="114"/>
        <v/>
      </c>
      <c r="K662" s="35"/>
      <c r="L662" s="148"/>
      <c r="M662" s="148"/>
      <c r="N662" s="148"/>
      <c r="O662" s="148"/>
      <c r="P662" s="148"/>
      <c r="Q662" s="148"/>
      <c r="R662" s="148"/>
      <c r="S662" s="148"/>
      <c r="T662" s="197"/>
      <c r="U662" s="35"/>
      <c r="X662" s="148"/>
      <c r="Y662" s="148"/>
      <c r="Z662" s="148"/>
      <c r="AA662" s="228" t="b">
        <f t="shared" ca="1" si="115"/>
        <v>1</v>
      </c>
      <c r="AB662" s="228" t="b">
        <f t="shared" si="116"/>
        <v>0</v>
      </c>
      <c r="AC662" s="228" t="b">
        <f ca="1">AND(Accueil!$Z$100="Régulière",Accueil!$E$5="Oui",$AA662,NOT($AB662),OR($AE662="",Accueil!$E$7="",NOT(ISNUMBER(Accueil!$E$7)),$AE662&gt;=Accueil!$E$7))</f>
        <v>0</v>
      </c>
      <c r="AD662" s="228" t="b">
        <f ca="1">AND(Accueil!$Z$100="Régulière",Accueil!$E$8="Oui",$AA662,NOT($AB662),OR($AE662="",Accueil!$E$10="",NOT(ISNUMBER(Accueil!$E$10)),$AE662&gt;=Accueil!$E$10))</f>
        <v>0</v>
      </c>
      <c r="AE662" s="247" t="str">
        <f>IF(NOT(_xlfn.ISFORMULA(A662)),IF(ISNUMBER(A662),A662,IF(NOT(_xlfn.ISFORMULA(D662)),IF(AND(ISNUMBER(D662),D662&lt;&gt;0),Accueil!$B$7,IF(NOT(_xlfn.ISFORMULA(G662)),IF(AND(ISNUMBER(G662),G662&lt;&gt;0),Accueil!$B$7,""),"")),IF(NOT(_xlfn.ISFORMULA(G662)),IF(AND(ISNUMBER(G662),G662&lt;&gt;0),Accueil!$B$7,""),""))),IF(NOT(_xlfn.ISFORMULA(D662)),IF(AND(ISNUMBER(D662),D662&lt;&gt;0),Accueil!$B$7,IF(NOT(_xlfn.ISFORMULA(G662)),IF(AND(ISNUMBER(G662),G662&lt;&gt;0),Accueil!$B$7,""),"")),IF(NOT(_xlfn.ISFORMULA(G662)),IF(AND(ISNUMBER(G662),G662&lt;&gt;0),Accueil!$B$7,""),"")))</f>
        <v/>
      </c>
      <c r="AF662" s="231" t="str">
        <f t="shared" ca="1" si="117"/>
        <v/>
      </c>
      <c r="AG662" s="231">
        <f ca="1">IF($AC662,ROUND(IF(ISNUMBER(E662),E662,0)*(IF(OR(ISNUMBER(SEARCH("Non déductible",$C662)),ISNUMBER(SEARCH("Non deductible",$C662))),0,IF(ISNUMBER(SEARCH("Repas",$C662)),0.5,IF(ISNUMBER(SEARCH("Bureau à domicile",$C662)),Accueil!$B$13,IF(OR(ISNUMBER(SEARCH("Véhicule",$C662)),ISNUMBER(SEARCH("Vehicule",$C662)),ISNUMBER(SEARCH("vehicule",$C662))),Accueil!$B$14,IFERROR(VLOOKUP($C662,$L$3:$P$43,5,FALSE),1)))))),2),0)</f>
        <v>0</v>
      </c>
      <c r="AH662" s="231">
        <f ca="1">IF($AD662,ROUND(IF(ISNUMBER(F662),F662,0)*(IF(OR(ISNUMBER(SEARCH("Non déductible",$C662)),ISNUMBER(SEARCH("Non deductible",$C662))),0,IF(ISNUMBER(SEARCH("Repas",$C662)),0.5,IF(ISNUMBER(SEARCH("Bureau à domicile",$C662)),Accueil!$B$13,IF(OR(ISNUMBER(SEARCH("Véhicule",$C662)),ISNUMBER(SEARCH("Vehicule",$C662)),ISNUMBER(SEARCH("vehicule",$C662))),Accueil!$B$14,IFERROR(VLOOKUP($C662,$L$3:$P$43,5,FALSE),1)))))),2),0)</f>
        <v>0</v>
      </c>
    </row>
    <row r="663" spans="1:34" ht="20.100000000000001" customHeight="1" x14ac:dyDescent="0.25">
      <c r="A663" s="248" t="str">
        <f>IF(NOT(_xlfn.ISFORMULA(D663)),IF(AND(ISNUMBER(D663),D663&lt;&gt;0),Accueil!$B$7,IF(NOT(_xlfn.ISFORMULA(G663)),IF(AND(ISNUMBER(G663),G663&lt;&gt;0),Accueil!$B$7,""),"")),IF(NOT(_xlfn.ISFORMULA(G663)),IF(AND(ISNUMBER(G663),G663&lt;&gt;0),Accueil!$B$7,""),""))</f>
        <v/>
      </c>
      <c r="B663" s="37"/>
      <c r="C663" s="50"/>
      <c r="D663" s="249" t="str">
        <f t="shared" ca="1" si="108"/>
        <v/>
      </c>
      <c r="E663" s="223" t="str">
        <f t="shared" ca="1" si="109"/>
        <v/>
      </c>
      <c r="F663" s="223" t="str">
        <f t="shared" ca="1" si="110"/>
        <v/>
      </c>
      <c r="G663" s="224" t="str">
        <f t="shared" ca="1" si="111"/>
        <v/>
      </c>
      <c r="H663" s="255" t="str">
        <f t="shared" ca="1" si="112"/>
        <v/>
      </c>
      <c r="I663" s="251" t="str">
        <f t="shared" ca="1" si="113"/>
        <v/>
      </c>
      <c r="J663" s="244" t="str">
        <f t="shared" ca="1" si="114"/>
        <v/>
      </c>
      <c r="K663" s="35"/>
      <c r="L663" s="148"/>
      <c r="M663" s="148"/>
      <c r="N663" s="148"/>
      <c r="O663" s="148"/>
      <c r="P663" s="148"/>
      <c r="Q663" s="148"/>
      <c r="R663" s="148"/>
      <c r="S663" s="148"/>
      <c r="T663" s="197"/>
      <c r="U663" s="35"/>
      <c r="X663" s="148"/>
      <c r="Y663" s="148"/>
      <c r="Z663" s="148"/>
      <c r="AA663" s="228" t="b">
        <f t="shared" ca="1" si="115"/>
        <v>1</v>
      </c>
      <c r="AB663" s="228" t="b">
        <f t="shared" si="116"/>
        <v>0</v>
      </c>
      <c r="AC663" s="228" t="b">
        <f ca="1">AND(Accueil!$Z$100="Régulière",Accueil!$E$5="Oui",$AA663,NOT($AB663),OR($AE663="",Accueil!$E$7="",NOT(ISNUMBER(Accueil!$E$7)),$AE663&gt;=Accueil!$E$7))</f>
        <v>0</v>
      </c>
      <c r="AD663" s="228" t="b">
        <f ca="1">AND(Accueil!$Z$100="Régulière",Accueil!$E$8="Oui",$AA663,NOT($AB663),OR($AE663="",Accueil!$E$10="",NOT(ISNUMBER(Accueil!$E$10)),$AE663&gt;=Accueil!$E$10))</f>
        <v>0</v>
      </c>
      <c r="AE663" s="247" t="str">
        <f>IF(NOT(_xlfn.ISFORMULA(A663)),IF(ISNUMBER(A663),A663,IF(NOT(_xlfn.ISFORMULA(D663)),IF(AND(ISNUMBER(D663),D663&lt;&gt;0),Accueil!$B$7,IF(NOT(_xlfn.ISFORMULA(G663)),IF(AND(ISNUMBER(G663),G663&lt;&gt;0),Accueil!$B$7,""),"")),IF(NOT(_xlfn.ISFORMULA(G663)),IF(AND(ISNUMBER(G663),G663&lt;&gt;0),Accueil!$B$7,""),""))),IF(NOT(_xlfn.ISFORMULA(D663)),IF(AND(ISNUMBER(D663),D663&lt;&gt;0),Accueil!$B$7,IF(NOT(_xlfn.ISFORMULA(G663)),IF(AND(ISNUMBER(G663),G663&lt;&gt;0),Accueil!$B$7,""),"")),IF(NOT(_xlfn.ISFORMULA(G663)),IF(AND(ISNUMBER(G663),G663&lt;&gt;0),Accueil!$B$7,""),"")))</f>
        <v/>
      </c>
      <c r="AF663" s="231" t="str">
        <f t="shared" ca="1" si="117"/>
        <v/>
      </c>
      <c r="AG663" s="231">
        <f ca="1">IF($AC663,ROUND(IF(ISNUMBER(E663),E663,0)*(IF(OR(ISNUMBER(SEARCH("Non déductible",$C663)),ISNUMBER(SEARCH("Non deductible",$C663))),0,IF(ISNUMBER(SEARCH("Repas",$C663)),0.5,IF(ISNUMBER(SEARCH("Bureau à domicile",$C663)),Accueil!$B$13,IF(OR(ISNUMBER(SEARCH("Véhicule",$C663)),ISNUMBER(SEARCH("Vehicule",$C663)),ISNUMBER(SEARCH("vehicule",$C663))),Accueil!$B$14,IFERROR(VLOOKUP($C663,$L$3:$P$43,5,FALSE),1)))))),2),0)</f>
        <v>0</v>
      </c>
      <c r="AH663" s="231">
        <f ca="1">IF($AD663,ROUND(IF(ISNUMBER(F663),F663,0)*(IF(OR(ISNUMBER(SEARCH("Non déductible",$C663)),ISNUMBER(SEARCH("Non deductible",$C663))),0,IF(ISNUMBER(SEARCH("Repas",$C663)),0.5,IF(ISNUMBER(SEARCH("Bureau à domicile",$C663)),Accueil!$B$13,IF(OR(ISNUMBER(SEARCH("Véhicule",$C663)),ISNUMBER(SEARCH("Vehicule",$C663)),ISNUMBER(SEARCH("vehicule",$C663))),Accueil!$B$14,IFERROR(VLOOKUP($C663,$L$3:$P$43,5,FALSE),1)))))),2),0)</f>
        <v>0</v>
      </c>
    </row>
    <row r="664" spans="1:34" ht="20.100000000000001" customHeight="1" x14ac:dyDescent="0.25">
      <c r="A664" s="248" t="str">
        <f>IF(NOT(_xlfn.ISFORMULA(D664)),IF(AND(ISNUMBER(D664),D664&lt;&gt;0),Accueil!$B$7,IF(NOT(_xlfn.ISFORMULA(G664)),IF(AND(ISNUMBER(G664),G664&lt;&gt;0),Accueil!$B$7,""),"")),IF(NOT(_xlfn.ISFORMULA(G664)),IF(AND(ISNUMBER(G664),G664&lt;&gt;0),Accueil!$B$7,""),""))</f>
        <v/>
      </c>
      <c r="B664" s="37"/>
      <c r="C664" s="50"/>
      <c r="D664" s="249" t="str">
        <f t="shared" ca="1" si="108"/>
        <v/>
      </c>
      <c r="E664" s="223" t="str">
        <f t="shared" ca="1" si="109"/>
        <v/>
      </c>
      <c r="F664" s="223" t="str">
        <f t="shared" ca="1" si="110"/>
        <v/>
      </c>
      <c r="G664" s="224" t="str">
        <f t="shared" ca="1" si="111"/>
        <v/>
      </c>
      <c r="H664" s="255" t="str">
        <f t="shared" ca="1" si="112"/>
        <v/>
      </c>
      <c r="I664" s="251" t="str">
        <f t="shared" ca="1" si="113"/>
        <v/>
      </c>
      <c r="J664" s="244" t="str">
        <f t="shared" ca="1" si="114"/>
        <v/>
      </c>
      <c r="K664" s="35"/>
      <c r="L664" s="148"/>
      <c r="M664" s="148"/>
      <c r="N664" s="148"/>
      <c r="O664" s="148"/>
      <c r="P664" s="148"/>
      <c r="Q664" s="148"/>
      <c r="R664" s="148"/>
      <c r="S664" s="148"/>
      <c r="T664" s="197"/>
      <c r="U664" s="35"/>
      <c r="X664" s="148"/>
      <c r="Y664" s="148"/>
      <c r="Z664" s="148"/>
      <c r="AA664" s="228" t="b">
        <f t="shared" ca="1" si="115"/>
        <v>1</v>
      </c>
      <c r="AB664" s="228" t="b">
        <f t="shared" si="116"/>
        <v>0</v>
      </c>
      <c r="AC664" s="228" t="b">
        <f ca="1">AND(Accueil!$Z$100="Régulière",Accueil!$E$5="Oui",$AA664,NOT($AB664),OR($AE664="",Accueil!$E$7="",NOT(ISNUMBER(Accueil!$E$7)),$AE664&gt;=Accueil!$E$7))</f>
        <v>0</v>
      </c>
      <c r="AD664" s="228" t="b">
        <f ca="1">AND(Accueil!$Z$100="Régulière",Accueil!$E$8="Oui",$AA664,NOT($AB664),OR($AE664="",Accueil!$E$10="",NOT(ISNUMBER(Accueil!$E$10)),$AE664&gt;=Accueil!$E$10))</f>
        <v>0</v>
      </c>
      <c r="AE664" s="247" t="str">
        <f>IF(NOT(_xlfn.ISFORMULA(A664)),IF(ISNUMBER(A664),A664,IF(NOT(_xlfn.ISFORMULA(D664)),IF(AND(ISNUMBER(D664),D664&lt;&gt;0),Accueil!$B$7,IF(NOT(_xlfn.ISFORMULA(G664)),IF(AND(ISNUMBER(G664),G664&lt;&gt;0),Accueil!$B$7,""),"")),IF(NOT(_xlfn.ISFORMULA(G664)),IF(AND(ISNUMBER(G664),G664&lt;&gt;0),Accueil!$B$7,""),""))),IF(NOT(_xlfn.ISFORMULA(D664)),IF(AND(ISNUMBER(D664),D664&lt;&gt;0),Accueil!$B$7,IF(NOT(_xlfn.ISFORMULA(G664)),IF(AND(ISNUMBER(G664),G664&lt;&gt;0),Accueil!$B$7,""),"")),IF(NOT(_xlfn.ISFORMULA(G664)),IF(AND(ISNUMBER(G664),G664&lt;&gt;0),Accueil!$B$7,""),"")))</f>
        <v/>
      </c>
      <c r="AF664" s="231" t="str">
        <f t="shared" ca="1" si="117"/>
        <v/>
      </c>
      <c r="AG664" s="231">
        <f ca="1">IF($AC664,ROUND(IF(ISNUMBER(E664),E664,0)*(IF(OR(ISNUMBER(SEARCH("Non déductible",$C664)),ISNUMBER(SEARCH("Non deductible",$C664))),0,IF(ISNUMBER(SEARCH("Repas",$C664)),0.5,IF(ISNUMBER(SEARCH("Bureau à domicile",$C664)),Accueil!$B$13,IF(OR(ISNUMBER(SEARCH("Véhicule",$C664)),ISNUMBER(SEARCH("Vehicule",$C664)),ISNUMBER(SEARCH("vehicule",$C664))),Accueil!$B$14,IFERROR(VLOOKUP($C664,$L$3:$P$43,5,FALSE),1)))))),2),0)</f>
        <v>0</v>
      </c>
      <c r="AH664" s="231">
        <f ca="1">IF($AD664,ROUND(IF(ISNUMBER(F664),F664,0)*(IF(OR(ISNUMBER(SEARCH("Non déductible",$C664)),ISNUMBER(SEARCH("Non deductible",$C664))),0,IF(ISNUMBER(SEARCH("Repas",$C664)),0.5,IF(ISNUMBER(SEARCH("Bureau à domicile",$C664)),Accueil!$B$13,IF(OR(ISNUMBER(SEARCH("Véhicule",$C664)),ISNUMBER(SEARCH("Vehicule",$C664)),ISNUMBER(SEARCH("vehicule",$C664))),Accueil!$B$14,IFERROR(VLOOKUP($C664,$L$3:$P$43,5,FALSE),1)))))),2),0)</f>
        <v>0</v>
      </c>
    </row>
    <row r="665" spans="1:34" ht="20.100000000000001" customHeight="1" x14ac:dyDescent="0.25">
      <c r="A665" s="248" t="str">
        <f>IF(NOT(_xlfn.ISFORMULA(D665)),IF(AND(ISNUMBER(D665),D665&lt;&gt;0),Accueil!$B$7,IF(NOT(_xlfn.ISFORMULA(G665)),IF(AND(ISNUMBER(G665),G665&lt;&gt;0),Accueil!$B$7,""),"")),IF(NOT(_xlfn.ISFORMULA(G665)),IF(AND(ISNUMBER(G665),G665&lt;&gt;0),Accueil!$B$7,""),""))</f>
        <v/>
      </c>
      <c r="B665" s="37"/>
      <c r="C665" s="50"/>
      <c r="D665" s="249" t="str">
        <f t="shared" ca="1" si="108"/>
        <v/>
      </c>
      <c r="E665" s="223" t="str">
        <f t="shared" ca="1" si="109"/>
        <v/>
      </c>
      <c r="F665" s="223" t="str">
        <f t="shared" ca="1" si="110"/>
        <v/>
      </c>
      <c r="G665" s="224" t="str">
        <f t="shared" ca="1" si="111"/>
        <v/>
      </c>
      <c r="H665" s="255" t="str">
        <f t="shared" ca="1" si="112"/>
        <v/>
      </c>
      <c r="I665" s="251" t="str">
        <f t="shared" ca="1" si="113"/>
        <v/>
      </c>
      <c r="J665" s="244" t="str">
        <f t="shared" ca="1" si="114"/>
        <v/>
      </c>
      <c r="K665" s="35"/>
      <c r="L665" s="148"/>
      <c r="M665" s="148"/>
      <c r="N665" s="148"/>
      <c r="O665" s="148"/>
      <c r="P665" s="148"/>
      <c r="Q665" s="148"/>
      <c r="R665" s="148"/>
      <c r="S665" s="148"/>
      <c r="T665" s="197"/>
      <c r="U665" s="35"/>
      <c r="X665" s="148"/>
      <c r="Y665" s="148"/>
      <c r="Z665" s="148"/>
      <c r="AA665" s="228" t="b">
        <f t="shared" ca="1" si="115"/>
        <v>1</v>
      </c>
      <c r="AB665" s="228" t="b">
        <f t="shared" si="116"/>
        <v>0</v>
      </c>
      <c r="AC665" s="228" t="b">
        <f ca="1">AND(Accueil!$Z$100="Régulière",Accueil!$E$5="Oui",$AA665,NOT($AB665),OR($AE665="",Accueil!$E$7="",NOT(ISNUMBER(Accueil!$E$7)),$AE665&gt;=Accueil!$E$7))</f>
        <v>0</v>
      </c>
      <c r="AD665" s="228" t="b">
        <f ca="1">AND(Accueil!$Z$100="Régulière",Accueil!$E$8="Oui",$AA665,NOT($AB665),OR($AE665="",Accueil!$E$10="",NOT(ISNUMBER(Accueil!$E$10)),$AE665&gt;=Accueil!$E$10))</f>
        <v>0</v>
      </c>
      <c r="AE665" s="247" t="str">
        <f>IF(NOT(_xlfn.ISFORMULA(A665)),IF(ISNUMBER(A665),A665,IF(NOT(_xlfn.ISFORMULA(D665)),IF(AND(ISNUMBER(D665),D665&lt;&gt;0),Accueil!$B$7,IF(NOT(_xlfn.ISFORMULA(G665)),IF(AND(ISNUMBER(G665),G665&lt;&gt;0),Accueil!$B$7,""),"")),IF(NOT(_xlfn.ISFORMULA(G665)),IF(AND(ISNUMBER(G665),G665&lt;&gt;0),Accueil!$B$7,""),""))),IF(NOT(_xlfn.ISFORMULA(D665)),IF(AND(ISNUMBER(D665),D665&lt;&gt;0),Accueil!$B$7,IF(NOT(_xlfn.ISFORMULA(G665)),IF(AND(ISNUMBER(G665),G665&lt;&gt;0),Accueil!$B$7,""),"")),IF(NOT(_xlfn.ISFORMULA(G665)),IF(AND(ISNUMBER(G665),G665&lt;&gt;0),Accueil!$B$7,""),"")))</f>
        <v/>
      </c>
      <c r="AF665" s="231" t="str">
        <f t="shared" ca="1" si="117"/>
        <v/>
      </c>
      <c r="AG665" s="231">
        <f ca="1">IF($AC665,ROUND(IF(ISNUMBER(E665),E665,0)*(IF(OR(ISNUMBER(SEARCH("Non déductible",$C665)),ISNUMBER(SEARCH("Non deductible",$C665))),0,IF(ISNUMBER(SEARCH("Repas",$C665)),0.5,IF(ISNUMBER(SEARCH("Bureau à domicile",$C665)),Accueil!$B$13,IF(OR(ISNUMBER(SEARCH("Véhicule",$C665)),ISNUMBER(SEARCH("Vehicule",$C665)),ISNUMBER(SEARCH("vehicule",$C665))),Accueil!$B$14,IFERROR(VLOOKUP($C665,$L$3:$P$43,5,FALSE),1)))))),2),0)</f>
        <v>0</v>
      </c>
      <c r="AH665" s="231">
        <f ca="1">IF($AD665,ROUND(IF(ISNUMBER(F665),F665,0)*(IF(OR(ISNUMBER(SEARCH("Non déductible",$C665)),ISNUMBER(SEARCH("Non deductible",$C665))),0,IF(ISNUMBER(SEARCH("Repas",$C665)),0.5,IF(ISNUMBER(SEARCH("Bureau à domicile",$C665)),Accueil!$B$13,IF(OR(ISNUMBER(SEARCH("Véhicule",$C665)),ISNUMBER(SEARCH("Vehicule",$C665)),ISNUMBER(SEARCH("vehicule",$C665))),Accueil!$B$14,IFERROR(VLOOKUP($C665,$L$3:$P$43,5,FALSE),1)))))),2),0)</f>
        <v>0</v>
      </c>
    </row>
    <row r="666" spans="1:34" ht="20.100000000000001" customHeight="1" x14ac:dyDescent="0.25">
      <c r="A666" s="248" t="str">
        <f>IF(NOT(_xlfn.ISFORMULA(D666)),IF(AND(ISNUMBER(D666),D666&lt;&gt;0),Accueil!$B$7,IF(NOT(_xlfn.ISFORMULA(G666)),IF(AND(ISNUMBER(G666),G666&lt;&gt;0),Accueil!$B$7,""),"")),IF(NOT(_xlfn.ISFORMULA(G666)),IF(AND(ISNUMBER(G666),G666&lt;&gt;0),Accueil!$B$7,""),""))</f>
        <v/>
      </c>
      <c r="B666" s="37"/>
      <c r="C666" s="50"/>
      <c r="D666" s="249" t="str">
        <f t="shared" ca="1" si="108"/>
        <v/>
      </c>
      <c r="E666" s="223" t="str">
        <f t="shared" ca="1" si="109"/>
        <v/>
      </c>
      <c r="F666" s="223" t="str">
        <f t="shared" ca="1" si="110"/>
        <v/>
      </c>
      <c r="G666" s="224" t="str">
        <f t="shared" ca="1" si="111"/>
        <v/>
      </c>
      <c r="H666" s="255" t="str">
        <f t="shared" ca="1" si="112"/>
        <v/>
      </c>
      <c r="I666" s="251" t="str">
        <f t="shared" ca="1" si="113"/>
        <v/>
      </c>
      <c r="J666" s="244" t="str">
        <f t="shared" ca="1" si="114"/>
        <v/>
      </c>
      <c r="K666" s="35"/>
      <c r="L666" s="148"/>
      <c r="M666" s="148"/>
      <c r="N666" s="148"/>
      <c r="O666" s="148"/>
      <c r="P666" s="148"/>
      <c r="Q666" s="148"/>
      <c r="R666" s="148"/>
      <c r="S666" s="148"/>
      <c r="T666" s="197"/>
      <c r="U666" s="35"/>
      <c r="X666" s="148"/>
      <c r="Y666" s="148"/>
      <c r="Z666" s="148"/>
      <c r="AA666" s="228" t="b">
        <f t="shared" ca="1" si="115"/>
        <v>1</v>
      </c>
      <c r="AB666" s="228" t="b">
        <f t="shared" si="116"/>
        <v>0</v>
      </c>
      <c r="AC666" s="228" t="b">
        <f ca="1">AND(Accueil!$Z$100="Régulière",Accueil!$E$5="Oui",$AA666,NOT($AB666),OR($AE666="",Accueil!$E$7="",NOT(ISNUMBER(Accueil!$E$7)),$AE666&gt;=Accueil!$E$7))</f>
        <v>0</v>
      </c>
      <c r="AD666" s="228" t="b">
        <f ca="1">AND(Accueil!$Z$100="Régulière",Accueil!$E$8="Oui",$AA666,NOT($AB666),OR($AE666="",Accueil!$E$10="",NOT(ISNUMBER(Accueil!$E$10)),$AE666&gt;=Accueil!$E$10))</f>
        <v>0</v>
      </c>
      <c r="AE666" s="247" t="str">
        <f>IF(NOT(_xlfn.ISFORMULA(A666)),IF(ISNUMBER(A666),A666,IF(NOT(_xlfn.ISFORMULA(D666)),IF(AND(ISNUMBER(D666),D666&lt;&gt;0),Accueil!$B$7,IF(NOT(_xlfn.ISFORMULA(G666)),IF(AND(ISNUMBER(G666),G666&lt;&gt;0),Accueil!$B$7,""),"")),IF(NOT(_xlfn.ISFORMULA(G666)),IF(AND(ISNUMBER(G666),G666&lt;&gt;0),Accueil!$B$7,""),""))),IF(NOT(_xlfn.ISFORMULA(D666)),IF(AND(ISNUMBER(D666),D666&lt;&gt;0),Accueil!$B$7,IF(NOT(_xlfn.ISFORMULA(G666)),IF(AND(ISNUMBER(G666),G666&lt;&gt;0),Accueil!$B$7,""),"")),IF(NOT(_xlfn.ISFORMULA(G666)),IF(AND(ISNUMBER(G666),G666&lt;&gt;0),Accueil!$B$7,""),"")))</f>
        <v/>
      </c>
      <c r="AF666" s="231" t="str">
        <f t="shared" ca="1" si="117"/>
        <v/>
      </c>
      <c r="AG666" s="231">
        <f ca="1">IF($AC666,ROUND(IF(ISNUMBER(E666),E666,0)*(IF(OR(ISNUMBER(SEARCH("Non déductible",$C666)),ISNUMBER(SEARCH("Non deductible",$C666))),0,IF(ISNUMBER(SEARCH("Repas",$C666)),0.5,IF(ISNUMBER(SEARCH("Bureau à domicile",$C666)),Accueil!$B$13,IF(OR(ISNUMBER(SEARCH("Véhicule",$C666)),ISNUMBER(SEARCH("Vehicule",$C666)),ISNUMBER(SEARCH("vehicule",$C666))),Accueil!$B$14,IFERROR(VLOOKUP($C666,$L$3:$P$43,5,FALSE),1)))))),2),0)</f>
        <v>0</v>
      </c>
      <c r="AH666" s="231">
        <f ca="1">IF($AD666,ROUND(IF(ISNUMBER(F666),F666,0)*(IF(OR(ISNUMBER(SEARCH("Non déductible",$C666)),ISNUMBER(SEARCH("Non deductible",$C666))),0,IF(ISNUMBER(SEARCH("Repas",$C666)),0.5,IF(ISNUMBER(SEARCH("Bureau à domicile",$C666)),Accueil!$B$13,IF(OR(ISNUMBER(SEARCH("Véhicule",$C666)),ISNUMBER(SEARCH("Vehicule",$C666)),ISNUMBER(SEARCH("vehicule",$C666))),Accueil!$B$14,IFERROR(VLOOKUP($C666,$L$3:$P$43,5,FALSE),1)))))),2),0)</f>
        <v>0</v>
      </c>
    </row>
    <row r="667" spans="1:34" ht="20.100000000000001" customHeight="1" x14ac:dyDescent="0.25">
      <c r="A667" s="248" t="str">
        <f>IF(NOT(_xlfn.ISFORMULA(D667)),IF(AND(ISNUMBER(D667),D667&lt;&gt;0),Accueil!$B$7,IF(NOT(_xlfn.ISFORMULA(G667)),IF(AND(ISNUMBER(G667),G667&lt;&gt;0),Accueil!$B$7,""),"")),IF(NOT(_xlfn.ISFORMULA(G667)),IF(AND(ISNUMBER(G667),G667&lt;&gt;0),Accueil!$B$7,""),""))</f>
        <v/>
      </c>
      <c r="B667" s="37"/>
      <c r="C667" s="50"/>
      <c r="D667" s="249" t="str">
        <f t="shared" ca="1" si="108"/>
        <v/>
      </c>
      <c r="E667" s="223" t="str">
        <f t="shared" ca="1" si="109"/>
        <v/>
      </c>
      <c r="F667" s="223" t="str">
        <f t="shared" ca="1" si="110"/>
        <v/>
      </c>
      <c r="G667" s="224" t="str">
        <f t="shared" ca="1" si="111"/>
        <v/>
      </c>
      <c r="H667" s="255" t="str">
        <f t="shared" ca="1" si="112"/>
        <v/>
      </c>
      <c r="I667" s="251" t="str">
        <f t="shared" ca="1" si="113"/>
        <v/>
      </c>
      <c r="J667" s="244" t="str">
        <f t="shared" ca="1" si="114"/>
        <v/>
      </c>
      <c r="K667" s="35"/>
      <c r="L667" s="148"/>
      <c r="M667" s="148"/>
      <c r="N667" s="148"/>
      <c r="O667" s="148"/>
      <c r="P667" s="148"/>
      <c r="Q667" s="148"/>
      <c r="R667" s="148"/>
      <c r="S667" s="148"/>
      <c r="T667" s="197"/>
      <c r="U667" s="35"/>
      <c r="X667" s="148"/>
      <c r="Y667" s="148"/>
      <c r="Z667" s="148"/>
      <c r="AA667" s="228" t="b">
        <f t="shared" ca="1" si="115"/>
        <v>1</v>
      </c>
      <c r="AB667" s="228" t="b">
        <f t="shared" si="116"/>
        <v>0</v>
      </c>
      <c r="AC667" s="228" t="b">
        <f ca="1">AND(Accueil!$Z$100="Régulière",Accueil!$E$5="Oui",$AA667,NOT($AB667),OR($AE667="",Accueil!$E$7="",NOT(ISNUMBER(Accueil!$E$7)),$AE667&gt;=Accueil!$E$7))</f>
        <v>0</v>
      </c>
      <c r="AD667" s="228" t="b">
        <f ca="1">AND(Accueil!$Z$100="Régulière",Accueil!$E$8="Oui",$AA667,NOT($AB667),OR($AE667="",Accueil!$E$10="",NOT(ISNUMBER(Accueil!$E$10)),$AE667&gt;=Accueil!$E$10))</f>
        <v>0</v>
      </c>
      <c r="AE667" s="247" t="str">
        <f>IF(NOT(_xlfn.ISFORMULA(A667)),IF(ISNUMBER(A667),A667,IF(NOT(_xlfn.ISFORMULA(D667)),IF(AND(ISNUMBER(D667),D667&lt;&gt;0),Accueil!$B$7,IF(NOT(_xlfn.ISFORMULA(G667)),IF(AND(ISNUMBER(G667),G667&lt;&gt;0),Accueil!$B$7,""),"")),IF(NOT(_xlfn.ISFORMULA(G667)),IF(AND(ISNUMBER(G667),G667&lt;&gt;0),Accueil!$B$7,""),""))),IF(NOT(_xlfn.ISFORMULA(D667)),IF(AND(ISNUMBER(D667),D667&lt;&gt;0),Accueil!$B$7,IF(NOT(_xlfn.ISFORMULA(G667)),IF(AND(ISNUMBER(G667),G667&lt;&gt;0),Accueil!$B$7,""),"")),IF(NOT(_xlfn.ISFORMULA(G667)),IF(AND(ISNUMBER(G667),G667&lt;&gt;0),Accueil!$B$7,""),"")))</f>
        <v/>
      </c>
      <c r="AF667" s="231" t="str">
        <f t="shared" ca="1" si="117"/>
        <v/>
      </c>
      <c r="AG667" s="231">
        <f ca="1">IF($AC667,ROUND(IF(ISNUMBER(E667),E667,0)*(IF(OR(ISNUMBER(SEARCH("Non déductible",$C667)),ISNUMBER(SEARCH("Non deductible",$C667))),0,IF(ISNUMBER(SEARCH("Repas",$C667)),0.5,IF(ISNUMBER(SEARCH("Bureau à domicile",$C667)),Accueil!$B$13,IF(OR(ISNUMBER(SEARCH("Véhicule",$C667)),ISNUMBER(SEARCH("Vehicule",$C667)),ISNUMBER(SEARCH("vehicule",$C667))),Accueil!$B$14,IFERROR(VLOOKUP($C667,$L$3:$P$43,5,FALSE),1)))))),2),0)</f>
        <v>0</v>
      </c>
      <c r="AH667" s="231">
        <f ca="1">IF($AD667,ROUND(IF(ISNUMBER(F667),F667,0)*(IF(OR(ISNUMBER(SEARCH("Non déductible",$C667)),ISNUMBER(SEARCH("Non deductible",$C667))),0,IF(ISNUMBER(SEARCH("Repas",$C667)),0.5,IF(ISNUMBER(SEARCH("Bureau à domicile",$C667)),Accueil!$B$13,IF(OR(ISNUMBER(SEARCH("Véhicule",$C667)),ISNUMBER(SEARCH("Vehicule",$C667)),ISNUMBER(SEARCH("vehicule",$C667))),Accueil!$B$14,IFERROR(VLOOKUP($C667,$L$3:$P$43,5,FALSE),1)))))),2),0)</f>
        <v>0</v>
      </c>
    </row>
    <row r="668" spans="1:34" ht="20.100000000000001" customHeight="1" x14ac:dyDescent="0.25">
      <c r="A668" s="248" t="str">
        <f>IF(NOT(_xlfn.ISFORMULA(D668)),IF(AND(ISNUMBER(D668),D668&lt;&gt;0),Accueil!$B$7,IF(NOT(_xlfn.ISFORMULA(G668)),IF(AND(ISNUMBER(G668),G668&lt;&gt;0),Accueil!$B$7,""),"")),IF(NOT(_xlfn.ISFORMULA(G668)),IF(AND(ISNUMBER(G668),G668&lt;&gt;0),Accueil!$B$7,""),""))</f>
        <v/>
      </c>
      <c r="B668" s="37"/>
      <c r="C668" s="50"/>
      <c r="D668" s="249" t="str">
        <f t="shared" ca="1" si="108"/>
        <v/>
      </c>
      <c r="E668" s="223" t="str">
        <f t="shared" ca="1" si="109"/>
        <v/>
      </c>
      <c r="F668" s="223" t="str">
        <f t="shared" ca="1" si="110"/>
        <v/>
      </c>
      <c r="G668" s="224" t="str">
        <f t="shared" ca="1" si="111"/>
        <v/>
      </c>
      <c r="H668" s="255" t="str">
        <f t="shared" ca="1" si="112"/>
        <v/>
      </c>
      <c r="I668" s="251" t="str">
        <f t="shared" ca="1" si="113"/>
        <v/>
      </c>
      <c r="J668" s="244" t="str">
        <f t="shared" ca="1" si="114"/>
        <v/>
      </c>
      <c r="K668" s="35"/>
      <c r="L668" s="148"/>
      <c r="M668" s="148"/>
      <c r="N668" s="148"/>
      <c r="O668" s="148"/>
      <c r="P668" s="148"/>
      <c r="Q668" s="148"/>
      <c r="R668" s="148"/>
      <c r="S668" s="148"/>
      <c r="T668" s="197"/>
      <c r="U668" s="35"/>
      <c r="X668" s="148"/>
      <c r="Y668" s="148"/>
      <c r="Z668" s="148"/>
      <c r="AA668" s="228" t="b">
        <f t="shared" ca="1" si="115"/>
        <v>1</v>
      </c>
      <c r="AB668" s="228" t="b">
        <f t="shared" si="116"/>
        <v>0</v>
      </c>
      <c r="AC668" s="228" t="b">
        <f ca="1">AND(Accueil!$Z$100="Régulière",Accueil!$E$5="Oui",$AA668,NOT($AB668),OR($AE668="",Accueil!$E$7="",NOT(ISNUMBER(Accueil!$E$7)),$AE668&gt;=Accueil!$E$7))</f>
        <v>0</v>
      </c>
      <c r="AD668" s="228" t="b">
        <f ca="1">AND(Accueil!$Z$100="Régulière",Accueil!$E$8="Oui",$AA668,NOT($AB668),OR($AE668="",Accueil!$E$10="",NOT(ISNUMBER(Accueil!$E$10)),$AE668&gt;=Accueil!$E$10))</f>
        <v>0</v>
      </c>
      <c r="AE668" s="247" t="str">
        <f>IF(NOT(_xlfn.ISFORMULA(A668)),IF(ISNUMBER(A668),A668,IF(NOT(_xlfn.ISFORMULA(D668)),IF(AND(ISNUMBER(D668),D668&lt;&gt;0),Accueil!$B$7,IF(NOT(_xlfn.ISFORMULA(G668)),IF(AND(ISNUMBER(G668),G668&lt;&gt;0),Accueil!$B$7,""),"")),IF(NOT(_xlfn.ISFORMULA(G668)),IF(AND(ISNUMBER(G668),G668&lt;&gt;0),Accueil!$B$7,""),""))),IF(NOT(_xlfn.ISFORMULA(D668)),IF(AND(ISNUMBER(D668),D668&lt;&gt;0),Accueil!$B$7,IF(NOT(_xlfn.ISFORMULA(G668)),IF(AND(ISNUMBER(G668),G668&lt;&gt;0),Accueil!$B$7,""),"")),IF(NOT(_xlfn.ISFORMULA(G668)),IF(AND(ISNUMBER(G668),G668&lt;&gt;0),Accueil!$B$7,""),"")))</f>
        <v/>
      </c>
      <c r="AF668" s="231" t="str">
        <f t="shared" ca="1" si="117"/>
        <v/>
      </c>
      <c r="AG668" s="231">
        <f ca="1">IF($AC668,ROUND(IF(ISNUMBER(E668),E668,0)*(IF(OR(ISNUMBER(SEARCH("Non déductible",$C668)),ISNUMBER(SEARCH("Non deductible",$C668))),0,IF(ISNUMBER(SEARCH("Repas",$C668)),0.5,IF(ISNUMBER(SEARCH("Bureau à domicile",$C668)),Accueil!$B$13,IF(OR(ISNUMBER(SEARCH("Véhicule",$C668)),ISNUMBER(SEARCH("Vehicule",$C668)),ISNUMBER(SEARCH("vehicule",$C668))),Accueil!$B$14,IFERROR(VLOOKUP($C668,$L$3:$P$43,5,FALSE),1)))))),2),0)</f>
        <v>0</v>
      </c>
      <c r="AH668" s="231">
        <f ca="1">IF($AD668,ROUND(IF(ISNUMBER(F668),F668,0)*(IF(OR(ISNUMBER(SEARCH("Non déductible",$C668)),ISNUMBER(SEARCH("Non deductible",$C668))),0,IF(ISNUMBER(SEARCH("Repas",$C668)),0.5,IF(ISNUMBER(SEARCH("Bureau à domicile",$C668)),Accueil!$B$13,IF(OR(ISNUMBER(SEARCH("Véhicule",$C668)),ISNUMBER(SEARCH("Vehicule",$C668)),ISNUMBER(SEARCH("vehicule",$C668))),Accueil!$B$14,IFERROR(VLOOKUP($C668,$L$3:$P$43,5,FALSE),1)))))),2),0)</f>
        <v>0</v>
      </c>
    </row>
    <row r="669" spans="1:34" ht="20.100000000000001" customHeight="1" x14ac:dyDescent="0.25">
      <c r="A669" s="248" t="str">
        <f>IF(NOT(_xlfn.ISFORMULA(D669)),IF(AND(ISNUMBER(D669),D669&lt;&gt;0),Accueil!$B$7,IF(NOT(_xlfn.ISFORMULA(G669)),IF(AND(ISNUMBER(G669),G669&lt;&gt;0),Accueil!$B$7,""),"")),IF(NOT(_xlfn.ISFORMULA(G669)),IF(AND(ISNUMBER(G669),G669&lt;&gt;0),Accueil!$B$7,""),""))</f>
        <v/>
      </c>
      <c r="B669" s="37"/>
      <c r="C669" s="50"/>
      <c r="D669" s="249" t="str">
        <f t="shared" ca="1" si="108"/>
        <v/>
      </c>
      <c r="E669" s="223" t="str">
        <f t="shared" ca="1" si="109"/>
        <v/>
      </c>
      <c r="F669" s="223" t="str">
        <f t="shared" ca="1" si="110"/>
        <v/>
      </c>
      <c r="G669" s="224" t="str">
        <f t="shared" ca="1" si="111"/>
        <v/>
      </c>
      <c r="H669" s="255" t="str">
        <f t="shared" ca="1" si="112"/>
        <v/>
      </c>
      <c r="I669" s="251" t="str">
        <f t="shared" ca="1" si="113"/>
        <v/>
      </c>
      <c r="J669" s="244" t="str">
        <f t="shared" ca="1" si="114"/>
        <v/>
      </c>
      <c r="K669" s="35"/>
      <c r="L669" s="148"/>
      <c r="M669" s="148"/>
      <c r="N669" s="148"/>
      <c r="O669" s="148"/>
      <c r="P669" s="148"/>
      <c r="Q669" s="148"/>
      <c r="R669" s="148"/>
      <c r="S669" s="148"/>
      <c r="T669" s="197"/>
      <c r="U669" s="35"/>
      <c r="X669" s="148"/>
      <c r="Y669" s="148"/>
      <c r="Z669" s="148"/>
      <c r="AA669" s="228" t="b">
        <f t="shared" ca="1" si="115"/>
        <v>1</v>
      </c>
      <c r="AB669" s="228" t="b">
        <f t="shared" si="116"/>
        <v>0</v>
      </c>
      <c r="AC669" s="228" t="b">
        <f ca="1">AND(Accueil!$Z$100="Régulière",Accueil!$E$5="Oui",$AA669,NOT($AB669),OR($AE669="",Accueil!$E$7="",NOT(ISNUMBER(Accueil!$E$7)),$AE669&gt;=Accueil!$E$7))</f>
        <v>0</v>
      </c>
      <c r="AD669" s="228" t="b">
        <f ca="1">AND(Accueil!$Z$100="Régulière",Accueil!$E$8="Oui",$AA669,NOT($AB669),OR($AE669="",Accueil!$E$10="",NOT(ISNUMBER(Accueil!$E$10)),$AE669&gt;=Accueil!$E$10))</f>
        <v>0</v>
      </c>
      <c r="AE669" s="247" t="str">
        <f>IF(NOT(_xlfn.ISFORMULA(A669)),IF(ISNUMBER(A669),A669,IF(NOT(_xlfn.ISFORMULA(D669)),IF(AND(ISNUMBER(D669),D669&lt;&gt;0),Accueil!$B$7,IF(NOT(_xlfn.ISFORMULA(G669)),IF(AND(ISNUMBER(G669),G669&lt;&gt;0),Accueil!$B$7,""),"")),IF(NOT(_xlfn.ISFORMULA(G669)),IF(AND(ISNUMBER(G669),G669&lt;&gt;0),Accueil!$B$7,""),""))),IF(NOT(_xlfn.ISFORMULA(D669)),IF(AND(ISNUMBER(D669),D669&lt;&gt;0),Accueil!$B$7,IF(NOT(_xlfn.ISFORMULA(G669)),IF(AND(ISNUMBER(G669),G669&lt;&gt;0),Accueil!$B$7,""),"")),IF(NOT(_xlfn.ISFORMULA(G669)),IF(AND(ISNUMBER(G669),G669&lt;&gt;0),Accueil!$B$7,""),"")))</f>
        <v/>
      </c>
      <c r="AF669" s="231" t="str">
        <f t="shared" ca="1" si="117"/>
        <v/>
      </c>
      <c r="AG669" s="231">
        <f ca="1">IF($AC669,ROUND(IF(ISNUMBER(E669),E669,0)*(IF(OR(ISNUMBER(SEARCH("Non déductible",$C669)),ISNUMBER(SEARCH("Non deductible",$C669))),0,IF(ISNUMBER(SEARCH("Repas",$C669)),0.5,IF(ISNUMBER(SEARCH("Bureau à domicile",$C669)),Accueil!$B$13,IF(OR(ISNUMBER(SEARCH("Véhicule",$C669)),ISNUMBER(SEARCH("Vehicule",$C669)),ISNUMBER(SEARCH("vehicule",$C669))),Accueil!$B$14,IFERROR(VLOOKUP($C669,$L$3:$P$43,5,FALSE),1)))))),2),0)</f>
        <v>0</v>
      </c>
      <c r="AH669" s="231">
        <f ca="1">IF($AD669,ROUND(IF(ISNUMBER(F669),F669,0)*(IF(OR(ISNUMBER(SEARCH("Non déductible",$C669)),ISNUMBER(SEARCH("Non deductible",$C669))),0,IF(ISNUMBER(SEARCH("Repas",$C669)),0.5,IF(ISNUMBER(SEARCH("Bureau à domicile",$C669)),Accueil!$B$13,IF(OR(ISNUMBER(SEARCH("Véhicule",$C669)),ISNUMBER(SEARCH("Vehicule",$C669)),ISNUMBER(SEARCH("vehicule",$C669))),Accueil!$B$14,IFERROR(VLOOKUP($C669,$L$3:$P$43,5,FALSE),1)))))),2),0)</f>
        <v>0</v>
      </c>
    </row>
    <row r="670" spans="1:34" ht="20.100000000000001" customHeight="1" x14ac:dyDescent="0.25">
      <c r="A670" s="248" t="str">
        <f>IF(NOT(_xlfn.ISFORMULA(D670)),IF(AND(ISNUMBER(D670),D670&lt;&gt;0),Accueil!$B$7,IF(NOT(_xlfn.ISFORMULA(G670)),IF(AND(ISNUMBER(G670),G670&lt;&gt;0),Accueil!$B$7,""),"")),IF(NOT(_xlfn.ISFORMULA(G670)),IF(AND(ISNUMBER(G670),G670&lt;&gt;0),Accueil!$B$7,""),""))</f>
        <v/>
      </c>
      <c r="B670" s="37"/>
      <c r="C670" s="50"/>
      <c r="D670" s="249" t="str">
        <f t="shared" ca="1" si="108"/>
        <v/>
      </c>
      <c r="E670" s="223" t="str">
        <f t="shared" ca="1" si="109"/>
        <v/>
      </c>
      <c r="F670" s="223" t="str">
        <f t="shared" ca="1" si="110"/>
        <v/>
      </c>
      <c r="G670" s="224" t="str">
        <f t="shared" ca="1" si="111"/>
        <v/>
      </c>
      <c r="H670" s="255" t="str">
        <f t="shared" ca="1" si="112"/>
        <v/>
      </c>
      <c r="I670" s="251" t="str">
        <f t="shared" ca="1" si="113"/>
        <v/>
      </c>
      <c r="J670" s="244" t="str">
        <f t="shared" ca="1" si="114"/>
        <v/>
      </c>
      <c r="K670" s="35"/>
      <c r="L670" s="148"/>
      <c r="M670" s="148"/>
      <c r="N670" s="148"/>
      <c r="O670" s="148"/>
      <c r="P670" s="148"/>
      <c r="Q670" s="148"/>
      <c r="R670" s="148"/>
      <c r="S670" s="148"/>
      <c r="T670" s="197"/>
      <c r="U670" s="35"/>
      <c r="X670" s="148"/>
      <c r="Y670" s="148"/>
      <c r="Z670" s="148"/>
      <c r="AA670" s="228" t="b">
        <f t="shared" ca="1" si="115"/>
        <v>1</v>
      </c>
      <c r="AB670" s="228" t="b">
        <f t="shared" si="116"/>
        <v>0</v>
      </c>
      <c r="AC670" s="228" t="b">
        <f ca="1">AND(Accueil!$Z$100="Régulière",Accueil!$E$5="Oui",$AA670,NOT($AB670),OR($AE670="",Accueil!$E$7="",NOT(ISNUMBER(Accueil!$E$7)),$AE670&gt;=Accueil!$E$7))</f>
        <v>0</v>
      </c>
      <c r="AD670" s="228" t="b">
        <f ca="1">AND(Accueil!$Z$100="Régulière",Accueil!$E$8="Oui",$AA670,NOT($AB670),OR($AE670="",Accueil!$E$10="",NOT(ISNUMBER(Accueil!$E$10)),$AE670&gt;=Accueil!$E$10))</f>
        <v>0</v>
      </c>
      <c r="AE670" s="247" t="str">
        <f>IF(NOT(_xlfn.ISFORMULA(A670)),IF(ISNUMBER(A670),A670,IF(NOT(_xlfn.ISFORMULA(D670)),IF(AND(ISNUMBER(D670),D670&lt;&gt;0),Accueil!$B$7,IF(NOT(_xlfn.ISFORMULA(G670)),IF(AND(ISNUMBER(G670),G670&lt;&gt;0),Accueil!$B$7,""),"")),IF(NOT(_xlfn.ISFORMULA(G670)),IF(AND(ISNUMBER(G670),G670&lt;&gt;0),Accueil!$B$7,""),""))),IF(NOT(_xlfn.ISFORMULA(D670)),IF(AND(ISNUMBER(D670),D670&lt;&gt;0),Accueil!$B$7,IF(NOT(_xlfn.ISFORMULA(G670)),IF(AND(ISNUMBER(G670),G670&lt;&gt;0),Accueil!$B$7,""),"")),IF(NOT(_xlfn.ISFORMULA(G670)),IF(AND(ISNUMBER(G670),G670&lt;&gt;0),Accueil!$B$7,""),"")))</f>
        <v/>
      </c>
      <c r="AF670" s="231" t="str">
        <f t="shared" ca="1" si="117"/>
        <v/>
      </c>
      <c r="AG670" s="231">
        <f ca="1">IF($AC670,ROUND(IF(ISNUMBER(E670),E670,0)*(IF(OR(ISNUMBER(SEARCH("Non déductible",$C670)),ISNUMBER(SEARCH("Non deductible",$C670))),0,IF(ISNUMBER(SEARCH("Repas",$C670)),0.5,IF(ISNUMBER(SEARCH("Bureau à domicile",$C670)),Accueil!$B$13,IF(OR(ISNUMBER(SEARCH("Véhicule",$C670)),ISNUMBER(SEARCH("Vehicule",$C670)),ISNUMBER(SEARCH("vehicule",$C670))),Accueil!$B$14,IFERROR(VLOOKUP($C670,$L$3:$P$43,5,FALSE),1)))))),2),0)</f>
        <v>0</v>
      </c>
      <c r="AH670" s="231">
        <f ca="1">IF($AD670,ROUND(IF(ISNUMBER(F670),F670,0)*(IF(OR(ISNUMBER(SEARCH("Non déductible",$C670)),ISNUMBER(SEARCH("Non deductible",$C670))),0,IF(ISNUMBER(SEARCH("Repas",$C670)),0.5,IF(ISNUMBER(SEARCH("Bureau à domicile",$C670)),Accueil!$B$13,IF(OR(ISNUMBER(SEARCH("Véhicule",$C670)),ISNUMBER(SEARCH("Vehicule",$C670)),ISNUMBER(SEARCH("vehicule",$C670))),Accueil!$B$14,IFERROR(VLOOKUP($C670,$L$3:$P$43,5,FALSE),1)))))),2),0)</f>
        <v>0</v>
      </c>
    </row>
    <row r="671" spans="1:34" ht="20.100000000000001" customHeight="1" x14ac:dyDescent="0.25">
      <c r="A671" s="248" t="str">
        <f>IF(NOT(_xlfn.ISFORMULA(D671)),IF(AND(ISNUMBER(D671),D671&lt;&gt;0),Accueil!$B$7,IF(NOT(_xlfn.ISFORMULA(G671)),IF(AND(ISNUMBER(G671),G671&lt;&gt;0),Accueil!$B$7,""),"")),IF(NOT(_xlfn.ISFORMULA(G671)),IF(AND(ISNUMBER(G671),G671&lt;&gt;0),Accueil!$B$7,""),""))</f>
        <v/>
      </c>
      <c r="B671" s="37"/>
      <c r="C671" s="50"/>
      <c r="D671" s="249" t="str">
        <f t="shared" ca="1" si="108"/>
        <v/>
      </c>
      <c r="E671" s="223" t="str">
        <f t="shared" ca="1" si="109"/>
        <v/>
      </c>
      <c r="F671" s="223" t="str">
        <f t="shared" ca="1" si="110"/>
        <v/>
      </c>
      <c r="G671" s="224" t="str">
        <f t="shared" ca="1" si="111"/>
        <v/>
      </c>
      <c r="H671" s="255" t="str">
        <f t="shared" ca="1" si="112"/>
        <v/>
      </c>
      <c r="I671" s="251" t="str">
        <f t="shared" ca="1" si="113"/>
        <v/>
      </c>
      <c r="J671" s="244" t="str">
        <f t="shared" ca="1" si="114"/>
        <v/>
      </c>
      <c r="K671" s="35"/>
      <c r="L671" s="148"/>
      <c r="M671" s="148"/>
      <c r="N671" s="148"/>
      <c r="O671" s="148"/>
      <c r="P671" s="148"/>
      <c r="Q671" s="148"/>
      <c r="R671" s="148"/>
      <c r="S671" s="148"/>
      <c r="T671" s="197"/>
      <c r="U671" s="35"/>
      <c r="X671" s="148"/>
      <c r="Y671" s="148"/>
      <c r="Z671" s="148"/>
      <c r="AA671" s="228" t="b">
        <f t="shared" ca="1" si="115"/>
        <v>1</v>
      </c>
      <c r="AB671" s="228" t="b">
        <f t="shared" si="116"/>
        <v>0</v>
      </c>
      <c r="AC671" s="228" t="b">
        <f ca="1">AND(Accueil!$Z$100="Régulière",Accueil!$E$5="Oui",$AA671,NOT($AB671),OR($AE671="",Accueil!$E$7="",NOT(ISNUMBER(Accueil!$E$7)),$AE671&gt;=Accueil!$E$7))</f>
        <v>0</v>
      </c>
      <c r="AD671" s="228" t="b">
        <f ca="1">AND(Accueil!$Z$100="Régulière",Accueil!$E$8="Oui",$AA671,NOT($AB671),OR($AE671="",Accueil!$E$10="",NOT(ISNUMBER(Accueil!$E$10)),$AE671&gt;=Accueil!$E$10))</f>
        <v>0</v>
      </c>
      <c r="AE671" s="247" t="str">
        <f>IF(NOT(_xlfn.ISFORMULA(A671)),IF(ISNUMBER(A671),A671,IF(NOT(_xlfn.ISFORMULA(D671)),IF(AND(ISNUMBER(D671),D671&lt;&gt;0),Accueil!$B$7,IF(NOT(_xlfn.ISFORMULA(G671)),IF(AND(ISNUMBER(G671),G671&lt;&gt;0),Accueil!$B$7,""),"")),IF(NOT(_xlfn.ISFORMULA(G671)),IF(AND(ISNUMBER(G671),G671&lt;&gt;0),Accueil!$B$7,""),""))),IF(NOT(_xlfn.ISFORMULA(D671)),IF(AND(ISNUMBER(D671),D671&lt;&gt;0),Accueil!$B$7,IF(NOT(_xlfn.ISFORMULA(G671)),IF(AND(ISNUMBER(G671),G671&lt;&gt;0),Accueil!$B$7,""),"")),IF(NOT(_xlfn.ISFORMULA(G671)),IF(AND(ISNUMBER(G671),G671&lt;&gt;0),Accueil!$B$7,""),"")))</f>
        <v/>
      </c>
      <c r="AF671" s="231" t="str">
        <f t="shared" ca="1" si="117"/>
        <v/>
      </c>
      <c r="AG671" s="231">
        <f ca="1">IF($AC671,ROUND(IF(ISNUMBER(E671),E671,0)*(IF(OR(ISNUMBER(SEARCH("Non déductible",$C671)),ISNUMBER(SEARCH("Non deductible",$C671))),0,IF(ISNUMBER(SEARCH("Repas",$C671)),0.5,IF(ISNUMBER(SEARCH("Bureau à domicile",$C671)),Accueil!$B$13,IF(OR(ISNUMBER(SEARCH("Véhicule",$C671)),ISNUMBER(SEARCH("Vehicule",$C671)),ISNUMBER(SEARCH("vehicule",$C671))),Accueil!$B$14,IFERROR(VLOOKUP($C671,$L$3:$P$43,5,FALSE),1)))))),2),0)</f>
        <v>0</v>
      </c>
      <c r="AH671" s="231">
        <f ca="1">IF($AD671,ROUND(IF(ISNUMBER(F671),F671,0)*(IF(OR(ISNUMBER(SEARCH("Non déductible",$C671)),ISNUMBER(SEARCH("Non deductible",$C671))),0,IF(ISNUMBER(SEARCH("Repas",$C671)),0.5,IF(ISNUMBER(SEARCH("Bureau à domicile",$C671)),Accueil!$B$13,IF(OR(ISNUMBER(SEARCH("Véhicule",$C671)),ISNUMBER(SEARCH("Vehicule",$C671)),ISNUMBER(SEARCH("vehicule",$C671))),Accueil!$B$14,IFERROR(VLOOKUP($C671,$L$3:$P$43,5,FALSE),1)))))),2),0)</f>
        <v>0</v>
      </c>
    </row>
    <row r="672" spans="1:34" ht="20.100000000000001" customHeight="1" x14ac:dyDescent="0.25">
      <c r="A672" s="248" t="str">
        <f>IF(NOT(_xlfn.ISFORMULA(D672)),IF(AND(ISNUMBER(D672),D672&lt;&gt;0),Accueil!$B$7,IF(NOT(_xlfn.ISFORMULA(G672)),IF(AND(ISNUMBER(G672),G672&lt;&gt;0),Accueil!$B$7,""),"")),IF(NOT(_xlfn.ISFORMULA(G672)),IF(AND(ISNUMBER(G672),G672&lt;&gt;0),Accueil!$B$7,""),""))</f>
        <v/>
      </c>
      <c r="B672" s="37"/>
      <c r="C672" s="50"/>
      <c r="D672" s="249" t="str">
        <f t="shared" ca="1" si="108"/>
        <v/>
      </c>
      <c r="E672" s="223" t="str">
        <f t="shared" ca="1" si="109"/>
        <v/>
      </c>
      <c r="F672" s="223" t="str">
        <f t="shared" ca="1" si="110"/>
        <v/>
      </c>
      <c r="G672" s="224" t="str">
        <f t="shared" ca="1" si="111"/>
        <v/>
      </c>
      <c r="H672" s="255" t="str">
        <f t="shared" ca="1" si="112"/>
        <v/>
      </c>
      <c r="I672" s="251" t="str">
        <f t="shared" ca="1" si="113"/>
        <v/>
      </c>
      <c r="J672" s="244" t="str">
        <f t="shared" ca="1" si="114"/>
        <v/>
      </c>
      <c r="K672" s="35"/>
      <c r="L672" s="148"/>
      <c r="M672" s="148"/>
      <c r="N672" s="148"/>
      <c r="O672" s="148"/>
      <c r="P672" s="148"/>
      <c r="Q672" s="148"/>
      <c r="R672" s="148"/>
      <c r="S672" s="148"/>
      <c r="T672" s="197"/>
      <c r="U672" s="35"/>
      <c r="X672" s="148"/>
      <c r="Y672" s="148"/>
      <c r="Z672" s="148"/>
      <c r="AA672" s="228" t="b">
        <f t="shared" ca="1" si="115"/>
        <v>1</v>
      </c>
      <c r="AB672" s="228" t="b">
        <f t="shared" si="116"/>
        <v>0</v>
      </c>
      <c r="AC672" s="228" t="b">
        <f ca="1">AND(Accueil!$Z$100="Régulière",Accueil!$E$5="Oui",$AA672,NOT($AB672),OR($AE672="",Accueil!$E$7="",NOT(ISNUMBER(Accueil!$E$7)),$AE672&gt;=Accueil!$E$7))</f>
        <v>0</v>
      </c>
      <c r="AD672" s="228" t="b">
        <f ca="1">AND(Accueil!$Z$100="Régulière",Accueil!$E$8="Oui",$AA672,NOT($AB672),OR($AE672="",Accueil!$E$10="",NOT(ISNUMBER(Accueil!$E$10)),$AE672&gt;=Accueil!$E$10))</f>
        <v>0</v>
      </c>
      <c r="AE672" s="247" t="str">
        <f>IF(NOT(_xlfn.ISFORMULA(A672)),IF(ISNUMBER(A672),A672,IF(NOT(_xlfn.ISFORMULA(D672)),IF(AND(ISNUMBER(D672),D672&lt;&gt;0),Accueil!$B$7,IF(NOT(_xlfn.ISFORMULA(G672)),IF(AND(ISNUMBER(G672),G672&lt;&gt;0),Accueil!$B$7,""),"")),IF(NOT(_xlfn.ISFORMULA(G672)),IF(AND(ISNUMBER(G672),G672&lt;&gt;0),Accueil!$B$7,""),""))),IF(NOT(_xlfn.ISFORMULA(D672)),IF(AND(ISNUMBER(D672),D672&lt;&gt;0),Accueil!$B$7,IF(NOT(_xlfn.ISFORMULA(G672)),IF(AND(ISNUMBER(G672),G672&lt;&gt;0),Accueil!$B$7,""),"")),IF(NOT(_xlfn.ISFORMULA(G672)),IF(AND(ISNUMBER(G672),G672&lt;&gt;0),Accueil!$B$7,""),"")))</f>
        <v/>
      </c>
      <c r="AF672" s="231" t="str">
        <f t="shared" ca="1" si="117"/>
        <v/>
      </c>
      <c r="AG672" s="231">
        <f ca="1">IF($AC672,ROUND(IF(ISNUMBER(E672),E672,0)*(IF(OR(ISNUMBER(SEARCH("Non déductible",$C672)),ISNUMBER(SEARCH("Non deductible",$C672))),0,IF(ISNUMBER(SEARCH("Repas",$C672)),0.5,IF(ISNUMBER(SEARCH("Bureau à domicile",$C672)),Accueil!$B$13,IF(OR(ISNUMBER(SEARCH("Véhicule",$C672)),ISNUMBER(SEARCH("Vehicule",$C672)),ISNUMBER(SEARCH("vehicule",$C672))),Accueil!$B$14,IFERROR(VLOOKUP($C672,$L$3:$P$43,5,FALSE),1)))))),2),0)</f>
        <v>0</v>
      </c>
      <c r="AH672" s="231">
        <f ca="1">IF($AD672,ROUND(IF(ISNUMBER(F672),F672,0)*(IF(OR(ISNUMBER(SEARCH("Non déductible",$C672)),ISNUMBER(SEARCH("Non deductible",$C672))),0,IF(ISNUMBER(SEARCH("Repas",$C672)),0.5,IF(ISNUMBER(SEARCH("Bureau à domicile",$C672)),Accueil!$B$13,IF(OR(ISNUMBER(SEARCH("Véhicule",$C672)),ISNUMBER(SEARCH("Vehicule",$C672)),ISNUMBER(SEARCH("vehicule",$C672))),Accueil!$B$14,IFERROR(VLOOKUP($C672,$L$3:$P$43,5,FALSE),1)))))),2),0)</f>
        <v>0</v>
      </c>
    </row>
    <row r="673" spans="1:34" ht="20.100000000000001" customHeight="1" x14ac:dyDescent="0.25">
      <c r="A673" s="248" t="str">
        <f>IF(NOT(_xlfn.ISFORMULA(D673)),IF(AND(ISNUMBER(D673),D673&lt;&gt;0),Accueil!$B$7,IF(NOT(_xlfn.ISFORMULA(G673)),IF(AND(ISNUMBER(G673),G673&lt;&gt;0),Accueil!$B$7,""),"")),IF(NOT(_xlfn.ISFORMULA(G673)),IF(AND(ISNUMBER(G673),G673&lt;&gt;0),Accueil!$B$7,""),""))</f>
        <v/>
      </c>
      <c r="B673" s="37"/>
      <c r="C673" s="50"/>
      <c r="D673" s="249" t="str">
        <f t="shared" ca="1" si="108"/>
        <v/>
      </c>
      <c r="E673" s="223" t="str">
        <f t="shared" ca="1" si="109"/>
        <v/>
      </c>
      <c r="F673" s="223" t="str">
        <f t="shared" ca="1" si="110"/>
        <v/>
      </c>
      <c r="G673" s="224" t="str">
        <f t="shared" ca="1" si="111"/>
        <v/>
      </c>
      <c r="H673" s="255" t="str">
        <f t="shared" ca="1" si="112"/>
        <v/>
      </c>
      <c r="I673" s="251" t="str">
        <f t="shared" ca="1" si="113"/>
        <v/>
      </c>
      <c r="J673" s="244" t="str">
        <f t="shared" ca="1" si="114"/>
        <v/>
      </c>
      <c r="K673" s="35"/>
      <c r="L673" s="148"/>
      <c r="M673" s="148"/>
      <c r="N673" s="148"/>
      <c r="O673" s="148"/>
      <c r="P673" s="148"/>
      <c r="Q673" s="148"/>
      <c r="R673" s="148"/>
      <c r="S673" s="148"/>
      <c r="T673" s="197"/>
      <c r="U673" s="35"/>
      <c r="X673" s="148"/>
      <c r="Y673" s="148"/>
      <c r="Z673" s="148"/>
      <c r="AA673" s="228" t="b">
        <f t="shared" ca="1" si="115"/>
        <v>1</v>
      </c>
      <c r="AB673" s="228" t="b">
        <f t="shared" si="116"/>
        <v>0</v>
      </c>
      <c r="AC673" s="228" t="b">
        <f ca="1">AND(Accueil!$Z$100="Régulière",Accueil!$E$5="Oui",$AA673,NOT($AB673),OR($AE673="",Accueil!$E$7="",NOT(ISNUMBER(Accueil!$E$7)),$AE673&gt;=Accueil!$E$7))</f>
        <v>0</v>
      </c>
      <c r="AD673" s="228" t="b">
        <f ca="1">AND(Accueil!$Z$100="Régulière",Accueil!$E$8="Oui",$AA673,NOT($AB673),OR($AE673="",Accueil!$E$10="",NOT(ISNUMBER(Accueil!$E$10)),$AE673&gt;=Accueil!$E$10))</f>
        <v>0</v>
      </c>
      <c r="AE673" s="247" t="str">
        <f>IF(NOT(_xlfn.ISFORMULA(A673)),IF(ISNUMBER(A673),A673,IF(NOT(_xlfn.ISFORMULA(D673)),IF(AND(ISNUMBER(D673),D673&lt;&gt;0),Accueil!$B$7,IF(NOT(_xlfn.ISFORMULA(G673)),IF(AND(ISNUMBER(G673),G673&lt;&gt;0),Accueil!$B$7,""),"")),IF(NOT(_xlfn.ISFORMULA(G673)),IF(AND(ISNUMBER(G673),G673&lt;&gt;0),Accueil!$B$7,""),""))),IF(NOT(_xlfn.ISFORMULA(D673)),IF(AND(ISNUMBER(D673),D673&lt;&gt;0),Accueil!$B$7,IF(NOT(_xlfn.ISFORMULA(G673)),IF(AND(ISNUMBER(G673),G673&lt;&gt;0),Accueil!$B$7,""),"")),IF(NOT(_xlfn.ISFORMULA(G673)),IF(AND(ISNUMBER(G673),G673&lt;&gt;0),Accueil!$B$7,""),"")))</f>
        <v/>
      </c>
      <c r="AF673" s="231" t="str">
        <f t="shared" ca="1" si="117"/>
        <v/>
      </c>
      <c r="AG673" s="231">
        <f ca="1">IF($AC673,ROUND(IF(ISNUMBER(E673),E673,0)*(IF(OR(ISNUMBER(SEARCH("Non déductible",$C673)),ISNUMBER(SEARCH("Non deductible",$C673))),0,IF(ISNUMBER(SEARCH("Repas",$C673)),0.5,IF(ISNUMBER(SEARCH("Bureau à domicile",$C673)),Accueil!$B$13,IF(OR(ISNUMBER(SEARCH("Véhicule",$C673)),ISNUMBER(SEARCH("Vehicule",$C673)),ISNUMBER(SEARCH("vehicule",$C673))),Accueil!$B$14,IFERROR(VLOOKUP($C673,$L$3:$P$43,5,FALSE),1)))))),2),0)</f>
        <v>0</v>
      </c>
      <c r="AH673" s="231">
        <f ca="1">IF($AD673,ROUND(IF(ISNUMBER(F673),F673,0)*(IF(OR(ISNUMBER(SEARCH("Non déductible",$C673)),ISNUMBER(SEARCH("Non deductible",$C673))),0,IF(ISNUMBER(SEARCH("Repas",$C673)),0.5,IF(ISNUMBER(SEARCH("Bureau à domicile",$C673)),Accueil!$B$13,IF(OR(ISNUMBER(SEARCH("Véhicule",$C673)),ISNUMBER(SEARCH("Vehicule",$C673)),ISNUMBER(SEARCH("vehicule",$C673))),Accueil!$B$14,IFERROR(VLOOKUP($C673,$L$3:$P$43,5,FALSE),1)))))),2),0)</f>
        <v>0</v>
      </c>
    </row>
    <row r="674" spans="1:34" ht="20.100000000000001" customHeight="1" x14ac:dyDescent="0.25">
      <c r="A674" s="248" t="str">
        <f>IF(NOT(_xlfn.ISFORMULA(D674)),IF(AND(ISNUMBER(D674),D674&lt;&gt;0),Accueil!$B$7,IF(NOT(_xlfn.ISFORMULA(G674)),IF(AND(ISNUMBER(G674),G674&lt;&gt;0),Accueil!$B$7,""),"")),IF(NOT(_xlfn.ISFORMULA(G674)),IF(AND(ISNUMBER(G674),G674&lt;&gt;0),Accueil!$B$7,""),""))</f>
        <v/>
      </c>
      <c r="B674" s="37"/>
      <c r="C674" s="50"/>
      <c r="D674" s="249" t="str">
        <f t="shared" ca="1" si="108"/>
        <v/>
      </c>
      <c r="E674" s="223" t="str">
        <f t="shared" ca="1" si="109"/>
        <v/>
      </c>
      <c r="F674" s="223" t="str">
        <f t="shared" ca="1" si="110"/>
        <v/>
      </c>
      <c r="G674" s="224" t="str">
        <f t="shared" ca="1" si="111"/>
        <v/>
      </c>
      <c r="H674" s="255" t="str">
        <f t="shared" ca="1" si="112"/>
        <v/>
      </c>
      <c r="I674" s="251" t="str">
        <f t="shared" ca="1" si="113"/>
        <v/>
      </c>
      <c r="J674" s="244" t="str">
        <f t="shared" ca="1" si="114"/>
        <v/>
      </c>
      <c r="K674" s="35"/>
      <c r="L674" s="148"/>
      <c r="M674" s="148"/>
      <c r="N674" s="148"/>
      <c r="O674" s="148"/>
      <c r="P674" s="148"/>
      <c r="Q674" s="148"/>
      <c r="R674" s="148"/>
      <c r="S674" s="148"/>
      <c r="T674" s="197"/>
      <c r="U674" s="35"/>
      <c r="X674" s="148"/>
      <c r="Y674" s="148"/>
      <c r="Z674" s="148"/>
      <c r="AA674" s="228" t="b">
        <f t="shared" ca="1" si="115"/>
        <v>1</v>
      </c>
      <c r="AB674" s="228" t="b">
        <f t="shared" si="116"/>
        <v>0</v>
      </c>
      <c r="AC674" s="228" t="b">
        <f ca="1">AND(Accueil!$Z$100="Régulière",Accueil!$E$5="Oui",$AA674,NOT($AB674),OR($AE674="",Accueil!$E$7="",NOT(ISNUMBER(Accueil!$E$7)),$AE674&gt;=Accueil!$E$7))</f>
        <v>0</v>
      </c>
      <c r="AD674" s="228" t="b">
        <f ca="1">AND(Accueil!$Z$100="Régulière",Accueil!$E$8="Oui",$AA674,NOT($AB674),OR($AE674="",Accueil!$E$10="",NOT(ISNUMBER(Accueil!$E$10)),$AE674&gt;=Accueil!$E$10))</f>
        <v>0</v>
      </c>
      <c r="AE674" s="247" t="str">
        <f>IF(NOT(_xlfn.ISFORMULA(A674)),IF(ISNUMBER(A674),A674,IF(NOT(_xlfn.ISFORMULA(D674)),IF(AND(ISNUMBER(D674),D674&lt;&gt;0),Accueil!$B$7,IF(NOT(_xlfn.ISFORMULA(G674)),IF(AND(ISNUMBER(G674),G674&lt;&gt;0),Accueil!$B$7,""),"")),IF(NOT(_xlfn.ISFORMULA(G674)),IF(AND(ISNUMBER(G674),G674&lt;&gt;0),Accueil!$B$7,""),""))),IF(NOT(_xlfn.ISFORMULA(D674)),IF(AND(ISNUMBER(D674),D674&lt;&gt;0),Accueil!$B$7,IF(NOT(_xlfn.ISFORMULA(G674)),IF(AND(ISNUMBER(G674),G674&lt;&gt;0),Accueil!$B$7,""),"")),IF(NOT(_xlfn.ISFORMULA(G674)),IF(AND(ISNUMBER(G674),G674&lt;&gt;0),Accueil!$B$7,""),"")))</f>
        <v/>
      </c>
      <c r="AF674" s="231" t="str">
        <f t="shared" ca="1" si="117"/>
        <v/>
      </c>
      <c r="AG674" s="231">
        <f ca="1">IF($AC674,ROUND(IF(ISNUMBER(E674),E674,0)*(IF(OR(ISNUMBER(SEARCH("Non déductible",$C674)),ISNUMBER(SEARCH("Non deductible",$C674))),0,IF(ISNUMBER(SEARCH("Repas",$C674)),0.5,IF(ISNUMBER(SEARCH("Bureau à domicile",$C674)),Accueil!$B$13,IF(OR(ISNUMBER(SEARCH("Véhicule",$C674)),ISNUMBER(SEARCH("Vehicule",$C674)),ISNUMBER(SEARCH("vehicule",$C674))),Accueil!$B$14,IFERROR(VLOOKUP($C674,$L$3:$P$43,5,FALSE),1)))))),2),0)</f>
        <v>0</v>
      </c>
      <c r="AH674" s="231">
        <f ca="1">IF($AD674,ROUND(IF(ISNUMBER(F674),F674,0)*(IF(OR(ISNUMBER(SEARCH("Non déductible",$C674)),ISNUMBER(SEARCH("Non deductible",$C674))),0,IF(ISNUMBER(SEARCH("Repas",$C674)),0.5,IF(ISNUMBER(SEARCH("Bureau à domicile",$C674)),Accueil!$B$13,IF(OR(ISNUMBER(SEARCH("Véhicule",$C674)),ISNUMBER(SEARCH("Vehicule",$C674)),ISNUMBER(SEARCH("vehicule",$C674))),Accueil!$B$14,IFERROR(VLOOKUP($C674,$L$3:$P$43,5,FALSE),1)))))),2),0)</f>
        <v>0</v>
      </c>
    </row>
    <row r="675" spans="1:34" ht="20.100000000000001" customHeight="1" x14ac:dyDescent="0.25">
      <c r="A675" s="248" t="str">
        <f>IF(NOT(_xlfn.ISFORMULA(D675)),IF(AND(ISNUMBER(D675),D675&lt;&gt;0),Accueil!$B$7,IF(NOT(_xlfn.ISFORMULA(G675)),IF(AND(ISNUMBER(G675),G675&lt;&gt;0),Accueil!$B$7,""),"")),IF(NOT(_xlfn.ISFORMULA(G675)),IF(AND(ISNUMBER(G675),G675&lt;&gt;0),Accueil!$B$7,""),""))</f>
        <v/>
      </c>
      <c r="B675" s="37"/>
      <c r="C675" s="50"/>
      <c r="D675" s="249" t="str">
        <f t="shared" ca="1" si="108"/>
        <v/>
      </c>
      <c r="E675" s="223" t="str">
        <f t="shared" ca="1" si="109"/>
        <v/>
      </c>
      <c r="F675" s="223" t="str">
        <f t="shared" ca="1" si="110"/>
        <v/>
      </c>
      <c r="G675" s="224" t="str">
        <f t="shared" ca="1" si="111"/>
        <v/>
      </c>
      <c r="H675" s="255" t="str">
        <f t="shared" ca="1" si="112"/>
        <v/>
      </c>
      <c r="I675" s="251" t="str">
        <f t="shared" ca="1" si="113"/>
        <v/>
      </c>
      <c r="J675" s="244" t="str">
        <f t="shared" ca="1" si="114"/>
        <v/>
      </c>
      <c r="K675" s="35"/>
      <c r="L675" s="148"/>
      <c r="M675" s="148"/>
      <c r="N675" s="148"/>
      <c r="O675" s="148"/>
      <c r="P675" s="148"/>
      <c r="Q675" s="148"/>
      <c r="R675" s="148"/>
      <c r="S675" s="148"/>
      <c r="T675" s="197"/>
      <c r="U675" s="35"/>
      <c r="X675" s="148"/>
      <c r="Y675" s="148"/>
      <c r="Z675" s="148"/>
      <c r="AA675" s="228" t="b">
        <f t="shared" ca="1" si="115"/>
        <v>1</v>
      </c>
      <c r="AB675" s="228" t="b">
        <f t="shared" si="116"/>
        <v>0</v>
      </c>
      <c r="AC675" s="228" t="b">
        <f ca="1">AND(Accueil!$Z$100="Régulière",Accueil!$E$5="Oui",$AA675,NOT($AB675),OR($AE675="",Accueil!$E$7="",NOT(ISNUMBER(Accueil!$E$7)),$AE675&gt;=Accueil!$E$7))</f>
        <v>0</v>
      </c>
      <c r="AD675" s="228" t="b">
        <f ca="1">AND(Accueil!$Z$100="Régulière",Accueil!$E$8="Oui",$AA675,NOT($AB675),OR($AE675="",Accueil!$E$10="",NOT(ISNUMBER(Accueil!$E$10)),$AE675&gt;=Accueil!$E$10))</f>
        <v>0</v>
      </c>
      <c r="AE675" s="247" t="str">
        <f>IF(NOT(_xlfn.ISFORMULA(A675)),IF(ISNUMBER(A675),A675,IF(NOT(_xlfn.ISFORMULA(D675)),IF(AND(ISNUMBER(D675),D675&lt;&gt;0),Accueil!$B$7,IF(NOT(_xlfn.ISFORMULA(G675)),IF(AND(ISNUMBER(G675),G675&lt;&gt;0),Accueil!$B$7,""),"")),IF(NOT(_xlfn.ISFORMULA(G675)),IF(AND(ISNUMBER(G675),G675&lt;&gt;0),Accueil!$B$7,""),""))),IF(NOT(_xlfn.ISFORMULA(D675)),IF(AND(ISNUMBER(D675),D675&lt;&gt;0),Accueil!$B$7,IF(NOT(_xlfn.ISFORMULA(G675)),IF(AND(ISNUMBER(G675),G675&lt;&gt;0),Accueil!$B$7,""),"")),IF(NOT(_xlfn.ISFORMULA(G675)),IF(AND(ISNUMBER(G675),G675&lt;&gt;0),Accueil!$B$7,""),"")))</f>
        <v/>
      </c>
      <c r="AF675" s="231" t="str">
        <f t="shared" ca="1" si="117"/>
        <v/>
      </c>
      <c r="AG675" s="231">
        <f ca="1">IF($AC675,ROUND(IF(ISNUMBER(E675),E675,0)*(IF(OR(ISNUMBER(SEARCH("Non déductible",$C675)),ISNUMBER(SEARCH("Non deductible",$C675))),0,IF(ISNUMBER(SEARCH("Repas",$C675)),0.5,IF(ISNUMBER(SEARCH("Bureau à domicile",$C675)),Accueil!$B$13,IF(OR(ISNUMBER(SEARCH("Véhicule",$C675)),ISNUMBER(SEARCH("Vehicule",$C675)),ISNUMBER(SEARCH("vehicule",$C675))),Accueil!$B$14,IFERROR(VLOOKUP($C675,$L$3:$P$43,5,FALSE),1)))))),2),0)</f>
        <v>0</v>
      </c>
      <c r="AH675" s="231">
        <f ca="1">IF($AD675,ROUND(IF(ISNUMBER(F675),F675,0)*(IF(OR(ISNUMBER(SEARCH("Non déductible",$C675)),ISNUMBER(SEARCH("Non deductible",$C675))),0,IF(ISNUMBER(SEARCH("Repas",$C675)),0.5,IF(ISNUMBER(SEARCH("Bureau à domicile",$C675)),Accueil!$B$13,IF(OR(ISNUMBER(SEARCH("Véhicule",$C675)),ISNUMBER(SEARCH("Vehicule",$C675)),ISNUMBER(SEARCH("vehicule",$C675))),Accueil!$B$14,IFERROR(VLOOKUP($C675,$L$3:$P$43,5,FALSE),1)))))),2),0)</f>
        <v>0</v>
      </c>
    </row>
    <row r="676" spans="1:34" ht="20.100000000000001" customHeight="1" x14ac:dyDescent="0.25">
      <c r="A676" s="248" t="str">
        <f>IF(NOT(_xlfn.ISFORMULA(D676)),IF(AND(ISNUMBER(D676),D676&lt;&gt;0),Accueil!$B$7,IF(NOT(_xlfn.ISFORMULA(G676)),IF(AND(ISNUMBER(G676),G676&lt;&gt;0),Accueil!$B$7,""),"")),IF(NOT(_xlfn.ISFORMULA(G676)),IF(AND(ISNUMBER(G676),G676&lt;&gt;0),Accueil!$B$7,""),""))</f>
        <v/>
      </c>
      <c r="B676" s="37"/>
      <c r="C676" s="50"/>
      <c r="D676" s="249" t="str">
        <f t="shared" ca="1" si="108"/>
        <v/>
      </c>
      <c r="E676" s="223" t="str">
        <f t="shared" ca="1" si="109"/>
        <v/>
      </c>
      <c r="F676" s="223" t="str">
        <f t="shared" ca="1" si="110"/>
        <v/>
      </c>
      <c r="G676" s="224" t="str">
        <f t="shared" ca="1" si="111"/>
        <v/>
      </c>
      <c r="H676" s="255" t="str">
        <f t="shared" ca="1" si="112"/>
        <v/>
      </c>
      <c r="I676" s="251" t="str">
        <f t="shared" ca="1" si="113"/>
        <v/>
      </c>
      <c r="J676" s="244" t="str">
        <f t="shared" ca="1" si="114"/>
        <v/>
      </c>
      <c r="K676" s="35"/>
      <c r="L676" s="148"/>
      <c r="M676" s="148"/>
      <c r="N676" s="148"/>
      <c r="O676" s="148"/>
      <c r="P676" s="148"/>
      <c r="Q676" s="148"/>
      <c r="R676" s="148"/>
      <c r="S676" s="148"/>
      <c r="T676" s="197"/>
      <c r="U676" s="35"/>
      <c r="X676" s="148"/>
      <c r="Y676" s="148"/>
      <c r="Z676" s="148"/>
      <c r="AA676" s="228" t="b">
        <f t="shared" ca="1" si="115"/>
        <v>1</v>
      </c>
      <c r="AB676" s="228" t="b">
        <f t="shared" si="116"/>
        <v>0</v>
      </c>
      <c r="AC676" s="228" t="b">
        <f ca="1">AND(Accueil!$Z$100="Régulière",Accueil!$E$5="Oui",$AA676,NOT($AB676),OR($AE676="",Accueil!$E$7="",NOT(ISNUMBER(Accueil!$E$7)),$AE676&gt;=Accueil!$E$7))</f>
        <v>0</v>
      </c>
      <c r="AD676" s="228" t="b">
        <f ca="1">AND(Accueil!$Z$100="Régulière",Accueil!$E$8="Oui",$AA676,NOT($AB676),OR($AE676="",Accueil!$E$10="",NOT(ISNUMBER(Accueil!$E$10)),$AE676&gt;=Accueil!$E$10))</f>
        <v>0</v>
      </c>
      <c r="AE676" s="247" t="str">
        <f>IF(NOT(_xlfn.ISFORMULA(A676)),IF(ISNUMBER(A676),A676,IF(NOT(_xlfn.ISFORMULA(D676)),IF(AND(ISNUMBER(D676),D676&lt;&gt;0),Accueil!$B$7,IF(NOT(_xlfn.ISFORMULA(G676)),IF(AND(ISNUMBER(G676),G676&lt;&gt;0),Accueil!$B$7,""),"")),IF(NOT(_xlfn.ISFORMULA(G676)),IF(AND(ISNUMBER(G676),G676&lt;&gt;0),Accueil!$B$7,""),""))),IF(NOT(_xlfn.ISFORMULA(D676)),IF(AND(ISNUMBER(D676),D676&lt;&gt;0),Accueil!$B$7,IF(NOT(_xlfn.ISFORMULA(G676)),IF(AND(ISNUMBER(G676),G676&lt;&gt;0),Accueil!$B$7,""),"")),IF(NOT(_xlfn.ISFORMULA(G676)),IF(AND(ISNUMBER(G676),G676&lt;&gt;0),Accueil!$B$7,""),"")))</f>
        <v/>
      </c>
      <c r="AF676" s="231" t="str">
        <f t="shared" ca="1" si="117"/>
        <v/>
      </c>
      <c r="AG676" s="231">
        <f ca="1">IF($AC676,ROUND(IF(ISNUMBER(E676),E676,0)*(IF(OR(ISNUMBER(SEARCH("Non déductible",$C676)),ISNUMBER(SEARCH("Non deductible",$C676))),0,IF(ISNUMBER(SEARCH("Repas",$C676)),0.5,IF(ISNUMBER(SEARCH("Bureau à domicile",$C676)),Accueil!$B$13,IF(OR(ISNUMBER(SEARCH("Véhicule",$C676)),ISNUMBER(SEARCH("Vehicule",$C676)),ISNUMBER(SEARCH("vehicule",$C676))),Accueil!$B$14,IFERROR(VLOOKUP($C676,$L$3:$P$43,5,FALSE),1)))))),2),0)</f>
        <v>0</v>
      </c>
      <c r="AH676" s="231">
        <f ca="1">IF($AD676,ROUND(IF(ISNUMBER(F676),F676,0)*(IF(OR(ISNUMBER(SEARCH("Non déductible",$C676)),ISNUMBER(SEARCH("Non deductible",$C676))),0,IF(ISNUMBER(SEARCH("Repas",$C676)),0.5,IF(ISNUMBER(SEARCH("Bureau à domicile",$C676)),Accueil!$B$13,IF(OR(ISNUMBER(SEARCH("Véhicule",$C676)),ISNUMBER(SEARCH("Vehicule",$C676)),ISNUMBER(SEARCH("vehicule",$C676))),Accueil!$B$14,IFERROR(VLOOKUP($C676,$L$3:$P$43,5,FALSE),1)))))),2),0)</f>
        <v>0</v>
      </c>
    </row>
    <row r="677" spans="1:34" ht="20.100000000000001" customHeight="1" x14ac:dyDescent="0.25">
      <c r="A677" s="248" t="str">
        <f>IF(NOT(_xlfn.ISFORMULA(D677)),IF(AND(ISNUMBER(D677),D677&lt;&gt;0),Accueil!$B$7,IF(NOT(_xlfn.ISFORMULA(G677)),IF(AND(ISNUMBER(G677),G677&lt;&gt;0),Accueil!$B$7,""),"")),IF(NOT(_xlfn.ISFORMULA(G677)),IF(AND(ISNUMBER(G677),G677&lt;&gt;0),Accueil!$B$7,""),""))</f>
        <v/>
      </c>
      <c r="B677" s="37"/>
      <c r="C677" s="50"/>
      <c r="D677" s="249" t="str">
        <f t="shared" ca="1" si="108"/>
        <v/>
      </c>
      <c r="E677" s="223" t="str">
        <f t="shared" ca="1" si="109"/>
        <v/>
      </c>
      <c r="F677" s="223" t="str">
        <f t="shared" ca="1" si="110"/>
        <v/>
      </c>
      <c r="G677" s="224" t="str">
        <f t="shared" ca="1" si="111"/>
        <v/>
      </c>
      <c r="H677" s="255" t="str">
        <f t="shared" ca="1" si="112"/>
        <v/>
      </c>
      <c r="I677" s="251" t="str">
        <f t="shared" ca="1" si="113"/>
        <v/>
      </c>
      <c r="J677" s="244" t="str">
        <f t="shared" ca="1" si="114"/>
        <v/>
      </c>
      <c r="K677" s="35"/>
      <c r="L677" s="148"/>
      <c r="M677" s="148"/>
      <c r="N677" s="148"/>
      <c r="O677" s="148"/>
      <c r="P677" s="148"/>
      <c r="Q677" s="148"/>
      <c r="R677" s="148"/>
      <c r="S677" s="148"/>
      <c r="T677" s="197"/>
      <c r="U677" s="35"/>
      <c r="X677" s="148"/>
      <c r="Y677" s="148"/>
      <c r="Z677" s="148"/>
      <c r="AA677" s="228" t="b">
        <f t="shared" ca="1" si="115"/>
        <v>1</v>
      </c>
      <c r="AB677" s="228" t="b">
        <f t="shared" si="116"/>
        <v>0</v>
      </c>
      <c r="AC677" s="228" t="b">
        <f ca="1">AND(Accueil!$Z$100="Régulière",Accueil!$E$5="Oui",$AA677,NOT($AB677),OR($AE677="",Accueil!$E$7="",NOT(ISNUMBER(Accueil!$E$7)),$AE677&gt;=Accueil!$E$7))</f>
        <v>0</v>
      </c>
      <c r="AD677" s="228" t="b">
        <f ca="1">AND(Accueil!$Z$100="Régulière",Accueil!$E$8="Oui",$AA677,NOT($AB677),OR($AE677="",Accueil!$E$10="",NOT(ISNUMBER(Accueil!$E$10)),$AE677&gt;=Accueil!$E$10))</f>
        <v>0</v>
      </c>
      <c r="AE677" s="247" t="str">
        <f>IF(NOT(_xlfn.ISFORMULA(A677)),IF(ISNUMBER(A677),A677,IF(NOT(_xlfn.ISFORMULA(D677)),IF(AND(ISNUMBER(D677),D677&lt;&gt;0),Accueil!$B$7,IF(NOT(_xlfn.ISFORMULA(G677)),IF(AND(ISNUMBER(G677),G677&lt;&gt;0),Accueil!$B$7,""),"")),IF(NOT(_xlfn.ISFORMULA(G677)),IF(AND(ISNUMBER(G677),G677&lt;&gt;0),Accueil!$B$7,""),""))),IF(NOT(_xlfn.ISFORMULA(D677)),IF(AND(ISNUMBER(D677),D677&lt;&gt;0),Accueil!$B$7,IF(NOT(_xlfn.ISFORMULA(G677)),IF(AND(ISNUMBER(G677),G677&lt;&gt;0),Accueil!$B$7,""),"")),IF(NOT(_xlfn.ISFORMULA(G677)),IF(AND(ISNUMBER(G677),G677&lt;&gt;0),Accueil!$B$7,""),"")))</f>
        <v/>
      </c>
      <c r="AF677" s="231" t="str">
        <f t="shared" ca="1" si="117"/>
        <v/>
      </c>
      <c r="AG677" s="231">
        <f ca="1">IF($AC677,ROUND(IF(ISNUMBER(E677),E677,0)*(IF(OR(ISNUMBER(SEARCH("Non déductible",$C677)),ISNUMBER(SEARCH("Non deductible",$C677))),0,IF(ISNUMBER(SEARCH("Repas",$C677)),0.5,IF(ISNUMBER(SEARCH("Bureau à domicile",$C677)),Accueil!$B$13,IF(OR(ISNUMBER(SEARCH("Véhicule",$C677)),ISNUMBER(SEARCH("Vehicule",$C677)),ISNUMBER(SEARCH("vehicule",$C677))),Accueil!$B$14,IFERROR(VLOOKUP($C677,$L$3:$P$43,5,FALSE),1)))))),2),0)</f>
        <v>0</v>
      </c>
      <c r="AH677" s="231">
        <f ca="1">IF($AD677,ROUND(IF(ISNUMBER(F677),F677,0)*(IF(OR(ISNUMBER(SEARCH("Non déductible",$C677)),ISNUMBER(SEARCH("Non deductible",$C677))),0,IF(ISNUMBER(SEARCH("Repas",$C677)),0.5,IF(ISNUMBER(SEARCH("Bureau à domicile",$C677)),Accueil!$B$13,IF(OR(ISNUMBER(SEARCH("Véhicule",$C677)),ISNUMBER(SEARCH("Vehicule",$C677)),ISNUMBER(SEARCH("vehicule",$C677))),Accueil!$B$14,IFERROR(VLOOKUP($C677,$L$3:$P$43,5,FALSE),1)))))),2),0)</f>
        <v>0</v>
      </c>
    </row>
    <row r="678" spans="1:34" ht="20.100000000000001" customHeight="1" x14ac:dyDescent="0.25">
      <c r="A678" s="248" t="str">
        <f>IF(NOT(_xlfn.ISFORMULA(D678)),IF(AND(ISNUMBER(D678),D678&lt;&gt;0),Accueil!$B$7,IF(NOT(_xlfn.ISFORMULA(G678)),IF(AND(ISNUMBER(G678),G678&lt;&gt;0),Accueil!$B$7,""),"")),IF(NOT(_xlfn.ISFORMULA(G678)),IF(AND(ISNUMBER(G678),G678&lt;&gt;0),Accueil!$B$7,""),""))</f>
        <v/>
      </c>
      <c r="B678" s="37"/>
      <c r="C678" s="50"/>
      <c r="D678" s="249" t="str">
        <f t="shared" ca="1" si="108"/>
        <v/>
      </c>
      <c r="E678" s="223" t="str">
        <f t="shared" ca="1" si="109"/>
        <v/>
      </c>
      <c r="F678" s="223" t="str">
        <f t="shared" ca="1" si="110"/>
        <v/>
      </c>
      <c r="G678" s="224" t="str">
        <f t="shared" ca="1" si="111"/>
        <v/>
      </c>
      <c r="H678" s="255" t="str">
        <f t="shared" ca="1" si="112"/>
        <v/>
      </c>
      <c r="I678" s="251" t="str">
        <f t="shared" ca="1" si="113"/>
        <v/>
      </c>
      <c r="J678" s="244" t="str">
        <f t="shared" ca="1" si="114"/>
        <v/>
      </c>
      <c r="K678" s="35"/>
      <c r="L678" s="148"/>
      <c r="M678" s="148"/>
      <c r="N678" s="148"/>
      <c r="O678" s="148"/>
      <c r="P678" s="148"/>
      <c r="Q678" s="148"/>
      <c r="R678" s="148"/>
      <c r="S678" s="148"/>
      <c r="T678" s="197"/>
      <c r="U678" s="35"/>
      <c r="X678" s="148"/>
      <c r="Y678" s="148"/>
      <c r="Z678" s="148"/>
      <c r="AA678" s="228" t="b">
        <f t="shared" ca="1" si="115"/>
        <v>1</v>
      </c>
      <c r="AB678" s="228" t="b">
        <f t="shared" si="116"/>
        <v>0</v>
      </c>
      <c r="AC678" s="228" t="b">
        <f ca="1">AND(Accueil!$Z$100="Régulière",Accueil!$E$5="Oui",$AA678,NOT($AB678),OR($AE678="",Accueil!$E$7="",NOT(ISNUMBER(Accueil!$E$7)),$AE678&gt;=Accueil!$E$7))</f>
        <v>0</v>
      </c>
      <c r="AD678" s="228" t="b">
        <f ca="1">AND(Accueil!$Z$100="Régulière",Accueil!$E$8="Oui",$AA678,NOT($AB678),OR($AE678="",Accueil!$E$10="",NOT(ISNUMBER(Accueil!$E$10)),$AE678&gt;=Accueil!$E$10))</f>
        <v>0</v>
      </c>
      <c r="AE678" s="247" t="str">
        <f>IF(NOT(_xlfn.ISFORMULA(A678)),IF(ISNUMBER(A678),A678,IF(NOT(_xlfn.ISFORMULA(D678)),IF(AND(ISNUMBER(D678),D678&lt;&gt;0),Accueil!$B$7,IF(NOT(_xlfn.ISFORMULA(G678)),IF(AND(ISNUMBER(G678),G678&lt;&gt;0),Accueil!$B$7,""),"")),IF(NOT(_xlfn.ISFORMULA(G678)),IF(AND(ISNUMBER(G678),G678&lt;&gt;0),Accueil!$B$7,""),""))),IF(NOT(_xlfn.ISFORMULA(D678)),IF(AND(ISNUMBER(D678),D678&lt;&gt;0),Accueil!$B$7,IF(NOT(_xlfn.ISFORMULA(G678)),IF(AND(ISNUMBER(G678),G678&lt;&gt;0),Accueil!$B$7,""),"")),IF(NOT(_xlfn.ISFORMULA(G678)),IF(AND(ISNUMBER(G678),G678&lt;&gt;0),Accueil!$B$7,""),"")))</f>
        <v/>
      </c>
      <c r="AF678" s="231" t="str">
        <f t="shared" ca="1" si="117"/>
        <v/>
      </c>
      <c r="AG678" s="231">
        <f ca="1">IF($AC678,ROUND(IF(ISNUMBER(E678),E678,0)*(IF(OR(ISNUMBER(SEARCH("Non déductible",$C678)),ISNUMBER(SEARCH("Non deductible",$C678))),0,IF(ISNUMBER(SEARCH("Repas",$C678)),0.5,IF(ISNUMBER(SEARCH("Bureau à domicile",$C678)),Accueil!$B$13,IF(OR(ISNUMBER(SEARCH("Véhicule",$C678)),ISNUMBER(SEARCH("Vehicule",$C678)),ISNUMBER(SEARCH("vehicule",$C678))),Accueil!$B$14,IFERROR(VLOOKUP($C678,$L$3:$P$43,5,FALSE),1)))))),2),0)</f>
        <v>0</v>
      </c>
      <c r="AH678" s="231">
        <f ca="1">IF($AD678,ROUND(IF(ISNUMBER(F678),F678,0)*(IF(OR(ISNUMBER(SEARCH("Non déductible",$C678)),ISNUMBER(SEARCH("Non deductible",$C678))),0,IF(ISNUMBER(SEARCH("Repas",$C678)),0.5,IF(ISNUMBER(SEARCH("Bureau à domicile",$C678)),Accueil!$B$13,IF(OR(ISNUMBER(SEARCH("Véhicule",$C678)),ISNUMBER(SEARCH("Vehicule",$C678)),ISNUMBER(SEARCH("vehicule",$C678))),Accueil!$B$14,IFERROR(VLOOKUP($C678,$L$3:$P$43,5,FALSE),1)))))),2),0)</f>
        <v>0</v>
      </c>
    </row>
    <row r="679" spans="1:34" ht="20.100000000000001" customHeight="1" x14ac:dyDescent="0.25">
      <c r="A679" s="248" t="str">
        <f>IF(NOT(_xlfn.ISFORMULA(D679)),IF(AND(ISNUMBER(D679),D679&lt;&gt;0),Accueil!$B$7,IF(NOT(_xlfn.ISFORMULA(G679)),IF(AND(ISNUMBER(G679),G679&lt;&gt;0),Accueil!$B$7,""),"")),IF(NOT(_xlfn.ISFORMULA(G679)),IF(AND(ISNUMBER(G679),G679&lt;&gt;0),Accueil!$B$7,""),""))</f>
        <v/>
      </c>
      <c r="B679" s="37"/>
      <c r="C679" s="50"/>
      <c r="D679" s="249" t="str">
        <f t="shared" ca="1" si="108"/>
        <v/>
      </c>
      <c r="E679" s="223" t="str">
        <f t="shared" ca="1" si="109"/>
        <v/>
      </c>
      <c r="F679" s="223" t="str">
        <f t="shared" ca="1" si="110"/>
        <v/>
      </c>
      <c r="G679" s="224" t="str">
        <f t="shared" ca="1" si="111"/>
        <v/>
      </c>
      <c r="H679" s="255" t="str">
        <f t="shared" ca="1" si="112"/>
        <v/>
      </c>
      <c r="I679" s="251" t="str">
        <f t="shared" ca="1" si="113"/>
        <v/>
      </c>
      <c r="J679" s="244" t="str">
        <f t="shared" ca="1" si="114"/>
        <v/>
      </c>
      <c r="K679" s="35"/>
      <c r="L679" s="148"/>
      <c r="M679" s="148"/>
      <c r="N679" s="148"/>
      <c r="O679" s="148"/>
      <c r="P679" s="148"/>
      <c r="Q679" s="148"/>
      <c r="R679" s="148"/>
      <c r="S679" s="148"/>
      <c r="T679" s="197"/>
      <c r="U679" s="35"/>
      <c r="X679" s="148"/>
      <c r="Y679" s="148"/>
      <c r="Z679" s="148"/>
      <c r="AA679" s="228" t="b">
        <f t="shared" ca="1" si="115"/>
        <v>1</v>
      </c>
      <c r="AB679" s="228" t="b">
        <f t="shared" si="116"/>
        <v>0</v>
      </c>
      <c r="AC679" s="228" t="b">
        <f ca="1">AND(Accueil!$Z$100="Régulière",Accueil!$E$5="Oui",$AA679,NOT($AB679),OR($AE679="",Accueil!$E$7="",NOT(ISNUMBER(Accueil!$E$7)),$AE679&gt;=Accueil!$E$7))</f>
        <v>0</v>
      </c>
      <c r="AD679" s="228" t="b">
        <f ca="1">AND(Accueil!$Z$100="Régulière",Accueil!$E$8="Oui",$AA679,NOT($AB679),OR($AE679="",Accueil!$E$10="",NOT(ISNUMBER(Accueil!$E$10)),$AE679&gt;=Accueil!$E$10))</f>
        <v>0</v>
      </c>
      <c r="AE679" s="247" t="str">
        <f>IF(NOT(_xlfn.ISFORMULA(A679)),IF(ISNUMBER(A679),A679,IF(NOT(_xlfn.ISFORMULA(D679)),IF(AND(ISNUMBER(D679),D679&lt;&gt;0),Accueil!$B$7,IF(NOT(_xlfn.ISFORMULA(G679)),IF(AND(ISNUMBER(G679),G679&lt;&gt;0),Accueil!$B$7,""),"")),IF(NOT(_xlfn.ISFORMULA(G679)),IF(AND(ISNUMBER(G679),G679&lt;&gt;0),Accueil!$B$7,""),""))),IF(NOT(_xlfn.ISFORMULA(D679)),IF(AND(ISNUMBER(D679),D679&lt;&gt;0),Accueil!$B$7,IF(NOT(_xlfn.ISFORMULA(G679)),IF(AND(ISNUMBER(G679),G679&lt;&gt;0),Accueil!$B$7,""),"")),IF(NOT(_xlfn.ISFORMULA(G679)),IF(AND(ISNUMBER(G679),G679&lt;&gt;0),Accueil!$B$7,""),"")))</f>
        <v/>
      </c>
      <c r="AF679" s="231" t="str">
        <f t="shared" ca="1" si="117"/>
        <v/>
      </c>
      <c r="AG679" s="231">
        <f ca="1">IF($AC679,ROUND(IF(ISNUMBER(E679),E679,0)*(IF(OR(ISNUMBER(SEARCH("Non déductible",$C679)),ISNUMBER(SEARCH("Non deductible",$C679))),0,IF(ISNUMBER(SEARCH("Repas",$C679)),0.5,IF(ISNUMBER(SEARCH("Bureau à domicile",$C679)),Accueil!$B$13,IF(OR(ISNUMBER(SEARCH("Véhicule",$C679)),ISNUMBER(SEARCH("Vehicule",$C679)),ISNUMBER(SEARCH("vehicule",$C679))),Accueil!$B$14,IFERROR(VLOOKUP($C679,$L$3:$P$43,5,FALSE),1)))))),2),0)</f>
        <v>0</v>
      </c>
      <c r="AH679" s="231">
        <f ca="1">IF($AD679,ROUND(IF(ISNUMBER(F679),F679,0)*(IF(OR(ISNUMBER(SEARCH("Non déductible",$C679)),ISNUMBER(SEARCH("Non deductible",$C679))),0,IF(ISNUMBER(SEARCH("Repas",$C679)),0.5,IF(ISNUMBER(SEARCH("Bureau à domicile",$C679)),Accueil!$B$13,IF(OR(ISNUMBER(SEARCH("Véhicule",$C679)),ISNUMBER(SEARCH("Vehicule",$C679)),ISNUMBER(SEARCH("vehicule",$C679))),Accueil!$B$14,IFERROR(VLOOKUP($C679,$L$3:$P$43,5,FALSE),1)))))),2),0)</f>
        <v>0</v>
      </c>
    </row>
    <row r="680" spans="1:34" ht="20.100000000000001" customHeight="1" x14ac:dyDescent="0.25">
      <c r="A680" s="248" t="str">
        <f>IF(NOT(_xlfn.ISFORMULA(D680)),IF(AND(ISNUMBER(D680),D680&lt;&gt;0),Accueil!$B$7,IF(NOT(_xlfn.ISFORMULA(G680)),IF(AND(ISNUMBER(G680),G680&lt;&gt;0),Accueil!$B$7,""),"")),IF(NOT(_xlfn.ISFORMULA(G680)),IF(AND(ISNUMBER(G680),G680&lt;&gt;0),Accueil!$B$7,""),""))</f>
        <v/>
      </c>
      <c r="B680" s="37"/>
      <c r="C680" s="50"/>
      <c r="D680" s="249" t="str">
        <f t="shared" ca="1" si="108"/>
        <v/>
      </c>
      <c r="E680" s="223" t="str">
        <f t="shared" ca="1" si="109"/>
        <v/>
      </c>
      <c r="F680" s="223" t="str">
        <f t="shared" ca="1" si="110"/>
        <v/>
      </c>
      <c r="G680" s="224" t="str">
        <f t="shared" ca="1" si="111"/>
        <v/>
      </c>
      <c r="H680" s="255" t="str">
        <f t="shared" ca="1" si="112"/>
        <v/>
      </c>
      <c r="I680" s="251" t="str">
        <f t="shared" ca="1" si="113"/>
        <v/>
      </c>
      <c r="J680" s="244" t="str">
        <f t="shared" ca="1" si="114"/>
        <v/>
      </c>
      <c r="K680" s="35"/>
      <c r="L680" s="148"/>
      <c r="M680" s="148"/>
      <c r="N680" s="148"/>
      <c r="O680" s="148"/>
      <c r="P680" s="148"/>
      <c r="Q680" s="148"/>
      <c r="R680" s="148"/>
      <c r="S680" s="148"/>
      <c r="T680" s="197"/>
      <c r="U680" s="35"/>
      <c r="X680" s="148"/>
      <c r="Y680" s="148"/>
      <c r="Z680" s="148"/>
      <c r="AA680" s="228" t="b">
        <f t="shared" ca="1" si="115"/>
        <v>1</v>
      </c>
      <c r="AB680" s="228" t="b">
        <f t="shared" si="116"/>
        <v>0</v>
      </c>
      <c r="AC680" s="228" t="b">
        <f ca="1">AND(Accueil!$Z$100="Régulière",Accueil!$E$5="Oui",$AA680,NOT($AB680),OR($AE680="",Accueil!$E$7="",NOT(ISNUMBER(Accueil!$E$7)),$AE680&gt;=Accueil!$E$7))</f>
        <v>0</v>
      </c>
      <c r="AD680" s="228" t="b">
        <f ca="1">AND(Accueil!$Z$100="Régulière",Accueil!$E$8="Oui",$AA680,NOT($AB680),OR($AE680="",Accueil!$E$10="",NOT(ISNUMBER(Accueil!$E$10)),$AE680&gt;=Accueil!$E$10))</f>
        <v>0</v>
      </c>
      <c r="AE680" s="247" t="str">
        <f>IF(NOT(_xlfn.ISFORMULA(A680)),IF(ISNUMBER(A680),A680,IF(NOT(_xlfn.ISFORMULA(D680)),IF(AND(ISNUMBER(D680),D680&lt;&gt;0),Accueil!$B$7,IF(NOT(_xlfn.ISFORMULA(G680)),IF(AND(ISNUMBER(G680),G680&lt;&gt;0),Accueil!$B$7,""),"")),IF(NOT(_xlfn.ISFORMULA(G680)),IF(AND(ISNUMBER(G680),G680&lt;&gt;0),Accueil!$B$7,""),""))),IF(NOT(_xlfn.ISFORMULA(D680)),IF(AND(ISNUMBER(D680),D680&lt;&gt;0),Accueil!$B$7,IF(NOT(_xlfn.ISFORMULA(G680)),IF(AND(ISNUMBER(G680),G680&lt;&gt;0),Accueil!$B$7,""),"")),IF(NOT(_xlfn.ISFORMULA(G680)),IF(AND(ISNUMBER(G680),G680&lt;&gt;0),Accueil!$B$7,""),"")))</f>
        <v/>
      </c>
      <c r="AF680" s="231" t="str">
        <f t="shared" ca="1" si="117"/>
        <v/>
      </c>
      <c r="AG680" s="231">
        <f ca="1">IF($AC680,ROUND(IF(ISNUMBER(E680),E680,0)*(IF(OR(ISNUMBER(SEARCH("Non déductible",$C680)),ISNUMBER(SEARCH("Non deductible",$C680))),0,IF(ISNUMBER(SEARCH("Repas",$C680)),0.5,IF(ISNUMBER(SEARCH("Bureau à domicile",$C680)),Accueil!$B$13,IF(OR(ISNUMBER(SEARCH("Véhicule",$C680)),ISNUMBER(SEARCH("Vehicule",$C680)),ISNUMBER(SEARCH("vehicule",$C680))),Accueil!$B$14,IFERROR(VLOOKUP($C680,$L$3:$P$43,5,FALSE),1)))))),2),0)</f>
        <v>0</v>
      </c>
      <c r="AH680" s="231">
        <f ca="1">IF($AD680,ROUND(IF(ISNUMBER(F680),F680,0)*(IF(OR(ISNUMBER(SEARCH("Non déductible",$C680)),ISNUMBER(SEARCH("Non deductible",$C680))),0,IF(ISNUMBER(SEARCH("Repas",$C680)),0.5,IF(ISNUMBER(SEARCH("Bureau à domicile",$C680)),Accueil!$B$13,IF(OR(ISNUMBER(SEARCH("Véhicule",$C680)),ISNUMBER(SEARCH("Vehicule",$C680)),ISNUMBER(SEARCH("vehicule",$C680))),Accueil!$B$14,IFERROR(VLOOKUP($C680,$L$3:$P$43,5,FALSE),1)))))),2),0)</f>
        <v>0</v>
      </c>
    </row>
    <row r="681" spans="1:34" ht="20.100000000000001" customHeight="1" x14ac:dyDescent="0.25">
      <c r="A681" s="248" t="str">
        <f>IF(NOT(_xlfn.ISFORMULA(D681)),IF(AND(ISNUMBER(D681),D681&lt;&gt;0),Accueil!$B$7,IF(NOT(_xlfn.ISFORMULA(G681)),IF(AND(ISNUMBER(G681),G681&lt;&gt;0),Accueil!$B$7,""),"")),IF(NOT(_xlfn.ISFORMULA(G681)),IF(AND(ISNUMBER(G681),G681&lt;&gt;0),Accueil!$B$7,""),""))</f>
        <v/>
      </c>
      <c r="B681" s="37"/>
      <c r="C681" s="50"/>
      <c r="D681" s="249" t="str">
        <f t="shared" ca="1" si="108"/>
        <v/>
      </c>
      <c r="E681" s="223" t="str">
        <f t="shared" ca="1" si="109"/>
        <v/>
      </c>
      <c r="F681" s="223" t="str">
        <f t="shared" ca="1" si="110"/>
        <v/>
      </c>
      <c r="G681" s="224" t="str">
        <f t="shared" ca="1" si="111"/>
        <v/>
      </c>
      <c r="H681" s="255" t="str">
        <f t="shared" ca="1" si="112"/>
        <v/>
      </c>
      <c r="I681" s="251" t="str">
        <f t="shared" ca="1" si="113"/>
        <v/>
      </c>
      <c r="J681" s="244" t="str">
        <f t="shared" ca="1" si="114"/>
        <v/>
      </c>
      <c r="K681" s="35"/>
      <c r="L681" s="148"/>
      <c r="M681" s="148"/>
      <c r="N681" s="148"/>
      <c r="O681" s="148"/>
      <c r="P681" s="148"/>
      <c r="Q681" s="148"/>
      <c r="R681" s="148"/>
      <c r="S681" s="148"/>
      <c r="T681" s="197"/>
      <c r="U681" s="35"/>
      <c r="X681" s="148"/>
      <c r="Y681" s="148"/>
      <c r="Z681" s="148"/>
      <c r="AA681" s="228" t="b">
        <f t="shared" ca="1" si="115"/>
        <v>1</v>
      </c>
      <c r="AB681" s="228" t="b">
        <f t="shared" si="116"/>
        <v>0</v>
      </c>
      <c r="AC681" s="228" t="b">
        <f ca="1">AND(Accueil!$Z$100="Régulière",Accueil!$E$5="Oui",$AA681,NOT($AB681),OR($AE681="",Accueil!$E$7="",NOT(ISNUMBER(Accueil!$E$7)),$AE681&gt;=Accueil!$E$7))</f>
        <v>0</v>
      </c>
      <c r="AD681" s="228" t="b">
        <f ca="1">AND(Accueil!$Z$100="Régulière",Accueil!$E$8="Oui",$AA681,NOT($AB681),OR($AE681="",Accueil!$E$10="",NOT(ISNUMBER(Accueil!$E$10)),$AE681&gt;=Accueil!$E$10))</f>
        <v>0</v>
      </c>
      <c r="AE681" s="247" t="str">
        <f>IF(NOT(_xlfn.ISFORMULA(A681)),IF(ISNUMBER(A681),A681,IF(NOT(_xlfn.ISFORMULA(D681)),IF(AND(ISNUMBER(D681),D681&lt;&gt;0),Accueil!$B$7,IF(NOT(_xlfn.ISFORMULA(G681)),IF(AND(ISNUMBER(G681),G681&lt;&gt;0),Accueil!$B$7,""),"")),IF(NOT(_xlfn.ISFORMULA(G681)),IF(AND(ISNUMBER(G681),G681&lt;&gt;0),Accueil!$B$7,""),""))),IF(NOT(_xlfn.ISFORMULA(D681)),IF(AND(ISNUMBER(D681),D681&lt;&gt;0),Accueil!$B$7,IF(NOT(_xlfn.ISFORMULA(G681)),IF(AND(ISNUMBER(G681),G681&lt;&gt;0),Accueil!$B$7,""),"")),IF(NOT(_xlfn.ISFORMULA(G681)),IF(AND(ISNUMBER(G681),G681&lt;&gt;0),Accueil!$B$7,""),"")))</f>
        <v/>
      </c>
      <c r="AF681" s="231" t="str">
        <f t="shared" ca="1" si="117"/>
        <v/>
      </c>
      <c r="AG681" s="231">
        <f ca="1">IF($AC681,ROUND(IF(ISNUMBER(E681),E681,0)*(IF(OR(ISNUMBER(SEARCH("Non déductible",$C681)),ISNUMBER(SEARCH("Non deductible",$C681))),0,IF(ISNUMBER(SEARCH("Repas",$C681)),0.5,IF(ISNUMBER(SEARCH("Bureau à domicile",$C681)),Accueil!$B$13,IF(OR(ISNUMBER(SEARCH("Véhicule",$C681)),ISNUMBER(SEARCH("Vehicule",$C681)),ISNUMBER(SEARCH("vehicule",$C681))),Accueil!$B$14,IFERROR(VLOOKUP($C681,$L$3:$P$43,5,FALSE),1)))))),2),0)</f>
        <v>0</v>
      </c>
      <c r="AH681" s="231">
        <f ca="1">IF($AD681,ROUND(IF(ISNUMBER(F681),F681,0)*(IF(OR(ISNUMBER(SEARCH("Non déductible",$C681)),ISNUMBER(SEARCH("Non deductible",$C681))),0,IF(ISNUMBER(SEARCH("Repas",$C681)),0.5,IF(ISNUMBER(SEARCH("Bureau à domicile",$C681)),Accueil!$B$13,IF(OR(ISNUMBER(SEARCH("Véhicule",$C681)),ISNUMBER(SEARCH("Vehicule",$C681)),ISNUMBER(SEARCH("vehicule",$C681))),Accueil!$B$14,IFERROR(VLOOKUP($C681,$L$3:$P$43,5,FALSE),1)))))),2),0)</f>
        <v>0</v>
      </c>
    </row>
    <row r="682" spans="1:34" ht="20.100000000000001" customHeight="1" x14ac:dyDescent="0.25">
      <c r="A682" s="248" t="str">
        <f>IF(NOT(_xlfn.ISFORMULA(D682)),IF(AND(ISNUMBER(D682),D682&lt;&gt;0),Accueil!$B$7,IF(NOT(_xlfn.ISFORMULA(G682)),IF(AND(ISNUMBER(G682),G682&lt;&gt;0),Accueil!$B$7,""),"")),IF(NOT(_xlfn.ISFORMULA(G682)),IF(AND(ISNUMBER(G682),G682&lt;&gt;0),Accueil!$B$7,""),""))</f>
        <v/>
      </c>
      <c r="B682" s="37"/>
      <c r="C682" s="50"/>
      <c r="D682" s="249" t="str">
        <f t="shared" ca="1" si="108"/>
        <v/>
      </c>
      <c r="E682" s="223" t="str">
        <f t="shared" ca="1" si="109"/>
        <v/>
      </c>
      <c r="F682" s="223" t="str">
        <f t="shared" ca="1" si="110"/>
        <v/>
      </c>
      <c r="G682" s="224" t="str">
        <f t="shared" ca="1" si="111"/>
        <v/>
      </c>
      <c r="H682" s="255" t="str">
        <f t="shared" ca="1" si="112"/>
        <v/>
      </c>
      <c r="I682" s="251" t="str">
        <f t="shared" ca="1" si="113"/>
        <v/>
      </c>
      <c r="J682" s="244" t="str">
        <f t="shared" ca="1" si="114"/>
        <v/>
      </c>
      <c r="K682" s="35"/>
      <c r="L682" s="148"/>
      <c r="M682" s="148"/>
      <c r="N682" s="148"/>
      <c r="O682" s="148"/>
      <c r="P682" s="148"/>
      <c r="Q682" s="148"/>
      <c r="R682" s="148"/>
      <c r="S682" s="148"/>
      <c r="T682" s="197"/>
      <c r="U682" s="35"/>
      <c r="X682" s="148"/>
      <c r="Y682" s="148"/>
      <c r="Z682" s="148"/>
      <c r="AA682" s="228" t="b">
        <f t="shared" ca="1" si="115"/>
        <v>1</v>
      </c>
      <c r="AB682" s="228" t="b">
        <f t="shared" si="116"/>
        <v>0</v>
      </c>
      <c r="AC682" s="228" t="b">
        <f ca="1">AND(Accueil!$Z$100="Régulière",Accueil!$E$5="Oui",$AA682,NOT($AB682),OR($AE682="",Accueil!$E$7="",NOT(ISNUMBER(Accueil!$E$7)),$AE682&gt;=Accueil!$E$7))</f>
        <v>0</v>
      </c>
      <c r="AD682" s="228" t="b">
        <f ca="1">AND(Accueil!$Z$100="Régulière",Accueil!$E$8="Oui",$AA682,NOT($AB682),OR($AE682="",Accueil!$E$10="",NOT(ISNUMBER(Accueil!$E$10)),$AE682&gt;=Accueil!$E$10))</f>
        <v>0</v>
      </c>
      <c r="AE682" s="247" t="str">
        <f>IF(NOT(_xlfn.ISFORMULA(A682)),IF(ISNUMBER(A682),A682,IF(NOT(_xlfn.ISFORMULA(D682)),IF(AND(ISNUMBER(D682),D682&lt;&gt;0),Accueil!$B$7,IF(NOT(_xlfn.ISFORMULA(G682)),IF(AND(ISNUMBER(G682),G682&lt;&gt;0),Accueil!$B$7,""),"")),IF(NOT(_xlfn.ISFORMULA(G682)),IF(AND(ISNUMBER(G682),G682&lt;&gt;0),Accueil!$B$7,""),""))),IF(NOT(_xlfn.ISFORMULA(D682)),IF(AND(ISNUMBER(D682),D682&lt;&gt;0),Accueil!$B$7,IF(NOT(_xlfn.ISFORMULA(G682)),IF(AND(ISNUMBER(G682),G682&lt;&gt;0),Accueil!$B$7,""),"")),IF(NOT(_xlfn.ISFORMULA(G682)),IF(AND(ISNUMBER(G682),G682&lt;&gt;0),Accueil!$B$7,""),"")))</f>
        <v/>
      </c>
      <c r="AF682" s="231" t="str">
        <f t="shared" ca="1" si="117"/>
        <v/>
      </c>
      <c r="AG682" s="231">
        <f ca="1">IF($AC682,ROUND(IF(ISNUMBER(E682),E682,0)*(IF(OR(ISNUMBER(SEARCH("Non déductible",$C682)),ISNUMBER(SEARCH("Non deductible",$C682))),0,IF(ISNUMBER(SEARCH("Repas",$C682)),0.5,IF(ISNUMBER(SEARCH("Bureau à domicile",$C682)),Accueil!$B$13,IF(OR(ISNUMBER(SEARCH("Véhicule",$C682)),ISNUMBER(SEARCH("Vehicule",$C682)),ISNUMBER(SEARCH("vehicule",$C682))),Accueil!$B$14,IFERROR(VLOOKUP($C682,$L$3:$P$43,5,FALSE),1)))))),2),0)</f>
        <v>0</v>
      </c>
      <c r="AH682" s="231">
        <f ca="1">IF($AD682,ROUND(IF(ISNUMBER(F682),F682,0)*(IF(OR(ISNUMBER(SEARCH("Non déductible",$C682)),ISNUMBER(SEARCH("Non deductible",$C682))),0,IF(ISNUMBER(SEARCH("Repas",$C682)),0.5,IF(ISNUMBER(SEARCH("Bureau à domicile",$C682)),Accueil!$B$13,IF(OR(ISNUMBER(SEARCH("Véhicule",$C682)),ISNUMBER(SEARCH("Vehicule",$C682)),ISNUMBER(SEARCH("vehicule",$C682))),Accueil!$B$14,IFERROR(VLOOKUP($C682,$L$3:$P$43,5,FALSE),1)))))),2),0)</f>
        <v>0</v>
      </c>
    </row>
    <row r="683" spans="1:34" ht="20.100000000000001" customHeight="1" x14ac:dyDescent="0.25">
      <c r="A683" s="248" t="str">
        <f>IF(NOT(_xlfn.ISFORMULA(D683)),IF(AND(ISNUMBER(D683),D683&lt;&gt;0),Accueil!$B$7,IF(NOT(_xlfn.ISFORMULA(G683)),IF(AND(ISNUMBER(G683),G683&lt;&gt;0),Accueil!$B$7,""),"")),IF(NOT(_xlfn.ISFORMULA(G683)),IF(AND(ISNUMBER(G683),G683&lt;&gt;0),Accueil!$B$7,""),""))</f>
        <v/>
      </c>
      <c r="B683" s="37"/>
      <c r="C683" s="50"/>
      <c r="D683" s="249" t="str">
        <f t="shared" ca="1" si="108"/>
        <v/>
      </c>
      <c r="E683" s="223" t="str">
        <f t="shared" ca="1" si="109"/>
        <v/>
      </c>
      <c r="F683" s="223" t="str">
        <f t="shared" ca="1" si="110"/>
        <v/>
      </c>
      <c r="G683" s="224" t="str">
        <f t="shared" ca="1" si="111"/>
        <v/>
      </c>
      <c r="H683" s="255" t="str">
        <f t="shared" ca="1" si="112"/>
        <v/>
      </c>
      <c r="I683" s="251" t="str">
        <f t="shared" ca="1" si="113"/>
        <v/>
      </c>
      <c r="J683" s="244" t="str">
        <f t="shared" ca="1" si="114"/>
        <v/>
      </c>
      <c r="K683" s="35"/>
      <c r="L683" s="148"/>
      <c r="M683" s="148"/>
      <c r="N683" s="148"/>
      <c r="O683" s="148"/>
      <c r="P683" s="148"/>
      <c r="Q683" s="148"/>
      <c r="R683" s="148"/>
      <c r="S683" s="148"/>
      <c r="T683" s="197"/>
      <c r="U683" s="35"/>
      <c r="X683" s="148"/>
      <c r="Y683" s="148"/>
      <c r="Z683" s="148"/>
      <c r="AA683" s="228" t="b">
        <f t="shared" ca="1" si="115"/>
        <v>1</v>
      </c>
      <c r="AB683" s="228" t="b">
        <f t="shared" si="116"/>
        <v>0</v>
      </c>
      <c r="AC683" s="228" t="b">
        <f ca="1">AND(Accueil!$Z$100="Régulière",Accueil!$E$5="Oui",$AA683,NOT($AB683),OR($AE683="",Accueil!$E$7="",NOT(ISNUMBER(Accueil!$E$7)),$AE683&gt;=Accueil!$E$7))</f>
        <v>0</v>
      </c>
      <c r="AD683" s="228" t="b">
        <f ca="1">AND(Accueil!$Z$100="Régulière",Accueil!$E$8="Oui",$AA683,NOT($AB683),OR($AE683="",Accueil!$E$10="",NOT(ISNUMBER(Accueil!$E$10)),$AE683&gt;=Accueil!$E$10))</f>
        <v>0</v>
      </c>
      <c r="AE683" s="247" t="str">
        <f>IF(NOT(_xlfn.ISFORMULA(A683)),IF(ISNUMBER(A683),A683,IF(NOT(_xlfn.ISFORMULA(D683)),IF(AND(ISNUMBER(D683),D683&lt;&gt;0),Accueil!$B$7,IF(NOT(_xlfn.ISFORMULA(G683)),IF(AND(ISNUMBER(G683),G683&lt;&gt;0),Accueil!$B$7,""),"")),IF(NOT(_xlfn.ISFORMULA(G683)),IF(AND(ISNUMBER(G683),G683&lt;&gt;0),Accueil!$B$7,""),""))),IF(NOT(_xlfn.ISFORMULA(D683)),IF(AND(ISNUMBER(D683),D683&lt;&gt;0),Accueil!$B$7,IF(NOT(_xlfn.ISFORMULA(G683)),IF(AND(ISNUMBER(G683),G683&lt;&gt;0),Accueil!$B$7,""),"")),IF(NOT(_xlfn.ISFORMULA(G683)),IF(AND(ISNUMBER(G683),G683&lt;&gt;0),Accueil!$B$7,""),"")))</f>
        <v/>
      </c>
      <c r="AF683" s="231" t="str">
        <f t="shared" ca="1" si="117"/>
        <v/>
      </c>
      <c r="AG683" s="231">
        <f ca="1">IF($AC683,ROUND(IF(ISNUMBER(E683),E683,0)*(IF(OR(ISNUMBER(SEARCH("Non déductible",$C683)),ISNUMBER(SEARCH("Non deductible",$C683))),0,IF(ISNUMBER(SEARCH("Repas",$C683)),0.5,IF(ISNUMBER(SEARCH("Bureau à domicile",$C683)),Accueil!$B$13,IF(OR(ISNUMBER(SEARCH("Véhicule",$C683)),ISNUMBER(SEARCH("Vehicule",$C683)),ISNUMBER(SEARCH("vehicule",$C683))),Accueil!$B$14,IFERROR(VLOOKUP($C683,$L$3:$P$43,5,FALSE),1)))))),2),0)</f>
        <v>0</v>
      </c>
      <c r="AH683" s="231">
        <f ca="1">IF($AD683,ROUND(IF(ISNUMBER(F683),F683,0)*(IF(OR(ISNUMBER(SEARCH("Non déductible",$C683)),ISNUMBER(SEARCH("Non deductible",$C683))),0,IF(ISNUMBER(SEARCH("Repas",$C683)),0.5,IF(ISNUMBER(SEARCH("Bureau à domicile",$C683)),Accueil!$B$13,IF(OR(ISNUMBER(SEARCH("Véhicule",$C683)),ISNUMBER(SEARCH("Vehicule",$C683)),ISNUMBER(SEARCH("vehicule",$C683))),Accueil!$B$14,IFERROR(VLOOKUP($C683,$L$3:$P$43,5,FALSE),1)))))),2),0)</f>
        <v>0</v>
      </c>
    </row>
    <row r="684" spans="1:34" ht="20.100000000000001" customHeight="1" x14ac:dyDescent="0.25">
      <c r="A684" s="248" t="str">
        <f>IF(NOT(_xlfn.ISFORMULA(D684)),IF(AND(ISNUMBER(D684),D684&lt;&gt;0),Accueil!$B$7,IF(NOT(_xlfn.ISFORMULA(G684)),IF(AND(ISNUMBER(G684),G684&lt;&gt;0),Accueil!$B$7,""),"")),IF(NOT(_xlfn.ISFORMULA(G684)),IF(AND(ISNUMBER(G684),G684&lt;&gt;0),Accueil!$B$7,""),""))</f>
        <v/>
      </c>
      <c r="B684" s="37"/>
      <c r="C684" s="50"/>
      <c r="D684" s="249" t="str">
        <f t="shared" ca="1" si="108"/>
        <v/>
      </c>
      <c r="E684" s="223" t="str">
        <f t="shared" ca="1" si="109"/>
        <v/>
      </c>
      <c r="F684" s="223" t="str">
        <f t="shared" ca="1" si="110"/>
        <v/>
      </c>
      <c r="G684" s="224" t="str">
        <f t="shared" ca="1" si="111"/>
        <v/>
      </c>
      <c r="H684" s="255" t="str">
        <f t="shared" ca="1" si="112"/>
        <v/>
      </c>
      <c r="I684" s="251" t="str">
        <f t="shared" ca="1" si="113"/>
        <v/>
      </c>
      <c r="J684" s="244" t="str">
        <f t="shared" ca="1" si="114"/>
        <v/>
      </c>
      <c r="K684" s="35"/>
      <c r="L684" s="148"/>
      <c r="M684" s="148"/>
      <c r="N684" s="148"/>
      <c r="O684" s="148"/>
      <c r="P684" s="148"/>
      <c r="Q684" s="148"/>
      <c r="R684" s="148"/>
      <c r="S684" s="148"/>
      <c r="T684" s="197"/>
      <c r="U684" s="35"/>
      <c r="X684" s="148"/>
      <c r="Y684" s="148"/>
      <c r="Z684" s="148"/>
      <c r="AA684" s="228" t="b">
        <f t="shared" ca="1" si="115"/>
        <v>1</v>
      </c>
      <c r="AB684" s="228" t="b">
        <f t="shared" si="116"/>
        <v>0</v>
      </c>
      <c r="AC684" s="228" t="b">
        <f ca="1">AND(Accueil!$Z$100="Régulière",Accueil!$E$5="Oui",$AA684,NOT($AB684),OR($AE684="",Accueil!$E$7="",NOT(ISNUMBER(Accueil!$E$7)),$AE684&gt;=Accueil!$E$7))</f>
        <v>0</v>
      </c>
      <c r="AD684" s="228" t="b">
        <f ca="1">AND(Accueil!$Z$100="Régulière",Accueil!$E$8="Oui",$AA684,NOT($AB684),OR($AE684="",Accueil!$E$10="",NOT(ISNUMBER(Accueil!$E$10)),$AE684&gt;=Accueil!$E$10))</f>
        <v>0</v>
      </c>
      <c r="AE684" s="247" t="str">
        <f>IF(NOT(_xlfn.ISFORMULA(A684)),IF(ISNUMBER(A684),A684,IF(NOT(_xlfn.ISFORMULA(D684)),IF(AND(ISNUMBER(D684),D684&lt;&gt;0),Accueil!$B$7,IF(NOT(_xlfn.ISFORMULA(G684)),IF(AND(ISNUMBER(G684),G684&lt;&gt;0),Accueil!$B$7,""),"")),IF(NOT(_xlfn.ISFORMULA(G684)),IF(AND(ISNUMBER(G684),G684&lt;&gt;0),Accueil!$B$7,""),""))),IF(NOT(_xlfn.ISFORMULA(D684)),IF(AND(ISNUMBER(D684),D684&lt;&gt;0),Accueil!$B$7,IF(NOT(_xlfn.ISFORMULA(G684)),IF(AND(ISNUMBER(G684),G684&lt;&gt;0),Accueil!$B$7,""),"")),IF(NOT(_xlfn.ISFORMULA(G684)),IF(AND(ISNUMBER(G684),G684&lt;&gt;0),Accueil!$B$7,""),"")))</f>
        <v/>
      </c>
      <c r="AF684" s="231" t="str">
        <f t="shared" ca="1" si="117"/>
        <v/>
      </c>
      <c r="AG684" s="231">
        <f ca="1">IF($AC684,ROUND(IF(ISNUMBER(E684),E684,0)*(IF(OR(ISNUMBER(SEARCH("Non déductible",$C684)),ISNUMBER(SEARCH("Non deductible",$C684))),0,IF(ISNUMBER(SEARCH("Repas",$C684)),0.5,IF(ISNUMBER(SEARCH("Bureau à domicile",$C684)),Accueil!$B$13,IF(OR(ISNUMBER(SEARCH("Véhicule",$C684)),ISNUMBER(SEARCH("Vehicule",$C684)),ISNUMBER(SEARCH("vehicule",$C684))),Accueil!$B$14,IFERROR(VLOOKUP($C684,$L$3:$P$43,5,FALSE),1)))))),2),0)</f>
        <v>0</v>
      </c>
      <c r="AH684" s="231">
        <f ca="1">IF($AD684,ROUND(IF(ISNUMBER(F684),F684,0)*(IF(OR(ISNUMBER(SEARCH("Non déductible",$C684)),ISNUMBER(SEARCH("Non deductible",$C684))),0,IF(ISNUMBER(SEARCH("Repas",$C684)),0.5,IF(ISNUMBER(SEARCH("Bureau à domicile",$C684)),Accueil!$B$13,IF(OR(ISNUMBER(SEARCH("Véhicule",$C684)),ISNUMBER(SEARCH("Vehicule",$C684)),ISNUMBER(SEARCH("vehicule",$C684))),Accueil!$B$14,IFERROR(VLOOKUP($C684,$L$3:$P$43,5,FALSE),1)))))),2),0)</f>
        <v>0</v>
      </c>
    </row>
    <row r="685" spans="1:34" ht="20.100000000000001" customHeight="1" x14ac:dyDescent="0.25">
      <c r="A685" s="248" t="str">
        <f>IF(NOT(_xlfn.ISFORMULA(D685)),IF(AND(ISNUMBER(D685),D685&lt;&gt;0),Accueil!$B$7,IF(NOT(_xlfn.ISFORMULA(G685)),IF(AND(ISNUMBER(G685),G685&lt;&gt;0),Accueil!$B$7,""),"")),IF(NOT(_xlfn.ISFORMULA(G685)),IF(AND(ISNUMBER(G685),G685&lt;&gt;0),Accueil!$B$7,""),""))</f>
        <v/>
      </c>
      <c r="B685" s="37"/>
      <c r="C685" s="50"/>
      <c r="D685" s="249" t="str">
        <f t="shared" ca="1" si="108"/>
        <v/>
      </c>
      <c r="E685" s="223" t="str">
        <f t="shared" ca="1" si="109"/>
        <v/>
      </c>
      <c r="F685" s="223" t="str">
        <f t="shared" ca="1" si="110"/>
        <v/>
      </c>
      <c r="G685" s="224" t="str">
        <f t="shared" ca="1" si="111"/>
        <v/>
      </c>
      <c r="H685" s="255" t="str">
        <f t="shared" ca="1" si="112"/>
        <v/>
      </c>
      <c r="I685" s="251" t="str">
        <f t="shared" ca="1" si="113"/>
        <v/>
      </c>
      <c r="J685" s="244" t="str">
        <f t="shared" ca="1" si="114"/>
        <v/>
      </c>
      <c r="K685" s="35"/>
      <c r="L685" s="148"/>
      <c r="M685" s="148"/>
      <c r="N685" s="148"/>
      <c r="O685" s="148"/>
      <c r="P685" s="148"/>
      <c r="Q685" s="148"/>
      <c r="R685" s="148"/>
      <c r="S685" s="148"/>
      <c r="T685" s="197"/>
      <c r="U685" s="35"/>
      <c r="X685" s="148"/>
      <c r="Y685" s="148"/>
      <c r="Z685" s="148"/>
      <c r="AA685" s="228" t="b">
        <f t="shared" ca="1" si="115"/>
        <v>1</v>
      </c>
      <c r="AB685" s="228" t="b">
        <f t="shared" si="116"/>
        <v>0</v>
      </c>
      <c r="AC685" s="228" t="b">
        <f ca="1">AND(Accueil!$Z$100="Régulière",Accueil!$E$5="Oui",$AA685,NOT($AB685),OR($AE685="",Accueil!$E$7="",NOT(ISNUMBER(Accueil!$E$7)),$AE685&gt;=Accueil!$E$7))</f>
        <v>0</v>
      </c>
      <c r="AD685" s="228" t="b">
        <f ca="1">AND(Accueil!$Z$100="Régulière",Accueil!$E$8="Oui",$AA685,NOT($AB685),OR($AE685="",Accueil!$E$10="",NOT(ISNUMBER(Accueil!$E$10)),$AE685&gt;=Accueil!$E$10))</f>
        <v>0</v>
      </c>
      <c r="AE685" s="247" t="str">
        <f>IF(NOT(_xlfn.ISFORMULA(A685)),IF(ISNUMBER(A685),A685,IF(NOT(_xlfn.ISFORMULA(D685)),IF(AND(ISNUMBER(D685),D685&lt;&gt;0),Accueil!$B$7,IF(NOT(_xlfn.ISFORMULA(G685)),IF(AND(ISNUMBER(G685),G685&lt;&gt;0),Accueil!$B$7,""),"")),IF(NOT(_xlfn.ISFORMULA(G685)),IF(AND(ISNUMBER(G685),G685&lt;&gt;0),Accueil!$B$7,""),""))),IF(NOT(_xlfn.ISFORMULA(D685)),IF(AND(ISNUMBER(D685),D685&lt;&gt;0),Accueil!$B$7,IF(NOT(_xlfn.ISFORMULA(G685)),IF(AND(ISNUMBER(G685),G685&lt;&gt;0),Accueil!$B$7,""),"")),IF(NOT(_xlfn.ISFORMULA(G685)),IF(AND(ISNUMBER(G685),G685&lt;&gt;0),Accueil!$B$7,""),"")))</f>
        <v/>
      </c>
      <c r="AF685" s="231" t="str">
        <f t="shared" ca="1" si="117"/>
        <v/>
      </c>
      <c r="AG685" s="231">
        <f ca="1">IF($AC685,ROUND(IF(ISNUMBER(E685),E685,0)*(IF(OR(ISNUMBER(SEARCH("Non déductible",$C685)),ISNUMBER(SEARCH("Non deductible",$C685))),0,IF(ISNUMBER(SEARCH("Repas",$C685)),0.5,IF(ISNUMBER(SEARCH("Bureau à domicile",$C685)),Accueil!$B$13,IF(OR(ISNUMBER(SEARCH("Véhicule",$C685)),ISNUMBER(SEARCH("Vehicule",$C685)),ISNUMBER(SEARCH("vehicule",$C685))),Accueil!$B$14,IFERROR(VLOOKUP($C685,$L$3:$P$43,5,FALSE),1)))))),2),0)</f>
        <v>0</v>
      </c>
      <c r="AH685" s="231">
        <f ca="1">IF($AD685,ROUND(IF(ISNUMBER(F685),F685,0)*(IF(OR(ISNUMBER(SEARCH("Non déductible",$C685)),ISNUMBER(SEARCH("Non deductible",$C685))),0,IF(ISNUMBER(SEARCH("Repas",$C685)),0.5,IF(ISNUMBER(SEARCH("Bureau à domicile",$C685)),Accueil!$B$13,IF(OR(ISNUMBER(SEARCH("Véhicule",$C685)),ISNUMBER(SEARCH("Vehicule",$C685)),ISNUMBER(SEARCH("vehicule",$C685))),Accueil!$B$14,IFERROR(VLOOKUP($C685,$L$3:$P$43,5,FALSE),1)))))),2),0)</f>
        <v>0</v>
      </c>
    </row>
    <row r="686" spans="1:34" ht="20.100000000000001" customHeight="1" x14ac:dyDescent="0.25">
      <c r="A686" s="248" t="str">
        <f>IF(NOT(_xlfn.ISFORMULA(D686)),IF(AND(ISNUMBER(D686),D686&lt;&gt;0),Accueil!$B$7,IF(NOT(_xlfn.ISFORMULA(G686)),IF(AND(ISNUMBER(G686),G686&lt;&gt;0),Accueil!$B$7,""),"")),IF(NOT(_xlfn.ISFORMULA(G686)),IF(AND(ISNUMBER(G686),G686&lt;&gt;0),Accueil!$B$7,""),""))</f>
        <v/>
      </c>
      <c r="B686" s="37"/>
      <c r="C686" s="50"/>
      <c r="D686" s="249" t="str">
        <f t="shared" ca="1" si="108"/>
        <v/>
      </c>
      <c r="E686" s="223" t="str">
        <f t="shared" ca="1" si="109"/>
        <v/>
      </c>
      <c r="F686" s="223" t="str">
        <f t="shared" ca="1" si="110"/>
        <v/>
      </c>
      <c r="G686" s="224" t="str">
        <f t="shared" ca="1" si="111"/>
        <v/>
      </c>
      <c r="H686" s="255" t="str">
        <f t="shared" ca="1" si="112"/>
        <v/>
      </c>
      <c r="I686" s="251" t="str">
        <f t="shared" ca="1" si="113"/>
        <v/>
      </c>
      <c r="J686" s="244" t="str">
        <f t="shared" ca="1" si="114"/>
        <v/>
      </c>
      <c r="K686" s="35"/>
      <c r="L686" s="148"/>
      <c r="M686" s="148"/>
      <c r="N686" s="148"/>
      <c r="O686" s="148"/>
      <c r="P686" s="148"/>
      <c r="Q686" s="148"/>
      <c r="R686" s="148"/>
      <c r="S686" s="148"/>
      <c r="T686" s="197"/>
      <c r="U686" s="35"/>
      <c r="X686" s="148"/>
      <c r="Y686" s="148"/>
      <c r="Z686" s="148"/>
      <c r="AA686" s="228" t="b">
        <f t="shared" ca="1" si="115"/>
        <v>1</v>
      </c>
      <c r="AB686" s="228" t="b">
        <f t="shared" si="116"/>
        <v>0</v>
      </c>
      <c r="AC686" s="228" t="b">
        <f ca="1">AND(Accueil!$Z$100="Régulière",Accueil!$E$5="Oui",$AA686,NOT($AB686),OR($AE686="",Accueil!$E$7="",NOT(ISNUMBER(Accueil!$E$7)),$AE686&gt;=Accueil!$E$7))</f>
        <v>0</v>
      </c>
      <c r="AD686" s="228" t="b">
        <f ca="1">AND(Accueil!$Z$100="Régulière",Accueil!$E$8="Oui",$AA686,NOT($AB686),OR($AE686="",Accueil!$E$10="",NOT(ISNUMBER(Accueil!$E$10)),$AE686&gt;=Accueil!$E$10))</f>
        <v>0</v>
      </c>
      <c r="AE686" s="247" t="str">
        <f>IF(NOT(_xlfn.ISFORMULA(A686)),IF(ISNUMBER(A686),A686,IF(NOT(_xlfn.ISFORMULA(D686)),IF(AND(ISNUMBER(D686),D686&lt;&gt;0),Accueil!$B$7,IF(NOT(_xlfn.ISFORMULA(G686)),IF(AND(ISNUMBER(G686),G686&lt;&gt;0),Accueil!$B$7,""),"")),IF(NOT(_xlfn.ISFORMULA(G686)),IF(AND(ISNUMBER(G686),G686&lt;&gt;0),Accueil!$B$7,""),""))),IF(NOT(_xlfn.ISFORMULA(D686)),IF(AND(ISNUMBER(D686),D686&lt;&gt;0),Accueil!$B$7,IF(NOT(_xlfn.ISFORMULA(G686)),IF(AND(ISNUMBER(G686),G686&lt;&gt;0),Accueil!$B$7,""),"")),IF(NOT(_xlfn.ISFORMULA(G686)),IF(AND(ISNUMBER(G686),G686&lt;&gt;0),Accueil!$B$7,""),"")))</f>
        <v/>
      </c>
      <c r="AF686" s="231" t="str">
        <f t="shared" ca="1" si="117"/>
        <v/>
      </c>
      <c r="AG686" s="231">
        <f ca="1">IF($AC686,ROUND(IF(ISNUMBER(E686),E686,0)*(IF(OR(ISNUMBER(SEARCH("Non déductible",$C686)),ISNUMBER(SEARCH("Non deductible",$C686))),0,IF(ISNUMBER(SEARCH("Repas",$C686)),0.5,IF(ISNUMBER(SEARCH("Bureau à domicile",$C686)),Accueil!$B$13,IF(OR(ISNUMBER(SEARCH("Véhicule",$C686)),ISNUMBER(SEARCH("Vehicule",$C686)),ISNUMBER(SEARCH("vehicule",$C686))),Accueil!$B$14,IFERROR(VLOOKUP($C686,$L$3:$P$43,5,FALSE),1)))))),2),0)</f>
        <v>0</v>
      </c>
      <c r="AH686" s="231">
        <f ca="1">IF($AD686,ROUND(IF(ISNUMBER(F686),F686,0)*(IF(OR(ISNUMBER(SEARCH("Non déductible",$C686)),ISNUMBER(SEARCH("Non deductible",$C686))),0,IF(ISNUMBER(SEARCH("Repas",$C686)),0.5,IF(ISNUMBER(SEARCH("Bureau à domicile",$C686)),Accueil!$B$13,IF(OR(ISNUMBER(SEARCH("Véhicule",$C686)),ISNUMBER(SEARCH("Vehicule",$C686)),ISNUMBER(SEARCH("vehicule",$C686))),Accueil!$B$14,IFERROR(VLOOKUP($C686,$L$3:$P$43,5,FALSE),1)))))),2),0)</f>
        <v>0</v>
      </c>
    </row>
    <row r="687" spans="1:34" ht="20.100000000000001" customHeight="1" x14ac:dyDescent="0.25">
      <c r="A687" s="248" t="str">
        <f>IF(NOT(_xlfn.ISFORMULA(D687)),IF(AND(ISNUMBER(D687),D687&lt;&gt;0),Accueil!$B$7,IF(NOT(_xlfn.ISFORMULA(G687)),IF(AND(ISNUMBER(G687),G687&lt;&gt;0),Accueil!$B$7,""),"")),IF(NOT(_xlfn.ISFORMULA(G687)),IF(AND(ISNUMBER(G687),G687&lt;&gt;0),Accueil!$B$7,""),""))</f>
        <v/>
      </c>
      <c r="B687" s="37"/>
      <c r="C687" s="50"/>
      <c r="D687" s="249" t="str">
        <f t="shared" ca="1" si="108"/>
        <v/>
      </c>
      <c r="E687" s="223" t="str">
        <f t="shared" ca="1" si="109"/>
        <v/>
      </c>
      <c r="F687" s="223" t="str">
        <f t="shared" ca="1" si="110"/>
        <v/>
      </c>
      <c r="G687" s="224" t="str">
        <f t="shared" ca="1" si="111"/>
        <v/>
      </c>
      <c r="H687" s="255" t="str">
        <f t="shared" ca="1" si="112"/>
        <v/>
      </c>
      <c r="I687" s="251" t="str">
        <f t="shared" ca="1" si="113"/>
        <v/>
      </c>
      <c r="J687" s="244" t="str">
        <f t="shared" ca="1" si="114"/>
        <v/>
      </c>
      <c r="K687" s="35"/>
      <c r="L687" s="148"/>
      <c r="M687" s="148"/>
      <c r="N687" s="148"/>
      <c r="O687" s="148"/>
      <c r="P687" s="148"/>
      <c r="Q687" s="148"/>
      <c r="R687" s="148"/>
      <c r="S687" s="148"/>
      <c r="T687" s="197"/>
      <c r="U687" s="35"/>
      <c r="X687" s="148"/>
      <c r="Y687" s="148"/>
      <c r="Z687" s="148"/>
      <c r="AA687" s="228" t="b">
        <f t="shared" ca="1" si="115"/>
        <v>1</v>
      </c>
      <c r="AB687" s="228" t="b">
        <f t="shared" si="116"/>
        <v>0</v>
      </c>
      <c r="AC687" s="228" t="b">
        <f ca="1">AND(Accueil!$Z$100="Régulière",Accueil!$E$5="Oui",$AA687,NOT($AB687),OR($AE687="",Accueil!$E$7="",NOT(ISNUMBER(Accueil!$E$7)),$AE687&gt;=Accueil!$E$7))</f>
        <v>0</v>
      </c>
      <c r="AD687" s="228" t="b">
        <f ca="1">AND(Accueil!$Z$100="Régulière",Accueil!$E$8="Oui",$AA687,NOT($AB687),OR($AE687="",Accueil!$E$10="",NOT(ISNUMBER(Accueil!$E$10)),$AE687&gt;=Accueil!$E$10))</f>
        <v>0</v>
      </c>
      <c r="AE687" s="247" t="str">
        <f>IF(NOT(_xlfn.ISFORMULA(A687)),IF(ISNUMBER(A687),A687,IF(NOT(_xlfn.ISFORMULA(D687)),IF(AND(ISNUMBER(D687),D687&lt;&gt;0),Accueil!$B$7,IF(NOT(_xlfn.ISFORMULA(G687)),IF(AND(ISNUMBER(G687),G687&lt;&gt;0),Accueil!$B$7,""),"")),IF(NOT(_xlfn.ISFORMULA(G687)),IF(AND(ISNUMBER(G687),G687&lt;&gt;0),Accueil!$B$7,""),""))),IF(NOT(_xlfn.ISFORMULA(D687)),IF(AND(ISNUMBER(D687),D687&lt;&gt;0),Accueil!$B$7,IF(NOT(_xlfn.ISFORMULA(G687)),IF(AND(ISNUMBER(G687),G687&lt;&gt;0),Accueil!$B$7,""),"")),IF(NOT(_xlfn.ISFORMULA(G687)),IF(AND(ISNUMBER(G687),G687&lt;&gt;0),Accueil!$B$7,""),"")))</f>
        <v/>
      </c>
      <c r="AF687" s="231" t="str">
        <f t="shared" ca="1" si="117"/>
        <v/>
      </c>
      <c r="AG687" s="231">
        <f ca="1">IF($AC687,ROUND(IF(ISNUMBER(E687),E687,0)*(IF(OR(ISNUMBER(SEARCH("Non déductible",$C687)),ISNUMBER(SEARCH("Non deductible",$C687))),0,IF(ISNUMBER(SEARCH("Repas",$C687)),0.5,IF(ISNUMBER(SEARCH("Bureau à domicile",$C687)),Accueil!$B$13,IF(OR(ISNUMBER(SEARCH("Véhicule",$C687)),ISNUMBER(SEARCH("Vehicule",$C687)),ISNUMBER(SEARCH("vehicule",$C687))),Accueil!$B$14,IFERROR(VLOOKUP($C687,$L$3:$P$43,5,FALSE),1)))))),2),0)</f>
        <v>0</v>
      </c>
      <c r="AH687" s="231">
        <f ca="1">IF($AD687,ROUND(IF(ISNUMBER(F687),F687,0)*(IF(OR(ISNUMBER(SEARCH("Non déductible",$C687)),ISNUMBER(SEARCH("Non deductible",$C687))),0,IF(ISNUMBER(SEARCH("Repas",$C687)),0.5,IF(ISNUMBER(SEARCH("Bureau à domicile",$C687)),Accueil!$B$13,IF(OR(ISNUMBER(SEARCH("Véhicule",$C687)),ISNUMBER(SEARCH("Vehicule",$C687)),ISNUMBER(SEARCH("vehicule",$C687))),Accueil!$B$14,IFERROR(VLOOKUP($C687,$L$3:$P$43,5,FALSE),1)))))),2),0)</f>
        <v>0</v>
      </c>
    </row>
    <row r="688" spans="1:34" ht="20.100000000000001" customHeight="1" x14ac:dyDescent="0.25">
      <c r="A688" s="248" t="str">
        <f>IF(NOT(_xlfn.ISFORMULA(D688)),IF(AND(ISNUMBER(D688),D688&lt;&gt;0),Accueil!$B$7,IF(NOT(_xlfn.ISFORMULA(G688)),IF(AND(ISNUMBER(G688),G688&lt;&gt;0),Accueil!$B$7,""),"")),IF(NOT(_xlfn.ISFORMULA(G688)),IF(AND(ISNUMBER(G688),G688&lt;&gt;0),Accueil!$B$7,""),""))</f>
        <v/>
      </c>
      <c r="B688" s="37"/>
      <c r="C688" s="50"/>
      <c r="D688" s="249" t="str">
        <f t="shared" ca="1" si="108"/>
        <v/>
      </c>
      <c r="E688" s="223" t="str">
        <f t="shared" ca="1" si="109"/>
        <v/>
      </c>
      <c r="F688" s="223" t="str">
        <f t="shared" ca="1" si="110"/>
        <v/>
      </c>
      <c r="G688" s="224" t="str">
        <f t="shared" ca="1" si="111"/>
        <v/>
      </c>
      <c r="H688" s="255" t="str">
        <f t="shared" ca="1" si="112"/>
        <v/>
      </c>
      <c r="I688" s="251" t="str">
        <f t="shared" ca="1" si="113"/>
        <v/>
      </c>
      <c r="J688" s="244" t="str">
        <f t="shared" ca="1" si="114"/>
        <v/>
      </c>
      <c r="K688" s="35"/>
      <c r="L688" s="148"/>
      <c r="M688" s="148"/>
      <c r="N688" s="148"/>
      <c r="O688" s="148"/>
      <c r="P688" s="148"/>
      <c r="Q688" s="148"/>
      <c r="R688" s="148"/>
      <c r="S688" s="148"/>
      <c r="T688" s="197"/>
      <c r="U688" s="35"/>
      <c r="X688" s="148"/>
      <c r="Y688" s="148"/>
      <c r="Z688" s="148"/>
      <c r="AA688" s="228" t="b">
        <f t="shared" ca="1" si="115"/>
        <v>1</v>
      </c>
      <c r="AB688" s="228" t="b">
        <f t="shared" si="116"/>
        <v>0</v>
      </c>
      <c r="AC688" s="228" t="b">
        <f ca="1">AND(Accueil!$Z$100="Régulière",Accueil!$E$5="Oui",$AA688,NOT($AB688),OR($AE688="",Accueil!$E$7="",NOT(ISNUMBER(Accueil!$E$7)),$AE688&gt;=Accueil!$E$7))</f>
        <v>0</v>
      </c>
      <c r="AD688" s="228" t="b">
        <f ca="1">AND(Accueil!$Z$100="Régulière",Accueil!$E$8="Oui",$AA688,NOT($AB688),OR($AE688="",Accueil!$E$10="",NOT(ISNUMBER(Accueil!$E$10)),$AE688&gt;=Accueil!$E$10))</f>
        <v>0</v>
      </c>
      <c r="AE688" s="247" t="str">
        <f>IF(NOT(_xlfn.ISFORMULA(A688)),IF(ISNUMBER(A688),A688,IF(NOT(_xlfn.ISFORMULA(D688)),IF(AND(ISNUMBER(D688),D688&lt;&gt;0),Accueil!$B$7,IF(NOT(_xlfn.ISFORMULA(G688)),IF(AND(ISNUMBER(G688),G688&lt;&gt;0),Accueil!$B$7,""),"")),IF(NOT(_xlfn.ISFORMULA(G688)),IF(AND(ISNUMBER(G688),G688&lt;&gt;0),Accueil!$B$7,""),""))),IF(NOT(_xlfn.ISFORMULA(D688)),IF(AND(ISNUMBER(D688),D688&lt;&gt;0),Accueil!$B$7,IF(NOT(_xlfn.ISFORMULA(G688)),IF(AND(ISNUMBER(G688),G688&lt;&gt;0),Accueil!$B$7,""),"")),IF(NOT(_xlfn.ISFORMULA(G688)),IF(AND(ISNUMBER(G688),G688&lt;&gt;0),Accueil!$B$7,""),"")))</f>
        <v/>
      </c>
      <c r="AF688" s="231" t="str">
        <f t="shared" ca="1" si="117"/>
        <v/>
      </c>
      <c r="AG688" s="231">
        <f ca="1">IF($AC688,ROUND(IF(ISNUMBER(E688),E688,0)*(IF(OR(ISNUMBER(SEARCH("Non déductible",$C688)),ISNUMBER(SEARCH("Non deductible",$C688))),0,IF(ISNUMBER(SEARCH("Repas",$C688)),0.5,IF(ISNUMBER(SEARCH("Bureau à domicile",$C688)),Accueil!$B$13,IF(OR(ISNUMBER(SEARCH("Véhicule",$C688)),ISNUMBER(SEARCH("Vehicule",$C688)),ISNUMBER(SEARCH("vehicule",$C688))),Accueil!$B$14,IFERROR(VLOOKUP($C688,$L$3:$P$43,5,FALSE),1)))))),2),0)</f>
        <v>0</v>
      </c>
      <c r="AH688" s="231">
        <f ca="1">IF($AD688,ROUND(IF(ISNUMBER(F688),F688,0)*(IF(OR(ISNUMBER(SEARCH("Non déductible",$C688)),ISNUMBER(SEARCH("Non deductible",$C688))),0,IF(ISNUMBER(SEARCH("Repas",$C688)),0.5,IF(ISNUMBER(SEARCH("Bureau à domicile",$C688)),Accueil!$B$13,IF(OR(ISNUMBER(SEARCH("Véhicule",$C688)),ISNUMBER(SEARCH("Vehicule",$C688)),ISNUMBER(SEARCH("vehicule",$C688))),Accueil!$B$14,IFERROR(VLOOKUP($C688,$L$3:$P$43,5,FALSE),1)))))),2),0)</f>
        <v>0</v>
      </c>
    </row>
    <row r="689" spans="1:34" ht="20.100000000000001" customHeight="1" x14ac:dyDescent="0.25">
      <c r="A689" s="248" t="str">
        <f>IF(NOT(_xlfn.ISFORMULA(D689)),IF(AND(ISNUMBER(D689),D689&lt;&gt;0),Accueil!$B$7,IF(NOT(_xlfn.ISFORMULA(G689)),IF(AND(ISNUMBER(G689),G689&lt;&gt;0),Accueil!$B$7,""),"")),IF(NOT(_xlfn.ISFORMULA(G689)),IF(AND(ISNUMBER(G689),G689&lt;&gt;0),Accueil!$B$7,""),""))</f>
        <v/>
      </c>
      <c r="B689" s="37"/>
      <c r="C689" s="50"/>
      <c r="D689" s="249" t="str">
        <f t="shared" ca="1" si="108"/>
        <v/>
      </c>
      <c r="E689" s="223" t="str">
        <f t="shared" ca="1" si="109"/>
        <v/>
      </c>
      <c r="F689" s="223" t="str">
        <f t="shared" ca="1" si="110"/>
        <v/>
      </c>
      <c r="G689" s="224" t="str">
        <f t="shared" ca="1" si="111"/>
        <v/>
      </c>
      <c r="H689" s="255" t="str">
        <f t="shared" ca="1" si="112"/>
        <v/>
      </c>
      <c r="I689" s="251" t="str">
        <f t="shared" ca="1" si="113"/>
        <v/>
      </c>
      <c r="J689" s="244" t="str">
        <f t="shared" ca="1" si="114"/>
        <v/>
      </c>
      <c r="K689" s="35"/>
      <c r="L689" s="148"/>
      <c r="M689" s="148"/>
      <c r="N689" s="148"/>
      <c r="O689" s="148"/>
      <c r="P689" s="148"/>
      <c r="Q689" s="148"/>
      <c r="R689" s="148"/>
      <c r="S689" s="148"/>
      <c r="T689" s="197"/>
      <c r="U689" s="35"/>
      <c r="X689" s="148"/>
      <c r="Y689" s="148"/>
      <c r="Z689" s="148"/>
      <c r="AA689" s="228" t="b">
        <f t="shared" ca="1" si="115"/>
        <v>1</v>
      </c>
      <c r="AB689" s="228" t="b">
        <f t="shared" si="116"/>
        <v>0</v>
      </c>
      <c r="AC689" s="228" t="b">
        <f ca="1">AND(Accueil!$Z$100="Régulière",Accueil!$E$5="Oui",$AA689,NOT($AB689),OR($AE689="",Accueil!$E$7="",NOT(ISNUMBER(Accueil!$E$7)),$AE689&gt;=Accueil!$E$7))</f>
        <v>0</v>
      </c>
      <c r="AD689" s="228" t="b">
        <f ca="1">AND(Accueil!$Z$100="Régulière",Accueil!$E$8="Oui",$AA689,NOT($AB689),OR($AE689="",Accueil!$E$10="",NOT(ISNUMBER(Accueil!$E$10)),$AE689&gt;=Accueil!$E$10))</f>
        <v>0</v>
      </c>
      <c r="AE689" s="247" t="str">
        <f>IF(NOT(_xlfn.ISFORMULA(A689)),IF(ISNUMBER(A689),A689,IF(NOT(_xlfn.ISFORMULA(D689)),IF(AND(ISNUMBER(D689),D689&lt;&gt;0),Accueil!$B$7,IF(NOT(_xlfn.ISFORMULA(G689)),IF(AND(ISNUMBER(G689),G689&lt;&gt;0),Accueil!$B$7,""),"")),IF(NOT(_xlfn.ISFORMULA(G689)),IF(AND(ISNUMBER(G689),G689&lt;&gt;0),Accueil!$B$7,""),""))),IF(NOT(_xlfn.ISFORMULA(D689)),IF(AND(ISNUMBER(D689),D689&lt;&gt;0),Accueil!$B$7,IF(NOT(_xlfn.ISFORMULA(G689)),IF(AND(ISNUMBER(G689),G689&lt;&gt;0),Accueil!$B$7,""),"")),IF(NOT(_xlfn.ISFORMULA(G689)),IF(AND(ISNUMBER(G689),G689&lt;&gt;0),Accueil!$B$7,""),"")))</f>
        <v/>
      </c>
      <c r="AF689" s="231" t="str">
        <f t="shared" ca="1" si="117"/>
        <v/>
      </c>
      <c r="AG689" s="231">
        <f ca="1">IF($AC689,ROUND(IF(ISNUMBER(E689),E689,0)*(IF(OR(ISNUMBER(SEARCH("Non déductible",$C689)),ISNUMBER(SEARCH("Non deductible",$C689))),0,IF(ISNUMBER(SEARCH("Repas",$C689)),0.5,IF(ISNUMBER(SEARCH("Bureau à domicile",$C689)),Accueil!$B$13,IF(OR(ISNUMBER(SEARCH("Véhicule",$C689)),ISNUMBER(SEARCH("Vehicule",$C689)),ISNUMBER(SEARCH("vehicule",$C689))),Accueil!$B$14,IFERROR(VLOOKUP($C689,$L$3:$P$43,5,FALSE),1)))))),2),0)</f>
        <v>0</v>
      </c>
      <c r="AH689" s="231">
        <f ca="1">IF($AD689,ROUND(IF(ISNUMBER(F689),F689,0)*(IF(OR(ISNUMBER(SEARCH("Non déductible",$C689)),ISNUMBER(SEARCH("Non deductible",$C689))),0,IF(ISNUMBER(SEARCH("Repas",$C689)),0.5,IF(ISNUMBER(SEARCH("Bureau à domicile",$C689)),Accueil!$B$13,IF(OR(ISNUMBER(SEARCH("Véhicule",$C689)),ISNUMBER(SEARCH("Vehicule",$C689)),ISNUMBER(SEARCH("vehicule",$C689))),Accueil!$B$14,IFERROR(VLOOKUP($C689,$L$3:$P$43,5,FALSE),1)))))),2),0)</f>
        <v>0</v>
      </c>
    </row>
    <row r="690" spans="1:34" ht="20.100000000000001" customHeight="1" x14ac:dyDescent="0.25">
      <c r="A690" s="248" t="str">
        <f>IF(NOT(_xlfn.ISFORMULA(D690)),IF(AND(ISNUMBER(D690),D690&lt;&gt;0),Accueil!$B$7,IF(NOT(_xlfn.ISFORMULA(G690)),IF(AND(ISNUMBER(G690),G690&lt;&gt;0),Accueil!$B$7,""),"")),IF(NOT(_xlfn.ISFORMULA(G690)),IF(AND(ISNUMBER(G690),G690&lt;&gt;0),Accueil!$B$7,""),""))</f>
        <v/>
      </c>
      <c r="B690" s="37"/>
      <c r="C690" s="50"/>
      <c r="D690" s="249" t="str">
        <f t="shared" ca="1" si="108"/>
        <v/>
      </c>
      <c r="E690" s="223" t="str">
        <f t="shared" ca="1" si="109"/>
        <v/>
      </c>
      <c r="F690" s="223" t="str">
        <f t="shared" ca="1" si="110"/>
        <v/>
      </c>
      <c r="G690" s="224" t="str">
        <f t="shared" ca="1" si="111"/>
        <v/>
      </c>
      <c r="H690" s="255" t="str">
        <f t="shared" ca="1" si="112"/>
        <v/>
      </c>
      <c r="I690" s="251" t="str">
        <f t="shared" ca="1" si="113"/>
        <v/>
      </c>
      <c r="J690" s="244" t="str">
        <f t="shared" ca="1" si="114"/>
        <v/>
      </c>
      <c r="K690" s="35"/>
      <c r="L690" s="148"/>
      <c r="M690" s="148"/>
      <c r="N690" s="148"/>
      <c r="O690" s="148"/>
      <c r="P690" s="148"/>
      <c r="Q690" s="148"/>
      <c r="R690" s="148"/>
      <c r="S690" s="148"/>
      <c r="T690" s="197"/>
      <c r="U690" s="35"/>
      <c r="X690" s="148"/>
      <c r="Y690" s="148"/>
      <c r="Z690" s="148"/>
      <c r="AA690" s="228" t="b">
        <f t="shared" ca="1" si="115"/>
        <v>1</v>
      </c>
      <c r="AB690" s="228" t="b">
        <f t="shared" si="116"/>
        <v>0</v>
      </c>
      <c r="AC690" s="228" t="b">
        <f ca="1">AND(Accueil!$Z$100="Régulière",Accueil!$E$5="Oui",$AA690,NOT($AB690),OR($AE690="",Accueil!$E$7="",NOT(ISNUMBER(Accueil!$E$7)),$AE690&gt;=Accueil!$E$7))</f>
        <v>0</v>
      </c>
      <c r="AD690" s="228" t="b">
        <f ca="1">AND(Accueil!$Z$100="Régulière",Accueil!$E$8="Oui",$AA690,NOT($AB690),OR($AE690="",Accueil!$E$10="",NOT(ISNUMBER(Accueil!$E$10)),$AE690&gt;=Accueil!$E$10))</f>
        <v>0</v>
      </c>
      <c r="AE690" s="247" t="str">
        <f>IF(NOT(_xlfn.ISFORMULA(A690)),IF(ISNUMBER(A690),A690,IF(NOT(_xlfn.ISFORMULA(D690)),IF(AND(ISNUMBER(D690),D690&lt;&gt;0),Accueil!$B$7,IF(NOT(_xlfn.ISFORMULA(G690)),IF(AND(ISNUMBER(G690),G690&lt;&gt;0),Accueil!$B$7,""),"")),IF(NOT(_xlfn.ISFORMULA(G690)),IF(AND(ISNUMBER(G690),G690&lt;&gt;0),Accueil!$B$7,""),""))),IF(NOT(_xlfn.ISFORMULA(D690)),IF(AND(ISNUMBER(D690),D690&lt;&gt;0),Accueil!$B$7,IF(NOT(_xlfn.ISFORMULA(G690)),IF(AND(ISNUMBER(G690),G690&lt;&gt;0),Accueil!$B$7,""),"")),IF(NOT(_xlfn.ISFORMULA(G690)),IF(AND(ISNUMBER(G690),G690&lt;&gt;0),Accueil!$B$7,""),"")))</f>
        <v/>
      </c>
      <c r="AF690" s="231" t="str">
        <f t="shared" ca="1" si="117"/>
        <v/>
      </c>
      <c r="AG690" s="231">
        <f ca="1">IF($AC690,ROUND(IF(ISNUMBER(E690),E690,0)*(IF(OR(ISNUMBER(SEARCH("Non déductible",$C690)),ISNUMBER(SEARCH("Non deductible",$C690))),0,IF(ISNUMBER(SEARCH("Repas",$C690)),0.5,IF(ISNUMBER(SEARCH("Bureau à domicile",$C690)),Accueil!$B$13,IF(OR(ISNUMBER(SEARCH("Véhicule",$C690)),ISNUMBER(SEARCH("Vehicule",$C690)),ISNUMBER(SEARCH("vehicule",$C690))),Accueil!$B$14,IFERROR(VLOOKUP($C690,$L$3:$P$43,5,FALSE),1)))))),2),0)</f>
        <v>0</v>
      </c>
      <c r="AH690" s="231">
        <f ca="1">IF($AD690,ROUND(IF(ISNUMBER(F690),F690,0)*(IF(OR(ISNUMBER(SEARCH("Non déductible",$C690)),ISNUMBER(SEARCH("Non deductible",$C690))),0,IF(ISNUMBER(SEARCH("Repas",$C690)),0.5,IF(ISNUMBER(SEARCH("Bureau à domicile",$C690)),Accueil!$B$13,IF(OR(ISNUMBER(SEARCH("Véhicule",$C690)),ISNUMBER(SEARCH("Vehicule",$C690)),ISNUMBER(SEARCH("vehicule",$C690))),Accueil!$B$14,IFERROR(VLOOKUP($C690,$L$3:$P$43,5,FALSE),1)))))),2),0)</f>
        <v>0</v>
      </c>
    </row>
    <row r="691" spans="1:34" ht="20.100000000000001" customHeight="1" x14ac:dyDescent="0.25">
      <c r="A691" s="248" t="str">
        <f>IF(NOT(_xlfn.ISFORMULA(D691)),IF(AND(ISNUMBER(D691),D691&lt;&gt;0),Accueil!$B$7,IF(NOT(_xlfn.ISFORMULA(G691)),IF(AND(ISNUMBER(G691),G691&lt;&gt;0),Accueil!$B$7,""),"")),IF(NOT(_xlfn.ISFORMULA(G691)),IF(AND(ISNUMBER(G691),G691&lt;&gt;0),Accueil!$B$7,""),""))</f>
        <v/>
      </c>
      <c r="B691" s="37"/>
      <c r="C691" s="50"/>
      <c r="D691" s="249" t="str">
        <f t="shared" ca="1" si="108"/>
        <v/>
      </c>
      <c r="E691" s="223" t="str">
        <f t="shared" ca="1" si="109"/>
        <v/>
      </c>
      <c r="F691" s="223" t="str">
        <f t="shared" ca="1" si="110"/>
        <v/>
      </c>
      <c r="G691" s="224" t="str">
        <f t="shared" ca="1" si="111"/>
        <v/>
      </c>
      <c r="H691" s="255" t="str">
        <f t="shared" ca="1" si="112"/>
        <v/>
      </c>
      <c r="I691" s="251" t="str">
        <f t="shared" ca="1" si="113"/>
        <v/>
      </c>
      <c r="J691" s="244" t="str">
        <f t="shared" ca="1" si="114"/>
        <v/>
      </c>
      <c r="K691" s="35"/>
      <c r="L691" s="148"/>
      <c r="M691" s="148"/>
      <c r="N691" s="148"/>
      <c r="O691" s="148"/>
      <c r="P691" s="148"/>
      <c r="Q691" s="148"/>
      <c r="R691" s="148"/>
      <c r="S691" s="148"/>
      <c r="T691" s="197"/>
      <c r="U691" s="35"/>
      <c r="X691" s="148"/>
      <c r="Y691" s="148"/>
      <c r="Z691" s="148"/>
      <c r="AA691" s="228" t="b">
        <f t="shared" ca="1" si="115"/>
        <v>1</v>
      </c>
      <c r="AB691" s="228" t="b">
        <f t="shared" si="116"/>
        <v>0</v>
      </c>
      <c r="AC691" s="228" t="b">
        <f ca="1">AND(Accueil!$Z$100="Régulière",Accueil!$E$5="Oui",$AA691,NOT($AB691),OR($AE691="",Accueil!$E$7="",NOT(ISNUMBER(Accueil!$E$7)),$AE691&gt;=Accueil!$E$7))</f>
        <v>0</v>
      </c>
      <c r="AD691" s="228" t="b">
        <f ca="1">AND(Accueil!$Z$100="Régulière",Accueil!$E$8="Oui",$AA691,NOT($AB691),OR($AE691="",Accueil!$E$10="",NOT(ISNUMBER(Accueil!$E$10)),$AE691&gt;=Accueil!$E$10))</f>
        <v>0</v>
      </c>
      <c r="AE691" s="247" t="str">
        <f>IF(NOT(_xlfn.ISFORMULA(A691)),IF(ISNUMBER(A691),A691,IF(NOT(_xlfn.ISFORMULA(D691)),IF(AND(ISNUMBER(D691),D691&lt;&gt;0),Accueil!$B$7,IF(NOT(_xlfn.ISFORMULA(G691)),IF(AND(ISNUMBER(G691),G691&lt;&gt;0),Accueil!$B$7,""),"")),IF(NOT(_xlfn.ISFORMULA(G691)),IF(AND(ISNUMBER(G691),G691&lt;&gt;0),Accueil!$B$7,""),""))),IF(NOT(_xlfn.ISFORMULA(D691)),IF(AND(ISNUMBER(D691),D691&lt;&gt;0),Accueil!$B$7,IF(NOT(_xlfn.ISFORMULA(G691)),IF(AND(ISNUMBER(G691),G691&lt;&gt;0),Accueil!$B$7,""),"")),IF(NOT(_xlfn.ISFORMULA(G691)),IF(AND(ISNUMBER(G691),G691&lt;&gt;0),Accueil!$B$7,""),"")))</f>
        <v/>
      </c>
      <c r="AF691" s="231" t="str">
        <f t="shared" ca="1" si="117"/>
        <v/>
      </c>
      <c r="AG691" s="231">
        <f ca="1">IF($AC691,ROUND(IF(ISNUMBER(E691),E691,0)*(IF(OR(ISNUMBER(SEARCH("Non déductible",$C691)),ISNUMBER(SEARCH("Non deductible",$C691))),0,IF(ISNUMBER(SEARCH("Repas",$C691)),0.5,IF(ISNUMBER(SEARCH("Bureau à domicile",$C691)),Accueil!$B$13,IF(OR(ISNUMBER(SEARCH("Véhicule",$C691)),ISNUMBER(SEARCH("Vehicule",$C691)),ISNUMBER(SEARCH("vehicule",$C691))),Accueil!$B$14,IFERROR(VLOOKUP($C691,$L$3:$P$43,5,FALSE),1)))))),2),0)</f>
        <v>0</v>
      </c>
      <c r="AH691" s="231">
        <f ca="1">IF($AD691,ROUND(IF(ISNUMBER(F691),F691,0)*(IF(OR(ISNUMBER(SEARCH("Non déductible",$C691)),ISNUMBER(SEARCH("Non deductible",$C691))),0,IF(ISNUMBER(SEARCH("Repas",$C691)),0.5,IF(ISNUMBER(SEARCH("Bureau à domicile",$C691)),Accueil!$B$13,IF(OR(ISNUMBER(SEARCH("Véhicule",$C691)),ISNUMBER(SEARCH("Vehicule",$C691)),ISNUMBER(SEARCH("vehicule",$C691))),Accueil!$B$14,IFERROR(VLOOKUP($C691,$L$3:$P$43,5,FALSE),1)))))),2),0)</f>
        <v>0</v>
      </c>
    </row>
    <row r="692" spans="1:34" ht="20.100000000000001" customHeight="1" x14ac:dyDescent="0.25">
      <c r="A692" s="248" t="str">
        <f>IF(NOT(_xlfn.ISFORMULA(D692)),IF(AND(ISNUMBER(D692),D692&lt;&gt;0),Accueil!$B$7,IF(NOT(_xlfn.ISFORMULA(G692)),IF(AND(ISNUMBER(G692),G692&lt;&gt;0),Accueil!$B$7,""),"")),IF(NOT(_xlfn.ISFORMULA(G692)),IF(AND(ISNUMBER(G692),G692&lt;&gt;0),Accueil!$B$7,""),""))</f>
        <v/>
      </c>
      <c r="B692" s="37"/>
      <c r="C692" s="50"/>
      <c r="D692" s="249" t="str">
        <f t="shared" ca="1" si="108"/>
        <v/>
      </c>
      <c r="E692" s="223" t="str">
        <f t="shared" ca="1" si="109"/>
        <v/>
      </c>
      <c r="F692" s="223" t="str">
        <f t="shared" ca="1" si="110"/>
        <v/>
      </c>
      <c r="G692" s="224" t="str">
        <f t="shared" ca="1" si="111"/>
        <v/>
      </c>
      <c r="H692" s="255" t="str">
        <f t="shared" ca="1" si="112"/>
        <v/>
      </c>
      <c r="I692" s="251" t="str">
        <f t="shared" ca="1" si="113"/>
        <v/>
      </c>
      <c r="J692" s="244" t="str">
        <f t="shared" ca="1" si="114"/>
        <v/>
      </c>
      <c r="K692" s="35"/>
      <c r="L692" s="148"/>
      <c r="M692" s="148"/>
      <c r="N692" s="148"/>
      <c r="O692" s="148"/>
      <c r="P692" s="148"/>
      <c r="Q692" s="148"/>
      <c r="R692" s="148"/>
      <c r="S692" s="148"/>
      <c r="T692" s="197"/>
      <c r="U692" s="35"/>
      <c r="X692" s="148"/>
      <c r="Y692" s="148"/>
      <c r="Z692" s="148"/>
      <c r="AA692" s="228" t="b">
        <f t="shared" ca="1" si="115"/>
        <v>1</v>
      </c>
      <c r="AB692" s="228" t="b">
        <f t="shared" si="116"/>
        <v>0</v>
      </c>
      <c r="AC692" s="228" t="b">
        <f ca="1">AND(Accueil!$Z$100="Régulière",Accueil!$E$5="Oui",$AA692,NOT($AB692),OR($AE692="",Accueil!$E$7="",NOT(ISNUMBER(Accueil!$E$7)),$AE692&gt;=Accueil!$E$7))</f>
        <v>0</v>
      </c>
      <c r="AD692" s="228" t="b">
        <f ca="1">AND(Accueil!$Z$100="Régulière",Accueil!$E$8="Oui",$AA692,NOT($AB692),OR($AE692="",Accueil!$E$10="",NOT(ISNUMBER(Accueil!$E$10)),$AE692&gt;=Accueil!$E$10))</f>
        <v>0</v>
      </c>
      <c r="AE692" s="247" t="str">
        <f>IF(NOT(_xlfn.ISFORMULA(A692)),IF(ISNUMBER(A692),A692,IF(NOT(_xlfn.ISFORMULA(D692)),IF(AND(ISNUMBER(D692),D692&lt;&gt;0),Accueil!$B$7,IF(NOT(_xlfn.ISFORMULA(G692)),IF(AND(ISNUMBER(G692),G692&lt;&gt;0),Accueil!$B$7,""),"")),IF(NOT(_xlfn.ISFORMULA(G692)),IF(AND(ISNUMBER(G692),G692&lt;&gt;0),Accueil!$B$7,""),""))),IF(NOT(_xlfn.ISFORMULA(D692)),IF(AND(ISNUMBER(D692),D692&lt;&gt;0),Accueil!$B$7,IF(NOT(_xlfn.ISFORMULA(G692)),IF(AND(ISNUMBER(G692),G692&lt;&gt;0),Accueil!$B$7,""),"")),IF(NOT(_xlfn.ISFORMULA(G692)),IF(AND(ISNUMBER(G692),G692&lt;&gt;0),Accueil!$B$7,""),"")))</f>
        <v/>
      </c>
      <c r="AF692" s="231" t="str">
        <f t="shared" ca="1" si="117"/>
        <v/>
      </c>
      <c r="AG692" s="231">
        <f ca="1">IF($AC692,ROUND(IF(ISNUMBER(E692),E692,0)*(IF(OR(ISNUMBER(SEARCH("Non déductible",$C692)),ISNUMBER(SEARCH("Non deductible",$C692))),0,IF(ISNUMBER(SEARCH("Repas",$C692)),0.5,IF(ISNUMBER(SEARCH("Bureau à domicile",$C692)),Accueil!$B$13,IF(OR(ISNUMBER(SEARCH("Véhicule",$C692)),ISNUMBER(SEARCH("Vehicule",$C692)),ISNUMBER(SEARCH("vehicule",$C692))),Accueil!$B$14,IFERROR(VLOOKUP($C692,$L$3:$P$43,5,FALSE),1)))))),2),0)</f>
        <v>0</v>
      </c>
      <c r="AH692" s="231">
        <f ca="1">IF($AD692,ROUND(IF(ISNUMBER(F692),F692,0)*(IF(OR(ISNUMBER(SEARCH("Non déductible",$C692)),ISNUMBER(SEARCH("Non deductible",$C692))),0,IF(ISNUMBER(SEARCH("Repas",$C692)),0.5,IF(ISNUMBER(SEARCH("Bureau à domicile",$C692)),Accueil!$B$13,IF(OR(ISNUMBER(SEARCH("Véhicule",$C692)),ISNUMBER(SEARCH("Vehicule",$C692)),ISNUMBER(SEARCH("vehicule",$C692))),Accueil!$B$14,IFERROR(VLOOKUP($C692,$L$3:$P$43,5,FALSE),1)))))),2),0)</f>
        <v>0</v>
      </c>
    </row>
    <row r="693" spans="1:34" ht="20.100000000000001" customHeight="1" x14ac:dyDescent="0.25">
      <c r="A693" s="248" t="str">
        <f>IF(NOT(_xlfn.ISFORMULA(D693)),IF(AND(ISNUMBER(D693),D693&lt;&gt;0),Accueil!$B$7,IF(NOT(_xlfn.ISFORMULA(G693)),IF(AND(ISNUMBER(G693),G693&lt;&gt;0),Accueil!$B$7,""),"")),IF(NOT(_xlfn.ISFORMULA(G693)),IF(AND(ISNUMBER(G693),G693&lt;&gt;0),Accueil!$B$7,""),""))</f>
        <v/>
      </c>
      <c r="B693" s="37"/>
      <c r="C693" s="50"/>
      <c r="D693" s="249" t="str">
        <f t="shared" ca="1" si="108"/>
        <v/>
      </c>
      <c r="E693" s="223" t="str">
        <f t="shared" ca="1" si="109"/>
        <v/>
      </c>
      <c r="F693" s="223" t="str">
        <f t="shared" ca="1" si="110"/>
        <v/>
      </c>
      <c r="G693" s="224" t="str">
        <f t="shared" ca="1" si="111"/>
        <v/>
      </c>
      <c r="H693" s="255" t="str">
        <f t="shared" ca="1" si="112"/>
        <v/>
      </c>
      <c r="I693" s="251" t="str">
        <f t="shared" ca="1" si="113"/>
        <v/>
      </c>
      <c r="J693" s="244" t="str">
        <f t="shared" ca="1" si="114"/>
        <v/>
      </c>
      <c r="K693" s="35"/>
      <c r="L693" s="148"/>
      <c r="M693" s="148"/>
      <c r="N693" s="148"/>
      <c r="O693" s="148"/>
      <c r="P693" s="148"/>
      <c r="Q693" s="148"/>
      <c r="R693" s="148"/>
      <c r="S693" s="148"/>
      <c r="T693" s="197"/>
      <c r="U693" s="35"/>
      <c r="X693" s="148"/>
      <c r="Y693" s="148"/>
      <c r="Z693" s="148"/>
      <c r="AA693" s="228" t="b">
        <f t="shared" ca="1" si="115"/>
        <v>1</v>
      </c>
      <c r="AB693" s="228" t="b">
        <f t="shared" si="116"/>
        <v>0</v>
      </c>
      <c r="AC693" s="228" t="b">
        <f ca="1">AND(Accueil!$Z$100="Régulière",Accueil!$E$5="Oui",$AA693,NOT($AB693),OR($AE693="",Accueil!$E$7="",NOT(ISNUMBER(Accueil!$E$7)),$AE693&gt;=Accueil!$E$7))</f>
        <v>0</v>
      </c>
      <c r="AD693" s="228" t="b">
        <f ca="1">AND(Accueil!$Z$100="Régulière",Accueil!$E$8="Oui",$AA693,NOT($AB693),OR($AE693="",Accueil!$E$10="",NOT(ISNUMBER(Accueil!$E$10)),$AE693&gt;=Accueil!$E$10))</f>
        <v>0</v>
      </c>
      <c r="AE693" s="247" t="str">
        <f>IF(NOT(_xlfn.ISFORMULA(A693)),IF(ISNUMBER(A693),A693,IF(NOT(_xlfn.ISFORMULA(D693)),IF(AND(ISNUMBER(D693),D693&lt;&gt;0),Accueil!$B$7,IF(NOT(_xlfn.ISFORMULA(G693)),IF(AND(ISNUMBER(G693),G693&lt;&gt;0),Accueil!$B$7,""),"")),IF(NOT(_xlfn.ISFORMULA(G693)),IF(AND(ISNUMBER(G693),G693&lt;&gt;0),Accueil!$B$7,""),""))),IF(NOT(_xlfn.ISFORMULA(D693)),IF(AND(ISNUMBER(D693),D693&lt;&gt;0),Accueil!$B$7,IF(NOT(_xlfn.ISFORMULA(G693)),IF(AND(ISNUMBER(G693),G693&lt;&gt;0),Accueil!$B$7,""),"")),IF(NOT(_xlfn.ISFORMULA(G693)),IF(AND(ISNUMBER(G693),G693&lt;&gt;0),Accueil!$B$7,""),"")))</f>
        <v/>
      </c>
      <c r="AF693" s="231" t="str">
        <f t="shared" ca="1" si="117"/>
        <v/>
      </c>
      <c r="AG693" s="231">
        <f ca="1">IF($AC693,ROUND(IF(ISNUMBER(E693),E693,0)*(IF(OR(ISNUMBER(SEARCH("Non déductible",$C693)),ISNUMBER(SEARCH("Non deductible",$C693))),0,IF(ISNUMBER(SEARCH("Repas",$C693)),0.5,IF(ISNUMBER(SEARCH("Bureau à domicile",$C693)),Accueil!$B$13,IF(OR(ISNUMBER(SEARCH("Véhicule",$C693)),ISNUMBER(SEARCH("Vehicule",$C693)),ISNUMBER(SEARCH("vehicule",$C693))),Accueil!$B$14,IFERROR(VLOOKUP($C693,$L$3:$P$43,5,FALSE),1)))))),2),0)</f>
        <v>0</v>
      </c>
      <c r="AH693" s="231">
        <f ca="1">IF($AD693,ROUND(IF(ISNUMBER(F693),F693,0)*(IF(OR(ISNUMBER(SEARCH("Non déductible",$C693)),ISNUMBER(SEARCH("Non deductible",$C693))),0,IF(ISNUMBER(SEARCH("Repas",$C693)),0.5,IF(ISNUMBER(SEARCH("Bureau à domicile",$C693)),Accueil!$B$13,IF(OR(ISNUMBER(SEARCH("Véhicule",$C693)),ISNUMBER(SEARCH("Vehicule",$C693)),ISNUMBER(SEARCH("vehicule",$C693))),Accueil!$B$14,IFERROR(VLOOKUP($C693,$L$3:$P$43,5,FALSE),1)))))),2),0)</f>
        <v>0</v>
      </c>
    </row>
    <row r="694" spans="1:34" ht="20.100000000000001" customHeight="1" x14ac:dyDescent="0.25">
      <c r="A694" s="248" t="str">
        <f>IF(NOT(_xlfn.ISFORMULA(D694)),IF(AND(ISNUMBER(D694),D694&lt;&gt;0),Accueil!$B$7,IF(NOT(_xlfn.ISFORMULA(G694)),IF(AND(ISNUMBER(G694),G694&lt;&gt;0),Accueil!$B$7,""),"")),IF(NOT(_xlfn.ISFORMULA(G694)),IF(AND(ISNUMBER(G694),G694&lt;&gt;0),Accueil!$B$7,""),""))</f>
        <v/>
      </c>
      <c r="B694" s="37"/>
      <c r="C694" s="50"/>
      <c r="D694" s="249" t="str">
        <f t="shared" ca="1" si="108"/>
        <v/>
      </c>
      <c r="E694" s="223" t="str">
        <f t="shared" ca="1" si="109"/>
        <v/>
      </c>
      <c r="F694" s="223" t="str">
        <f t="shared" ca="1" si="110"/>
        <v/>
      </c>
      <c r="G694" s="224" t="str">
        <f t="shared" ca="1" si="111"/>
        <v/>
      </c>
      <c r="H694" s="255" t="str">
        <f t="shared" ca="1" si="112"/>
        <v/>
      </c>
      <c r="I694" s="251" t="str">
        <f t="shared" ca="1" si="113"/>
        <v/>
      </c>
      <c r="J694" s="244" t="str">
        <f t="shared" ca="1" si="114"/>
        <v/>
      </c>
      <c r="K694" s="35"/>
      <c r="L694" s="148"/>
      <c r="M694" s="148"/>
      <c r="N694" s="148"/>
      <c r="O694" s="148"/>
      <c r="P694" s="148"/>
      <c r="Q694" s="148"/>
      <c r="R694" s="148"/>
      <c r="S694" s="148"/>
      <c r="T694" s="197"/>
      <c r="U694" s="35"/>
      <c r="X694" s="148"/>
      <c r="Y694" s="148"/>
      <c r="Z694" s="148"/>
      <c r="AA694" s="228" t="b">
        <f t="shared" ca="1" si="115"/>
        <v>1</v>
      </c>
      <c r="AB694" s="228" t="b">
        <f t="shared" si="116"/>
        <v>0</v>
      </c>
      <c r="AC694" s="228" t="b">
        <f ca="1">AND(Accueil!$Z$100="Régulière",Accueil!$E$5="Oui",$AA694,NOT($AB694),OR($AE694="",Accueil!$E$7="",NOT(ISNUMBER(Accueil!$E$7)),$AE694&gt;=Accueil!$E$7))</f>
        <v>0</v>
      </c>
      <c r="AD694" s="228" t="b">
        <f ca="1">AND(Accueil!$Z$100="Régulière",Accueil!$E$8="Oui",$AA694,NOT($AB694),OR($AE694="",Accueil!$E$10="",NOT(ISNUMBER(Accueil!$E$10)),$AE694&gt;=Accueil!$E$10))</f>
        <v>0</v>
      </c>
      <c r="AE694" s="247" t="str">
        <f>IF(NOT(_xlfn.ISFORMULA(A694)),IF(ISNUMBER(A694),A694,IF(NOT(_xlfn.ISFORMULA(D694)),IF(AND(ISNUMBER(D694),D694&lt;&gt;0),Accueil!$B$7,IF(NOT(_xlfn.ISFORMULA(G694)),IF(AND(ISNUMBER(G694),G694&lt;&gt;0),Accueil!$B$7,""),"")),IF(NOT(_xlfn.ISFORMULA(G694)),IF(AND(ISNUMBER(G694),G694&lt;&gt;0),Accueil!$B$7,""),""))),IF(NOT(_xlfn.ISFORMULA(D694)),IF(AND(ISNUMBER(D694),D694&lt;&gt;0),Accueil!$B$7,IF(NOT(_xlfn.ISFORMULA(G694)),IF(AND(ISNUMBER(G694),G694&lt;&gt;0),Accueil!$B$7,""),"")),IF(NOT(_xlfn.ISFORMULA(G694)),IF(AND(ISNUMBER(G694),G694&lt;&gt;0),Accueil!$B$7,""),"")))</f>
        <v/>
      </c>
      <c r="AF694" s="231" t="str">
        <f t="shared" ca="1" si="117"/>
        <v/>
      </c>
      <c r="AG694" s="231">
        <f ca="1">IF($AC694,ROUND(IF(ISNUMBER(E694),E694,0)*(IF(OR(ISNUMBER(SEARCH("Non déductible",$C694)),ISNUMBER(SEARCH("Non deductible",$C694))),0,IF(ISNUMBER(SEARCH("Repas",$C694)),0.5,IF(ISNUMBER(SEARCH("Bureau à domicile",$C694)),Accueil!$B$13,IF(OR(ISNUMBER(SEARCH("Véhicule",$C694)),ISNUMBER(SEARCH("Vehicule",$C694)),ISNUMBER(SEARCH("vehicule",$C694))),Accueil!$B$14,IFERROR(VLOOKUP($C694,$L$3:$P$43,5,FALSE),1)))))),2),0)</f>
        <v>0</v>
      </c>
      <c r="AH694" s="231">
        <f ca="1">IF($AD694,ROUND(IF(ISNUMBER(F694),F694,0)*(IF(OR(ISNUMBER(SEARCH("Non déductible",$C694)),ISNUMBER(SEARCH("Non deductible",$C694))),0,IF(ISNUMBER(SEARCH("Repas",$C694)),0.5,IF(ISNUMBER(SEARCH("Bureau à domicile",$C694)),Accueil!$B$13,IF(OR(ISNUMBER(SEARCH("Véhicule",$C694)),ISNUMBER(SEARCH("Vehicule",$C694)),ISNUMBER(SEARCH("vehicule",$C694))),Accueil!$B$14,IFERROR(VLOOKUP($C694,$L$3:$P$43,5,FALSE),1)))))),2),0)</f>
        <v>0</v>
      </c>
    </row>
    <row r="695" spans="1:34" ht="20.100000000000001" customHeight="1" x14ac:dyDescent="0.25">
      <c r="A695" s="248" t="str">
        <f>IF(NOT(_xlfn.ISFORMULA(D695)),IF(AND(ISNUMBER(D695),D695&lt;&gt;0),Accueil!$B$7,IF(NOT(_xlfn.ISFORMULA(G695)),IF(AND(ISNUMBER(G695),G695&lt;&gt;0),Accueil!$B$7,""),"")),IF(NOT(_xlfn.ISFORMULA(G695)),IF(AND(ISNUMBER(G695),G695&lt;&gt;0),Accueil!$B$7,""),""))</f>
        <v/>
      </c>
      <c r="B695" s="37"/>
      <c r="C695" s="50"/>
      <c r="D695" s="249" t="str">
        <f t="shared" ca="1" si="108"/>
        <v/>
      </c>
      <c r="E695" s="223" t="str">
        <f t="shared" ca="1" si="109"/>
        <v/>
      </c>
      <c r="F695" s="223" t="str">
        <f t="shared" ca="1" si="110"/>
        <v/>
      </c>
      <c r="G695" s="224" t="str">
        <f t="shared" ca="1" si="111"/>
        <v/>
      </c>
      <c r="H695" s="255" t="str">
        <f t="shared" ca="1" si="112"/>
        <v/>
      </c>
      <c r="I695" s="251" t="str">
        <f t="shared" ca="1" si="113"/>
        <v/>
      </c>
      <c r="J695" s="244" t="str">
        <f t="shared" ca="1" si="114"/>
        <v/>
      </c>
      <c r="K695" s="35"/>
      <c r="L695" s="148"/>
      <c r="M695" s="148"/>
      <c r="N695" s="148"/>
      <c r="O695" s="148"/>
      <c r="P695" s="148"/>
      <c r="Q695" s="148"/>
      <c r="R695" s="148"/>
      <c r="S695" s="148"/>
      <c r="T695" s="197"/>
      <c r="U695" s="35"/>
      <c r="X695" s="148"/>
      <c r="Y695" s="148"/>
      <c r="Z695" s="148"/>
      <c r="AA695" s="228" t="b">
        <f t="shared" ca="1" si="115"/>
        <v>1</v>
      </c>
      <c r="AB695" s="228" t="b">
        <f t="shared" si="116"/>
        <v>0</v>
      </c>
      <c r="AC695" s="228" t="b">
        <f ca="1">AND(Accueil!$Z$100="Régulière",Accueil!$E$5="Oui",$AA695,NOT($AB695),OR($AE695="",Accueil!$E$7="",NOT(ISNUMBER(Accueil!$E$7)),$AE695&gt;=Accueil!$E$7))</f>
        <v>0</v>
      </c>
      <c r="AD695" s="228" t="b">
        <f ca="1">AND(Accueil!$Z$100="Régulière",Accueil!$E$8="Oui",$AA695,NOT($AB695),OR($AE695="",Accueil!$E$10="",NOT(ISNUMBER(Accueil!$E$10)),$AE695&gt;=Accueil!$E$10))</f>
        <v>0</v>
      </c>
      <c r="AE695" s="247" t="str">
        <f>IF(NOT(_xlfn.ISFORMULA(A695)),IF(ISNUMBER(A695),A695,IF(NOT(_xlfn.ISFORMULA(D695)),IF(AND(ISNUMBER(D695),D695&lt;&gt;0),Accueil!$B$7,IF(NOT(_xlfn.ISFORMULA(G695)),IF(AND(ISNUMBER(G695),G695&lt;&gt;0),Accueil!$B$7,""),"")),IF(NOT(_xlfn.ISFORMULA(G695)),IF(AND(ISNUMBER(G695),G695&lt;&gt;0),Accueil!$B$7,""),""))),IF(NOT(_xlfn.ISFORMULA(D695)),IF(AND(ISNUMBER(D695),D695&lt;&gt;0),Accueil!$B$7,IF(NOT(_xlfn.ISFORMULA(G695)),IF(AND(ISNUMBER(G695),G695&lt;&gt;0),Accueil!$B$7,""),"")),IF(NOT(_xlfn.ISFORMULA(G695)),IF(AND(ISNUMBER(G695),G695&lt;&gt;0),Accueil!$B$7,""),"")))</f>
        <v/>
      </c>
      <c r="AF695" s="231" t="str">
        <f t="shared" ca="1" si="117"/>
        <v/>
      </c>
      <c r="AG695" s="231">
        <f ca="1">IF($AC695,ROUND(IF(ISNUMBER(E695),E695,0)*(IF(OR(ISNUMBER(SEARCH("Non déductible",$C695)),ISNUMBER(SEARCH("Non deductible",$C695))),0,IF(ISNUMBER(SEARCH("Repas",$C695)),0.5,IF(ISNUMBER(SEARCH("Bureau à domicile",$C695)),Accueil!$B$13,IF(OR(ISNUMBER(SEARCH("Véhicule",$C695)),ISNUMBER(SEARCH("Vehicule",$C695)),ISNUMBER(SEARCH("vehicule",$C695))),Accueil!$B$14,IFERROR(VLOOKUP($C695,$L$3:$P$43,5,FALSE),1)))))),2),0)</f>
        <v>0</v>
      </c>
      <c r="AH695" s="231">
        <f ca="1">IF($AD695,ROUND(IF(ISNUMBER(F695),F695,0)*(IF(OR(ISNUMBER(SEARCH("Non déductible",$C695)),ISNUMBER(SEARCH("Non deductible",$C695))),0,IF(ISNUMBER(SEARCH("Repas",$C695)),0.5,IF(ISNUMBER(SEARCH("Bureau à domicile",$C695)),Accueil!$B$13,IF(OR(ISNUMBER(SEARCH("Véhicule",$C695)),ISNUMBER(SEARCH("Vehicule",$C695)),ISNUMBER(SEARCH("vehicule",$C695))),Accueil!$B$14,IFERROR(VLOOKUP($C695,$L$3:$P$43,5,FALSE),1)))))),2),0)</f>
        <v>0</v>
      </c>
    </row>
    <row r="696" spans="1:34" ht="20.100000000000001" customHeight="1" x14ac:dyDescent="0.25">
      <c r="A696" s="248" t="str">
        <f>IF(NOT(_xlfn.ISFORMULA(D696)),IF(AND(ISNUMBER(D696),D696&lt;&gt;0),Accueil!$B$7,IF(NOT(_xlfn.ISFORMULA(G696)),IF(AND(ISNUMBER(G696),G696&lt;&gt;0),Accueil!$B$7,""),"")),IF(NOT(_xlfn.ISFORMULA(G696)),IF(AND(ISNUMBER(G696),G696&lt;&gt;0),Accueil!$B$7,""),""))</f>
        <v/>
      </c>
      <c r="B696" s="37"/>
      <c r="C696" s="50"/>
      <c r="D696" s="249" t="str">
        <f t="shared" ca="1" si="108"/>
        <v/>
      </c>
      <c r="E696" s="223" t="str">
        <f t="shared" ca="1" si="109"/>
        <v/>
      </c>
      <c r="F696" s="223" t="str">
        <f t="shared" ca="1" si="110"/>
        <v/>
      </c>
      <c r="G696" s="224" t="str">
        <f t="shared" ca="1" si="111"/>
        <v/>
      </c>
      <c r="H696" s="255" t="str">
        <f t="shared" ca="1" si="112"/>
        <v/>
      </c>
      <c r="I696" s="251" t="str">
        <f t="shared" ca="1" si="113"/>
        <v/>
      </c>
      <c r="J696" s="244" t="str">
        <f t="shared" ca="1" si="114"/>
        <v/>
      </c>
      <c r="K696" s="35"/>
      <c r="L696" s="148"/>
      <c r="M696" s="148"/>
      <c r="N696" s="148"/>
      <c r="O696" s="148"/>
      <c r="P696" s="148"/>
      <c r="Q696" s="148"/>
      <c r="R696" s="148"/>
      <c r="S696" s="148"/>
      <c r="T696" s="197"/>
      <c r="U696" s="35"/>
      <c r="X696" s="148"/>
      <c r="Y696" s="148"/>
      <c r="Z696" s="148"/>
      <c r="AA696" s="228" t="b">
        <f t="shared" ca="1" si="115"/>
        <v>1</v>
      </c>
      <c r="AB696" s="228" t="b">
        <f t="shared" si="116"/>
        <v>0</v>
      </c>
      <c r="AC696" s="228" t="b">
        <f ca="1">AND(Accueil!$Z$100="Régulière",Accueil!$E$5="Oui",$AA696,NOT($AB696),OR($AE696="",Accueil!$E$7="",NOT(ISNUMBER(Accueil!$E$7)),$AE696&gt;=Accueil!$E$7))</f>
        <v>0</v>
      </c>
      <c r="AD696" s="228" t="b">
        <f ca="1">AND(Accueil!$Z$100="Régulière",Accueil!$E$8="Oui",$AA696,NOT($AB696),OR($AE696="",Accueil!$E$10="",NOT(ISNUMBER(Accueil!$E$10)),$AE696&gt;=Accueil!$E$10))</f>
        <v>0</v>
      </c>
      <c r="AE696" s="247" t="str">
        <f>IF(NOT(_xlfn.ISFORMULA(A696)),IF(ISNUMBER(A696),A696,IF(NOT(_xlfn.ISFORMULA(D696)),IF(AND(ISNUMBER(D696),D696&lt;&gt;0),Accueil!$B$7,IF(NOT(_xlfn.ISFORMULA(G696)),IF(AND(ISNUMBER(G696),G696&lt;&gt;0),Accueil!$B$7,""),"")),IF(NOT(_xlfn.ISFORMULA(G696)),IF(AND(ISNUMBER(G696),G696&lt;&gt;0),Accueil!$B$7,""),""))),IF(NOT(_xlfn.ISFORMULA(D696)),IF(AND(ISNUMBER(D696),D696&lt;&gt;0),Accueil!$B$7,IF(NOT(_xlfn.ISFORMULA(G696)),IF(AND(ISNUMBER(G696),G696&lt;&gt;0),Accueil!$B$7,""),"")),IF(NOT(_xlfn.ISFORMULA(G696)),IF(AND(ISNUMBER(G696),G696&lt;&gt;0),Accueil!$B$7,""),"")))</f>
        <v/>
      </c>
      <c r="AF696" s="231" t="str">
        <f t="shared" ca="1" si="117"/>
        <v/>
      </c>
      <c r="AG696" s="231">
        <f ca="1">IF($AC696,ROUND(IF(ISNUMBER(E696),E696,0)*(IF(OR(ISNUMBER(SEARCH("Non déductible",$C696)),ISNUMBER(SEARCH("Non deductible",$C696))),0,IF(ISNUMBER(SEARCH("Repas",$C696)),0.5,IF(ISNUMBER(SEARCH("Bureau à domicile",$C696)),Accueil!$B$13,IF(OR(ISNUMBER(SEARCH("Véhicule",$C696)),ISNUMBER(SEARCH("Vehicule",$C696)),ISNUMBER(SEARCH("vehicule",$C696))),Accueil!$B$14,IFERROR(VLOOKUP($C696,$L$3:$P$43,5,FALSE),1)))))),2),0)</f>
        <v>0</v>
      </c>
      <c r="AH696" s="231">
        <f ca="1">IF($AD696,ROUND(IF(ISNUMBER(F696),F696,0)*(IF(OR(ISNUMBER(SEARCH("Non déductible",$C696)),ISNUMBER(SEARCH("Non deductible",$C696))),0,IF(ISNUMBER(SEARCH("Repas",$C696)),0.5,IF(ISNUMBER(SEARCH("Bureau à domicile",$C696)),Accueil!$B$13,IF(OR(ISNUMBER(SEARCH("Véhicule",$C696)),ISNUMBER(SEARCH("Vehicule",$C696)),ISNUMBER(SEARCH("vehicule",$C696))),Accueil!$B$14,IFERROR(VLOOKUP($C696,$L$3:$P$43,5,FALSE),1)))))),2),0)</f>
        <v>0</v>
      </c>
    </row>
    <row r="697" spans="1:34" ht="20.100000000000001" customHeight="1" x14ac:dyDescent="0.25">
      <c r="A697" s="248" t="str">
        <f>IF(NOT(_xlfn.ISFORMULA(D697)),IF(AND(ISNUMBER(D697),D697&lt;&gt;0),Accueil!$B$7,IF(NOT(_xlfn.ISFORMULA(G697)),IF(AND(ISNUMBER(G697),G697&lt;&gt;0),Accueil!$B$7,""),"")),IF(NOT(_xlfn.ISFORMULA(G697)),IF(AND(ISNUMBER(G697),G697&lt;&gt;0),Accueil!$B$7,""),""))</f>
        <v/>
      </c>
      <c r="B697" s="37"/>
      <c r="C697" s="50"/>
      <c r="D697" s="249" t="str">
        <f t="shared" ca="1" si="108"/>
        <v/>
      </c>
      <c r="E697" s="223" t="str">
        <f t="shared" ca="1" si="109"/>
        <v/>
      </c>
      <c r="F697" s="223" t="str">
        <f t="shared" ca="1" si="110"/>
        <v/>
      </c>
      <c r="G697" s="224" t="str">
        <f t="shared" ca="1" si="111"/>
        <v/>
      </c>
      <c r="H697" s="255" t="str">
        <f t="shared" ca="1" si="112"/>
        <v/>
      </c>
      <c r="I697" s="251" t="str">
        <f t="shared" ca="1" si="113"/>
        <v/>
      </c>
      <c r="J697" s="244" t="str">
        <f t="shared" ca="1" si="114"/>
        <v/>
      </c>
      <c r="K697" s="35"/>
      <c r="L697" s="148"/>
      <c r="M697" s="148"/>
      <c r="N697" s="148"/>
      <c r="O697" s="148"/>
      <c r="P697" s="148"/>
      <c r="Q697" s="148"/>
      <c r="R697" s="148"/>
      <c r="S697" s="148"/>
      <c r="T697" s="197"/>
      <c r="U697" s="35"/>
      <c r="X697" s="148"/>
      <c r="Y697" s="148"/>
      <c r="Z697" s="148"/>
      <c r="AA697" s="228" t="b">
        <f t="shared" ca="1" si="115"/>
        <v>1</v>
      </c>
      <c r="AB697" s="228" t="b">
        <f t="shared" si="116"/>
        <v>0</v>
      </c>
      <c r="AC697" s="228" t="b">
        <f ca="1">AND(Accueil!$Z$100="Régulière",Accueil!$E$5="Oui",$AA697,NOT($AB697),OR($AE697="",Accueil!$E$7="",NOT(ISNUMBER(Accueil!$E$7)),$AE697&gt;=Accueil!$E$7))</f>
        <v>0</v>
      </c>
      <c r="AD697" s="228" t="b">
        <f ca="1">AND(Accueil!$Z$100="Régulière",Accueil!$E$8="Oui",$AA697,NOT($AB697),OR($AE697="",Accueil!$E$10="",NOT(ISNUMBER(Accueil!$E$10)),$AE697&gt;=Accueil!$E$10))</f>
        <v>0</v>
      </c>
      <c r="AE697" s="247" t="str">
        <f>IF(NOT(_xlfn.ISFORMULA(A697)),IF(ISNUMBER(A697),A697,IF(NOT(_xlfn.ISFORMULA(D697)),IF(AND(ISNUMBER(D697),D697&lt;&gt;0),Accueil!$B$7,IF(NOT(_xlfn.ISFORMULA(G697)),IF(AND(ISNUMBER(G697),G697&lt;&gt;0),Accueil!$B$7,""),"")),IF(NOT(_xlfn.ISFORMULA(G697)),IF(AND(ISNUMBER(G697),G697&lt;&gt;0),Accueil!$B$7,""),""))),IF(NOT(_xlfn.ISFORMULA(D697)),IF(AND(ISNUMBER(D697),D697&lt;&gt;0),Accueil!$B$7,IF(NOT(_xlfn.ISFORMULA(G697)),IF(AND(ISNUMBER(G697),G697&lt;&gt;0),Accueil!$B$7,""),"")),IF(NOT(_xlfn.ISFORMULA(G697)),IF(AND(ISNUMBER(G697),G697&lt;&gt;0),Accueil!$B$7,""),"")))</f>
        <v/>
      </c>
      <c r="AF697" s="231" t="str">
        <f t="shared" ca="1" si="117"/>
        <v/>
      </c>
      <c r="AG697" s="231">
        <f ca="1">IF($AC697,ROUND(IF(ISNUMBER(E697),E697,0)*(IF(OR(ISNUMBER(SEARCH("Non déductible",$C697)),ISNUMBER(SEARCH("Non deductible",$C697))),0,IF(ISNUMBER(SEARCH("Repas",$C697)),0.5,IF(ISNUMBER(SEARCH("Bureau à domicile",$C697)),Accueil!$B$13,IF(OR(ISNUMBER(SEARCH("Véhicule",$C697)),ISNUMBER(SEARCH("Vehicule",$C697)),ISNUMBER(SEARCH("vehicule",$C697))),Accueil!$B$14,IFERROR(VLOOKUP($C697,$L$3:$P$43,5,FALSE),1)))))),2),0)</f>
        <v>0</v>
      </c>
      <c r="AH697" s="231">
        <f ca="1">IF($AD697,ROUND(IF(ISNUMBER(F697),F697,0)*(IF(OR(ISNUMBER(SEARCH("Non déductible",$C697)),ISNUMBER(SEARCH("Non deductible",$C697))),0,IF(ISNUMBER(SEARCH("Repas",$C697)),0.5,IF(ISNUMBER(SEARCH("Bureau à domicile",$C697)),Accueil!$B$13,IF(OR(ISNUMBER(SEARCH("Véhicule",$C697)),ISNUMBER(SEARCH("Vehicule",$C697)),ISNUMBER(SEARCH("vehicule",$C697))),Accueil!$B$14,IFERROR(VLOOKUP($C697,$L$3:$P$43,5,FALSE),1)))))),2),0)</f>
        <v>0</v>
      </c>
    </row>
    <row r="698" spans="1:34" ht="20.100000000000001" customHeight="1" x14ac:dyDescent="0.25">
      <c r="A698" s="248" t="str">
        <f>IF(NOT(_xlfn.ISFORMULA(D698)),IF(AND(ISNUMBER(D698),D698&lt;&gt;0),Accueil!$B$7,IF(NOT(_xlfn.ISFORMULA(G698)),IF(AND(ISNUMBER(G698),G698&lt;&gt;0),Accueil!$B$7,""),"")),IF(NOT(_xlfn.ISFORMULA(G698)),IF(AND(ISNUMBER(G698),G698&lt;&gt;0),Accueil!$B$7,""),""))</f>
        <v/>
      </c>
      <c r="B698" s="37"/>
      <c r="C698" s="50"/>
      <c r="D698" s="249" t="str">
        <f t="shared" ca="1" si="108"/>
        <v/>
      </c>
      <c r="E698" s="223" t="str">
        <f t="shared" ca="1" si="109"/>
        <v/>
      </c>
      <c r="F698" s="223" t="str">
        <f t="shared" ca="1" si="110"/>
        <v/>
      </c>
      <c r="G698" s="224" t="str">
        <f t="shared" ca="1" si="111"/>
        <v/>
      </c>
      <c r="H698" s="255" t="str">
        <f t="shared" ca="1" si="112"/>
        <v/>
      </c>
      <c r="I698" s="251" t="str">
        <f t="shared" ca="1" si="113"/>
        <v/>
      </c>
      <c r="J698" s="244" t="str">
        <f t="shared" ca="1" si="114"/>
        <v/>
      </c>
      <c r="K698" s="35"/>
      <c r="L698" s="148"/>
      <c r="M698" s="148"/>
      <c r="N698" s="148"/>
      <c r="O698" s="148"/>
      <c r="P698" s="148"/>
      <c r="Q698" s="148"/>
      <c r="R698" s="148"/>
      <c r="S698" s="148"/>
      <c r="T698" s="197"/>
      <c r="U698" s="35"/>
      <c r="X698" s="148"/>
      <c r="Y698" s="148"/>
      <c r="Z698" s="148"/>
      <c r="AA698" s="228" t="b">
        <f t="shared" ca="1" si="115"/>
        <v>1</v>
      </c>
      <c r="AB698" s="228" t="b">
        <f t="shared" si="116"/>
        <v>0</v>
      </c>
      <c r="AC698" s="228" t="b">
        <f ca="1">AND(Accueil!$Z$100="Régulière",Accueil!$E$5="Oui",$AA698,NOT($AB698),OR($AE698="",Accueil!$E$7="",NOT(ISNUMBER(Accueil!$E$7)),$AE698&gt;=Accueil!$E$7))</f>
        <v>0</v>
      </c>
      <c r="AD698" s="228" t="b">
        <f ca="1">AND(Accueil!$Z$100="Régulière",Accueil!$E$8="Oui",$AA698,NOT($AB698),OR($AE698="",Accueil!$E$10="",NOT(ISNUMBER(Accueil!$E$10)),$AE698&gt;=Accueil!$E$10))</f>
        <v>0</v>
      </c>
      <c r="AE698" s="247" t="str">
        <f>IF(NOT(_xlfn.ISFORMULA(A698)),IF(ISNUMBER(A698),A698,IF(NOT(_xlfn.ISFORMULA(D698)),IF(AND(ISNUMBER(D698),D698&lt;&gt;0),Accueil!$B$7,IF(NOT(_xlfn.ISFORMULA(G698)),IF(AND(ISNUMBER(G698),G698&lt;&gt;0),Accueil!$B$7,""),"")),IF(NOT(_xlfn.ISFORMULA(G698)),IF(AND(ISNUMBER(G698),G698&lt;&gt;0),Accueil!$B$7,""),""))),IF(NOT(_xlfn.ISFORMULA(D698)),IF(AND(ISNUMBER(D698),D698&lt;&gt;0),Accueil!$B$7,IF(NOT(_xlfn.ISFORMULA(G698)),IF(AND(ISNUMBER(G698),G698&lt;&gt;0),Accueil!$B$7,""),"")),IF(NOT(_xlfn.ISFORMULA(G698)),IF(AND(ISNUMBER(G698),G698&lt;&gt;0),Accueil!$B$7,""),"")))</f>
        <v/>
      </c>
      <c r="AF698" s="231" t="str">
        <f t="shared" ca="1" si="117"/>
        <v/>
      </c>
      <c r="AG698" s="231">
        <f ca="1">IF($AC698,ROUND(IF(ISNUMBER(E698),E698,0)*(IF(OR(ISNUMBER(SEARCH("Non déductible",$C698)),ISNUMBER(SEARCH("Non deductible",$C698))),0,IF(ISNUMBER(SEARCH("Repas",$C698)),0.5,IF(ISNUMBER(SEARCH("Bureau à domicile",$C698)),Accueil!$B$13,IF(OR(ISNUMBER(SEARCH("Véhicule",$C698)),ISNUMBER(SEARCH("Vehicule",$C698)),ISNUMBER(SEARCH("vehicule",$C698))),Accueil!$B$14,IFERROR(VLOOKUP($C698,$L$3:$P$43,5,FALSE),1)))))),2),0)</f>
        <v>0</v>
      </c>
      <c r="AH698" s="231">
        <f ca="1">IF($AD698,ROUND(IF(ISNUMBER(F698),F698,0)*(IF(OR(ISNUMBER(SEARCH("Non déductible",$C698)),ISNUMBER(SEARCH("Non deductible",$C698))),0,IF(ISNUMBER(SEARCH("Repas",$C698)),0.5,IF(ISNUMBER(SEARCH("Bureau à domicile",$C698)),Accueil!$B$13,IF(OR(ISNUMBER(SEARCH("Véhicule",$C698)),ISNUMBER(SEARCH("Vehicule",$C698)),ISNUMBER(SEARCH("vehicule",$C698))),Accueil!$B$14,IFERROR(VLOOKUP($C698,$L$3:$P$43,5,FALSE),1)))))),2),0)</f>
        <v>0</v>
      </c>
    </row>
    <row r="699" spans="1:34" ht="20.100000000000001" customHeight="1" x14ac:dyDescent="0.25">
      <c r="A699" s="248" t="str">
        <f>IF(NOT(_xlfn.ISFORMULA(D699)),IF(AND(ISNUMBER(D699),D699&lt;&gt;0),Accueil!$B$7,IF(NOT(_xlfn.ISFORMULA(G699)),IF(AND(ISNUMBER(G699),G699&lt;&gt;0),Accueil!$B$7,""),"")),IF(NOT(_xlfn.ISFORMULA(G699)),IF(AND(ISNUMBER(G699),G699&lt;&gt;0),Accueil!$B$7,""),""))</f>
        <v/>
      </c>
      <c r="B699" s="37"/>
      <c r="C699" s="50"/>
      <c r="D699" s="249" t="str">
        <f t="shared" ca="1" si="108"/>
        <v/>
      </c>
      <c r="E699" s="223" t="str">
        <f t="shared" ca="1" si="109"/>
        <v/>
      </c>
      <c r="F699" s="223" t="str">
        <f t="shared" ca="1" si="110"/>
        <v/>
      </c>
      <c r="G699" s="224" t="str">
        <f t="shared" ca="1" si="111"/>
        <v/>
      </c>
      <c r="H699" s="255" t="str">
        <f t="shared" ca="1" si="112"/>
        <v/>
      </c>
      <c r="I699" s="251" t="str">
        <f t="shared" ca="1" si="113"/>
        <v/>
      </c>
      <c r="J699" s="244" t="str">
        <f t="shared" ca="1" si="114"/>
        <v/>
      </c>
      <c r="K699" s="35"/>
      <c r="L699" s="148"/>
      <c r="M699" s="148"/>
      <c r="N699" s="148"/>
      <c r="O699" s="148"/>
      <c r="P699" s="148"/>
      <c r="Q699" s="148"/>
      <c r="R699" s="148"/>
      <c r="S699" s="148"/>
      <c r="T699" s="197"/>
      <c r="U699" s="35"/>
      <c r="X699" s="148"/>
      <c r="Y699" s="148"/>
      <c r="Z699" s="148"/>
      <c r="AA699" s="228" t="b">
        <f t="shared" ca="1" si="115"/>
        <v>1</v>
      </c>
      <c r="AB699" s="228" t="b">
        <f t="shared" si="116"/>
        <v>0</v>
      </c>
      <c r="AC699" s="228" t="b">
        <f ca="1">AND(Accueil!$Z$100="Régulière",Accueil!$E$5="Oui",$AA699,NOT($AB699),OR($AE699="",Accueil!$E$7="",NOT(ISNUMBER(Accueil!$E$7)),$AE699&gt;=Accueil!$E$7))</f>
        <v>0</v>
      </c>
      <c r="AD699" s="228" t="b">
        <f ca="1">AND(Accueil!$Z$100="Régulière",Accueil!$E$8="Oui",$AA699,NOT($AB699),OR($AE699="",Accueil!$E$10="",NOT(ISNUMBER(Accueil!$E$10)),$AE699&gt;=Accueil!$E$10))</f>
        <v>0</v>
      </c>
      <c r="AE699" s="247" t="str">
        <f>IF(NOT(_xlfn.ISFORMULA(A699)),IF(ISNUMBER(A699),A699,IF(NOT(_xlfn.ISFORMULA(D699)),IF(AND(ISNUMBER(D699),D699&lt;&gt;0),Accueil!$B$7,IF(NOT(_xlfn.ISFORMULA(G699)),IF(AND(ISNUMBER(G699),G699&lt;&gt;0),Accueil!$B$7,""),"")),IF(NOT(_xlfn.ISFORMULA(G699)),IF(AND(ISNUMBER(G699),G699&lt;&gt;0),Accueil!$B$7,""),""))),IF(NOT(_xlfn.ISFORMULA(D699)),IF(AND(ISNUMBER(D699),D699&lt;&gt;0),Accueil!$B$7,IF(NOT(_xlfn.ISFORMULA(G699)),IF(AND(ISNUMBER(G699),G699&lt;&gt;0),Accueil!$B$7,""),"")),IF(NOT(_xlfn.ISFORMULA(G699)),IF(AND(ISNUMBER(G699),G699&lt;&gt;0),Accueil!$B$7,""),"")))</f>
        <v/>
      </c>
      <c r="AF699" s="231" t="str">
        <f t="shared" ca="1" si="117"/>
        <v/>
      </c>
      <c r="AG699" s="231">
        <f ca="1">IF($AC699,ROUND(IF(ISNUMBER(E699),E699,0)*(IF(OR(ISNUMBER(SEARCH("Non déductible",$C699)),ISNUMBER(SEARCH("Non deductible",$C699))),0,IF(ISNUMBER(SEARCH("Repas",$C699)),0.5,IF(ISNUMBER(SEARCH("Bureau à domicile",$C699)),Accueil!$B$13,IF(OR(ISNUMBER(SEARCH("Véhicule",$C699)),ISNUMBER(SEARCH("Vehicule",$C699)),ISNUMBER(SEARCH("vehicule",$C699))),Accueil!$B$14,IFERROR(VLOOKUP($C699,$L$3:$P$43,5,FALSE),1)))))),2),0)</f>
        <v>0</v>
      </c>
      <c r="AH699" s="231">
        <f ca="1">IF($AD699,ROUND(IF(ISNUMBER(F699),F699,0)*(IF(OR(ISNUMBER(SEARCH("Non déductible",$C699)),ISNUMBER(SEARCH("Non deductible",$C699))),0,IF(ISNUMBER(SEARCH("Repas",$C699)),0.5,IF(ISNUMBER(SEARCH("Bureau à domicile",$C699)),Accueil!$B$13,IF(OR(ISNUMBER(SEARCH("Véhicule",$C699)),ISNUMBER(SEARCH("Vehicule",$C699)),ISNUMBER(SEARCH("vehicule",$C699))),Accueil!$B$14,IFERROR(VLOOKUP($C699,$L$3:$P$43,5,FALSE),1)))))),2),0)</f>
        <v>0</v>
      </c>
    </row>
    <row r="700" spans="1:34" ht="20.100000000000001" customHeight="1" x14ac:dyDescent="0.25">
      <c r="A700" s="248" t="str">
        <f>IF(NOT(_xlfn.ISFORMULA(D700)),IF(AND(ISNUMBER(D700),D700&lt;&gt;0),Accueil!$B$7,IF(NOT(_xlfn.ISFORMULA(G700)),IF(AND(ISNUMBER(G700),G700&lt;&gt;0),Accueil!$B$7,""),"")),IF(NOT(_xlfn.ISFORMULA(G700)),IF(AND(ISNUMBER(G700),G700&lt;&gt;0),Accueil!$B$7,""),""))</f>
        <v/>
      </c>
      <c r="B700" s="37"/>
      <c r="C700" s="50"/>
      <c r="D700" s="249" t="str">
        <f t="shared" ca="1" si="108"/>
        <v/>
      </c>
      <c r="E700" s="223" t="str">
        <f t="shared" ca="1" si="109"/>
        <v/>
      </c>
      <c r="F700" s="223" t="str">
        <f t="shared" ca="1" si="110"/>
        <v/>
      </c>
      <c r="G700" s="224" t="str">
        <f t="shared" ca="1" si="111"/>
        <v/>
      </c>
      <c r="H700" s="255" t="str">
        <f t="shared" ca="1" si="112"/>
        <v/>
      </c>
      <c r="I700" s="251" t="str">
        <f t="shared" ca="1" si="113"/>
        <v/>
      </c>
      <c r="J700" s="244" t="str">
        <f t="shared" ca="1" si="114"/>
        <v/>
      </c>
      <c r="K700" s="35"/>
      <c r="L700" s="148"/>
      <c r="M700" s="148"/>
      <c r="N700" s="148"/>
      <c r="O700" s="148"/>
      <c r="P700" s="148"/>
      <c r="Q700" s="148"/>
      <c r="R700" s="148"/>
      <c r="S700" s="148"/>
      <c r="T700" s="197"/>
      <c r="U700" s="35"/>
      <c r="X700" s="148"/>
      <c r="Y700" s="148"/>
      <c r="Z700" s="148"/>
      <c r="AA700" s="228" t="b">
        <f t="shared" ca="1" si="115"/>
        <v>1</v>
      </c>
      <c r="AB700" s="228" t="b">
        <f t="shared" si="116"/>
        <v>0</v>
      </c>
      <c r="AC700" s="228" t="b">
        <f ca="1">AND(Accueil!$Z$100="Régulière",Accueil!$E$5="Oui",$AA700,NOT($AB700),OR($AE700="",Accueil!$E$7="",NOT(ISNUMBER(Accueil!$E$7)),$AE700&gt;=Accueil!$E$7))</f>
        <v>0</v>
      </c>
      <c r="AD700" s="228" t="b">
        <f ca="1">AND(Accueil!$Z$100="Régulière",Accueil!$E$8="Oui",$AA700,NOT($AB700),OR($AE700="",Accueil!$E$10="",NOT(ISNUMBER(Accueil!$E$10)),$AE700&gt;=Accueil!$E$10))</f>
        <v>0</v>
      </c>
      <c r="AE700" s="247" t="str">
        <f>IF(NOT(_xlfn.ISFORMULA(A700)),IF(ISNUMBER(A700),A700,IF(NOT(_xlfn.ISFORMULA(D700)),IF(AND(ISNUMBER(D700),D700&lt;&gt;0),Accueil!$B$7,IF(NOT(_xlfn.ISFORMULA(G700)),IF(AND(ISNUMBER(G700),G700&lt;&gt;0),Accueil!$B$7,""),"")),IF(NOT(_xlfn.ISFORMULA(G700)),IF(AND(ISNUMBER(G700),G700&lt;&gt;0),Accueil!$B$7,""),""))),IF(NOT(_xlfn.ISFORMULA(D700)),IF(AND(ISNUMBER(D700),D700&lt;&gt;0),Accueil!$B$7,IF(NOT(_xlfn.ISFORMULA(G700)),IF(AND(ISNUMBER(G700),G700&lt;&gt;0),Accueil!$B$7,""),"")),IF(NOT(_xlfn.ISFORMULA(G700)),IF(AND(ISNUMBER(G700),G700&lt;&gt;0),Accueil!$B$7,""),"")))</f>
        <v/>
      </c>
      <c r="AF700" s="231" t="str">
        <f t="shared" ca="1" si="117"/>
        <v/>
      </c>
      <c r="AG700" s="231">
        <f ca="1">IF($AC700,ROUND(IF(ISNUMBER(E700),E700,0)*(IF(OR(ISNUMBER(SEARCH("Non déductible",$C700)),ISNUMBER(SEARCH("Non deductible",$C700))),0,IF(ISNUMBER(SEARCH("Repas",$C700)),0.5,IF(ISNUMBER(SEARCH("Bureau à domicile",$C700)),Accueil!$B$13,IF(OR(ISNUMBER(SEARCH("Véhicule",$C700)),ISNUMBER(SEARCH("Vehicule",$C700)),ISNUMBER(SEARCH("vehicule",$C700))),Accueil!$B$14,IFERROR(VLOOKUP($C700,$L$3:$P$43,5,FALSE),1)))))),2),0)</f>
        <v>0</v>
      </c>
      <c r="AH700" s="231">
        <f ca="1">IF($AD700,ROUND(IF(ISNUMBER(F700),F700,0)*(IF(OR(ISNUMBER(SEARCH("Non déductible",$C700)),ISNUMBER(SEARCH("Non deductible",$C700))),0,IF(ISNUMBER(SEARCH("Repas",$C700)),0.5,IF(ISNUMBER(SEARCH("Bureau à domicile",$C700)),Accueil!$B$13,IF(OR(ISNUMBER(SEARCH("Véhicule",$C700)),ISNUMBER(SEARCH("Vehicule",$C700)),ISNUMBER(SEARCH("vehicule",$C700))),Accueil!$B$14,IFERROR(VLOOKUP($C700,$L$3:$P$43,5,FALSE),1)))))),2),0)</f>
        <v>0</v>
      </c>
    </row>
    <row r="701" spans="1:34" ht="20.100000000000001" customHeight="1" x14ac:dyDescent="0.25">
      <c r="A701" s="248" t="str">
        <f>IF(NOT(_xlfn.ISFORMULA(D701)),IF(AND(ISNUMBER(D701),D701&lt;&gt;0),Accueil!$B$7,IF(NOT(_xlfn.ISFORMULA(G701)),IF(AND(ISNUMBER(G701),G701&lt;&gt;0),Accueil!$B$7,""),"")),IF(NOT(_xlfn.ISFORMULA(G701)),IF(AND(ISNUMBER(G701),G701&lt;&gt;0),Accueil!$B$7,""),""))</f>
        <v/>
      </c>
      <c r="B701" s="37"/>
      <c r="C701" s="50"/>
      <c r="D701" s="249" t="str">
        <f t="shared" ca="1" si="108"/>
        <v/>
      </c>
      <c r="E701" s="223" t="str">
        <f t="shared" ca="1" si="109"/>
        <v/>
      </c>
      <c r="F701" s="223" t="str">
        <f t="shared" ca="1" si="110"/>
        <v/>
      </c>
      <c r="G701" s="224" t="str">
        <f t="shared" ca="1" si="111"/>
        <v/>
      </c>
      <c r="H701" s="255" t="str">
        <f t="shared" ca="1" si="112"/>
        <v/>
      </c>
      <c r="I701" s="251" t="str">
        <f t="shared" ca="1" si="113"/>
        <v/>
      </c>
      <c r="J701" s="244" t="str">
        <f t="shared" ca="1" si="114"/>
        <v/>
      </c>
      <c r="K701" s="35"/>
      <c r="L701" s="148"/>
      <c r="M701" s="148"/>
      <c r="N701" s="148"/>
      <c r="O701" s="148"/>
      <c r="P701" s="148"/>
      <c r="Q701" s="148"/>
      <c r="R701" s="148"/>
      <c r="S701" s="148"/>
      <c r="T701" s="197"/>
      <c r="U701" s="35"/>
      <c r="X701" s="148"/>
      <c r="Y701" s="148"/>
      <c r="Z701" s="148"/>
      <c r="AA701" s="228" t="b">
        <f t="shared" ca="1" si="115"/>
        <v>1</v>
      </c>
      <c r="AB701" s="228" t="b">
        <f t="shared" si="116"/>
        <v>0</v>
      </c>
      <c r="AC701" s="228" t="b">
        <f ca="1">AND(Accueil!$Z$100="Régulière",Accueil!$E$5="Oui",$AA701,NOT($AB701),OR($AE701="",Accueil!$E$7="",NOT(ISNUMBER(Accueil!$E$7)),$AE701&gt;=Accueil!$E$7))</f>
        <v>0</v>
      </c>
      <c r="AD701" s="228" t="b">
        <f ca="1">AND(Accueil!$Z$100="Régulière",Accueil!$E$8="Oui",$AA701,NOT($AB701),OR($AE701="",Accueil!$E$10="",NOT(ISNUMBER(Accueil!$E$10)),$AE701&gt;=Accueil!$E$10))</f>
        <v>0</v>
      </c>
      <c r="AE701" s="247" t="str">
        <f>IF(NOT(_xlfn.ISFORMULA(A701)),IF(ISNUMBER(A701),A701,IF(NOT(_xlfn.ISFORMULA(D701)),IF(AND(ISNUMBER(D701),D701&lt;&gt;0),Accueil!$B$7,IF(NOT(_xlfn.ISFORMULA(G701)),IF(AND(ISNUMBER(G701),G701&lt;&gt;0),Accueil!$B$7,""),"")),IF(NOT(_xlfn.ISFORMULA(G701)),IF(AND(ISNUMBER(G701),G701&lt;&gt;0),Accueil!$B$7,""),""))),IF(NOT(_xlfn.ISFORMULA(D701)),IF(AND(ISNUMBER(D701),D701&lt;&gt;0),Accueil!$B$7,IF(NOT(_xlfn.ISFORMULA(G701)),IF(AND(ISNUMBER(G701),G701&lt;&gt;0),Accueil!$B$7,""),"")),IF(NOT(_xlfn.ISFORMULA(G701)),IF(AND(ISNUMBER(G701),G701&lt;&gt;0),Accueil!$B$7,""),"")))</f>
        <v/>
      </c>
      <c r="AF701" s="231" t="str">
        <f t="shared" ca="1" si="117"/>
        <v/>
      </c>
      <c r="AG701" s="231">
        <f ca="1">IF($AC701,ROUND(IF(ISNUMBER(E701),E701,0)*(IF(OR(ISNUMBER(SEARCH("Non déductible",$C701)),ISNUMBER(SEARCH("Non deductible",$C701))),0,IF(ISNUMBER(SEARCH("Repas",$C701)),0.5,IF(ISNUMBER(SEARCH("Bureau à domicile",$C701)),Accueil!$B$13,IF(OR(ISNUMBER(SEARCH("Véhicule",$C701)),ISNUMBER(SEARCH("Vehicule",$C701)),ISNUMBER(SEARCH("vehicule",$C701))),Accueil!$B$14,IFERROR(VLOOKUP($C701,$L$3:$P$43,5,FALSE),1)))))),2),0)</f>
        <v>0</v>
      </c>
      <c r="AH701" s="231">
        <f ca="1">IF($AD701,ROUND(IF(ISNUMBER(F701),F701,0)*(IF(OR(ISNUMBER(SEARCH("Non déductible",$C701)),ISNUMBER(SEARCH("Non deductible",$C701))),0,IF(ISNUMBER(SEARCH("Repas",$C701)),0.5,IF(ISNUMBER(SEARCH("Bureau à domicile",$C701)),Accueil!$B$13,IF(OR(ISNUMBER(SEARCH("Véhicule",$C701)),ISNUMBER(SEARCH("Vehicule",$C701)),ISNUMBER(SEARCH("vehicule",$C701))),Accueil!$B$14,IFERROR(VLOOKUP($C701,$L$3:$P$43,5,FALSE),1)))))),2),0)</f>
        <v>0</v>
      </c>
    </row>
    <row r="702" spans="1:34" ht="20.100000000000001" customHeight="1" x14ac:dyDescent="0.25">
      <c r="A702" s="248" t="str">
        <f>IF(NOT(_xlfn.ISFORMULA(D702)),IF(AND(ISNUMBER(D702),D702&lt;&gt;0),Accueil!$B$7,IF(NOT(_xlfn.ISFORMULA(G702)),IF(AND(ISNUMBER(G702),G702&lt;&gt;0),Accueil!$B$7,""),"")),IF(NOT(_xlfn.ISFORMULA(G702)),IF(AND(ISNUMBER(G702),G702&lt;&gt;0),Accueil!$B$7,""),""))</f>
        <v/>
      </c>
      <c r="B702" s="37"/>
      <c r="C702" s="50"/>
      <c r="D702" s="249" t="str">
        <f t="shared" ca="1" si="108"/>
        <v/>
      </c>
      <c r="E702" s="223" t="str">
        <f t="shared" ca="1" si="109"/>
        <v/>
      </c>
      <c r="F702" s="223" t="str">
        <f t="shared" ca="1" si="110"/>
        <v/>
      </c>
      <c r="G702" s="224" t="str">
        <f t="shared" ca="1" si="111"/>
        <v/>
      </c>
      <c r="H702" s="255" t="str">
        <f t="shared" ca="1" si="112"/>
        <v/>
      </c>
      <c r="I702" s="251" t="str">
        <f t="shared" ca="1" si="113"/>
        <v/>
      </c>
      <c r="J702" s="244" t="str">
        <f t="shared" ca="1" si="114"/>
        <v/>
      </c>
      <c r="K702" s="35"/>
      <c r="L702" s="148"/>
      <c r="M702" s="148"/>
      <c r="N702" s="148"/>
      <c r="O702" s="148"/>
      <c r="P702" s="148"/>
      <c r="Q702" s="148"/>
      <c r="R702" s="148"/>
      <c r="S702" s="148"/>
      <c r="T702" s="197"/>
      <c r="U702" s="35"/>
      <c r="X702" s="148"/>
      <c r="Y702" s="148"/>
      <c r="Z702" s="148"/>
      <c r="AA702" s="228" t="b">
        <f t="shared" ca="1" si="115"/>
        <v>1</v>
      </c>
      <c r="AB702" s="228" t="b">
        <f t="shared" si="116"/>
        <v>0</v>
      </c>
      <c r="AC702" s="228" t="b">
        <f ca="1">AND(Accueil!$Z$100="Régulière",Accueil!$E$5="Oui",$AA702,NOT($AB702),OR($AE702="",Accueil!$E$7="",NOT(ISNUMBER(Accueil!$E$7)),$AE702&gt;=Accueil!$E$7))</f>
        <v>0</v>
      </c>
      <c r="AD702" s="228" t="b">
        <f ca="1">AND(Accueil!$Z$100="Régulière",Accueil!$E$8="Oui",$AA702,NOT($AB702),OR($AE702="",Accueil!$E$10="",NOT(ISNUMBER(Accueil!$E$10)),$AE702&gt;=Accueil!$E$10))</f>
        <v>0</v>
      </c>
      <c r="AE702" s="247" t="str">
        <f>IF(NOT(_xlfn.ISFORMULA(A702)),IF(ISNUMBER(A702),A702,IF(NOT(_xlfn.ISFORMULA(D702)),IF(AND(ISNUMBER(D702),D702&lt;&gt;0),Accueil!$B$7,IF(NOT(_xlfn.ISFORMULA(G702)),IF(AND(ISNUMBER(G702),G702&lt;&gt;0),Accueil!$B$7,""),"")),IF(NOT(_xlfn.ISFORMULA(G702)),IF(AND(ISNUMBER(G702),G702&lt;&gt;0),Accueil!$B$7,""),""))),IF(NOT(_xlfn.ISFORMULA(D702)),IF(AND(ISNUMBER(D702),D702&lt;&gt;0),Accueil!$B$7,IF(NOT(_xlfn.ISFORMULA(G702)),IF(AND(ISNUMBER(G702),G702&lt;&gt;0),Accueil!$B$7,""),"")),IF(NOT(_xlfn.ISFORMULA(G702)),IF(AND(ISNUMBER(G702),G702&lt;&gt;0),Accueil!$B$7,""),"")))</f>
        <v/>
      </c>
      <c r="AF702" s="231" t="str">
        <f t="shared" ca="1" si="117"/>
        <v/>
      </c>
      <c r="AG702" s="231">
        <f ca="1">IF($AC702,ROUND(IF(ISNUMBER(E702),E702,0)*(IF(OR(ISNUMBER(SEARCH("Non déductible",$C702)),ISNUMBER(SEARCH("Non deductible",$C702))),0,IF(ISNUMBER(SEARCH("Repas",$C702)),0.5,IF(ISNUMBER(SEARCH("Bureau à domicile",$C702)),Accueil!$B$13,IF(OR(ISNUMBER(SEARCH("Véhicule",$C702)),ISNUMBER(SEARCH("Vehicule",$C702)),ISNUMBER(SEARCH("vehicule",$C702))),Accueil!$B$14,IFERROR(VLOOKUP($C702,$L$3:$P$43,5,FALSE),1)))))),2),0)</f>
        <v>0</v>
      </c>
      <c r="AH702" s="231">
        <f ca="1">IF($AD702,ROUND(IF(ISNUMBER(F702),F702,0)*(IF(OR(ISNUMBER(SEARCH("Non déductible",$C702)),ISNUMBER(SEARCH("Non deductible",$C702))),0,IF(ISNUMBER(SEARCH("Repas",$C702)),0.5,IF(ISNUMBER(SEARCH("Bureau à domicile",$C702)),Accueil!$B$13,IF(OR(ISNUMBER(SEARCH("Véhicule",$C702)),ISNUMBER(SEARCH("Vehicule",$C702)),ISNUMBER(SEARCH("vehicule",$C702))),Accueil!$B$14,IFERROR(VLOOKUP($C702,$L$3:$P$43,5,FALSE),1)))))),2),0)</f>
        <v>0</v>
      </c>
    </row>
    <row r="703" spans="1:34" ht="20.100000000000001" customHeight="1" x14ac:dyDescent="0.25">
      <c r="A703" s="248" t="str">
        <f>IF(NOT(_xlfn.ISFORMULA(D703)),IF(AND(ISNUMBER(D703),D703&lt;&gt;0),Accueil!$B$7,IF(NOT(_xlfn.ISFORMULA(G703)),IF(AND(ISNUMBER(G703),G703&lt;&gt;0),Accueil!$B$7,""),"")),IF(NOT(_xlfn.ISFORMULA(G703)),IF(AND(ISNUMBER(G703),G703&lt;&gt;0),Accueil!$B$7,""),""))</f>
        <v/>
      </c>
      <c r="B703" s="37"/>
      <c r="C703" s="50"/>
      <c r="D703" s="249" t="str">
        <f t="shared" ca="1" si="108"/>
        <v/>
      </c>
      <c r="E703" s="223" t="str">
        <f t="shared" ca="1" si="109"/>
        <v/>
      </c>
      <c r="F703" s="223" t="str">
        <f t="shared" ca="1" si="110"/>
        <v/>
      </c>
      <c r="G703" s="224" t="str">
        <f t="shared" ca="1" si="111"/>
        <v/>
      </c>
      <c r="H703" s="255" t="str">
        <f t="shared" ca="1" si="112"/>
        <v/>
      </c>
      <c r="I703" s="251" t="str">
        <f t="shared" ca="1" si="113"/>
        <v/>
      </c>
      <c r="J703" s="244" t="str">
        <f t="shared" ca="1" si="114"/>
        <v/>
      </c>
      <c r="K703" s="35"/>
      <c r="L703" s="148"/>
      <c r="M703" s="148"/>
      <c r="N703" s="148"/>
      <c r="O703" s="148"/>
      <c r="P703" s="148"/>
      <c r="Q703" s="148"/>
      <c r="R703" s="148"/>
      <c r="S703" s="148"/>
      <c r="T703" s="197"/>
      <c r="U703" s="35"/>
      <c r="X703" s="148"/>
      <c r="Y703" s="148"/>
      <c r="Z703" s="148"/>
      <c r="AA703" s="228" t="b">
        <f t="shared" ca="1" si="115"/>
        <v>1</v>
      </c>
      <c r="AB703" s="228" t="b">
        <f t="shared" si="116"/>
        <v>0</v>
      </c>
      <c r="AC703" s="228" t="b">
        <f ca="1">AND(Accueil!$Z$100="Régulière",Accueil!$E$5="Oui",$AA703,NOT($AB703),OR($AE703="",Accueil!$E$7="",NOT(ISNUMBER(Accueil!$E$7)),$AE703&gt;=Accueil!$E$7))</f>
        <v>0</v>
      </c>
      <c r="AD703" s="228" t="b">
        <f ca="1">AND(Accueil!$Z$100="Régulière",Accueil!$E$8="Oui",$AA703,NOT($AB703),OR($AE703="",Accueil!$E$10="",NOT(ISNUMBER(Accueil!$E$10)),$AE703&gt;=Accueil!$E$10))</f>
        <v>0</v>
      </c>
      <c r="AE703" s="247" t="str">
        <f>IF(NOT(_xlfn.ISFORMULA(A703)),IF(ISNUMBER(A703),A703,IF(NOT(_xlfn.ISFORMULA(D703)),IF(AND(ISNUMBER(D703),D703&lt;&gt;0),Accueil!$B$7,IF(NOT(_xlfn.ISFORMULA(G703)),IF(AND(ISNUMBER(G703),G703&lt;&gt;0),Accueil!$B$7,""),"")),IF(NOT(_xlfn.ISFORMULA(G703)),IF(AND(ISNUMBER(G703),G703&lt;&gt;0),Accueil!$B$7,""),""))),IF(NOT(_xlfn.ISFORMULA(D703)),IF(AND(ISNUMBER(D703),D703&lt;&gt;0),Accueil!$B$7,IF(NOT(_xlfn.ISFORMULA(G703)),IF(AND(ISNUMBER(G703),G703&lt;&gt;0),Accueil!$B$7,""),"")),IF(NOT(_xlfn.ISFORMULA(G703)),IF(AND(ISNUMBER(G703),G703&lt;&gt;0),Accueil!$B$7,""),"")))</f>
        <v/>
      </c>
      <c r="AF703" s="231" t="str">
        <f t="shared" ca="1" si="117"/>
        <v/>
      </c>
      <c r="AG703" s="231">
        <f ca="1">IF($AC703,ROUND(IF(ISNUMBER(E703),E703,0)*(IF(OR(ISNUMBER(SEARCH("Non déductible",$C703)),ISNUMBER(SEARCH("Non deductible",$C703))),0,IF(ISNUMBER(SEARCH("Repas",$C703)),0.5,IF(ISNUMBER(SEARCH("Bureau à domicile",$C703)),Accueil!$B$13,IF(OR(ISNUMBER(SEARCH("Véhicule",$C703)),ISNUMBER(SEARCH("Vehicule",$C703)),ISNUMBER(SEARCH("vehicule",$C703))),Accueil!$B$14,IFERROR(VLOOKUP($C703,$L$3:$P$43,5,FALSE),1)))))),2),0)</f>
        <v>0</v>
      </c>
      <c r="AH703" s="231">
        <f ca="1">IF($AD703,ROUND(IF(ISNUMBER(F703),F703,0)*(IF(OR(ISNUMBER(SEARCH("Non déductible",$C703)),ISNUMBER(SEARCH("Non deductible",$C703))),0,IF(ISNUMBER(SEARCH("Repas",$C703)),0.5,IF(ISNUMBER(SEARCH("Bureau à domicile",$C703)),Accueil!$B$13,IF(OR(ISNUMBER(SEARCH("Véhicule",$C703)),ISNUMBER(SEARCH("Vehicule",$C703)),ISNUMBER(SEARCH("vehicule",$C703))),Accueil!$B$14,IFERROR(VLOOKUP($C703,$L$3:$P$43,5,FALSE),1)))))),2),0)</f>
        <v>0</v>
      </c>
    </row>
    <row r="704" spans="1:34" ht="20.100000000000001" customHeight="1" x14ac:dyDescent="0.25">
      <c r="A704" s="248" t="str">
        <f>IF(NOT(_xlfn.ISFORMULA(D704)),IF(AND(ISNUMBER(D704),D704&lt;&gt;0),Accueil!$B$7,IF(NOT(_xlfn.ISFORMULA(G704)),IF(AND(ISNUMBER(G704),G704&lt;&gt;0),Accueil!$B$7,""),"")),IF(NOT(_xlfn.ISFORMULA(G704)),IF(AND(ISNUMBER(G704),G704&lt;&gt;0),Accueil!$B$7,""),""))</f>
        <v/>
      </c>
      <c r="B704" s="37"/>
      <c r="C704" s="50"/>
      <c r="D704" s="249" t="str">
        <f t="shared" ca="1" si="108"/>
        <v/>
      </c>
      <c r="E704" s="223" t="str">
        <f t="shared" ca="1" si="109"/>
        <v/>
      </c>
      <c r="F704" s="223" t="str">
        <f t="shared" ca="1" si="110"/>
        <v/>
      </c>
      <c r="G704" s="224" t="str">
        <f t="shared" ca="1" si="111"/>
        <v/>
      </c>
      <c r="H704" s="255" t="str">
        <f t="shared" ca="1" si="112"/>
        <v/>
      </c>
      <c r="I704" s="251" t="str">
        <f t="shared" ca="1" si="113"/>
        <v/>
      </c>
      <c r="J704" s="244" t="str">
        <f t="shared" ca="1" si="114"/>
        <v/>
      </c>
      <c r="K704" s="35"/>
      <c r="L704" s="148"/>
      <c r="M704" s="148"/>
      <c r="N704" s="148"/>
      <c r="O704" s="148"/>
      <c r="P704" s="148"/>
      <c r="Q704" s="148"/>
      <c r="R704" s="148"/>
      <c r="S704" s="148"/>
      <c r="T704" s="197"/>
      <c r="U704" s="35"/>
      <c r="X704" s="148"/>
      <c r="Y704" s="148"/>
      <c r="Z704" s="148"/>
      <c r="AA704" s="228" t="b">
        <f t="shared" ca="1" si="115"/>
        <v>1</v>
      </c>
      <c r="AB704" s="228" t="b">
        <f t="shared" si="116"/>
        <v>0</v>
      </c>
      <c r="AC704" s="228" t="b">
        <f ca="1">AND(Accueil!$Z$100="Régulière",Accueil!$E$5="Oui",$AA704,NOT($AB704),OR($AE704="",Accueil!$E$7="",NOT(ISNUMBER(Accueil!$E$7)),$AE704&gt;=Accueil!$E$7))</f>
        <v>0</v>
      </c>
      <c r="AD704" s="228" t="b">
        <f ca="1">AND(Accueil!$Z$100="Régulière",Accueil!$E$8="Oui",$AA704,NOT($AB704),OR($AE704="",Accueil!$E$10="",NOT(ISNUMBER(Accueil!$E$10)),$AE704&gt;=Accueil!$E$10))</f>
        <v>0</v>
      </c>
      <c r="AE704" s="247" t="str">
        <f>IF(NOT(_xlfn.ISFORMULA(A704)),IF(ISNUMBER(A704),A704,IF(NOT(_xlfn.ISFORMULA(D704)),IF(AND(ISNUMBER(D704),D704&lt;&gt;0),Accueil!$B$7,IF(NOT(_xlfn.ISFORMULA(G704)),IF(AND(ISNUMBER(G704),G704&lt;&gt;0),Accueil!$B$7,""),"")),IF(NOT(_xlfn.ISFORMULA(G704)),IF(AND(ISNUMBER(G704),G704&lt;&gt;0),Accueil!$B$7,""),""))),IF(NOT(_xlfn.ISFORMULA(D704)),IF(AND(ISNUMBER(D704),D704&lt;&gt;0),Accueil!$B$7,IF(NOT(_xlfn.ISFORMULA(G704)),IF(AND(ISNUMBER(G704),G704&lt;&gt;0),Accueil!$B$7,""),"")),IF(NOT(_xlfn.ISFORMULA(G704)),IF(AND(ISNUMBER(G704),G704&lt;&gt;0),Accueil!$B$7,""),"")))</f>
        <v/>
      </c>
      <c r="AF704" s="231" t="str">
        <f t="shared" ca="1" si="117"/>
        <v/>
      </c>
      <c r="AG704" s="231">
        <f ca="1">IF($AC704,ROUND(IF(ISNUMBER(E704),E704,0)*(IF(OR(ISNUMBER(SEARCH("Non déductible",$C704)),ISNUMBER(SEARCH("Non deductible",$C704))),0,IF(ISNUMBER(SEARCH("Repas",$C704)),0.5,IF(ISNUMBER(SEARCH("Bureau à domicile",$C704)),Accueil!$B$13,IF(OR(ISNUMBER(SEARCH("Véhicule",$C704)),ISNUMBER(SEARCH("Vehicule",$C704)),ISNUMBER(SEARCH("vehicule",$C704))),Accueil!$B$14,IFERROR(VLOOKUP($C704,$L$3:$P$43,5,FALSE),1)))))),2),0)</f>
        <v>0</v>
      </c>
      <c r="AH704" s="231">
        <f ca="1">IF($AD704,ROUND(IF(ISNUMBER(F704),F704,0)*(IF(OR(ISNUMBER(SEARCH("Non déductible",$C704)),ISNUMBER(SEARCH("Non deductible",$C704))),0,IF(ISNUMBER(SEARCH("Repas",$C704)),0.5,IF(ISNUMBER(SEARCH("Bureau à domicile",$C704)),Accueil!$B$13,IF(OR(ISNUMBER(SEARCH("Véhicule",$C704)),ISNUMBER(SEARCH("Vehicule",$C704)),ISNUMBER(SEARCH("vehicule",$C704))),Accueil!$B$14,IFERROR(VLOOKUP($C704,$L$3:$P$43,5,FALSE),1)))))),2),0)</f>
        <v>0</v>
      </c>
    </row>
    <row r="705" spans="1:34" ht="20.100000000000001" customHeight="1" x14ac:dyDescent="0.25">
      <c r="A705" s="248" t="str">
        <f>IF(NOT(_xlfn.ISFORMULA(D705)),IF(AND(ISNUMBER(D705),D705&lt;&gt;0),Accueil!$B$7,IF(NOT(_xlfn.ISFORMULA(G705)),IF(AND(ISNUMBER(G705),G705&lt;&gt;0),Accueil!$B$7,""),"")),IF(NOT(_xlfn.ISFORMULA(G705)),IF(AND(ISNUMBER(G705),G705&lt;&gt;0),Accueil!$B$7,""),""))</f>
        <v/>
      </c>
      <c r="B705" s="37"/>
      <c r="C705" s="50"/>
      <c r="D705" s="249" t="str">
        <f t="shared" ca="1" si="108"/>
        <v/>
      </c>
      <c r="E705" s="223" t="str">
        <f t="shared" ca="1" si="109"/>
        <v/>
      </c>
      <c r="F705" s="223" t="str">
        <f t="shared" ca="1" si="110"/>
        <v/>
      </c>
      <c r="G705" s="224" t="str">
        <f t="shared" ca="1" si="111"/>
        <v/>
      </c>
      <c r="H705" s="255" t="str">
        <f t="shared" ca="1" si="112"/>
        <v/>
      </c>
      <c r="I705" s="251" t="str">
        <f t="shared" ca="1" si="113"/>
        <v/>
      </c>
      <c r="J705" s="244" t="str">
        <f t="shared" ca="1" si="114"/>
        <v/>
      </c>
      <c r="K705" s="35"/>
      <c r="L705" s="148"/>
      <c r="M705" s="148"/>
      <c r="N705" s="148"/>
      <c r="O705" s="148"/>
      <c r="P705" s="148"/>
      <c r="Q705" s="148"/>
      <c r="R705" s="148"/>
      <c r="S705" s="148"/>
      <c r="T705" s="197"/>
      <c r="U705" s="35"/>
      <c r="X705" s="148"/>
      <c r="Y705" s="148"/>
      <c r="Z705" s="148"/>
      <c r="AA705" s="228" t="b">
        <f t="shared" ca="1" si="115"/>
        <v>1</v>
      </c>
      <c r="AB705" s="228" t="b">
        <f t="shared" si="116"/>
        <v>0</v>
      </c>
      <c r="AC705" s="228" t="b">
        <f ca="1">AND(Accueil!$Z$100="Régulière",Accueil!$E$5="Oui",$AA705,NOT($AB705),OR($AE705="",Accueil!$E$7="",NOT(ISNUMBER(Accueil!$E$7)),$AE705&gt;=Accueil!$E$7))</f>
        <v>0</v>
      </c>
      <c r="AD705" s="228" t="b">
        <f ca="1">AND(Accueil!$Z$100="Régulière",Accueil!$E$8="Oui",$AA705,NOT($AB705),OR($AE705="",Accueil!$E$10="",NOT(ISNUMBER(Accueil!$E$10)),$AE705&gt;=Accueil!$E$10))</f>
        <v>0</v>
      </c>
      <c r="AE705" s="247" t="str">
        <f>IF(NOT(_xlfn.ISFORMULA(A705)),IF(ISNUMBER(A705),A705,IF(NOT(_xlfn.ISFORMULA(D705)),IF(AND(ISNUMBER(D705),D705&lt;&gt;0),Accueil!$B$7,IF(NOT(_xlfn.ISFORMULA(G705)),IF(AND(ISNUMBER(G705),G705&lt;&gt;0),Accueil!$B$7,""),"")),IF(NOT(_xlfn.ISFORMULA(G705)),IF(AND(ISNUMBER(G705),G705&lt;&gt;0),Accueil!$B$7,""),""))),IF(NOT(_xlfn.ISFORMULA(D705)),IF(AND(ISNUMBER(D705),D705&lt;&gt;0),Accueil!$B$7,IF(NOT(_xlfn.ISFORMULA(G705)),IF(AND(ISNUMBER(G705),G705&lt;&gt;0),Accueil!$B$7,""),"")),IF(NOT(_xlfn.ISFORMULA(G705)),IF(AND(ISNUMBER(G705),G705&lt;&gt;0),Accueil!$B$7,""),"")))</f>
        <v/>
      </c>
      <c r="AF705" s="231" t="str">
        <f t="shared" ca="1" si="117"/>
        <v/>
      </c>
      <c r="AG705" s="231">
        <f ca="1">IF($AC705,ROUND(IF(ISNUMBER(E705),E705,0)*(IF(OR(ISNUMBER(SEARCH("Non déductible",$C705)),ISNUMBER(SEARCH("Non deductible",$C705))),0,IF(ISNUMBER(SEARCH("Repas",$C705)),0.5,IF(ISNUMBER(SEARCH("Bureau à domicile",$C705)),Accueil!$B$13,IF(OR(ISNUMBER(SEARCH("Véhicule",$C705)),ISNUMBER(SEARCH("Vehicule",$C705)),ISNUMBER(SEARCH("vehicule",$C705))),Accueil!$B$14,IFERROR(VLOOKUP($C705,$L$3:$P$43,5,FALSE),1)))))),2),0)</f>
        <v>0</v>
      </c>
      <c r="AH705" s="231">
        <f ca="1">IF($AD705,ROUND(IF(ISNUMBER(F705),F705,0)*(IF(OR(ISNUMBER(SEARCH("Non déductible",$C705)),ISNUMBER(SEARCH("Non deductible",$C705))),0,IF(ISNUMBER(SEARCH("Repas",$C705)),0.5,IF(ISNUMBER(SEARCH("Bureau à domicile",$C705)),Accueil!$B$13,IF(OR(ISNUMBER(SEARCH("Véhicule",$C705)),ISNUMBER(SEARCH("Vehicule",$C705)),ISNUMBER(SEARCH("vehicule",$C705))),Accueil!$B$14,IFERROR(VLOOKUP($C705,$L$3:$P$43,5,FALSE),1)))))),2),0)</f>
        <v>0</v>
      </c>
    </row>
    <row r="706" spans="1:34" ht="20.100000000000001" customHeight="1" x14ac:dyDescent="0.25">
      <c r="A706" s="248" t="str">
        <f>IF(NOT(_xlfn.ISFORMULA(D706)),IF(AND(ISNUMBER(D706),D706&lt;&gt;0),Accueil!$B$7,IF(NOT(_xlfn.ISFORMULA(G706)),IF(AND(ISNUMBER(G706),G706&lt;&gt;0),Accueil!$B$7,""),"")),IF(NOT(_xlfn.ISFORMULA(G706)),IF(AND(ISNUMBER(G706),G706&lt;&gt;0),Accueil!$B$7,""),""))</f>
        <v/>
      </c>
      <c r="B706" s="37"/>
      <c r="C706" s="50"/>
      <c r="D706" s="249" t="str">
        <f t="shared" ca="1" si="108"/>
        <v/>
      </c>
      <c r="E706" s="223" t="str">
        <f t="shared" ca="1" si="109"/>
        <v/>
      </c>
      <c r="F706" s="223" t="str">
        <f t="shared" ca="1" si="110"/>
        <v/>
      </c>
      <c r="G706" s="224" t="str">
        <f t="shared" ca="1" si="111"/>
        <v/>
      </c>
      <c r="H706" s="255" t="str">
        <f t="shared" ca="1" si="112"/>
        <v/>
      </c>
      <c r="I706" s="251" t="str">
        <f t="shared" ca="1" si="113"/>
        <v/>
      </c>
      <c r="J706" s="244" t="str">
        <f t="shared" ca="1" si="114"/>
        <v/>
      </c>
      <c r="K706" s="35"/>
      <c r="L706" s="148"/>
      <c r="M706" s="148"/>
      <c r="N706" s="148"/>
      <c r="O706" s="148"/>
      <c r="P706" s="148"/>
      <c r="Q706" s="148"/>
      <c r="R706" s="148"/>
      <c r="S706" s="148"/>
      <c r="T706" s="197"/>
      <c r="U706" s="35"/>
      <c r="X706" s="148"/>
      <c r="Y706" s="148"/>
      <c r="Z706" s="148"/>
      <c r="AA706" s="228" t="b">
        <f t="shared" ca="1" si="115"/>
        <v>1</v>
      </c>
      <c r="AB706" s="228" t="b">
        <f t="shared" si="116"/>
        <v>0</v>
      </c>
      <c r="AC706" s="228" t="b">
        <f ca="1">AND(Accueil!$Z$100="Régulière",Accueil!$E$5="Oui",$AA706,NOT($AB706),OR($AE706="",Accueil!$E$7="",NOT(ISNUMBER(Accueil!$E$7)),$AE706&gt;=Accueil!$E$7))</f>
        <v>0</v>
      </c>
      <c r="AD706" s="228" t="b">
        <f ca="1">AND(Accueil!$Z$100="Régulière",Accueil!$E$8="Oui",$AA706,NOT($AB706),OR($AE706="",Accueil!$E$10="",NOT(ISNUMBER(Accueil!$E$10)),$AE706&gt;=Accueil!$E$10))</f>
        <v>0</v>
      </c>
      <c r="AE706" s="247" t="str">
        <f>IF(NOT(_xlfn.ISFORMULA(A706)),IF(ISNUMBER(A706),A706,IF(NOT(_xlfn.ISFORMULA(D706)),IF(AND(ISNUMBER(D706),D706&lt;&gt;0),Accueil!$B$7,IF(NOT(_xlfn.ISFORMULA(G706)),IF(AND(ISNUMBER(G706),G706&lt;&gt;0),Accueil!$B$7,""),"")),IF(NOT(_xlfn.ISFORMULA(G706)),IF(AND(ISNUMBER(G706),G706&lt;&gt;0),Accueil!$B$7,""),""))),IF(NOT(_xlfn.ISFORMULA(D706)),IF(AND(ISNUMBER(D706),D706&lt;&gt;0),Accueil!$B$7,IF(NOT(_xlfn.ISFORMULA(G706)),IF(AND(ISNUMBER(G706),G706&lt;&gt;0),Accueil!$B$7,""),"")),IF(NOT(_xlfn.ISFORMULA(G706)),IF(AND(ISNUMBER(G706),G706&lt;&gt;0),Accueil!$B$7,""),"")))</f>
        <v/>
      </c>
      <c r="AF706" s="231" t="str">
        <f t="shared" ca="1" si="117"/>
        <v/>
      </c>
      <c r="AG706" s="231">
        <f ca="1">IF($AC706,ROUND(IF(ISNUMBER(E706),E706,0)*(IF(OR(ISNUMBER(SEARCH("Non déductible",$C706)),ISNUMBER(SEARCH("Non deductible",$C706))),0,IF(ISNUMBER(SEARCH("Repas",$C706)),0.5,IF(ISNUMBER(SEARCH("Bureau à domicile",$C706)),Accueil!$B$13,IF(OR(ISNUMBER(SEARCH("Véhicule",$C706)),ISNUMBER(SEARCH("Vehicule",$C706)),ISNUMBER(SEARCH("vehicule",$C706))),Accueil!$B$14,IFERROR(VLOOKUP($C706,$L$3:$P$43,5,FALSE),1)))))),2),0)</f>
        <v>0</v>
      </c>
      <c r="AH706" s="231">
        <f ca="1">IF($AD706,ROUND(IF(ISNUMBER(F706),F706,0)*(IF(OR(ISNUMBER(SEARCH("Non déductible",$C706)),ISNUMBER(SEARCH("Non deductible",$C706))),0,IF(ISNUMBER(SEARCH("Repas",$C706)),0.5,IF(ISNUMBER(SEARCH("Bureau à domicile",$C706)),Accueil!$B$13,IF(OR(ISNUMBER(SEARCH("Véhicule",$C706)),ISNUMBER(SEARCH("Vehicule",$C706)),ISNUMBER(SEARCH("vehicule",$C706))),Accueil!$B$14,IFERROR(VLOOKUP($C706,$L$3:$P$43,5,FALSE),1)))))),2),0)</f>
        <v>0</v>
      </c>
    </row>
    <row r="707" spans="1:34" ht="20.100000000000001" customHeight="1" x14ac:dyDescent="0.25">
      <c r="A707" s="248" t="str">
        <f>IF(NOT(_xlfn.ISFORMULA(D707)),IF(AND(ISNUMBER(D707),D707&lt;&gt;0),Accueil!$B$7,IF(NOT(_xlfn.ISFORMULA(G707)),IF(AND(ISNUMBER(G707),G707&lt;&gt;0),Accueil!$B$7,""),"")),IF(NOT(_xlfn.ISFORMULA(G707)),IF(AND(ISNUMBER(G707),G707&lt;&gt;0),Accueil!$B$7,""),""))</f>
        <v/>
      </c>
      <c r="B707" s="37"/>
      <c r="C707" s="50"/>
      <c r="D707" s="249" t="str">
        <f t="shared" ref="D707:D770" ca="1" si="118">IF(AND(NOT(_xlfn.ISFORMULA(G707)),G707&lt;&gt;"",G707&lt;&gt;0),ROUND(G707-IF($AC707,IF(ISNUMBER(E707),ROUND(E707,2),0),0)-IF($AD707,IF(ISNUMBER(F707),ROUND(F707,2),0),0),2),"")</f>
        <v/>
      </c>
      <c r="E707" s="223" t="str">
        <f t="shared" ref="E707:E770" ca="1" si="119">IF(NOT($AC707),"",IF(AND(NOT(_xlfn.ISFORMULA(G707)),G707&lt;&gt;"",G707&lt;&gt;0),IF(AND($AD707,NOT(_xlfn.ISFORMULA(F707)),ISNUMBER(F707)),ROUND((G707-F707)/(1+0.05)*0.05,2),ROUND(G707/(1+IF($AC707,0.05,0)+IF($AD707,0.09975,0))*0.05,2)),IF(OR(D707="",D707=0),"",ROUND(D707*0.05,2))))</f>
        <v/>
      </c>
      <c r="F707" s="223" t="str">
        <f t="shared" ref="F707:F770" ca="1" si="120">IF(NOT($AD707),"",IF(AND(NOT(_xlfn.ISFORMULA(G707)),G707&lt;&gt;"",G707&lt;&gt;0),IF(AND($AC707,NOT(_xlfn.ISFORMULA(E707)),ISNUMBER(E707)),ROUND((G707-E707)/(1+0.09975)*0.09975,2),ROUND(G707/(1+IF($AC707,0.05,0)+IF($AD707,0.09975,0))*0.09975,2)),IF(OR(D707="",D707=0),"",ROUND(D707*0.09975,2))))</f>
        <v/>
      </c>
      <c r="G707" s="224" t="str">
        <f t="shared" ref="G707:G770" ca="1" si="121">IF(OR(D707="",D707=0),"",ROUND(D707+IF($AC707,IF(ISNUMBER(E707),ROUND(E707,2),0),0)+IF($AD707,IF(ISNUMBER(F707),ROUND(F707,2),0),0),2))</f>
        <v/>
      </c>
      <c r="H707" s="255" t="str">
        <f t="shared" ref="H707:H770" ca="1" si="122">IF(OR(D707="",D707=0),"","$ CAD - Dollar Canadien")</f>
        <v/>
      </c>
      <c r="I707" s="251" t="str">
        <f t="shared" ref="I707:I770" ca="1" si="123">IF(OR(D707="",D707=0),"",IFERROR(VLOOKUP(H707, $V$3:$W$23, 2, FALSE), 1))</f>
        <v/>
      </c>
      <c r="J707" s="244" t="str">
        <f t="shared" ref="J707:J770" ca="1" si="124">IF(OR($AF707="",$AF707=0),"",ROUND($AF707*I707,2))</f>
        <v/>
      </c>
      <c r="K707" s="35"/>
      <c r="L707" s="148"/>
      <c r="M707" s="148"/>
      <c r="N707" s="148"/>
      <c r="O707" s="148"/>
      <c r="P707" s="148"/>
      <c r="Q707" s="148"/>
      <c r="R707" s="148"/>
      <c r="S707" s="148"/>
      <c r="T707" s="197"/>
      <c r="U707" s="35"/>
      <c r="X707" s="148"/>
      <c r="Y707" s="148"/>
      <c r="Z707" s="148"/>
      <c r="AA707" s="228" t="b">
        <f t="shared" ref="AA707:AA770" ca="1" si="125">OR(H707="",H707="$ CAD - Dollar Canadien")</f>
        <v>1</v>
      </c>
      <c r="AB707" s="228" t="b">
        <f t="shared" ref="AB707:AB770" si="126">OR(ISNUMBER(SEARCH("Assurance",C707)),ISNUMBER(SEARCH("Bureau à domicile - loyer",C707)),ISNUMBER(SEARCH("Taxes foncières",C707)),ISNUMBER(SEARCH("Taxe d'affaires",C707)),ISNUMBER(SEARCH("Permis",C707)),ISNUMBER(SEARCH("cotisation",C707)),ISNUMBER(SEARCH("Immatriculation",C707)),ISNUMBER(SEARCH("Intérêt",C707)),ISNUMBER(SEARCH("Interet",C707)),ISNUMBER(SEARCH("Frais bancaires",C707)),ISNUMBER(SEARCH("Salaires",C707)),ISNUMBER(SEARCH("sans taxe",B707)),ISNUMBER(SEARCH("pas de taxe",B707)),ISNUMBER(SEARCH("no tax",B707)))</f>
        <v>0</v>
      </c>
      <c r="AC707" s="228" t="b">
        <f ca="1">AND(Accueil!$Z$100="Régulière",Accueil!$E$5="Oui",$AA707,NOT($AB707),OR($AE707="",Accueil!$E$7="",NOT(ISNUMBER(Accueil!$E$7)),$AE707&gt;=Accueil!$E$7))</f>
        <v>0</v>
      </c>
      <c r="AD707" s="228" t="b">
        <f ca="1">AND(Accueil!$Z$100="Régulière",Accueil!$E$8="Oui",$AA707,NOT($AB707),OR($AE707="",Accueil!$E$10="",NOT(ISNUMBER(Accueil!$E$10)),$AE707&gt;=Accueil!$E$10))</f>
        <v>0</v>
      </c>
      <c r="AE707" s="247" t="str">
        <f>IF(NOT(_xlfn.ISFORMULA(A707)),IF(ISNUMBER(A707),A707,IF(NOT(_xlfn.ISFORMULA(D707)),IF(AND(ISNUMBER(D707),D707&lt;&gt;0),Accueil!$B$7,IF(NOT(_xlfn.ISFORMULA(G707)),IF(AND(ISNUMBER(G707),G707&lt;&gt;0),Accueil!$B$7,""),"")),IF(NOT(_xlfn.ISFORMULA(G707)),IF(AND(ISNUMBER(G707),G707&lt;&gt;0),Accueil!$B$7,""),""))),IF(NOT(_xlfn.ISFORMULA(D707)),IF(AND(ISNUMBER(D707),D707&lt;&gt;0),Accueil!$B$7,IF(NOT(_xlfn.ISFORMULA(G707)),IF(AND(ISNUMBER(G707),G707&lt;&gt;0),Accueil!$B$7,""),"")),IF(NOT(_xlfn.ISFORMULA(G707)),IF(AND(ISNUMBER(G707),G707&lt;&gt;0),Accueil!$B$7,""),"")))</f>
        <v/>
      </c>
      <c r="AF707" s="231" t="str">
        <f t="shared" ref="AF707:AF770" ca="1" si="127">IF(AND(NOT(_xlfn.ISFORMULA(G707)),G707&lt;&gt;"",G707&lt;&gt;0),ROUND(G707-IF($AC707,IF(ISNUMBER(E707),ROUND(E707,2),0),0)-IF($AD707,IF(ISNUMBER(F707),ROUND(F707,2),0),0),2),IF(OR(D707="",D707=0),"",D707))</f>
        <v/>
      </c>
      <c r="AG707" s="231">
        <f ca="1">IF($AC707,ROUND(IF(ISNUMBER(E707),E707,0)*(IF(OR(ISNUMBER(SEARCH("Non déductible",$C707)),ISNUMBER(SEARCH("Non deductible",$C707))),0,IF(ISNUMBER(SEARCH("Repas",$C707)),0.5,IF(ISNUMBER(SEARCH("Bureau à domicile",$C707)),Accueil!$B$13,IF(OR(ISNUMBER(SEARCH("Véhicule",$C707)),ISNUMBER(SEARCH("Vehicule",$C707)),ISNUMBER(SEARCH("vehicule",$C707))),Accueil!$B$14,IFERROR(VLOOKUP($C707,$L$3:$P$43,5,FALSE),1)))))),2),0)</f>
        <v>0</v>
      </c>
      <c r="AH707" s="231">
        <f ca="1">IF($AD707,ROUND(IF(ISNUMBER(F707),F707,0)*(IF(OR(ISNUMBER(SEARCH("Non déductible",$C707)),ISNUMBER(SEARCH("Non deductible",$C707))),0,IF(ISNUMBER(SEARCH("Repas",$C707)),0.5,IF(ISNUMBER(SEARCH("Bureau à domicile",$C707)),Accueil!$B$13,IF(OR(ISNUMBER(SEARCH("Véhicule",$C707)),ISNUMBER(SEARCH("Vehicule",$C707)),ISNUMBER(SEARCH("vehicule",$C707))),Accueil!$B$14,IFERROR(VLOOKUP($C707,$L$3:$P$43,5,FALSE),1)))))),2),0)</f>
        <v>0</v>
      </c>
    </row>
    <row r="708" spans="1:34" ht="20.100000000000001" customHeight="1" x14ac:dyDescent="0.25">
      <c r="A708" s="248" t="str">
        <f>IF(NOT(_xlfn.ISFORMULA(D708)),IF(AND(ISNUMBER(D708),D708&lt;&gt;0),Accueil!$B$7,IF(NOT(_xlfn.ISFORMULA(G708)),IF(AND(ISNUMBER(G708),G708&lt;&gt;0),Accueil!$B$7,""),"")),IF(NOT(_xlfn.ISFORMULA(G708)),IF(AND(ISNUMBER(G708),G708&lt;&gt;0),Accueil!$B$7,""),""))</f>
        <v/>
      </c>
      <c r="B708" s="37"/>
      <c r="C708" s="50"/>
      <c r="D708" s="249" t="str">
        <f t="shared" ca="1" si="118"/>
        <v/>
      </c>
      <c r="E708" s="223" t="str">
        <f t="shared" ca="1" si="119"/>
        <v/>
      </c>
      <c r="F708" s="223" t="str">
        <f t="shared" ca="1" si="120"/>
        <v/>
      </c>
      <c r="G708" s="224" t="str">
        <f t="shared" ca="1" si="121"/>
        <v/>
      </c>
      <c r="H708" s="255" t="str">
        <f t="shared" ca="1" si="122"/>
        <v/>
      </c>
      <c r="I708" s="251" t="str">
        <f t="shared" ca="1" si="123"/>
        <v/>
      </c>
      <c r="J708" s="244" t="str">
        <f t="shared" ca="1" si="124"/>
        <v/>
      </c>
      <c r="K708" s="35"/>
      <c r="L708" s="148"/>
      <c r="M708" s="148"/>
      <c r="N708" s="148"/>
      <c r="O708" s="148"/>
      <c r="P708" s="148"/>
      <c r="Q708" s="148"/>
      <c r="R708" s="148"/>
      <c r="S708" s="148"/>
      <c r="T708" s="197"/>
      <c r="U708" s="35"/>
      <c r="X708" s="148"/>
      <c r="Y708" s="148"/>
      <c r="Z708" s="148"/>
      <c r="AA708" s="228" t="b">
        <f t="shared" ca="1" si="125"/>
        <v>1</v>
      </c>
      <c r="AB708" s="228" t="b">
        <f t="shared" si="126"/>
        <v>0</v>
      </c>
      <c r="AC708" s="228" t="b">
        <f ca="1">AND(Accueil!$Z$100="Régulière",Accueil!$E$5="Oui",$AA708,NOT($AB708),OR($AE708="",Accueil!$E$7="",NOT(ISNUMBER(Accueil!$E$7)),$AE708&gt;=Accueil!$E$7))</f>
        <v>0</v>
      </c>
      <c r="AD708" s="228" t="b">
        <f ca="1">AND(Accueil!$Z$100="Régulière",Accueil!$E$8="Oui",$AA708,NOT($AB708),OR($AE708="",Accueil!$E$10="",NOT(ISNUMBER(Accueil!$E$10)),$AE708&gt;=Accueil!$E$10))</f>
        <v>0</v>
      </c>
      <c r="AE708" s="247" t="str">
        <f>IF(NOT(_xlfn.ISFORMULA(A708)),IF(ISNUMBER(A708),A708,IF(NOT(_xlfn.ISFORMULA(D708)),IF(AND(ISNUMBER(D708),D708&lt;&gt;0),Accueil!$B$7,IF(NOT(_xlfn.ISFORMULA(G708)),IF(AND(ISNUMBER(G708),G708&lt;&gt;0),Accueil!$B$7,""),"")),IF(NOT(_xlfn.ISFORMULA(G708)),IF(AND(ISNUMBER(G708),G708&lt;&gt;0),Accueil!$B$7,""),""))),IF(NOT(_xlfn.ISFORMULA(D708)),IF(AND(ISNUMBER(D708),D708&lt;&gt;0),Accueil!$B$7,IF(NOT(_xlfn.ISFORMULA(G708)),IF(AND(ISNUMBER(G708),G708&lt;&gt;0),Accueil!$B$7,""),"")),IF(NOT(_xlfn.ISFORMULA(G708)),IF(AND(ISNUMBER(G708),G708&lt;&gt;0),Accueil!$B$7,""),"")))</f>
        <v/>
      </c>
      <c r="AF708" s="231" t="str">
        <f t="shared" ca="1" si="127"/>
        <v/>
      </c>
      <c r="AG708" s="231">
        <f ca="1">IF($AC708,ROUND(IF(ISNUMBER(E708),E708,0)*(IF(OR(ISNUMBER(SEARCH("Non déductible",$C708)),ISNUMBER(SEARCH("Non deductible",$C708))),0,IF(ISNUMBER(SEARCH("Repas",$C708)),0.5,IF(ISNUMBER(SEARCH("Bureau à domicile",$C708)),Accueil!$B$13,IF(OR(ISNUMBER(SEARCH("Véhicule",$C708)),ISNUMBER(SEARCH("Vehicule",$C708)),ISNUMBER(SEARCH("vehicule",$C708))),Accueil!$B$14,IFERROR(VLOOKUP($C708,$L$3:$P$43,5,FALSE),1)))))),2),0)</f>
        <v>0</v>
      </c>
      <c r="AH708" s="231">
        <f ca="1">IF($AD708,ROUND(IF(ISNUMBER(F708),F708,0)*(IF(OR(ISNUMBER(SEARCH("Non déductible",$C708)),ISNUMBER(SEARCH("Non deductible",$C708))),0,IF(ISNUMBER(SEARCH("Repas",$C708)),0.5,IF(ISNUMBER(SEARCH("Bureau à domicile",$C708)),Accueil!$B$13,IF(OR(ISNUMBER(SEARCH("Véhicule",$C708)),ISNUMBER(SEARCH("Vehicule",$C708)),ISNUMBER(SEARCH("vehicule",$C708))),Accueil!$B$14,IFERROR(VLOOKUP($C708,$L$3:$P$43,5,FALSE),1)))))),2),0)</f>
        <v>0</v>
      </c>
    </row>
    <row r="709" spans="1:34" ht="20.100000000000001" customHeight="1" x14ac:dyDescent="0.25">
      <c r="A709" s="248" t="str">
        <f>IF(NOT(_xlfn.ISFORMULA(D709)),IF(AND(ISNUMBER(D709),D709&lt;&gt;0),Accueil!$B$7,IF(NOT(_xlfn.ISFORMULA(G709)),IF(AND(ISNUMBER(G709),G709&lt;&gt;0),Accueil!$B$7,""),"")),IF(NOT(_xlfn.ISFORMULA(G709)),IF(AND(ISNUMBER(G709),G709&lt;&gt;0),Accueil!$B$7,""),""))</f>
        <v/>
      </c>
      <c r="B709" s="37"/>
      <c r="C709" s="50"/>
      <c r="D709" s="249" t="str">
        <f t="shared" ca="1" si="118"/>
        <v/>
      </c>
      <c r="E709" s="223" t="str">
        <f t="shared" ca="1" si="119"/>
        <v/>
      </c>
      <c r="F709" s="223" t="str">
        <f t="shared" ca="1" si="120"/>
        <v/>
      </c>
      <c r="G709" s="224" t="str">
        <f t="shared" ca="1" si="121"/>
        <v/>
      </c>
      <c r="H709" s="255" t="str">
        <f t="shared" ca="1" si="122"/>
        <v/>
      </c>
      <c r="I709" s="251" t="str">
        <f t="shared" ca="1" si="123"/>
        <v/>
      </c>
      <c r="J709" s="244" t="str">
        <f t="shared" ca="1" si="124"/>
        <v/>
      </c>
      <c r="K709" s="35"/>
      <c r="L709" s="148"/>
      <c r="M709" s="148"/>
      <c r="N709" s="148"/>
      <c r="O709" s="148"/>
      <c r="P709" s="148"/>
      <c r="Q709" s="148"/>
      <c r="R709" s="148"/>
      <c r="S709" s="148"/>
      <c r="T709" s="197"/>
      <c r="U709" s="35"/>
      <c r="X709" s="148"/>
      <c r="Y709" s="148"/>
      <c r="Z709" s="148"/>
      <c r="AA709" s="228" t="b">
        <f t="shared" ca="1" si="125"/>
        <v>1</v>
      </c>
      <c r="AB709" s="228" t="b">
        <f t="shared" si="126"/>
        <v>0</v>
      </c>
      <c r="AC709" s="228" t="b">
        <f ca="1">AND(Accueil!$Z$100="Régulière",Accueil!$E$5="Oui",$AA709,NOT($AB709),OR($AE709="",Accueil!$E$7="",NOT(ISNUMBER(Accueil!$E$7)),$AE709&gt;=Accueil!$E$7))</f>
        <v>0</v>
      </c>
      <c r="AD709" s="228" t="b">
        <f ca="1">AND(Accueil!$Z$100="Régulière",Accueil!$E$8="Oui",$AA709,NOT($AB709),OR($AE709="",Accueil!$E$10="",NOT(ISNUMBER(Accueil!$E$10)),$AE709&gt;=Accueil!$E$10))</f>
        <v>0</v>
      </c>
      <c r="AE709" s="247" t="str">
        <f>IF(NOT(_xlfn.ISFORMULA(A709)),IF(ISNUMBER(A709),A709,IF(NOT(_xlfn.ISFORMULA(D709)),IF(AND(ISNUMBER(D709),D709&lt;&gt;0),Accueil!$B$7,IF(NOT(_xlfn.ISFORMULA(G709)),IF(AND(ISNUMBER(G709),G709&lt;&gt;0),Accueil!$B$7,""),"")),IF(NOT(_xlfn.ISFORMULA(G709)),IF(AND(ISNUMBER(G709),G709&lt;&gt;0),Accueil!$B$7,""),""))),IF(NOT(_xlfn.ISFORMULA(D709)),IF(AND(ISNUMBER(D709),D709&lt;&gt;0),Accueil!$B$7,IF(NOT(_xlfn.ISFORMULA(G709)),IF(AND(ISNUMBER(G709),G709&lt;&gt;0),Accueil!$B$7,""),"")),IF(NOT(_xlfn.ISFORMULA(G709)),IF(AND(ISNUMBER(G709),G709&lt;&gt;0),Accueil!$B$7,""),"")))</f>
        <v/>
      </c>
      <c r="AF709" s="231" t="str">
        <f t="shared" ca="1" si="127"/>
        <v/>
      </c>
      <c r="AG709" s="231">
        <f ca="1">IF($AC709,ROUND(IF(ISNUMBER(E709),E709,0)*(IF(OR(ISNUMBER(SEARCH("Non déductible",$C709)),ISNUMBER(SEARCH("Non deductible",$C709))),0,IF(ISNUMBER(SEARCH("Repas",$C709)),0.5,IF(ISNUMBER(SEARCH("Bureau à domicile",$C709)),Accueil!$B$13,IF(OR(ISNUMBER(SEARCH("Véhicule",$C709)),ISNUMBER(SEARCH("Vehicule",$C709)),ISNUMBER(SEARCH("vehicule",$C709))),Accueil!$B$14,IFERROR(VLOOKUP($C709,$L$3:$P$43,5,FALSE),1)))))),2),0)</f>
        <v>0</v>
      </c>
      <c r="AH709" s="231">
        <f ca="1">IF($AD709,ROUND(IF(ISNUMBER(F709),F709,0)*(IF(OR(ISNUMBER(SEARCH("Non déductible",$C709)),ISNUMBER(SEARCH("Non deductible",$C709))),0,IF(ISNUMBER(SEARCH("Repas",$C709)),0.5,IF(ISNUMBER(SEARCH("Bureau à domicile",$C709)),Accueil!$B$13,IF(OR(ISNUMBER(SEARCH("Véhicule",$C709)),ISNUMBER(SEARCH("Vehicule",$C709)),ISNUMBER(SEARCH("vehicule",$C709))),Accueil!$B$14,IFERROR(VLOOKUP($C709,$L$3:$P$43,5,FALSE),1)))))),2),0)</f>
        <v>0</v>
      </c>
    </row>
    <row r="710" spans="1:34" ht="20.100000000000001" customHeight="1" x14ac:dyDescent="0.25">
      <c r="A710" s="248" t="str">
        <f>IF(NOT(_xlfn.ISFORMULA(D710)),IF(AND(ISNUMBER(D710),D710&lt;&gt;0),Accueil!$B$7,IF(NOT(_xlfn.ISFORMULA(G710)),IF(AND(ISNUMBER(G710),G710&lt;&gt;0),Accueil!$B$7,""),"")),IF(NOT(_xlfn.ISFORMULA(G710)),IF(AND(ISNUMBER(G710),G710&lt;&gt;0),Accueil!$B$7,""),""))</f>
        <v/>
      </c>
      <c r="B710" s="37"/>
      <c r="C710" s="50"/>
      <c r="D710" s="249" t="str">
        <f t="shared" ca="1" si="118"/>
        <v/>
      </c>
      <c r="E710" s="223" t="str">
        <f t="shared" ca="1" si="119"/>
        <v/>
      </c>
      <c r="F710" s="223" t="str">
        <f t="shared" ca="1" si="120"/>
        <v/>
      </c>
      <c r="G710" s="224" t="str">
        <f t="shared" ca="1" si="121"/>
        <v/>
      </c>
      <c r="H710" s="255" t="str">
        <f t="shared" ca="1" si="122"/>
        <v/>
      </c>
      <c r="I710" s="251" t="str">
        <f t="shared" ca="1" si="123"/>
        <v/>
      </c>
      <c r="J710" s="244" t="str">
        <f t="shared" ca="1" si="124"/>
        <v/>
      </c>
      <c r="K710" s="35"/>
      <c r="L710" s="148"/>
      <c r="M710" s="148"/>
      <c r="N710" s="148"/>
      <c r="O710" s="148"/>
      <c r="P710" s="148"/>
      <c r="Q710" s="148"/>
      <c r="R710" s="148"/>
      <c r="S710" s="148"/>
      <c r="T710" s="197"/>
      <c r="U710" s="35"/>
      <c r="X710" s="148"/>
      <c r="Y710" s="148"/>
      <c r="Z710" s="148"/>
      <c r="AA710" s="228" t="b">
        <f t="shared" ca="1" si="125"/>
        <v>1</v>
      </c>
      <c r="AB710" s="228" t="b">
        <f t="shared" si="126"/>
        <v>0</v>
      </c>
      <c r="AC710" s="228" t="b">
        <f ca="1">AND(Accueil!$Z$100="Régulière",Accueil!$E$5="Oui",$AA710,NOT($AB710),OR($AE710="",Accueil!$E$7="",NOT(ISNUMBER(Accueil!$E$7)),$AE710&gt;=Accueil!$E$7))</f>
        <v>0</v>
      </c>
      <c r="AD710" s="228" t="b">
        <f ca="1">AND(Accueil!$Z$100="Régulière",Accueil!$E$8="Oui",$AA710,NOT($AB710),OR($AE710="",Accueil!$E$10="",NOT(ISNUMBER(Accueil!$E$10)),$AE710&gt;=Accueil!$E$10))</f>
        <v>0</v>
      </c>
      <c r="AE710" s="247" t="str">
        <f>IF(NOT(_xlfn.ISFORMULA(A710)),IF(ISNUMBER(A710),A710,IF(NOT(_xlfn.ISFORMULA(D710)),IF(AND(ISNUMBER(D710),D710&lt;&gt;0),Accueil!$B$7,IF(NOT(_xlfn.ISFORMULA(G710)),IF(AND(ISNUMBER(G710),G710&lt;&gt;0),Accueil!$B$7,""),"")),IF(NOT(_xlfn.ISFORMULA(G710)),IF(AND(ISNUMBER(G710),G710&lt;&gt;0),Accueil!$B$7,""),""))),IF(NOT(_xlfn.ISFORMULA(D710)),IF(AND(ISNUMBER(D710),D710&lt;&gt;0),Accueil!$B$7,IF(NOT(_xlfn.ISFORMULA(G710)),IF(AND(ISNUMBER(G710),G710&lt;&gt;0),Accueil!$B$7,""),"")),IF(NOT(_xlfn.ISFORMULA(G710)),IF(AND(ISNUMBER(G710),G710&lt;&gt;0),Accueil!$B$7,""),"")))</f>
        <v/>
      </c>
      <c r="AF710" s="231" t="str">
        <f t="shared" ca="1" si="127"/>
        <v/>
      </c>
      <c r="AG710" s="231">
        <f ca="1">IF($AC710,ROUND(IF(ISNUMBER(E710),E710,0)*(IF(OR(ISNUMBER(SEARCH("Non déductible",$C710)),ISNUMBER(SEARCH("Non deductible",$C710))),0,IF(ISNUMBER(SEARCH("Repas",$C710)),0.5,IF(ISNUMBER(SEARCH("Bureau à domicile",$C710)),Accueil!$B$13,IF(OR(ISNUMBER(SEARCH("Véhicule",$C710)),ISNUMBER(SEARCH("Vehicule",$C710)),ISNUMBER(SEARCH("vehicule",$C710))),Accueil!$B$14,IFERROR(VLOOKUP($C710,$L$3:$P$43,5,FALSE),1)))))),2),0)</f>
        <v>0</v>
      </c>
      <c r="AH710" s="231">
        <f ca="1">IF($AD710,ROUND(IF(ISNUMBER(F710),F710,0)*(IF(OR(ISNUMBER(SEARCH("Non déductible",$C710)),ISNUMBER(SEARCH("Non deductible",$C710))),0,IF(ISNUMBER(SEARCH("Repas",$C710)),0.5,IF(ISNUMBER(SEARCH("Bureau à domicile",$C710)),Accueil!$B$13,IF(OR(ISNUMBER(SEARCH("Véhicule",$C710)),ISNUMBER(SEARCH("Vehicule",$C710)),ISNUMBER(SEARCH("vehicule",$C710))),Accueil!$B$14,IFERROR(VLOOKUP($C710,$L$3:$P$43,5,FALSE),1)))))),2),0)</f>
        <v>0</v>
      </c>
    </row>
    <row r="711" spans="1:34" ht="20.100000000000001" customHeight="1" x14ac:dyDescent="0.25">
      <c r="A711" s="248" t="str">
        <f>IF(NOT(_xlfn.ISFORMULA(D711)),IF(AND(ISNUMBER(D711),D711&lt;&gt;0),Accueil!$B$7,IF(NOT(_xlfn.ISFORMULA(G711)),IF(AND(ISNUMBER(G711),G711&lt;&gt;0),Accueil!$B$7,""),"")),IF(NOT(_xlfn.ISFORMULA(G711)),IF(AND(ISNUMBER(G711),G711&lt;&gt;0),Accueil!$B$7,""),""))</f>
        <v/>
      </c>
      <c r="B711" s="37"/>
      <c r="C711" s="50"/>
      <c r="D711" s="249" t="str">
        <f t="shared" ca="1" si="118"/>
        <v/>
      </c>
      <c r="E711" s="223" t="str">
        <f t="shared" ca="1" si="119"/>
        <v/>
      </c>
      <c r="F711" s="223" t="str">
        <f t="shared" ca="1" si="120"/>
        <v/>
      </c>
      <c r="G711" s="224" t="str">
        <f t="shared" ca="1" si="121"/>
        <v/>
      </c>
      <c r="H711" s="255" t="str">
        <f t="shared" ca="1" si="122"/>
        <v/>
      </c>
      <c r="I711" s="251" t="str">
        <f t="shared" ca="1" si="123"/>
        <v/>
      </c>
      <c r="J711" s="244" t="str">
        <f t="shared" ca="1" si="124"/>
        <v/>
      </c>
      <c r="K711" s="35"/>
      <c r="L711" s="148"/>
      <c r="M711" s="148"/>
      <c r="N711" s="148"/>
      <c r="O711" s="148"/>
      <c r="P711" s="148"/>
      <c r="Q711" s="148"/>
      <c r="R711" s="148"/>
      <c r="S711" s="148"/>
      <c r="T711" s="197"/>
      <c r="U711" s="35"/>
      <c r="X711" s="148"/>
      <c r="Y711" s="148"/>
      <c r="Z711" s="148"/>
      <c r="AA711" s="228" t="b">
        <f t="shared" ca="1" si="125"/>
        <v>1</v>
      </c>
      <c r="AB711" s="228" t="b">
        <f t="shared" si="126"/>
        <v>0</v>
      </c>
      <c r="AC711" s="228" t="b">
        <f ca="1">AND(Accueil!$Z$100="Régulière",Accueil!$E$5="Oui",$AA711,NOT($AB711),OR($AE711="",Accueil!$E$7="",NOT(ISNUMBER(Accueil!$E$7)),$AE711&gt;=Accueil!$E$7))</f>
        <v>0</v>
      </c>
      <c r="AD711" s="228" t="b">
        <f ca="1">AND(Accueil!$Z$100="Régulière",Accueil!$E$8="Oui",$AA711,NOT($AB711),OR($AE711="",Accueil!$E$10="",NOT(ISNUMBER(Accueil!$E$10)),$AE711&gt;=Accueil!$E$10))</f>
        <v>0</v>
      </c>
      <c r="AE711" s="247" t="str">
        <f>IF(NOT(_xlfn.ISFORMULA(A711)),IF(ISNUMBER(A711),A711,IF(NOT(_xlfn.ISFORMULA(D711)),IF(AND(ISNUMBER(D711),D711&lt;&gt;0),Accueil!$B$7,IF(NOT(_xlfn.ISFORMULA(G711)),IF(AND(ISNUMBER(G711),G711&lt;&gt;0),Accueil!$B$7,""),"")),IF(NOT(_xlfn.ISFORMULA(G711)),IF(AND(ISNUMBER(G711),G711&lt;&gt;0),Accueil!$B$7,""),""))),IF(NOT(_xlfn.ISFORMULA(D711)),IF(AND(ISNUMBER(D711),D711&lt;&gt;0),Accueil!$B$7,IF(NOT(_xlfn.ISFORMULA(G711)),IF(AND(ISNUMBER(G711),G711&lt;&gt;0),Accueil!$B$7,""),"")),IF(NOT(_xlfn.ISFORMULA(G711)),IF(AND(ISNUMBER(G711),G711&lt;&gt;0),Accueil!$B$7,""),"")))</f>
        <v/>
      </c>
      <c r="AF711" s="231" t="str">
        <f t="shared" ca="1" si="127"/>
        <v/>
      </c>
      <c r="AG711" s="231">
        <f ca="1">IF($AC711,ROUND(IF(ISNUMBER(E711),E711,0)*(IF(OR(ISNUMBER(SEARCH("Non déductible",$C711)),ISNUMBER(SEARCH("Non deductible",$C711))),0,IF(ISNUMBER(SEARCH("Repas",$C711)),0.5,IF(ISNUMBER(SEARCH("Bureau à domicile",$C711)),Accueil!$B$13,IF(OR(ISNUMBER(SEARCH("Véhicule",$C711)),ISNUMBER(SEARCH("Vehicule",$C711)),ISNUMBER(SEARCH("vehicule",$C711))),Accueil!$B$14,IFERROR(VLOOKUP($C711,$L$3:$P$43,5,FALSE),1)))))),2),0)</f>
        <v>0</v>
      </c>
      <c r="AH711" s="231">
        <f ca="1">IF($AD711,ROUND(IF(ISNUMBER(F711),F711,0)*(IF(OR(ISNUMBER(SEARCH("Non déductible",$C711)),ISNUMBER(SEARCH("Non deductible",$C711))),0,IF(ISNUMBER(SEARCH("Repas",$C711)),0.5,IF(ISNUMBER(SEARCH("Bureau à domicile",$C711)),Accueil!$B$13,IF(OR(ISNUMBER(SEARCH("Véhicule",$C711)),ISNUMBER(SEARCH("Vehicule",$C711)),ISNUMBER(SEARCH("vehicule",$C711))),Accueil!$B$14,IFERROR(VLOOKUP($C711,$L$3:$P$43,5,FALSE),1)))))),2),0)</f>
        <v>0</v>
      </c>
    </row>
    <row r="712" spans="1:34" ht="20.100000000000001" customHeight="1" x14ac:dyDescent="0.25">
      <c r="A712" s="248" t="str">
        <f>IF(NOT(_xlfn.ISFORMULA(D712)),IF(AND(ISNUMBER(D712),D712&lt;&gt;0),Accueil!$B$7,IF(NOT(_xlfn.ISFORMULA(G712)),IF(AND(ISNUMBER(G712),G712&lt;&gt;0),Accueil!$B$7,""),"")),IF(NOT(_xlfn.ISFORMULA(G712)),IF(AND(ISNUMBER(G712),G712&lt;&gt;0),Accueil!$B$7,""),""))</f>
        <v/>
      </c>
      <c r="B712" s="37"/>
      <c r="C712" s="50"/>
      <c r="D712" s="249" t="str">
        <f t="shared" ca="1" si="118"/>
        <v/>
      </c>
      <c r="E712" s="223" t="str">
        <f t="shared" ca="1" si="119"/>
        <v/>
      </c>
      <c r="F712" s="223" t="str">
        <f t="shared" ca="1" si="120"/>
        <v/>
      </c>
      <c r="G712" s="224" t="str">
        <f t="shared" ca="1" si="121"/>
        <v/>
      </c>
      <c r="H712" s="255" t="str">
        <f t="shared" ca="1" si="122"/>
        <v/>
      </c>
      <c r="I712" s="251" t="str">
        <f t="shared" ca="1" si="123"/>
        <v/>
      </c>
      <c r="J712" s="244" t="str">
        <f t="shared" ca="1" si="124"/>
        <v/>
      </c>
      <c r="K712" s="35"/>
      <c r="L712" s="148"/>
      <c r="M712" s="148"/>
      <c r="N712" s="148"/>
      <c r="O712" s="148"/>
      <c r="P712" s="148"/>
      <c r="Q712" s="148"/>
      <c r="R712" s="148"/>
      <c r="S712" s="148"/>
      <c r="T712" s="197"/>
      <c r="U712" s="35"/>
      <c r="X712" s="148"/>
      <c r="Y712" s="148"/>
      <c r="Z712" s="148"/>
      <c r="AA712" s="228" t="b">
        <f t="shared" ca="1" si="125"/>
        <v>1</v>
      </c>
      <c r="AB712" s="228" t="b">
        <f t="shared" si="126"/>
        <v>0</v>
      </c>
      <c r="AC712" s="228" t="b">
        <f ca="1">AND(Accueil!$Z$100="Régulière",Accueil!$E$5="Oui",$AA712,NOT($AB712),OR($AE712="",Accueil!$E$7="",NOT(ISNUMBER(Accueil!$E$7)),$AE712&gt;=Accueil!$E$7))</f>
        <v>0</v>
      </c>
      <c r="AD712" s="228" t="b">
        <f ca="1">AND(Accueil!$Z$100="Régulière",Accueil!$E$8="Oui",$AA712,NOT($AB712),OR($AE712="",Accueil!$E$10="",NOT(ISNUMBER(Accueil!$E$10)),$AE712&gt;=Accueil!$E$10))</f>
        <v>0</v>
      </c>
      <c r="AE712" s="247" t="str">
        <f>IF(NOT(_xlfn.ISFORMULA(A712)),IF(ISNUMBER(A712),A712,IF(NOT(_xlfn.ISFORMULA(D712)),IF(AND(ISNUMBER(D712),D712&lt;&gt;0),Accueil!$B$7,IF(NOT(_xlfn.ISFORMULA(G712)),IF(AND(ISNUMBER(G712),G712&lt;&gt;0),Accueil!$B$7,""),"")),IF(NOT(_xlfn.ISFORMULA(G712)),IF(AND(ISNUMBER(G712),G712&lt;&gt;0),Accueil!$B$7,""),""))),IF(NOT(_xlfn.ISFORMULA(D712)),IF(AND(ISNUMBER(D712),D712&lt;&gt;0),Accueil!$B$7,IF(NOT(_xlfn.ISFORMULA(G712)),IF(AND(ISNUMBER(G712),G712&lt;&gt;0),Accueil!$B$7,""),"")),IF(NOT(_xlfn.ISFORMULA(G712)),IF(AND(ISNUMBER(G712),G712&lt;&gt;0),Accueil!$B$7,""),"")))</f>
        <v/>
      </c>
      <c r="AF712" s="231" t="str">
        <f t="shared" ca="1" si="127"/>
        <v/>
      </c>
      <c r="AG712" s="231">
        <f ca="1">IF($AC712,ROUND(IF(ISNUMBER(E712),E712,0)*(IF(OR(ISNUMBER(SEARCH("Non déductible",$C712)),ISNUMBER(SEARCH("Non deductible",$C712))),0,IF(ISNUMBER(SEARCH("Repas",$C712)),0.5,IF(ISNUMBER(SEARCH("Bureau à domicile",$C712)),Accueil!$B$13,IF(OR(ISNUMBER(SEARCH("Véhicule",$C712)),ISNUMBER(SEARCH("Vehicule",$C712)),ISNUMBER(SEARCH("vehicule",$C712))),Accueil!$B$14,IFERROR(VLOOKUP($C712,$L$3:$P$43,5,FALSE),1)))))),2),0)</f>
        <v>0</v>
      </c>
      <c r="AH712" s="231">
        <f ca="1">IF($AD712,ROUND(IF(ISNUMBER(F712),F712,0)*(IF(OR(ISNUMBER(SEARCH("Non déductible",$C712)),ISNUMBER(SEARCH("Non deductible",$C712))),0,IF(ISNUMBER(SEARCH("Repas",$C712)),0.5,IF(ISNUMBER(SEARCH("Bureau à domicile",$C712)),Accueil!$B$13,IF(OR(ISNUMBER(SEARCH("Véhicule",$C712)),ISNUMBER(SEARCH("Vehicule",$C712)),ISNUMBER(SEARCH("vehicule",$C712))),Accueil!$B$14,IFERROR(VLOOKUP($C712,$L$3:$P$43,5,FALSE),1)))))),2),0)</f>
        <v>0</v>
      </c>
    </row>
    <row r="713" spans="1:34" ht="20.100000000000001" customHeight="1" x14ac:dyDescent="0.25">
      <c r="A713" s="248" t="str">
        <f>IF(NOT(_xlfn.ISFORMULA(D713)),IF(AND(ISNUMBER(D713),D713&lt;&gt;0),Accueil!$B$7,IF(NOT(_xlfn.ISFORMULA(G713)),IF(AND(ISNUMBER(G713),G713&lt;&gt;0),Accueil!$B$7,""),"")),IF(NOT(_xlfn.ISFORMULA(G713)),IF(AND(ISNUMBER(G713),G713&lt;&gt;0),Accueil!$B$7,""),""))</f>
        <v/>
      </c>
      <c r="B713" s="37"/>
      <c r="C713" s="50"/>
      <c r="D713" s="249" t="str">
        <f t="shared" ca="1" si="118"/>
        <v/>
      </c>
      <c r="E713" s="223" t="str">
        <f t="shared" ca="1" si="119"/>
        <v/>
      </c>
      <c r="F713" s="223" t="str">
        <f t="shared" ca="1" si="120"/>
        <v/>
      </c>
      <c r="G713" s="224" t="str">
        <f t="shared" ca="1" si="121"/>
        <v/>
      </c>
      <c r="H713" s="255" t="str">
        <f t="shared" ca="1" si="122"/>
        <v/>
      </c>
      <c r="I713" s="251" t="str">
        <f t="shared" ca="1" si="123"/>
        <v/>
      </c>
      <c r="J713" s="244" t="str">
        <f t="shared" ca="1" si="124"/>
        <v/>
      </c>
      <c r="K713" s="35"/>
      <c r="L713" s="148"/>
      <c r="M713" s="148"/>
      <c r="N713" s="148"/>
      <c r="O713" s="148"/>
      <c r="P713" s="148"/>
      <c r="Q713" s="148"/>
      <c r="R713" s="148"/>
      <c r="S713" s="148"/>
      <c r="T713" s="197"/>
      <c r="U713" s="35"/>
      <c r="X713" s="148"/>
      <c r="Y713" s="148"/>
      <c r="Z713" s="148"/>
      <c r="AA713" s="228" t="b">
        <f t="shared" ca="1" si="125"/>
        <v>1</v>
      </c>
      <c r="AB713" s="228" t="b">
        <f t="shared" si="126"/>
        <v>0</v>
      </c>
      <c r="AC713" s="228" t="b">
        <f ca="1">AND(Accueil!$Z$100="Régulière",Accueil!$E$5="Oui",$AA713,NOT($AB713),OR($AE713="",Accueil!$E$7="",NOT(ISNUMBER(Accueil!$E$7)),$AE713&gt;=Accueil!$E$7))</f>
        <v>0</v>
      </c>
      <c r="AD713" s="228" t="b">
        <f ca="1">AND(Accueil!$Z$100="Régulière",Accueil!$E$8="Oui",$AA713,NOT($AB713),OR($AE713="",Accueil!$E$10="",NOT(ISNUMBER(Accueil!$E$10)),$AE713&gt;=Accueil!$E$10))</f>
        <v>0</v>
      </c>
      <c r="AE713" s="247" t="str">
        <f>IF(NOT(_xlfn.ISFORMULA(A713)),IF(ISNUMBER(A713),A713,IF(NOT(_xlfn.ISFORMULA(D713)),IF(AND(ISNUMBER(D713),D713&lt;&gt;0),Accueil!$B$7,IF(NOT(_xlfn.ISFORMULA(G713)),IF(AND(ISNUMBER(G713),G713&lt;&gt;0),Accueil!$B$7,""),"")),IF(NOT(_xlfn.ISFORMULA(G713)),IF(AND(ISNUMBER(G713),G713&lt;&gt;0),Accueil!$B$7,""),""))),IF(NOT(_xlfn.ISFORMULA(D713)),IF(AND(ISNUMBER(D713),D713&lt;&gt;0),Accueil!$B$7,IF(NOT(_xlfn.ISFORMULA(G713)),IF(AND(ISNUMBER(G713),G713&lt;&gt;0),Accueil!$B$7,""),"")),IF(NOT(_xlfn.ISFORMULA(G713)),IF(AND(ISNUMBER(G713),G713&lt;&gt;0),Accueil!$B$7,""),"")))</f>
        <v/>
      </c>
      <c r="AF713" s="231" t="str">
        <f t="shared" ca="1" si="127"/>
        <v/>
      </c>
      <c r="AG713" s="231">
        <f ca="1">IF($AC713,ROUND(IF(ISNUMBER(E713),E713,0)*(IF(OR(ISNUMBER(SEARCH("Non déductible",$C713)),ISNUMBER(SEARCH("Non deductible",$C713))),0,IF(ISNUMBER(SEARCH("Repas",$C713)),0.5,IF(ISNUMBER(SEARCH("Bureau à domicile",$C713)),Accueil!$B$13,IF(OR(ISNUMBER(SEARCH("Véhicule",$C713)),ISNUMBER(SEARCH("Vehicule",$C713)),ISNUMBER(SEARCH("vehicule",$C713))),Accueil!$B$14,IFERROR(VLOOKUP($C713,$L$3:$P$43,5,FALSE),1)))))),2),0)</f>
        <v>0</v>
      </c>
      <c r="AH713" s="231">
        <f ca="1">IF($AD713,ROUND(IF(ISNUMBER(F713),F713,0)*(IF(OR(ISNUMBER(SEARCH("Non déductible",$C713)),ISNUMBER(SEARCH("Non deductible",$C713))),0,IF(ISNUMBER(SEARCH("Repas",$C713)),0.5,IF(ISNUMBER(SEARCH("Bureau à domicile",$C713)),Accueil!$B$13,IF(OR(ISNUMBER(SEARCH("Véhicule",$C713)),ISNUMBER(SEARCH("Vehicule",$C713)),ISNUMBER(SEARCH("vehicule",$C713))),Accueil!$B$14,IFERROR(VLOOKUP($C713,$L$3:$P$43,5,FALSE),1)))))),2),0)</f>
        <v>0</v>
      </c>
    </row>
    <row r="714" spans="1:34" ht="20.100000000000001" customHeight="1" x14ac:dyDescent="0.25">
      <c r="A714" s="248" t="str">
        <f>IF(NOT(_xlfn.ISFORMULA(D714)),IF(AND(ISNUMBER(D714),D714&lt;&gt;0),Accueil!$B$7,IF(NOT(_xlfn.ISFORMULA(G714)),IF(AND(ISNUMBER(G714),G714&lt;&gt;0),Accueil!$B$7,""),"")),IF(NOT(_xlfn.ISFORMULA(G714)),IF(AND(ISNUMBER(G714),G714&lt;&gt;0),Accueil!$B$7,""),""))</f>
        <v/>
      </c>
      <c r="B714" s="37"/>
      <c r="C714" s="50"/>
      <c r="D714" s="249" t="str">
        <f t="shared" ca="1" si="118"/>
        <v/>
      </c>
      <c r="E714" s="223" t="str">
        <f t="shared" ca="1" si="119"/>
        <v/>
      </c>
      <c r="F714" s="223" t="str">
        <f t="shared" ca="1" si="120"/>
        <v/>
      </c>
      <c r="G714" s="224" t="str">
        <f t="shared" ca="1" si="121"/>
        <v/>
      </c>
      <c r="H714" s="255" t="str">
        <f t="shared" ca="1" si="122"/>
        <v/>
      </c>
      <c r="I714" s="251" t="str">
        <f t="shared" ca="1" si="123"/>
        <v/>
      </c>
      <c r="J714" s="244" t="str">
        <f t="shared" ca="1" si="124"/>
        <v/>
      </c>
      <c r="K714" s="35"/>
      <c r="L714" s="148"/>
      <c r="M714" s="148"/>
      <c r="N714" s="148"/>
      <c r="O714" s="148"/>
      <c r="P714" s="148"/>
      <c r="Q714" s="148"/>
      <c r="R714" s="148"/>
      <c r="S714" s="148"/>
      <c r="T714" s="197"/>
      <c r="U714" s="35"/>
      <c r="X714" s="148"/>
      <c r="Y714" s="148"/>
      <c r="Z714" s="148"/>
      <c r="AA714" s="228" t="b">
        <f t="shared" ca="1" si="125"/>
        <v>1</v>
      </c>
      <c r="AB714" s="228" t="b">
        <f t="shared" si="126"/>
        <v>0</v>
      </c>
      <c r="AC714" s="228" t="b">
        <f ca="1">AND(Accueil!$Z$100="Régulière",Accueil!$E$5="Oui",$AA714,NOT($AB714),OR($AE714="",Accueil!$E$7="",NOT(ISNUMBER(Accueil!$E$7)),$AE714&gt;=Accueil!$E$7))</f>
        <v>0</v>
      </c>
      <c r="AD714" s="228" t="b">
        <f ca="1">AND(Accueil!$Z$100="Régulière",Accueil!$E$8="Oui",$AA714,NOT($AB714),OR($AE714="",Accueil!$E$10="",NOT(ISNUMBER(Accueil!$E$10)),$AE714&gt;=Accueil!$E$10))</f>
        <v>0</v>
      </c>
      <c r="AE714" s="247" t="str">
        <f>IF(NOT(_xlfn.ISFORMULA(A714)),IF(ISNUMBER(A714),A714,IF(NOT(_xlfn.ISFORMULA(D714)),IF(AND(ISNUMBER(D714),D714&lt;&gt;0),Accueil!$B$7,IF(NOT(_xlfn.ISFORMULA(G714)),IF(AND(ISNUMBER(G714),G714&lt;&gt;0),Accueil!$B$7,""),"")),IF(NOT(_xlfn.ISFORMULA(G714)),IF(AND(ISNUMBER(G714),G714&lt;&gt;0),Accueil!$B$7,""),""))),IF(NOT(_xlfn.ISFORMULA(D714)),IF(AND(ISNUMBER(D714),D714&lt;&gt;0),Accueil!$B$7,IF(NOT(_xlfn.ISFORMULA(G714)),IF(AND(ISNUMBER(G714),G714&lt;&gt;0),Accueil!$B$7,""),"")),IF(NOT(_xlfn.ISFORMULA(G714)),IF(AND(ISNUMBER(G714),G714&lt;&gt;0),Accueil!$B$7,""),"")))</f>
        <v/>
      </c>
      <c r="AF714" s="231" t="str">
        <f t="shared" ca="1" si="127"/>
        <v/>
      </c>
      <c r="AG714" s="231">
        <f ca="1">IF($AC714,ROUND(IF(ISNUMBER(E714),E714,0)*(IF(OR(ISNUMBER(SEARCH("Non déductible",$C714)),ISNUMBER(SEARCH("Non deductible",$C714))),0,IF(ISNUMBER(SEARCH("Repas",$C714)),0.5,IF(ISNUMBER(SEARCH("Bureau à domicile",$C714)),Accueil!$B$13,IF(OR(ISNUMBER(SEARCH("Véhicule",$C714)),ISNUMBER(SEARCH("Vehicule",$C714)),ISNUMBER(SEARCH("vehicule",$C714))),Accueil!$B$14,IFERROR(VLOOKUP($C714,$L$3:$P$43,5,FALSE),1)))))),2),0)</f>
        <v>0</v>
      </c>
      <c r="AH714" s="231">
        <f ca="1">IF($AD714,ROUND(IF(ISNUMBER(F714),F714,0)*(IF(OR(ISNUMBER(SEARCH("Non déductible",$C714)),ISNUMBER(SEARCH("Non deductible",$C714))),0,IF(ISNUMBER(SEARCH("Repas",$C714)),0.5,IF(ISNUMBER(SEARCH("Bureau à domicile",$C714)),Accueil!$B$13,IF(OR(ISNUMBER(SEARCH("Véhicule",$C714)),ISNUMBER(SEARCH("Vehicule",$C714)),ISNUMBER(SEARCH("vehicule",$C714))),Accueil!$B$14,IFERROR(VLOOKUP($C714,$L$3:$P$43,5,FALSE),1)))))),2),0)</f>
        <v>0</v>
      </c>
    </row>
    <row r="715" spans="1:34" ht="20.100000000000001" customHeight="1" x14ac:dyDescent="0.25">
      <c r="A715" s="248" t="str">
        <f>IF(NOT(_xlfn.ISFORMULA(D715)),IF(AND(ISNUMBER(D715),D715&lt;&gt;0),Accueil!$B$7,IF(NOT(_xlfn.ISFORMULA(G715)),IF(AND(ISNUMBER(G715),G715&lt;&gt;0),Accueil!$B$7,""),"")),IF(NOT(_xlfn.ISFORMULA(G715)),IF(AND(ISNUMBER(G715),G715&lt;&gt;0),Accueil!$B$7,""),""))</f>
        <v/>
      </c>
      <c r="B715" s="37"/>
      <c r="C715" s="50"/>
      <c r="D715" s="249" t="str">
        <f t="shared" ca="1" si="118"/>
        <v/>
      </c>
      <c r="E715" s="223" t="str">
        <f t="shared" ca="1" si="119"/>
        <v/>
      </c>
      <c r="F715" s="223" t="str">
        <f t="shared" ca="1" si="120"/>
        <v/>
      </c>
      <c r="G715" s="224" t="str">
        <f t="shared" ca="1" si="121"/>
        <v/>
      </c>
      <c r="H715" s="255" t="str">
        <f t="shared" ca="1" si="122"/>
        <v/>
      </c>
      <c r="I715" s="251" t="str">
        <f t="shared" ca="1" si="123"/>
        <v/>
      </c>
      <c r="J715" s="244" t="str">
        <f t="shared" ca="1" si="124"/>
        <v/>
      </c>
      <c r="K715" s="35"/>
      <c r="L715" s="148"/>
      <c r="M715" s="148"/>
      <c r="N715" s="148"/>
      <c r="O715" s="148"/>
      <c r="P715" s="148"/>
      <c r="Q715" s="148"/>
      <c r="R715" s="148"/>
      <c r="S715" s="148"/>
      <c r="T715" s="197"/>
      <c r="U715" s="35"/>
      <c r="X715" s="148"/>
      <c r="Y715" s="148"/>
      <c r="Z715" s="148"/>
      <c r="AA715" s="228" t="b">
        <f t="shared" ca="1" si="125"/>
        <v>1</v>
      </c>
      <c r="AB715" s="228" t="b">
        <f t="shared" si="126"/>
        <v>0</v>
      </c>
      <c r="AC715" s="228" t="b">
        <f ca="1">AND(Accueil!$Z$100="Régulière",Accueil!$E$5="Oui",$AA715,NOT($AB715),OR($AE715="",Accueil!$E$7="",NOT(ISNUMBER(Accueil!$E$7)),$AE715&gt;=Accueil!$E$7))</f>
        <v>0</v>
      </c>
      <c r="AD715" s="228" t="b">
        <f ca="1">AND(Accueil!$Z$100="Régulière",Accueil!$E$8="Oui",$AA715,NOT($AB715),OR($AE715="",Accueil!$E$10="",NOT(ISNUMBER(Accueil!$E$10)),$AE715&gt;=Accueil!$E$10))</f>
        <v>0</v>
      </c>
      <c r="AE715" s="247" t="str">
        <f>IF(NOT(_xlfn.ISFORMULA(A715)),IF(ISNUMBER(A715),A715,IF(NOT(_xlfn.ISFORMULA(D715)),IF(AND(ISNUMBER(D715),D715&lt;&gt;0),Accueil!$B$7,IF(NOT(_xlfn.ISFORMULA(G715)),IF(AND(ISNUMBER(G715),G715&lt;&gt;0),Accueil!$B$7,""),"")),IF(NOT(_xlfn.ISFORMULA(G715)),IF(AND(ISNUMBER(G715),G715&lt;&gt;0),Accueil!$B$7,""),""))),IF(NOT(_xlfn.ISFORMULA(D715)),IF(AND(ISNUMBER(D715),D715&lt;&gt;0),Accueil!$B$7,IF(NOT(_xlfn.ISFORMULA(G715)),IF(AND(ISNUMBER(G715),G715&lt;&gt;0),Accueil!$B$7,""),"")),IF(NOT(_xlfn.ISFORMULA(G715)),IF(AND(ISNUMBER(G715),G715&lt;&gt;0),Accueil!$B$7,""),"")))</f>
        <v/>
      </c>
      <c r="AF715" s="231" t="str">
        <f t="shared" ca="1" si="127"/>
        <v/>
      </c>
      <c r="AG715" s="231">
        <f ca="1">IF($AC715,ROUND(IF(ISNUMBER(E715),E715,0)*(IF(OR(ISNUMBER(SEARCH("Non déductible",$C715)),ISNUMBER(SEARCH("Non deductible",$C715))),0,IF(ISNUMBER(SEARCH("Repas",$C715)),0.5,IF(ISNUMBER(SEARCH("Bureau à domicile",$C715)),Accueil!$B$13,IF(OR(ISNUMBER(SEARCH("Véhicule",$C715)),ISNUMBER(SEARCH("Vehicule",$C715)),ISNUMBER(SEARCH("vehicule",$C715))),Accueil!$B$14,IFERROR(VLOOKUP($C715,$L$3:$P$43,5,FALSE),1)))))),2),0)</f>
        <v>0</v>
      </c>
      <c r="AH715" s="231">
        <f ca="1">IF($AD715,ROUND(IF(ISNUMBER(F715),F715,0)*(IF(OR(ISNUMBER(SEARCH("Non déductible",$C715)),ISNUMBER(SEARCH("Non deductible",$C715))),0,IF(ISNUMBER(SEARCH("Repas",$C715)),0.5,IF(ISNUMBER(SEARCH("Bureau à domicile",$C715)),Accueil!$B$13,IF(OR(ISNUMBER(SEARCH("Véhicule",$C715)),ISNUMBER(SEARCH("Vehicule",$C715)),ISNUMBER(SEARCH("vehicule",$C715))),Accueil!$B$14,IFERROR(VLOOKUP($C715,$L$3:$P$43,5,FALSE),1)))))),2),0)</f>
        <v>0</v>
      </c>
    </row>
    <row r="716" spans="1:34" ht="20.100000000000001" customHeight="1" x14ac:dyDescent="0.25">
      <c r="A716" s="248" t="str">
        <f>IF(NOT(_xlfn.ISFORMULA(D716)),IF(AND(ISNUMBER(D716),D716&lt;&gt;0),Accueil!$B$7,IF(NOT(_xlfn.ISFORMULA(G716)),IF(AND(ISNUMBER(G716),G716&lt;&gt;0),Accueil!$B$7,""),"")),IF(NOT(_xlfn.ISFORMULA(G716)),IF(AND(ISNUMBER(G716),G716&lt;&gt;0),Accueil!$B$7,""),""))</f>
        <v/>
      </c>
      <c r="B716" s="37"/>
      <c r="C716" s="50"/>
      <c r="D716" s="249" t="str">
        <f t="shared" ca="1" si="118"/>
        <v/>
      </c>
      <c r="E716" s="223" t="str">
        <f t="shared" ca="1" si="119"/>
        <v/>
      </c>
      <c r="F716" s="223" t="str">
        <f t="shared" ca="1" si="120"/>
        <v/>
      </c>
      <c r="G716" s="224" t="str">
        <f t="shared" ca="1" si="121"/>
        <v/>
      </c>
      <c r="H716" s="255" t="str">
        <f t="shared" ca="1" si="122"/>
        <v/>
      </c>
      <c r="I716" s="251" t="str">
        <f t="shared" ca="1" si="123"/>
        <v/>
      </c>
      <c r="J716" s="244" t="str">
        <f t="shared" ca="1" si="124"/>
        <v/>
      </c>
      <c r="K716" s="35"/>
      <c r="L716" s="148"/>
      <c r="M716" s="148"/>
      <c r="N716" s="148"/>
      <c r="O716" s="148"/>
      <c r="P716" s="148"/>
      <c r="Q716" s="148"/>
      <c r="R716" s="148"/>
      <c r="S716" s="148"/>
      <c r="T716" s="197"/>
      <c r="U716" s="35"/>
      <c r="X716" s="148"/>
      <c r="Y716" s="148"/>
      <c r="Z716" s="148"/>
      <c r="AA716" s="228" t="b">
        <f t="shared" ca="1" si="125"/>
        <v>1</v>
      </c>
      <c r="AB716" s="228" t="b">
        <f t="shared" si="126"/>
        <v>0</v>
      </c>
      <c r="AC716" s="228" t="b">
        <f ca="1">AND(Accueil!$Z$100="Régulière",Accueil!$E$5="Oui",$AA716,NOT($AB716),OR($AE716="",Accueil!$E$7="",NOT(ISNUMBER(Accueil!$E$7)),$AE716&gt;=Accueil!$E$7))</f>
        <v>0</v>
      </c>
      <c r="AD716" s="228" t="b">
        <f ca="1">AND(Accueil!$Z$100="Régulière",Accueil!$E$8="Oui",$AA716,NOT($AB716),OR($AE716="",Accueil!$E$10="",NOT(ISNUMBER(Accueil!$E$10)),$AE716&gt;=Accueil!$E$10))</f>
        <v>0</v>
      </c>
      <c r="AE716" s="247" t="str">
        <f>IF(NOT(_xlfn.ISFORMULA(A716)),IF(ISNUMBER(A716),A716,IF(NOT(_xlfn.ISFORMULA(D716)),IF(AND(ISNUMBER(D716),D716&lt;&gt;0),Accueil!$B$7,IF(NOT(_xlfn.ISFORMULA(G716)),IF(AND(ISNUMBER(G716),G716&lt;&gt;0),Accueil!$B$7,""),"")),IF(NOT(_xlfn.ISFORMULA(G716)),IF(AND(ISNUMBER(G716),G716&lt;&gt;0),Accueil!$B$7,""),""))),IF(NOT(_xlfn.ISFORMULA(D716)),IF(AND(ISNUMBER(D716),D716&lt;&gt;0),Accueil!$B$7,IF(NOT(_xlfn.ISFORMULA(G716)),IF(AND(ISNUMBER(G716),G716&lt;&gt;0),Accueil!$B$7,""),"")),IF(NOT(_xlfn.ISFORMULA(G716)),IF(AND(ISNUMBER(G716),G716&lt;&gt;0),Accueil!$B$7,""),"")))</f>
        <v/>
      </c>
      <c r="AF716" s="231" t="str">
        <f t="shared" ca="1" si="127"/>
        <v/>
      </c>
      <c r="AG716" s="231">
        <f ca="1">IF($AC716,ROUND(IF(ISNUMBER(E716),E716,0)*(IF(OR(ISNUMBER(SEARCH("Non déductible",$C716)),ISNUMBER(SEARCH("Non deductible",$C716))),0,IF(ISNUMBER(SEARCH("Repas",$C716)),0.5,IF(ISNUMBER(SEARCH("Bureau à domicile",$C716)),Accueil!$B$13,IF(OR(ISNUMBER(SEARCH("Véhicule",$C716)),ISNUMBER(SEARCH("Vehicule",$C716)),ISNUMBER(SEARCH("vehicule",$C716))),Accueil!$B$14,IFERROR(VLOOKUP($C716,$L$3:$P$43,5,FALSE),1)))))),2),0)</f>
        <v>0</v>
      </c>
      <c r="AH716" s="231">
        <f ca="1">IF($AD716,ROUND(IF(ISNUMBER(F716),F716,0)*(IF(OR(ISNUMBER(SEARCH("Non déductible",$C716)),ISNUMBER(SEARCH("Non deductible",$C716))),0,IF(ISNUMBER(SEARCH("Repas",$C716)),0.5,IF(ISNUMBER(SEARCH("Bureau à domicile",$C716)),Accueil!$B$13,IF(OR(ISNUMBER(SEARCH("Véhicule",$C716)),ISNUMBER(SEARCH("Vehicule",$C716)),ISNUMBER(SEARCH("vehicule",$C716))),Accueil!$B$14,IFERROR(VLOOKUP($C716,$L$3:$P$43,5,FALSE),1)))))),2),0)</f>
        <v>0</v>
      </c>
    </row>
    <row r="717" spans="1:34" ht="20.100000000000001" customHeight="1" x14ac:dyDescent="0.25">
      <c r="A717" s="248" t="str">
        <f>IF(NOT(_xlfn.ISFORMULA(D717)),IF(AND(ISNUMBER(D717),D717&lt;&gt;0),Accueil!$B$7,IF(NOT(_xlfn.ISFORMULA(G717)),IF(AND(ISNUMBER(G717),G717&lt;&gt;0),Accueil!$B$7,""),"")),IF(NOT(_xlfn.ISFORMULA(G717)),IF(AND(ISNUMBER(G717),G717&lt;&gt;0),Accueil!$B$7,""),""))</f>
        <v/>
      </c>
      <c r="B717" s="37"/>
      <c r="C717" s="50"/>
      <c r="D717" s="249" t="str">
        <f t="shared" ca="1" si="118"/>
        <v/>
      </c>
      <c r="E717" s="223" t="str">
        <f t="shared" ca="1" si="119"/>
        <v/>
      </c>
      <c r="F717" s="223" t="str">
        <f t="shared" ca="1" si="120"/>
        <v/>
      </c>
      <c r="G717" s="224" t="str">
        <f t="shared" ca="1" si="121"/>
        <v/>
      </c>
      <c r="H717" s="255" t="str">
        <f t="shared" ca="1" si="122"/>
        <v/>
      </c>
      <c r="I717" s="251" t="str">
        <f t="shared" ca="1" si="123"/>
        <v/>
      </c>
      <c r="J717" s="244" t="str">
        <f t="shared" ca="1" si="124"/>
        <v/>
      </c>
      <c r="K717" s="35"/>
      <c r="L717" s="148"/>
      <c r="M717" s="148"/>
      <c r="N717" s="148"/>
      <c r="O717" s="148"/>
      <c r="P717" s="148"/>
      <c r="Q717" s="148"/>
      <c r="R717" s="148"/>
      <c r="S717" s="148"/>
      <c r="T717" s="197"/>
      <c r="U717" s="35"/>
      <c r="X717" s="148"/>
      <c r="Y717" s="148"/>
      <c r="Z717" s="148"/>
      <c r="AA717" s="228" t="b">
        <f t="shared" ca="1" si="125"/>
        <v>1</v>
      </c>
      <c r="AB717" s="228" t="b">
        <f t="shared" si="126"/>
        <v>0</v>
      </c>
      <c r="AC717" s="228" t="b">
        <f ca="1">AND(Accueil!$Z$100="Régulière",Accueil!$E$5="Oui",$AA717,NOT($AB717),OR($AE717="",Accueil!$E$7="",NOT(ISNUMBER(Accueil!$E$7)),$AE717&gt;=Accueil!$E$7))</f>
        <v>0</v>
      </c>
      <c r="AD717" s="228" t="b">
        <f ca="1">AND(Accueil!$Z$100="Régulière",Accueil!$E$8="Oui",$AA717,NOT($AB717),OR($AE717="",Accueil!$E$10="",NOT(ISNUMBER(Accueil!$E$10)),$AE717&gt;=Accueil!$E$10))</f>
        <v>0</v>
      </c>
      <c r="AE717" s="247" t="str">
        <f>IF(NOT(_xlfn.ISFORMULA(A717)),IF(ISNUMBER(A717),A717,IF(NOT(_xlfn.ISFORMULA(D717)),IF(AND(ISNUMBER(D717),D717&lt;&gt;0),Accueil!$B$7,IF(NOT(_xlfn.ISFORMULA(G717)),IF(AND(ISNUMBER(G717),G717&lt;&gt;0),Accueil!$B$7,""),"")),IF(NOT(_xlfn.ISFORMULA(G717)),IF(AND(ISNUMBER(G717),G717&lt;&gt;0),Accueil!$B$7,""),""))),IF(NOT(_xlfn.ISFORMULA(D717)),IF(AND(ISNUMBER(D717),D717&lt;&gt;0),Accueil!$B$7,IF(NOT(_xlfn.ISFORMULA(G717)),IF(AND(ISNUMBER(G717),G717&lt;&gt;0),Accueil!$B$7,""),"")),IF(NOT(_xlfn.ISFORMULA(G717)),IF(AND(ISNUMBER(G717),G717&lt;&gt;0),Accueil!$B$7,""),"")))</f>
        <v/>
      </c>
      <c r="AF717" s="231" t="str">
        <f t="shared" ca="1" si="127"/>
        <v/>
      </c>
      <c r="AG717" s="231">
        <f ca="1">IF($AC717,ROUND(IF(ISNUMBER(E717),E717,0)*(IF(OR(ISNUMBER(SEARCH("Non déductible",$C717)),ISNUMBER(SEARCH("Non deductible",$C717))),0,IF(ISNUMBER(SEARCH("Repas",$C717)),0.5,IF(ISNUMBER(SEARCH("Bureau à domicile",$C717)),Accueil!$B$13,IF(OR(ISNUMBER(SEARCH("Véhicule",$C717)),ISNUMBER(SEARCH("Vehicule",$C717)),ISNUMBER(SEARCH("vehicule",$C717))),Accueil!$B$14,IFERROR(VLOOKUP($C717,$L$3:$P$43,5,FALSE),1)))))),2),0)</f>
        <v>0</v>
      </c>
      <c r="AH717" s="231">
        <f ca="1">IF($AD717,ROUND(IF(ISNUMBER(F717),F717,0)*(IF(OR(ISNUMBER(SEARCH("Non déductible",$C717)),ISNUMBER(SEARCH("Non deductible",$C717))),0,IF(ISNUMBER(SEARCH("Repas",$C717)),0.5,IF(ISNUMBER(SEARCH("Bureau à domicile",$C717)),Accueil!$B$13,IF(OR(ISNUMBER(SEARCH("Véhicule",$C717)),ISNUMBER(SEARCH("Vehicule",$C717)),ISNUMBER(SEARCH("vehicule",$C717))),Accueil!$B$14,IFERROR(VLOOKUP($C717,$L$3:$P$43,5,FALSE),1)))))),2),0)</f>
        <v>0</v>
      </c>
    </row>
    <row r="718" spans="1:34" ht="20.100000000000001" customHeight="1" x14ac:dyDescent="0.25">
      <c r="A718" s="248" t="str">
        <f>IF(NOT(_xlfn.ISFORMULA(D718)),IF(AND(ISNUMBER(D718),D718&lt;&gt;0),Accueil!$B$7,IF(NOT(_xlfn.ISFORMULA(G718)),IF(AND(ISNUMBER(G718),G718&lt;&gt;0),Accueil!$B$7,""),"")),IF(NOT(_xlfn.ISFORMULA(G718)),IF(AND(ISNUMBER(G718),G718&lt;&gt;0),Accueil!$B$7,""),""))</f>
        <v/>
      </c>
      <c r="B718" s="37"/>
      <c r="C718" s="50"/>
      <c r="D718" s="249" t="str">
        <f t="shared" ca="1" si="118"/>
        <v/>
      </c>
      <c r="E718" s="223" t="str">
        <f t="shared" ca="1" si="119"/>
        <v/>
      </c>
      <c r="F718" s="223" t="str">
        <f t="shared" ca="1" si="120"/>
        <v/>
      </c>
      <c r="G718" s="224" t="str">
        <f t="shared" ca="1" si="121"/>
        <v/>
      </c>
      <c r="H718" s="255" t="str">
        <f t="shared" ca="1" si="122"/>
        <v/>
      </c>
      <c r="I718" s="251" t="str">
        <f t="shared" ca="1" si="123"/>
        <v/>
      </c>
      <c r="J718" s="244" t="str">
        <f t="shared" ca="1" si="124"/>
        <v/>
      </c>
      <c r="K718" s="35"/>
      <c r="L718" s="148"/>
      <c r="M718" s="148"/>
      <c r="N718" s="148"/>
      <c r="O718" s="148"/>
      <c r="P718" s="148"/>
      <c r="Q718" s="148"/>
      <c r="R718" s="148"/>
      <c r="S718" s="148"/>
      <c r="T718" s="197"/>
      <c r="U718" s="35"/>
      <c r="X718" s="148"/>
      <c r="Y718" s="148"/>
      <c r="Z718" s="148"/>
      <c r="AA718" s="228" t="b">
        <f t="shared" ca="1" si="125"/>
        <v>1</v>
      </c>
      <c r="AB718" s="228" t="b">
        <f t="shared" si="126"/>
        <v>0</v>
      </c>
      <c r="AC718" s="228" t="b">
        <f ca="1">AND(Accueil!$Z$100="Régulière",Accueil!$E$5="Oui",$AA718,NOT($AB718),OR($AE718="",Accueil!$E$7="",NOT(ISNUMBER(Accueil!$E$7)),$AE718&gt;=Accueil!$E$7))</f>
        <v>0</v>
      </c>
      <c r="AD718" s="228" t="b">
        <f ca="1">AND(Accueil!$Z$100="Régulière",Accueil!$E$8="Oui",$AA718,NOT($AB718),OR($AE718="",Accueil!$E$10="",NOT(ISNUMBER(Accueil!$E$10)),$AE718&gt;=Accueil!$E$10))</f>
        <v>0</v>
      </c>
      <c r="AE718" s="247" t="str">
        <f>IF(NOT(_xlfn.ISFORMULA(A718)),IF(ISNUMBER(A718),A718,IF(NOT(_xlfn.ISFORMULA(D718)),IF(AND(ISNUMBER(D718),D718&lt;&gt;0),Accueil!$B$7,IF(NOT(_xlfn.ISFORMULA(G718)),IF(AND(ISNUMBER(G718),G718&lt;&gt;0),Accueil!$B$7,""),"")),IF(NOT(_xlfn.ISFORMULA(G718)),IF(AND(ISNUMBER(G718),G718&lt;&gt;0),Accueil!$B$7,""),""))),IF(NOT(_xlfn.ISFORMULA(D718)),IF(AND(ISNUMBER(D718),D718&lt;&gt;0),Accueil!$B$7,IF(NOT(_xlfn.ISFORMULA(G718)),IF(AND(ISNUMBER(G718),G718&lt;&gt;0),Accueil!$B$7,""),"")),IF(NOT(_xlfn.ISFORMULA(G718)),IF(AND(ISNUMBER(G718),G718&lt;&gt;0),Accueil!$B$7,""),"")))</f>
        <v/>
      </c>
      <c r="AF718" s="231" t="str">
        <f t="shared" ca="1" si="127"/>
        <v/>
      </c>
      <c r="AG718" s="231">
        <f ca="1">IF($AC718,ROUND(IF(ISNUMBER(E718),E718,0)*(IF(OR(ISNUMBER(SEARCH("Non déductible",$C718)),ISNUMBER(SEARCH("Non deductible",$C718))),0,IF(ISNUMBER(SEARCH("Repas",$C718)),0.5,IF(ISNUMBER(SEARCH("Bureau à domicile",$C718)),Accueil!$B$13,IF(OR(ISNUMBER(SEARCH("Véhicule",$C718)),ISNUMBER(SEARCH("Vehicule",$C718)),ISNUMBER(SEARCH("vehicule",$C718))),Accueil!$B$14,IFERROR(VLOOKUP($C718,$L$3:$P$43,5,FALSE),1)))))),2),0)</f>
        <v>0</v>
      </c>
      <c r="AH718" s="231">
        <f ca="1">IF($AD718,ROUND(IF(ISNUMBER(F718),F718,0)*(IF(OR(ISNUMBER(SEARCH("Non déductible",$C718)),ISNUMBER(SEARCH("Non deductible",$C718))),0,IF(ISNUMBER(SEARCH("Repas",$C718)),0.5,IF(ISNUMBER(SEARCH("Bureau à domicile",$C718)),Accueil!$B$13,IF(OR(ISNUMBER(SEARCH("Véhicule",$C718)),ISNUMBER(SEARCH("Vehicule",$C718)),ISNUMBER(SEARCH("vehicule",$C718))),Accueil!$B$14,IFERROR(VLOOKUP($C718,$L$3:$P$43,5,FALSE),1)))))),2),0)</f>
        <v>0</v>
      </c>
    </row>
    <row r="719" spans="1:34" ht="20.100000000000001" customHeight="1" x14ac:dyDescent="0.25">
      <c r="A719" s="248" t="str">
        <f>IF(NOT(_xlfn.ISFORMULA(D719)),IF(AND(ISNUMBER(D719),D719&lt;&gt;0),Accueil!$B$7,IF(NOT(_xlfn.ISFORMULA(G719)),IF(AND(ISNUMBER(G719),G719&lt;&gt;0),Accueil!$B$7,""),"")),IF(NOT(_xlfn.ISFORMULA(G719)),IF(AND(ISNUMBER(G719),G719&lt;&gt;0),Accueil!$B$7,""),""))</f>
        <v/>
      </c>
      <c r="B719" s="37"/>
      <c r="C719" s="50"/>
      <c r="D719" s="249" t="str">
        <f t="shared" ca="1" si="118"/>
        <v/>
      </c>
      <c r="E719" s="223" t="str">
        <f t="shared" ca="1" si="119"/>
        <v/>
      </c>
      <c r="F719" s="223" t="str">
        <f t="shared" ca="1" si="120"/>
        <v/>
      </c>
      <c r="G719" s="224" t="str">
        <f t="shared" ca="1" si="121"/>
        <v/>
      </c>
      <c r="H719" s="255" t="str">
        <f t="shared" ca="1" si="122"/>
        <v/>
      </c>
      <c r="I719" s="251" t="str">
        <f t="shared" ca="1" si="123"/>
        <v/>
      </c>
      <c r="J719" s="244" t="str">
        <f t="shared" ca="1" si="124"/>
        <v/>
      </c>
      <c r="K719" s="35"/>
      <c r="L719" s="148"/>
      <c r="M719" s="148"/>
      <c r="N719" s="148"/>
      <c r="O719" s="148"/>
      <c r="P719" s="148"/>
      <c r="Q719" s="148"/>
      <c r="R719" s="148"/>
      <c r="S719" s="148"/>
      <c r="T719" s="197"/>
      <c r="U719" s="35"/>
      <c r="X719" s="148"/>
      <c r="Y719" s="148"/>
      <c r="Z719" s="148"/>
      <c r="AA719" s="228" t="b">
        <f t="shared" ca="1" si="125"/>
        <v>1</v>
      </c>
      <c r="AB719" s="228" t="b">
        <f t="shared" si="126"/>
        <v>0</v>
      </c>
      <c r="AC719" s="228" t="b">
        <f ca="1">AND(Accueil!$Z$100="Régulière",Accueil!$E$5="Oui",$AA719,NOT($AB719),OR($AE719="",Accueil!$E$7="",NOT(ISNUMBER(Accueil!$E$7)),$AE719&gt;=Accueil!$E$7))</f>
        <v>0</v>
      </c>
      <c r="AD719" s="228" t="b">
        <f ca="1">AND(Accueil!$Z$100="Régulière",Accueil!$E$8="Oui",$AA719,NOT($AB719),OR($AE719="",Accueil!$E$10="",NOT(ISNUMBER(Accueil!$E$10)),$AE719&gt;=Accueil!$E$10))</f>
        <v>0</v>
      </c>
      <c r="AE719" s="247" t="str">
        <f>IF(NOT(_xlfn.ISFORMULA(A719)),IF(ISNUMBER(A719),A719,IF(NOT(_xlfn.ISFORMULA(D719)),IF(AND(ISNUMBER(D719),D719&lt;&gt;0),Accueil!$B$7,IF(NOT(_xlfn.ISFORMULA(G719)),IF(AND(ISNUMBER(G719),G719&lt;&gt;0),Accueil!$B$7,""),"")),IF(NOT(_xlfn.ISFORMULA(G719)),IF(AND(ISNUMBER(G719),G719&lt;&gt;0),Accueil!$B$7,""),""))),IF(NOT(_xlfn.ISFORMULA(D719)),IF(AND(ISNUMBER(D719),D719&lt;&gt;0),Accueil!$B$7,IF(NOT(_xlfn.ISFORMULA(G719)),IF(AND(ISNUMBER(G719),G719&lt;&gt;0),Accueil!$B$7,""),"")),IF(NOT(_xlfn.ISFORMULA(G719)),IF(AND(ISNUMBER(G719),G719&lt;&gt;0),Accueil!$B$7,""),"")))</f>
        <v/>
      </c>
      <c r="AF719" s="231" t="str">
        <f t="shared" ca="1" si="127"/>
        <v/>
      </c>
      <c r="AG719" s="231">
        <f ca="1">IF($AC719,ROUND(IF(ISNUMBER(E719),E719,0)*(IF(OR(ISNUMBER(SEARCH("Non déductible",$C719)),ISNUMBER(SEARCH("Non deductible",$C719))),0,IF(ISNUMBER(SEARCH("Repas",$C719)),0.5,IF(ISNUMBER(SEARCH("Bureau à domicile",$C719)),Accueil!$B$13,IF(OR(ISNUMBER(SEARCH("Véhicule",$C719)),ISNUMBER(SEARCH("Vehicule",$C719)),ISNUMBER(SEARCH("vehicule",$C719))),Accueil!$B$14,IFERROR(VLOOKUP($C719,$L$3:$P$43,5,FALSE),1)))))),2),0)</f>
        <v>0</v>
      </c>
      <c r="AH719" s="231">
        <f ca="1">IF($AD719,ROUND(IF(ISNUMBER(F719),F719,0)*(IF(OR(ISNUMBER(SEARCH("Non déductible",$C719)),ISNUMBER(SEARCH("Non deductible",$C719))),0,IF(ISNUMBER(SEARCH("Repas",$C719)),0.5,IF(ISNUMBER(SEARCH("Bureau à domicile",$C719)),Accueil!$B$13,IF(OR(ISNUMBER(SEARCH("Véhicule",$C719)),ISNUMBER(SEARCH("Vehicule",$C719)),ISNUMBER(SEARCH("vehicule",$C719))),Accueil!$B$14,IFERROR(VLOOKUP($C719,$L$3:$P$43,5,FALSE),1)))))),2),0)</f>
        <v>0</v>
      </c>
    </row>
    <row r="720" spans="1:34" ht="20.100000000000001" customHeight="1" x14ac:dyDescent="0.25">
      <c r="A720" s="248" t="str">
        <f>IF(NOT(_xlfn.ISFORMULA(D720)),IF(AND(ISNUMBER(D720),D720&lt;&gt;0),Accueil!$B$7,IF(NOT(_xlfn.ISFORMULA(G720)),IF(AND(ISNUMBER(G720),G720&lt;&gt;0),Accueil!$B$7,""),"")),IF(NOT(_xlfn.ISFORMULA(G720)),IF(AND(ISNUMBER(G720),G720&lt;&gt;0),Accueil!$B$7,""),""))</f>
        <v/>
      </c>
      <c r="B720" s="37"/>
      <c r="C720" s="50"/>
      <c r="D720" s="249" t="str">
        <f t="shared" ca="1" si="118"/>
        <v/>
      </c>
      <c r="E720" s="223" t="str">
        <f t="shared" ca="1" si="119"/>
        <v/>
      </c>
      <c r="F720" s="223" t="str">
        <f t="shared" ca="1" si="120"/>
        <v/>
      </c>
      <c r="G720" s="224" t="str">
        <f t="shared" ca="1" si="121"/>
        <v/>
      </c>
      <c r="H720" s="255" t="str">
        <f t="shared" ca="1" si="122"/>
        <v/>
      </c>
      <c r="I720" s="251" t="str">
        <f t="shared" ca="1" si="123"/>
        <v/>
      </c>
      <c r="J720" s="244" t="str">
        <f t="shared" ca="1" si="124"/>
        <v/>
      </c>
      <c r="K720" s="35"/>
      <c r="L720" s="148"/>
      <c r="M720" s="148"/>
      <c r="N720" s="148"/>
      <c r="O720" s="148"/>
      <c r="P720" s="148"/>
      <c r="Q720" s="148"/>
      <c r="R720" s="148"/>
      <c r="S720" s="148"/>
      <c r="T720" s="197"/>
      <c r="U720" s="35"/>
      <c r="X720" s="148"/>
      <c r="Y720" s="148"/>
      <c r="Z720" s="148"/>
      <c r="AA720" s="228" t="b">
        <f t="shared" ca="1" si="125"/>
        <v>1</v>
      </c>
      <c r="AB720" s="228" t="b">
        <f t="shared" si="126"/>
        <v>0</v>
      </c>
      <c r="AC720" s="228" t="b">
        <f ca="1">AND(Accueil!$Z$100="Régulière",Accueil!$E$5="Oui",$AA720,NOT($AB720),OR($AE720="",Accueil!$E$7="",NOT(ISNUMBER(Accueil!$E$7)),$AE720&gt;=Accueil!$E$7))</f>
        <v>0</v>
      </c>
      <c r="AD720" s="228" t="b">
        <f ca="1">AND(Accueil!$Z$100="Régulière",Accueil!$E$8="Oui",$AA720,NOT($AB720),OR($AE720="",Accueil!$E$10="",NOT(ISNUMBER(Accueil!$E$10)),$AE720&gt;=Accueil!$E$10))</f>
        <v>0</v>
      </c>
      <c r="AE720" s="247" t="str">
        <f>IF(NOT(_xlfn.ISFORMULA(A720)),IF(ISNUMBER(A720),A720,IF(NOT(_xlfn.ISFORMULA(D720)),IF(AND(ISNUMBER(D720),D720&lt;&gt;0),Accueil!$B$7,IF(NOT(_xlfn.ISFORMULA(G720)),IF(AND(ISNUMBER(G720),G720&lt;&gt;0),Accueil!$B$7,""),"")),IF(NOT(_xlfn.ISFORMULA(G720)),IF(AND(ISNUMBER(G720),G720&lt;&gt;0),Accueil!$B$7,""),""))),IF(NOT(_xlfn.ISFORMULA(D720)),IF(AND(ISNUMBER(D720),D720&lt;&gt;0),Accueil!$B$7,IF(NOT(_xlfn.ISFORMULA(G720)),IF(AND(ISNUMBER(G720),G720&lt;&gt;0),Accueil!$B$7,""),"")),IF(NOT(_xlfn.ISFORMULA(G720)),IF(AND(ISNUMBER(G720),G720&lt;&gt;0),Accueil!$B$7,""),"")))</f>
        <v/>
      </c>
      <c r="AF720" s="231" t="str">
        <f t="shared" ca="1" si="127"/>
        <v/>
      </c>
      <c r="AG720" s="231">
        <f ca="1">IF($AC720,ROUND(IF(ISNUMBER(E720),E720,0)*(IF(OR(ISNUMBER(SEARCH("Non déductible",$C720)),ISNUMBER(SEARCH("Non deductible",$C720))),0,IF(ISNUMBER(SEARCH("Repas",$C720)),0.5,IF(ISNUMBER(SEARCH("Bureau à domicile",$C720)),Accueil!$B$13,IF(OR(ISNUMBER(SEARCH("Véhicule",$C720)),ISNUMBER(SEARCH("Vehicule",$C720)),ISNUMBER(SEARCH("vehicule",$C720))),Accueil!$B$14,IFERROR(VLOOKUP($C720,$L$3:$P$43,5,FALSE),1)))))),2),0)</f>
        <v>0</v>
      </c>
      <c r="AH720" s="231">
        <f ca="1">IF($AD720,ROUND(IF(ISNUMBER(F720),F720,0)*(IF(OR(ISNUMBER(SEARCH("Non déductible",$C720)),ISNUMBER(SEARCH("Non deductible",$C720))),0,IF(ISNUMBER(SEARCH("Repas",$C720)),0.5,IF(ISNUMBER(SEARCH("Bureau à domicile",$C720)),Accueil!$B$13,IF(OR(ISNUMBER(SEARCH("Véhicule",$C720)),ISNUMBER(SEARCH("Vehicule",$C720)),ISNUMBER(SEARCH("vehicule",$C720))),Accueil!$B$14,IFERROR(VLOOKUP($C720,$L$3:$P$43,5,FALSE),1)))))),2),0)</f>
        <v>0</v>
      </c>
    </row>
    <row r="721" spans="1:34" ht="20.100000000000001" customHeight="1" x14ac:dyDescent="0.25">
      <c r="A721" s="248" t="str">
        <f>IF(NOT(_xlfn.ISFORMULA(D721)),IF(AND(ISNUMBER(D721),D721&lt;&gt;0),Accueil!$B$7,IF(NOT(_xlfn.ISFORMULA(G721)),IF(AND(ISNUMBER(G721),G721&lt;&gt;0),Accueil!$B$7,""),"")),IF(NOT(_xlfn.ISFORMULA(G721)),IF(AND(ISNUMBER(G721),G721&lt;&gt;0),Accueil!$B$7,""),""))</f>
        <v/>
      </c>
      <c r="B721" s="37"/>
      <c r="C721" s="50"/>
      <c r="D721" s="249" t="str">
        <f t="shared" ca="1" si="118"/>
        <v/>
      </c>
      <c r="E721" s="223" t="str">
        <f t="shared" ca="1" si="119"/>
        <v/>
      </c>
      <c r="F721" s="223" t="str">
        <f t="shared" ca="1" si="120"/>
        <v/>
      </c>
      <c r="G721" s="224" t="str">
        <f t="shared" ca="1" si="121"/>
        <v/>
      </c>
      <c r="H721" s="255" t="str">
        <f t="shared" ca="1" si="122"/>
        <v/>
      </c>
      <c r="I721" s="251" t="str">
        <f t="shared" ca="1" si="123"/>
        <v/>
      </c>
      <c r="J721" s="244" t="str">
        <f t="shared" ca="1" si="124"/>
        <v/>
      </c>
      <c r="K721" s="35"/>
      <c r="L721" s="148"/>
      <c r="M721" s="148"/>
      <c r="N721" s="148"/>
      <c r="O721" s="148"/>
      <c r="P721" s="148"/>
      <c r="Q721" s="148"/>
      <c r="R721" s="148"/>
      <c r="S721" s="148"/>
      <c r="T721" s="197"/>
      <c r="U721" s="35"/>
      <c r="X721" s="148"/>
      <c r="Y721" s="148"/>
      <c r="Z721" s="148"/>
      <c r="AA721" s="228" t="b">
        <f t="shared" ca="1" si="125"/>
        <v>1</v>
      </c>
      <c r="AB721" s="228" t="b">
        <f t="shared" si="126"/>
        <v>0</v>
      </c>
      <c r="AC721" s="228" t="b">
        <f ca="1">AND(Accueil!$Z$100="Régulière",Accueil!$E$5="Oui",$AA721,NOT($AB721),OR($AE721="",Accueil!$E$7="",NOT(ISNUMBER(Accueil!$E$7)),$AE721&gt;=Accueil!$E$7))</f>
        <v>0</v>
      </c>
      <c r="AD721" s="228" t="b">
        <f ca="1">AND(Accueil!$Z$100="Régulière",Accueil!$E$8="Oui",$AA721,NOT($AB721),OR($AE721="",Accueil!$E$10="",NOT(ISNUMBER(Accueil!$E$10)),$AE721&gt;=Accueil!$E$10))</f>
        <v>0</v>
      </c>
      <c r="AE721" s="247" t="str">
        <f>IF(NOT(_xlfn.ISFORMULA(A721)),IF(ISNUMBER(A721),A721,IF(NOT(_xlfn.ISFORMULA(D721)),IF(AND(ISNUMBER(D721),D721&lt;&gt;0),Accueil!$B$7,IF(NOT(_xlfn.ISFORMULA(G721)),IF(AND(ISNUMBER(G721),G721&lt;&gt;0),Accueil!$B$7,""),"")),IF(NOT(_xlfn.ISFORMULA(G721)),IF(AND(ISNUMBER(G721),G721&lt;&gt;0),Accueil!$B$7,""),""))),IF(NOT(_xlfn.ISFORMULA(D721)),IF(AND(ISNUMBER(D721),D721&lt;&gt;0),Accueil!$B$7,IF(NOT(_xlfn.ISFORMULA(G721)),IF(AND(ISNUMBER(G721),G721&lt;&gt;0),Accueil!$B$7,""),"")),IF(NOT(_xlfn.ISFORMULA(G721)),IF(AND(ISNUMBER(G721),G721&lt;&gt;0),Accueil!$B$7,""),"")))</f>
        <v/>
      </c>
      <c r="AF721" s="231" t="str">
        <f t="shared" ca="1" si="127"/>
        <v/>
      </c>
      <c r="AG721" s="231">
        <f ca="1">IF($AC721,ROUND(IF(ISNUMBER(E721),E721,0)*(IF(OR(ISNUMBER(SEARCH("Non déductible",$C721)),ISNUMBER(SEARCH("Non deductible",$C721))),0,IF(ISNUMBER(SEARCH("Repas",$C721)),0.5,IF(ISNUMBER(SEARCH("Bureau à domicile",$C721)),Accueil!$B$13,IF(OR(ISNUMBER(SEARCH("Véhicule",$C721)),ISNUMBER(SEARCH("Vehicule",$C721)),ISNUMBER(SEARCH("vehicule",$C721))),Accueil!$B$14,IFERROR(VLOOKUP($C721,$L$3:$P$43,5,FALSE),1)))))),2),0)</f>
        <v>0</v>
      </c>
      <c r="AH721" s="231">
        <f ca="1">IF($AD721,ROUND(IF(ISNUMBER(F721),F721,0)*(IF(OR(ISNUMBER(SEARCH("Non déductible",$C721)),ISNUMBER(SEARCH("Non deductible",$C721))),0,IF(ISNUMBER(SEARCH("Repas",$C721)),0.5,IF(ISNUMBER(SEARCH("Bureau à domicile",$C721)),Accueil!$B$13,IF(OR(ISNUMBER(SEARCH("Véhicule",$C721)),ISNUMBER(SEARCH("Vehicule",$C721)),ISNUMBER(SEARCH("vehicule",$C721))),Accueil!$B$14,IFERROR(VLOOKUP($C721,$L$3:$P$43,5,FALSE),1)))))),2),0)</f>
        <v>0</v>
      </c>
    </row>
    <row r="722" spans="1:34" ht="20.100000000000001" customHeight="1" x14ac:dyDescent="0.25">
      <c r="A722" s="248" t="str">
        <f>IF(NOT(_xlfn.ISFORMULA(D722)),IF(AND(ISNUMBER(D722),D722&lt;&gt;0),Accueil!$B$7,IF(NOT(_xlfn.ISFORMULA(G722)),IF(AND(ISNUMBER(G722),G722&lt;&gt;0),Accueil!$B$7,""),"")),IF(NOT(_xlfn.ISFORMULA(G722)),IF(AND(ISNUMBER(G722),G722&lt;&gt;0),Accueil!$B$7,""),""))</f>
        <v/>
      </c>
      <c r="B722" s="37"/>
      <c r="C722" s="50"/>
      <c r="D722" s="249" t="str">
        <f t="shared" ca="1" si="118"/>
        <v/>
      </c>
      <c r="E722" s="223" t="str">
        <f t="shared" ca="1" si="119"/>
        <v/>
      </c>
      <c r="F722" s="223" t="str">
        <f t="shared" ca="1" si="120"/>
        <v/>
      </c>
      <c r="G722" s="224" t="str">
        <f t="shared" ca="1" si="121"/>
        <v/>
      </c>
      <c r="H722" s="255" t="str">
        <f t="shared" ca="1" si="122"/>
        <v/>
      </c>
      <c r="I722" s="251" t="str">
        <f t="shared" ca="1" si="123"/>
        <v/>
      </c>
      <c r="J722" s="244" t="str">
        <f t="shared" ca="1" si="124"/>
        <v/>
      </c>
      <c r="K722" s="35"/>
      <c r="L722" s="148"/>
      <c r="M722" s="148"/>
      <c r="N722" s="148"/>
      <c r="O722" s="148"/>
      <c r="P722" s="148"/>
      <c r="Q722" s="148"/>
      <c r="R722" s="148"/>
      <c r="S722" s="148"/>
      <c r="T722" s="197"/>
      <c r="U722" s="35"/>
      <c r="X722" s="148"/>
      <c r="Y722" s="148"/>
      <c r="Z722" s="148"/>
      <c r="AA722" s="228" t="b">
        <f t="shared" ca="1" si="125"/>
        <v>1</v>
      </c>
      <c r="AB722" s="228" t="b">
        <f t="shared" si="126"/>
        <v>0</v>
      </c>
      <c r="AC722" s="228" t="b">
        <f ca="1">AND(Accueil!$Z$100="Régulière",Accueil!$E$5="Oui",$AA722,NOT($AB722),OR($AE722="",Accueil!$E$7="",NOT(ISNUMBER(Accueil!$E$7)),$AE722&gt;=Accueil!$E$7))</f>
        <v>0</v>
      </c>
      <c r="AD722" s="228" t="b">
        <f ca="1">AND(Accueil!$Z$100="Régulière",Accueil!$E$8="Oui",$AA722,NOT($AB722),OR($AE722="",Accueil!$E$10="",NOT(ISNUMBER(Accueil!$E$10)),$AE722&gt;=Accueil!$E$10))</f>
        <v>0</v>
      </c>
      <c r="AE722" s="247" t="str">
        <f>IF(NOT(_xlfn.ISFORMULA(A722)),IF(ISNUMBER(A722),A722,IF(NOT(_xlfn.ISFORMULA(D722)),IF(AND(ISNUMBER(D722),D722&lt;&gt;0),Accueil!$B$7,IF(NOT(_xlfn.ISFORMULA(G722)),IF(AND(ISNUMBER(G722),G722&lt;&gt;0),Accueil!$B$7,""),"")),IF(NOT(_xlfn.ISFORMULA(G722)),IF(AND(ISNUMBER(G722),G722&lt;&gt;0),Accueil!$B$7,""),""))),IF(NOT(_xlfn.ISFORMULA(D722)),IF(AND(ISNUMBER(D722),D722&lt;&gt;0),Accueil!$B$7,IF(NOT(_xlfn.ISFORMULA(G722)),IF(AND(ISNUMBER(G722),G722&lt;&gt;0),Accueil!$B$7,""),"")),IF(NOT(_xlfn.ISFORMULA(G722)),IF(AND(ISNUMBER(G722),G722&lt;&gt;0),Accueil!$B$7,""),"")))</f>
        <v/>
      </c>
      <c r="AF722" s="231" t="str">
        <f t="shared" ca="1" si="127"/>
        <v/>
      </c>
      <c r="AG722" s="231">
        <f ca="1">IF($AC722,ROUND(IF(ISNUMBER(E722),E722,0)*(IF(OR(ISNUMBER(SEARCH("Non déductible",$C722)),ISNUMBER(SEARCH("Non deductible",$C722))),0,IF(ISNUMBER(SEARCH("Repas",$C722)),0.5,IF(ISNUMBER(SEARCH("Bureau à domicile",$C722)),Accueil!$B$13,IF(OR(ISNUMBER(SEARCH("Véhicule",$C722)),ISNUMBER(SEARCH("Vehicule",$C722)),ISNUMBER(SEARCH("vehicule",$C722))),Accueil!$B$14,IFERROR(VLOOKUP($C722,$L$3:$P$43,5,FALSE),1)))))),2),0)</f>
        <v>0</v>
      </c>
      <c r="AH722" s="231">
        <f ca="1">IF($AD722,ROUND(IF(ISNUMBER(F722),F722,0)*(IF(OR(ISNUMBER(SEARCH("Non déductible",$C722)),ISNUMBER(SEARCH("Non deductible",$C722))),0,IF(ISNUMBER(SEARCH("Repas",$C722)),0.5,IF(ISNUMBER(SEARCH("Bureau à domicile",$C722)),Accueil!$B$13,IF(OR(ISNUMBER(SEARCH("Véhicule",$C722)),ISNUMBER(SEARCH("Vehicule",$C722)),ISNUMBER(SEARCH("vehicule",$C722))),Accueil!$B$14,IFERROR(VLOOKUP($C722,$L$3:$P$43,5,FALSE),1)))))),2),0)</f>
        <v>0</v>
      </c>
    </row>
    <row r="723" spans="1:34" ht="20.100000000000001" customHeight="1" x14ac:dyDescent="0.25">
      <c r="A723" s="248" t="str">
        <f>IF(NOT(_xlfn.ISFORMULA(D723)),IF(AND(ISNUMBER(D723),D723&lt;&gt;0),Accueil!$B$7,IF(NOT(_xlfn.ISFORMULA(G723)),IF(AND(ISNUMBER(G723),G723&lt;&gt;0),Accueil!$B$7,""),"")),IF(NOT(_xlfn.ISFORMULA(G723)),IF(AND(ISNUMBER(G723),G723&lt;&gt;0),Accueil!$B$7,""),""))</f>
        <v/>
      </c>
      <c r="B723" s="37"/>
      <c r="C723" s="50"/>
      <c r="D723" s="249" t="str">
        <f t="shared" ca="1" si="118"/>
        <v/>
      </c>
      <c r="E723" s="223" t="str">
        <f t="shared" ca="1" si="119"/>
        <v/>
      </c>
      <c r="F723" s="223" t="str">
        <f t="shared" ca="1" si="120"/>
        <v/>
      </c>
      <c r="G723" s="224" t="str">
        <f t="shared" ca="1" si="121"/>
        <v/>
      </c>
      <c r="H723" s="255" t="str">
        <f t="shared" ca="1" si="122"/>
        <v/>
      </c>
      <c r="I723" s="251" t="str">
        <f t="shared" ca="1" si="123"/>
        <v/>
      </c>
      <c r="J723" s="244" t="str">
        <f t="shared" ca="1" si="124"/>
        <v/>
      </c>
      <c r="K723" s="35"/>
      <c r="L723" s="148"/>
      <c r="M723" s="148"/>
      <c r="N723" s="148"/>
      <c r="O723" s="148"/>
      <c r="P723" s="148"/>
      <c r="Q723" s="148"/>
      <c r="R723" s="148"/>
      <c r="S723" s="148"/>
      <c r="T723" s="197"/>
      <c r="U723" s="35"/>
      <c r="X723" s="148"/>
      <c r="Y723" s="148"/>
      <c r="Z723" s="148"/>
      <c r="AA723" s="228" t="b">
        <f t="shared" ca="1" si="125"/>
        <v>1</v>
      </c>
      <c r="AB723" s="228" t="b">
        <f t="shared" si="126"/>
        <v>0</v>
      </c>
      <c r="AC723" s="228" t="b">
        <f ca="1">AND(Accueil!$Z$100="Régulière",Accueil!$E$5="Oui",$AA723,NOT($AB723),OR($AE723="",Accueil!$E$7="",NOT(ISNUMBER(Accueil!$E$7)),$AE723&gt;=Accueil!$E$7))</f>
        <v>0</v>
      </c>
      <c r="AD723" s="228" t="b">
        <f ca="1">AND(Accueil!$Z$100="Régulière",Accueil!$E$8="Oui",$AA723,NOT($AB723),OR($AE723="",Accueil!$E$10="",NOT(ISNUMBER(Accueil!$E$10)),$AE723&gt;=Accueil!$E$10))</f>
        <v>0</v>
      </c>
      <c r="AE723" s="247" t="str">
        <f>IF(NOT(_xlfn.ISFORMULA(A723)),IF(ISNUMBER(A723),A723,IF(NOT(_xlfn.ISFORMULA(D723)),IF(AND(ISNUMBER(D723),D723&lt;&gt;0),Accueil!$B$7,IF(NOT(_xlfn.ISFORMULA(G723)),IF(AND(ISNUMBER(G723),G723&lt;&gt;0),Accueil!$B$7,""),"")),IF(NOT(_xlfn.ISFORMULA(G723)),IF(AND(ISNUMBER(G723),G723&lt;&gt;0),Accueil!$B$7,""),""))),IF(NOT(_xlfn.ISFORMULA(D723)),IF(AND(ISNUMBER(D723),D723&lt;&gt;0),Accueil!$B$7,IF(NOT(_xlfn.ISFORMULA(G723)),IF(AND(ISNUMBER(G723),G723&lt;&gt;0),Accueil!$B$7,""),"")),IF(NOT(_xlfn.ISFORMULA(G723)),IF(AND(ISNUMBER(G723),G723&lt;&gt;0),Accueil!$B$7,""),"")))</f>
        <v/>
      </c>
      <c r="AF723" s="231" t="str">
        <f t="shared" ca="1" si="127"/>
        <v/>
      </c>
      <c r="AG723" s="231">
        <f ca="1">IF($AC723,ROUND(IF(ISNUMBER(E723),E723,0)*(IF(OR(ISNUMBER(SEARCH("Non déductible",$C723)),ISNUMBER(SEARCH("Non deductible",$C723))),0,IF(ISNUMBER(SEARCH("Repas",$C723)),0.5,IF(ISNUMBER(SEARCH("Bureau à domicile",$C723)),Accueil!$B$13,IF(OR(ISNUMBER(SEARCH("Véhicule",$C723)),ISNUMBER(SEARCH("Vehicule",$C723)),ISNUMBER(SEARCH("vehicule",$C723))),Accueil!$B$14,IFERROR(VLOOKUP($C723,$L$3:$P$43,5,FALSE),1)))))),2),0)</f>
        <v>0</v>
      </c>
      <c r="AH723" s="231">
        <f ca="1">IF($AD723,ROUND(IF(ISNUMBER(F723),F723,0)*(IF(OR(ISNUMBER(SEARCH("Non déductible",$C723)),ISNUMBER(SEARCH("Non deductible",$C723))),0,IF(ISNUMBER(SEARCH("Repas",$C723)),0.5,IF(ISNUMBER(SEARCH("Bureau à domicile",$C723)),Accueil!$B$13,IF(OR(ISNUMBER(SEARCH("Véhicule",$C723)),ISNUMBER(SEARCH("Vehicule",$C723)),ISNUMBER(SEARCH("vehicule",$C723))),Accueil!$B$14,IFERROR(VLOOKUP($C723,$L$3:$P$43,5,FALSE),1)))))),2),0)</f>
        <v>0</v>
      </c>
    </row>
    <row r="724" spans="1:34" ht="20.100000000000001" customHeight="1" x14ac:dyDescent="0.25">
      <c r="A724" s="248" t="str">
        <f>IF(NOT(_xlfn.ISFORMULA(D724)),IF(AND(ISNUMBER(D724),D724&lt;&gt;0),Accueil!$B$7,IF(NOT(_xlfn.ISFORMULA(G724)),IF(AND(ISNUMBER(G724),G724&lt;&gt;0),Accueil!$B$7,""),"")),IF(NOT(_xlfn.ISFORMULA(G724)),IF(AND(ISNUMBER(G724),G724&lt;&gt;0),Accueil!$B$7,""),""))</f>
        <v/>
      </c>
      <c r="B724" s="37"/>
      <c r="C724" s="50"/>
      <c r="D724" s="249" t="str">
        <f t="shared" ca="1" si="118"/>
        <v/>
      </c>
      <c r="E724" s="223" t="str">
        <f t="shared" ca="1" si="119"/>
        <v/>
      </c>
      <c r="F724" s="223" t="str">
        <f t="shared" ca="1" si="120"/>
        <v/>
      </c>
      <c r="G724" s="224" t="str">
        <f t="shared" ca="1" si="121"/>
        <v/>
      </c>
      <c r="H724" s="255" t="str">
        <f t="shared" ca="1" si="122"/>
        <v/>
      </c>
      <c r="I724" s="251" t="str">
        <f t="shared" ca="1" si="123"/>
        <v/>
      </c>
      <c r="J724" s="244" t="str">
        <f t="shared" ca="1" si="124"/>
        <v/>
      </c>
      <c r="K724" s="35"/>
      <c r="L724" s="148"/>
      <c r="M724" s="148"/>
      <c r="N724" s="148"/>
      <c r="O724" s="148"/>
      <c r="P724" s="148"/>
      <c r="Q724" s="148"/>
      <c r="R724" s="148"/>
      <c r="S724" s="148"/>
      <c r="T724" s="197"/>
      <c r="U724" s="35"/>
      <c r="X724" s="148"/>
      <c r="Y724" s="148"/>
      <c r="Z724" s="148"/>
      <c r="AA724" s="228" t="b">
        <f t="shared" ca="1" si="125"/>
        <v>1</v>
      </c>
      <c r="AB724" s="228" t="b">
        <f t="shared" si="126"/>
        <v>0</v>
      </c>
      <c r="AC724" s="228" t="b">
        <f ca="1">AND(Accueil!$Z$100="Régulière",Accueil!$E$5="Oui",$AA724,NOT($AB724),OR($AE724="",Accueil!$E$7="",NOT(ISNUMBER(Accueil!$E$7)),$AE724&gt;=Accueil!$E$7))</f>
        <v>0</v>
      </c>
      <c r="AD724" s="228" t="b">
        <f ca="1">AND(Accueil!$Z$100="Régulière",Accueil!$E$8="Oui",$AA724,NOT($AB724),OR($AE724="",Accueil!$E$10="",NOT(ISNUMBER(Accueil!$E$10)),$AE724&gt;=Accueil!$E$10))</f>
        <v>0</v>
      </c>
      <c r="AE724" s="247" t="str">
        <f>IF(NOT(_xlfn.ISFORMULA(A724)),IF(ISNUMBER(A724),A724,IF(NOT(_xlfn.ISFORMULA(D724)),IF(AND(ISNUMBER(D724),D724&lt;&gt;0),Accueil!$B$7,IF(NOT(_xlfn.ISFORMULA(G724)),IF(AND(ISNUMBER(G724),G724&lt;&gt;0),Accueil!$B$7,""),"")),IF(NOT(_xlfn.ISFORMULA(G724)),IF(AND(ISNUMBER(G724),G724&lt;&gt;0),Accueil!$B$7,""),""))),IF(NOT(_xlfn.ISFORMULA(D724)),IF(AND(ISNUMBER(D724),D724&lt;&gt;0),Accueil!$B$7,IF(NOT(_xlfn.ISFORMULA(G724)),IF(AND(ISNUMBER(G724),G724&lt;&gt;0),Accueil!$B$7,""),"")),IF(NOT(_xlfn.ISFORMULA(G724)),IF(AND(ISNUMBER(G724),G724&lt;&gt;0),Accueil!$B$7,""),"")))</f>
        <v/>
      </c>
      <c r="AF724" s="231" t="str">
        <f t="shared" ca="1" si="127"/>
        <v/>
      </c>
      <c r="AG724" s="231">
        <f ca="1">IF($AC724,ROUND(IF(ISNUMBER(E724),E724,0)*(IF(OR(ISNUMBER(SEARCH("Non déductible",$C724)),ISNUMBER(SEARCH("Non deductible",$C724))),0,IF(ISNUMBER(SEARCH("Repas",$C724)),0.5,IF(ISNUMBER(SEARCH("Bureau à domicile",$C724)),Accueil!$B$13,IF(OR(ISNUMBER(SEARCH("Véhicule",$C724)),ISNUMBER(SEARCH("Vehicule",$C724)),ISNUMBER(SEARCH("vehicule",$C724))),Accueil!$B$14,IFERROR(VLOOKUP($C724,$L$3:$P$43,5,FALSE),1)))))),2),0)</f>
        <v>0</v>
      </c>
      <c r="AH724" s="231">
        <f ca="1">IF($AD724,ROUND(IF(ISNUMBER(F724),F724,0)*(IF(OR(ISNUMBER(SEARCH("Non déductible",$C724)),ISNUMBER(SEARCH("Non deductible",$C724))),0,IF(ISNUMBER(SEARCH("Repas",$C724)),0.5,IF(ISNUMBER(SEARCH("Bureau à domicile",$C724)),Accueil!$B$13,IF(OR(ISNUMBER(SEARCH("Véhicule",$C724)),ISNUMBER(SEARCH("Vehicule",$C724)),ISNUMBER(SEARCH("vehicule",$C724))),Accueil!$B$14,IFERROR(VLOOKUP($C724,$L$3:$P$43,5,FALSE),1)))))),2),0)</f>
        <v>0</v>
      </c>
    </row>
    <row r="725" spans="1:34" ht="20.100000000000001" customHeight="1" x14ac:dyDescent="0.25">
      <c r="A725" s="248" t="str">
        <f>IF(NOT(_xlfn.ISFORMULA(D725)),IF(AND(ISNUMBER(D725),D725&lt;&gt;0),Accueil!$B$7,IF(NOT(_xlfn.ISFORMULA(G725)),IF(AND(ISNUMBER(G725),G725&lt;&gt;0),Accueil!$B$7,""),"")),IF(NOT(_xlfn.ISFORMULA(G725)),IF(AND(ISNUMBER(G725),G725&lt;&gt;0),Accueil!$B$7,""),""))</f>
        <v/>
      </c>
      <c r="B725" s="37"/>
      <c r="C725" s="50"/>
      <c r="D725" s="249" t="str">
        <f t="shared" ca="1" si="118"/>
        <v/>
      </c>
      <c r="E725" s="223" t="str">
        <f t="shared" ca="1" si="119"/>
        <v/>
      </c>
      <c r="F725" s="223" t="str">
        <f t="shared" ca="1" si="120"/>
        <v/>
      </c>
      <c r="G725" s="224" t="str">
        <f t="shared" ca="1" si="121"/>
        <v/>
      </c>
      <c r="H725" s="255" t="str">
        <f t="shared" ca="1" si="122"/>
        <v/>
      </c>
      <c r="I725" s="251" t="str">
        <f t="shared" ca="1" si="123"/>
        <v/>
      </c>
      <c r="J725" s="244" t="str">
        <f t="shared" ca="1" si="124"/>
        <v/>
      </c>
      <c r="K725" s="35"/>
      <c r="L725" s="148"/>
      <c r="M725" s="148"/>
      <c r="N725" s="148"/>
      <c r="O725" s="148"/>
      <c r="P725" s="148"/>
      <c r="Q725" s="148"/>
      <c r="R725" s="148"/>
      <c r="S725" s="148"/>
      <c r="T725" s="197"/>
      <c r="U725" s="35"/>
      <c r="X725" s="148"/>
      <c r="Y725" s="148"/>
      <c r="Z725" s="148"/>
      <c r="AA725" s="228" t="b">
        <f t="shared" ca="1" si="125"/>
        <v>1</v>
      </c>
      <c r="AB725" s="228" t="b">
        <f t="shared" si="126"/>
        <v>0</v>
      </c>
      <c r="AC725" s="228" t="b">
        <f ca="1">AND(Accueil!$Z$100="Régulière",Accueil!$E$5="Oui",$AA725,NOT($AB725),OR($AE725="",Accueil!$E$7="",NOT(ISNUMBER(Accueil!$E$7)),$AE725&gt;=Accueil!$E$7))</f>
        <v>0</v>
      </c>
      <c r="AD725" s="228" t="b">
        <f ca="1">AND(Accueil!$Z$100="Régulière",Accueil!$E$8="Oui",$AA725,NOT($AB725),OR($AE725="",Accueil!$E$10="",NOT(ISNUMBER(Accueil!$E$10)),$AE725&gt;=Accueil!$E$10))</f>
        <v>0</v>
      </c>
      <c r="AE725" s="247" t="str">
        <f>IF(NOT(_xlfn.ISFORMULA(A725)),IF(ISNUMBER(A725),A725,IF(NOT(_xlfn.ISFORMULA(D725)),IF(AND(ISNUMBER(D725),D725&lt;&gt;0),Accueil!$B$7,IF(NOT(_xlfn.ISFORMULA(G725)),IF(AND(ISNUMBER(G725),G725&lt;&gt;0),Accueil!$B$7,""),"")),IF(NOT(_xlfn.ISFORMULA(G725)),IF(AND(ISNUMBER(G725),G725&lt;&gt;0),Accueil!$B$7,""),""))),IF(NOT(_xlfn.ISFORMULA(D725)),IF(AND(ISNUMBER(D725),D725&lt;&gt;0),Accueil!$B$7,IF(NOT(_xlfn.ISFORMULA(G725)),IF(AND(ISNUMBER(G725),G725&lt;&gt;0),Accueil!$B$7,""),"")),IF(NOT(_xlfn.ISFORMULA(G725)),IF(AND(ISNUMBER(G725),G725&lt;&gt;0),Accueil!$B$7,""),"")))</f>
        <v/>
      </c>
      <c r="AF725" s="231" t="str">
        <f t="shared" ca="1" si="127"/>
        <v/>
      </c>
      <c r="AG725" s="231">
        <f ca="1">IF($AC725,ROUND(IF(ISNUMBER(E725),E725,0)*(IF(OR(ISNUMBER(SEARCH("Non déductible",$C725)),ISNUMBER(SEARCH("Non deductible",$C725))),0,IF(ISNUMBER(SEARCH("Repas",$C725)),0.5,IF(ISNUMBER(SEARCH("Bureau à domicile",$C725)),Accueil!$B$13,IF(OR(ISNUMBER(SEARCH("Véhicule",$C725)),ISNUMBER(SEARCH("Vehicule",$C725)),ISNUMBER(SEARCH("vehicule",$C725))),Accueil!$B$14,IFERROR(VLOOKUP($C725,$L$3:$P$43,5,FALSE),1)))))),2),0)</f>
        <v>0</v>
      </c>
      <c r="AH725" s="231">
        <f ca="1">IF($AD725,ROUND(IF(ISNUMBER(F725),F725,0)*(IF(OR(ISNUMBER(SEARCH("Non déductible",$C725)),ISNUMBER(SEARCH("Non deductible",$C725))),0,IF(ISNUMBER(SEARCH("Repas",$C725)),0.5,IF(ISNUMBER(SEARCH("Bureau à domicile",$C725)),Accueil!$B$13,IF(OR(ISNUMBER(SEARCH("Véhicule",$C725)),ISNUMBER(SEARCH("Vehicule",$C725)),ISNUMBER(SEARCH("vehicule",$C725))),Accueil!$B$14,IFERROR(VLOOKUP($C725,$L$3:$P$43,5,FALSE),1)))))),2),0)</f>
        <v>0</v>
      </c>
    </row>
    <row r="726" spans="1:34" ht="20.100000000000001" customHeight="1" x14ac:dyDescent="0.25">
      <c r="A726" s="248" t="str">
        <f>IF(NOT(_xlfn.ISFORMULA(D726)),IF(AND(ISNUMBER(D726),D726&lt;&gt;0),Accueil!$B$7,IF(NOT(_xlfn.ISFORMULA(G726)),IF(AND(ISNUMBER(G726),G726&lt;&gt;0),Accueil!$B$7,""),"")),IF(NOT(_xlfn.ISFORMULA(G726)),IF(AND(ISNUMBER(G726),G726&lt;&gt;0),Accueil!$B$7,""),""))</f>
        <v/>
      </c>
      <c r="B726" s="37"/>
      <c r="C726" s="50"/>
      <c r="D726" s="249" t="str">
        <f t="shared" ca="1" si="118"/>
        <v/>
      </c>
      <c r="E726" s="223" t="str">
        <f t="shared" ca="1" si="119"/>
        <v/>
      </c>
      <c r="F726" s="223" t="str">
        <f t="shared" ca="1" si="120"/>
        <v/>
      </c>
      <c r="G726" s="224" t="str">
        <f t="shared" ca="1" si="121"/>
        <v/>
      </c>
      <c r="H726" s="255" t="str">
        <f t="shared" ca="1" si="122"/>
        <v/>
      </c>
      <c r="I726" s="251" t="str">
        <f t="shared" ca="1" si="123"/>
        <v/>
      </c>
      <c r="J726" s="244" t="str">
        <f t="shared" ca="1" si="124"/>
        <v/>
      </c>
      <c r="K726" s="35"/>
      <c r="L726" s="148"/>
      <c r="M726" s="148"/>
      <c r="N726" s="148"/>
      <c r="O726" s="148"/>
      <c r="P726" s="148"/>
      <c r="Q726" s="148"/>
      <c r="R726" s="148"/>
      <c r="S726" s="148"/>
      <c r="T726" s="197"/>
      <c r="U726" s="35"/>
      <c r="X726" s="148"/>
      <c r="Y726" s="148"/>
      <c r="Z726" s="148"/>
      <c r="AA726" s="228" t="b">
        <f t="shared" ca="1" si="125"/>
        <v>1</v>
      </c>
      <c r="AB726" s="228" t="b">
        <f t="shared" si="126"/>
        <v>0</v>
      </c>
      <c r="AC726" s="228" t="b">
        <f ca="1">AND(Accueil!$Z$100="Régulière",Accueil!$E$5="Oui",$AA726,NOT($AB726),OR($AE726="",Accueil!$E$7="",NOT(ISNUMBER(Accueil!$E$7)),$AE726&gt;=Accueil!$E$7))</f>
        <v>0</v>
      </c>
      <c r="AD726" s="228" t="b">
        <f ca="1">AND(Accueil!$Z$100="Régulière",Accueil!$E$8="Oui",$AA726,NOT($AB726),OR($AE726="",Accueil!$E$10="",NOT(ISNUMBER(Accueil!$E$10)),$AE726&gt;=Accueil!$E$10))</f>
        <v>0</v>
      </c>
      <c r="AE726" s="247" t="str">
        <f>IF(NOT(_xlfn.ISFORMULA(A726)),IF(ISNUMBER(A726),A726,IF(NOT(_xlfn.ISFORMULA(D726)),IF(AND(ISNUMBER(D726),D726&lt;&gt;0),Accueil!$B$7,IF(NOT(_xlfn.ISFORMULA(G726)),IF(AND(ISNUMBER(G726),G726&lt;&gt;0),Accueil!$B$7,""),"")),IF(NOT(_xlfn.ISFORMULA(G726)),IF(AND(ISNUMBER(G726),G726&lt;&gt;0),Accueil!$B$7,""),""))),IF(NOT(_xlfn.ISFORMULA(D726)),IF(AND(ISNUMBER(D726),D726&lt;&gt;0),Accueil!$B$7,IF(NOT(_xlfn.ISFORMULA(G726)),IF(AND(ISNUMBER(G726),G726&lt;&gt;0),Accueil!$B$7,""),"")),IF(NOT(_xlfn.ISFORMULA(G726)),IF(AND(ISNUMBER(G726),G726&lt;&gt;0),Accueil!$B$7,""),"")))</f>
        <v/>
      </c>
      <c r="AF726" s="231" t="str">
        <f t="shared" ca="1" si="127"/>
        <v/>
      </c>
      <c r="AG726" s="231">
        <f ca="1">IF($AC726,ROUND(IF(ISNUMBER(E726),E726,0)*(IF(OR(ISNUMBER(SEARCH("Non déductible",$C726)),ISNUMBER(SEARCH("Non deductible",$C726))),0,IF(ISNUMBER(SEARCH("Repas",$C726)),0.5,IF(ISNUMBER(SEARCH("Bureau à domicile",$C726)),Accueil!$B$13,IF(OR(ISNUMBER(SEARCH("Véhicule",$C726)),ISNUMBER(SEARCH("Vehicule",$C726)),ISNUMBER(SEARCH("vehicule",$C726))),Accueil!$B$14,IFERROR(VLOOKUP($C726,$L$3:$P$43,5,FALSE),1)))))),2),0)</f>
        <v>0</v>
      </c>
      <c r="AH726" s="231">
        <f ca="1">IF($AD726,ROUND(IF(ISNUMBER(F726),F726,0)*(IF(OR(ISNUMBER(SEARCH("Non déductible",$C726)),ISNUMBER(SEARCH("Non deductible",$C726))),0,IF(ISNUMBER(SEARCH("Repas",$C726)),0.5,IF(ISNUMBER(SEARCH("Bureau à domicile",$C726)),Accueil!$B$13,IF(OR(ISNUMBER(SEARCH("Véhicule",$C726)),ISNUMBER(SEARCH("Vehicule",$C726)),ISNUMBER(SEARCH("vehicule",$C726))),Accueil!$B$14,IFERROR(VLOOKUP($C726,$L$3:$P$43,5,FALSE),1)))))),2),0)</f>
        <v>0</v>
      </c>
    </row>
    <row r="727" spans="1:34" ht="20.100000000000001" customHeight="1" x14ac:dyDescent="0.25">
      <c r="A727" s="248" t="str">
        <f>IF(NOT(_xlfn.ISFORMULA(D727)),IF(AND(ISNUMBER(D727),D727&lt;&gt;0),Accueil!$B$7,IF(NOT(_xlfn.ISFORMULA(G727)),IF(AND(ISNUMBER(G727),G727&lt;&gt;0),Accueil!$B$7,""),"")),IF(NOT(_xlfn.ISFORMULA(G727)),IF(AND(ISNUMBER(G727),G727&lt;&gt;0),Accueil!$B$7,""),""))</f>
        <v/>
      </c>
      <c r="B727" s="37"/>
      <c r="C727" s="50"/>
      <c r="D727" s="249" t="str">
        <f t="shared" ca="1" si="118"/>
        <v/>
      </c>
      <c r="E727" s="223" t="str">
        <f t="shared" ca="1" si="119"/>
        <v/>
      </c>
      <c r="F727" s="223" t="str">
        <f t="shared" ca="1" si="120"/>
        <v/>
      </c>
      <c r="G727" s="224" t="str">
        <f t="shared" ca="1" si="121"/>
        <v/>
      </c>
      <c r="H727" s="255" t="str">
        <f t="shared" ca="1" si="122"/>
        <v/>
      </c>
      <c r="I727" s="251" t="str">
        <f t="shared" ca="1" si="123"/>
        <v/>
      </c>
      <c r="J727" s="244" t="str">
        <f t="shared" ca="1" si="124"/>
        <v/>
      </c>
      <c r="K727" s="35"/>
      <c r="L727" s="148"/>
      <c r="M727" s="148"/>
      <c r="N727" s="148"/>
      <c r="O727" s="148"/>
      <c r="P727" s="148"/>
      <c r="Q727" s="148"/>
      <c r="R727" s="148"/>
      <c r="S727" s="148"/>
      <c r="T727" s="197"/>
      <c r="U727" s="35"/>
      <c r="X727" s="148"/>
      <c r="Y727" s="148"/>
      <c r="Z727" s="148"/>
      <c r="AA727" s="228" t="b">
        <f t="shared" ca="1" si="125"/>
        <v>1</v>
      </c>
      <c r="AB727" s="228" t="b">
        <f t="shared" si="126"/>
        <v>0</v>
      </c>
      <c r="AC727" s="228" t="b">
        <f ca="1">AND(Accueil!$Z$100="Régulière",Accueil!$E$5="Oui",$AA727,NOT($AB727),OR($AE727="",Accueil!$E$7="",NOT(ISNUMBER(Accueil!$E$7)),$AE727&gt;=Accueil!$E$7))</f>
        <v>0</v>
      </c>
      <c r="AD727" s="228" t="b">
        <f ca="1">AND(Accueil!$Z$100="Régulière",Accueil!$E$8="Oui",$AA727,NOT($AB727),OR($AE727="",Accueil!$E$10="",NOT(ISNUMBER(Accueil!$E$10)),$AE727&gt;=Accueil!$E$10))</f>
        <v>0</v>
      </c>
      <c r="AE727" s="247" t="str">
        <f>IF(NOT(_xlfn.ISFORMULA(A727)),IF(ISNUMBER(A727),A727,IF(NOT(_xlfn.ISFORMULA(D727)),IF(AND(ISNUMBER(D727),D727&lt;&gt;0),Accueil!$B$7,IF(NOT(_xlfn.ISFORMULA(G727)),IF(AND(ISNUMBER(G727),G727&lt;&gt;0),Accueil!$B$7,""),"")),IF(NOT(_xlfn.ISFORMULA(G727)),IF(AND(ISNUMBER(G727),G727&lt;&gt;0),Accueil!$B$7,""),""))),IF(NOT(_xlfn.ISFORMULA(D727)),IF(AND(ISNUMBER(D727),D727&lt;&gt;0),Accueil!$B$7,IF(NOT(_xlfn.ISFORMULA(G727)),IF(AND(ISNUMBER(G727),G727&lt;&gt;0),Accueil!$B$7,""),"")),IF(NOT(_xlfn.ISFORMULA(G727)),IF(AND(ISNUMBER(G727),G727&lt;&gt;0),Accueil!$B$7,""),"")))</f>
        <v/>
      </c>
      <c r="AF727" s="231" t="str">
        <f t="shared" ca="1" si="127"/>
        <v/>
      </c>
      <c r="AG727" s="231">
        <f ca="1">IF($AC727,ROUND(IF(ISNUMBER(E727),E727,0)*(IF(OR(ISNUMBER(SEARCH("Non déductible",$C727)),ISNUMBER(SEARCH("Non deductible",$C727))),0,IF(ISNUMBER(SEARCH("Repas",$C727)),0.5,IF(ISNUMBER(SEARCH("Bureau à domicile",$C727)),Accueil!$B$13,IF(OR(ISNUMBER(SEARCH("Véhicule",$C727)),ISNUMBER(SEARCH("Vehicule",$C727)),ISNUMBER(SEARCH("vehicule",$C727))),Accueil!$B$14,IFERROR(VLOOKUP($C727,$L$3:$P$43,5,FALSE),1)))))),2),0)</f>
        <v>0</v>
      </c>
      <c r="AH727" s="231">
        <f ca="1">IF($AD727,ROUND(IF(ISNUMBER(F727),F727,0)*(IF(OR(ISNUMBER(SEARCH("Non déductible",$C727)),ISNUMBER(SEARCH("Non deductible",$C727))),0,IF(ISNUMBER(SEARCH("Repas",$C727)),0.5,IF(ISNUMBER(SEARCH("Bureau à domicile",$C727)),Accueil!$B$13,IF(OR(ISNUMBER(SEARCH("Véhicule",$C727)),ISNUMBER(SEARCH("Vehicule",$C727)),ISNUMBER(SEARCH("vehicule",$C727))),Accueil!$B$14,IFERROR(VLOOKUP($C727,$L$3:$P$43,5,FALSE),1)))))),2),0)</f>
        <v>0</v>
      </c>
    </row>
    <row r="728" spans="1:34" ht="20.100000000000001" customHeight="1" x14ac:dyDescent="0.25">
      <c r="A728" s="248" t="str">
        <f>IF(NOT(_xlfn.ISFORMULA(D728)),IF(AND(ISNUMBER(D728),D728&lt;&gt;0),Accueil!$B$7,IF(NOT(_xlfn.ISFORMULA(G728)),IF(AND(ISNUMBER(G728),G728&lt;&gt;0),Accueil!$B$7,""),"")),IF(NOT(_xlfn.ISFORMULA(G728)),IF(AND(ISNUMBER(G728),G728&lt;&gt;0),Accueil!$B$7,""),""))</f>
        <v/>
      </c>
      <c r="B728" s="37"/>
      <c r="C728" s="50"/>
      <c r="D728" s="249" t="str">
        <f t="shared" ca="1" si="118"/>
        <v/>
      </c>
      <c r="E728" s="223" t="str">
        <f t="shared" ca="1" si="119"/>
        <v/>
      </c>
      <c r="F728" s="223" t="str">
        <f t="shared" ca="1" si="120"/>
        <v/>
      </c>
      <c r="G728" s="224" t="str">
        <f t="shared" ca="1" si="121"/>
        <v/>
      </c>
      <c r="H728" s="255" t="str">
        <f t="shared" ca="1" si="122"/>
        <v/>
      </c>
      <c r="I728" s="251" t="str">
        <f t="shared" ca="1" si="123"/>
        <v/>
      </c>
      <c r="J728" s="244" t="str">
        <f t="shared" ca="1" si="124"/>
        <v/>
      </c>
      <c r="K728" s="35"/>
      <c r="L728" s="148"/>
      <c r="M728" s="148"/>
      <c r="N728" s="148"/>
      <c r="O728" s="148"/>
      <c r="P728" s="148"/>
      <c r="Q728" s="148"/>
      <c r="R728" s="148"/>
      <c r="S728" s="148"/>
      <c r="T728" s="197"/>
      <c r="U728" s="35"/>
      <c r="X728" s="148"/>
      <c r="Y728" s="148"/>
      <c r="Z728" s="148"/>
      <c r="AA728" s="228" t="b">
        <f t="shared" ca="1" si="125"/>
        <v>1</v>
      </c>
      <c r="AB728" s="228" t="b">
        <f t="shared" si="126"/>
        <v>0</v>
      </c>
      <c r="AC728" s="228" t="b">
        <f ca="1">AND(Accueil!$Z$100="Régulière",Accueil!$E$5="Oui",$AA728,NOT($AB728),OR($AE728="",Accueil!$E$7="",NOT(ISNUMBER(Accueil!$E$7)),$AE728&gt;=Accueil!$E$7))</f>
        <v>0</v>
      </c>
      <c r="AD728" s="228" t="b">
        <f ca="1">AND(Accueil!$Z$100="Régulière",Accueil!$E$8="Oui",$AA728,NOT($AB728),OR($AE728="",Accueil!$E$10="",NOT(ISNUMBER(Accueil!$E$10)),$AE728&gt;=Accueil!$E$10))</f>
        <v>0</v>
      </c>
      <c r="AE728" s="247" t="str">
        <f>IF(NOT(_xlfn.ISFORMULA(A728)),IF(ISNUMBER(A728),A728,IF(NOT(_xlfn.ISFORMULA(D728)),IF(AND(ISNUMBER(D728),D728&lt;&gt;0),Accueil!$B$7,IF(NOT(_xlfn.ISFORMULA(G728)),IF(AND(ISNUMBER(G728),G728&lt;&gt;0),Accueil!$B$7,""),"")),IF(NOT(_xlfn.ISFORMULA(G728)),IF(AND(ISNUMBER(G728),G728&lt;&gt;0),Accueil!$B$7,""),""))),IF(NOT(_xlfn.ISFORMULA(D728)),IF(AND(ISNUMBER(D728),D728&lt;&gt;0),Accueil!$B$7,IF(NOT(_xlfn.ISFORMULA(G728)),IF(AND(ISNUMBER(G728),G728&lt;&gt;0),Accueil!$B$7,""),"")),IF(NOT(_xlfn.ISFORMULA(G728)),IF(AND(ISNUMBER(G728),G728&lt;&gt;0),Accueil!$B$7,""),"")))</f>
        <v/>
      </c>
      <c r="AF728" s="231" t="str">
        <f t="shared" ca="1" si="127"/>
        <v/>
      </c>
      <c r="AG728" s="231">
        <f ca="1">IF($AC728,ROUND(IF(ISNUMBER(E728),E728,0)*(IF(OR(ISNUMBER(SEARCH("Non déductible",$C728)),ISNUMBER(SEARCH("Non deductible",$C728))),0,IF(ISNUMBER(SEARCH("Repas",$C728)),0.5,IF(ISNUMBER(SEARCH("Bureau à domicile",$C728)),Accueil!$B$13,IF(OR(ISNUMBER(SEARCH("Véhicule",$C728)),ISNUMBER(SEARCH("Vehicule",$C728)),ISNUMBER(SEARCH("vehicule",$C728))),Accueil!$B$14,IFERROR(VLOOKUP($C728,$L$3:$P$43,5,FALSE),1)))))),2),0)</f>
        <v>0</v>
      </c>
      <c r="AH728" s="231">
        <f ca="1">IF($AD728,ROUND(IF(ISNUMBER(F728),F728,0)*(IF(OR(ISNUMBER(SEARCH("Non déductible",$C728)),ISNUMBER(SEARCH("Non deductible",$C728))),0,IF(ISNUMBER(SEARCH("Repas",$C728)),0.5,IF(ISNUMBER(SEARCH("Bureau à domicile",$C728)),Accueil!$B$13,IF(OR(ISNUMBER(SEARCH("Véhicule",$C728)),ISNUMBER(SEARCH("Vehicule",$C728)),ISNUMBER(SEARCH("vehicule",$C728))),Accueil!$B$14,IFERROR(VLOOKUP($C728,$L$3:$P$43,5,FALSE),1)))))),2),0)</f>
        <v>0</v>
      </c>
    </row>
    <row r="729" spans="1:34" ht="20.100000000000001" customHeight="1" x14ac:dyDescent="0.25">
      <c r="A729" s="248" t="str">
        <f>IF(NOT(_xlfn.ISFORMULA(D729)),IF(AND(ISNUMBER(D729),D729&lt;&gt;0),Accueil!$B$7,IF(NOT(_xlfn.ISFORMULA(G729)),IF(AND(ISNUMBER(G729),G729&lt;&gt;0),Accueil!$B$7,""),"")),IF(NOT(_xlfn.ISFORMULA(G729)),IF(AND(ISNUMBER(G729),G729&lt;&gt;0),Accueil!$B$7,""),""))</f>
        <v/>
      </c>
      <c r="B729" s="37"/>
      <c r="C729" s="50"/>
      <c r="D729" s="249" t="str">
        <f t="shared" ca="1" si="118"/>
        <v/>
      </c>
      <c r="E729" s="223" t="str">
        <f t="shared" ca="1" si="119"/>
        <v/>
      </c>
      <c r="F729" s="223" t="str">
        <f t="shared" ca="1" si="120"/>
        <v/>
      </c>
      <c r="G729" s="224" t="str">
        <f t="shared" ca="1" si="121"/>
        <v/>
      </c>
      <c r="H729" s="255" t="str">
        <f t="shared" ca="1" si="122"/>
        <v/>
      </c>
      <c r="I729" s="251" t="str">
        <f t="shared" ca="1" si="123"/>
        <v/>
      </c>
      <c r="J729" s="244" t="str">
        <f t="shared" ca="1" si="124"/>
        <v/>
      </c>
      <c r="K729" s="35"/>
      <c r="L729" s="148"/>
      <c r="M729" s="148"/>
      <c r="N729" s="148"/>
      <c r="O729" s="148"/>
      <c r="P729" s="148"/>
      <c r="Q729" s="148"/>
      <c r="R729" s="148"/>
      <c r="S729" s="148"/>
      <c r="T729" s="197"/>
      <c r="U729" s="35"/>
      <c r="X729" s="148"/>
      <c r="Y729" s="148"/>
      <c r="Z729" s="148"/>
      <c r="AA729" s="228" t="b">
        <f t="shared" ca="1" si="125"/>
        <v>1</v>
      </c>
      <c r="AB729" s="228" t="b">
        <f t="shared" si="126"/>
        <v>0</v>
      </c>
      <c r="AC729" s="228" t="b">
        <f ca="1">AND(Accueil!$Z$100="Régulière",Accueil!$E$5="Oui",$AA729,NOT($AB729),OR($AE729="",Accueil!$E$7="",NOT(ISNUMBER(Accueil!$E$7)),$AE729&gt;=Accueil!$E$7))</f>
        <v>0</v>
      </c>
      <c r="AD729" s="228" t="b">
        <f ca="1">AND(Accueil!$Z$100="Régulière",Accueil!$E$8="Oui",$AA729,NOT($AB729),OR($AE729="",Accueil!$E$10="",NOT(ISNUMBER(Accueil!$E$10)),$AE729&gt;=Accueil!$E$10))</f>
        <v>0</v>
      </c>
      <c r="AE729" s="247" t="str">
        <f>IF(NOT(_xlfn.ISFORMULA(A729)),IF(ISNUMBER(A729),A729,IF(NOT(_xlfn.ISFORMULA(D729)),IF(AND(ISNUMBER(D729),D729&lt;&gt;0),Accueil!$B$7,IF(NOT(_xlfn.ISFORMULA(G729)),IF(AND(ISNUMBER(G729),G729&lt;&gt;0),Accueil!$B$7,""),"")),IF(NOT(_xlfn.ISFORMULA(G729)),IF(AND(ISNUMBER(G729),G729&lt;&gt;0),Accueil!$B$7,""),""))),IF(NOT(_xlfn.ISFORMULA(D729)),IF(AND(ISNUMBER(D729),D729&lt;&gt;0),Accueil!$B$7,IF(NOT(_xlfn.ISFORMULA(G729)),IF(AND(ISNUMBER(G729),G729&lt;&gt;0),Accueil!$B$7,""),"")),IF(NOT(_xlfn.ISFORMULA(G729)),IF(AND(ISNUMBER(G729),G729&lt;&gt;0),Accueil!$B$7,""),"")))</f>
        <v/>
      </c>
      <c r="AF729" s="231" t="str">
        <f t="shared" ca="1" si="127"/>
        <v/>
      </c>
      <c r="AG729" s="231">
        <f ca="1">IF($AC729,ROUND(IF(ISNUMBER(E729),E729,0)*(IF(OR(ISNUMBER(SEARCH("Non déductible",$C729)),ISNUMBER(SEARCH("Non deductible",$C729))),0,IF(ISNUMBER(SEARCH("Repas",$C729)),0.5,IF(ISNUMBER(SEARCH("Bureau à domicile",$C729)),Accueil!$B$13,IF(OR(ISNUMBER(SEARCH("Véhicule",$C729)),ISNUMBER(SEARCH("Vehicule",$C729)),ISNUMBER(SEARCH("vehicule",$C729))),Accueil!$B$14,IFERROR(VLOOKUP($C729,$L$3:$P$43,5,FALSE),1)))))),2),0)</f>
        <v>0</v>
      </c>
      <c r="AH729" s="231">
        <f ca="1">IF($AD729,ROUND(IF(ISNUMBER(F729),F729,0)*(IF(OR(ISNUMBER(SEARCH("Non déductible",$C729)),ISNUMBER(SEARCH("Non deductible",$C729))),0,IF(ISNUMBER(SEARCH("Repas",$C729)),0.5,IF(ISNUMBER(SEARCH("Bureau à domicile",$C729)),Accueil!$B$13,IF(OR(ISNUMBER(SEARCH("Véhicule",$C729)),ISNUMBER(SEARCH("Vehicule",$C729)),ISNUMBER(SEARCH("vehicule",$C729))),Accueil!$B$14,IFERROR(VLOOKUP($C729,$L$3:$P$43,5,FALSE),1)))))),2),0)</f>
        <v>0</v>
      </c>
    </row>
    <row r="730" spans="1:34" ht="20.100000000000001" customHeight="1" x14ac:dyDescent="0.25">
      <c r="A730" s="248" t="str">
        <f>IF(NOT(_xlfn.ISFORMULA(D730)),IF(AND(ISNUMBER(D730),D730&lt;&gt;0),Accueil!$B$7,IF(NOT(_xlfn.ISFORMULA(G730)),IF(AND(ISNUMBER(G730),G730&lt;&gt;0),Accueil!$B$7,""),"")),IF(NOT(_xlfn.ISFORMULA(G730)),IF(AND(ISNUMBER(G730),G730&lt;&gt;0),Accueil!$B$7,""),""))</f>
        <v/>
      </c>
      <c r="B730" s="37"/>
      <c r="C730" s="50"/>
      <c r="D730" s="249" t="str">
        <f t="shared" ca="1" si="118"/>
        <v/>
      </c>
      <c r="E730" s="223" t="str">
        <f t="shared" ca="1" si="119"/>
        <v/>
      </c>
      <c r="F730" s="223" t="str">
        <f t="shared" ca="1" si="120"/>
        <v/>
      </c>
      <c r="G730" s="224" t="str">
        <f t="shared" ca="1" si="121"/>
        <v/>
      </c>
      <c r="H730" s="255" t="str">
        <f t="shared" ca="1" si="122"/>
        <v/>
      </c>
      <c r="I730" s="251" t="str">
        <f t="shared" ca="1" si="123"/>
        <v/>
      </c>
      <c r="J730" s="244" t="str">
        <f t="shared" ca="1" si="124"/>
        <v/>
      </c>
      <c r="K730" s="35"/>
      <c r="L730" s="148"/>
      <c r="M730" s="148"/>
      <c r="N730" s="148"/>
      <c r="O730" s="148"/>
      <c r="P730" s="148"/>
      <c r="Q730" s="148"/>
      <c r="R730" s="148"/>
      <c r="S730" s="148"/>
      <c r="T730" s="197"/>
      <c r="U730" s="35"/>
      <c r="X730" s="148"/>
      <c r="Y730" s="148"/>
      <c r="Z730" s="148"/>
      <c r="AA730" s="228" t="b">
        <f t="shared" ca="1" si="125"/>
        <v>1</v>
      </c>
      <c r="AB730" s="228" t="b">
        <f t="shared" si="126"/>
        <v>0</v>
      </c>
      <c r="AC730" s="228" t="b">
        <f ca="1">AND(Accueil!$Z$100="Régulière",Accueil!$E$5="Oui",$AA730,NOT($AB730),OR($AE730="",Accueil!$E$7="",NOT(ISNUMBER(Accueil!$E$7)),$AE730&gt;=Accueil!$E$7))</f>
        <v>0</v>
      </c>
      <c r="AD730" s="228" t="b">
        <f ca="1">AND(Accueil!$Z$100="Régulière",Accueil!$E$8="Oui",$AA730,NOT($AB730),OR($AE730="",Accueil!$E$10="",NOT(ISNUMBER(Accueil!$E$10)),$AE730&gt;=Accueil!$E$10))</f>
        <v>0</v>
      </c>
      <c r="AE730" s="247" t="str">
        <f>IF(NOT(_xlfn.ISFORMULA(A730)),IF(ISNUMBER(A730),A730,IF(NOT(_xlfn.ISFORMULA(D730)),IF(AND(ISNUMBER(D730),D730&lt;&gt;0),Accueil!$B$7,IF(NOT(_xlfn.ISFORMULA(G730)),IF(AND(ISNUMBER(G730),G730&lt;&gt;0),Accueil!$B$7,""),"")),IF(NOT(_xlfn.ISFORMULA(G730)),IF(AND(ISNUMBER(G730),G730&lt;&gt;0),Accueil!$B$7,""),""))),IF(NOT(_xlfn.ISFORMULA(D730)),IF(AND(ISNUMBER(D730),D730&lt;&gt;0),Accueil!$B$7,IF(NOT(_xlfn.ISFORMULA(G730)),IF(AND(ISNUMBER(G730),G730&lt;&gt;0),Accueil!$B$7,""),"")),IF(NOT(_xlfn.ISFORMULA(G730)),IF(AND(ISNUMBER(G730),G730&lt;&gt;0),Accueil!$B$7,""),"")))</f>
        <v/>
      </c>
      <c r="AF730" s="231" t="str">
        <f t="shared" ca="1" si="127"/>
        <v/>
      </c>
      <c r="AG730" s="231">
        <f ca="1">IF($AC730,ROUND(IF(ISNUMBER(E730),E730,0)*(IF(OR(ISNUMBER(SEARCH("Non déductible",$C730)),ISNUMBER(SEARCH("Non deductible",$C730))),0,IF(ISNUMBER(SEARCH("Repas",$C730)),0.5,IF(ISNUMBER(SEARCH("Bureau à domicile",$C730)),Accueil!$B$13,IF(OR(ISNUMBER(SEARCH("Véhicule",$C730)),ISNUMBER(SEARCH("Vehicule",$C730)),ISNUMBER(SEARCH("vehicule",$C730))),Accueil!$B$14,IFERROR(VLOOKUP($C730,$L$3:$P$43,5,FALSE),1)))))),2),0)</f>
        <v>0</v>
      </c>
      <c r="AH730" s="231">
        <f ca="1">IF($AD730,ROUND(IF(ISNUMBER(F730),F730,0)*(IF(OR(ISNUMBER(SEARCH("Non déductible",$C730)),ISNUMBER(SEARCH("Non deductible",$C730))),0,IF(ISNUMBER(SEARCH("Repas",$C730)),0.5,IF(ISNUMBER(SEARCH("Bureau à domicile",$C730)),Accueil!$B$13,IF(OR(ISNUMBER(SEARCH("Véhicule",$C730)),ISNUMBER(SEARCH("Vehicule",$C730)),ISNUMBER(SEARCH("vehicule",$C730))),Accueil!$B$14,IFERROR(VLOOKUP($C730,$L$3:$P$43,5,FALSE),1)))))),2),0)</f>
        <v>0</v>
      </c>
    </row>
    <row r="731" spans="1:34" ht="20.100000000000001" customHeight="1" x14ac:dyDescent="0.25">
      <c r="A731" s="248" t="str">
        <f>IF(NOT(_xlfn.ISFORMULA(D731)),IF(AND(ISNUMBER(D731),D731&lt;&gt;0),Accueil!$B$7,IF(NOT(_xlfn.ISFORMULA(G731)),IF(AND(ISNUMBER(G731),G731&lt;&gt;0),Accueil!$B$7,""),"")),IF(NOT(_xlfn.ISFORMULA(G731)),IF(AND(ISNUMBER(G731),G731&lt;&gt;0),Accueil!$B$7,""),""))</f>
        <v/>
      </c>
      <c r="B731" s="37"/>
      <c r="C731" s="50"/>
      <c r="D731" s="249" t="str">
        <f t="shared" ca="1" si="118"/>
        <v/>
      </c>
      <c r="E731" s="223" t="str">
        <f t="shared" ca="1" si="119"/>
        <v/>
      </c>
      <c r="F731" s="223" t="str">
        <f t="shared" ca="1" si="120"/>
        <v/>
      </c>
      <c r="G731" s="224" t="str">
        <f t="shared" ca="1" si="121"/>
        <v/>
      </c>
      <c r="H731" s="255" t="str">
        <f t="shared" ca="1" si="122"/>
        <v/>
      </c>
      <c r="I731" s="251" t="str">
        <f t="shared" ca="1" si="123"/>
        <v/>
      </c>
      <c r="J731" s="244" t="str">
        <f t="shared" ca="1" si="124"/>
        <v/>
      </c>
      <c r="K731" s="35"/>
      <c r="L731" s="148"/>
      <c r="M731" s="148"/>
      <c r="N731" s="148"/>
      <c r="O731" s="148"/>
      <c r="P731" s="148"/>
      <c r="Q731" s="148"/>
      <c r="R731" s="148"/>
      <c r="S731" s="148"/>
      <c r="T731" s="197"/>
      <c r="U731" s="35"/>
      <c r="X731" s="148"/>
      <c r="Y731" s="148"/>
      <c r="Z731" s="148"/>
      <c r="AA731" s="228" t="b">
        <f t="shared" ca="1" si="125"/>
        <v>1</v>
      </c>
      <c r="AB731" s="228" t="b">
        <f t="shared" si="126"/>
        <v>0</v>
      </c>
      <c r="AC731" s="228" t="b">
        <f ca="1">AND(Accueil!$Z$100="Régulière",Accueil!$E$5="Oui",$AA731,NOT($AB731),OR($AE731="",Accueil!$E$7="",NOT(ISNUMBER(Accueil!$E$7)),$AE731&gt;=Accueil!$E$7))</f>
        <v>0</v>
      </c>
      <c r="AD731" s="228" t="b">
        <f ca="1">AND(Accueil!$Z$100="Régulière",Accueil!$E$8="Oui",$AA731,NOT($AB731),OR($AE731="",Accueil!$E$10="",NOT(ISNUMBER(Accueil!$E$10)),$AE731&gt;=Accueil!$E$10))</f>
        <v>0</v>
      </c>
      <c r="AE731" s="247" t="str">
        <f>IF(NOT(_xlfn.ISFORMULA(A731)),IF(ISNUMBER(A731),A731,IF(NOT(_xlfn.ISFORMULA(D731)),IF(AND(ISNUMBER(D731),D731&lt;&gt;0),Accueil!$B$7,IF(NOT(_xlfn.ISFORMULA(G731)),IF(AND(ISNUMBER(G731),G731&lt;&gt;0),Accueil!$B$7,""),"")),IF(NOT(_xlfn.ISFORMULA(G731)),IF(AND(ISNUMBER(G731),G731&lt;&gt;0),Accueil!$B$7,""),""))),IF(NOT(_xlfn.ISFORMULA(D731)),IF(AND(ISNUMBER(D731),D731&lt;&gt;0),Accueil!$B$7,IF(NOT(_xlfn.ISFORMULA(G731)),IF(AND(ISNUMBER(G731),G731&lt;&gt;0),Accueil!$B$7,""),"")),IF(NOT(_xlfn.ISFORMULA(G731)),IF(AND(ISNUMBER(G731),G731&lt;&gt;0),Accueil!$B$7,""),"")))</f>
        <v/>
      </c>
      <c r="AF731" s="231" t="str">
        <f t="shared" ca="1" si="127"/>
        <v/>
      </c>
      <c r="AG731" s="231">
        <f ca="1">IF($AC731,ROUND(IF(ISNUMBER(E731),E731,0)*(IF(OR(ISNUMBER(SEARCH("Non déductible",$C731)),ISNUMBER(SEARCH("Non deductible",$C731))),0,IF(ISNUMBER(SEARCH("Repas",$C731)),0.5,IF(ISNUMBER(SEARCH("Bureau à domicile",$C731)),Accueil!$B$13,IF(OR(ISNUMBER(SEARCH("Véhicule",$C731)),ISNUMBER(SEARCH("Vehicule",$C731)),ISNUMBER(SEARCH("vehicule",$C731))),Accueil!$B$14,IFERROR(VLOOKUP($C731,$L$3:$P$43,5,FALSE),1)))))),2),0)</f>
        <v>0</v>
      </c>
      <c r="AH731" s="231">
        <f ca="1">IF($AD731,ROUND(IF(ISNUMBER(F731),F731,0)*(IF(OR(ISNUMBER(SEARCH("Non déductible",$C731)),ISNUMBER(SEARCH("Non deductible",$C731))),0,IF(ISNUMBER(SEARCH("Repas",$C731)),0.5,IF(ISNUMBER(SEARCH("Bureau à domicile",$C731)),Accueil!$B$13,IF(OR(ISNUMBER(SEARCH("Véhicule",$C731)),ISNUMBER(SEARCH("Vehicule",$C731)),ISNUMBER(SEARCH("vehicule",$C731))),Accueil!$B$14,IFERROR(VLOOKUP($C731,$L$3:$P$43,5,FALSE),1)))))),2),0)</f>
        <v>0</v>
      </c>
    </row>
    <row r="732" spans="1:34" ht="20.100000000000001" customHeight="1" x14ac:dyDescent="0.25">
      <c r="A732" s="248" t="str">
        <f>IF(NOT(_xlfn.ISFORMULA(D732)),IF(AND(ISNUMBER(D732),D732&lt;&gt;0),Accueil!$B$7,IF(NOT(_xlfn.ISFORMULA(G732)),IF(AND(ISNUMBER(G732),G732&lt;&gt;0),Accueil!$B$7,""),"")),IF(NOT(_xlfn.ISFORMULA(G732)),IF(AND(ISNUMBER(G732),G732&lt;&gt;0),Accueil!$B$7,""),""))</f>
        <v/>
      </c>
      <c r="B732" s="37"/>
      <c r="C732" s="50"/>
      <c r="D732" s="249" t="str">
        <f t="shared" ca="1" si="118"/>
        <v/>
      </c>
      <c r="E732" s="223" t="str">
        <f t="shared" ca="1" si="119"/>
        <v/>
      </c>
      <c r="F732" s="223" t="str">
        <f t="shared" ca="1" si="120"/>
        <v/>
      </c>
      <c r="G732" s="224" t="str">
        <f t="shared" ca="1" si="121"/>
        <v/>
      </c>
      <c r="H732" s="255" t="str">
        <f t="shared" ca="1" si="122"/>
        <v/>
      </c>
      <c r="I732" s="251" t="str">
        <f t="shared" ca="1" si="123"/>
        <v/>
      </c>
      <c r="J732" s="244" t="str">
        <f t="shared" ca="1" si="124"/>
        <v/>
      </c>
      <c r="K732" s="35"/>
      <c r="L732" s="148"/>
      <c r="M732" s="148"/>
      <c r="N732" s="148"/>
      <c r="O732" s="148"/>
      <c r="P732" s="148"/>
      <c r="Q732" s="148"/>
      <c r="R732" s="148"/>
      <c r="S732" s="148"/>
      <c r="T732" s="197"/>
      <c r="U732" s="35"/>
      <c r="X732" s="148"/>
      <c r="Y732" s="148"/>
      <c r="Z732" s="148"/>
      <c r="AA732" s="228" t="b">
        <f t="shared" ca="1" si="125"/>
        <v>1</v>
      </c>
      <c r="AB732" s="228" t="b">
        <f t="shared" si="126"/>
        <v>0</v>
      </c>
      <c r="AC732" s="228" t="b">
        <f ca="1">AND(Accueil!$Z$100="Régulière",Accueil!$E$5="Oui",$AA732,NOT($AB732),OR($AE732="",Accueil!$E$7="",NOT(ISNUMBER(Accueil!$E$7)),$AE732&gt;=Accueil!$E$7))</f>
        <v>0</v>
      </c>
      <c r="AD732" s="228" t="b">
        <f ca="1">AND(Accueil!$Z$100="Régulière",Accueil!$E$8="Oui",$AA732,NOT($AB732),OR($AE732="",Accueil!$E$10="",NOT(ISNUMBER(Accueil!$E$10)),$AE732&gt;=Accueil!$E$10))</f>
        <v>0</v>
      </c>
      <c r="AE732" s="247" t="str">
        <f>IF(NOT(_xlfn.ISFORMULA(A732)),IF(ISNUMBER(A732),A732,IF(NOT(_xlfn.ISFORMULA(D732)),IF(AND(ISNUMBER(D732),D732&lt;&gt;0),Accueil!$B$7,IF(NOT(_xlfn.ISFORMULA(G732)),IF(AND(ISNUMBER(G732),G732&lt;&gt;0),Accueil!$B$7,""),"")),IF(NOT(_xlfn.ISFORMULA(G732)),IF(AND(ISNUMBER(G732),G732&lt;&gt;0),Accueil!$B$7,""),""))),IF(NOT(_xlfn.ISFORMULA(D732)),IF(AND(ISNUMBER(D732),D732&lt;&gt;0),Accueil!$B$7,IF(NOT(_xlfn.ISFORMULA(G732)),IF(AND(ISNUMBER(G732),G732&lt;&gt;0),Accueil!$B$7,""),"")),IF(NOT(_xlfn.ISFORMULA(G732)),IF(AND(ISNUMBER(G732),G732&lt;&gt;0),Accueil!$B$7,""),"")))</f>
        <v/>
      </c>
      <c r="AF732" s="231" t="str">
        <f t="shared" ca="1" si="127"/>
        <v/>
      </c>
      <c r="AG732" s="231">
        <f ca="1">IF($AC732,ROUND(IF(ISNUMBER(E732),E732,0)*(IF(OR(ISNUMBER(SEARCH("Non déductible",$C732)),ISNUMBER(SEARCH("Non deductible",$C732))),0,IF(ISNUMBER(SEARCH("Repas",$C732)),0.5,IF(ISNUMBER(SEARCH("Bureau à domicile",$C732)),Accueil!$B$13,IF(OR(ISNUMBER(SEARCH("Véhicule",$C732)),ISNUMBER(SEARCH("Vehicule",$C732)),ISNUMBER(SEARCH("vehicule",$C732))),Accueil!$B$14,IFERROR(VLOOKUP($C732,$L$3:$P$43,5,FALSE),1)))))),2),0)</f>
        <v>0</v>
      </c>
      <c r="AH732" s="231">
        <f ca="1">IF($AD732,ROUND(IF(ISNUMBER(F732),F732,0)*(IF(OR(ISNUMBER(SEARCH("Non déductible",$C732)),ISNUMBER(SEARCH("Non deductible",$C732))),0,IF(ISNUMBER(SEARCH("Repas",$C732)),0.5,IF(ISNUMBER(SEARCH("Bureau à domicile",$C732)),Accueil!$B$13,IF(OR(ISNUMBER(SEARCH("Véhicule",$C732)),ISNUMBER(SEARCH("Vehicule",$C732)),ISNUMBER(SEARCH("vehicule",$C732))),Accueil!$B$14,IFERROR(VLOOKUP($C732,$L$3:$P$43,5,FALSE),1)))))),2),0)</f>
        <v>0</v>
      </c>
    </row>
    <row r="733" spans="1:34" ht="20.100000000000001" customHeight="1" x14ac:dyDescent="0.25">
      <c r="A733" s="248" t="str">
        <f>IF(NOT(_xlfn.ISFORMULA(D733)),IF(AND(ISNUMBER(D733),D733&lt;&gt;0),Accueil!$B$7,IF(NOT(_xlfn.ISFORMULA(G733)),IF(AND(ISNUMBER(G733),G733&lt;&gt;0),Accueil!$B$7,""),"")),IF(NOT(_xlfn.ISFORMULA(G733)),IF(AND(ISNUMBER(G733),G733&lt;&gt;0),Accueil!$B$7,""),""))</f>
        <v/>
      </c>
      <c r="B733" s="37"/>
      <c r="C733" s="50"/>
      <c r="D733" s="249" t="str">
        <f t="shared" ca="1" si="118"/>
        <v/>
      </c>
      <c r="E733" s="223" t="str">
        <f t="shared" ca="1" si="119"/>
        <v/>
      </c>
      <c r="F733" s="223" t="str">
        <f t="shared" ca="1" si="120"/>
        <v/>
      </c>
      <c r="G733" s="224" t="str">
        <f t="shared" ca="1" si="121"/>
        <v/>
      </c>
      <c r="H733" s="255" t="str">
        <f t="shared" ca="1" si="122"/>
        <v/>
      </c>
      <c r="I733" s="251" t="str">
        <f t="shared" ca="1" si="123"/>
        <v/>
      </c>
      <c r="J733" s="244" t="str">
        <f t="shared" ca="1" si="124"/>
        <v/>
      </c>
      <c r="K733" s="35"/>
      <c r="L733" s="148"/>
      <c r="M733" s="148"/>
      <c r="N733" s="148"/>
      <c r="O733" s="148"/>
      <c r="P733" s="148"/>
      <c r="Q733" s="148"/>
      <c r="R733" s="148"/>
      <c r="S733" s="148"/>
      <c r="T733" s="197"/>
      <c r="U733" s="35"/>
      <c r="X733" s="148"/>
      <c r="Y733" s="148"/>
      <c r="Z733" s="148"/>
      <c r="AA733" s="228" t="b">
        <f t="shared" ca="1" si="125"/>
        <v>1</v>
      </c>
      <c r="AB733" s="228" t="b">
        <f t="shared" si="126"/>
        <v>0</v>
      </c>
      <c r="AC733" s="228" t="b">
        <f ca="1">AND(Accueil!$Z$100="Régulière",Accueil!$E$5="Oui",$AA733,NOT($AB733),OR($AE733="",Accueil!$E$7="",NOT(ISNUMBER(Accueil!$E$7)),$AE733&gt;=Accueil!$E$7))</f>
        <v>0</v>
      </c>
      <c r="AD733" s="228" t="b">
        <f ca="1">AND(Accueil!$Z$100="Régulière",Accueil!$E$8="Oui",$AA733,NOT($AB733),OR($AE733="",Accueil!$E$10="",NOT(ISNUMBER(Accueil!$E$10)),$AE733&gt;=Accueil!$E$10))</f>
        <v>0</v>
      </c>
      <c r="AE733" s="247" t="str">
        <f>IF(NOT(_xlfn.ISFORMULA(A733)),IF(ISNUMBER(A733),A733,IF(NOT(_xlfn.ISFORMULA(D733)),IF(AND(ISNUMBER(D733),D733&lt;&gt;0),Accueil!$B$7,IF(NOT(_xlfn.ISFORMULA(G733)),IF(AND(ISNUMBER(G733),G733&lt;&gt;0),Accueil!$B$7,""),"")),IF(NOT(_xlfn.ISFORMULA(G733)),IF(AND(ISNUMBER(G733),G733&lt;&gt;0),Accueil!$B$7,""),""))),IF(NOT(_xlfn.ISFORMULA(D733)),IF(AND(ISNUMBER(D733),D733&lt;&gt;0),Accueil!$B$7,IF(NOT(_xlfn.ISFORMULA(G733)),IF(AND(ISNUMBER(G733),G733&lt;&gt;0),Accueil!$B$7,""),"")),IF(NOT(_xlfn.ISFORMULA(G733)),IF(AND(ISNUMBER(G733),G733&lt;&gt;0),Accueil!$B$7,""),"")))</f>
        <v/>
      </c>
      <c r="AF733" s="231" t="str">
        <f t="shared" ca="1" si="127"/>
        <v/>
      </c>
      <c r="AG733" s="231">
        <f ca="1">IF($AC733,ROUND(IF(ISNUMBER(E733),E733,0)*(IF(OR(ISNUMBER(SEARCH("Non déductible",$C733)),ISNUMBER(SEARCH("Non deductible",$C733))),0,IF(ISNUMBER(SEARCH("Repas",$C733)),0.5,IF(ISNUMBER(SEARCH("Bureau à domicile",$C733)),Accueil!$B$13,IF(OR(ISNUMBER(SEARCH("Véhicule",$C733)),ISNUMBER(SEARCH("Vehicule",$C733)),ISNUMBER(SEARCH("vehicule",$C733))),Accueil!$B$14,IFERROR(VLOOKUP($C733,$L$3:$P$43,5,FALSE),1)))))),2),0)</f>
        <v>0</v>
      </c>
      <c r="AH733" s="231">
        <f ca="1">IF($AD733,ROUND(IF(ISNUMBER(F733),F733,0)*(IF(OR(ISNUMBER(SEARCH("Non déductible",$C733)),ISNUMBER(SEARCH("Non deductible",$C733))),0,IF(ISNUMBER(SEARCH("Repas",$C733)),0.5,IF(ISNUMBER(SEARCH("Bureau à domicile",$C733)),Accueil!$B$13,IF(OR(ISNUMBER(SEARCH("Véhicule",$C733)),ISNUMBER(SEARCH("Vehicule",$C733)),ISNUMBER(SEARCH("vehicule",$C733))),Accueil!$B$14,IFERROR(VLOOKUP($C733,$L$3:$P$43,5,FALSE),1)))))),2),0)</f>
        <v>0</v>
      </c>
    </row>
    <row r="734" spans="1:34" ht="20.100000000000001" customHeight="1" x14ac:dyDescent="0.25">
      <c r="A734" s="248" t="str">
        <f>IF(NOT(_xlfn.ISFORMULA(D734)),IF(AND(ISNUMBER(D734),D734&lt;&gt;0),Accueil!$B$7,IF(NOT(_xlfn.ISFORMULA(G734)),IF(AND(ISNUMBER(G734),G734&lt;&gt;0),Accueil!$B$7,""),"")),IF(NOT(_xlfn.ISFORMULA(G734)),IF(AND(ISNUMBER(G734),G734&lt;&gt;0),Accueil!$B$7,""),""))</f>
        <v/>
      </c>
      <c r="B734" s="37"/>
      <c r="C734" s="50"/>
      <c r="D734" s="249" t="str">
        <f t="shared" ca="1" si="118"/>
        <v/>
      </c>
      <c r="E734" s="223" t="str">
        <f t="shared" ca="1" si="119"/>
        <v/>
      </c>
      <c r="F734" s="223" t="str">
        <f t="shared" ca="1" si="120"/>
        <v/>
      </c>
      <c r="G734" s="224" t="str">
        <f t="shared" ca="1" si="121"/>
        <v/>
      </c>
      <c r="H734" s="255" t="str">
        <f t="shared" ca="1" si="122"/>
        <v/>
      </c>
      <c r="I734" s="251" t="str">
        <f t="shared" ca="1" si="123"/>
        <v/>
      </c>
      <c r="J734" s="244" t="str">
        <f t="shared" ca="1" si="124"/>
        <v/>
      </c>
      <c r="K734" s="35"/>
      <c r="L734" s="148"/>
      <c r="M734" s="148"/>
      <c r="N734" s="148"/>
      <c r="O734" s="148"/>
      <c r="P734" s="148"/>
      <c r="Q734" s="148"/>
      <c r="R734" s="148"/>
      <c r="S734" s="148"/>
      <c r="T734" s="197"/>
      <c r="U734" s="35"/>
      <c r="X734" s="148"/>
      <c r="Y734" s="148"/>
      <c r="Z734" s="148"/>
      <c r="AA734" s="228" t="b">
        <f t="shared" ca="1" si="125"/>
        <v>1</v>
      </c>
      <c r="AB734" s="228" t="b">
        <f t="shared" si="126"/>
        <v>0</v>
      </c>
      <c r="AC734" s="228" t="b">
        <f ca="1">AND(Accueil!$Z$100="Régulière",Accueil!$E$5="Oui",$AA734,NOT($AB734),OR($AE734="",Accueil!$E$7="",NOT(ISNUMBER(Accueil!$E$7)),$AE734&gt;=Accueil!$E$7))</f>
        <v>0</v>
      </c>
      <c r="AD734" s="228" t="b">
        <f ca="1">AND(Accueil!$Z$100="Régulière",Accueil!$E$8="Oui",$AA734,NOT($AB734),OR($AE734="",Accueil!$E$10="",NOT(ISNUMBER(Accueil!$E$10)),$AE734&gt;=Accueil!$E$10))</f>
        <v>0</v>
      </c>
      <c r="AE734" s="247" t="str">
        <f>IF(NOT(_xlfn.ISFORMULA(A734)),IF(ISNUMBER(A734),A734,IF(NOT(_xlfn.ISFORMULA(D734)),IF(AND(ISNUMBER(D734),D734&lt;&gt;0),Accueil!$B$7,IF(NOT(_xlfn.ISFORMULA(G734)),IF(AND(ISNUMBER(G734),G734&lt;&gt;0),Accueil!$B$7,""),"")),IF(NOT(_xlfn.ISFORMULA(G734)),IF(AND(ISNUMBER(G734),G734&lt;&gt;0),Accueil!$B$7,""),""))),IF(NOT(_xlfn.ISFORMULA(D734)),IF(AND(ISNUMBER(D734),D734&lt;&gt;0),Accueil!$B$7,IF(NOT(_xlfn.ISFORMULA(G734)),IF(AND(ISNUMBER(G734),G734&lt;&gt;0),Accueil!$B$7,""),"")),IF(NOT(_xlfn.ISFORMULA(G734)),IF(AND(ISNUMBER(G734),G734&lt;&gt;0),Accueil!$B$7,""),"")))</f>
        <v/>
      </c>
      <c r="AF734" s="231" t="str">
        <f t="shared" ca="1" si="127"/>
        <v/>
      </c>
      <c r="AG734" s="231">
        <f ca="1">IF($AC734,ROUND(IF(ISNUMBER(E734),E734,0)*(IF(OR(ISNUMBER(SEARCH("Non déductible",$C734)),ISNUMBER(SEARCH("Non deductible",$C734))),0,IF(ISNUMBER(SEARCH("Repas",$C734)),0.5,IF(ISNUMBER(SEARCH("Bureau à domicile",$C734)),Accueil!$B$13,IF(OR(ISNUMBER(SEARCH("Véhicule",$C734)),ISNUMBER(SEARCH("Vehicule",$C734)),ISNUMBER(SEARCH("vehicule",$C734))),Accueil!$B$14,IFERROR(VLOOKUP($C734,$L$3:$P$43,5,FALSE),1)))))),2),0)</f>
        <v>0</v>
      </c>
      <c r="AH734" s="231">
        <f ca="1">IF($AD734,ROUND(IF(ISNUMBER(F734),F734,0)*(IF(OR(ISNUMBER(SEARCH("Non déductible",$C734)),ISNUMBER(SEARCH("Non deductible",$C734))),0,IF(ISNUMBER(SEARCH("Repas",$C734)),0.5,IF(ISNUMBER(SEARCH("Bureau à domicile",$C734)),Accueil!$B$13,IF(OR(ISNUMBER(SEARCH("Véhicule",$C734)),ISNUMBER(SEARCH("Vehicule",$C734)),ISNUMBER(SEARCH("vehicule",$C734))),Accueil!$B$14,IFERROR(VLOOKUP($C734,$L$3:$P$43,5,FALSE),1)))))),2),0)</f>
        <v>0</v>
      </c>
    </row>
    <row r="735" spans="1:34" ht="20.100000000000001" customHeight="1" x14ac:dyDescent="0.25">
      <c r="A735" s="248" t="str">
        <f>IF(NOT(_xlfn.ISFORMULA(D735)),IF(AND(ISNUMBER(D735),D735&lt;&gt;0),Accueil!$B$7,IF(NOT(_xlfn.ISFORMULA(G735)),IF(AND(ISNUMBER(G735),G735&lt;&gt;0),Accueil!$B$7,""),"")),IF(NOT(_xlfn.ISFORMULA(G735)),IF(AND(ISNUMBER(G735),G735&lt;&gt;0),Accueil!$B$7,""),""))</f>
        <v/>
      </c>
      <c r="B735" s="37"/>
      <c r="C735" s="50"/>
      <c r="D735" s="249" t="str">
        <f t="shared" ca="1" si="118"/>
        <v/>
      </c>
      <c r="E735" s="223" t="str">
        <f t="shared" ca="1" si="119"/>
        <v/>
      </c>
      <c r="F735" s="223" t="str">
        <f t="shared" ca="1" si="120"/>
        <v/>
      </c>
      <c r="G735" s="224" t="str">
        <f t="shared" ca="1" si="121"/>
        <v/>
      </c>
      <c r="H735" s="255" t="str">
        <f t="shared" ca="1" si="122"/>
        <v/>
      </c>
      <c r="I735" s="251" t="str">
        <f t="shared" ca="1" si="123"/>
        <v/>
      </c>
      <c r="J735" s="244" t="str">
        <f t="shared" ca="1" si="124"/>
        <v/>
      </c>
      <c r="K735" s="35"/>
      <c r="L735" s="148"/>
      <c r="M735" s="148"/>
      <c r="N735" s="148"/>
      <c r="O735" s="148"/>
      <c r="P735" s="148"/>
      <c r="Q735" s="148"/>
      <c r="R735" s="148"/>
      <c r="S735" s="148"/>
      <c r="T735" s="197"/>
      <c r="U735" s="35"/>
      <c r="X735" s="148"/>
      <c r="Y735" s="148"/>
      <c r="Z735" s="148"/>
      <c r="AA735" s="228" t="b">
        <f t="shared" ca="1" si="125"/>
        <v>1</v>
      </c>
      <c r="AB735" s="228" t="b">
        <f t="shared" si="126"/>
        <v>0</v>
      </c>
      <c r="AC735" s="228" t="b">
        <f ca="1">AND(Accueil!$Z$100="Régulière",Accueil!$E$5="Oui",$AA735,NOT($AB735),OR($AE735="",Accueil!$E$7="",NOT(ISNUMBER(Accueil!$E$7)),$AE735&gt;=Accueil!$E$7))</f>
        <v>0</v>
      </c>
      <c r="AD735" s="228" t="b">
        <f ca="1">AND(Accueil!$Z$100="Régulière",Accueil!$E$8="Oui",$AA735,NOT($AB735),OR($AE735="",Accueil!$E$10="",NOT(ISNUMBER(Accueil!$E$10)),$AE735&gt;=Accueil!$E$10))</f>
        <v>0</v>
      </c>
      <c r="AE735" s="247" t="str">
        <f>IF(NOT(_xlfn.ISFORMULA(A735)),IF(ISNUMBER(A735),A735,IF(NOT(_xlfn.ISFORMULA(D735)),IF(AND(ISNUMBER(D735),D735&lt;&gt;0),Accueil!$B$7,IF(NOT(_xlfn.ISFORMULA(G735)),IF(AND(ISNUMBER(G735),G735&lt;&gt;0),Accueil!$B$7,""),"")),IF(NOT(_xlfn.ISFORMULA(G735)),IF(AND(ISNUMBER(G735),G735&lt;&gt;0),Accueil!$B$7,""),""))),IF(NOT(_xlfn.ISFORMULA(D735)),IF(AND(ISNUMBER(D735),D735&lt;&gt;0),Accueil!$B$7,IF(NOT(_xlfn.ISFORMULA(G735)),IF(AND(ISNUMBER(G735),G735&lt;&gt;0),Accueil!$B$7,""),"")),IF(NOT(_xlfn.ISFORMULA(G735)),IF(AND(ISNUMBER(G735),G735&lt;&gt;0),Accueil!$B$7,""),"")))</f>
        <v/>
      </c>
      <c r="AF735" s="231" t="str">
        <f t="shared" ca="1" si="127"/>
        <v/>
      </c>
      <c r="AG735" s="231">
        <f ca="1">IF($AC735,ROUND(IF(ISNUMBER(E735),E735,0)*(IF(OR(ISNUMBER(SEARCH("Non déductible",$C735)),ISNUMBER(SEARCH("Non deductible",$C735))),0,IF(ISNUMBER(SEARCH("Repas",$C735)),0.5,IF(ISNUMBER(SEARCH("Bureau à domicile",$C735)),Accueil!$B$13,IF(OR(ISNUMBER(SEARCH("Véhicule",$C735)),ISNUMBER(SEARCH("Vehicule",$C735)),ISNUMBER(SEARCH("vehicule",$C735))),Accueil!$B$14,IFERROR(VLOOKUP($C735,$L$3:$P$43,5,FALSE),1)))))),2),0)</f>
        <v>0</v>
      </c>
      <c r="AH735" s="231">
        <f ca="1">IF($AD735,ROUND(IF(ISNUMBER(F735),F735,0)*(IF(OR(ISNUMBER(SEARCH("Non déductible",$C735)),ISNUMBER(SEARCH("Non deductible",$C735))),0,IF(ISNUMBER(SEARCH("Repas",$C735)),0.5,IF(ISNUMBER(SEARCH("Bureau à domicile",$C735)),Accueil!$B$13,IF(OR(ISNUMBER(SEARCH("Véhicule",$C735)),ISNUMBER(SEARCH("Vehicule",$C735)),ISNUMBER(SEARCH("vehicule",$C735))),Accueil!$B$14,IFERROR(VLOOKUP($C735,$L$3:$P$43,5,FALSE),1)))))),2),0)</f>
        <v>0</v>
      </c>
    </row>
    <row r="736" spans="1:34" ht="20.100000000000001" customHeight="1" x14ac:dyDescent="0.25">
      <c r="A736" s="248" t="str">
        <f>IF(NOT(_xlfn.ISFORMULA(D736)),IF(AND(ISNUMBER(D736),D736&lt;&gt;0),Accueil!$B$7,IF(NOT(_xlfn.ISFORMULA(G736)),IF(AND(ISNUMBER(G736),G736&lt;&gt;0),Accueil!$B$7,""),"")),IF(NOT(_xlfn.ISFORMULA(G736)),IF(AND(ISNUMBER(G736),G736&lt;&gt;0),Accueil!$B$7,""),""))</f>
        <v/>
      </c>
      <c r="B736" s="37"/>
      <c r="C736" s="50"/>
      <c r="D736" s="249" t="str">
        <f t="shared" ca="1" si="118"/>
        <v/>
      </c>
      <c r="E736" s="223" t="str">
        <f t="shared" ca="1" si="119"/>
        <v/>
      </c>
      <c r="F736" s="223" t="str">
        <f t="shared" ca="1" si="120"/>
        <v/>
      </c>
      <c r="G736" s="224" t="str">
        <f t="shared" ca="1" si="121"/>
        <v/>
      </c>
      <c r="H736" s="255" t="str">
        <f t="shared" ca="1" si="122"/>
        <v/>
      </c>
      <c r="I736" s="251" t="str">
        <f t="shared" ca="1" si="123"/>
        <v/>
      </c>
      <c r="J736" s="244" t="str">
        <f t="shared" ca="1" si="124"/>
        <v/>
      </c>
      <c r="K736" s="35"/>
      <c r="L736" s="148"/>
      <c r="M736" s="148"/>
      <c r="N736" s="148"/>
      <c r="O736" s="148"/>
      <c r="P736" s="148"/>
      <c r="Q736" s="148"/>
      <c r="R736" s="148"/>
      <c r="S736" s="148"/>
      <c r="T736" s="197"/>
      <c r="U736" s="35"/>
      <c r="X736" s="148"/>
      <c r="Y736" s="148"/>
      <c r="Z736" s="148"/>
      <c r="AA736" s="228" t="b">
        <f t="shared" ca="1" si="125"/>
        <v>1</v>
      </c>
      <c r="AB736" s="228" t="b">
        <f t="shared" si="126"/>
        <v>0</v>
      </c>
      <c r="AC736" s="228" t="b">
        <f ca="1">AND(Accueil!$Z$100="Régulière",Accueil!$E$5="Oui",$AA736,NOT($AB736),OR($AE736="",Accueil!$E$7="",NOT(ISNUMBER(Accueil!$E$7)),$AE736&gt;=Accueil!$E$7))</f>
        <v>0</v>
      </c>
      <c r="AD736" s="228" t="b">
        <f ca="1">AND(Accueil!$Z$100="Régulière",Accueil!$E$8="Oui",$AA736,NOT($AB736),OR($AE736="",Accueil!$E$10="",NOT(ISNUMBER(Accueil!$E$10)),$AE736&gt;=Accueil!$E$10))</f>
        <v>0</v>
      </c>
      <c r="AE736" s="247" t="str">
        <f>IF(NOT(_xlfn.ISFORMULA(A736)),IF(ISNUMBER(A736),A736,IF(NOT(_xlfn.ISFORMULA(D736)),IF(AND(ISNUMBER(D736),D736&lt;&gt;0),Accueil!$B$7,IF(NOT(_xlfn.ISFORMULA(G736)),IF(AND(ISNUMBER(G736),G736&lt;&gt;0),Accueil!$B$7,""),"")),IF(NOT(_xlfn.ISFORMULA(G736)),IF(AND(ISNUMBER(G736),G736&lt;&gt;0),Accueil!$B$7,""),""))),IF(NOT(_xlfn.ISFORMULA(D736)),IF(AND(ISNUMBER(D736),D736&lt;&gt;0),Accueil!$B$7,IF(NOT(_xlfn.ISFORMULA(G736)),IF(AND(ISNUMBER(G736),G736&lt;&gt;0),Accueil!$B$7,""),"")),IF(NOT(_xlfn.ISFORMULA(G736)),IF(AND(ISNUMBER(G736),G736&lt;&gt;0),Accueil!$B$7,""),"")))</f>
        <v/>
      </c>
      <c r="AF736" s="231" t="str">
        <f t="shared" ca="1" si="127"/>
        <v/>
      </c>
      <c r="AG736" s="231">
        <f ca="1">IF($AC736,ROUND(IF(ISNUMBER(E736),E736,0)*(IF(OR(ISNUMBER(SEARCH("Non déductible",$C736)),ISNUMBER(SEARCH("Non deductible",$C736))),0,IF(ISNUMBER(SEARCH("Repas",$C736)),0.5,IF(ISNUMBER(SEARCH("Bureau à domicile",$C736)),Accueil!$B$13,IF(OR(ISNUMBER(SEARCH("Véhicule",$C736)),ISNUMBER(SEARCH("Vehicule",$C736)),ISNUMBER(SEARCH("vehicule",$C736))),Accueil!$B$14,IFERROR(VLOOKUP($C736,$L$3:$P$43,5,FALSE),1)))))),2),0)</f>
        <v>0</v>
      </c>
      <c r="AH736" s="231">
        <f ca="1">IF($AD736,ROUND(IF(ISNUMBER(F736),F736,0)*(IF(OR(ISNUMBER(SEARCH("Non déductible",$C736)),ISNUMBER(SEARCH("Non deductible",$C736))),0,IF(ISNUMBER(SEARCH("Repas",$C736)),0.5,IF(ISNUMBER(SEARCH("Bureau à domicile",$C736)),Accueil!$B$13,IF(OR(ISNUMBER(SEARCH("Véhicule",$C736)),ISNUMBER(SEARCH("Vehicule",$C736)),ISNUMBER(SEARCH("vehicule",$C736))),Accueil!$B$14,IFERROR(VLOOKUP($C736,$L$3:$P$43,5,FALSE),1)))))),2),0)</f>
        <v>0</v>
      </c>
    </row>
    <row r="737" spans="1:34" ht="20.100000000000001" customHeight="1" x14ac:dyDescent="0.25">
      <c r="A737" s="248" t="str">
        <f>IF(NOT(_xlfn.ISFORMULA(D737)),IF(AND(ISNUMBER(D737),D737&lt;&gt;0),Accueil!$B$7,IF(NOT(_xlfn.ISFORMULA(G737)),IF(AND(ISNUMBER(G737),G737&lt;&gt;0),Accueil!$B$7,""),"")),IF(NOT(_xlfn.ISFORMULA(G737)),IF(AND(ISNUMBER(G737),G737&lt;&gt;0),Accueil!$B$7,""),""))</f>
        <v/>
      </c>
      <c r="B737" s="37"/>
      <c r="C737" s="50"/>
      <c r="D737" s="249" t="str">
        <f t="shared" ca="1" si="118"/>
        <v/>
      </c>
      <c r="E737" s="223" t="str">
        <f t="shared" ca="1" si="119"/>
        <v/>
      </c>
      <c r="F737" s="223" t="str">
        <f t="shared" ca="1" si="120"/>
        <v/>
      </c>
      <c r="G737" s="224" t="str">
        <f t="shared" ca="1" si="121"/>
        <v/>
      </c>
      <c r="H737" s="255" t="str">
        <f t="shared" ca="1" si="122"/>
        <v/>
      </c>
      <c r="I737" s="251" t="str">
        <f t="shared" ca="1" si="123"/>
        <v/>
      </c>
      <c r="J737" s="244" t="str">
        <f t="shared" ca="1" si="124"/>
        <v/>
      </c>
      <c r="K737" s="35"/>
      <c r="L737" s="148"/>
      <c r="M737" s="148"/>
      <c r="N737" s="148"/>
      <c r="O737" s="148"/>
      <c r="P737" s="148"/>
      <c r="Q737" s="148"/>
      <c r="R737" s="148"/>
      <c r="S737" s="148"/>
      <c r="T737" s="197"/>
      <c r="U737" s="35"/>
      <c r="X737" s="148"/>
      <c r="Y737" s="148"/>
      <c r="Z737" s="148"/>
      <c r="AA737" s="228" t="b">
        <f t="shared" ca="1" si="125"/>
        <v>1</v>
      </c>
      <c r="AB737" s="228" t="b">
        <f t="shared" si="126"/>
        <v>0</v>
      </c>
      <c r="AC737" s="228" t="b">
        <f ca="1">AND(Accueil!$Z$100="Régulière",Accueil!$E$5="Oui",$AA737,NOT($AB737),OR($AE737="",Accueil!$E$7="",NOT(ISNUMBER(Accueil!$E$7)),$AE737&gt;=Accueil!$E$7))</f>
        <v>0</v>
      </c>
      <c r="AD737" s="228" t="b">
        <f ca="1">AND(Accueil!$Z$100="Régulière",Accueil!$E$8="Oui",$AA737,NOT($AB737),OR($AE737="",Accueil!$E$10="",NOT(ISNUMBER(Accueil!$E$10)),$AE737&gt;=Accueil!$E$10))</f>
        <v>0</v>
      </c>
      <c r="AE737" s="247" t="str">
        <f>IF(NOT(_xlfn.ISFORMULA(A737)),IF(ISNUMBER(A737),A737,IF(NOT(_xlfn.ISFORMULA(D737)),IF(AND(ISNUMBER(D737),D737&lt;&gt;0),Accueil!$B$7,IF(NOT(_xlfn.ISFORMULA(G737)),IF(AND(ISNUMBER(G737),G737&lt;&gt;0),Accueil!$B$7,""),"")),IF(NOT(_xlfn.ISFORMULA(G737)),IF(AND(ISNUMBER(G737),G737&lt;&gt;0),Accueil!$B$7,""),""))),IF(NOT(_xlfn.ISFORMULA(D737)),IF(AND(ISNUMBER(D737),D737&lt;&gt;0),Accueil!$B$7,IF(NOT(_xlfn.ISFORMULA(G737)),IF(AND(ISNUMBER(G737),G737&lt;&gt;0),Accueil!$B$7,""),"")),IF(NOT(_xlfn.ISFORMULA(G737)),IF(AND(ISNUMBER(G737),G737&lt;&gt;0),Accueil!$B$7,""),"")))</f>
        <v/>
      </c>
      <c r="AF737" s="231" t="str">
        <f t="shared" ca="1" si="127"/>
        <v/>
      </c>
      <c r="AG737" s="231">
        <f ca="1">IF($AC737,ROUND(IF(ISNUMBER(E737),E737,0)*(IF(OR(ISNUMBER(SEARCH("Non déductible",$C737)),ISNUMBER(SEARCH("Non deductible",$C737))),0,IF(ISNUMBER(SEARCH("Repas",$C737)),0.5,IF(ISNUMBER(SEARCH("Bureau à domicile",$C737)),Accueil!$B$13,IF(OR(ISNUMBER(SEARCH("Véhicule",$C737)),ISNUMBER(SEARCH("Vehicule",$C737)),ISNUMBER(SEARCH("vehicule",$C737))),Accueil!$B$14,IFERROR(VLOOKUP($C737,$L$3:$P$43,5,FALSE),1)))))),2),0)</f>
        <v>0</v>
      </c>
      <c r="AH737" s="231">
        <f ca="1">IF($AD737,ROUND(IF(ISNUMBER(F737),F737,0)*(IF(OR(ISNUMBER(SEARCH("Non déductible",$C737)),ISNUMBER(SEARCH("Non deductible",$C737))),0,IF(ISNUMBER(SEARCH("Repas",$C737)),0.5,IF(ISNUMBER(SEARCH("Bureau à domicile",$C737)),Accueil!$B$13,IF(OR(ISNUMBER(SEARCH("Véhicule",$C737)),ISNUMBER(SEARCH("Vehicule",$C737)),ISNUMBER(SEARCH("vehicule",$C737))),Accueil!$B$14,IFERROR(VLOOKUP($C737,$L$3:$P$43,5,FALSE),1)))))),2),0)</f>
        <v>0</v>
      </c>
    </row>
    <row r="738" spans="1:34" ht="20.100000000000001" customHeight="1" x14ac:dyDescent="0.25">
      <c r="A738" s="248" t="str">
        <f>IF(NOT(_xlfn.ISFORMULA(D738)),IF(AND(ISNUMBER(D738),D738&lt;&gt;0),Accueil!$B$7,IF(NOT(_xlfn.ISFORMULA(G738)),IF(AND(ISNUMBER(G738),G738&lt;&gt;0),Accueil!$B$7,""),"")),IF(NOT(_xlfn.ISFORMULA(G738)),IF(AND(ISNUMBER(G738),G738&lt;&gt;0),Accueil!$B$7,""),""))</f>
        <v/>
      </c>
      <c r="B738" s="37"/>
      <c r="C738" s="50"/>
      <c r="D738" s="249" t="str">
        <f t="shared" ca="1" si="118"/>
        <v/>
      </c>
      <c r="E738" s="223" t="str">
        <f t="shared" ca="1" si="119"/>
        <v/>
      </c>
      <c r="F738" s="223" t="str">
        <f t="shared" ca="1" si="120"/>
        <v/>
      </c>
      <c r="G738" s="224" t="str">
        <f t="shared" ca="1" si="121"/>
        <v/>
      </c>
      <c r="H738" s="255" t="str">
        <f t="shared" ca="1" si="122"/>
        <v/>
      </c>
      <c r="I738" s="251" t="str">
        <f t="shared" ca="1" si="123"/>
        <v/>
      </c>
      <c r="J738" s="244" t="str">
        <f t="shared" ca="1" si="124"/>
        <v/>
      </c>
      <c r="K738" s="35"/>
      <c r="L738" s="148"/>
      <c r="M738" s="148"/>
      <c r="N738" s="148"/>
      <c r="O738" s="148"/>
      <c r="P738" s="148"/>
      <c r="Q738" s="148"/>
      <c r="R738" s="148"/>
      <c r="S738" s="148"/>
      <c r="T738" s="197"/>
      <c r="U738" s="35"/>
      <c r="X738" s="148"/>
      <c r="Y738" s="148"/>
      <c r="Z738" s="148"/>
      <c r="AA738" s="228" t="b">
        <f t="shared" ca="1" si="125"/>
        <v>1</v>
      </c>
      <c r="AB738" s="228" t="b">
        <f t="shared" si="126"/>
        <v>0</v>
      </c>
      <c r="AC738" s="228" t="b">
        <f ca="1">AND(Accueil!$Z$100="Régulière",Accueil!$E$5="Oui",$AA738,NOT($AB738),OR($AE738="",Accueil!$E$7="",NOT(ISNUMBER(Accueil!$E$7)),$AE738&gt;=Accueil!$E$7))</f>
        <v>0</v>
      </c>
      <c r="AD738" s="228" t="b">
        <f ca="1">AND(Accueil!$Z$100="Régulière",Accueil!$E$8="Oui",$AA738,NOT($AB738),OR($AE738="",Accueil!$E$10="",NOT(ISNUMBER(Accueil!$E$10)),$AE738&gt;=Accueil!$E$10))</f>
        <v>0</v>
      </c>
      <c r="AE738" s="247" t="str">
        <f>IF(NOT(_xlfn.ISFORMULA(A738)),IF(ISNUMBER(A738),A738,IF(NOT(_xlfn.ISFORMULA(D738)),IF(AND(ISNUMBER(D738),D738&lt;&gt;0),Accueil!$B$7,IF(NOT(_xlfn.ISFORMULA(G738)),IF(AND(ISNUMBER(G738),G738&lt;&gt;0),Accueil!$B$7,""),"")),IF(NOT(_xlfn.ISFORMULA(G738)),IF(AND(ISNUMBER(G738),G738&lt;&gt;0),Accueil!$B$7,""),""))),IF(NOT(_xlfn.ISFORMULA(D738)),IF(AND(ISNUMBER(D738),D738&lt;&gt;0),Accueil!$B$7,IF(NOT(_xlfn.ISFORMULA(G738)),IF(AND(ISNUMBER(G738),G738&lt;&gt;0),Accueil!$B$7,""),"")),IF(NOT(_xlfn.ISFORMULA(G738)),IF(AND(ISNUMBER(G738),G738&lt;&gt;0),Accueil!$B$7,""),"")))</f>
        <v/>
      </c>
      <c r="AF738" s="231" t="str">
        <f t="shared" ca="1" si="127"/>
        <v/>
      </c>
      <c r="AG738" s="231">
        <f ca="1">IF($AC738,ROUND(IF(ISNUMBER(E738),E738,0)*(IF(OR(ISNUMBER(SEARCH("Non déductible",$C738)),ISNUMBER(SEARCH("Non deductible",$C738))),0,IF(ISNUMBER(SEARCH("Repas",$C738)),0.5,IF(ISNUMBER(SEARCH("Bureau à domicile",$C738)),Accueil!$B$13,IF(OR(ISNUMBER(SEARCH("Véhicule",$C738)),ISNUMBER(SEARCH("Vehicule",$C738)),ISNUMBER(SEARCH("vehicule",$C738))),Accueil!$B$14,IFERROR(VLOOKUP($C738,$L$3:$P$43,5,FALSE),1)))))),2),0)</f>
        <v>0</v>
      </c>
      <c r="AH738" s="231">
        <f ca="1">IF($AD738,ROUND(IF(ISNUMBER(F738),F738,0)*(IF(OR(ISNUMBER(SEARCH("Non déductible",$C738)),ISNUMBER(SEARCH("Non deductible",$C738))),0,IF(ISNUMBER(SEARCH("Repas",$C738)),0.5,IF(ISNUMBER(SEARCH("Bureau à domicile",$C738)),Accueil!$B$13,IF(OR(ISNUMBER(SEARCH("Véhicule",$C738)),ISNUMBER(SEARCH("Vehicule",$C738)),ISNUMBER(SEARCH("vehicule",$C738))),Accueil!$B$14,IFERROR(VLOOKUP($C738,$L$3:$P$43,5,FALSE),1)))))),2),0)</f>
        <v>0</v>
      </c>
    </row>
    <row r="739" spans="1:34" ht="20.100000000000001" customHeight="1" x14ac:dyDescent="0.25">
      <c r="A739" s="248" t="str">
        <f>IF(NOT(_xlfn.ISFORMULA(D739)),IF(AND(ISNUMBER(D739),D739&lt;&gt;0),Accueil!$B$7,IF(NOT(_xlfn.ISFORMULA(G739)),IF(AND(ISNUMBER(G739),G739&lt;&gt;0),Accueil!$B$7,""),"")),IF(NOT(_xlfn.ISFORMULA(G739)),IF(AND(ISNUMBER(G739),G739&lt;&gt;0),Accueil!$B$7,""),""))</f>
        <v/>
      </c>
      <c r="B739" s="37"/>
      <c r="C739" s="50"/>
      <c r="D739" s="249" t="str">
        <f t="shared" ca="1" si="118"/>
        <v/>
      </c>
      <c r="E739" s="223" t="str">
        <f t="shared" ca="1" si="119"/>
        <v/>
      </c>
      <c r="F739" s="223" t="str">
        <f t="shared" ca="1" si="120"/>
        <v/>
      </c>
      <c r="G739" s="224" t="str">
        <f t="shared" ca="1" si="121"/>
        <v/>
      </c>
      <c r="H739" s="255" t="str">
        <f t="shared" ca="1" si="122"/>
        <v/>
      </c>
      <c r="I739" s="251" t="str">
        <f t="shared" ca="1" si="123"/>
        <v/>
      </c>
      <c r="J739" s="244" t="str">
        <f t="shared" ca="1" si="124"/>
        <v/>
      </c>
      <c r="K739" s="35"/>
      <c r="L739" s="148"/>
      <c r="M739" s="148"/>
      <c r="N739" s="148"/>
      <c r="O739" s="148"/>
      <c r="P739" s="148"/>
      <c r="Q739" s="148"/>
      <c r="R739" s="148"/>
      <c r="S739" s="148"/>
      <c r="T739" s="197"/>
      <c r="U739" s="35"/>
      <c r="X739" s="148"/>
      <c r="Y739" s="148"/>
      <c r="Z739" s="148"/>
      <c r="AA739" s="228" t="b">
        <f t="shared" ca="1" si="125"/>
        <v>1</v>
      </c>
      <c r="AB739" s="228" t="b">
        <f t="shared" si="126"/>
        <v>0</v>
      </c>
      <c r="AC739" s="228" t="b">
        <f ca="1">AND(Accueil!$Z$100="Régulière",Accueil!$E$5="Oui",$AA739,NOT($AB739),OR($AE739="",Accueil!$E$7="",NOT(ISNUMBER(Accueil!$E$7)),$AE739&gt;=Accueil!$E$7))</f>
        <v>0</v>
      </c>
      <c r="AD739" s="228" t="b">
        <f ca="1">AND(Accueil!$Z$100="Régulière",Accueil!$E$8="Oui",$AA739,NOT($AB739),OR($AE739="",Accueil!$E$10="",NOT(ISNUMBER(Accueil!$E$10)),$AE739&gt;=Accueil!$E$10))</f>
        <v>0</v>
      </c>
      <c r="AE739" s="247" t="str">
        <f>IF(NOT(_xlfn.ISFORMULA(A739)),IF(ISNUMBER(A739),A739,IF(NOT(_xlfn.ISFORMULA(D739)),IF(AND(ISNUMBER(D739),D739&lt;&gt;0),Accueil!$B$7,IF(NOT(_xlfn.ISFORMULA(G739)),IF(AND(ISNUMBER(G739),G739&lt;&gt;0),Accueil!$B$7,""),"")),IF(NOT(_xlfn.ISFORMULA(G739)),IF(AND(ISNUMBER(G739),G739&lt;&gt;0),Accueil!$B$7,""),""))),IF(NOT(_xlfn.ISFORMULA(D739)),IF(AND(ISNUMBER(D739),D739&lt;&gt;0),Accueil!$B$7,IF(NOT(_xlfn.ISFORMULA(G739)),IF(AND(ISNUMBER(G739),G739&lt;&gt;0),Accueil!$B$7,""),"")),IF(NOT(_xlfn.ISFORMULA(G739)),IF(AND(ISNUMBER(G739),G739&lt;&gt;0),Accueil!$B$7,""),"")))</f>
        <v/>
      </c>
      <c r="AF739" s="231" t="str">
        <f t="shared" ca="1" si="127"/>
        <v/>
      </c>
      <c r="AG739" s="231">
        <f ca="1">IF($AC739,ROUND(IF(ISNUMBER(E739),E739,0)*(IF(OR(ISNUMBER(SEARCH("Non déductible",$C739)),ISNUMBER(SEARCH("Non deductible",$C739))),0,IF(ISNUMBER(SEARCH("Repas",$C739)),0.5,IF(ISNUMBER(SEARCH("Bureau à domicile",$C739)),Accueil!$B$13,IF(OR(ISNUMBER(SEARCH("Véhicule",$C739)),ISNUMBER(SEARCH("Vehicule",$C739)),ISNUMBER(SEARCH("vehicule",$C739))),Accueil!$B$14,IFERROR(VLOOKUP($C739,$L$3:$P$43,5,FALSE),1)))))),2),0)</f>
        <v>0</v>
      </c>
      <c r="AH739" s="231">
        <f ca="1">IF($AD739,ROUND(IF(ISNUMBER(F739),F739,0)*(IF(OR(ISNUMBER(SEARCH("Non déductible",$C739)),ISNUMBER(SEARCH("Non deductible",$C739))),0,IF(ISNUMBER(SEARCH("Repas",$C739)),0.5,IF(ISNUMBER(SEARCH("Bureau à domicile",$C739)),Accueil!$B$13,IF(OR(ISNUMBER(SEARCH("Véhicule",$C739)),ISNUMBER(SEARCH("Vehicule",$C739)),ISNUMBER(SEARCH("vehicule",$C739))),Accueil!$B$14,IFERROR(VLOOKUP($C739,$L$3:$P$43,5,FALSE),1)))))),2),0)</f>
        <v>0</v>
      </c>
    </row>
    <row r="740" spans="1:34" ht="20.100000000000001" customHeight="1" x14ac:dyDescent="0.25">
      <c r="A740" s="248" t="str">
        <f>IF(NOT(_xlfn.ISFORMULA(D740)),IF(AND(ISNUMBER(D740),D740&lt;&gt;0),Accueil!$B$7,IF(NOT(_xlfn.ISFORMULA(G740)),IF(AND(ISNUMBER(G740),G740&lt;&gt;0),Accueil!$B$7,""),"")),IF(NOT(_xlfn.ISFORMULA(G740)),IF(AND(ISNUMBER(G740),G740&lt;&gt;0),Accueil!$B$7,""),""))</f>
        <v/>
      </c>
      <c r="B740" s="37"/>
      <c r="C740" s="50"/>
      <c r="D740" s="249" t="str">
        <f t="shared" ca="1" si="118"/>
        <v/>
      </c>
      <c r="E740" s="223" t="str">
        <f t="shared" ca="1" si="119"/>
        <v/>
      </c>
      <c r="F740" s="223" t="str">
        <f t="shared" ca="1" si="120"/>
        <v/>
      </c>
      <c r="G740" s="224" t="str">
        <f t="shared" ca="1" si="121"/>
        <v/>
      </c>
      <c r="H740" s="255" t="str">
        <f t="shared" ca="1" si="122"/>
        <v/>
      </c>
      <c r="I740" s="251" t="str">
        <f t="shared" ca="1" si="123"/>
        <v/>
      </c>
      <c r="J740" s="244" t="str">
        <f t="shared" ca="1" si="124"/>
        <v/>
      </c>
      <c r="K740" s="35"/>
      <c r="L740" s="148"/>
      <c r="M740" s="148"/>
      <c r="N740" s="148"/>
      <c r="O740" s="148"/>
      <c r="P740" s="148"/>
      <c r="Q740" s="148"/>
      <c r="R740" s="148"/>
      <c r="S740" s="148"/>
      <c r="T740" s="197"/>
      <c r="U740" s="35"/>
      <c r="X740" s="148"/>
      <c r="Y740" s="148"/>
      <c r="Z740" s="148"/>
      <c r="AA740" s="228" t="b">
        <f t="shared" ca="1" si="125"/>
        <v>1</v>
      </c>
      <c r="AB740" s="228" t="b">
        <f t="shared" si="126"/>
        <v>0</v>
      </c>
      <c r="AC740" s="228" t="b">
        <f ca="1">AND(Accueil!$Z$100="Régulière",Accueil!$E$5="Oui",$AA740,NOT($AB740),OR($AE740="",Accueil!$E$7="",NOT(ISNUMBER(Accueil!$E$7)),$AE740&gt;=Accueil!$E$7))</f>
        <v>0</v>
      </c>
      <c r="AD740" s="228" t="b">
        <f ca="1">AND(Accueil!$Z$100="Régulière",Accueil!$E$8="Oui",$AA740,NOT($AB740),OR($AE740="",Accueil!$E$10="",NOT(ISNUMBER(Accueil!$E$10)),$AE740&gt;=Accueil!$E$10))</f>
        <v>0</v>
      </c>
      <c r="AE740" s="247" t="str">
        <f>IF(NOT(_xlfn.ISFORMULA(A740)),IF(ISNUMBER(A740),A740,IF(NOT(_xlfn.ISFORMULA(D740)),IF(AND(ISNUMBER(D740),D740&lt;&gt;0),Accueil!$B$7,IF(NOT(_xlfn.ISFORMULA(G740)),IF(AND(ISNUMBER(G740),G740&lt;&gt;0),Accueil!$B$7,""),"")),IF(NOT(_xlfn.ISFORMULA(G740)),IF(AND(ISNUMBER(G740),G740&lt;&gt;0),Accueil!$B$7,""),""))),IF(NOT(_xlfn.ISFORMULA(D740)),IF(AND(ISNUMBER(D740),D740&lt;&gt;0),Accueil!$B$7,IF(NOT(_xlfn.ISFORMULA(G740)),IF(AND(ISNUMBER(G740),G740&lt;&gt;0),Accueil!$B$7,""),"")),IF(NOT(_xlfn.ISFORMULA(G740)),IF(AND(ISNUMBER(G740),G740&lt;&gt;0),Accueil!$B$7,""),"")))</f>
        <v/>
      </c>
      <c r="AF740" s="231" t="str">
        <f t="shared" ca="1" si="127"/>
        <v/>
      </c>
      <c r="AG740" s="231">
        <f ca="1">IF($AC740,ROUND(IF(ISNUMBER(E740),E740,0)*(IF(OR(ISNUMBER(SEARCH("Non déductible",$C740)),ISNUMBER(SEARCH("Non deductible",$C740))),0,IF(ISNUMBER(SEARCH("Repas",$C740)),0.5,IF(ISNUMBER(SEARCH("Bureau à domicile",$C740)),Accueil!$B$13,IF(OR(ISNUMBER(SEARCH("Véhicule",$C740)),ISNUMBER(SEARCH("Vehicule",$C740)),ISNUMBER(SEARCH("vehicule",$C740))),Accueil!$B$14,IFERROR(VLOOKUP($C740,$L$3:$P$43,5,FALSE),1)))))),2),0)</f>
        <v>0</v>
      </c>
      <c r="AH740" s="231">
        <f ca="1">IF($AD740,ROUND(IF(ISNUMBER(F740),F740,0)*(IF(OR(ISNUMBER(SEARCH("Non déductible",$C740)),ISNUMBER(SEARCH("Non deductible",$C740))),0,IF(ISNUMBER(SEARCH("Repas",$C740)),0.5,IF(ISNUMBER(SEARCH("Bureau à domicile",$C740)),Accueil!$B$13,IF(OR(ISNUMBER(SEARCH("Véhicule",$C740)),ISNUMBER(SEARCH("Vehicule",$C740)),ISNUMBER(SEARCH("vehicule",$C740))),Accueil!$B$14,IFERROR(VLOOKUP($C740,$L$3:$P$43,5,FALSE),1)))))),2),0)</f>
        <v>0</v>
      </c>
    </row>
    <row r="741" spans="1:34" ht="20.100000000000001" customHeight="1" x14ac:dyDescent="0.25">
      <c r="A741" s="248" t="str">
        <f>IF(NOT(_xlfn.ISFORMULA(D741)),IF(AND(ISNUMBER(D741),D741&lt;&gt;0),Accueil!$B$7,IF(NOT(_xlfn.ISFORMULA(G741)),IF(AND(ISNUMBER(G741),G741&lt;&gt;0),Accueil!$B$7,""),"")),IF(NOT(_xlfn.ISFORMULA(G741)),IF(AND(ISNUMBER(G741),G741&lt;&gt;0),Accueil!$B$7,""),""))</f>
        <v/>
      </c>
      <c r="B741" s="37"/>
      <c r="C741" s="50"/>
      <c r="D741" s="249" t="str">
        <f t="shared" ca="1" si="118"/>
        <v/>
      </c>
      <c r="E741" s="223" t="str">
        <f t="shared" ca="1" si="119"/>
        <v/>
      </c>
      <c r="F741" s="223" t="str">
        <f t="shared" ca="1" si="120"/>
        <v/>
      </c>
      <c r="G741" s="224" t="str">
        <f t="shared" ca="1" si="121"/>
        <v/>
      </c>
      <c r="H741" s="255" t="str">
        <f t="shared" ca="1" si="122"/>
        <v/>
      </c>
      <c r="I741" s="251" t="str">
        <f t="shared" ca="1" si="123"/>
        <v/>
      </c>
      <c r="J741" s="244" t="str">
        <f t="shared" ca="1" si="124"/>
        <v/>
      </c>
      <c r="K741" s="35"/>
      <c r="L741" s="148"/>
      <c r="M741" s="148"/>
      <c r="N741" s="148"/>
      <c r="O741" s="148"/>
      <c r="P741" s="148"/>
      <c r="Q741" s="148"/>
      <c r="R741" s="148"/>
      <c r="S741" s="148"/>
      <c r="T741" s="197"/>
      <c r="U741" s="35"/>
      <c r="X741" s="148"/>
      <c r="Y741" s="148"/>
      <c r="Z741" s="148"/>
      <c r="AA741" s="228" t="b">
        <f t="shared" ca="1" si="125"/>
        <v>1</v>
      </c>
      <c r="AB741" s="228" t="b">
        <f t="shared" si="126"/>
        <v>0</v>
      </c>
      <c r="AC741" s="228" t="b">
        <f ca="1">AND(Accueil!$Z$100="Régulière",Accueil!$E$5="Oui",$AA741,NOT($AB741),OR($AE741="",Accueil!$E$7="",NOT(ISNUMBER(Accueil!$E$7)),$AE741&gt;=Accueil!$E$7))</f>
        <v>0</v>
      </c>
      <c r="AD741" s="228" t="b">
        <f ca="1">AND(Accueil!$Z$100="Régulière",Accueil!$E$8="Oui",$AA741,NOT($AB741),OR($AE741="",Accueil!$E$10="",NOT(ISNUMBER(Accueil!$E$10)),$AE741&gt;=Accueil!$E$10))</f>
        <v>0</v>
      </c>
      <c r="AE741" s="247" t="str">
        <f>IF(NOT(_xlfn.ISFORMULA(A741)),IF(ISNUMBER(A741),A741,IF(NOT(_xlfn.ISFORMULA(D741)),IF(AND(ISNUMBER(D741),D741&lt;&gt;0),Accueil!$B$7,IF(NOT(_xlfn.ISFORMULA(G741)),IF(AND(ISNUMBER(G741),G741&lt;&gt;0),Accueil!$B$7,""),"")),IF(NOT(_xlfn.ISFORMULA(G741)),IF(AND(ISNUMBER(G741),G741&lt;&gt;0),Accueil!$B$7,""),""))),IF(NOT(_xlfn.ISFORMULA(D741)),IF(AND(ISNUMBER(D741),D741&lt;&gt;0),Accueil!$B$7,IF(NOT(_xlfn.ISFORMULA(G741)),IF(AND(ISNUMBER(G741),G741&lt;&gt;0),Accueil!$B$7,""),"")),IF(NOT(_xlfn.ISFORMULA(G741)),IF(AND(ISNUMBER(G741),G741&lt;&gt;0),Accueil!$B$7,""),"")))</f>
        <v/>
      </c>
      <c r="AF741" s="231" t="str">
        <f t="shared" ca="1" si="127"/>
        <v/>
      </c>
      <c r="AG741" s="231">
        <f ca="1">IF($AC741,ROUND(IF(ISNUMBER(E741),E741,0)*(IF(OR(ISNUMBER(SEARCH("Non déductible",$C741)),ISNUMBER(SEARCH("Non deductible",$C741))),0,IF(ISNUMBER(SEARCH("Repas",$C741)),0.5,IF(ISNUMBER(SEARCH("Bureau à domicile",$C741)),Accueil!$B$13,IF(OR(ISNUMBER(SEARCH("Véhicule",$C741)),ISNUMBER(SEARCH("Vehicule",$C741)),ISNUMBER(SEARCH("vehicule",$C741))),Accueil!$B$14,IFERROR(VLOOKUP($C741,$L$3:$P$43,5,FALSE),1)))))),2),0)</f>
        <v>0</v>
      </c>
      <c r="AH741" s="231">
        <f ca="1">IF($AD741,ROUND(IF(ISNUMBER(F741),F741,0)*(IF(OR(ISNUMBER(SEARCH("Non déductible",$C741)),ISNUMBER(SEARCH("Non deductible",$C741))),0,IF(ISNUMBER(SEARCH("Repas",$C741)),0.5,IF(ISNUMBER(SEARCH("Bureau à domicile",$C741)),Accueil!$B$13,IF(OR(ISNUMBER(SEARCH("Véhicule",$C741)),ISNUMBER(SEARCH("Vehicule",$C741)),ISNUMBER(SEARCH("vehicule",$C741))),Accueil!$B$14,IFERROR(VLOOKUP($C741,$L$3:$P$43,5,FALSE),1)))))),2),0)</f>
        <v>0</v>
      </c>
    </row>
    <row r="742" spans="1:34" ht="20.100000000000001" customHeight="1" x14ac:dyDescent="0.25">
      <c r="A742" s="248" t="str">
        <f>IF(NOT(_xlfn.ISFORMULA(D742)),IF(AND(ISNUMBER(D742),D742&lt;&gt;0),Accueil!$B$7,IF(NOT(_xlfn.ISFORMULA(G742)),IF(AND(ISNUMBER(G742),G742&lt;&gt;0),Accueil!$B$7,""),"")),IF(NOT(_xlfn.ISFORMULA(G742)),IF(AND(ISNUMBER(G742),G742&lt;&gt;0),Accueil!$B$7,""),""))</f>
        <v/>
      </c>
      <c r="B742" s="37"/>
      <c r="C742" s="50"/>
      <c r="D742" s="249" t="str">
        <f t="shared" ca="1" si="118"/>
        <v/>
      </c>
      <c r="E742" s="223" t="str">
        <f t="shared" ca="1" si="119"/>
        <v/>
      </c>
      <c r="F742" s="223" t="str">
        <f t="shared" ca="1" si="120"/>
        <v/>
      </c>
      <c r="G742" s="224" t="str">
        <f t="shared" ca="1" si="121"/>
        <v/>
      </c>
      <c r="H742" s="255" t="str">
        <f t="shared" ca="1" si="122"/>
        <v/>
      </c>
      <c r="I742" s="251" t="str">
        <f t="shared" ca="1" si="123"/>
        <v/>
      </c>
      <c r="J742" s="244" t="str">
        <f t="shared" ca="1" si="124"/>
        <v/>
      </c>
      <c r="K742" s="35"/>
      <c r="L742" s="148"/>
      <c r="M742" s="148"/>
      <c r="N742" s="148"/>
      <c r="O742" s="148"/>
      <c r="P742" s="148"/>
      <c r="Q742" s="148"/>
      <c r="R742" s="148"/>
      <c r="S742" s="148"/>
      <c r="T742" s="197"/>
      <c r="U742" s="35"/>
      <c r="X742" s="148"/>
      <c r="Y742" s="148"/>
      <c r="Z742" s="148"/>
      <c r="AA742" s="228" t="b">
        <f t="shared" ca="1" si="125"/>
        <v>1</v>
      </c>
      <c r="AB742" s="228" t="b">
        <f t="shared" si="126"/>
        <v>0</v>
      </c>
      <c r="AC742" s="228" t="b">
        <f ca="1">AND(Accueil!$Z$100="Régulière",Accueil!$E$5="Oui",$AA742,NOT($AB742),OR($AE742="",Accueil!$E$7="",NOT(ISNUMBER(Accueil!$E$7)),$AE742&gt;=Accueil!$E$7))</f>
        <v>0</v>
      </c>
      <c r="AD742" s="228" t="b">
        <f ca="1">AND(Accueil!$Z$100="Régulière",Accueil!$E$8="Oui",$AA742,NOT($AB742),OR($AE742="",Accueil!$E$10="",NOT(ISNUMBER(Accueil!$E$10)),$AE742&gt;=Accueil!$E$10))</f>
        <v>0</v>
      </c>
      <c r="AE742" s="247" t="str">
        <f>IF(NOT(_xlfn.ISFORMULA(A742)),IF(ISNUMBER(A742),A742,IF(NOT(_xlfn.ISFORMULA(D742)),IF(AND(ISNUMBER(D742),D742&lt;&gt;0),Accueil!$B$7,IF(NOT(_xlfn.ISFORMULA(G742)),IF(AND(ISNUMBER(G742),G742&lt;&gt;0),Accueil!$B$7,""),"")),IF(NOT(_xlfn.ISFORMULA(G742)),IF(AND(ISNUMBER(G742),G742&lt;&gt;0),Accueil!$B$7,""),""))),IF(NOT(_xlfn.ISFORMULA(D742)),IF(AND(ISNUMBER(D742),D742&lt;&gt;0),Accueil!$B$7,IF(NOT(_xlfn.ISFORMULA(G742)),IF(AND(ISNUMBER(G742),G742&lt;&gt;0),Accueil!$B$7,""),"")),IF(NOT(_xlfn.ISFORMULA(G742)),IF(AND(ISNUMBER(G742),G742&lt;&gt;0),Accueil!$B$7,""),"")))</f>
        <v/>
      </c>
      <c r="AF742" s="231" t="str">
        <f t="shared" ca="1" si="127"/>
        <v/>
      </c>
      <c r="AG742" s="231">
        <f ca="1">IF($AC742,ROUND(IF(ISNUMBER(E742),E742,0)*(IF(OR(ISNUMBER(SEARCH("Non déductible",$C742)),ISNUMBER(SEARCH("Non deductible",$C742))),0,IF(ISNUMBER(SEARCH("Repas",$C742)),0.5,IF(ISNUMBER(SEARCH("Bureau à domicile",$C742)),Accueil!$B$13,IF(OR(ISNUMBER(SEARCH("Véhicule",$C742)),ISNUMBER(SEARCH("Vehicule",$C742)),ISNUMBER(SEARCH("vehicule",$C742))),Accueil!$B$14,IFERROR(VLOOKUP($C742,$L$3:$P$43,5,FALSE),1)))))),2),0)</f>
        <v>0</v>
      </c>
      <c r="AH742" s="231">
        <f ca="1">IF($AD742,ROUND(IF(ISNUMBER(F742),F742,0)*(IF(OR(ISNUMBER(SEARCH("Non déductible",$C742)),ISNUMBER(SEARCH("Non deductible",$C742))),0,IF(ISNUMBER(SEARCH("Repas",$C742)),0.5,IF(ISNUMBER(SEARCH("Bureau à domicile",$C742)),Accueil!$B$13,IF(OR(ISNUMBER(SEARCH("Véhicule",$C742)),ISNUMBER(SEARCH("Vehicule",$C742)),ISNUMBER(SEARCH("vehicule",$C742))),Accueil!$B$14,IFERROR(VLOOKUP($C742,$L$3:$P$43,5,FALSE),1)))))),2),0)</f>
        <v>0</v>
      </c>
    </row>
    <row r="743" spans="1:34" ht="20.100000000000001" customHeight="1" x14ac:dyDescent="0.25">
      <c r="A743" s="248" t="str">
        <f>IF(NOT(_xlfn.ISFORMULA(D743)),IF(AND(ISNUMBER(D743),D743&lt;&gt;0),Accueil!$B$7,IF(NOT(_xlfn.ISFORMULA(G743)),IF(AND(ISNUMBER(G743),G743&lt;&gt;0),Accueil!$B$7,""),"")),IF(NOT(_xlfn.ISFORMULA(G743)),IF(AND(ISNUMBER(G743),G743&lt;&gt;0),Accueil!$B$7,""),""))</f>
        <v/>
      </c>
      <c r="B743" s="37"/>
      <c r="C743" s="50"/>
      <c r="D743" s="249" t="str">
        <f t="shared" ca="1" si="118"/>
        <v/>
      </c>
      <c r="E743" s="223" t="str">
        <f t="shared" ca="1" si="119"/>
        <v/>
      </c>
      <c r="F743" s="223" t="str">
        <f t="shared" ca="1" si="120"/>
        <v/>
      </c>
      <c r="G743" s="224" t="str">
        <f t="shared" ca="1" si="121"/>
        <v/>
      </c>
      <c r="H743" s="255" t="str">
        <f t="shared" ca="1" si="122"/>
        <v/>
      </c>
      <c r="I743" s="251" t="str">
        <f t="shared" ca="1" si="123"/>
        <v/>
      </c>
      <c r="J743" s="244" t="str">
        <f t="shared" ca="1" si="124"/>
        <v/>
      </c>
      <c r="K743" s="35"/>
      <c r="L743" s="148"/>
      <c r="M743" s="148"/>
      <c r="N743" s="148"/>
      <c r="O743" s="148"/>
      <c r="P743" s="148"/>
      <c r="Q743" s="148"/>
      <c r="R743" s="148"/>
      <c r="S743" s="148"/>
      <c r="T743" s="197"/>
      <c r="U743" s="35"/>
      <c r="X743" s="148"/>
      <c r="Y743" s="148"/>
      <c r="Z743" s="148"/>
      <c r="AA743" s="228" t="b">
        <f t="shared" ca="1" si="125"/>
        <v>1</v>
      </c>
      <c r="AB743" s="228" t="b">
        <f t="shared" si="126"/>
        <v>0</v>
      </c>
      <c r="AC743" s="228" t="b">
        <f ca="1">AND(Accueil!$Z$100="Régulière",Accueil!$E$5="Oui",$AA743,NOT($AB743),OR($AE743="",Accueil!$E$7="",NOT(ISNUMBER(Accueil!$E$7)),$AE743&gt;=Accueil!$E$7))</f>
        <v>0</v>
      </c>
      <c r="AD743" s="228" t="b">
        <f ca="1">AND(Accueil!$Z$100="Régulière",Accueil!$E$8="Oui",$AA743,NOT($AB743),OR($AE743="",Accueil!$E$10="",NOT(ISNUMBER(Accueil!$E$10)),$AE743&gt;=Accueil!$E$10))</f>
        <v>0</v>
      </c>
      <c r="AE743" s="247" t="str">
        <f>IF(NOT(_xlfn.ISFORMULA(A743)),IF(ISNUMBER(A743),A743,IF(NOT(_xlfn.ISFORMULA(D743)),IF(AND(ISNUMBER(D743),D743&lt;&gt;0),Accueil!$B$7,IF(NOT(_xlfn.ISFORMULA(G743)),IF(AND(ISNUMBER(G743),G743&lt;&gt;0),Accueil!$B$7,""),"")),IF(NOT(_xlfn.ISFORMULA(G743)),IF(AND(ISNUMBER(G743),G743&lt;&gt;0),Accueil!$B$7,""),""))),IF(NOT(_xlfn.ISFORMULA(D743)),IF(AND(ISNUMBER(D743),D743&lt;&gt;0),Accueil!$B$7,IF(NOT(_xlfn.ISFORMULA(G743)),IF(AND(ISNUMBER(G743),G743&lt;&gt;0),Accueil!$B$7,""),"")),IF(NOT(_xlfn.ISFORMULA(G743)),IF(AND(ISNUMBER(G743),G743&lt;&gt;0),Accueil!$B$7,""),"")))</f>
        <v/>
      </c>
      <c r="AF743" s="231" t="str">
        <f t="shared" ca="1" si="127"/>
        <v/>
      </c>
      <c r="AG743" s="231">
        <f ca="1">IF($AC743,ROUND(IF(ISNUMBER(E743),E743,0)*(IF(OR(ISNUMBER(SEARCH("Non déductible",$C743)),ISNUMBER(SEARCH("Non deductible",$C743))),0,IF(ISNUMBER(SEARCH("Repas",$C743)),0.5,IF(ISNUMBER(SEARCH("Bureau à domicile",$C743)),Accueil!$B$13,IF(OR(ISNUMBER(SEARCH("Véhicule",$C743)),ISNUMBER(SEARCH("Vehicule",$C743)),ISNUMBER(SEARCH("vehicule",$C743))),Accueil!$B$14,IFERROR(VLOOKUP($C743,$L$3:$P$43,5,FALSE),1)))))),2),0)</f>
        <v>0</v>
      </c>
      <c r="AH743" s="231">
        <f ca="1">IF($AD743,ROUND(IF(ISNUMBER(F743),F743,0)*(IF(OR(ISNUMBER(SEARCH("Non déductible",$C743)),ISNUMBER(SEARCH("Non deductible",$C743))),0,IF(ISNUMBER(SEARCH("Repas",$C743)),0.5,IF(ISNUMBER(SEARCH("Bureau à domicile",$C743)),Accueil!$B$13,IF(OR(ISNUMBER(SEARCH("Véhicule",$C743)),ISNUMBER(SEARCH("Vehicule",$C743)),ISNUMBER(SEARCH("vehicule",$C743))),Accueil!$B$14,IFERROR(VLOOKUP($C743,$L$3:$P$43,5,FALSE),1)))))),2),0)</f>
        <v>0</v>
      </c>
    </row>
    <row r="744" spans="1:34" ht="20.100000000000001" customHeight="1" x14ac:dyDescent="0.25">
      <c r="A744" s="248" t="str">
        <f>IF(NOT(_xlfn.ISFORMULA(D744)),IF(AND(ISNUMBER(D744),D744&lt;&gt;0),Accueil!$B$7,IF(NOT(_xlfn.ISFORMULA(G744)),IF(AND(ISNUMBER(G744),G744&lt;&gt;0),Accueil!$B$7,""),"")),IF(NOT(_xlfn.ISFORMULA(G744)),IF(AND(ISNUMBER(G744),G744&lt;&gt;0),Accueil!$B$7,""),""))</f>
        <v/>
      </c>
      <c r="B744" s="37"/>
      <c r="C744" s="50"/>
      <c r="D744" s="249" t="str">
        <f t="shared" ca="1" si="118"/>
        <v/>
      </c>
      <c r="E744" s="223" t="str">
        <f t="shared" ca="1" si="119"/>
        <v/>
      </c>
      <c r="F744" s="223" t="str">
        <f t="shared" ca="1" si="120"/>
        <v/>
      </c>
      <c r="G744" s="224" t="str">
        <f t="shared" ca="1" si="121"/>
        <v/>
      </c>
      <c r="H744" s="255" t="str">
        <f t="shared" ca="1" si="122"/>
        <v/>
      </c>
      <c r="I744" s="251" t="str">
        <f t="shared" ca="1" si="123"/>
        <v/>
      </c>
      <c r="J744" s="244" t="str">
        <f t="shared" ca="1" si="124"/>
        <v/>
      </c>
      <c r="K744" s="35"/>
      <c r="L744" s="148"/>
      <c r="M744" s="148"/>
      <c r="N744" s="148"/>
      <c r="O744" s="148"/>
      <c r="P744" s="148"/>
      <c r="Q744" s="148"/>
      <c r="R744" s="148"/>
      <c r="S744" s="148"/>
      <c r="T744" s="197"/>
      <c r="U744" s="35"/>
      <c r="X744" s="148"/>
      <c r="Y744" s="148"/>
      <c r="Z744" s="148"/>
      <c r="AA744" s="228" t="b">
        <f t="shared" ca="1" si="125"/>
        <v>1</v>
      </c>
      <c r="AB744" s="228" t="b">
        <f t="shared" si="126"/>
        <v>0</v>
      </c>
      <c r="AC744" s="228" t="b">
        <f ca="1">AND(Accueil!$Z$100="Régulière",Accueil!$E$5="Oui",$AA744,NOT($AB744),OR($AE744="",Accueil!$E$7="",NOT(ISNUMBER(Accueil!$E$7)),$AE744&gt;=Accueil!$E$7))</f>
        <v>0</v>
      </c>
      <c r="AD744" s="228" t="b">
        <f ca="1">AND(Accueil!$Z$100="Régulière",Accueil!$E$8="Oui",$AA744,NOT($AB744),OR($AE744="",Accueil!$E$10="",NOT(ISNUMBER(Accueil!$E$10)),$AE744&gt;=Accueil!$E$10))</f>
        <v>0</v>
      </c>
      <c r="AE744" s="247" t="str">
        <f>IF(NOT(_xlfn.ISFORMULA(A744)),IF(ISNUMBER(A744),A744,IF(NOT(_xlfn.ISFORMULA(D744)),IF(AND(ISNUMBER(D744),D744&lt;&gt;0),Accueil!$B$7,IF(NOT(_xlfn.ISFORMULA(G744)),IF(AND(ISNUMBER(G744),G744&lt;&gt;0),Accueil!$B$7,""),"")),IF(NOT(_xlfn.ISFORMULA(G744)),IF(AND(ISNUMBER(G744),G744&lt;&gt;0),Accueil!$B$7,""),""))),IF(NOT(_xlfn.ISFORMULA(D744)),IF(AND(ISNUMBER(D744),D744&lt;&gt;0),Accueil!$B$7,IF(NOT(_xlfn.ISFORMULA(G744)),IF(AND(ISNUMBER(G744),G744&lt;&gt;0),Accueil!$B$7,""),"")),IF(NOT(_xlfn.ISFORMULA(G744)),IF(AND(ISNUMBER(G744),G744&lt;&gt;0),Accueil!$B$7,""),"")))</f>
        <v/>
      </c>
      <c r="AF744" s="231" t="str">
        <f t="shared" ca="1" si="127"/>
        <v/>
      </c>
      <c r="AG744" s="231">
        <f ca="1">IF($AC744,ROUND(IF(ISNUMBER(E744),E744,0)*(IF(OR(ISNUMBER(SEARCH("Non déductible",$C744)),ISNUMBER(SEARCH("Non deductible",$C744))),0,IF(ISNUMBER(SEARCH("Repas",$C744)),0.5,IF(ISNUMBER(SEARCH("Bureau à domicile",$C744)),Accueil!$B$13,IF(OR(ISNUMBER(SEARCH("Véhicule",$C744)),ISNUMBER(SEARCH("Vehicule",$C744)),ISNUMBER(SEARCH("vehicule",$C744))),Accueil!$B$14,IFERROR(VLOOKUP($C744,$L$3:$P$43,5,FALSE),1)))))),2),0)</f>
        <v>0</v>
      </c>
      <c r="AH744" s="231">
        <f ca="1">IF($AD744,ROUND(IF(ISNUMBER(F744),F744,0)*(IF(OR(ISNUMBER(SEARCH("Non déductible",$C744)),ISNUMBER(SEARCH("Non deductible",$C744))),0,IF(ISNUMBER(SEARCH("Repas",$C744)),0.5,IF(ISNUMBER(SEARCH("Bureau à domicile",$C744)),Accueil!$B$13,IF(OR(ISNUMBER(SEARCH("Véhicule",$C744)),ISNUMBER(SEARCH("Vehicule",$C744)),ISNUMBER(SEARCH("vehicule",$C744))),Accueil!$B$14,IFERROR(VLOOKUP($C744,$L$3:$P$43,5,FALSE),1)))))),2),0)</f>
        <v>0</v>
      </c>
    </row>
    <row r="745" spans="1:34" ht="20.100000000000001" customHeight="1" x14ac:dyDescent="0.25">
      <c r="A745" s="248" t="str">
        <f>IF(NOT(_xlfn.ISFORMULA(D745)),IF(AND(ISNUMBER(D745),D745&lt;&gt;0),Accueil!$B$7,IF(NOT(_xlfn.ISFORMULA(G745)),IF(AND(ISNUMBER(G745),G745&lt;&gt;0),Accueil!$B$7,""),"")),IF(NOT(_xlfn.ISFORMULA(G745)),IF(AND(ISNUMBER(G745),G745&lt;&gt;0),Accueil!$B$7,""),""))</f>
        <v/>
      </c>
      <c r="B745" s="37"/>
      <c r="C745" s="50"/>
      <c r="D745" s="249" t="str">
        <f t="shared" ca="1" si="118"/>
        <v/>
      </c>
      <c r="E745" s="223" t="str">
        <f t="shared" ca="1" si="119"/>
        <v/>
      </c>
      <c r="F745" s="223" t="str">
        <f t="shared" ca="1" si="120"/>
        <v/>
      </c>
      <c r="G745" s="224" t="str">
        <f t="shared" ca="1" si="121"/>
        <v/>
      </c>
      <c r="H745" s="255" t="str">
        <f t="shared" ca="1" si="122"/>
        <v/>
      </c>
      <c r="I745" s="251" t="str">
        <f t="shared" ca="1" si="123"/>
        <v/>
      </c>
      <c r="J745" s="244" t="str">
        <f t="shared" ca="1" si="124"/>
        <v/>
      </c>
      <c r="K745" s="35"/>
      <c r="L745" s="148"/>
      <c r="M745" s="148"/>
      <c r="N745" s="148"/>
      <c r="O745" s="148"/>
      <c r="P745" s="148"/>
      <c r="Q745" s="148"/>
      <c r="R745" s="148"/>
      <c r="S745" s="148"/>
      <c r="T745" s="197"/>
      <c r="U745" s="35"/>
      <c r="X745" s="148"/>
      <c r="Y745" s="148"/>
      <c r="Z745" s="148"/>
      <c r="AA745" s="228" t="b">
        <f t="shared" ca="1" si="125"/>
        <v>1</v>
      </c>
      <c r="AB745" s="228" t="b">
        <f t="shared" si="126"/>
        <v>0</v>
      </c>
      <c r="AC745" s="228" t="b">
        <f ca="1">AND(Accueil!$Z$100="Régulière",Accueil!$E$5="Oui",$AA745,NOT($AB745),OR($AE745="",Accueil!$E$7="",NOT(ISNUMBER(Accueil!$E$7)),$AE745&gt;=Accueil!$E$7))</f>
        <v>0</v>
      </c>
      <c r="AD745" s="228" t="b">
        <f ca="1">AND(Accueil!$Z$100="Régulière",Accueil!$E$8="Oui",$AA745,NOT($AB745),OR($AE745="",Accueil!$E$10="",NOT(ISNUMBER(Accueil!$E$10)),$AE745&gt;=Accueil!$E$10))</f>
        <v>0</v>
      </c>
      <c r="AE745" s="247" t="str">
        <f>IF(NOT(_xlfn.ISFORMULA(A745)),IF(ISNUMBER(A745),A745,IF(NOT(_xlfn.ISFORMULA(D745)),IF(AND(ISNUMBER(D745),D745&lt;&gt;0),Accueil!$B$7,IF(NOT(_xlfn.ISFORMULA(G745)),IF(AND(ISNUMBER(G745),G745&lt;&gt;0),Accueil!$B$7,""),"")),IF(NOT(_xlfn.ISFORMULA(G745)),IF(AND(ISNUMBER(G745),G745&lt;&gt;0),Accueil!$B$7,""),""))),IF(NOT(_xlfn.ISFORMULA(D745)),IF(AND(ISNUMBER(D745),D745&lt;&gt;0),Accueil!$B$7,IF(NOT(_xlfn.ISFORMULA(G745)),IF(AND(ISNUMBER(G745),G745&lt;&gt;0),Accueil!$B$7,""),"")),IF(NOT(_xlfn.ISFORMULA(G745)),IF(AND(ISNUMBER(G745),G745&lt;&gt;0),Accueil!$B$7,""),"")))</f>
        <v/>
      </c>
      <c r="AF745" s="231" t="str">
        <f t="shared" ca="1" si="127"/>
        <v/>
      </c>
      <c r="AG745" s="231">
        <f ca="1">IF($AC745,ROUND(IF(ISNUMBER(E745),E745,0)*(IF(OR(ISNUMBER(SEARCH("Non déductible",$C745)),ISNUMBER(SEARCH("Non deductible",$C745))),0,IF(ISNUMBER(SEARCH("Repas",$C745)),0.5,IF(ISNUMBER(SEARCH("Bureau à domicile",$C745)),Accueil!$B$13,IF(OR(ISNUMBER(SEARCH("Véhicule",$C745)),ISNUMBER(SEARCH("Vehicule",$C745)),ISNUMBER(SEARCH("vehicule",$C745))),Accueil!$B$14,IFERROR(VLOOKUP($C745,$L$3:$P$43,5,FALSE),1)))))),2),0)</f>
        <v>0</v>
      </c>
      <c r="AH745" s="231">
        <f ca="1">IF($AD745,ROUND(IF(ISNUMBER(F745),F745,0)*(IF(OR(ISNUMBER(SEARCH("Non déductible",$C745)),ISNUMBER(SEARCH("Non deductible",$C745))),0,IF(ISNUMBER(SEARCH("Repas",$C745)),0.5,IF(ISNUMBER(SEARCH("Bureau à domicile",$C745)),Accueil!$B$13,IF(OR(ISNUMBER(SEARCH("Véhicule",$C745)),ISNUMBER(SEARCH("Vehicule",$C745)),ISNUMBER(SEARCH("vehicule",$C745))),Accueil!$B$14,IFERROR(VLOOKUP($C745,$L$3:$P$43,5,FALSE),1)))))),2),0)</f>
        <v>0</v>
      </c>
    </row>
    <row r="746" spans="1:34" ht="20.100000000000001" customHeight="1" x14ac:dyDescent="0.25">
      <c r="A746" s="248" t="str">
        <f>IF(NOT(_xlfn.ISFORMULA(D746)),IF(AND(ISNUMBER(D746),D746&lt;&gt;0),Accueil!$B$7,IF(NOT(_xlfn.ISFORMULA(G746)),IF(AND(ISNUMBER(G746),G746&lt;&gt;0),Accueil!$B$7,""),"")),IF(NOT(_xlfn.ISFORMULA(G746)),IF(AND(ISNUMBER(G746),G746&lt;&gt;0),Accueil!$B$7,""),""))</f>
        <v/>
      </c>
      <c r="B746" s="37"/>
      <c r="C746" s="50"/>
      <c r="D746" s="249" t="str">
        <f t="shared" ca="1" si="118"/>
        <v/>
      </c>
      <c r="E746" s="223" t="str">
        <f t="shared" ca="1" si="119"/>
        <v/>
      </c>
      <c r="F746" s="223" t="str">
        <f t="shared" ca="1" si="120"/>
        <v/>
      </c>
      <c r="G746" s="224" t="str">
        <f t="shared" ca="1" si="121"/>
        <v/>
      </c>
      <c r="H746" s="255" t="str">
        <f t="shared" ca="1" si="122"/>
        <v/>
      </c>
      <c r="I746" s="251" t="str">
        <f t="shared" ca="1" si="123"/>
        <v/>
      </c>
      <c r="J746" s="244" t="str">
        <f t="shared" ca="1" si="124"/>
        <v/>
      </c>
      <c r="K746" s="35"/>
      <c r="L746" s="148"/>
      <c r="M746" s="148"/>
      <c r="N746" s="148"/>
      <c r="O746" s="148"/>
      <c r="P746" s="148"/>
      <c r="Q746" s="148"/>
      <c r="R746" s="148"/>
      <c r="S746" s="148"/>
      <c r="T746" s="197"/>
      <c r="U746" s="35"/>
      <c r="X746" s="148"/>
      <c r="Y746" s="148"/>
      <c r="Z746" s="148"/>
      <c r="AA746" s="228" t="b">
        <f t="shared" ca="1" si="125"/>
        <v>1</v>
      </c>
      <c r="AB746" s="228" t="b">
        <f t="shared" si="126"/>
        <v>0</v>
      </c>
      <c r="AC746" s="228" t="b">
        <f ca="1">AND(Accueil!$Z$100="Régulière",Accueil!$E$5="Oui",$AA746,NOT($AB746),OR($AE746="",Accueil!$E$7="",NOT(ISNUMBER(Accueil!$E$7)),$AE746&gt;=Accueil!$E$7))</f>
        <v>0</v>
      </c>
      <c r="AD746" s="228" t="b">
        <f ca="1">AND(Accueil!$Z$100="Régulière",Accueil!$E$8="Oui",$AA746,NOT($AB746),OR($AE746="",Accueil!$E$10="",NOT(ISNUMBER(Accueil!$E$10)),$AE746&gt;=Accueil!$E$10))</f>
        <v>0</v>
      </c>
      <c r="AE746" s="247" t="str">
        <f>IF(NOT(_xlfn.ISFORMULA(A746)),IF(ISNUMBER(A746),A746,IF(NOT(_xlfn.ISFORMULA(D746)),IF(AND(ISNUMBER(D746),D746&lt;&gt;0),Accueil!$B$7,IF(NOT(_xlfn.ISFORMULA(G746)),IF(AND(ISNUMBER(G746),G746&lt;&gt;0),Accueil!$B$7,""),"")),IF(NOT(_xlfn.ISFORMULA(G746)),IF(AND(ISNUMBER(G746),G746&lt;&gt;0),Accueil!$B$7,""),""))),IF(NOT(_xlfn.ISFORMULA(D746)),IF(AND(ISNUMBER(D746),D746&lt;&gt;0),Accueil!$B$7,IF(NOT(_xlfn.ISFORMULA(G746)),IF(AND(ISNUMBER(G746),G746&lt;&gt;0),Accueil!$B$7,""),"")),IF(NOT(_xlfn.ISFORMULA(G746)),IF(AND(ISNUMBER(G746),G746&lt;&gt;0),Accueil!$B$7,""),"")))</f>
        <v/>
      </c>
      <c r="AF746" s="231" t="str">
        <f t="shared" ca="1" si="127"/>
        <v/>
      </c>
      <c r="AG746" s="231">
        <f ca="1">IF($AC746,ROUND(IF(ISNUMBER(E746),E746,0)*(IF(OR(ISNUMBER(SEARCH("Non déductible",$C746)),ISNUMBER(SEARCH("Non deductible",$C746))),0,IF(ISNUMBER(SEARCH("Repas",$C746)),0.5,IF(ISNUMBER(SEARCH("Bureau à domicile",$C746)),Accueil!$B$13,IF(OR(ISNUMBER(SEARCH("Véhicule",$C746)),ISNUMBER(SEARCH("Vehicule",$C746)),ISNUMBER(SEARCH("vehicule",$C746))),Accueil!$B$14,IFERROR(VLOOKUP($C746,$L$3:$P$43,5,FALSE),1)))))),2),0)</f>
        <v>0</v>
      </c>
      <c r="AH746" s="231">
        <f ca="1">IF($AD746,ROUND(IF(ISNUMBER(F746),F746,0)*(IF(OR(ISNUMBER(SEARCH("Non déductible",$C746)),ISNUMBER(SEARCH("Non deductible",$C746))),0,IF(ISNUMBER(SEARCH("Repas",$C746)),0.5,IF(ISNUMBER(SEARCH("Bureau à domicile",$C746)),Accueil!$B$13,IF(OR(ISNUMBER(SEARCH("Véhicule",$C746)),ISNUMBER(SEARCH("Vehicule",$C746)),ISNUMBER(SEARCH("vehicule",$C746))),Accueil!$B$14,IFERROR(VLOOKUP($C746,$L$3:$P$43,5,FALSE),1)))))),2),0)</f>
        <v>0</v>
      </c>
    </row>
    <row r="747" spans="1:34" ht="20.100000000000001" customHeight="1" x14ac:dyDescent="0.25">
      <c r="A747" s="248" t="str">
        <f>IF(NOT(_xlfn.ISFORMULA(D747)),IF(AND(ISNUMBER(D747),D747&lt;&gt;0),Accueil!$B$7,IF(NOT(_xlfn.ISFORMULA(G747)),IF(AND(ISNUMBER(G747),G747&lt;&gt;0),Accueil!$B$7,""),"")),IF(NOT(_xlfn.ISFORMULA(G747)),IF(AND(ISNUMBER(G747),G747&lt;&gt;0),Accueil!$B$7,""),""))</f>
        <v/>
      </c>
      <c r="B747" s="37"/>
      <c r="C747" s="50"/>
      <c r="D747" s="249" t="str">
        <f t="shared" ca="1" si="118"/>
        <v/>
      </c>
      <c r="E747" s="223" t="str">
        <f t="shared" ca="1" si="119"/>
        <v/>
      </c>
      <c r="F747" s="223" t="str">
        <f t="shared" ca="1" si="120"/>
        <v/>
      </c>
      <c r="G747" s="224" t="str">
        <f t="shared" ca="1" si="121"/>
        <v/>
      </c>
      <c r="H747" s="255" t="str">
        <f t="shared" ca="1" si="122"/>
        <v/>
      </c>
      <c r="I747" s="251" t="str">
        <f t="shared" ca="1" si="123"/>
        <v/>
      </c>
      <c r="J747" s="244" t="str">
        <f t="shared" ca="1" si="124"/>
        <v/>
      </c>
      <c r="K747" s="35"/>
      <c r="L747" s="148"/>
      <c r="M747" s="148"/>
      <c r="N747" s="148"/>
      <c r="O747" s="148"/>
      <c r="P747" s="148"/>
      <c r="Q747" s="148"/>
      <c r="R747" s="148"/>
      <c r="S747" s="148"/>
      <c r="T747" s="197"/>
      <c r="U747" s="35"/>
      <c r="X747" s="148"/>
      <c r="Y747" s="148"/>
      <c r="Z747" s="148"/>
      <c r="AA747" s="228" t="b">
        <f t="shared" ca="1" si="125"/>
        <v>1</v>
      </c>
      <c r="AB747" s="228" t="b">
        <f t="shared" si="126"/>
        <v>0</v>
      </c>
      <c r="AC747" s="228" t="b">
        <f ca="1">AND(Accueil!$Z$100="Régulière",Accueil!$E$5="Oui",$AA747,NOT($AB747),OR($AE747="",Accueil!$E$7="",NOT(ISNUMBER(Accueil!$E$7)),$AE747&gt;=Accueil!$E$7))</f>
        <v>0</v>
      </c>
      <c r="AD747" s="228" t="b">
        <f ca="1">AND(Accueil!$Z$100="Régulière",Accueil!$E$8="Oui",$AA747,NOT($AB747),OR($AE747="",Accueil!$E$10="",NOT(ISNUMBER(Accueil!$E$10)),$AE747&gt;=Accueil!$E$10))</f>
        <v>0</v>
      </c>
      <c r="AE747" s="247" t="str">
        <f>IF(NOT(_xlfn.ISFORMULA(A747)),IF(ISNUMBER(A747),A747,IF(NOT(_xlfn.ISFORMULA(D747)),IF(AND(ISNUMBER(D747),D747&lt;&gt;0),Accueil!$B$7,IF(NOT(_xlfn.ISFORMULA(G747)),IF(AND(ISNUMBER(G747),G747&lt;&gt;0),Accueil!$B$7,""),"")),IF(NOT(_xlfn.ISFORMULA(G747)),IF(AND(ISNUMBER(G747),G747&lt;&gt;0),Accueil!$B$7,""),""))),IF(NOT(_xlfn.ISFORMULA(D747)),IF(AND(ISNUMBER(D747),D747&lt;&gt;0),Accueil!$B$7,IF(NOT(_xlfn.ISFORMULA(G747)),IF(AND(ISNUMBER(G747),G747&lt;&gt;0),Accueil!$B$7,""),"")),IF(NOT(_xlfn.ISFORMULA(G747)),IF(AND(ISNUMBER(G747),G747&lt;&gt;0),Accueil!$B$7,""),"")))</f>
        <v/>
      </c>
      <c r="AF747" s="231" t="str">
        <f t="shared" ca="1" si="127"/>
        <v/>
      </c>
      <c r="AG747" s="231">
        <f ca="1">IF($AC747,ROUND(IF(ISNUMBER(E747),E747,0)*(IF(OR(ISNUMBER(SEARCH("Non déductible",$C747)),ISNUMBER(SEARCH("Non deductible",$C747))),0,IF(ISNUMBER(SEARCH("Repas",$C747)),0.5,IF(ISNUMBER(SEARCH("Bureau à domicile",$C747)),Accueil!$B$13,IF(OR(ISNUMBER(SEARCH("Véhicule",$C747)),ISNUMBER(SEARCH("Vehicule",$C747)),ISNUMBER(SEARCH("vehicule",$C747))),Accueil!$B$14,IFERROR(VLOOKUP($C747,$L$3:$P$43,5,FALSE),1)))))),2),0)</f>
        <v>0</v>
      </c>
      <c r="AH747" s="231">
        <f ca="1">IF($AD747,ROUND(IF(ISNUMBER(F747),F747,0)*(IF(OR(ISNUMBER(SEARCH("Non déductible",$C747)),ISNUMBER(SEARCH("Non deductible",$C747))),0,IF(ISNUMBER(SEARCH("Repas",$C747)),0.5,IF(ISNUMBER(SEARCH("Bureau à domicile",$C747)),Accueil!$B$13,IF(OR(ISNUMBER(SEARCH("Véhicule",$C747)),ISNUMBER(SEARCH("Vehicule",$C747)),ISNUMBER(SEARCH("vehicule",$C747))),Accueil!$B$14,IFERROR(VLOOKUP($C747,$L$3:$P$43,5,FALSE),1)))))),2),0)</f>
        <v>0</v>
      </c>
    </row>
    <row r="748" spans="1:34" ht="20.100000000000001" customHeight="1" x14ac:dyDescent="0.25">
      <c r="A748" s="248" t="str">
        <f>IF(NOT(_xlfn.ISFORMULA(D748)),IF(AND(ISNUMBER(D748),D748&lt;&gt;0),Accueil!$B$7,IF(NOT(_xlfn.ISFORMULA(G748)),IF(AND(ISNUMBER(G748),G748&lt;&gt;0),Accueil!$B$7,""),"")),IF(NOT(_xlfn.ISFORMULA(G748)),IF(AND(ISNUMBER(G748),G748&lt;&gt;0),Accueil!$B$7,""),""))</f>
        <v/>
      </c>
      <c r="B748" s="37"/>
      <c r="C748" s="50"/>
      <c r="D748" s="249" t="str">
        <f t="shared" ca="1" si="118"/>
        <v/>
      </c>
      <c r="E748" s="223" t="str">
        <f t="shared" ca="1" si="119"/>
        <v/>
      </c>
      <c r="F748" s="223" t="str">
        <f t="shared" ca="1" si="120"/>
        <v/>
      </c>
      <c r="G748" s="224" t="str">
        <f t="shared" ca="1" si="121"/>
        <v/>
      </c>
      <c r="H748" s="255" t="str">
        <f t="shared" ca="1" si="122"/>
        <v/>
      </c>
      <c r="I748" s="251" t="str">
        <f t="shared" ca="1" si="123"/>
        <v/>
      </c>
      <c r="J748" s="244" t="str">
        <f t="shared" ca="1" si="124"/>
        <v/>
      </c>
      <c r="K748" s="35"/>
      <c r="L748" s="148"/>
      <c r="M748" s="148"/>
      <c r="N748" s="148"/>
      <c r="O748" s="148"/>
      <c r="P748" s="148"/>
      <c r="Q748" s="148"/>
      <c r="R748" s="148"/>
      <c r="S748" s="148"/>
      <c r="T748" s="197"/>
      <c r="U748" s="35"/>
      <c r="X748" s="148"/>
      <c r="Y748" s="148"/>
      <c r="Z748" s="148"/>
      <c r="AA748" s="228" t="b">
        <f t="shared" ca="1" si="125"/>
        <v>1</v>
      </c>
      <c r="AB748" s="228" t="b">
        <f t="shared" si="126"/>
        <v>0</v>
      </c>
      <c r="AC748" s="228" t="b">
        <f ca="1">AND(Accueil!$Z$100="Régulière",Accueil!$E$5="Oui",$AA748,NOT($AB748),OR($AE748="",Accueil!$E$7="",NOT(ISNUMBER(Accueil!$E$7)),$AE748&gt;=Accueil!$E$7))</f>
        <v>0</v>
      </c>
      <c r="AD748" s="228" t="b">
        <f ca="1">AND(Accueil!$Z$100="Régulière",Accueil!$E$8="Oui",$AA748,NOT($AB748),OR($AE748="",Accueil!$E$10="",NOT(ISNUMBER(Accueil!$E$10)),$AE748&gt;=Accueil!$E$10))</f>
        <v>0</v>
      </c>
      <c r="AE748" s="247" t="str">
        <f>IF(NOT(_xlfn.ISFORMULA(A748)),IF(ISNUMBER(A748),A748,IF(NOT(_xlfn.ISFORMULA(D748)),IF(AND(ISNUMBER(D748),D748&lt;&gt;0),Accueil!$B$7,IF(NOT(_xlfn.ISFORMULA(G748)),IF(AND(ISNUMBER(G748),G748&lt;&gt;0),Accueil!$B$7,""),"")),IF(NOT(_xlfn.ISFORMULA(G748)),IF(AND(ISNUMBER(G748),G748&lt;&gt;0),Accueil!$B$7,""),""))),IF(NOT(_xlfn.ISFORMULA(D748)),IF(AND(ISNUMBER(D748),D748&lt;&gt;0),Accueil!$B$7,IF(NOT(_xlfn.ISFORMULA(G748)),IF(AND(ISNUMBER(G748),G748&lt;&gt;0),Accueil!$B$7,""),"")),IF(NOT(_xlfn.ISFORMULA(G748)),IF(AND(ISNUMBER(G748),G748&lt;&gt;0),Accueil!$B$7,""),"")))</f>
        <v/>
      </c>
      <c r="AF748" s="231" t="str">
        <f t="shared" ca="1" si="127"/>
        <v/>
      </c>
      <c r="AG748" s="231">
        <f ca="1">IF($AC748,ROUND(IF(ISNUMBER(E748),E748,0)*(IF(OR(ISNUMBER(SEARCH("Non déductible",$C748)),ISNUMBER(SEARCH("Non deductible",$C748))),0,IF(ISNUMBER(SEARCH("Repas",$C748)),0.5,IF(ISNUMBER(SEARCH("Bureau à domicile",$C748)),Accueil!$B$13,IF(OR(ISNUMBER(SEARCH("Véhicule",$C748)),ISNUMBER(SEARCH("Vehicule",$C748)),ISNUMBER(SEARCH("vehicule",$C748))),Accueil!$B$14,IFERROR(VLOOKUP($C748,$L$3:$P$43,5,FALSE),1)))))),2),0)</f>
        <v>0</v>
      </c>
      <c r="AH748" s="231">
        <f ca="1">IF($AD748,ROUND(IF(ISNUMBER(F748),F748,0)*(IF(OR(ISNUMBER(SEARCH("Non déductible",$C748)),ISNUMBER(SEARCH("Non deductible",$C748))),0,IF(ISNUMBER(SEARCH("Repas",$C748)),0.5,IF(ISNUMBER(SEARCH("Bureau à domicile",$C748)),Accueil!$B$13,IF(OR(ISNUMBER(SEARCH("Véhicule",$C748)),ISNUMBER(SEARCH("Vehicule",$C748)),ISNUMBER(SEARCH("vehicule",$C748))),Accueil!$B$14,IFERROR(VLOOKUP($C748,$L$3:$P$43,5,FALSE),1)))))),2),0)</f>
        <v>0</v>
      </c>
    </row>
    <row r="749" spans="1:34" ht="20.100000000000001" customHeight="1" x14ac:dyDescent="0.25">
      <c r="A749" s="248" t="str">
        <f>IF(NOT(_xlfn.ISFORMULA(D749)),IF(AND(ISNUMBER(D749),D749&lt;&gt;0),Accueil!$B$7,IF(NOT(_xlfn.ISFORMULA(G749)),IF(AND(ISNUMBER(G749),G749&lt;&gt;0),Accueil!$B$7,""),"")),IF(NOT(_xlfn.ISFORMULA(G749)),IF(AND(ISNUMBER(G749),G749&lt;&gt;0),Accueil!$B$7,""),""))</f>
        <v/>
      </c>
      <c r="B749" s="37"/>
      <c r="C749" s="50"/>
      <c r="D749" s="249" t="str">
        <f t="shared" ca="1" si="118"/>
        <v/>
      </c>
      <c r="E749" s="223" t="str">
        <f t="shared" ca="1" si="119"/>
        <v/>
      </c>
      <c r="F749" s="223" t="str">
        <f t="shared" ca="1" si="120"/>
        <v/>
      </c>
      <c r="G749" s="224" t="str">
        <f t="shared" ca="1" si="121"/>
        <v/>
      </c>
      <c r="H749" s="255" t="str">
        <f t="shared" ca="1" si="122"/>
        <v/>
      </c>
      <c r="I749" s="251" t="str">
        <f t="shared" ca="1" si="123"/>
        <v/>
      </c>
      <c r="J749" s="244" t="str">
        <f t="shared" ca="1" si="124"/>
        <v/>
      </c>
      <c r="K749" s="35"/>
      <c r="L749" s="148"/>
      <c r="M749" s="148"/>
      <c r="N749" s="148"/>
      <c r="O749" s="148"/>
      <c r="P749" s="148"/>
      <c r="Q749" s="148"/>
      <c r="R749" s="148"/>
      <c r="S749" s="148"/>
      <c r="T749" s="197"/>
      <c r="U749" s="35"/>
      <c r="X749" s="148"/>
      <c r="Y749" s="148"/>
      <c r="Z749" s="148"/>
      <c r="AA749" s="228" t="b">
        <f t="shared" ca="1" si="125"/>
        <v>1</v>
      </c>
      <c r="AB749" s="228" t="b">
        <f t="shared" si="126"/>
        <v>0</v>
      </c>
      <c r="AC749" s="228" t="b">
        <f ca="1">AND(Accueil!$Z$100="Régulière",Accueil!$E$5="Oui",$AA749,NOT($AB749),OR($AE749="",Accueil!$E$7="",NOT(ISNUMBER(Accueil!$E$7)),$AE749&gt;=Accueil!$E$7))</f>
        <v>0</v>
      </c>
      <c r="AD749" s="228" t="b">
        <f ca="1">AND(Accueil!$Z$100="Régulière",Accueil!$E$8="Oui",$AA749,NOT($AB749),OR($AE749="",Accueil!$E$10="",NOT(ISNUMBER(Accueil!$E$10)),$AE749&gt;=Accueil!$E$10))</f>
        <v>0</v>
      </c>
      <c r="AE749" s="247" t="str">
        <f>IF(NOT(_xlfn.ISFORMULA(A749)),IF(ISNUMBER(A749),A749,IF(NOT(_xlfn.ISFORMULA(D749)),IF(AND(ISNUMBER(D749),D749&lt;&gt;0),Accueil!$B$7,IF(NOT(_xlfn.ISFORMULA(G749)),IF(AND(ISNUMBER(G749),G749&lt;&gt;0),Accueil!$B$7,""),"")),IF(NOT(_xlfn.ISFORMULA(G749)),IF(AND(ISNUMBER(G749),G749&lt;&gt;0),Accueil!$B$7,""),""))),IF(NOT(_xlfn.ISFORMULA(D749)),IF(AND(ISNUMBER(D749),D749&lt;&gt;0),Accueil!$B$7,IF(NOT(_xlfn.ISFORMULA(G749)),IF(AND(ISNUMBER(G749),G749&lt;&gt;0),Accueil!$B$7,""),"")),IF(NOT(_xlfn.ISFORMULA(G749)),IF(AND(ISNUMBER(G749),G749&lt;&gt;0),Accueil!$B$7,""),"")))</f>
        <v/>
      </c>
      <c r="AF749" s="231" t="str">
        <f t="shared" ca="1" si="127"/>
        <v/>
      </c>
      <c r="AG749" s="231">
        <f ca="1">IF($AC749,ROUND(IF(ISNUMBER(E749),E749,0)*(IF(OR(ISNUMBER(SEARCH("Non déductible",$C749)),ISNUMBER(SEARCH("Non deductible",$C749))),0,IF(ISNUMBER(SEARCH("Repas",$C749)),0.5,IF(ISNUMBER(SEARCH("Bureau à domicile",$C749)),Accueil!$B$13,IF(OR(ISNUMBER(SEARCH("Véhicule",$C749)),ISNUMBER(SEARCH("Vehicule",$C749)),ISNUMBER(SEARCH("vehicule",$C749))),Accueil!$B$14,IFERROR(VLOOKUP($C749,$L$3:$P$43,5,FALSE),1)))))),2),0)</f>
        <v>0</v>
      </c>
      <c r="AH749" s="231">
        <f ca="1">IF($AD749,ROUND(IF(ISNUMBER(F749),F749,0)*(IF(OR(ISNUMBER(SEARCH("Non déductible",$C749)),ISNUMBER(SEARCH("Non deductible",$C749))),0,IF(ISNUMBER(SEARCH("Repas",$C749)),0.5,IF(ISNUMBER(SEARCH("Bureau à domicile",$C749)),Accueil!$B$13,IF(OR(ISNUMBER(SEARCH("Véhicule",$C749)),ISNUMBER(SEARCH("Vehicule",$C749)),ISNUMBER(SEARCH("vehicule",$C749))),Accueil!$B$14,IFERROR(VLOOKUP($C749,$L$3:$P$43,5,FALSE),1)))))),2),0)</f>
        <v>0</v>
      </c>
    </row>
    <row r="750" spans="1:34" ht="20.100000000000001" customHeight="1" x14ac:dyDescent="0.25">
      <c r="A750" s="248" t="str">
        <f>IF(NOT(_xlfn.ISFORMULA(D750)),IF(AND(ISNUMBER(D750),D750&lt;&gt;0),Accueil!$B$7,IF(NOT(_xlfn.ISFORMULA(G750)),IF(AND(ISNUMBER(G750),G750&lt;&gt;0),Accueil!$B$7,""),"")),IF(NOT(_xlfn.ISFORMULA(G750)),IF(AND(ISNUMBER(G750),G750&lt;&gt;0),Accueil!$B$7,""),""))</f>
        <v/>
      </c>
      <c r="B750" s="37"/>
      <c r="C750" s="50"/>
      <c r="D750" s="249" t="str">
        <f t="shared" ca="1" si="118"/>
        <v/>
      </c>
      <c r="E750" s="223" t="str">
        <f t="shared" ca="1" si="119"/>
        <v/>
      </c>
      <c r="F750" s="223" t="str">
        <f t="shared" ca="1" si="120"/>
        <v/>
      </c>
      <c r="G750" s="224" t="str">
        <f t="shared" ca="1" si="121"/>
        <v/>
      </c>
      <c r="H750" s="255" t="str">
        <f t="shared" ca="1" si="122"/>
        <v/>
      </c>
      <c r="I750" s="251" t="str">
        <f t="shared" ca="1" si="123"/>
        <v/>
      </c>
      <c r="J750" s="244" t="str">
        <f t="shared" ca="1" si="124"/>
        <v/>
      </c>
      <c r="K750" s="35"/>
      <c r="L750" s="148"/>
      <c r="M750" s="148"/>
      <c r="N750" s="148"/>
      <c r="O750" s="148"/>
      <c r="P750" s="148"/>
      <c r="Q750" s="148"/>
      <c r="R750" s="148"/>
      <c r="S750" s="148"/>
      <c r="T750" s="197"/>
      <c r="U750" s="35"/>
      <c r="X750" s="148"/>
      <c r="Y750" s="148"/>
      <c r="Z750" s="148"/>
      <c r="AA750" s="228" t="b">
        <f t="shared" ca="1" si="125"/>
        <v>1</v>
      </c>
      <c r="AB750" s="228" t="b">
        <f t="shared" si="126"/>
        <v>0</v>
      </c>
      <c r="AC750" s="228" t="b">
        <f ca="1">AND(Accueil!$Z$100="Régulière",Accueil!$E$5="Oui",$AA750,NOT($AB750),OR($AE750="",Accueil!$E$7="",NOT(ISNUMBER(Accueil!$E$7)),$AE750&gt;=Accueil!$E$7))</f>
        <v>0</v>
      </c>
      <c r="AD750" s="228" t="b">
        <f ca="1">AND(Accueil!$Z$100="Régulière",Accueil!$E$8="Oui",$AA750,NOT($AB750),OR($AE750="",Accueil!$E$10="",NOT(ISNUMBER(Accueil!$E$10)),$AE750&gt;=Accueil!$E$10))</f>
        <v>0</v>
      </c>
      <c r="AE750" s="247" t="str">
        <f>IF(NOT(_xlfn.ISFORMULA(A750)),IF(ISNUMBER(A750),A750,IF(NOT(_xlfn.ISFORMULA(D750)),IF(AND(ISNUMBER(D750),D750&lt;&gt;0),Accueil!$B$7,IF(NOT(_xlfn.ISFORMULA(G750)),IF(AND(ISNUMBER(G750),G750&lt;&gt;0),Accueil!$B$7,""),"")),IF(NOT(_xlfn.ISFORMULA(G750)),IF(AND(ISNUMBER(G750),G750&lt;&gt;0),Accueil!$B$7,""),""))),IF(NOT(_xlfn.ISFORMULA(D750)),IF(AND(ISNUMBER(D750),D750&lt;&gt;0),Accueil!$B$7,IF(NOT(_xlfn.ISFORMULA(G750)),IF(AND(ISNUMBER(G750),G750&lt;&gt;0),Accueil!$B$7,""),"")),IF(NOT(_xlfn.ISFORMULA(G750)),IF(AND(ISNUMBER(G750),G750&lt;&gt;0),Accueil!$B$7,""),"")))</f>
        <v/>
      </c>
      <c r="AF750" s="231" t="str">
        <f t="shared" ca="1" si="127"/>
        <v/>
      </c>
      <c r="AG750" s="231">
        <f ca="1">IF($AC750,ROUND(IF(ISNUMBER(E750),E750,0)*(IF(OR(ISNUMBER(SEARCH("Non déductible",$C750)),ISNUMBER(SEARCH("Non deductible",$C750))),0,IF(ISNUMBER(SEARCH("Repas",$C750)),0.5,IF(ISNUMBER(SEARCH("Bureau à domicile",$C750)),Accueil!$B$13,IF(OR(ISNUMBER(SEARCH("Véhicule",$C750)),ISNUMBER(SEARCH("Vehicule",$C750)),ISNUMBER(SEARCH("vehicule",$C750))),Accueil!$B$14,IFERROR(VLOOKUP($C750,$L$3:$P$43,5,FALSE),1)))))),2),0)</f>
        <v>0</v>
      </c>
      <c r="AH750" s="231">
        <f ca="1">IF($AD750,ROUND(IF(ISNUMBER(F750),F750,0)*(IF(OR(ISNUMBER(SEARCH("Non déductible",$C750)),ISNUMBER(SEARCH("Non deductible",$C750))),0,IF(ISNUMBER(SEARCH("Repas",$C750)),0.5,IF(ISNUMBER(SEARCH("Bureau à domicile",$C750)),Accueil!$B$13,IF(OR(ISNUMBER(SEARCH("Véhicule",$C750)),ISNUMBER(SEARCH("Vehicule",$C750)),ISNUMBER(SEARCH("vehicule",$C750))),Accueil!$B$14,IFERROR(VLOOKUP($C750,$L$3:$P$43,5,FALSE),1)))))),2),0)</f>
        <v>0</v>
      </c>
    </row>
    <row r="751" spans="1:34" ht="20.100000000000001" customHeight="1" x14ac:dyDescent="0.25">
      <c r="A751" s="248" t="str">
        <f>IF(NOT(_xlfn.ISFORMULA(D751)),IF(AND(ISNUMBER(D751),D751&lt;&gt;0),Accueil!$B$7,IF(NOT(_xlfn.ISFORMULA(G751)),IF(AND(ISNUMBER(G751),G751&lt;&gt;0),Accueil!$B$7,""),"")),IF(NOT(_xlfn.ISFORMULA(G751)),IF(AND(ISNUMBER(G751),G751&lt;&gt;0),Accueil!$B$7,""),""))</f>
        <v/>
      </c>
      <c r="B751" s="37"/>
      <c r="C751" s="50"/>
      <c r="D751" s="249" t="str">
        <f t="shared" ca="1" si="118"/>
        <v/>
      </c>
      <c r="E751" s="223" t="str">
        <f t="shared" ca="1" si="119"/>
        <v/>
      </c>
      <c r="F751" s="223" t="str">
        <f t="shared" ca="1" si="120"/>
        <v/>
      </c>
      <c r="G751" s="224" t="str">
        <f t="shared" ca="1" si="121"/>
        <v/>
      </c>
      <c r="H751" s="255" t="str">
        <f t="shared" ca="1" si="122"/>
        <v/>
      </c>
      <c r="I751" s="251" t="str">
        <f t="shared" ca="1" si="123"/>
        <v/>
      </c>
      <c r="J751" s="244" t="str">
        <f t="shared" ca="1" si="124"/>
        <v/>
      </c>
      <c r="K751" s="35"/>
      <c r="L751" s="148"/>
      <c r="M751" s="148"/>
      <c r="N751" s="148"/>
      <c r="O751" s="148"/>
      <c r="P751" s="148"/>
      <c r="Q751" s="148"/>
      <c r="R751" s="148"/>
      <c r="S751" s="148"/>
      <c r="T751" s="197"/>
      <c r="U751" s="35"/>
      <c r="X751" s="148"/>
      <c r="Y751" s="148"/>
      <c r="Z751" s="148"/>
      <c r="AA751" s="228" t="b">
        <f t="shared" ca="1" si="125"/>
        <v>1</v>
      </c>
      <c r="AB751" s="228" t="b">
        <f t="shared" si="126"/>
        <v>0</v>
      </c>
      <c r="AC751" s="228" t="b">
        <f ca="1">AND(Accueil!$Z$100="Régulière",Accueil!$E$5="Oui",$AA751,NOT($AB751),OR($AE751="",Accueil!$E$7="",NOT(ISNUMBER(Accueil!$E$7)),$AE751&gt;=Accueil!$E$7))</f>
        <v>0</v>
      </c>
      <c r="AD751" s="228" t="b">
        <f ca="1">AND(Accueil!$Z$100="Régulière",Accueil!$E$8="Oui",$AA751,NOT($AB751),OR($AE751="",Accueil!$E$10="",NOT(ISNUMBER(Accueil!$E$10)),$AE751&gt;=Accueil!$E$10))</f>
        <v>0</v>
      </c>
      <c r="AE751" s="247" t="str">
        <f>IF(NOT(_xlfn.ISFORMULA(A751)),IF(ISNUMBER(A751),A751,IF(NOT(_xlfn.ISFORMULA(D751)),IF(AND(ISNUMBER(D751),D751&lt;&gt;0),Accueil!$B$7,IF(NOT(_xlfn.ISFORMULA(G751)),IF(AND(ISNUMBER(G751),G751&lt;&gt;0),Accueil!$B$7,""),"")),IF(NOT(_xlfn.ISFORMULA(G751)),IF(AND(ISNUMBER(G751),G751&lt;&gt;0),Accueil!$B$7,""),""))),IF(NOT(_xlfn.ISFORMULA(D751)),IF(AND(ISNUMBER(D751),D751&lt;&gt;0),Accueil!$B$7,IF(NOT(_xlfn.ISFORMULA(G751)),IF(AND(ISNUMBER(G751),G751&lt;&gt;0),Accueil!$B$7,""),"")),IF(NOT(_xlfn.ISFORMULA(G751)),IF(AND(ISNUMBER(G751),G751&lt;&gt;0),Accueil!$B$7,""),"")))</f>
        <v/>
      </c>
      <c r="AF751" s="231" t="str">
        <f t="shared" ca="1" si="127"/>
        <v/>
      </c>
      <c r="AG751" s="231">
        <f ca="1">IF($AC751,ROUND(IF(ISNUMBER(E751),E751,0)*(IF(OR(ISNUMBER(SEARCH("Non déductible",$C751)),ISNUMBER(SEARCH("Non deductible",$C751))),0,IF(ISNUMBER(SEARCH("Repas",$C751)),0.5,IF(ISNUMBER(SEARCH("Bureau à domicile",$C751)),Accueil!$B$13,IF(OR(ISNUMBER(SEARCH("Véhicule",$C751)),ISNUMBER(SEARCH("Vehicule",$C751)),ISNUMBER(SEARCH("vehicule",$C751))),Accueil!$B$14,IFERROR(VLOOKUP($C751,$L$3:$P$43,5,FALSE),1)))))),2),0)</f>
        <v>0</v>
      </c>
      <c r="AH751" s="231">
        <f ca="1">IF($AD751,ROUND(IF(ISNUMBER(F751),F751,0)*(IF(OR(ISNUMBER(SEARCH("Non déductible",$C751)),ISNUMBER(SEARCH("Non deductible",$C751))),0,IF(ISNUMBER(SEARCH("Repas",$C751)),0.5,IF(ISNUMBER(SEARCH("Bureau à domicile",$C751)),Accueil!$B$13,IF(OR(ISNUMBER(SEARCH("Véhicule",$C751)),ISNUMBER(SEARCH("Vehicule",$C751)),ISNUMBER(SEARCH("vehicule",$C751))),Accueil!$B$14,IFERROR(VLOOKUP($C751,$L$3:$P$43,5,FALSE),1)))))),2),0)</f>
        <v>0</v>
      </c>
    </row>
    <row r="752" spans="1:34" ht="20.100000000000001" customHeight="1" x14ac:dyDescent="0.25">
      <c r="A752" s="248" t="str">
        <f>IF(NOT(_xlfn.ISFORMULA(D752)),IF(AND(ISNUMBER(D752),D752&lt;&gt;0),Accueil!$B$7,IF(NOT(_xlfn.ISFORMULA(G752)),IF(AND(ISNUMBER(G752),G752&lt;&gt;0),Accueil!$B$7,""),"")),IF(NOT(_xlfn.ISFORMULA(G752)),IF(AND(ISNUMBER(G752),G752&lt;&gt;0),Accueil!$B$7,""),""))</f>
        <v/>
      </c>
      <c r="B752" s="37"/>
      <c r="C752" s="50"/>
      <c r="D752" s="249" t="str">
        <f t="shared" ca="1" si="118"/>
        <v/>
      </c>
      <c r="E752" s="223" t="str">
        <f t="shared" ca="1" si="119"/>
        <v/>
      </c>
      <c r="F752" s="223" t="str">
        <f t="shared" ca="1" si="120"/>
        <v/>
      </c>
      <c r="G752" s="224" t="str">
        <f t="shared" ca="1" si="121"/>
        <v/>
      </c>
      <c r="H752" s="255" t="str">
        <f t="shared" ca="1" si="122"/>
        <v/>
      </c>
      <c r="I752" s="251" t="str">
        <f t="shared" ca="1" si="123"/>
        <v/>
      </c>
      <c r="J752" s="244" t="str">
        <f t="shared" ca="1" si="124"/>
        <v/>
      </c>
      <c r="K752" s="35"/>
      <c r="L752" s="148"/>
      <c r="M752" s="148"/>
      <c r="N752" s="148"/>
      <c r="O752" s="148"/>
      <c r="P752" s="148"/>
      <c r="Q752" s="148"/>
      <c r="R752" s="148"/>
      <c r="S752" s="148"/>
      <c r="T752" s="197"/>
      <c r="U752" s="35"/>
      <c r="X752" s="148"/>
      <c r="Y752" s="148"/>
      <c r="Z752" s="148"/>
      <c r="AA752" s="228" t="b">
        <f t="shared" ca="1" si="125"/>
        <v>1</v>
      </c>
      <c r="AB752" s="228" t="b">
        <f t="shared" si="126"/>
        <v>0</v>
      </c>
      <c r="AC752" s="228" t="b">
        <f ca="1">AND(Accueil!$Z$100="Régulière",Accueil!$E$5="Oui",$AA752,NOT($AB752),OR($AE752="",Accueil!$E$7="",NOT(ISNUMBER(Accueil!$E$7)),$AE752&gt;=Accueil!$E$7))</f>
        <v>0</v>
      </c>
      <c r="AD752" s="228" t="b">
        <f ca="1">AND(Accueil!$Z$100="Régulière",Accueil!$E$8="Oui",$AA752,NOT($AB752),OR($AE752="",Accueil!$E$10="",NOT(ISNUMBER(Accueil!$E$10)),$AE752&gt;=Accueil!$E$10))</f>
        <v>0</v>
      </c>
      <c r="AE752" s="247" t="str">
        <f>IF(NOT(_xlfn.ISFORMULA(A752)),IF(ISNUMBER(A752),A752,IF(NOT(_xlfn.ISFORMULA(D752)),IF(AND(ISNUMBER(D752),D752&lt;&gt;0),Accueil!$B$7,IF(NOT(_xlfn.ISFORMULA(G752)),IF(AND(ISNUMBER(G752),G752&lt;&gt;0),Accueil!$B$7,""),"")),IF(NOT(_xlfn.ISFORMULA(G752)),IF(AND(ISNUMBER(G752),G752&lt;&gt;0),Accueil!$B$7,""),""))),IF(NOT(_xlfn.ISFORMULA(D752)),IF(AND(ISNUMBER(D752),D752&lt;&gt;0),Accueil!$B$7,IF(NOT(_xlfn.ISFORMULA(G752)),IF(AND(ISNUMBER(G752),G752&lt;&gt;0),Accueil!$B$7,""),"")),IF(NOT(_xlfn.ISFORMULA(G752)),IF(AND(ISNUMBER(G752),G752&lt;&gt;0),Accueil!$B$7,""),"")))</f>
        <v/>
      </c>
      <c r="AF752" s="231" t="str">
        <f t="shared" ca="1" si="127"/>
        <v/>
      </c>
      <c r="AG752" s="231">
        <f ca="1">IF($AC752,ROUND(IF(ISNUMBER(E752),E752,0)*(IF(OR(ISNUMBER(SEARCH("Non déductible",$C752)),ISNUMBER(SEARCH("Non deductible",$C752))),0,IF(ISNUMBER(SEARCH("Repas",$C752)),0.5,IF(ISNUMBER(SEARCH("Bureau à domicile",$C752)),Accueil!$B$13,IF(OR(ISNUMBER(SEARCH("Véhicule",$C752)),ISNUMBER(SEARCH("Vehicule",$C752)),ISNUMBER(SEARCH("vehicule",$C752))),Accueil!$B$14,IFERROR(VLOOKUP($C752,$L$3:$P$43,5,FALSE),1)))))),2),0)</f>
        <v>0</v>
      </c>
      <c r="AH752" s="231">
        <f ca="1">IF($AD752,ROUND(IF(ISNUMBER(F752),F752,0)*(IF(OR(ISNUMBER(SEARCH("Non déductible",$C752)),ISNUMBER(SEARCH("Non deductible",$C752))),0,IF(ISNUMBER(SEARCH("Repas",$C752)),0.5,IF(ISNUMBER(SEARCH("Bureau à domicile",$C752)),Accueil!$B$13,IF(OR(ISNUMBER(SEARCH("Véhicule",$C752)),ISNUMBER(SEARCH("Vehicule",$C752)),ISNUMBER(SEARCH("vehicule",$C752))),Accueil!$B$14,IFERROR(VLOOKUP($C752,$L$3:$P$43,5,FALSE),1)))))),2),0)</f>
        <v>0</v>
      </c>
    </row>
    <row r="753" spans="1:34" ht="20.100000000000001" customHeight="1" x14ac:dyDescent="0.25">
      <c r="A753" s="248" t="str">
        <f>IF(NOT(_xlfn.ISFORMULA(D753)),IF(AND(ISNUMBER(D753),D753&lt;&gt;0),Accueil!$B$7,IF(NOT(_xlfn.ISFORMULA(G753)),IF(AND(ISNUMBER(G753),G753&lt;&gt;0),Accueil!$B$7,""),"")),IF(NOT(_xlfn.ISFORMULA(G753)),IF(AND(ISNUMBER(G753),G753&lt;&gt;0),Accueil!$B$7,""),""))</f>
        <v/>
      </c>
      <c r="B753" s="37"/>
      <c r="C753" s="50"/>
      <c r="D753" s="249" t="str">
        <f t="shared" ca="1" si="118"/>
        <v/>
      </c>
      <c r="E753" s="223" t="str">
        <f t="shared" ca="1" si="119"/>
        <v/>
      </c>
      <c r="F753" s="223" t="str">
        <f t="shared" ca="1" si="120"/>
        <v/>
      </c>
      <c r="G753" s="224" t="str">
        <f t="shared" ca="1" si="121"/>
        <v/>
      </c>
      <c r="H753" s="255" t="str">
        <f t="shared" ca="1" si="122"/>
        <v/>
      </c>
      <c r="I753" s="251" t="str">
        <f t="shared" ca="1" si="123"/>
        <v/>
      </c>
      <c r="J753" s="244" t="str">
        <f t="shared" ca="1" si="124"/>
        <v/>
      </c>
      <c r="K753" s="35"/>
      <c r="L753" s="148"/>
      <c r="M753" s="148"/>
      <c r="N753" s="148"/>
      <c r="O753" s="148"/>
      <c r="P753" s="148"/>
      <c r="Q753" s="148"/>
      <c r="R753" s="148"/>
      <c r="S753" s="148"/>
      <c r="T753" s="197"/>
      <c r="U753" s="35"/>
      <c r="X753" s="148"/>
      <c r="Y753" s="148"/>
      <c r="Z753" s="148"/>
      <c r="AA753" s="228" t="b">
        <f t="shared" ca="1" si="125"/>
        <v>1</v>
      </c>
      <c r="AB753" s="228" t="b">
        <f t="shared" si="126"/>
        <v>0</v>
      </c>
      <c r="AC753" s="228" t="b">
        <f ca="1">AND(Accueil!$Z$100="Régulière",Accueil!$E$5="Oui",$AA753,NOT($AB753),OR($AE753="",Accueil!$E$7="",NOT(ISNUMBER(Accueil!$E$7)),$AE753&gt;=Accueil!$E$7))</f>
        <v>0</v>
      </c>
      <c r="AD753" s="228" t="b">
        <f ca="1">AND(Accueil!$Z$100="Régulière",Accueil!$E$8="Oui",$AA753,NOT($AB753),OR($AE753="",Accueil!$E$10="",NOT(ISNUMBER(Accueil!$E$10)),$AE753&gt;=Accueil!$E$10))</f>
        <v>0</v>
      </c>
      <c r="AE753" s="247" t="str">
        <f>IF(NOT(_xlfn.ISFORMULA(A753)),IF(ISNUMBER(A753),A753,IF(NOT(_xlfn.ISFORMULA(D753)),IF(AND(ISNUMBER(D753),D753&lt;&gt;0),Accueil!$B$7,IF(NOT(_xlfn.ISFORMULA(G753)),IF(AND(ISNUMBER(G753),G753&lt;&gt;0),Accueil!$B$7,""),"")),IF(NOT(_xlfn.ISFORMULA(G753)),IF(AND(ISNUMBER(G753),G753&lt;&gt;0),Accueil!$B$7,""),""))),IF(NOT(_xlfn.ISFORMULA(D753)),IF(AND(ISNUMBER(D753),D753&lt;&gt;0),Accueil!$B$7,IF(NOT(_xlfn.ISFORMULA(G753)),IF(AND(ISNUMBER(G753),G753&lt;&gt;0),Accueil!$B$7,""),"")),IF(NOT(_xlfn.ISFORMULA(G753)),IF(AND(ISNUMBER(G753),G753&lt;&gt;0),Accueil!$B$7,""),"")))</f>
        <v/>
      </c>
      <c r="AF753" s="231" t="str">
        <f t="shared" ca="1" si="127"/>
        <v/>
      </c>
      <c r="AG753" s="231">
        <f ca="1">IF($AC753,ROUND(IF(ISNUMBER(E753),E753,0)*(IF(OR(ISNUMBER(SEARCH("Non déductible",$C753)),ISNUMBER(SEARCH("Non deductible",$C753))),0,IF(ISNUMBER(SEARCH("Repas",$C753)),0.5,IF(ISNUMBER(SEARCH("Bureau à domicile",$C753)),Accueil!$B$13,IF(OR(ISNUMBER(SEARCH("Véhicule",$C753)),ISNUMBER(SEARCH("Vehicule",$C753)),ISNUMBER(SEARCH("vehicule",$C753))),Accueil!$B$14,IFERROR(VLOOKUP($C753,$L$3:$P$43,5,FALSE),1)))))),2),0)</f>
        <v>0</v>
      </c>
      <c r="AH753" s="231">
        <f ca="1">IF($AD753,ROUND(IF(ISNUMBER(F753),F753,0)*(IF(OR(ISNUMBER(SEARCH("Non déductible",$C753)),ISNUMBER(SEARCH("Non deductible",$C753))),0,IF(ISNUMBER(SEARCH("Repas",$C753)),0.5,IF(ISNUMBER(SEARCH("Bureau à domicile",$C753)),Accueil!$B$13,IF(OR(ISNUMBER(SEARCH("Véhicule",$C753)),ISNUMBER(SEARCH("Vehicule",$C753)),ISNUMBER(SEARCH("vehicule",$C753))),Accueil!$B$14,IFERROR(VLOOKUP($C753,$L$3:$P$43,5,FALSE),1)))))),2),0)</f>
        <v>0</v>
      </c>
    </row>
    <row r="754" spans="1:34" ht="20.100000000000001" customHeight="1" x14ac:dyDescent="0.25">
      <c r="A754" s="248" t="str">
        <f>IF(NOT(_xlfn.ISFORMULA(D754)),IF(AND(ISNUMBER(D754),D754&lt;&gt;0),Accueil!$B$7,IF(NOT(_xlfn.ISFORMULA(G754)),IF(AND(ISNUMBER(G754),G754&lt;&gt;0),Accueil!$B$7,""),"")),IF(NOT(_xlfn.ISFORMULA(G754)),IF(AND(ISNUMBER(G754),G754&lt;&gt;0),Accueil!$B$7,""),""))</f>
        <v/>
      </c>
      <c r="B754" s="37"/>
      <c r="C754" s="50"/>
      <c r="D754" s="249" t="str">
        <f t="shared" ca="1" si="118"/>
        <v/>
      </c>
      <c r="E754" s="223" t="str">
        <f t="shared" ca="1" si="119"/>
        <v/>
      </c>
      <c r="F754" s="223" t="str">
        <f t="shared" ca="1" si="120"/>
        <v/>
      </c>
      <c r="G754" s="224" t="str">
        <f t="shared" ca="1" si="121"/>
        <v/>
      </c>
      <c r="H754" s="255" t="str">
        <f t="shared" ca="1" si="122"/>
        <v/>
      </c>
      <c r="I754" s="251" t="str">
        <f t="shared" ca="1" si="123"/>
        <v/>
      </c>
      <c r="J754" s="244" t="str">
        <f t="shared" ca="1" si="124"/>
        <v/>
      </c>
      <c r="K754" s="35"/>
      <c r="L754" s="148"/>
      <c r="M754" s="148"/>
      <c r="N754" s="148"/>
      <c r="O754" s="148"/>
      <c r="P754" s="148"/>
      <c r="Q754" s="148"/>
      <c r="R754" s="148"/>
      <c r="S754" s="148"/>
      <c r="T754" s="197"/>
      <c r="U754" s="35"/>
      <c r="X754" s="148"/>
      <c r="Y754" s="148"/>
      <c r="Z754" s="148"/>
      <c r="AA754" s="228" t="b">
        <f t="shared" ca="1" si="125"/>
        <v>1</v>
      </c>
      <c r="AB754" s="228" t="b">
        <f t="shared" si="126"/>
        <v>0</v>
      </c>
      <c r="AC754" s="228" t="b">
        <f ca="1">AND(Accueil!$Z$100="Régulière",Accueil!$E$5="Oui",$AA754,NOT($AB754),OR($AE754="",Accueil!$E$7="",NOT(ISNUMBER(Accueil!$E$7)),$AE754&gt;=Accueil!$E$7))</f>
        <v>0</v>
      </c>
      <c r="AD754" s="228" t="b">
        <f ca="1">AND(Accueil!$Z$100="Régulière",Accueil!$E$8="Oui",$AA754,NOT($AB754),OR($AE754="",Accueil!$E$10="",NOT(ISNUMBER(Accueil!$E$10)),$AE754&gt;=Accueil!$E$10))</f>
        <v>0</v>
      </c>
      <c r="AE754" s="247" t="str">
        <f>IF(NOT(_xlfn.ISFORMULA(A754)),IF(ISNUMBER(A754),A754,IF(NOT(_xlfn.ISFORMULA(D754)),IF(AND(ISNUMBER(D754),D754&lt;&gt;0),Accueil!$B$7,IF(NOT(_xlfn.ISFORMULA(G754)),IF(AND(ISNUMBER(G754),G754&lt;&gt;0),Accueil!$B$7,""),"")),IF(NOT(_xlfn.ISFORMULA(G754)),IF(AND(ISNUMBER(G754),G754&lt;&gt;0),Accueil!$B$7,""),""))),IF(NOT(_xlfn.ISFORMULA(D754)),IF(AND(ISNUMBER(D754),D754&lt;&gt;0),Accueil!$B$7,IF(NOT(_xlfn.ISFORMULA(G754)),IF(AND(ISNUMBER(G754),G754&lt;&gt;0),Accueil!$B$7,""),"")),IF(NOT(_xlfn.ISFORMULA(G754)),IF(AND(ISNUMBER(G754),G754&lt;&gt;0),Accueil!$B$7,""),"")))</f>
        <v/>
      </c>
      <c r="AF754" s="231" t="str">
        <f t="shared" ca="1" si="127"/>
        <v/>
      </c>
      <c r="AG754" s="231">
        <f ca="1">IF($AC754,ROUND(IF(ISNUMBER(E754),E754,0)*(IF(OR(ISNUMBER(SEARCH("Non déductible",$C754)),ISNUMBER(SEARCH("Non deductible",$C754))),0,IF(ISNUMBER(SEARCH("Repas",$C754)),0.5,IF(ISNUMBER(SEARCH("Bureau à domicile",$C754)),Accueil!$B$13,IF(OR(ISNUMBER(SEARCH("Véhicule",$C754)),ISNUMBER(SEARCH("Vehicule",$C754)),ISNUMBER(SEARCH("vehicule",$C754))),Accueil!$B$14,IFERROR(VLOOKUP($C754,$L$3:$P$43,5,FALSE),1)))))),2),0)</f>
        <v>0</v>
      </c>
      <c r="AH754" s="231">
        <f ca="1">IF($AD754,ROUND(IF(ISNUMBER(F754),F754,0)*(IF(OR(ISNUMBER(SEARCH("Non déductible",$C754)),ISNUMBER(SEARCH("Non deductible",$C754))),0,IF(ISNUMBER(SEARCH("Repas",$C754)),0.5,IF(ISNUMBER(SEARCH("Bureau à domicile",$C754)),Accueil!$B$13,IF(OR(ISNUMBER(SEARCH("Véhicule",$C754)),ISNUMBER(SEARCH("Vehicule",$C754)),ISNUMBER(SEARCH("vehicule",$C754))),Accueil!$B$14,IFERROR(VLOOKUP($C754,$L$3:$P$43,5,FALSE),1)))))),2),0)</f>
        <v>0</v>
      </c>
    </row>
    <row r="755" spans="1:34" ht="20.100000000000001" customHeight="1" x14ac:dyDescent="0.25">
      <c r="A755" s="248" t="str">
        <f>IF(NOT(_xlfn.ISFORMULA(D755)),IF(AND(ISNUMBER(D755),D755&lt;&gt;0),Accueil!$B$7,IF(NOT(_xlfn.ISFORMULA(G755)),IF(AND(ISNUMBER(G755),G755&lt;&gt;0),Accueil!$B$7,""),"")),IF(NOT(_xlfn.ISFORMULA(G755)),IF(AND(ISNUMBER(G755),G755&lt;&gt;0),Accueil!$B$7,""),""))</f>
        <v/>
      </c>
      <c r="B755" s="37"/>
      <c r="C755" s="50"/>
      <c r="D755" s="249" t="str">
        <f t="shared" ca="1" si="118"/>
        <v/>
      </c>
      <c r="E755" s="223" t="str">
        <f t="shared" ca="1" si="119"/>
        <v/>
      </c>
      <c r="F755" s="223" t="str">
        <f t="shared" ca="1" si="120"/>
        <v/>
      </c>
      <c r="G755" s="224" t="str">
        <f t="shared" ca="1" si="121"/>
        <v/>
      </c>
      <c r="H755" s="255" t="str">
        <f t="shared" ca="1" si="122"/>
        <v/>
      </c>
      <c r="I755" s="251" t="str">
        <f t="shared" ca="1" si="123"/>
        <v/>
      </c>
      <c r="J755" s="244" t="str">
        <f t="shared" ca="1" si="124"/>
        <v/>
      </c>
      <c r="K755" s="35"/>
      <c r="L755" s="148"/>
      <c r="M755" s="148"/>
      <c r="N755" s="148"/>
      <c r="O755" s="148"/>
      <c r="P755" s="148"/>
      <c r="Q755" s="148"/>
      <c r="R755" s="148"/>
      <c r="S755" s="148"/>
      <c r="T755" s="197"/>
      <c r="U755" s="35"/>
      <c r="X755" s="148"/>
      <c r="Y755" s="148"/>
      <c r="Z755" s="148"/>
      <c r="AA755" s="228" t="b">
        <f t="shared" ca="1" si="125"/>
        <v>1</v>
      </c>
      <c r="AB755" s="228" t="b">
        <f t="shared" si="126"/>
        <v>0</v>
      </c>
      <c r="AC755" s="228" t="b">
        <f ca="1">AND(Accueil!$Z$100="Régulière",Accueil!$E$5="Oui",$AA755,NOT($AB755),OR($AE755="",Accueil!$E$7="",NOT(ISNUMBER(Accueil!$E$7)),$AE755&gt;=Accueil!$E$7))</f>
        <v>0</v>
      </c>
      <c r="AD755" s="228" t="b">
        <f ca="1">AND(Accueil!$Z$100="Régulière",Accueil!$E$8="Oui",$AA755,NOT($AB755),OR($AE755="",Accueil!$E$10="",NOT(ISNUMBER(Accueil!$E$10)),$AE755&gt;=Accueil!$E$10))</f>
        <v>0</v>
      </c>
      <c r="AE755" s="247" t="str">
        <f>IF(NOT(_xlfn.ISFORMULA(A755)),IF(ISNUMBER(A755),A755,IF(NOT(_xlfn.ISFORMULA(D755)),IF(AND(ISNUMBER(D755),D755&lt;&gt;0),Accueil!$B$7,IF(NOT(_xlfn.ISFORMULA(G755)),IF(AND(ISNUMBER(G755),G755&lt;&gt;0),Accueil!$B$7,""),"")),IF(NOT(_xlfn.ISFORMULA(G755)),IF(AND(ISNUMBER(G755),G755&lt;&gt;0),Accueil!$B$7,""),""))),IF(NOT(_xlfn.ISFORMULA(D755)),IF(AND(ISNUMBER(D755),D755&lt;&gt;0),Accueil!$B$7,IF(NOT(_xlfn.ISFORMULA(G755)),IF(AND(ISNUMBER(G755),G755&lt;&gt;0),Accueil!$B$7,""),"")),IF(NOT(_xlfn.ISFORMULA(G755)),IF(AND(ISNUMBER(G755),G755&lt;&gt;0),Accueil!$B$7,""),"")))</f>
        <v/>
      </c>
      <c r="AF755" s="231" t="str">
        <f t="shared" ca="1" si="127"/>
        <v/>
      </c>
      <c r="AG755" s="231">
        <f ca="1">IF($AC755,ROUND(IF(ISNUMBER(E755),E755,0)*(IF(OR(ISNUMBER(SEARCH("Non déductible",$C755)),ISNUMBER(SEARCH("Non deductible",$C755))),0,IF(ISNUMBER(SEARCH("Repas",$C755)),0.5,IF(ISNUMBER(SEARCH("Bureau à domicile",$C755)),Accueil!$B$13,IF(OR(ISNUMBER(SEARCH("Véhicule",$C755)),ISNUMBER(SEARCH("Vehicule",$C755)),ISNUMBER(SEARCH("vehicule",$C755))),Accueil!$B$14,IFERROR(VLOOKUP($C755,$L$3:$P$43,5,FALSE),1)))))),2),0)</f>
        <v>0</v>
      </c>
      <c r="AH755" s="231">
        <f ca="1">IF($AD755,ROUND(IF(ISNUMBER(F755),F755,0)*(IF(OR(ISNUMBER(SEARCH("Non déductible",$C755)),ISNUMBER(SEARCH("Non deductible",$C755))),0,IF(ISNUMBER(SEARCH("Repas",$C755)),0.5,IF(ISNUMBER(SEARCH("Bureau à domicile",$C755)),Accueil!$B$13,IF(OR(ISNUMBER(SEARCH("Véhicule",$C755)),ISNUMBER(SEARCH("Vehicule",$C755)),ISNUMBER(SEARCH("vehicule",$C755))),Accueil!$B$14,IFERROR(VLOOKUP($C755,$L$3:$P$43,5,FALSE),1)))))),2),0)</f>
        <v>0</v>
      </c>
    </row>
    <row r="756" spans="1:34" ht="20.100000000000001" customHeight="1" x14ac:dyDescent="0.25">
      <c r="A756" s="248" t="str">
        <f>IF(NOT(_xlfn.ISFORMULA(D756)),IF(AND(ISNUMBER(D756),D756&lt;&gt;0),Accueil!$B$7,IF(NOT(_xlfn.ISFORMULA(G756)),IF(AND(ISNUMBER(G756),G756&lt;&gt;0),Accueil!$B$7,""),"")),IF(NOT(_xlfn.ISFORMULA(G756)),IF(AND(ISNUMBER(G756),G756&lt;&gt;0),Accueil!$B$7,""),""))</f>
        <v/>
      </c>
      <c r="B756" s="37"/>
      <c r="C756" s="50"/>
      <c r="D756" s="249" t="str">
        <f t="shared" ca="1" si="118"/>
        <v/>
      </c>
      <c r="E756" s="223" t="str">
        <f t="shared" ca="1" si="119"/>
        <v/>
      </c>
      <c r="F756" s="223" t="str">
        <f t="shared" ca="1" si="120"/>
        <v/>
      </c>
      <c r="G756" s="224" t="str">
        <f t="shared" ca="1" si="121"/>
        <v/>
      </c>
      <c r="H756" s="255" t="str">
        <f t="shared" ca="1" si="122"/>
        <v/>
      </c>
      <c r="I756" s="251" t="str">
        <f t="shared" ca="1" si="123"/>
        <v/>
      </c>
      <c r="J756" s="244" t="str">
        <f t="shared" ca="1" si="124"/>
        <v/>
      </c>
      <c r="K756" s="35"/>
      <c r="L756" s="148"/>
      <c r="M756" s="148"/>
      <c r="N756" s="148"/>
      <c r="O756" s="148"/>
      <c r="P756" s="148"/>
      <c r="Q756" s="148"/>
      <c r="R756" s="148"/>
      <c r="S756" s="148"/>
      <c r="T756" s="197"/>
      <c r="U756" s="35"/>
      <c r="X756" s="148"/>
      <c r="Y756" s="148"/>
      <c r="Z756" s="148"/>
      <c r="AA756" s="228" t="b">
        <f t="shared" ca="1" si="125"/>
        <v>1</v>
      </c>
      <c r="AB756" s="228" t="b">
        <f t="shared" si="126"/>
        <v>0</v>
      </c>
      <c r="AC756" s="228" t="b">
        <f ca="1">AND(Accueil!$Z$100="Régulière",Accueil!$E$5="Oui",$AA756,NOT($AB756),OR($AE756="",Accueil!$E$7="",NOT(ISNUMBER(Accueil!$E$7)),$AE756&gt;=Accueil!$E$7))</f>
        <v>0</v>
      </c>
      <c r="AD756" s="228" t="b">
        <f ca="1">AND(Accueil!$Z$100="Régulière",Accueil!$E$8="Oui",$AA756,NOT($AB756),OR($AE756="",Accueil!$E$10="",NOT(ISNUMBER(Accueil!$E$10)),$AE756&gt;=Accueil!$E$10))</f>
        <v>0</v>
      </c>
      <c r="AE756" s="247" t="str">
        <f>IF(NOT(_xlfn.ISFORMULA(A756)),IF(ISNUMBER(A756),A756,IF(NOT(_xlfn.ISFORMULA(D756)),IF(AND(ISNUMBER(D756),D756&lt;&gt;0),Accueil!$B$7,IF(NOT(_xlfn.ISFORMULA(G756)),IF(AND(ISNUMBER(G756),G756&lt;&gt;0),Accueil!$B$7,""),"")),IF(NOT(_xlfn.ISFORMULA(G756)),IF(AND(ISNUMBER(G756),G756&lt;&gt;0),Accueil!$B$7,""),""))),IF(NOT(_xlfn.ISFORMULA(D756)),IF(AND(ISNUMBER(D756),D756&lt;&gt;0),Accueil!$B$7,IF(NOT(_xlfn.ISFORMULA(G756)),IF(AND(ISNUMBER(G756),G756&lt;&gt;0),Accueil!$B$7,""),"")),IF(NOT(_xlfn.ISFORMULA(G756)),IF(AND(ISNUMBER(G756),G756&lt;&gt;0),Accueil!$B$7,""),"")))</f>
        <v/>
      </c>
      <c r="AF756" s="231" t="str">
        <f t="shared" ca="1" si="127"/>
        <v/>
      </c>
      <c r="AG756" s="231">
        <f ca="1">IF($AC756,ROUND(IF(ISNUMBER(E756),E756,0)*(IF(OR(ISNUMBER(SEARCH("Non déductible",$C756)),ISNUMBER(SEARCH("Non deductible",$C756))),0,IF(ISNUMBER(SEARCH("Repas",$C756)),0.5,IF(ISNUMBER(SEARCH("Bureau à domicile",$C756)),Accueil!$B$13,IF(OR(ISNUMBER(SEARCH("Véhicule",$C756)),ISNUMBER(SEARCH("Vehicule",$C756)),ISNUMBER(SEARCH("vehicule",$C756))),Accueil!$B$14,IFERROR(VLOOKUP($C756,$L$3:$P$43,5,FALSE),1)))))),2),0)</f>
        <v>0</v>
      </c>
      <c r="AH756" s="231">
        <f ca="1">IF($AD756,ROUND(IF(ISNUMBER(F756),F756,0)*(IF(OR(ISNUMBER(SEARCH("Non déductible",$C756)),ISNUMBER(SEARCH("Non deductible",$C756))),0,IF(ISNUMBER(SEARCH("Repas",$C756)),0.5,IF(ISNUMBER(SEARCH("Bureau à domicile",$C756)),Accueil!$B$13,IF(OR(ISNUMBER(SEARCH("Véhicule",$C756)),ISNUMBER(SEARCH("Vehicule",$C756)),ISNUMBER(SEARCH("vehicule",$C756))),Accueil!$B$14,IFERROR(VLOOKUP($C756,$L$3:$P$43,5,FALSE),1)))))),2),0)</f>
        <v>0</v>
      </c>
    </row>
    <row r="757" spans="1:34" ht="20.100000000000001" customHeight="1" x14ac:dyDescent="0.25">
      <c r="A757" s="248" t="str">
        <f>IF(NOT(_xlfn.ISFORMULA(D757)),IF(AND(ISNUMBER(D757),D757&lt;&gt;0),Accueil!$B$7,IF(NOT(_xlfn.ISFORMULA(G757)),IF(AND(ISNUMBER(G757),G757&lt;&gt;0),Accueil!$B$7,""),"")),IF(NOT(_xlfn.ISFORMULA(G757)),IF(AND(ISNUMBER(G757),G757&lt;&gt;0),Accueil!$B$7,""),""))</f>
        <v/>
      </c>
      <c r="B757" s="37"/>
      <c r="C757" s="50"/>
      <c r="D757" s="249" t="str">
        <f t="shared" ca="1" si="118"/>
        <v/>
      </c>
      <c r="E757" s="223" t="str">
        <f t="shared" ca="1" si="119"/>
        <v/>
      </c>
      <c r="F757" s="223" t="str">
        <f t="shared" ca="1" si="120"/>
        <v/>
      </c>
      <c r="G757" s="224" t="str">
        <f t="shared" ca="1" si="121"/>
        <v/>
      </c>
      <c r="H757" s="255" t="str">
        <f t="shared" ca="1" si="122"/>
        <v/>
      </c>
      <c r="I757" s="251" t="str">
        <f t="shared" ca="1" si="123"/>
        <v/>
      </c>
      <c r="J757" s="244" t="str">
        <f t="shared" ca="1" si="124"/>
        <v/>
      </c>
      <c r="K757" s="35"/>
      <c r="L757" s="148"/>
      <c r="M757" s="148"/>
      <c r="N757" s="148"/>
      <c r="O757" s="148"/>
      <c r="P757" s="148"/>
      <c r="Q757" s="148"/>
      <c r="R757" s="148"/>
      <c r="S757" s="148"/>
      <c r="T757" s="197"/>
      <c r="U757" s="35"/>
      <c r="X757" s="148"/>
      <c r="Y757" s="148"/>
      <c r="Z757" s="148"/>
      <c r="AA757" s="228" t="b">
        <f t="shared" ca="1" si="125"/>
        <v>1</v>
      </c>
      <c r="AB757" s="228" t="b">
        <f t="shared" si="126"/>
        <v>0</v>
      </c>
      <c r="AC757" s="228" t="b">
        <f ca="1">AND(Accueil!$Z$100="Régulière",Accueil!$E$5="Oui",$AA757,NOT($AB757),OR($AE757="",Accueil!$E$7="",NOT(ISNUMBER(Accueil!$E$7)),$AE757&gt;=Accueil!$E$7))</f>
        <v>0</v>
      </c>
      <c r="AD757" s="228" t="b">
        <f ca="1">AND(Accueil!$Z$100="Régulière",Accueil!$E$8="Oui",$AA757,NOT($AB757),OR($AE757="",Accueil!$E$10="",NOT(ISNUMBER(Accueil!$E$10)),$AE757&gt;=Accueil!$E$10))</f>
        <v>0</v>
      </c>
      <c r="AE757" s="247" t="str">
        <f>IF(NOT(_xlfn.ISFORMULA(A757)),IF(ISNUMBER(A757),A757,IF(NOT(_xlfn.ISFORMULA(D757)),IF(AND(ISNUMBER(D757),D757&lt;&gt;0),Accueil!$B$7,IF(NOT(_xlfn.ISFORMULA(G757)),IF(AND(ISNUMBER(G757),G757&lt;&gt;0),Accueil!$B$7,""),"")),IF(NOT(_xlfn.ISFORMULA(G757)),IF(AND(ISNUMBER(G757),G757&lt;&gt;0),Accueil!$B$7,""),""))),IF(NOT(_xlfn.ISFORMULA(D757)),IF(AND(ISNUMBER(D757),D757&lt;&gt;0),Accueil!$B$7,IF(NOT(_xlfn.ISFORMULA(G757)),IF(AND(ISNUMBER(G757),G757&lt;&gt;0),Accueil!$B$7,""),"")),IF(NOT(_xlfn.ISFORMULA(G757)),IF(AND(ISNUMBER(G757),G757&lt;&gt;0),Accueil!$B$7,""),"")))</f>
        <v/>
      </c>
      <c r="AF757" s="231" t="str">
        <f t="shared" ca="1" si="127"/>
        <v/>
      </c>
      <c r="AG757" s="231">
        <f ca="1">IF($AC757,ROUND(IF(ISNUMBER(E757),E757,0)*(IF(OR(ISNUMBER(SEARCH("Non déductible",$C757)),ISNUMBER(SEARCH("Non deductible",$C757))),0,IF(ISNUMBER(SEARCH("Repas",$C757)),0.5,IF(ISNUMBER(SEARCH("Bureau à domicile",$C757)),Accueil!$B$13,IF(OR(ISNUMBER(SEARCH("Véhicule",$C757)),ISNUMBER(SEARCH("Vehicule",$C757)),ISNUMBER(SEARCH("vehicule",$C757))),Accueil!$B$14,IFERROR(VLOOKUP($C757,$L$3:$P$43,5,FALSE),1)))))),2),0)</f>
        <v>0</v>
      </c>
      <c r="AH757" s="231">
        <f ca="1">IF($AD757,ROUND(IF(ISNUMBER(F757),F757,0)*(IF(OR(ISNUMBER(SEARCH("Non déductible",$C757)),ISNUMBER(SEARCH("Non deductible",$C757))),0,IF(ISNUMBER(SEARCH("Repas",$C757)),0.5,IF(ISNUMBER(SEARCH("Bureau à domicile",$C757)),Accueil!$B$13,IF(OR(ISNUMBER(SEARCH("Véhicule",$C757)),ISNUMBER(SEARCH("Vehicule",$C757)),ISNUMBER(SEARCH("vehicule",$C757))),Accueil!$B$14,IFERROR(VLOOKUP($C757,$L$3:$P$43,5,FALSE),1)))))),2),0)</f>
        <v>0</v>
      </c>
    </row>
    <row r="758" spans="1:34" ht="20.100000000000001" customHeight="1" x14ac:dyDescent="0.25">
      <c r="A758" s="248" t="str">
        <f>IF(NOT(_xlfn.ISFORMULA(D758)),IF(AND(ISNUMBER(D758),D758&lt;&gt;0),Accueil!$B$7,IF(NOT(_xlfn.ISFORMULA(G758)),IF(AND(ISNUMBER(G758),G758&lt;&gt;0),Accueil!$B$7,""),"")),IF(NOT(_xlfn.ISFORMULA(G758)),IF(AND(ISNUMBER(G758),G758&lt;&gt;0),Accueil!$B$7,""),""))</f>
        <v/>
      </c>
      <c r="B758" s="37"/>
      <c r="C758" s="50"/>
      <c r="D758" s="249" t="str">
        <f t="shared" ca="1" si="118"/>
        <v/>
      </c>
      <c r="E758" s="223" t="str">
        <f t="shared" ca="1" si="119"/>
        <v/>
      </c>
      <c r="F758" s="223" t="str">
        <f t="shared" ca="1" si="120"/>
        <v/>
      </c>
      <c r="G758" s="224" t="str">
        <f t="shared" ca="1" si="121"/>
        <v/>
      </c>
      <c r="H758" s="255" t="str">
        <f t="shared" ca="1" si="122"/>
        <v/>
      </c>
      <c r="I758" s="251" t="str">
        <f t="shared" ca="1" si="123"/>
        <v/>
      </c>
      <c r="J758" s="244" t="str">
        <f t="shared" ca="1" si="124"/>
        <v/>
      </c>
      <c r="K758" s="35"/>
      <c r="L758" s="148"/>
      <c r="M758" s="148"/>
      <c r="N758" s="148"/>
      <c r="O758" s="148"/>
      <c r="P758" s="148"/>
      <c r="Q758" s="148"/>
      <c r="R758" s="148"/>
      <c r="S758" s="148"/>
      <c r="T758" s="197"/>
      <c r="U758" s="35"/>
      <c r="X758" s="148"/>
      <c r="Y758" s="148"/>
      <c r="Z758" s="148"/>
      <c r="AA758" s="228" t="b">
        <f t="shared" ca="1" si="125"/>
        <v>1</v>
      </c>
      <c r="AB758" s="228" t="b">
        <f t="shared" si="126"/>
        <v>0</v>
      </c>
      <c r="AC758" s="228" t="b">
        <f ca="1">AND(Accueil!$Z$100="Régulière",Accueil!$E$5="Oui",$AA758,NOT($AB758),OR($AE758="",Accueil!$E$7="",NOT(ISNUMBER(Accueil!$E$7)),$AE758&gt;=Accueil!$E$7))</f>
        <v>0</v>
      </c>
      <c r="AD758" s="228" t="b">
        <f ca="1">AND(Accueil!$Z$100="Régulière",Accueil!$E$8="Oui",$AA758,NOT($AB758),OR($AE758="",Accueil!$E$10="",NOT(ISNUMBER(Accueil!$E$10)),$AE758&gt;=Accueil!$E$10))</f>
        <v>0</v>
      </c>
      <c r="AE758" s="247" t="str">
        <f>IF(NOT(_xlfn.ISFORMULA(A758)),IF(ISNUMBER(A758),A758,IF(NOT(_xlfn.ISFORMULA(D758)),IF(AND(ISNUMBER(D758),D758&lt;&gt;0),Accueil!$B$7,IF(NOT(_xlfn.ISFORMULA(G758)),IF(AND(ISNUMBER(G758),G758&lt;&gt;0),Accueil!$B$7,""),"")),IF(NOT(_xlfn.ISFORMULA(G758)),IF(AND(ISNUMBER(G758),G758&lt;&gt;0),Accueil!$B$7,""),""))),IF(NOT(_xlfn.ISFORMULA(D758)),IF(AND(ISNUMBER(D758),D758&lt;&gt;0),Accueil!$B$7,IF(NOT(_xlfn.ISFORMULA(G758)),IF(AND(ISNUMBER(G758),G758&lt;&gt;0),Accueil!$B$7,""),"")),IF(NOT(_xlfn.ISFORMULA(G758)),IF(AND(ISNUMBER(G758),G758&lt;&gt;0),Accueil!$B$7,""),"")))</f>
        <v/>
      </c>
      <c r="AF758" s="231" t="str">
        <f t="shared" ca="1" si="127"/>
        <v/>
      </c>
      <c r="AG758" s="231">
        <f ca="1">IF($AC758,ROUND(IF(ISNUMBER(E758),E758,0)*(IF(OR(ISNUMBER(SEARCH("Non déductible",$C758)),ISNUMBER(SEARCH("Non deductible",$C758))),0,IF(ISNUMBER(SEARCH("Repas",$C758)),0.5,IF(ISNUMBER(SEARCH("Bureau à domicile",$C758)),Accueil!$B$13,IF(OR(ISNUMBER(SEARCH("Véhicule",$C758)),ISNUMBER(SEARCH("Vehicule",$C758)),ISNUMBER(SEARCH("vehicule",$C758))),Accueil!$B$14,IFERROR(VLOOKUP($C758,$L$3:$P$43,5,FALSE),1)))))),2),0)</f>
        <v>0</v>
      </c>
      <c r="AH758" s="231">
        <f ca="1">IF($AD758,ROUND(IF(ISNUMBER(F758),F758,0)*(IF(OR(ISNUMBER(SEARCH("Non déductible",$C758)),ISNUMBER(SEARCH("Non deductible",$C758))),0,IF(ISNUMBER(SEARCH("Repas",$C758)),0.5,IF(ISNUMBER(SEARCH("Bureau à domicile",$C758)),Accueil!$B$13,IF(OR(ISNUMBER(SEARCH("Véhicule",$C758)),ISNUMBER(SEARCH("Vehicule",$C758)),ISNUMBER(SEARCH("vehicule",$C758))),Accueil!$B$14,IFERROR(VLOOKUP($C758,$L$3:$P$43,5,FALSE),1)))))),2),0)</f>
        <v>0</v>
      </c>
    </row>
    <row r="759" spans="1:34" ht="20.100000000000001" customHeight="1" x14ac:dyDescent="0.25">
      <c r="A759" s="248" t="str">
        <f>IF(NOT(_xlfn.ISFORMULA(D759)),IF(AND(ISNUMBER(D759),D759&lt;&gt;0),Accueil!$B$7,IF(NOT(_xlfn.ISFORMULA(G759)),IF(AND(ISNUMBER(G759),G759&lt;&gt;0),Accueil!$B$7,""),"")),IF(NOT(_xlfn.ISFORMULA(G759)),IF(AND(ISNUMBER(G759),G759&lt;&gt;0),Accueil!$B$7,""),""))</f>
        <v/>
      </c>
      <c r="B759" s="37"/>
      <c r="C759" s="50"/>
      <c r="D759" s="249" t="str">
        <f t="shared" ca="1" si="118"/>
        <v/>
      </c>
      <c r="E759" s="223" t="str">
        <f t="shared" ca="1" si="119"/>
        <v/>
      </c>
      <c r="F759" s="223" t="str">
        <f t="shared" ca="1" si="120"/>
        <v/>
      </c>
      <c r="G759" s="224" t="str">
        <f t="shared" ca="1" si="121"/>
        <v/>
      </c>
      <c r="H759" s="255" t="str">
        <f t="shared" ca="1" si="122"/>
        <v/>
      </c>
      <c r="I759" s="251" t="str">
        <f t="shared" ca="1" si="123"/>
        <v/>
      </c>
      <c r="J759" s="244" t="str">
        <f t="shared" ca="1" si="124"/>
        <v/>
      </c>
      <c r="K759" s="35"/>
      <c r="L759" s="148"/>
      <c r="M759" s="148"/>
      <c r="N759" s="148"/>
      <c r="O759" s="148"/>
      <c r="P759" s="148"/>
      <c r="Q759" s="148"/>
      <c r="R759" s="148"/>
      <c r="S759" s="148"/>
      <c r="T759" s="197"/>
      <c r="U759" s="35"/>
      <c r="X759" s="148"/>
      <c r="Y759" s="148"/>
      <c r="Z759" s="148"/>
      <c r="AA759" s="228" t="b">
        <f t="shared" ca="1" si="125"/>
        <v>1</v>
      </c>
      <c r="AB759" s="228" t="b">
        <f t="shared" si="126"/>
        <v>0</v>
      </c>
      <c r="AC759" s="228" t="b">
        <f ca="1">AND(Accueil!$Z$100="Régulière",Accueil!$E$5="Oui",$AA759,NOT($AB759),OR($AE759="",Accueil!$E$7="",NOT(ISNUMBER(Accueil!$E$7)),$AE759&gt;=Accueil!$E$7))</f>
        <v>0</v>
      </c>
      <c r="AD759" s="228" t="b">
        <f ca="1">AND(Accueil!$Z$100="Régulière",Accueil!$E$8="Oui",$AA759,NOT($AB759),OR($AE759="",Accueil!$E$10="",NOT(ISNUMBER(Accueil!$E$10)),$AE759&gt;=Accueil!$E$10))</f>
        <v>0</v>
      </c>
      <c r="AE759" s="247" t="str">
        <f>IF(NOT(_xlfn.ISFORMULA(A759)),IF(ISNUMBER(A759),A759,IF(NOT(_xlfn.ISFORMULA(D759)),IF(AND(ISNUMBER(D759),D759&lt;&gt;0),Accueil!$B$7,IF(NOT(_xlfn.ISFORMULA(G759)),IF(AND(ISNUMBER(G759),G759&lt;&gt;0),Accueil!$B$7,""),"")),IF(NOT(_xlfn.ISFORMULA(G759)),IF(AND(ISNUMBER(G759),G759&lt;&gt;0),Accueil!$B$7,""),""))),IF(NOT(_xlfn.ISFORMULA(D759)),IF(AND(ISNUMBER(D759),D759&lt;&gt;0),Accueil!$B$7,IF(NOT(_xlfn.ISFORMULA(G759)),IF(AND(ISNUMBER(G759),G759&lt;&gt;0),Accueil!$B$7,""),"")),IF(NOT(_xlfn.ISFORMULA(G759)),IF(AND(ISNUMBER(G759),G759&lt;&gt;0),Accueil!$B$7,""),"")))</f>
        <v/>
      </c>
      <c r="AF759" s="231" t="str">
        <f t="shared" ca="1" si="127"/>
        <v/>
      </c>
      <c r="AG759" s="231">
        <f ca="1">IF($AC759,ROUND(IF(ISNUMBER(E759),E759,0)*(IF(OR(ISNUMBER(SEARCH("Non déductible",$C759)),ISNUMBER(SEARCH("Non deductible",$C759))),0,IF(ISNUMBER(SEARCH("Repas",$C759)),0.5,IF(ISNUMBER(SEARCH("Bureau à domicile",$C759)),Accueil!$B$13,IF(OR(ISNUMBER(SEARCH("Véhicule",$C759)),ISNUMBER(SEARCH("Vehicule",$C759)),ISNUMBER(SEARCH("vehicule",$C759))),Accueil!$B$14,IFERROR(VLOOKUP($C759,$L$3:$P$43,5,FALSE),1)))))),2),0)</f>
        <v>0</v>
      </c>
      <c r="AH759" s="231">
        <f ca="1">IF($AD759,ROUND(IF(ISNUMBER(F759),F759,0)*(IF(OR(ISNUMBER(SEARCH("Non déductible",$C759)),ISNUMBER(SEARCH("Non deductible",$C759))),0,IF(ISNUMBER(SEARCH("Repas",$C759)),0.5,IF(ISNUMBER(SEARCH("Bureau à domicile",$C759)),Accueil!$B$13,IF(OR(ISNUMBER(SEARCH("Véhicule",$C759)),ISNUMBER(SEARCH("Vehicule",$C759)),ISNUMBER(SEARCH("vehicule",$C759))),Accueil!$B$14,IFERROR(VLOOKUP($C759,$L$3:$P$43,5,FALSE),1)))))),2),0)</f>
        <v>0</v>
      </c>
    </row>
    <row r="760" spans="1:34" ht="20.100000000000001" customHeight="1" x14ac:dyDescent="0.25">
      <c r="A760" s="248" t="str">
        <f>IF(NOT(_xlfn.ISFORMULA(D760)),IF(AND(ISNUMBER(D760),D760&lt;&gt;0),Accueil!$B$7,IF(NOT(_xlfn.ISFORMULA(G760)),IF(AND(ISNUMBER(G760),G760&lt;&gt;0),Accueil!$B$7,""),"")),IF(NOT(_xlfn.ISFORMULA(G760)),IF(AND(ISNUMBER(G760),G760&lt;&gt;0),Accueil!$B$7,""),""))</f>
        <v/>
      </c>
      <c r="B760" s="37"/>
      <c r="C760" s="50"/>
      <c r="D760" s="249" t="str">
        <f t="shared" ca="1" si="118"/>
        <v/>
      </c>
      <c r="E760" s="223" t="str">
        <f t="shared" ca="1" si="119"/>
        <v/>
      </c>
      <c r="F760" s="223" t="str">
        <f t="shared" ca="1" si="120"/>
        <v/>
      </c>
      <c r="G760" s="224" t="str">
        <f t="shared" ca="1" si="121"/>
        <v/>
      </c>
      <c r="H760" s="255" t="str">
        <f t="shared" ca="1" si="122"/>
        <v/>
      </c>
      <c r="I760" s="251" t="str">
        <f t="shared" ca="1" si="123"/>
        <v/>
      </c>
      <c r="J760" s="244" t="str">
        <f t="shared" ca="1" si="124"/>
        <v/>
      </c>
      <c r="K760" s="35"/>
      <c r="L760" s="148"/>
      <c r="M760" s="148"/>
      <c r="N760" s="148"/>
      <c r="O760" s="148"/>
      <c r="P760" s="148"/>
      <c r="Q760" s="148"/>
      <c r="R760" s="148"/>
      <c r="S760" s="148"/>
      <c r="T760" s="197"/>
      <c r="U760" s="35"/>
      <c r="X760" s="148"/>
      <c r="Y760" s="148"/>
      <c r="Z760" s="148"/>
      <c r="AA760" s="228" t="b">
        <f t="shared" ca="1" si="125"/>
        <v>1</v>
      </c>
      <c r="AB760" s="228" t="b">
        <f t="shared" si="126"/>
        <v>0</v>
      </c>
      <c r="AC760" s="228" t="b">
        <f ca="1">AND(Accueil!$Z$100="Régulière",Accueil!$E$5="Oui",$AA760,NOT($AB760),OR($AE760="",Accueil!$E$7="",NOT(ISNUMBER(Accueil!$E$7)),$AE760&gt;=Accueil!$E$7))</f>
        <v>0</v>
      </c>
      <c r="AD760" s="228" t="b">
        <f ca="1">AND(Accueil!$Z$100="Régulière",Accueil!$E$8="Oui",$AA760,NOT($AB760),OR($AE760="",Accueil!$E$10="",NOT(ISNUMBER(Accueil!$E$10)),$AE760&gt;=Accueil!$E$10))</f>
        <v>0</v>
      </c>
      <c r="AE760" s="247" t="str">
        <f>IF(NOT(_xlfn.ISFORMULA(A760)),IF(ISNUMBER(A760),A760,IF(NOT(_xlfn.ISFORMULA(D760)),IF(AND(ISNUMBER(D760),D760&lt;&gt;0),Accueil!$B$7,IF(NOT(_xlfn.ISFORMULA(G760)),IF(AND(ISNUMBER(G760),G760&lt;&gt;0),Accueil!$B$7,""),"")),IF(NOT(_xlfn.ISFORMULA(G760)),IF(AND(ISNUMBER(G760),G760&lt;&gt;0),Accueil!$B$7,""),""))),IF(NOT(_xlfn.ISFORMULA(D760)),IF(AND(ISNUMBER(D760),D760&lt;&gt;0),Accueil!$B$7,IF(NOT(_xlfn.ISFORMULA(G760)),IF(AND(ISNUMBER(G760),G760&lt;&gt;0),Accueil!$B$7,""),"")),IF(NOT(_xlfn.ISFORMULA(G760)),IF(AND(ISNUMBER(G760),G760&lt;&gt;0),Accueil!$B$7,""),"")))</f>
        <v/>
      </c>
      <c r="AF760" s="231" t="str">
        <f t="shared" ca="1" si="127"/>
        <v/>
      </c>
      <c r="AG760" s="231">
        <f ca="1">IF($AC760,ROUND(IF(ISNUMBER(E760),E760,0)*(IF(OR(ISNUMBER(SEARCH("Non déductible",$C760)),ISNUMBER(SEARCH("Non deductible",$C760))),0,IF(ISNUMBER(SEARCH("Repas",$C760)),0.5,IF(ISNUMBER(SEARCH("Bureau à domicile",$C760)),Accueil!$B$13,IF(OR(ISNUMBER(SEARCH("Véhicule",$C760)),ISNUMBER(SEARCH("Vehicule",$C760)),ISNUMBER(SEARCH("vehicule",$C760))),Accueil!$B$14,IFERROR(VLOOKUP($C760,$L$3:$P$43,5,FALSE),1)))))),2),0)</f>
        <v>0</v>
      </c>
      <c r="AH760" s="231">
        <f ca="1">IF($AD760,ROUND(IF(ISNUMBER(F760),F760,0)*(IF(OR(ISNUMBER(SEARCH("Non déductible",$C760)),ISNUMBER(SEARCH("Non deductible",$C760))),0,IF(ISNUMBER(SEARCH("Repas",$C760)),0.5,IF(ISNUMBER(SEARCH("Bureau à domicile",$C760)),Accueil!$B$13,IF(OR(ISNUMBER(SEARCH("Véhicule",$C760)),ISNUMBER(SEARCH("Vehicule",$C760)),ISNUMBER(SEARCH("vehicule",$C760))),Accueil!$B$14,IFERROR(VLOOKUP($C760,$L$3:$P$43,5,FALSE),1)))))),2),0)</f>
        <v>0</v>
      </c>
    </row>
    <row r="761" spans="1:34" ht="20.100000000000001" customHeight="1" x14ac:dyDescent="0.25">
      <c r="A761" s="248" t="str">
        <f>IF(NOT(_xlfn.ISFORMULA(D761)),IF(AND(ISNUMBER(D761),D761&lt;&gt;0),Accueil!$B$7,IF(NOT(_xlfn.ISFORMULA(G761)),IF(AND(ISNUMBER(G761),G761&lt;&gt;0),Accueil!$B$7,""),"")),IF(NOT(_xlfn.ISFORMULA(G761)),IF(AND(ISNUMBER(G761),G761&lt;&gt;0),Accueil!$B$7,""),""))</f>
        <v/>
      </c>
      <c r="B761" s="37"/>
      <c r="C761" s="50"/>
      <c r="D761" s="249" t="str">
        <f t="shared" ca="1" si="118"/>
        <v/>
      </c>
      <c r="E761" s="223" t="str">
        <f t="shared" ca="1" si="119"/>
        <v/>
      </c>
      <c r="F761" s="223" t="str">
        <f t="shared" ca="1" si="120"/>
        <v/>
      </c>
      <c r="G761" s="224" t="str">
        <f t="shared" ca="1" si="121"/>
        <v/>
      </c>
      <c r="H761" s="255" t="str">
        <f t="shared" ca="1" si="122"/>
        <v/>
      </c>
      <c r="I761" s="251" t="str">
        <f t="shared" ca="1" si="123"/>
        <v/>
      </c>
      <c r="J761" s="244" t="str">
        <f t="shared" ca="1" si="124"/>
        <v/>
      </c>
      <c r="K761" s="35"/>
      <c r="L761" s="148"/>
      <c r="M761" s="148"/>
      <c r="N761" s="148"/>
      <c r="O761" s="148"/>
      <c r="P761" s="148"/>
      <c r="Q761" s="148"/>
      <c r="R761" s="148"/>
      <c r="S761" s="148"/>
      <c r="T761" s="197"/>
      <c r="U761" s="35"/>
      <c r="X761" s="148"/>
      <c r="Y761" s="148"/>
      <c r="Z761" s="148"/>
      <c r="AA761" s="228" t="b">
        <f t="shared" ca="1" si="125"/>
        <v>1</v>
      </c>
      <c r="AB761" s="228" t="b">
        <f t="shared" si="126"/>
        <v>0</v>
      </c>
      <c r="AC761" s="228" t="b">
        <f ca="1">AND(Accueil!$Z$100="Régulière",Accueil!$E$5="Oui",$AA761,NOT($AB761),OR($AE761="",Accueil!$E$7="",NOT(ISNUMBER(Accueil!$E$7)),$AE761&gt;=Accueil!$E$7))</f>
        <v>0</v>
      </c>
      <c r="AD761" s="228" t="b">
        <f ca="1">AND(Accueil!$Z$100="Régulière",Accueil!$E$8="Oui",$AA761,NOT($AB761),OR($AE761="",Accueil!$E$10="",NOT(ISNUMBER(Accueil!$E$10)),$AE761&gt;=Accueil!$E$10))</f>
        <v>0</v>
      </c>
      <c r="AE761" s="247" t="str">
        <f>IF(NOT(_xlfn.ISFORMULA(A761)),IF(ISNUMBER(A761),A761,IF(NOT(_xlfn.ISFORMULA(D761)),IF(AND(ISNUMBER(D761),D761&lt;&gt;0),Accueil!$B$7,IF(NOT(_xlfn.ISFORMULA(G761)),IF(AND(ISNUMBER(G761),G761&lt;&gt;0),Accueil!$B$7,""),"")),IF(NOT(_xlfn.ISFORMULA(G761)),IF(AND(ISNUMBER(G761),G761&lt;&gt;0),Accueil!$B$7,""),""))),IF(NOT(_xlfn.ISFORMULA(D761)),IF(AND(ISNUMBER(D761),D761&lt;&gt;0),Accueil!$B$7,IF(NOT(_xlfn.ISFORMULA(G761)),IF(AND(ISNUMBER(G761),G761&lt;&gt;0),Accueil!$B$7,""),"")),IF(NOT(_xlfn.ISFORMULA(G761)),IF(AND(ISNUMBER(G761),G761&lt;&gt;0),Accueil!$B$7,""),"")))</f>
        <v/>
      </c>
      <c r="AF761" s="231" t="str">
        <f t="shared" ca="1" si="127"/>
        <v/>
      </c>
      <c r="AG761" s="231">
        <f ca="1">IF($AC761,ROUND(IF(ISNUMBER(E761),E761,0)*(IF(OR(ISNUMBER(SEARCH("Non déductible",$C761)),ISNUMBER(SEARCH("Non deductible",$C761))),0,IF(ISNUMBER(SEARCH("Repas",$C761)),0.5,IF(ISNUMBER(SEARCH("Bureau à domicile",$C761)),Accueil!$B$13,IF(OR(ISNUMBER(SEARCH("Véhicule",$C761)),ISNUMBER(SEARCH("Vehicule",$C761)),ISNUMBER(SEARCH("vehicule",$C761))),Accueil!$B$14,IFERROR(VLOOKUP($C761,$L$3:$P$43,5,FALSE),1)))))),2),0)</f>
        <v>0</v>
      </c>
      <c r="AH761" s="231">
        <f ca="1">IF($AD761,ROUND(IF(ISNUMBER(F761),F761,0)*(IF(OR(ISNUMBER(SEARCH("Non déductible",$C761)),ISNUMBER(SEARCH("Non deductible",$C761))),0,IF(ISNUMBER(SEARCH("Repas",$C761)),0.5,IF(ISNUMBER(SEARCH("Bureau à domicile",$C761)),Accueil!$B$13,IF(OR(ISNUMBER(SEARCH("Véhicule",$C761)),ISNUMBER(SEARCH("Vehicule",$C761)),ISNUMBER(SEARCH("vehicule",$C761))),Accueil!$B$14,IFERROR(VLOOKUP($C761,$L$3:$P$43,5,FALSE),1)))))),2),0)</f>
        <v>0</v>
      </c>
    </row>
    <row r="762" spans="1:34" ht="20.100000000000001" customHeight="1" x14ac:dyDescent="0.25">
      <c r="A762" s="248" t="str">
        <f>IF(NOT(_xlfn.ISFORMULA(D762)),IF(AND(ISNUMBER(D762),D762&lt;&gt;0),Accueil!$B$7,IF(NOT(_xlfn.ISFORMULA(G762)),IF(AND(ISNUMBER(G762),G762&lt;&gt;0),Accueil!$B$7,""),"")),IF(NOT(_xlfn.ISFORMULA(G762)),IF(AND(ISNUMBER(G762),G762&lt;&gt;0),Accueil!$B$7,""),""))</f>
        <v/>
      </c>
      <c r="B762" s="37"/>
      <c r="C762" s="50"/>
      <c r="D762" s="249" t="str">
        <f t="shared" ca="1" si="118"/>
        <v/>
      </c>
      <c r="E762" s="223" t="str">
        <f t="shared" ca="1" si="119"/>
        <v/>
      </c>
      <c r="F762" s="223" t="str">
        <f t="shared" ca="1" si="120"/>
        <v/>
      </c>
      <c r="G762" s="224" t="str">
        <f t="shared" ca="1" si="121"/>
        <v/>
      </c>
      <c r="H762" s="255" t="str">
        <f t="shared" ca="1" si="122"/>
        <v/>
      </c>
      <c r="I762" s="251" t="str">
        <f t="shared" ca="1" si="123"/>
        <v/>
      </c>
      <c r="J762" s="244" t="str">
        <f t="shared" ca="1" si="124"/>
        <v/>
      </c>
      <c r="K762" s="35"/>
      <c r="L762" s="148"/>
      <c r="M762" s="148"/>
      <c r="N762" s="148"/>
      <c r="O762" s="148"/>
      <c r="P762" s="148"/>
      <c r="Q762" s="148"/>
      <c r="R762" s="148"/>
      <c r="S762" s="148"/>
      <c r="T762" s="197"/>
      <c r="U762" s="35"/>
      <c r="X762" s="148"/>
      <c r="Y762" s="148"/>
      <c r="Z762" s="148"/>
      <c r="AA762" s="228" t="b">
        <f t="shared" ca="1" si="125"/>
        <v>1</v>
      </c>
      <c r="AB762" s="228" t="b">
        <f t="shared" si="126"/>
        <v>0</v>
      </c>
      <c r="AC762" s="228" t="b">
        <f ca="1">AND(Accueil!$Z$100="Régulière",Accueil!$E$5="Oui",$AA762,NOT($AB762),OR($AE762="",Accueil!$E$7="",NOT(ISNUMBER(Accueil!$E$7)),$AE762&gt;=Accueil!$E$7))</f>
        <v>0</v>
      </c>
      <c r="AD762" s="228" t="b">
        <f ca="1">AND(Accueil!$Z$100="Régulière",Accueil!$E$8="Oui",$AA762,NOT($AB762),OR($AE762="",Accueil!$E$10="",NOT(ISNUMBER(Accueil!$E$10)),$AE762&gt;=Accueil!$E$10))</f>
        <v>0</v>
      </c>
      <c r="AE762" s="247" t="str">
        <f>IF(NOT(_xlfn.ISFORMULA(A762)),IF(ISNUMBER(A762),A762,IF(NOT(_xlfn.ISFORMULA(D762)),IF(AND(ISNUMBER(D762),D762&lt;&gt;0),Accueil!$B$7,IF(NOT(_xlfn.ISFORMULA(G762)),IF(AND(ISNUMBER(G762),G762&lt;&gt;0),Accueil!$B$7,""),"")),IF(NOT(_xlfn.ISFORMULA(G762)),IF(AND(ISNUMBER(G762),G762&lt;&gt;0),Accueil!$B$7,""),""))),IF(NOT(_xlfn.ISFORMULA(D762)),IF(AND(ISNUMBER(D762),D762&lt;&gt;0),Accueil!$B$7,IF(NOT(_xlfn.ISFORMULA(G762)),IF(AND(ISNUMBER(G762),G762&lt;&gt;0),Accueil!$B$7,""),"")),IF(NOT(_xlfn.ISFORMULA(G762)),IF(AND(ISNUMBER(G762),G762&lt;&gt;0),Accueil!$B$7,""),"")))</f>
        <v/>
      </c>
      <c r="AF762" s="231" t="str">
        <f t="shared" ca="1" si="127"/>
        <v/>
      </c>
      <c r="AG762" s="231">
        <f ca="1">IF($AC762,ROUND(IF(ISNUMBER(E762),E762,0)*(IF(OR(ISNUMBER(SEARCH("Non déductible",$C762)),ISNUMBER(SEARCH("Non deductible",$C762))),0,IF(ISNUMBER(SEARCH("Repas",$C762)),0.5,IF(ISNUMBER(SEARCH("Bureau à domicile",$C762)),Accueil!$B$13,IF(OR(ISNUMBER(SEARCH("Véhicule",$C762)),ISNUMBER(SEARCH("Vehicule",$C762)),ISNUMBER(SEARCH("vehicule",$C762))),Accueil!$B$14,IFERROR(VLOOKUP($C762,$L$3:$P$43,5,FALSE),1)))))),2),0)</f>
        <v>0</v>
      </c>
      <c r="AH762" s="231">
        <f ca="1">IF($AD762,ROUND(IF(ISNUMBER(F762),F762,0)*(IF(OR(ISNUMBER(SEARCH("Non déductible",$C762)),ISNUMBER(SEARCH("Non deductible",$C762))),0,IF(ISNUMBER(SEARCH("Repas",$C762)),0.5,IF(ISNUMBER(SEARCH("Bureau à domicile",$C762)),Accueil!$B$13,IF(OR(ISNUMBER(SEARCH("Véhicule",$C762)),ISNUMBER(SEARCH("Vehicule",$C762)),ISNUMBER(SEARCH("vehicule",$C762))),Accueil!$B$14,IFERROR(VLOOKUP($C762,$L$3:$P$43,5,FALSE),1)))))),2),0)</f>
        <v>0</v>
      </c>
    </row>
    <row r="763" spans="1:34" ht="20.100000000000001" customHeight="1" x14ac:dyDescent="0.25">
      <c r="A763" s="248" t="str">
        <f>IF(NOT(_xlfn.ISFORMULA(D763)),IF(AND(ISNUMBER(D763),D763&lt;&gt;0),Accueil!$B$7,IF(NOT(_xlfn.ISFORMULA(G763)),IF(AND(ISNUMBER(G763),G763&lt;&gt;0),Accueil!$B$7,""),"")),IF(NOT(_xlfn.ISFORMULA(G763)),IF(AND(ISNUMBER(G763),G763&lt;&gt;0),Accueil!$B$7,""),""))</f>
        <v/>
      </c>
      <c r="B763" s="37"/>
      <c r="C763" s="50"/>
      <c r="D763" s="249" t="str">
        <f t="shared" ca="1" si="118"/>
        <v/>
      </c>
      <c r="E763" s="223" t="str">
        <f t="shared" ca="1" si="119"/>
        <v/>
      </c>
      <c r="F763" s="223" t="str">
        <f t="shared" ca="1" si="120"/>
        <v/>
      </c>
      <c r="G763" s="224" t="str">
        <f t="shared" ca="1" si="121"/>
        <v/>
      </c>
      <c r="H763" s="255" t="str">
        <f t="shared" ca="1" si="122"/>
        <v/>
      </c>
      <c r="I763" s="251" t="str">
        <f t="shared" ca="1" si="123"/>
        <v/>
      </c>
      <c r="J763" s="244" t="str">
        <f t="shared" ca="1" si="124"/>
        <v/>
      </c>
      <c r="K763" s="35"/>
      <c r="L763" s="148"/>
      <c r="M763" s="148"/>
      <c r="N763" s="148"/>
      <c r="O763" s="148"/>
      <c r="P763" s="148"/>
      <c r="Q763" s="148"/>
      <c r="R763" s="148"/>
      <c r="S763" s="148"/>
      <c r="T763" s="197"/>
      <c r="U763" s="35"/>
      <c r="X763" s="148"/>
      <c r="Y763" s="148"/>
      <c r="Z763" s="148"/>
      <c r="AA763" s="228" t="b">
        <f t="shared" ca="1" si="125"/>
        <v>1</v>
      </c>
      <c r="AB763" s="228" t="b">
        <f t="shared" si="126"/>
        <v>0</v>
      </c>
      <c r="AC763" s="228" t="b">
        <f ca="1">AND(Accueil!$Z$100="Régulière",Accueil!$E$5="Oui",$AA763,NOT($AB763),OR($AE763="",Accueil!$E$7="",NOT(ISNUMBER(Accueil!$E$7)),$AE763&gt;=Accueil!$E$7))</f>
        <v>0</v>
      </c>
      <c r="AD763" s="228" t="b">
        <f ca="1">AND(Accueil!$Z$100="Régulière",Accueil!$E$8="Oui",$AA763,NOT($AB763),OR($AE763="",Accueil!$E$10="",NOT(ISNUMBER(Accueil!$E$10)),$AE763&gt;=Accueil!$E$10))</f>
        <v>0</v>
      </c>
      <c r="AE763" s="247" t="str">
        <f>IF(NOT(_xlfn.ISFORMULA(A763)),IF(ISNUMBER(A763),A763,IF(NOT(_xlfn.ISFORMULA(D763)),IF(AND(ISNUMBER(D763),D763&lt;&gt;0),Accueil!$B$7,IF(NOT(_xlfn.ISFORMULA(G763)),IF(AND(ISNUMBER(G763),G763&lt;&gt;0),Accueil!$B$7,""),"")),IF(NOT(_xlfn.ISFORMULA(G763)),IF(AND(ISNUMBER(G763),G763&lt;&gt;0),Accueil!$B$7,""),""))),IF(NOT(_xlfn.ISFORMULA(D763)),IF(AND(ISNUMBER(D763),D763&lt;&gt;0),Accueil!$B$7,IF(NOT(_xlfn.ISFORMULA(G763)),IF(AND(ISNUMBER(G763),G763&lt;&gt;0),Accueil!$B$7,""),"")),IF(NOT(_xlfn.ISFORMULA(G763)),IF(AND(ISNUMBER(G763),G763&lt;&gt;0),Accueil!$B$7,""),"")))</f>
        <v/>
      </c>
      <c r="AF763" s="231" t="str">
        <f t="shared" ca="1" si="127"/>
        <v/>
      </c>
      <c r="AG763" s="231">
        <f ca="1">IF($AC763,ROUND(IF(ISNUMBER(E763),E763,0)*(IF(OR(ISNUMBER(SEARCH("Non déductible",$C763)),ISNUMBER(SEARCH("Non deductible",$C763))),0,IF(ISNUMBER(SEARCH("Repas",$C763)),0.5,IF(ISNUMBER(SEARCH("Bureau à domicile",$C763)),Accueil!$B$13,IF(OR(ISNUMBER(SEARCH("Véhicule",$C763)),ISNUMBER(SEARCH("Vehicule",$C763)),ISNUMBER(SEARCH("vehicule",$C763))),Accueil!$B$14,IFERROR(VLOOKUP($C763,$L$3:$P$43,5,FALSE),1)))))),2),0)</f>
        <v>0</v>
      </c>
      <c r="AH763" s="231">
        <f ca="1">IF($AD763,ROUND(IF(ISNUMBER(F763),F763,0)*(IF(OR(ISNUMBER(SEARCH("Non déductible",$C763)),ISNUMBER(SEARCH("Non deductible",$C763))),0,IF(ISNUMBER(SEARCH("Repas",$C763)),0.5,IF(ISNUMBER(SEARCH("Bureau à domicile",$C763)),Accueil!$B$13,IF(OR(ISNUMBER(SEARCH("Véhicule",$C763)),ISNUMBER(SEARCH("Vehicule",$C763)),ISNUMBER(SEARCH("vehicule",$C763))),Accueil!$B$14,IFERROR(VLOOKUP($C763,$L$3:$P$43,5,FALSE),1)))))),2),0)</f>
        <v>0</v>
      </c>
    </row>
    <row r="764" spans="1:34" ht="20.100000000000001" customHeight="1" x14ac:dyDescent="0.25">
      <c r="A764" s="248" t="str">
        <f>IF(NOT(_xlfn.ISFORMULA(D764)),IF(AND(ISNUMBER(D764),D764&lt;&gt;0),Accueil!$B$7,IF(NOT(_xlfn.ISFORMULA(G764)),IF(AND(ISNUMBER(G764),G764&lt;&gt;0),Accueil!$B$7,""),"")),IF(NOT(_xlfn.ISFORMULA(G764)),IF(AND(ISNUMBER(G764),G764&lt;&gt;0),Accueil!$B$7,""),""))</f>
        <v/>
      </c>
      <c r="B764" s="37"/>
      <c r="C764" s="50"/>
      <c r="D764" s="249" t="str">
        <f t="shared" ca="1" si="118"/>
        <v/>
      </c>
      <c r="E764" s="223" t="str">
        <f t="shared" ca="1" si="119"/>
        <v/>
      </c>
      <c r="F764" s="223" t="str">
        <f t="shared" ca="1" si="120"/>
        <v/>
      </c>
      <c r="G764" s="224" t="str">
        <f t="shared" ca="1" si="121"/>
        <v/>
      </c>
      <c r="H764" s="255" t="str">
        <f t="shared" ca="1" si="122"/>
        <v/>
      </c>
      <c r="I764" s="251" t="str">
        <f t="shared" ca="1" si="123"/>
        <v/>
      </c>
      <c r="J764" s="244" t="str">
        <f t="shared" ca="1" si="124"/>
        <v/>
      </c>
      <c r="K764" s="35"/>
      <c r="L764" s="148"/>
      <c r="M764" s="148"/>
      <c r="N764" s="148"/>
      <c r="O764" s="148"/>
      <c r="P764" s="148"/>
      <c r="Q764" s="148"/>
      <c r="R764" s="148"/>
      <c r="S764" s="148"/>
      <c r="T764" s="197"/>
      <c r="U764" s="35"/>
      <c r="X764" s="148"/>
      <c r="Y764" s="148"/>
      <c r="Z764" s="148"/>
      <c r="AA764" s="228" t="b">
        <f t="shared" ca="1" si="125"/>
        <v>1</v>
      </c>
      <c r="AB764" s="228" t="b">
        <f t="shared" si="126"/>
        <v>0</v>
      </c>
      <c r="AC764" s="228" t="b">
        <f ca="1">AND(Accueil!$Z$100="Régulière",Accueil!$E$5="Oui",$AA764,NOT($AB764),OR($AE764="",Accueil!$E$7="",NOT(ISNUMBER(Accueil!$E$7)),$AE764&gt;=Accueil!$E$7))</f>
        <v>0</v>
      </c>
      <c r="AD764" s="228" t="b">
        <f ca="1">AND(Accueil!$Z$100="Régulière",Accueil!$E$8="Oui",$AA764,NOT($AB764),OR($AE764="",Accueil!$E$10="",NOT(ISNUMBER(Accueil!$E$10)),$AE764&gt;=Accueil!$E$10))</f>
        <v>0</v>
      </c>
      <c r="AE764" s="247" t="str">
        <f>IF(NOT(_xlfn.ISFORMULA(A764)),IF(ISNUMBER(A764),A764,IF(NOT(_xlfn.ISFORMULA(D764)),IF(AND(ISNUMBER(D764),D764&lt;&gt;0),Accueil!$B$7,IF(NOT(_xlfn.ISFORMULA(G764)),IF(AND(ISNUMBER(G764),G764&lt;&gt;0),Accueil!$B$7,""),"")),IF(NOT(_xlfn.ISFORMULA(G764)),IF(AND(ISNUMBER(G764),G764&lt;&gt;0),Accueil!$B$7,""),""))),IF(NOT(_xlfn.ISFORMULA(D764)),IF(AND(ISNUMBER(D764),D764&lt;&gt;0),Accueil!$B$7,IF(NOT(_xlfn.ISFORMULA(G764)),IF(AND(ISNUMBER(G764),G764&lt;&gt;0),Accueil!$B$7,""),"")),IF(NOT(_xlfn.ISFORMULA(G764)),IF(AND(ISNUMBER(G764),G764&lt;&gt;0),Accueil!$B$7,""),"")))</f>
        <v/>
      </c>
      <c r="AF764" s="231" t="str">
        <f t="shared" ca="1" si="127"/>
        <v/>
      </c>
      <c r="AG764" s="231">
        <f ca="1">IF($AC764,ROUND(IF(ISNUMBER(E764),E764,0)*(IF(OR(ISNUMBER(SEARCH("Non déductible",$C764)),ISNUMBER(SEARCH("Non deductible",$C764))),0,IF(ISNUMBER(SEARCH("Repas",$C764)),0.5,IF(ISNUMBER(SEARCH("Bureau à domicile",$C764)),Accueil!$B$13,IF(OR(ISNUMBER(SEARCH("Véhicule",$C764)),ISNUMBER(SEARCH("Vehicule",$C764)),ISNUMBER(SEARCH("vehicule",$C764))),Accueil!$B$14,IFERROR(VLOOKUP($C764,$L$3:$P$43,5,FALSE),1)))))),2),0)</f>
        <v>0</v>
      </c>
      <c r="AH764" s="231">
        <f ca="1">IF($AD764,ROUND(IF(ISNUMBER(F764),F764,0)*(IF(OR(ISNUMBER(SEARCH("Non déductible",$C764)),ISNUMBER(SEARCH("Non deductible",$C764))),0,IF(ISNUMBER(SEARCH("Repas",$C764)),0.5,IF(ISNUMBER(SEARCH("Bureau à domicile",$C764)),Accueil!$B$13,IF(OR(ISNUMBER(SEARCH("Véhicule",$C764)),ISNUMBER(SEARCH("Vehicule",$C764)),ISNUMBER(SEARCH("vehicule",$C764))),Accueil!$B$14,IFERROR(VLOOKUP($C764,$L$3:$P$43,5,FALSE),1)))))),2),0)</f>
        <v>0</v>
      </c>
    </row>
    <row r="765" spans="1:34" ht="20.100000000000001" customHeight="1" x14ac:dyDescent="0.25">
      <c r="A765" s="248" t="str">
        <f>IF(NOT(_xlfn.ISFORMULA(D765)),IF(AND(ISNUMBER(D765),D765&lt;&gt;0),Accueil!$B$7,IF(NOT(_xlfn.ISFORMULA(G765)),IF(AND(ISNUMBER(G765),G765&lt;&gt;0),Accueil!$B$7,""),"")),IF(NOT(_xlfn.ISFORMULA(G765)),IF(AND(ISNUMBER(G765),G765&lt;&gt;0),Accueil!$B$7,""),""))</f>
        <v/>
      </c>
      <c r="B765" s="37"/>
      <c r="C765" s="50"/>
      <c r="D765" s="249" t="str">
        <f t="shared" ca="1" si="118"/>
        <v/>
      </c>
      <c r="E765" s="223" t="str">
        <f t="shared" ca="1" si="119"/>
        <v/>
      </c>
      <c r="F765" s="223" t="str">
        <f t="shared" ca="1" si="120"/>
        <v/>
      </c>
      <c r="G765" s="224" t="str">
        <f t="shared" ca="1" si="121"/>
        <v/>
      </c>
      <c r="H765" s="255" t="str">
        <f t="shared" ca="1" si="122"/>
        <v/>
      </c>
      <c r="I765" s="251" t="str">
        <f t="shared" ca="1" si="123"/>
        <v/>
      </c>
      <c r="J765" s="244" t="str">
        <f t="shared" ca="1" si="124"/>
        <v/>
      </c>
      <c r="K765" s="35"/>
      <c r="L765" s="148"/>
      <c r="M765" s="148"/>
      <c r="N765" s="148"/>
      <c r="O765" s="148"/>
      <c r="P765" s="148"/>
      <c r="Q765" s="148"/>
      <c r="R765" s="148"/>
      <c r="S765" s="148"/>
      <c r="T765" s="197"/>
      <c r="U765" s="35"/>
      <c r="X765" s="148"/>
      <c r="Y765" s="148"/>
      <c r="Z765" s="148"/>
      <c r="AA765" s="228" t="b">
        <f t="shared" ca="1" si="125"/>
        <v>1</v>
      </c>
      <c r="AB765" s="228" t="b">
        <f t="shared" si="126"/>
        <v>0</v>
      </c>
      <c r="AC765" s="228" t="b">
        <f ca="1">AND(Accueil!$Z$100="Régulière",Accueil!$E$5="Oui",$AA765,NOT($AB765),OR($AE765="",Accueil!$E$7="",NOT(ISNUMBER(Accueil!$E$7)),$AE765&gt;=Accueil!$E$7))</f>
        <v>0</v>
      </c>
      <c r="AD765" s="228" t="b">
        <f ca="1">AND(Accueil!$Z$100="Régulière",Accueil!$E$8="Oui",$AA765,NOT($AB765),OR($AE765="",Accueil!$E$10="",NOT(ISNUMBER(Accueil!$E$10)),$AE765&gt;=Accueil!$E$10))</f>
        <v>0</v>
      </c>
      <c r="AE765" s="247" t="str">
        <f>IF(NOT(_xlfn.ISFORMULA(A765)),IF(ISNUMBER(A765),A765,IF(NOT(_xlfn.ISFORMULA(D765)),IF(AND(ISNUMBER(D765),D765&lt;&gt;0),Accueil!$B$7,IF(NOT(_xlfn.ISFORMULA(G765)),IF(AND(ISNUMBER(G765),G765&lt;&gt;0),Accueil!$B$7,""),"")),IF(NOT(_xlfn.ISFORMULA(G765)),IF(AND(ISNUMBER(G765),G765&lt;&gt;0),Accueil!$B$7,""),""))),IF(NOT(_xlfn.ISFORMULA(D765)),IF(AND(ISNUMBER(D765),D765&lt;&gt;0),Accueil!$B$7,IF(NOT(_xlfn.ISFORMULA(G765)),IF(AND(ISNUMBER(G765),G765&lt;&gt;0),Accueil!$B$7,""),"")),IF(NOT(_xlfn.ISFORMULA(G765)),IF(AND(ISNUMBER(G765),G765&lt;&gt;0),Accueil!$B$7,""),"")))</f>
        <v/>
      </c>
      <c r="AF765" s="231" t="str">
        <f t="shared" ca="1" si="127"/>
        <v/>
      </c>
      <c r="AG765" s="231">
        <f ca="1">IF($AC765,ROUND(IF(ISNUMBER(E765),E765,0)*(IF(OR(ISNUMBER(SEARCH("Non déductible",$C765)),ISNUMBER(SEARCH("Non deductible",$C765))),0,IF(ISNUMBER(SEARCH("Repas",$C765)),0.5,IF(ISNUMBER(SEARCH("Bureau à domicile",$C765)),Accueil!$B$13,IF(OR(ISNUMBER(SEARCH("Véhicule",$C765)),ISNUMBER(SEARCH("Vehicule",$C765)),ISNUMBER(SEARCH("vehicule",$C765))),Accueil!$B$14,IFERROR(VLOOKUP($C765,$L$3:$P$43,5,FALSE),1)))))),2),0)</f>
        <v>0</v>
      </c>
      <c r="AH765" s="231">
        <f ca="1">IF($AD765,ROUND(IF(ISNUMBER(F765),F765,0)*(IF(OR(ISNUMBER(SEARCH("Non déductible",$C765)),ISNUMBER(SEARCH("Non deductible",$C765))),0,IF(ISNUMBER(SEARCH("Repas",$C765)),0.5,IF(ISNUMBER(SEARCH("Bureau à domicile",$C765)),Accueil!$B$13,IF(OR(ISNUMBER(SEARCH("Véhicule",$C765)),ISNUMBER(SEARCH("Vehicule",$C765)),ISNUMBER(SEARCH("vehicule",$C765))),Accueil!$B$14,IFERROR(VLOOKUP($C765,$L$3:$P$43,5,FALSE),1)))))),2),0)</f>
        <v>0</v>
      </c>
    </row>
    <row r="766" spans="1:34" ht="20.100000000000001" customHeight="1" x14ac:dyDescent="0.25">
      <c r="A766" s="248" t="str">
        <f>IF(NOT(_xlfn.ISFORMULA(D766)),IF(AND(ISNUMBER(D766),D766&lt;&gt;0),Accueil!$B$7,IF(NOT(_xlfn.ISFORMULA(G766)),IF(AND(ISNUMBER(G766),G766&lt;&gt;0),Accueil!$B$7,""),"")),IF(NOT(_xlfn.ISFORMULA(G766)),IF(AND(ISNUMBER(G766),G766&lt;&gt;0),Accueil!$B$7,""),""))</f>
        <v/>
      </c>
      <c r="B766" s="37"/>
      <c r="C766" s="50"/>
      <c r="D766" s="249" t="str">
        <f t="shared" ca="1" si="118"/>
        <v/>
      </c>
      <c r="E766" s="223" t="str">
        <f t="shared" ca="1" si="119"/>
        <v/>
      </c>
      <c r="F766" s="223" t="str">
        <f t="shared" ca="1" si="120"/>
        <v/>
      </c>
      <c r="G766" s="224" t="str">
        <f t="shared" ca="1" si="121"/>
        <v/>
      </c>
      <c r="H766" s="255" t="str">
        <f t="shared" ca="1" si="122"/>
        <v/>
      </c>
      <c r="I766" s="251" t="str">
        <f t="shared" ca="1" si="123"/>
        <v/>
      </c>
      <c r="J766" s="244" t="str">
        <f t="shared" ca="1" si="124"/>
        <v/>
      </c>
      <c r="K766" s="35"/>
      <c r="L766" s="148"/>
      <c r="M766" s="148"/>
      <c r="N766" s="148"/>
      <c r="O766" s="148"/>
      <c r="P766" s="148"/>
      <c r="Q766" s="148"/>
      <c r="R766" s="148"/>
      <c r="S766" s="148"/>
      <c r="T766" s="197"/>
      <c r="U766" s="35"/>
      <c r="X766" s="148"/>
      <c r="Y766" s="148"/>
      <c r="Z766" s="148"/>
      <c r="AA766" s="228" t="b">
        <f t="shared" ca="1" si="125"/>
        <v>1</v>
      </c>
      <c r="AB766" s="228" t="b">
        <f t="shared" si="126"/>
        <v>0</v>
      </c>
      <c r="AC766" s="228" t="b">
        <f ca="1">AND(Accueil!$Z$100="Régulière",Accueil!$E$5="Oui",$AA766,NOT($AB766),OR($AE766="",Accueil!$E$7="",NOT(ISNUMBER(Accueil!$E$7)),$AE766&gt;=Accueil!$E$7))</f>
        <v>0</v>
      </c>
      <c r="AD766" s="228" t="b">
        <f ca="1">AND(Accueil!$Z$100="Régulière",Accueil!$E$8="Oui",$AA766,NOT($AB766),OR($AE766="",Accueil!$E$10="",NOT(ISNUMBER(Accueil!$E$10)),$AE766&gt;=Accueil!$E$10))</f>
        <v>0</v>
      </c>
      <c r="AE766" s="247" t="str">
        <f>IF(NOT(_xlfn.ISFORMULA(A766)),IF(ISNUMBER(A766),A766,IF(NOT(_xlfn.ISFORMULA(D766)),IF(AND(ISNUMBER(D766),D766&lt;&gt;0),Accueil!$B$7,IF(NOT(_xlfn.ISFORMULA(G766)),IF(AND(ISNUMBER(G766),G766&lt;&gt;0),Accueil!$B$7,""),"")),IF(NOT(_xlfn.ISFORMULA(G766)),IF(AND(ISNUMBER(G766),G766&lt;&gt;0),Accueil!$B$7,""),""))),IF(NOT(_xlfn.ISFORMULA(D766)),IF(AND(ISNUMBER(D766),D766&lt;&gt;0),Accueil!$B$7,IF(NOT(_xlfn.ISFORMULA(G766)),IF(AND(ISNUMBER(G766),G766&lt;&gt;0),Accueil!$B$7,""),"")),IF(NOT(_xlfn.ISFORMULA(G766)),IF(AND(ISNUMBER(G766),G766&lt;&gt;0),Accueil!$B$7,""),"")))</f>
        <v/>
      </c>
      <c r="AF766" s="231" t="str">
        <f t="shared" ca="1" si="127"/>
        <v/>
      </c>
      <c r="AG766" s="231">
        <f ca="1">IF($AC766,ROUND(IF(ISNUMBER(E766),E766,0)*(IF(OR(ISNUMBER(SEARCH("Non déductible",$C766)),ISNUMBER(SEARCH("Non deductible",$C766))),0,IF(ISNUMBER(SEARCH("Repas",$C766)),0.5,IF(ISNUMBER(SEARCH("Bureau à domicile",$C766)),Accueil!$B$13,IF(OR(ISNUMBER(SEARCH("Véhicule",$C766)),ISNUMBER(SEARCH("Vehicule",$C766)),ISNUMBER(SEARCH("vehicule",$C766))),Accueil!$B$14,IFERROR(VLOOKUP($C766,$L$3:$P$43,5,FALSE),1)))))),2),0)</f>
        <v>0</v>
      </c>
      <c r="AH766" s="231">
        <f ca="1">IF($AD766,ROUND(IF(ISNUMBER(F766),F766,0)*(IF(OR(ISNUMBER(SEARCH("Non déductible",$C766)),ISNUMBER(SEARCH("Non deductible",$C766))),0,IF(ISNUMBER(SEARCH("Repas",$C766)),0.5,IF(ISNUMBER(SEARCH("Bureau à domicile",$C766)),Accueil!$B$13,IF(OR(ISNUMBER(SEARCH("Véhicule",$C766)),ISNUMBER(SEARCH("Vehicule",$C766)),ISNUMBER(SEARCH("vehicule",$C766))),Accueil!$B$14,IFERROR(VLOOKUP($C766,$L$3:$P$43,5,FALSE),1)))))),2),0)</f>
        <v>0</v>
      </c>
    </row>
    <row r="767" spans="1:34" ht="20.100000000000001" customHeight="1" x14ac:dyDescent="0.25">
      <c r="A767" s="248" t="str">
        <f>IF(NOT(_xlfn.ISFORMULA(D767)),IF(AND(ISNUMBER(D767),D767&lt;&gt;0),Accueil!$B$7,IF(NOT(_xlfn.ISFORMULA(G767)),IF(AND(ISNUMBER(G767),G767&lt;&gt;0),Accueil!$B$7,""),"")),IF(NOT(_xlfn.ISFORMULA(G767)),IF(AND(ISNUMBER(G767),G767&lt;&gt;0),Accueil!$B$7,""),""))</f>
        <v/>
      </c>
      <c r="B767" s="37"/>
      <c r="C767" s="50"/>
      <c r="D767" s="249" t="str">
        <f t="shared" ca="1" si="118"/>
        <v/>
      </c>
      <c r="E767" s="223" t="str">
        <f t="shared" ca="1" si="119"/>
        <v/>
      </c>
      <c r="F767" s="223" t="str">
        <f t="shared" ca="1" si="120"/>
        <v/>
      </c>
      <c r="G767" s="224" t="str">
        <f t="shared" ca="1" si="121"/>
        <v/>
      </c>
      <c r="H767" s="255" t="str">
        <f t="shared" ca="1" si="122"/>
        <v/>
      </c>
      <c r="I767" s="251" t="str">
        <f t="shared" ca="1" si="123"/>
        <v/>
      </c>
      <c r="J767" s="244" t="str">
        <f t="shared" ca="1" si="124"/>
        <v/>
      </c>
      <c r="K767" s="35"/>
      <c r="L767" s="148"/>
      <c r="M767" s="148"/>
      <c r="N767" s="148"/>
      <c r="O767" s="148"/>
      <c r="P767" s="148"/>
      <c r="Q767" s="148"/>
      <c r="R767" s="148"/>
      <c r="S767" s="148"/>
      <c r="T767" s="197"/>
      <c r="U767" s="35"/>
      <c r="X767" s="148"/>
      <c r="Y767" s="148"/>
      <c r="Z767" s="148"/>
      <c r="AA767" s="228" t="b">
        <f t="shared" ca="1" si="125"/>
        <v>1</v>
      </c>
      <c r="AB767" s="228" t="b">
        <f t="shared" si="126"/>
        <v>0</v>
      </c>
      <c r="AC767" s="228" t="b">
        <f ca="1">AND(Accueil!$Z$100="Régulière",Accueil!$E$5="Oui",$AA767,NOT($AB767),OR($AE767="",Accueil!$E$7="",NOT(ISNUMBER(Accueil!$E$7)),$AE767&gt;=Accueil!$E$7))</f>
        <v>0</v>
      </c>
      <c r="AD767" s="228" t="b">
        <f ca="1">AND(Accueil!$Z$100="Régulière",Accueil!$E$8="Oui",$AA767,NOT($AB767),OR($AE767="",Accueil!$E$10="",NOT(ISNUMBER(Accueil!$E$10)),$AE767&gt;=Accueil!$E$10))</f>
        <v>0</v>
      </c>
      <c r="AE767" s="247" t="str">
        <f>IF(NOT(_xlfn.ISFORMULA(A767)),IF(ISNUMBER(A767),A767,IF(NOT(_xlfn.ISFORMULA(D767)),IF(AND(ISNUMBER(D767),D767&lt;&gt;0),Accueil!$B$7,IF(NOT(_xlfn.ISFORMULA(G767)),IF(AND(ISNUMBER(G767),G767&lt;&gt;0),Accueil!$B$7,""),"")),IF(NOT(_xlfn.ISFORMULA(G767)),IF(AND(ISNUMBER(G767),G767&lt;&gt;0),Accueil!$B$7,""),""))),IF(NOT(_xlfn.ISFORMULA(D767)),IF(AND(ISNUMBER(D767),D767&lt;&gt;0),Accueil!$B$7,IF(NOT(_xlfn.ISFORMULA(G767)),IF(AND(ISNUMBER(G767),G767&lt;&gt;0),Accueil!$B$7,""),"")),IF(NOT(_xlfn.ISFORMULA(G767)),IF(AND(ISNUMBER(G767),G767&lt;&gt;0),Accueil!$B$7,""),"")))</f>
        <v/>
      </c>
      <c r="AF767" s="231" t="str">
        <f t="shared" ca="1" si="127"/>
        <v/>
      </c>
      <c r="AG767" s="231">
        <f ca="1">IF($AC767,ROUND(IF(ISNUMBER(E767),E767,0)*(IF(OR(ISNUMBER(SEARCH("Non déductible",$C767)),ISNUMBER(SEARCH("Non deductible",$C767))),0,IF(ISNUMBER(SEARCH("Repas",$C767)),0.5,IF(ISNUMBER(SEARCH("Bureau à domicile",$C767)),Accueil!$B$13,IF(OR(ISNUMBER(SEARCH("Véhicule",$C767)),ISNUMBER(SEARCH("Vehicule",$C767)),ISNUMBER(SEARCH("vehicule",$C767))),Accueil!$B$14,IFERROR(VLOOKUP($C767,$L$3:$P$43,5,FALSE),1)))))),2),0)</f>
        <v>0</v>
      </c>
      <c r="AH767" s="231">
        <f ca="1">IF($AD767,ROUND(IF(ISNUMBER(F767),F767,0)*(IF(OR(ISNUMBER(SEARCH("Non déductible",$C767)),ISNUMBER(SEARCH("Non deductible",$C767))),0,IF(ISNUMBER(SEARCH("Repas",$C767)),0.5,IF(ISNUMBER(SEARCH("Bureau à domicile",$C767)),Accueil!$B$13,IF(OR(ISNUMBER(SEARCH("Véhicule",$C767)),ISNUMBER(SEARCH("Vehicule",$C767)),ISNUMBER(SEARCH("vehicule",$C767))),Accueil!$B$14,IFERROR(VLOOKUP($C767,$L$3:$P$43,5,FALSE),1)))))),2),0)</f>
        <v>0</v>
      </c>
    </row>
    <row r="768" spans="1:34" ht="20.100000000000001" customHeight="1" x14ac:dyDescent="0.25">
      <c r="A768" s="248" t="str">
        <f>IF(NOT(_xlfn.ISFORMULA(D768)),IF(AND(ISNUMBER(D768),D768&lt;&gt;0),Accueil!$B$7,IF(NOT(_xlfn.ISFORMULA(G768)),IF(AND(ISNUMBER(G768),G768&lt;&gt;0),Accueil!$B$7,""),"")),IF(NOT(_xlfn.ISFORMULA(G768)),IF(AND(ISNUMBER(G768),G768&lt;&gt;0),Accueil!$B$7,""),""))</f>
        <v/>
      </c>
      <c r="B768" s="37"/>
      <c r="C768" s="50"/>
      <c r="D768" s="249" t="str">
        <f t="shared" ca="1" si="118"/>
        <v/>
      </c>
      <c r="E768" s="223" t="str">
        <f t="shared" ca="1" si="119"/>
        <v/>
      </c>
      <c r="F768" s="223" t="str">
        <f t="shared" ca="1" si="120"/>
        <v/>
      </c>
      <c r="G768" s="224" t="str">
        <f t="shared" ca="1" si="121"/>
        <v/>
      </c>
      <c r="H768" s="255" t="str">
        <f t="shared" ca="1" si="122"/>
        <v/>
      </c>
      <c r="I768" s="251" t="str">
        <f t="shared" ca="1" si="123"/>
        <v/>
      </c>
      <c r="J768" s="244" t="str">
        <f t="shared" ca="1" si="124"/>
        <v/>
      </c>
      <c r="K768" s="35"/>
      <c r="L768" s="148"/>
      <c r="M768" s="148"/>
      <c r="N768" s="148"/>
      <c r="O768" s="148"/>
      <c r="P768" s="148"/>
      <c r="Q768" s="148"/>
      <c r="R768" s="148"/>
      <c r="S768" s="148"/>
      <c r="T768" s="197"/>
      <c r="U768" s="35"/>
      <c r="X768" s="148"/>
      <c r="Y768" s="148"/>
      <c r="Z768" s="148"/>
      <c r="AA768" s="228" t="b">
        <f t="shared" ca="1" si="125"/>
        <v>1</v>
      </c>
      <c r="AB768" s="228" t="b">
        <f t="shared" si="126"/>
        <v>0</v>
      </c>
      <c r="AC768" s="228" t="b">
        <f ca="1">AND(Accueil!$Z$100="Régulière",Accueil!$E$5="Oui",$AA768,NOT($AB768),OR($AE768="",Accueil!$E$7="",NOT(ISNUMBER(Accueil!$E$7)),$AE768&gt;=Accueil!$E$7))</f>
        <v>0</v>
      </c>
      <c r="AD768" s="228" t="b">
        <f ca="1">AND(Accueil!$Z$100="Régulière",Accueil!$E$8="Oui",$AA768,NOT($AB768),OR($AE768="",Accueil!$E$10="",NOT(ISNUMBER(Accueil!$E$10)),$AE768&gt;=Accueil!$E$10))</f>
        <v>0</v>
      </c>
      <c r="AE768" s="247" t="str">
        <f>IF(NOT(_xlfn.ISFORMULA(A768)),IF(ISNUMBER(A768),A768,IF(NOT(_xlfn.ISFORMULA(D768)),IF(AND(ISNUMBER(D768),D768&lt;&gt;0),Accueil!$B$7,IF(NOT(_xlfn.ISFORMULA(G768)),IF(AND(ISNUMBER(G768),G768&lt;&gt;0),Accueil!$B$7,""),"")),IF(NOT(_xlfn.ISFORMULA(G768)),IF(AND(ISNUMBER(G768),G768&lt;&gt;0),Accueil!$B$7,""),""))),IF(NOT(_xlfn.ISFORMULA(D768)),IF(AND(ISNUMBER(D768),D768&lt;&gt;0),Accueil!$B$7,IF(NOT(_xlfn.ISFORMULA(G768)),IF(AND(ISNUMBER(G768),G768&lt;&gt;0),Accueil!$B$7,""),"")),IF(NOT(_xlfn.ISFORMULA(G768)),IF(AND(ISNUMBER(G768),G768&lt;&gt;0),Accueil!$B$7,""),"")))</f>
        <v/>
      </c>
      <c r="AF768" s="231" t="str">
        <f t="shared" ca="1" si="127"/>
        <v/>
      </c>
      <c r="AG768" s="231">
        <f ca="1">IF($AC768,ROUND(IF(ISNUMBER(E768),E768,0)*(IF(OR(ISNUMBER(SEARCH("Non déductible",$C768)),ISNUMBER(SEARCH("Non deductible",$C768))),0,IF(ISNUMBER(SEARCH("Repas",$C768)),0.5,IF(ISNUMBER(SEARCH("Bureau à domicile",$C768)),Accueil!$B$13,IF(OR(ISNUMBER(SEARCH("Véhicule",$C768)),ISNUMBER(SEARCH("Vehicule",$C768)),ISNUMBER(SEARCH("vehicule",$C768))),Accueil!$B$14,IFERROR(VLOOKUP($C768,$L$3:$P$43,5,FALSE),1)))))),2),0)</f>
        <v>0</v>
      </c>
      <c r="AH768" s="231">
        <f ca="1">IF($AD768,ROUND(IF(ISNUMBER(F768),F768,0)*(IF(OR(ISNUMBER(SEARCH("Non déductible",$C768)),ISNUMBER(SEARCH("Non deductible",$C768))),0,IF(ISNUMBER(SEARCH("Repas",$C768)),0.5,IF(ISNUMBER(SEARCH("Bureau à domicile",$C768)),Accueil!$B$13,IF(OR(ISNUMBER(SEARCH("Véhicule",$C768)),ISNUMBER(SEARCH("Vehicule",$C768)),ISNUMBER(SEARCH("vehicule",$C768))),Accueil!$B$14,IFERROR(VLOOKUP($C768,$L$3:$P$43,5,FALSE),1)))))),2),0)</f>
        <v>0</v>
      </c>
    </row>
    <row r="769" spans="1:34" ht="20.100000000000001" customHeight="1" x14ac:dyDescent="0.25">
      <c r="A769" s="248" t="str">
        <f>IF(NOT(_xlfn.ISFORMULA(D769)),IF(AND(ISNUMBER(D769),D769&lt;&gt;0),Accueil!$B$7,IF(NOT(_xlfn.ISFORMULA(G769)),IF(AND(ISNUMBER(G769),G769&lt;&gt;0),Accueil!$B$7,""),"")),IF(NOT(_xlfn.ISFORMULA(G769)),IF(AND(ISNUMBER(G769),G769&lt;&gt;0),Accueil!$B$7,""),""))</f>
        <v/>
      </c>
      <c r="B769" s="37"/>
      <c r="C769" s="50"/>
      <c r="D769" s="249" t="str">
        <f t="shared" ca="1" si="118"/>
        <v/>
      </c>
      <c r="E769" s="223" t="str">
        <f t="shared" ca="1" si="119"/>
        <v/>
      </c>
      <c r="F769" s="223" t="str">
        <f t="shared" ca="1" si="120"/>
        <v/>
      </c>
      <c r="G769" s="224" t="str">
        <f t="shared" ca="1" si="121"/>
        <v/>
      </c>
      <c r="H769" s="255" t="str">
        <f t="shared" ca="1" si="122"/>
        <v/>
      </c>
      <c r="I769" s="251" t="str">
        <f t="shared" ca="1" si="123"/>
        <v/>
      </c>
      <c r="J769" s="244" t="str">
        <f t="shared" ca="1" si="124"/>
        <v/>
      </c>
      <c r="K769" s="35"/>
      <c r="L769" s="148"/>
      <c r="M769" s="148"/>
      <c r="N769" s="148"/>
      <c r="O769" s="148"/>
      <c r="P769" s="148"/>
      <c r="Q769" s="148"/>
      <c r="R769" s="148"/>
      <c r="S769" s="148"/>
      <c r="T769" s="197"/>
      <c r="U769" s="35"/>
      <c r="X769" s="148"/>
      <c r="Y769" s="148"/>
      <c r="Z769" s="148"/>
      <c r="AA769" s="228" t="b">
        <f t="shared" ca="1" si="125"/>
        <v>1</v>
      </c>
      <c r="AB769" s="228" t="b">
        <f t="shared" si="126"/>
        <v>0</v>
      </c>
      <c r="AC769" s="228" t="b">
        <f ca="1">AND(Accueil!$Z$100="Régulière",Accueil!$E$5="Oui",$AA769,NOT($AB769),OR($AE769="",Accueil!$E$7="",NOT(ISNUMBER(Accueil!$E$7)),$AE769&gt;=Accueil!$E$7))</f>
        <v>0</v>
      </c>
      <c r="AD769" s="228" t="b">
        <f ca="1">AND(Accueil!$Z$100="Régulière",Accueil!$E$8="Oui",$AA769,NOT($AB769),OR($AE769="",Accueil!$E$10="",NOT(ISNUMBER(Accueil!$E$10)),$AE769&gt;=Accueil!$E$10))</f>
        <v>0</v>
      </c>
      <c r="AE769" s="247" t="str">
        <f>IF(NOT(_xlfn.ISFORMULA(A769)),IF(ISNUMBER(A769),A769,IF(NOT(_xlfn.ISFORMULA(D769)),IF(AND(ISNUMBER(D769),D769&lt;&gt;0),Accueil!$B$7,IF(NOT(_xlfn.ISFORMULA(G769)),IF(AND(ISNUMBER(G769),G769&lt;&gt;0),Accueil!$B$7,""),"")),IF(NOT(_xlfn.ISFORMULA(G769)),IF(AND(ISNUMBER(G769),G769&lt;&gt;0),Accueil!$B$7,""),""))),IF(NOT(_xlfn.ISFORMULA(D769)),IF(AND(ISNUMBER(D769),D769&lt;&gt;0),Accueil!$B$7,IF(NOT(_xlfn.ISFORMULA(G769)),IF(AND(ISNUMBER(G769),G769&lt;&gt;0),Accueil!$B$7,""),"")),IF(NOT(_xlfn.ISFORMULA(G769)),IF(AND(ISNUMBER(G769),G769&lt;&gt;0),Accueil!$B$7,""),"")))</f>
        <v/>
      </c>
      <c r="AF769" s="231" t="str">
        <f t="shared" ca="1" si="127"/>
        <v/>
      </c>
      <c r="AG769" s="231">
        <f ca="1">IF($AC769,ROUND(IF(ISNUMBER(E769),E769,0)*(IF(OR(ISNUMBER(SEARCH("Non déductible",$C769)),ISNUMBER(SEARCH("Non deductible",$C769))),0,IF(ISNUMBER(SEARCH("Repas",$C769)),0.5,IF(ISNUMBER(SEARCH("Bureau à domicile",$C769)),Accueil!$B$13,IF(OR(ISNUMBER(SEARCH("Véhicule",$C769)),ISNUMBER(SEARCH("Vehicule",$C769)),ISNUMBER(SEARCH("vehicule",$C769))),Accueil!$B$14,IFERROR(VLOOKUP($C769,$L$3:$P$43,5,FALSE),1)))))),2),0)</f>
        <v>0</v>
      </c>
      <c r="AH769" s="231">
        <f ca="1">IF($AD769,ROUND(IF(ISNUMBER(F769),F769,0)*(IF(OR(ISNUMBER(SEARCH("Non déductible",$C769)),ISNUMBER(SEARCH("Non deductible",$C769))),0,IF(ISNUMBER(SEARCH("Repas",$C769)),0.5,IF(ISNUMBER(SEARCH("Bureau à domicile",$C769)),Accueil!$B$13,IF(OR(ISNUMBER(SEARCH("Véhicule",$C769)),ISNUMBER(SEARCH("Vehicule",$C769)),ISNUMBER(SEARCH("vehicule",$C769))),Accueil!$B$14,IFERROR(VLOOKUP($C769,$L$3:$P$43,5,FALSE),1)))))),2),0)</f>
        <v>0</v>
      </c>
    </row>
    <row r="770" spans="1:34" ht="20.100000000000001" customHeight="1" x14ac:dyDescent="0.25">
      <c r="A770" s="248" t="str">
        <f>IF(NOT(_xlfn.ISFORMULA(D770)),IF(AND(ISNUMBER(D770),D770&lt;&gt;0),Accueil!$B$7,IF(NOT(_xlfn.ISFORMULA(G770)),IF(AND(ISNUMBER(G770),G770&lt;&gt;0),Accueil!$B$7,""),"")),IF(NOT(_xlfn.ISFORMULA(G770)),IF(AND(ISNUMBER(G770),G770&lt;&gt;0),Accueil!$B$7,""),""))</f>
        <v/>
      </c>
      <c r="B770" s="37"/>
      <c r="C770" s="50"/>
      <c r="D770" s="249" t="str">
        <f t="shared" ca="1" si="118"/>
        <v/>
      </c>
      <c r="E770" s="223" t="str">
        <f t="shared" ca="1" si="119"/>
        <v/>
      </c>
      <c r="F770" s="223" t="str">
        <f t="shared" ca="1" si="120"/>
        <v/>
      </c>
      <c r="G770" s="224" t="str">
        <f t="shared" ca="1" si="121"/>
        <v/>
      </c>
      <c r="H770" s="255" t="str">
        <f t="shared" ca="1" si="122"/>
        <v/>
      </c>
      <c r="I770" s="251" t="str">
        <f t="shared" ca="1" si="123"/>
        <v/>
      </c>
      <c r="J770" s="244" t="str">
        <f t="shared" ca="1" si="124"/>
        <v/>
      </c>
      <c r="K770" s="35"/>
      <c r="L770" s="148"/>
      <c r="M770" s="148"/>
      <c r="N770" s="148"/>
      <c r="O770" s="148"/>
      <c r="P770" s="148"/>
      <c r="Q770" s="148"/>
      <c r="R770" s="148"/>
      <c r="S770" s="148"/>
      <c r="T770" s="197"/>
      <c r="U770" s="35"/>
      <c r="X770" s="148"/>
      <c r="Y770" s="148"/>
      <c r="Z770" s="148"/>
      <c r="AA770" s="228" t="b">
        <f t="shared" ca="1" si="125"/>
        <v>1</v>
      </c>
      <c r="AB770" s="228" t="b">
        <f t="shared" si="126"/>
        <v>0</v>
      </c>
      <c r="AC770" s="228" t="b">
        <f ca="1">AND(Accueil!$Z$100="Régulière",Accueil!$E$5="Oui",$AA770,NOT($AB770),OR($AE770="",Accueil!$E$7="",NOT(ISNUMBER(Accueil!$E$7)),$AE770&gt;=Accueil!$E$7))</f>
        <v>0</v>
      </c>
      <c r="AD770" s="228" t="b">
        <f ca="1">AND(Accueil!$Z$100="Régulière",Accueil!$E$8="Oui",$AA770,NOT($AB770),OR($AE770="",Accueil!$E$10="",NOT(ISNUMBER(Accueil!$E$10)),$AE770&gt;=Accueil!$E$10))</f>
        <v>0</v>
      </c>
      <c r="AE770" s="247" t="str">
        <f>IF(NOT(_xlfn.ISFORMULA(A770)),IF(ISNUMBER(A770),A770,IF(NOT(_xlfn.ISFORMULA(D770)),IF(AND(ISNUMBER(D770),D770&lt;&gt;0),Accueil!$B$7,IF(NOT(_xlfn.ISFORMULA(G770)),IF(AND(ISNUMBER(G770),G770&lt;&gt;0),Accueil!$B$7,""),"")),IF(NOT(_xlfn.ISFORMULA(G770)),IF(AND(ISNUMBER(G770),G770&lt;&gt;0),Accueil!$B$7,""),""))),IF(NOT(_xlfn.ISFORMULA(D770)),IF(AND(ISNUMBER(D770),D770&lt;&gt;0),Accueil!$B$7,IF(NOT(_xlfn.ISFORMULA(G770)),IF(AND(ISNUMBER(G770),G770&lt;&gt;0),Accueil!$B$7,""),"")),IF(NOT(_xlfn.ISFORMULA(G770)),IF(AND(ISNUMBER(G770),G770&lt;&gt;0),Accueil!$B$7,""),"")))</f>
        <v/>
      </c>
      <c r="AF770" s="231" t="str">
        <f t="shared" ca="1" si="127"/>
        <v/>
      </c>
      <c r="AG770" s="231">
        <f ca="1">IF($AC770,ROUND(IF(ISNUMBER(E770),E770,0)*(IF(OR(ISNUMBER(SEARCH("Non déductible",$C770)),ISNUMBER(SEARCH("Non deductible",$C770))),0,IF(ISNUMBER(SEARCH("Repas",$C770)),0.5,IF(ISNUMBER(SEARCH("Bureau à domicile",$C770)),Accueil!$B$13,IF(OR(ISNUMBER(SEARCH("Véhicule",$C770)),ISNUMBER(SEARCH("Vehicule",$C770)),ISNUMBER(SEARCH("vehicule",$C770))),Accueil!$B$14,IFERROR(VLOOKUP($C770,$L$3:$P$43,5,FALSE),1)))))),2),0)</f>
        <v>0</v>
      </c>
      <c r="AH770" s="231">
        <f ca="1">IF($AD770,ROUND(IF(ISNUMBER(F770),F770,0)*(IF(OR(ISNUMBER(SEARCH("Non déductible",$C770)),ISNUMBER(SEARCH("Non deductible",$C770))),0,IF(ISNUMBER(SEARCH("Repas",$C770)),0.5,IF(ISNUMBER(SEARCH("Bureau à domicile",$C770)),Accueil!$B$13,IF(OR(ISNUMBER(SEARCH("Véhicule",$C770)),ISNUMBER(SEARCH("Vehicule",$C770)),ISNUMBER(SEARCH("vehicule",$C770))),Accueil!$B$14,IFERROR(VLOOKUP($C770,$L$3:$P$43,5,FALSE),1)))))),2),0)</f>
        <v>0</v>
      </c>
    </row>
    <row r="771" spans="1:34" ht="20.100000000000001" customHeight="1" x14ac:dyDescent="0.25">
      <c r="A771" s="248" t="str">
        <f>IF(NOT(_xlfn.ISFORMULA(D771)),IF(AND(ISNUMBER(D771),D771&lt;&gt;0),Accueil!$B$7,IF(NOT(_xlfn.ISFORMULA(G771)),IF(AND(ISNUMBER(G771),G771&lt;&gt;0),Accueil!$B$7,""),"")),IF(NOT(_xlfn.ISFORMULA(G771)),IF(AND(ISNUMBER(G771),G771&lt;&gt;0),Accueil!$B$7,""),""))</f>
        <v/>
      </c>
      <c r="B771" s="37"/>
      <c r="C771" s="50"/>
      <c r="D771" s="249" t="str">
        <f t="shared" ref="D771:D834" ca="1" si="128">IF(AND(NOT(_xlfn.ISFORMULA(G771)),G771&lt;&gt;"",G771&lt;&gt;0),ROUND(G771-IF($AC771,IF(ISNUMBER(E771),ROUND(E771,2),0),0)-IF($AD771,IF(ISNUMBER(F771),ROUND(F771,2),0),0),2),"")</f>
        <v/>
      </c>
      <c r="E771" s="223" t="str">
        <f t="shared" ref="E771:E834" ca="1" si="129">IF(NOT($AC771),"",IF(AND(NOT(_xlfn.ISFORMULA(G771)),G771&lt;&gt;"",G771&lt;&gt;0),IF(AND($AD771,NOT(_xlfn.ISFORMULA(F771)),ISNUMBER(F771)),ROUND((G771-F771)/(1+0.05)*0.05,2),ROUND(G771/(1+IF($AC771,0.05,0)+IF($AD771,0.09975,0))*0.05,2)),IF(OR(D771="",D771=0),"",ROUND(D771*0.05,2))))</f>
        <v/>
      </c>
      <c r="F771" s="223" t="str">
        <f t="shared" ref="F771:F834" ca="1" si="130">IF(NOT($AD771),"",IF(AND(NOT(_xlfn.ISFORMULA(G771)),G771&lt;&gt;"",G771&lt;&gt;0),IF(AND($AC771,NOT(_xlfn.ISFORMULA(E771)),ISNUMBER(E771)),ROUND((G771-E771)/(1+0.09975)*0.09975,2),ROUND(G771/(1+IF($AC771,0.05,0)+IF($AD771,0.09975,0))*0.09975,2)),IF(OR(D771="",D771=0),"",ROUND(D771*0.09975,2))))</f>
        <v/>
      </c>
      <c r="G771" s="224" t="str">
        <f t="shared" ref="G771:G834" ca="1" si="131">IF(OR(D771="",D771=0),"",ROUND(D771+IF($AC771,IF(ISNUMBER(E771),ROUND(E771,2),0),0)+IF($AD771,IF(ISNUMBER(F771),ROUND(F771,2),0),0),2))</f>
        <v/>
      </c>
      <c r="H771" s="255" t="str">
        <f t="shared" ref="H771:H834" ca="1" si="132">IF(OR(D771="",D771=0),"","$ CAD - Dollar Canadien")</f>
        <v/>
      </c>
      <c r="I771" s="251" t="str">
        <f t="shared" ref="I771:I834" ca="1" si="133">IF(OR(D771="",D771=0),"",IFERROR(VLOOKUP(H771, $V$3:$W$23, 2, FALSE), 1))</f>
        <v/>
      </c>
      <c r="J771" s="244" t="str">
        <f t="shared" ref="J771:J834" ca="1" si="134">IF(OR($AF771="",$AF771=0),"",ROUND($AF771*I771,2))</f>
        <v/>
      </c>
      <c r="K771" s="35"/>
      <c r="L771" s="148"/>
      <c r="M771" s="148"/>
      <c r="N771" s="148"/>
      <c r="O771" s="148"/>
      <c r="P771" s="148"/>
      <c r="Q771" s="148"/>
      <c r="R771" s="148"/>
      <c r="S771" s="148"/>
      <c r="T771" s="197"/>
      <c r="U771" s="35"/>
      <c r="X771" s="148"/>
      <c r="Y771" s="148"/>
      <c r="Z771" s="148"/>
      <c r="AA771" s="228" t="b">
        <f t="shared" ref="AA771:AA834" ca="1" si="135">OR(H771="",H771="$ CAD - Dollar Canadien")</f>
        <v>1</v>
      </c>
      <c r="AB771" s="228" t="b">
        <f t="shared" ref="AB771:AB834" si="136">OR(ISNUMBER(SEARCH("Assurance",C771)),ISNUMBER(SEARCH("Bureau à domicile - loyer",C771)),ISNUMBER(SEARCH("Taxes foncières",C771)),ISNUMBER(SEARCH("Taxe d'affaires",C771)),ISNUMBER(SEARCH("Permis",C771)),ISNUMBER(SEARCH("cotisation",C771)),ISNUMBER(SEARCH("Immatriculation",C771)),ISNUMBER(SEARCH("Intérêt",C771)),ISNUMBER(SEARCH("Interet",C771)),ISNUMBER(SEARCH("Frais bancaires",C771)),ISNUMBER(SEARCH("Salaires",C771)),ISNUMBER(SEARCH("sans taxe",B771)),ISNUMBER(SEARCH("pas de taxe",B771)),ISNUMBER(SEARCH("no tax",B771)))</f>
        <v>0</v>
      </c>
      <c r="AC771" s="228" t="b">
        <f ca="1">AND(Accueil!$Z$100="Régulière",Accueil!$E$5="Oui",$AA771,NOT($AB771),OR($AE771="",Accueil!$E$7="",NOT(ISNUMBER(Accueil!$E$7)),$AE771&gt;=Accueil!$E$7))</f>
        <v>0</v>
      </c>
      <c r="AD771" s="228" t="b">
        <f ca="1">AND(Accueil!$Z$100="Régulière",Accueil!$E$8="Oui",$AA771,NOT($AB771),OR($AE771="",Accueil!$E$10="",NOT(ISNUMBER(Accueil!$E$10)),$AE771&gt;=Accueil!$E$10))</f>
        <v>0</v>
      </c>
      <c r="AE771" s="247" t="str">
        <f>IF(NOT(_xlfn.ISFORMULA(A771)),IF(ISNUMBER(A771),A771,IF(NOT(_xlfn.ISFORMULA(D771)),IF(AND(ISNUMBER(D771),D771&lt;&gt;0),Accueil!$B$7,IF(NOT(_xlfn.ISFORMULA(G771)),IF(AND(ISNUMBER(G771),G771&lt;&gt;0),Accueil!$B$7,""),"")),IF(NOT(_xlfn.ISFORMULA(G771)),IF(AND(ISNUMBER(G771),G771&lt;&gt;0),Accueil!$B$7,""),""))),IF(NOT(_xlfn.ISFORMULA(D771)),IF(AND(ISNUMBER(D771),D771&lt;&gt;0),Accueil!$B$7,IF(NOT(_xlfn.ISFORMULA(G771)),IF(AND(ISNUMBER(G771),G771&lt;&gt;0),Accueil!$B$7,""),"")),IF(NOT(_xlfn.ISFORMULA(G771)),IF(AND(ISNUMBER(G771),G771&lt;&gt;0),Accueil!$B$7,""),"")))</f>
        <v/>
      </c>
      <c r="AF771" s="231" t="str">
        <f t="shared" ref="AF771:AF834" ca="1" si="137">IF(AND(NOT(_xlfn.ISFORMULA(G771)),G771&lt;&gt;"",G771&lt;&gt;0),ROUND(G771-IF($AC771,IF(ISNUMBER(E771),ROUND(E771,2),0),0)-IF($AD771,IF(ISNUMBER(F771),ROUND(F771,2),0),0),2),IF(OR(D771="",D771=0),"",D771))</f>
        <v/>
      </c>
      <c r="AG771" s="231">
        <f ca="1">IF($AC771,ROUND(IF(ISNUMBER(E771),E771,0)*(IF(OR(ISNUMBER(SEARCH("Non déductible",$C771)),ISNUMBER(SEARCH("Non deductible",$C771))),0,IF(ISNUMBER(SEARCH("Repas",$C771)),0.5,IF(ISNUMBER(SEARCH("Bureau à domicile",$C771)),Accueil!$B$13,IF(OR(ISNUMBER(SEARCH("Véhicule",$C771)),ISNUMBER(SEARCH("Vehicule",$C771)),ISNUMBER(SEARCH("vehicule",$C771))),Accueil!$B$14,IFERROR(VLOOKUP($C771,$L$3:$P$43,5,FALSE),1)))))),2),0)</f>
        <v>0</v>
      </c>
      <c r="AH771" s="231">
        <f ca="1">IF($AD771,ROUND(IF(ISNUMBER(F771),F771,0)*(IF(OR(ISNUMBER(SEARCH("Non déductible",$C771)),ISNUMBER(SEARCH("Non deductible",$C771))),0,IF(ISNUMBER(SEARCH("Repas",$C771)),0.5,IF(ISNUMBER(SEARCH("Bureau à domicile",$C771)),Accueil!$B$13,IF(OR(ISNUMBER(SEARCH("Véhicule",$C771)),ISNUMBER(SEARCH("Vehicule",$C771)),ISNUMBER(SEARCH("vehicule",$C771))),Accueil!$B$14,IFERROR(VLOOKUP($C771,$L$3:$P$43,5,FALSE),1)))))),2),0)</f>
        <v>0</v>
      </c>
    </row>
    <row r="772" spans="1:34" ht="20.100000000000001" customHeight="1" x14ac:dyDescent="0.25">
      <c r="A772" s="248" t="str">
        <f>IF(NOT(_xlfn.ISFORMULA(D772)),IF(AND(ISNUMBER(D772),D772&lt;&gt;0),Accueil!$B$7,IF(NOT(_xlfn.ISFORMULA(G772)),IF(AND(ISNUMBER(G772),G772&lt;&gt;0),Accueil!$B$7,""),"")),IF(NOT(_xlfn.ISFORMULA(G772)),IF(AND(ISNUMBER(G772),G772&lt;&gt;0),Accueil!$B$7,""),""))</f>
        <v/>
      </c>
      <c r="B772" s="37"/>
      <c r="C772" s="50"/>
      <c r="D772" s="249" t="str">
        <f t="shared" ca="1" si="128"/>
        <v/>
      </c>
      <c r="E772" s="223" t="str">
        <f t="shared" ca="1" si="129"/>
        <v/>
      </c>
      <c r="F772" s="223" t="str">
        <f t="shared" ca="1" si="130"/>
        <v/>
      </c>
      <c r="G772" s="224" t="str">
        <f t="shared" ca="1" si="131"/>
        <v/>
      </c>
      <c r="H772" s="255" t="str">
        <f t="shared" ca="1" si="132"/>
        <v/>
      </c>
      <c r="I772" s="251" t="str">
        <f t="shared" ca="1" si="133"/>
        <v/>
      </c>
      <c r="J772" s="244" t="str">
        <f t="shared" ca="1" si="134"/>
        <v/>
      </c>
      <c r="K772" s="35"/>
      <c r="L772" s="148"/>
      <c r="M772" s="148"/>
      <c r="N772" s="148"/>
      <c r="O772" s="148"/>
      <c r="P772" s="148"/>
      <c r="Q772" s="148"/>
      <c r="R772" s="148"/>
      <c r="S772" s="148"/>
      <c r="T772" s="197"/>
      <c r="U772" s="35"/>
      <c r="X772" s="148"/>
      <c r="Y772" s="148"/>
      <c r="Z772" s="148"/>
      <c r="AA772" s="228" t="b">
        <f t="shared" ca="1" si="135"/>
        <v>1</v>
      </c>
      <c r="AB772" s="228" t="b">
        <f t="shared" si="136"/>
        <v>0</v>
      </c>
      <c r="AC772" s="228" t="b">
        <f ca="1">AND(Accueil!$Z$100="Régulière",Accueil!$E$5="Oui",$AA772,NOT($AB772),OR($AE772="",Accueil!$E$7="",NOT(ISNUMBER(Accueil!$E$7)),$AE772&gt;=Accueil!$E$7))</f>
        <v>0</v>
      </c>
      <c r="AD772" s="228" t="b">
        <f ca="1">AND(Accueil!$Z$100="Régulière",Accueil!$E$8="Oui",$AA772,NOT($AB772),OR($AE772="",Accueil!$E$10="",NOT(ISNUMBER(Accueil!$E$10)),$AE772&gt;=Accueil!$E$10))</f>
        <v>0</v>
      </c>
      <c r="AE772" s="247" t="str">
        <f>IF(NOT(_xlfn.ISFORMULA(A772)),IF(ISNUMBER(A772),A772,IF(NOT(_xlfn.ISFORMULA(D772)),IF(AND(ISNUMBER(D772),D772&lt;&gt;0),Accueil!$B$7,IF(NOT(_xlfn.ISFORMULA(G772)),IF(AND(ISNUMBER(G772),G772&lt;&gt;0),Accueil!$B$7,""),"")),IF(NOT(_xlfn.ISFORMULA(G772)),IF(AND(ISNUMBER(G772),G772&lt;&gt;0),Accueil!$B$7,""),""))),IF(NOT(_xlfn.ISFORMULA(D772)),IF(AND(ISNUMBER(D772),D772&lt;&gt;0),Accueil!$B$7,IF(NOT(_xlfn.ISFORMULA(G772)),IF(AND(ISNUMBER(G772),G772&lt;&gt;0),Accueil!$B$7,""),"")),IF(NOT(_xlfn.ISFORMULA(G772)),IF(AND(ISNUMBER(G772),G772&lt;&gt;0),Accueil!$B$7,""),"")))</f>
        <v/>
      </c>
      <c r="AF772" s="231" t="str">
        <f t="shared" ca="1" si="137"/>
        <v/>
      </c>
      <c r="AG772" s="231">
        <f ca="1">IF($AC772,ROUND(IF(ISNUMBER(E772),E772,0)*(IF(OR(ISNUMBER(SEARCH("Non déductible",$C772)),ISNUMBER(SEARCH("Non deductible",$C772))),0,IF(ISNUMBER(SEARCH("Repas",$C772)),0.5,IF(ISNUMBER(SEARCH("Bureau à domicile",$C772)),Accueil!$B$13,IF(OR(ISNUMBER(SEARCH("Véhicule",$C772)),ISNUMBER(SEARCH("Vehicule",$C772)),ISNUMBER(SEARCH("vehicule",$C772))),Accueil!$B$14,IFERROR(VLOOKUP($C772,$L$3:$P$43,5,FALSE),1)))))),2),0)</f>
        <v>0</v>
      </c>
      <c r="AH772" s="231">
        <f ca="1">IF($AD772,ROUND(IF(ISNUMBER(F772),F772,0)*(IF(OR(ISNUMBER(SEARCH("Non déductible",$C772)),ISNUMBER(SEARCH("Non deductible",$C772))),0,IF(ISNUMBER(SEARCH("Repas",$C772)),0.5,IF(ISNUMBER(SEARCH("Bureau à domicile",$C772)),Accueil!$B$13,IF(OR(ISNUMBER(SEARCH("Véhicule",$C772)),ISNUMBER(SEARCH("Vehicule",$C772)),ISNUMBER(SEARCH("vehicule",$C772))),Accueil!$B$14,IFERROR(VLOOKUP($C772,$L$3:$P$43,5,FALSE),1)))))),2),0)</f>
        <v>0</v>
      </c>
    </row>
    <row r="773" spans="1:34" ht="20.100000000000001" customHeight="1" x14ac:dyDescent="0.25">
      <c r="A773" s="248" t="str">
        <f>IF(NOT(_xlfn.ISFORMULA(D773)),IF(AND(ISNUMBER(D773),D773&lt;&gt;0),Accueil!$B$7,IF(NOT(_xlfn.ISFORMULA(G773)),IF(AND(ISNUMBER(G773),G773&lt;&gt;0),Accueil!$B$7,""),"")),IF(NOT(_xlfn.ISFORMULA(G773)),IF(AND(ISNUMBER(G773),G773&lt;&gt;0),Accueil!$B$7,""),""))</f>
        <v/>
      </c>
      <c r="B773" s="37"/>
      <c r="C773" s="50"/>
      <c r="D773" s="249" t="str">
        <f t="shared" ca="1" si="128"/>
        <v/>
      </c>
      <c r="E773" s="223" t="str">
        <f t="shared" ca="1" si="129"/>
        <v/>
      </c>
      <c r="F773" s="223" t="str">
        <f t="shared" ca="1" si="130"/>
        <v/>
      </c>
      <c r="G773" s="224" t="str">
        <f t="shared" ca="1" si="131"/>
        <v/>
      </c>
      <c r="H773" s="255" t="str">
        <f t="shared" ca="1" si="132"/>
        <v/>
      </c>
      <c r="I773" s="251" t="str">
        <f t="shared" ca="1" si="133"/>
        <v/>
      </c>
      <c r="J773" s="244" t="str">
        <f t="shared" ca="1" si="134"/>
        <v/>
      </c>
      <c r="K773" s="35"/>
      <c r="L773" s="148"/>
      <c r="M773" s="148"/>
      <c r="N773" s="148"/>
      <c r="O773" s="148"/>
      <c r="P773" s="148"/>
      <c r="Q773" s="148"/>
      <c r="R773" s="148"/>
      <c r="S773" s="148"/>
      <c r="T773" s="197"/>
      <c r="U773" s="35"/>
      <c r="X773" s="148"/>
      <c r="Y773" s="148"/>
      <c r="Z773" s="148"/>
      <c r="AA773" s="228" t="b">
        <f t="shared" ca="1" si="135"/>
        <v>1</v>
      </c>
      <c r="AB773" s="228" t="b">
        <f t="shared" si="136"/>
        <v>0</v>
      </c>
      <c r="AC773" s="228" t="b">
        <f ca="1">AND(Accueil!$Z$100="Régulière",Accueil!$E$5="Oui",$AA773,NOT($AB773),OR($AE773="",Accueil!$E$7="",NOT(ISNUMBER(Accueil!$E$7)),$AE773&gt;=Accueil!$E$7))</f>
        <v>0</v>
      </c>
      <c r="AD773" s="228" t="b">
        <f ca="1">AND(Accueil!$Z$100="Régulière",Accueil!$E$8="Oui",$AA773,NOT($AB773),OR($AE773="",Accueil!$E$10="",NOT(ISNUMBER(Accueil!$E$10)),$AE773&gt;=Accueil!$E$10))</f>
        <v>0</v>
      </c>
      <c r="AE773" s="247" t="str">
        <f>IF(NOT(_xlfn.ISFORMULA(A773)),IF(ISNUMBER(A773),A773,IF(NOT(_xlfn.ISFORMULA(D773)),IF(AND(ISNUMBER(D773),D773&lt;&gt;0),Accueil!$B$7,IF(NOT(_xlfn.ISFORMULA(G773)),IF(AND(ISNUMBER(G773),G773&lt;&gt;0),Accueil!$B$7,""),"")),IF(NOT(_xlfn.ISFORMULA(G773)),IF(AND(ISNUMBER(G773),G773&lt;&gt;0),Accueil!$B$7,""),""))),IF(NOT(_xlfn.ISFORMULA(D773)),IF(AND(ISNUMBER(D773),D773&lt;&gt;0),Accueil!$B$7,IF(NOT(_xlfn.ISFORMULA(G773)),IF(AND(ISNUMBER(G773),G773&lt;&gt;0),Accueil!$B$7,""),"")),IF(NOT(_xlfn.ISFORMULA(G773)),IF(AND(ISNUMBER(G773),G773&lt;&gt;0),Accueil!$B$7,""),"")))</f>
        <v/>
      </c>
      <c r="AF773" s="231" t="str">
        <f t="shared" ca="1" si="137"/>
        <v/>
      </c>
      <c r="AG773" s="231">
        <f ca="1">IF($AC773,ROUND(IF(ISNUMBER(E773),E773,0)*(IF(OR(ISNUMBER(SEARCH("Non déductible",$C773)),ISNUMBER(SEARCH("Non deductible",$C773))),0,IF(ISNUMBER(SEARCH("Repas",$C773)),0.5,IF(ISNUMBER(SEARCH("Bureau à domicile",$C773)),Accueil!$B$13,IF(OR(ISNUMBER(SEARCH("Véhicule",$C773)),ISNUMBER(SEARCH("Vehicule",$C773)),ISNUMBER(SEARCH("vehicule",$C773))),Accueil!$B$14,IFERROR(VLOOKUP($C773,$L$3:$P$43,5,FALSE),1)))))),2),0)</f>
        <v>0</v>
      </c>
      <c r="AH773" s="231">
        <f ca="1">IF($AD773,ROUND(IF(ISNUMBER(F773),F773,0)*(IF(OR(ISNUMBER(SEARCH("Non déductible",$C773)),ISNUMBER(SEARCH("Non deductible",$C773))),0,IF(ISNUMBER(SEARCH("Repas",$C773)),0.5,IF(ISNUMBER(SEARCH("Bureau à domicile",$C773)),Accueil!$B$13,IF(OR(ISNUMBER(SEARCH("Véhicule",$C773)),ISNUMBER(SEARCH("Vehicule",$C773)),ISNUMBER(SEARCH("vehicule",$C773))),Accueil!$B$14,IFERROR(VLOOKUP($C773,$L$3:$P$43,5,FALSE),1)))))),2),0)</f>
        <v>0</v>
      </c>
    </row>
    <row r="774" spans="1:34" ht="20.100000000000001" customHeight="1" x14ac:dyDescent="0.25">
      <c r="A774" s="248" t="str">
        <f>IF(NOT(_xlfn.ISFORMULA(D774)),IF(AND(ISNUMBER(D774),D774&lt;&gt;0),Accueil!$B$7,IF(NOT(_xlfn.ISFORMULA(G774)),IF(AND(ISNUMBER(G774),G774&lt;&gt;0),Accueil!$B$7,""),"")),IF(NOT(_xlfn.ISFORMULA(G774)),IF(AND(ISNUMBER(G774),G774&lt;&gt;0),Accueil!$B$7,""),""))</f>
        <v/>
      </c>
      <c r="B774" s="37"/>
      <c r="C774" s="50"/>
      <c r="D774" s="249" t="str">
        <f t="shared" ca="1" si="128"/>
        <v/>
      </c>
      <c r="E774" s="223" t="str">
        <f t="shared" ca="1" si="129"/>
        <v/>
      </c>
      <c r="F774" s="223" t="str">
        <f t="shared" ca="1" si="130"/>
        <v/>
      </c>
      <c r="G774" s="224" t="str">
        <f t="shared" ca="1" si="131"/>
        <v/>
      </c>
      <c r="H774" s="255" t="str">
        <f t="shared" ca="1" si="132"/>
        <v/>
      </c>
      <c r="I774" s="251" t="str">
        <f t="shared" ca="1" si="133"/>
        <v/>
      </c>
      <c r="J774" s="244" t="str">
        <f t="shared" ca="1" si="134"/>
        <v/>
      </c>
      <c r="K774" s="35"/>
      <c r="L774" s="148"/>
      <c r="M774" s="148"/>
      <c r="N774" s="148"/>
      <c r="O774" s="148"/>
      <c r="P774" s="148"/>
      <c r="Q774" s="148"/>
      <c r="R774" s="148"/>
      <c r="S774" s="148"/>
      <c r="T774" s="197"/>
      <c r="U774" s="35"/>
      <c r="X774" s="148"/>
      <c r="Y774" s="148"/>
      <c r="Z774" s="148"/>
      <c r="AA774" s="228" t="b">
        <f t="shared" ca="1" si="135"/>
        <v>1</v>
      </c>
      <c r="AB774" s="228" t="b">
        <f t="shared" si="136"/>
        <v>0</v>
      </c>
      <c r="AC774" s="228" t="b">
        <f ca="1">AND(Accueil!$Z$100="Régulière",Accueil!$E$5="Oui",$AA774,NOT($AB774),OR($AE774="",Accueil!$E$7="",NOT(ISNUMBER(Accueil!$E$7)),$AE774&gt;=Accueil!$E$7))</f>
        <v>0</v>
      </c>
      <c r="AD774" s="228" t="b">
        <f ca="1">AND(Accueil!$Z$100="Régulière",Accueil!$E$8="Oui",$AA774,NOT($AB774),OR($AE774="",Accueil!$E$10="",NOT(ISNUMBER(Accueil!$E$10)),$AE774&gt;=Accueil!$E$10))</f>
        <v>0</v>
      </c>
      <c r="AE774" s="247" t="str">
        <f>IF(NOT(_xlfn.ISFORMULA(A774)),IF(ISNUMBER(A774),A774,IF(NOT(_xlfn.ISFORMULA(D774)),IF(AND(ISNUMBER(D774),D774&lt;&gt;0),Accueil!$B$7,IF(NOT(_xlfn.ISFORMULA(G774)),IF(AND(ISNUMBER(G774),G774&lt;&gt;0),Accueil!$B$7,""),"")),IF(NOT(_xlfn.ISFORMULA(G774)),IF(AND(ISNUMBER(G774),G774&lt;&gt;0),Accueil!$B$7,""),""))),IF(NOT(_xlfn.ISFORMULA(D774)),IF(AND(ISNUMBER(D774),D774&lt;&gt;0),Accueil!$B$7,IF(NOT(_xlfn.ISFORMULA(G774)),IF(AND(ISNUMBER(G774),G774&lt;&gt;0),Accueil!$B$7,""),"")),IF(NOT(_xlfn.ISFORMULA(G774)),IF(AND(ISNUMBER(G774),G774&lt;&gt;0),Accueil!$B$7,""),"")))</f>
        <v/>
      </c>
      <c r="AF774" s="231" t="str">
        <f t="shared" ca="1" si="137"/>
        <v/>
      </c>
      <c r="AG774" s="231">
        <f ca="1">IF($AC774,ROUND(IF(ISNUMBER(E774),E774,0)*(IF(OR(ISNUMBER(SEARCH("Non déductible",$C774)),ISNUMBER(SEARCH("Non deductible",$C774))),0,IF(ISNUMBER(SEARCH("Repas",$C774)),0.5,IF(ISNUMBER(SEARCH("Bureau à domicile",$C774)),Accueil!$B$13,IF(OR(ISNUMBER(SEARCH("Véhicule",$C774)),ISNUMBER(SEARCH("Vehicule",$C774)),ISNUMBER(SEARCH("vehicule",$C774))),Accueil!$B$14,IFERROR(VLOOKUP($C774,$L$3:$P$43,5,FALSE),1)))))),2),0)</f>
        <v>0</v>
      </c>
      <c r="AH774" s="231">
        <f ca="1">IF($AD774,ROUND(IF(ISNUMBER(F774),F774,0)*(IF(OR(ISNUMBER(SEARCH("Non déductible",$C774)),ISNUMBER(SEARCH("Non deductible",$C774))),0,IF(ISNUMBER(SEARCH("Repas",$C774)),0.5,IF(ISNUMBER(SEARCH("Bureau à domicile",$C774)),Accueil!$B$13,IF(OR(ISNUMBER(SEARCH("Véhicule",$C774)),ISNUMBER(SEARCH("Vehicule",$C774)),ISNUMBER(SEARCH("vehicule",$C774))),Accueil!$B$14,IFERROR(VLOOKUP($C774,$L$3:$P$43,5,FALSE),1)))))),2),0)</f>
        <v>0</v>
      </c>
    </row>
    <row r="775" spans="1:34" ht="20.100000000000001" customHeight="1" x14ac:dyDescent="0.25">
      <c r="A775" s="248" t="str">
        <f>IF(NOT(_xlfn.ISFORMULA(D775)),IF(AND(ISNUMBER(D775),D775&lt;&gt;0),Accueil!$B$7,IF(NOT(_xlfn.ISFORMULA(G775)),IF(AND(ISNUMBER(G775),G775&lt;&gt;0),Accueil!$B$7,""),"")),IF(NOT(_xlfn.ISFORMULA(G775)),IF(AND(ISNUMBER(G775),G775&lt;&gt;0),Accueil!$B$7,""),""))</f>
        <v/>
      </c>
      <c r="B775" s="37"/>
      <c r="C775" s="50"/>
      <c r="D775" s="249" t="str">
        <f t="shared" ca="1" si="128"/>
        <v/>
      </c>
      <c r="E775" s="223" t="str">
        <f t="shared" ca="1" si="129"/>
        <v/>
      </c>
      <c r="F775" s="223" t="str">
        <f t="shared" ca="1" si="130"/>
        <v/>
      </c>
      <c r="G775" s="224" t="str">
        <f t="shared" ca="1" si="131"/>
        <v/>
      </c>
      <c r="H775" s="255" t="str">
        <f t="shared" ca="1" si="132"/>
        <v/>
      </c>
      <c r="I775" s="251" t="str">
        <f t="shared" ca="1" si="133"/>
        <v/>
      </c>
      <c r="J775" s="244" t="str">
        <f t="shared" ca="1" si="134"/>
        <v/>
      </c>
      <c r="K775" s="35"/>
      <c r="L775" s="148"/>
      <c r="M775" s="148"/>
      <c r="N775" s="148"/>
      <c r="O775" s="148"/>
      <c r="P775" s="148"/>
      <c r="Q775" s="148"/>
      <c r="R775" s="148"/>
      <c r="S775" s="148"/>
      <c r="T775" s="197"/>
      <c r="U775" s="35"/>
      <c r="X775" s="148"/>
      <c r="Y775" s="148"/>
      <c r="Z775" s="148"/>
      <c r="AA775" s="228" t="b">
        <f t="shared" ca="1" si="135"/>
        <v>1</v>
      </c>
      <c r="AB775" s="228" t="b">
        <f t="shared" si="136"/>
        <v>0</v>
      </c>
      <c r="AC775" s="228" t="b">
        <f ca="1">AND(Accueil!$Z$100="Régulière",Accueil!$E$5="Oui",$AA775,NOT($AB775),OR($AE775="",Accueil!$E$7="",NOT(ISNUMBER(Accueil!$E$7)),$AE775&gt;=Accueil!$E$7))</f>
        <v>0</v>
      </c>
      <c r="AD775" s="228" t="b">
        <f ca="1">AND(Accueil!$Z$100="Régulière",Accueil!$E$8="Oui",$AA775,NOT($AB775),OR($AE775="",Accueil!$E$10="",NOT(ISNUMBER(Accueil!$E$10)),$AE775&gt;=Accueil!$E$10))</f>
        <v>0</v>
      </c>
      <c r="AE775" s="247" t="str">
        <f>IF(NOT(_xlfn.ISFORMULA(A775)),IF(ISNUMBER(A775),A775,IF(NOT(_xlfn.ISFORMULA(D775)),IF(AND(ISNUMBER(D775),D775&lt;&gt;0),Accueil!$B$7,IF(NOT(_xlfn.ISFORMULA(G775)),IF(AND(ISNUMBER(G775),G775&lt;&gt;0),Accueil!$B$7,""),"")),IF(NOT(_xlfn.ISFORMULA(G775)),IF(AND(ISNUMBER(G775),G775&lt;&gt;0),Accueil!$B$7,""),""))),IF(NOT(_xlfn.ISFORMULA(D775)),IF(AND(ISNUMBER(D775),D775&lt;&gt;0),Accueil!$B$7,IF(NOT(_xlfn.ISFORMULA(G775)),IF(AND(ISNUMBER(G775),G775&lt;&gt;0),Accueil!$B$7,""),"")),IF(NOT(_xlfn.ISFORMULA(G775)),IF(AND(ISNUMBER(G775),G775&lt;&gt;0),Accueil!$B$7,""),"")))</f>
        <v/>
      </c>
      <c r="AF775" s="231" t="str">
        <f t="shared" ca="1" si="137"/>
        <v/>
      </c>
      <c r="AG775" s="231">
        <f ca="1">IF($AC775,ROUND(IF(ISNUMBER(E775),E775,0)*(IF(OR(ISNUMBER(SEARCH("Non déductible",$C775)),ISNUMBER(SEARCH("Non deductible",$C775))),0,IF(ISNUMBER(SEARCH("Repas",$C775)),0.5,IF(ISNUMBER(SEARCH("Bureau à domicile",$C775)),Accueil!$B$13,IF(OR(ISNUMBER(SEARCH("Véhicule",$C775)),ISNUMBER(SEARCH("Vehicule",$C775)),ISNUMBER(SEARCH("vehicule",$C775))),Accueil!$B$14,IFERROR(VLOOKUP($C775,$L$3:$P$43,5,FALSE),1)))))),2),0)</f>
        <v>0</v>
      </c>
      <c r="AH775" s="231">
        <f ca="1">IF($AD775,ROUND(IF(ISNUMBER(F775),F775,0)*(IF(OR(ISNUMBER(SEARCH("Non déductible",$C775)),ISNUMBER(SEARCH("Non deductible",$C775))),0,IF(ISNUMBER(SEARCH("Repas",$C775)),0.5,IF(ISNUMBER(SEARCH("Bureau à domicile",$C775)),Accueil!$B$13,IF(OR(ISNUMBER(SEARCH("Véhicule",$C775)),ISNUMBER(SEARCH("Vehicule",$C775)),ISNUMBER(SEARCH("vehicule",$C775))),Accueil!$B$14,IFERROR(VLOOKUP($C775,$L$3:$P$43,5,FALSE),1)))))),2),0)</f>
        <v>0</v>
      </c>
    </row>
    <row r="776" spans="1:34" ht="20.100000000000001" customHeight="1" x14ac:dyDescent="0.25">
      <c r="A776" s="248" t="str">
        <f>IF(NOT(_xlfn.ISFORMULA(D776)),IF(AND(ISNUMBER(D776),D776&lt;&gt;0),Accueil!$B$7,IF(NOT(_xlfn.ISFORMULA(G776)),IF(AND(ISNUMBER(G776),G776&lt;&gt;0),Accueil!$B$7,""),"")),IF(NOT(_xlfn.ISFORMULA(G776)),IF(AND(ISNUMBER(G776),G776&lt;&gt;0),Accueil!$B$7,""),""))</f>
        <v/>
      </c>
      <c r="B776" s="37"/>
      <c r="C776" s="50"/>
      <c r="D776" s="249" t="str">
        <f t="shared" ca="1" si="128"/>
        <v/>
      </c>
      <c r="E776" s="223" t="str">
        <f t="shared" ca="1" si="129"/>
        <v/>
      </c>
      <c r="F776" s="223" t="str">
        <f t="shared" ca="1" si="130"/>
        <v/>
      </c>
      <c r="G776" s="224" t="str">
        <f t="shared" ca="1" si="131"/>
        <v/>
      </c>
      <c r="H776" s="255" t="str">
        <f t="shared" ca="1" si="132"/>
        <v/>
      </c>
      <c r="I776" s="251" t="str">
        <f t="shared" ca="1" si="133"/>
        <v/>
      </c>
      <c r="J776" s="244" t="str">
        <f t="shared" ca="1" si="134"/>
        <v/>
      </c>
      <c r="K776" s="35"/>
      <c r="L776" s="148"/>
      <c r="M776" s="148"/>
      <c r="N776" s="148"/>
      <c r="O776" s="148"/>
      <c r="P776" s="148"/>
      <c r="Q776" s="148"/>
      <c r="R776" s="148"/>
      <c r="S776" s="148"/>
      <c r="T776" s="197"/>
      <c r="U776" s="35"/>
      <c r="X776" s="148"/>
      <c r="Y776" s="148"/>
      <c r="Z776" s="148"/>
      <c r="AA776" s="228" t="b">
        <f t="shared" ca="1" si="135"/>
        <v>1</v>
      </c>
      <c r="AB776" s="228" t="b">
        <f t="shared" si="136"/>
        <v>0</v>
      </c>
      <c r="AC776" s="228" t="b">
        <f ca="1">AND(Accueil!$Z$100="Régulière",Accueil!$E$5="Oui",$AA776,NOT($AB776),OR($AE776="",Accueil!$E$7="",NOT(ISNUMBER(Accueil!$E$7)),$AE776&gt;=Accueil!$E$7))</f>
        <v>0</v>
      </c>
      <c r="AD776" s="228" t="b">
        <f ca="1">AND(Accueil!$Z$100="Régulière",Accueil!$E$8="Oui",$AA776,NOT($AB776),OR($AE776="",Accueil!$E$10="",NOT(ISNUMBER(Accueil!$E$10)),$AE776&gt;=Accueil!$E$10))</f>
        <v>0</v>
      </c>
      <c r="AE776" s="247" t="str">
        <f>IF(NOT(_xlfn.ISFORMULA(A776)),IF(ISNUMBER(A776),A776,IF(NOT(_xlfn.ISFORMULA(D776)),IF(AND(ISNUMBER(D776),D776&lt;&gt;0),Accueil!$B$7,IF(NOT(_xlfn.ISFORMULA(G776)),IF(AND(ISNUMBER(G776),G776&lt;&gt;0),Accueil!$B$7,""),"")),IF(NOT(_xlfn.ISFORMULA(G776)),IF(AND(ISNUMBER(G776),G776&lt;&gt;0),Accueil!$B$7,""),""))),IF(NOT(_xlfn.ISFORMULA(D776)),IF(AND(ISNUMBER(D776),D776&lt;&gt;0),Accueil!$B$7,IF(NOT(_xlfn.ISFORMULA(G776)),IF(AND(ISNUMBER(G776),G776&lt;&gt;0),Accueil!$B$7,""),"")),IF(NOT(_xlfn.ISFORMULA(G776)),IF(AND(ISNUMBER(G776),G776&lt;&gt;0),Accueil!$B$7,""),"")))</f>
        <v/>
      </c>
      <c r="AF776" s="231" t="str">
        <f t="shared" ca="1" si="137"/>
        <v/>
      </c>
      <c r="AG776" s="231">
        <f ca="1">IF($AC776,ROUND(IF(ISNUMBER(E776),E776,0)*(IF(OR(ISNUMBER(SEARCH("Non déductible",$C776)),ISNUMBER(SEARCH("Non deductible",$C776))),0,IF(ISNUMBER(SEARCH("Repas",$C776)),0.5,IF(ISNUMBER(SEARCH("Bureau à domicile",$C776)),Accueil!$B$13,IF(OR(ISNUMBER(SEARCH("Véhicule",$C776)),ISNUMBER(SEARCH("Vehicule",$C776)),ISNUMBER(SEARCH("vehicule",$C776))),Accueil!$B$14,IFERROR(VLOOKUP($C776,$L$3:$P$43,5,FALSE),1)))))),2),0)</f>
        <v>0</v>
      </c>
      <c r="AH776" s="231">
        <f ca="1">IF($AD776,ROUND(IF(ISNUMBER(F776),F776,0)*(IF(OR(ISNUMBER(SEARCH("Non déductible",$C776)),ISNUMBER(SEARCH("Non deductible",$C776))),0,IF(ISNUMBER(SEARCH("Repas",$C776)),0.5,IF(ISNUMBER(SEARCH("Bureau à domicile",$C776)),Accueil!$B$13,IF(OR(ISNUMBER(SEARCH("Véhicule",$C776)),ISNUMBER(SEARCH("Vehicule",$C776)),ISNUMBER(SEARCH("vehicule",$C776))),Accueil!$B$14,IFERROR(VLOOKUP($C776,$L$3:$P$43,5,FALSE),1)))))),2),0)</f>
        <v>0</v>
      </c>
    </row>
    <row r="777" spans="1:34" ht="20.100000000000001" customHeight="1" x14ac:dyDescent="0.25">
      <c r="A777" s="248" t="str">
        <f>IF(NOT(_xlfn.ISFORMULA(D777)),IF(AND(ISNUMBER(D777),D777&lt;&gt;0),Accueil!$B$7,IF(NOT(_xlfn.ISFORMULA(G777)),IF(AND(ISNUMBER(G777),G777&lt;&gt;0),Accueil!$B$7,""),"")),IF(NOT(_xlfn.ISFORMULA(G777)),IF(AND(ISNUMBER(G777),G777&lt;&gt;0),Accueil!$B$7,""),""))</f>
        <v/>
      </c>
      <c r="B777" s="37"/>
      <c r="C777" s="50"/>
      <c r="D777" s="249" t="str">
        <f t="shared" ca="1" si="128"/>
        <v/>
      </c>
      <c r="E777" s="223" t="str">
        <f t="shared" ca="1" si="129"/>
        <v/>
      </c>
      <c r="F777" s="223" t="str">
        <f t="shared" ca="1" si="130"/>
        <v/>
      </c>
      <c r="G777" s="224" t="str">
        <f t="shared" ca="1" si="131"/>
        <v/>
      </c>
      <c r="H777" s="255" t="str">
        <f t="shared" ca="1" si="132"/>
        <v/>
      </c>
      <c r="I777" s="251" t="str">
        <f t="shared" ca="1" si="133"/>
        <v/>
      </c>
      <c r="J777" s="244" t="str">
        <f t="shared" ca="1" si="134"/>
        <v/>
      </c>
      <c r="K777" s="35"/>
      <c r="L777" s="148"/>
      <c r="M777" s="148"/>
      <c r="N777" s="148"/>
      <c r="O777" s="148"/>
      <c r="P777" s="148"/>
      <c r="Q777" s="148"/>
      <c r="R777" s="148"/>
      <c r="S777" s="148"/>
      <c r="T777" s="197"/>
      <c r="U777" s="35"/>
      <c r="X777" s="148"/>
      <c r="Y777" s="148"/>
      <c r="Z777" s="148"/>
      <c r="AA777" s="228" t="b">
        <f t="shared" ca="1" si="135"/>
        <v>1</v>
      </c>
      <c r="AB777" s="228" t="b">
        <f t="shared" si="136"/>
        <v>0</v>
      </c>
      <c r="AC777" s="228" t="b">
        <f ca="1">AND(Accueil!$Z$100="Régulière",Accueil!$E$5="Oui",$AA777,NOT($AB777),OR($AE777="",Accueil!$E$7="",NOT(ISNUMBER(Accueil!$E$7)),$AE777&gt;=Accueil!$E$7))</f>
        <v>0</v>
      </c>
      <c r="AD777" s="228" t="b">
        <f ca="1">AND(Accueil!$Z$100="Régulière",Accueil!$E$8="Oui",$AA777,NOT($AB777),OR($AE777="",Accueil!$E$10="",NOT(ISNUMBER(Accueil!$E$10)),$AE777&gt;=Accueil!$E$10))</f>
        <v>0</v>
      </c>
      <c r="AE777" s="247" t="str">
        <f>IF(NOT(_xlfn.ISFORMULA(A777)),IF(ISNUMBER(A777),A777,IF(NOT(_xlfn.ISFORMULA(D777)),IF(AND(ISNUMBER(D777),D777&lt;&gt;0),Accueil!$B$7,IF(NOT(_xlfn.ISFORMULA(G777)),IF(AND(ISNUMBER(G777),G777&lt;&gt;0),Accueil!$B$7,""),"")),IF(NOT(_xlfn.ISFORMULA(G777)),IF(AND(ISNUMBER(G777),G777&lt;&gt;0),Accueil!$B$7,""),""))),IF(NOT(_xlfn.ISFORMULA(D777)),IF(AND(ISNUMBER(D777),D777&lt;&gt;0),Accueil!$B$7,IF(NOT(_xlfn.ISFORMULA(G777)),IF(AND(ISNUMBER(G777),G777&lt;&gt;0),Accueil!$B$7,""),"")),IF(NOT(_xlfn.ISFORMULA(G777)),IF(AND(ISNUMBER(G777),G777&lt;&gt;0),Accueil!$B$7,""),"")))</f>
        <v/>
      </c>
      <c r="AF777" s="231" t="str">
        <f t="shared" ca="1" si="137"/>
        <v/>
      </c>
      <c r="AG777" s="231">
        <f ca="1">IF($AC777,ROUND(IF(ISNUMBER(E777),E777,0)*(IF(OR(ISNUMBER(SEARCH("Non déductible",$C777)),ISNUMBER(SEARCH("Non deductible",$C777))),0,IF(ISNUMBER(SEARCH("Repas",$C777)),0.5,IF(ISNUMBER(SEARCH("Bureau à domicile",$C777)),Accueil!$B$13,IF(OR(ISNUMBER(SEARCH("Véhicule",$C777)),ISNUMBER(SEARCH("Vehicule",$C777)),ISNUMBER(SEARCH("vehicule",$C777))),Accueil!$B$14,IFERROR(VLOOKUP($C777,$L$3:$P$43,5,FALSE),1)))))),2),0)</f>
        <v>0</v>
      </c>
      <c r="AH777" s="231">
        <f ca="1">IF($AD777,ROUND(IF(ISNUMBER(F777),F777,0)*(IF(OR(ISNUMBER(SEARCH("Non déductible",$C777)),ISNUMBER(SEARCH("Non deductible",$C777))),0,IF(ISNUMBER(SEARCH("Repas",$C777)),0.5,IF(ISNUMBER(SEARCH("Bureau à domicile",$C777)),Accueil!$B$13,IF(OR(ISNUMBER(SEARCH("Véhicule",$C777)),ISNUMBER(SEARCH("Vehicule",$C777)),ISNUMBER(SEARCH("vehicule",$C777))),Accueil!$B$14,IFERROR(VLOOKUP($C777,$L$3:$P$43,5,FALSE),1)))))),2),0)</f>
        <v>0</v>
      </c>
    </row>
    <row r="778" spans="1:34" ht="20.100000000000001" customHeight="1" x14ac:dyDescent="0.25">
      <c r="A778" s="248" t="str">
        <f>IF(NOT(_xlfn.ISFORMULA(D778)),IF(AND(ISNUMBER(D778),D778&lt;&gt;0),Accueil!$B$7,IF(NOT(_xlfn.ISFORMULA(G778)),IF(AND(ISNUMBER(G778),G778&lt;&gt;0),Accueil!$B$7,""),"")),IF(NOT(_xlfn.ISFORMULA(G778)),IF(AND(ISNUMBER(G778),G778&lt;&gt;0),Accueil!$B$7,""),""))</f>
        <v/>
      </c>
      <c r="B778" s="37"/>
      <c r="C778" s="50"/>
      <c r="D778" s="249" t="str">
        <f t="shared" ca="1" si="128"/>
        <v/>
      </c>
      <c r="E778" s="223" t="str">
        <f t="shared" ca="1" si="129"/>
        <v/>
      </c>
      <c r="F778" s="223" t="str">
        <f t="shared" ca="1" si="130"/>
        <v/>
      </c>
      <c r="G778" s="224" t="str">
        <f t="shared" ca="1" si="131"/>
        <v/>
      </c>
      <c r="H778" s="255" t="str">
        <f t="shared" ca="1" si="132"/>
        <v/>
      </c>
      <c r="I778" s="251" t="str">
        <f t="shared" ca="1" si="133"/>
        <v/>
      </c>
      <c r="J778" s="244" t="str">
        <f t="shared" ca="1" si="134"/>
        <v/>
      </c>
      <c r="K778" s="35"/>
      <c r="L778" s="148"/>
      <c r="M778" s="148"/>
      <c r="N778" s="148"/>
      <c r="O778" s="148"/>
      <c r="P778" s="148"/>
      <c r="Q778" s="148"/>
      <c r="R778" s="148"/>
      <c r="S778" s="148"/>
      <c r="T778" s="197"/>
      <c r="U778" s="35"/>
      <c r="X778" s="148"/>
      <c r="Y778" s="148"/>
      <c r="Z778" s="148"/>
      <c r="AA778" s="228" t="b">
        <f t="shared" ca="1" si="135"/>
        <v>1</v>
      </c>
      <c r="AB778" s="228" t="b">
        <f t="shared" si="136"/>
        <v>0</v>
      </c>
      <c r="AC778" s="228" t="b">
        <f ca="1">AND(Accueil!$Z$100="Régulière",Accueil!$E$5="Oui",$AA778,NOT($AB778),OR($AE778="",Accueil!$E$7="",NOT(ISNUMBER(Accueil!$E$7)),$AE778&gt;=Accueil!$E$7))</f>
        <v>0</v>
      </c>
      <c r="AD778" s="228" t="b">
        <f ca="1">AND(Accueil!$Z$100="Régulière",Accueil!$E$8="Oui",$AA778,NOT($AB778),OR($AE778="",Accueil!$E$10="",NOT(ISNUMBER(Accueil!$E$10)),$AE778&gt;=Accueil!$E$10))</f>
        <v>0</v>
      </c>
      <c r="AE778" s="247" t="str">
        <f>IF(NOT(_xlfn.ISFORMULA(A778)),IF(ISNUMBER(A778),A778,IF(NOT(_xlfn.ISFORMULA(D778)),IF(AND(ISNUMBER(D778),D778&lt;&gt;0),Accueil!$B$7,IF(NOT(_xlfn.ISFORMULA(G778)),IF(AND(ISNUMBER(G778),G778&lt;&gt;0),Accueil!$B$7,""),"")),IF(NOT(_xlfn.ISFORMULA(G778)),IF(AND(ISNUMBER(G778),G778&lt;&gt;0),Accueil!$B$7,""),""))),IF(NOT(_xlfn.ISFORMULA(D778)),IF(AND(ISNUMBER(D778),D778&lt;&gt;0),Accueil!$B$7,IF(NOT(_xlfn.ISFORMULA(G778)),IF(AND(ISNUMBER(G778),G778&lt;&gt;0),Accueil!$B$7,""),"")),IF(NOT(_xlfn.ISFORMULA(G778)),IF(AND(ISNUMBER(G778),G778&lt;&gt;0),Accueil!$B$7,""),"")))</f>
        <v/>
      </c>
      <c r="AF778" s="231" t="str">
        <f t="shared" ca="1" si="137"/>
        <v/>
      </c>
      <c r="AG778" s="231">
        <f ca="1">IF($AC778,ROUND(IF(ISNUMBER(E778),E778,0)*(IF(OR(ISNUMBER(SEARCH("Non déductible",$C778)),ISNUMBER(SEARCH("Non deductible",$C778))),0,IF(ISNUMBER(SEARCH("Repas",$C778)),0.5,IF(ISNUMBER(SEARCH("Bureau à domicile",$C778)),Accueil!$B$13,IF(OR(ISNUMBER(SEARCH("Véhicule",$C778)),ISNUMBER(SEARCH("Vehicule",$C778)),ISNUMBER(SEARCH("vehicule",$C778))),Accueil!$B$14,IFERROR(VLOOKUP($C778,$L$3:$P$43,5,FALSE),1)))))),2),0)</f>
        <v>0</v>
      </c>
      <c r="AH778" s="231">
        <f ca="1">IF($AD778,ROUND(IF(ISNUMBER(F778),F778,0)*(IF(OR(ISNUMBER(SEARCH("Non déductible",$C778)),ISNUMBER(SEARCH("Non deductible",$C778))),0,IF(ISNUMBER(SEARCH("Repas",$C778)),0.5,IF(ISNUMBER(SEARCH("Bureau à domicile",$C778)),Accueil!$B$13,IF(OR(ISNUMBER(SEARCH("Véhicule",$C778)),ISNUMBER(SEARCH("Vehicule",$C778)),ISNUMBER(SEARCH("vehicule",$C778))),Accueil!$B$14,IFERROR(VLOOKUP($C778,$L$3:$P$43,5,FALSE),1)))))),2),0)</f>
        <v>0</v>
      </c>
    </row>
    <row r="779" spans="1:34" ht="20.100000000000001" customHeight="1" x14ac:dyDescent="0.25">
      <c r="A779" s="248" t="str">
        <f>IF(NOT(_xlfn.ISFORMULA(D779)),IF(AND(ISNUMBER(D779),D779&lt;&gt;0),Accueil!$B$7,IF(NOT(_xlfn.ISFORMULA(G779)),IF(AND(ISNUMBER(G779),G779&lt;&gt;0),Accueil!$B$7,""),"")),IF(NOT(_xlfn.ISFORMULA(G779)),IF(AND(ISNUMBER(G779),G779&lt;&gt;0),Accueil!$B$7,""),""))</f>
        <v/>
      </c>
      <c r="B779" s="37"/>
      <c r="C779" s="50"/>
      <c r="D779" s="249" t="str">
        <f t="shared" ca="1" si="128"/>
        <v/>
      </c>
      <c r="E779" s="223" t="str">
        <f t="shared" ca="1" si="129"/>
        <v/>
      </c>
      <c r="F779" s="223" t="str">
        <f t="shared" ca="1" si="130"/>
        <v/>
      </c>
      <c r="G779" s="224" t="str">
        <f t="shared" ca="1" si="131"/>
        <v/>
      </c>
      <c r="H779" s="255" t="str">
        <f t="shared" ca="1" si="132"/>
        <v/>
      </c>
      <c r="I779" s="251" t="str">
        <f t="shared" ca="1" si="133"/>
        <v/>
      </c>
      <c r="J779" s="244" t="str">
        <f t="shared" ca="1" si="134"/>
        <v/>
      </c>
      <c r="K779" s="35"/>
      <c r="L779" s="148"/>
      <c r="M779" s="148"/>
      <c r="N779" s="148"/>
      <c r="O779" s="148"/>
      <c r="P779" s="148"/>
      <c r="Q779" s="148"/>
      <c r="R779" s="148"/>
      <c r="S779" s="148"/>
      <c r="T779" s="197"/>
      <c r="U779" s="35"/>
      <c r="X779" s="148"/>
      <c r="Y779" s="148"/>
      <c r="Z779" s="148"/>
      <c r="AA779" s="228" t="b">
        <f t="shared" ca="1" si="135"/>
        <v>1</v>
      </c>
      <c r="AB779" s="228" t="b">
        <f t="shared" si="136"/>
        <v>0</v>
      </c>
      <c r="AC779" s="228" t="b">
        <f ca="1">AND(Accueil!$Z$100="Régulière",Accueil!$E$5="Oui",$AA779,NOT($AB779),OR($AE779="",Accueil!$E$7="",NOT(ISNUMBER(Accueil!$E$7)),$AE779&gt;=Accueil!$E$7))</f>
        <v>0</v>
      </c>
      <c r="AD779" s="228" t="b">
        <f ca="1">AND(Accueil!$Z$100="Régulière",Accueil!$E$8="Oui",$AA779,NOT($AB779),OR($AE779="",Accueil!$E$10="",NOT(ISNUMBER(Accueil!$E$10)),$AE779&gt;=Accueil!$E$10))</f>
        <v>0</v>
      </c>
      <c r="AE779" s="247" t="str">
        <f>IF(NOT(_xlfn.ISFORMULA(A779)),IF(ISNUMBER(A779),A779,IF(NOT(_xlfn.ISFORMULA(D779)),IF(AND(ISNUMBER(D779),D779&lt;&gt;0),Accueil!$B$7,IF(NOT(_xlfn.ISFORMULA(G779)),IF(AND(ISNUMBER(G779),G779&lt;&gt;0),Accueil!$B$7,""),"")),IF(NOT(_xlfn.ISFORMULA(G779)),IF(AND(ISNUMBER(G779),G779&lt;&gt;0),Accueil!$B$7,""),""))),IF(NOT(_xlfn.ISFORMULA(D779)),IF(AND(ISNUMBER(D779),D779&lt;&gt;0),Accueil!$B$7,IF(NOT(_xlfn.ISFORMULA(G779)),IF(AND(ISNUMBER(G779),G779&lt;&gt;0),Accueil!$B$7,""),"")),IF(NOT(_xlfn.ISFORMULA(G779)),IF(AND(ISNUMBER(G779),G779&lt;&gt;0),Accueil!$B$7,""),"")))</f>
        <v/>
      </c>
      <c r="AF779" s="231" t="str">
        <f t="shared" ca="1" si="137"/>
        <v/>
      </c>
      <c r="AG779" s="231">
        <f ca="1">IF($AC779,ROUND(IF(ISNUMBER(E779),E779,0)*(IF(OR(ISNUMBER(SEARCH("Non déductible",$C779)),ISNUMBER(SEARCH("Non deductible",$C779))),0,IF(ISNUMBER(SEARCH("Repas",$C779)),0.5,IF(ISNUMBER(SEARCH("Bureau à domicile",$C779)),Accueil!$B$13,IF(OR(ISNUMBER(SEARCH("Véhicule",$C779)),ISNUMBER(SEARCH("Vehicule",$C779)),ISNUMBER(SEARCH("vehicule",$C779))),Accueil!$B$14,IFERROR(VLOOKUP($C779,$L$3:$P$43,5,FALSE),1)))))),2),0)</f>
        <v>0</v>
      </c>
      <c r="AH779" s="231">
        <f ca="1">IF($AD779,ROUND(IF(ISNUMBER(F779),F779,0)*(IF(OR(ISNUMBER(SEARCH("Non déductible",$C779)),ISNUMBER(SEARCH("Non deductible",$C779))),0,IF(ISNUMBER(SEARCH("Repas",$C779)),0.5,IF(ISNUMBER(SEARCH("Bureau à domicile",$C779)),Accueil!$B$13,IF(OR(ISNUMBER(SEARCH("Véhicule",$C779)),ISNUMBER(SEARCH("Vehicule",$C779)),ISNUMBER(SEARCH("vehicule",$C779))),Accueil!$B$14,IFERROR(VLOOKUP($C779,$L$3:$P$43,5,FALSE),1)))))),2),0)</f>
        <v>0</v>
      </c>
    </row>
    <row r="780" spans="1:34" ht="20.100000000000001" customHeight="1" x14ac:dyDescent="0.25">
      <c r="A780" s="248" t="str">
        <f>IF(NOT(_xlfn.ISFORMULA(D780)),IF(AND(ISNUMBER(D780),D780&lt;&gt;0),Accueil!$B$7,IF(NOT(_xlfn.ISFORMULA(G780)),IF(AND(ISNUMBER(G780),G780&lt;&gt;0),Accueil!$B$7,""),"")),IF(NOT(_xlfn.ISFORMULA(G780)),IF(AND(ISNUMBER(G780),G780&lt;&gt;0),Accueil!$B$7,""),""))</f>
        <v/>
      </c>
      <c r="B780" s="37"/>
      <c r="C780" s="50"/>
      <c r="D780" s="249" t="str">
        <f t="shared" ca="1" si="128"/>
        <v/>
      </c>
      <c r="E780" s="223" t="str">
        <f t="shared" ca="1" si="129"/>
        <v/>
      </c>
      <c r="F780" s="223" t="str">
        <f t="shared" ca="1" si="130"/>
        <v/>
      </c>
      <c r="G780" s="224" t="str">
        <f t="shared" ca="1" si="131"/>
        <v/>
      </c>
      <c r="H780" s="255" t="str">
        <f t="shared" ca="1" si="132"/>
        <v/>
      </c>
      <c r="I780" s="251" t="str">
        <f t="shared" ca="1" si="133"/>
        <v/>
      </c>
      <c r="J780" s="244" t="str">
        <f t="shared" ca="1" si="134"/>
        <v/>
      </c>
      <c r="K780" s="35"/>
      <c r="L780" s="148"/>
      <c r="M780" s="148"/>
      <c r="N780" s="148"/>
      <c r="O780" s="148"/>
      <c r="P780" s="148"/>
      <c r="Q780" s="148"/>
      <c r="R780" s="148"/>
      <c r="S780" s="148"/>
      <c r="T780" s="197"/>
      <c r="U780" s="35"/>
      <c r="X780" s="148"/>
      <c r="Y780" s="148"/>
      <c r="Z780" s="148"/>
      <c r="AA780" s="228" t="b">
        <f t="shared" ca="1" si="135"/>
        <v>1</v>
      </c>
      <c r="AB780" s="228" t="b">
        <f t="shared" si="136"/>
        <v>0</v>
      </c>
      <c r="AC780" s="228" t="b">
        <f ca="1">AND(Accueil!$Z$100="Régulière",Accueil!$E$5="Oui",$AA780,NOT($AB780),OR($AE780="",Accueil!$E$7="",NOT(ISNUMBER(Accueil!$E$7)),$AE780&gt;=Accueil!$E$7))</f>
        <v>0</v>
      </c>
      <c r="AD780" s="228" t="b">
        <f ca="1">AND(Accueil!$Z$100="Régulière",Accueil!$E$8="Oui",$AA780,NOT($AB780),OR($AE780="",Accueil!$E$10="",NOT(ISNUMBER(Accueil!$E$10)),$AE780&gt;=Accueil!$E$10))</f>
        <v>0</v>
      </c>
      <c r="AE780" s="247" t="str">
        <f>IF(NOT(_xlfn.ISFORMULA(A780)),IF(ISNUMBER(A780),A780,IF(NOT(_xlfn.ISFORMULA(D780)),IF(AND(ISNUMBER(D780),D780&lt;&gt;0),Accueil!$B$7,IF(NOT(_xlfn.ISFORMULA(G780)),IF(AND(ISNUMBER(G780),G780&lt;&gt;0),Accueil!$B$7,""),"")),IF(NOT(_xlfn.ISFORMULA(G780)),IF(AND(ISNUMBER(G780),G780&lt;&gt;0),Accueil!$B$7,""),""))),IF(NOT(_xlfn.ISFORMULA(D780)),IF(AND(ISNUMBER(D780),D780&lt;&gt;0),Accueil!$B$7,IF(NOT(_xlfn.ISFORMULA(G780)),IF(AND(ISNUMBER(G780),G780&lt;&gt;0),Accueil!$B$7,""),"")),IF(NOT(_xlfn.ISFORMULA(G780)),IF(AND(ISNUMBER(G780),G780&lt;&gt;0),Accueil!$B$7,""),"")))</f>
        <v/>
      </c>
      <c r="AF780" s="231" t="str">
        <f t="shared" ca="1" si="137"/>
        <v/>
      </c>
      <c r="AG780" s="231">
        <f ca="1">IF($AC780,ROUND(IF(ISNUMBER(E780),E780,0)*(IF(OR(ISNUMBER(SEARCH("Non déductible",$C780)),ISNUMBER(SEARCH("Non deductible",$C780))),0,IF(ISNUMBER(SEARCH("Repas",$C780)),0.5,IF(ISNUMBER(SEARCH("Bureau à domicile",$C780)),Accueil!$B$13,IF(OR(ISNUMBER(SEARCH("Véhicule",$C780)),ISNUMBER(SEARCH("Vehicule",$C780)),ISNUMBER(SEARCH("vehicule",$C780))),Accueil!$B$14,IFERROR(VLOOKUP($C780,$L$3:$P$43,5,FALSE),1)))))),2),0)</f>
        <v>0</v>
      </c>
      <c r="AH780" s="231">
        <f ca="1">IF($AD780,ROUND(IF(ISNUMBER(F780),F780,0)*(IF(OR(ISNUMBER(SEARCH("Non déductible",$C780)),ISNUMBER(SEARCH("Non deductible",$C780))),0,IF(ISNUMBER(SEARCH("Repas",$C780)),0.5,IF(ISNUMBER(SEARCH("Bureau à domicile",$C780)),Accueil!$B$13,IF(OR(ISNUMBER(SEARCH("Véhicule",$C780)),ISNUMBER(SEARCH("Vehicule",$C780)),ISNUMBER(SEARCH("vehicule",$C780))),Accueil!$B$14,IFERROR(VLOOKUP($C780,$L$3:$P$43,5,FALSE),1)))))),2),0)</f>
        <v>0</v>
      </c>
    </row>
    <row r="781" spans="1:34" ht="20.100000000000001" customHeight="1" x14ac:dyDescent="0.25">
      <c r="A781" s="248" t="str">
        <f>IF(NOT(_xlfn.ISFORMULA(D781)),IF(AND(ISNUMBER(D781),D781&lt;&gt;0),Accueil!$B$7,IF(NOT(_xlfn.ISFORMULA(G781)),IF(AND(ISNUMBER(G781),G781&lt;&gt;0),Accueil!$B$7,""),"")),IF(NOT(_xlfn.ISFORMULA(G781)),IF(AND(ISNUMBER(G781),G781&lt;&gt;0),Accueil!$B$7,""),""))</f>
        <v/>
      </c>
      <c r="B781" s="37"/>
      <c r="C781" s="50"/>
      <c r="D781" s="249" t="str">
        <f t="shared" ca="1" si="128"/>
        <v/>
      </c>
      <c r="E781" s="223" t="str">
        <f t="shared" ca="1" si="129"/>
        <v/>
      </c>
      <c r="F781" s="223" t="str">
        <f t="shared" ca="1" si="130"/>
        <v/>
      </c>
      <c r="G781" s="224" t="str">
        <f t="shared" ca="1" si="131"/>
        <v/>
      </c>
      <c r="H781" s="255" t="str">
        <f t="shared" ca="1" si="132"/>
        <v/>
      </c>
      <c r="I781" s="251" t="str">
        <f t="shared" ca="1" si="133"/>
        <v/>
      </c>
      <c r="J781" s="244" t="str">
        <f t="shared" ca="1" si="134"/>
        <v/>
      </c>
      <c r="K781" s="35"/>
      <c r="L781" s="148"/>
      <c r="M781" s="148"/>
      <c r="N781" s="148"/>
      <c r="O781" s="148"/>
      <c r="P781" s="148"/>
      <c r="Q781" s="148"/>
      <c r="R781" s="148"/>
      <c r="S781" s="148"/>
      <c r="T781" s="197"/>
      <c r="U781" s="35"/>
      <c r="X781" s="148"/>
      <c r="Y781" s="148"/>
      <c r="Z781" s="148"/>
      <c r="AA781" s="228" t="b">
        <f t="shared" ca="1" si="135"/>
        <v>1</v>
      </c>
      <c r="AB781" s="228" t="b">
        <f t="shared" si="136"/>
        <v>0</v>
      </c>
      <c r="AC781" s="228" t="b">
        <f ca="1">AND(Accueil!$Z$100="Régulière",Accueil!$E$5="Oui",$AA781,NOT($AB781),OR($AE781="",Accueil!$E$7="",NOT(ISNUMBER(Accueil!$E$7)),$AE781&gt;=Accueil!$E$7))</f>
        <v>0</v>
      </c>
      <c r="AD781" s="228" t="b">
        <f ca="1">AND(Accueil!$Z$100="Régulière",Accueil!$E$8="Oui",$AA781,NOT($AB781),OR($AE781="",Accueil!$E$10="",NOT(ISNUMBER(Accueil!$E$10)),$AE781&gt;=Accueil!$E$10))</f>
        <v>0</v>
      </c>
      <c r="AE781" s="247" t="str">
        <f>IF(NOT(_xlfn.ISFORMULA(A781)),IF(ISNUMBER(A781),A781,IF(NOT(_xlfn.ISFORMULA(D781)),IF(AND(ISNUMBER(D781),D781&lt;&gt;0),Accueil!$B$7,IF(NOT(_xlfn.ISFORMULA(G781)),IF(AND(ISNUMBER(G781),G781&lt;&gt;0),Accueil!$B$7,""),"")),IF(NOT(_xlfn.ISFORMULA(G781)),IF(AND(ISNUMBER(G781),G781&lt;&gt;0),Accueil!$B$7,""),""))),IF(NOT(_xlfn.ISFORMULA(D781)),IF(AND(ISNUMBER(D781),D781&lt;&gt;0),Accueil!$B$7,IF(NOT(_xlfn.ISFORMULA(G781)),IF(AND(ISNUMBER(G781),G781&lt;&gt;0),Accueil!$B$7,""),"")),IF(NOT(_xlfn.ISFORMULA(G781)),IF(AND(ISNUMBER(G781),G781&lt;&gt;0),Accueil!$B$7,""),"")))</f>
        <v/>
      </c>
      <c r="AF781" s="231" t="str">
        <f t="shared" ca="1" si="137"/>
        <v/>
      </c>
      <c r="AG781" s="231">
        <f ca="1">IF($AC781,ROUND(IF(ISNUMBER(E781),E781,0)*(IF(OR(ISNUMBER(SEARCH("Non déductible",$C781)),ISNUMBER(SEARCH("Non deductible",$C781))),0,IF(ISNUMBER(SEARCH("Repas",$C781)),0.5,IF(ISNUMBER(SEARCH("Bureau à domicile",$C781)),Accueil!$B$13,IF(OR(ISNUMBER(SEARCH("Véhicule",$C781)),ISNUMBER(SEARCH("Vehicule",$C781)),ISNUMBER(SEARCH("vehicule",$C781))),Accueil!$B$14,IFERROR(VLOOKUP($C781,$L$3:$P$43,5,FALSE),1)))))),2),0)</f>
        <v>0</v>
      </c>
      <c r="AH781" s="231">
        <f ca="1">IF($AD781,ROUND(IF(ISNUMBER(F781),F781,0)*(IF(OR(ISNUMBER(SEARCH("Non déductible",$C781)),ISNUMBER(SEARCH("Non deductible",$C781))),0,IF(ISNUMBER(SEARCH("Repas",$C781)),0.5,IF(ISNUMBER(SEARCH("Bureau à domicile",$C781)),Accueil!$B$13,IF(OR(ISNUMBER(SEARCH("Véhicule",$C781)),ISNUMBER(SEARCH("Vehicule",$C781)),ISNUMBER(SEARCH("vehicule",$C781))),Accueil!$B$14,IFERROR(VLOOKUP($C781,$L$3:$P$43,5,FALSE),1)))))),2),0)</f>
        <v>0</v>
      </c>
    </row>
    <row r="782" spans="1:34" ht="20.100000000000001" customHeight="1" x14ac:dyDescent="0.25">
      <c r="A782" s="248" t="str">
        <f>IF(NOT(_xlfn.ISFORMULA(D782)),IF(AND(ISNUMBER(D782),D782&lt;&gt;0),Accueil!$B$7,IF(NOT(_xlfn.ISFORMULA(G782)),IF(AND(ISNUMBER(G782),G782&lt;&gt;0),Accueil!$B$7,""),"")),IF(NOT(_xlfn.ISFORMULA(G782)),IF(AND(ISNUMBER(G782),G782&lt;&gt;0),Accueil!$B$7,""),""))</f>
        <v/>
      </c>
      <c r="B782" s="37"/>
      <c r="C782" s="50"/>
      <c r="D782" s="249" t="str">
        <f t="shared" ca="1" si="128"/>
        <v/>
      </c>
      <c r="E782" s="223" t="str">
        <f t="shared" ca="1" si="129"/>
        <v/>
      </c>
      <c r="F782" s="223" t="str">
        <f t="shared" ca="1" si="130"/>
        <v/>
      </c>
      <c r="G782" s="224" t="str">
        <f t="shared" ca="1" si="131"/>
        <v/>
      </c>
      <c r="H782" s="255" t="str">
        <f t="shared" ca="1" si="132"/>
        <v/>
      </c>
      <c r="I782" s="251" t="str">
        <f t="shared" ca="1" si="133"/>
        <v/>
      </c>
      <c r="J782" s="244" t="str">
        <f t="shared" ca="1" si="134"/>
        <v/>
      </c>
      <c r="K782" s="35"/>
      <c r="L782" s="148"/>
      <c r="M782" s="148"/>
      <c r="N782" s="148"/>
      <c r="O782" s="148"/>
      <c r="P782" s="148"/>
      <c r="Q782" s="148"/>
      <c r="R782" s="148"/>
      <c r="S782" s="148"/>
      <c r="T782" s="197"/>
      <c r="U782" s="35"/>
      <c r="X782" s="148"/>
      <c r="Y782" s="148"/>
      <c r="Z782" s="148"/>
      <c r="AA782" s="228" t="b">
        <f t="shared" ca="1" si="135"/>
        <v>1</v>
      </c>
      <c r="AB782" s="228" t="b">
        <f t="shared" si="136"/>
        <v>0</v>
      </c>
      <c r="AC782" s="228" t="b">
        <f ca="1">AND(Accueil!$Z$100="Régulière",Accueil!$E$5="Oui",$AA782,NOT($AB782),OR($AE782="",Accueil!$E$7="",NOT(ISNUMBER(Accueil!$E$7)),$AE782&gt;=Accueil!$E$7))</f>
        <v>0</v>
      </c>
      <c r="AD782" s="228" t="b">
        <f ca="1">AND(Accueil!$Z$100="Régulière",Accueil!$E$8="Oui",$AA782,NOT($AB782),OR($AE782="",Accueil!$E$10="",NOT(ISNUMBER(Accueil!$E$10)),$AE782&gt;=Accueil!$E$10))</f>
        <v>0</v>
      </c>
      <c r="AE782" s="247" t="str">
        <f>IF(NOT(_xlfn.ISFORMULA(A782)),IF(ISNUMBER(A782),A782,IF(NOT(_xlfn.ISFORMULA(D782)),IF(AND(ISNUMBER(D782),D782&lt;&gt;0),Accueil!$B$7,IF(NOT(_xlfn.ISFORMULA(G782)),IF(AND(ISNUMBER(G782),G782&lt;&gt;0),Accueil!$B$7,""),"")),IF(NOT(_xlfn.ISFORMULA(G782)),IF(AND(ISNUMBER(G782),G782&lt;&gt;0),Accueil!$B$7,""),""))),IF(NOT(_xlfn.ISFORMULA(D782)),IF(AND(ISNUMBER(D782),D782&lt;&gt;0),Accueil!$B$7,IF(NOT(_xlfn.ISFORMULA(G782)),IF(AND(ISNUMBER(G782),G782&lt;&gt;0),Accueil!$B$7,""),"")),IF(NOT(_xlfn.ISFORMULA(G782)),IF(AND(ISNUMBER(G782),G782&lt;&gt;0),Accueil!$B$7,""),"")))</f>
        <v/>
      </c>
      <c r="AF782" s="231" t="str">
        <f t="shared" ca="1" si="137"/>
        <v/>
      </c>
      <c r="AG782" s="231">
        <f ca="1">IF($AC782,ROUND(IF(ISNUMBER(E782),E782,0)*(IF(OR(ISNUMBER(SEARCH("Non déductible",$C782)),ISNUMBER(SEARCH("Non deductible",$C782))),0,IF(ISNUMBER(SEARCH("Repas",$C782)),0.5,IF(ISNUMBER(SEARCH("Bureau à domicile",$C782)),Accueil!$B$13,IF(OR(ISNUMBER(SEARCH("Véhicule",$C782)),ISNUMBER(SEARCH("Vehicule",$C782)),ISNUMBER(SEARCH("vehicule",$C782))),Accueil!$B$14,IFERROR(VLOOKUP($C782,$L$3:$P$43,5,FALSE),1)))))),2),0)</f>
        <v>0</v>
      </c>
      <c r="AH782" s="231">
        <f ca="1">IF($AD782,ROUND(IF(ISNUMBER(F782),F782,0)*(IF(OR(ISNUMBER(SEARCH("Non déductible",$C782)),ISNUMBER(SEARCH("Non deductible",$C782))),0,IF(ISNUMBER(SEARCH("Repas",$C782)),0.5,IF(ISNUMBER(SEARCH("Bureau à domicile",$C782)),Accueil!$B$13,IF(OR(ISNUMBER(SEARCH("Véhicule",$C782)),ISNUMBER(SEARCH("Vehicule",$C782)),ISNUMBER(SEARCH("vehicule",$C782))),Accueil!$B$14,IFERROR(VLOOKUP($C782,$L$3:$P$43,5,FALSE),1)))))),2),0)</f>
        <v>0</v>
      </c>
    </row>
    <row r="783" spans="1:34" ht="20.100000000000001" customHeight="1" x14ac:dyDescent="0.25">
      <c r="A783" s="248" t="str">
        <f>IF(NOT(_xlfn.ISFORMULA(D783)),IF(AND(ISNUMBER(D783),D783&lt;&gt;0),Accueil!$B$7,IF(NOT(_xlfn.ISFORMULA(G783)),IF(AND(ISNUMBER(G783),G783&lt;&gt;0),Accueil!$B$7,""),"")),IF(NOT(_xlfn.ISFORMULA(G783)),IF(AND(ISNUMBER(G783),G783&lt;&gt;0),Accueil!$B$7,""),""))</f>
        <v/>
      </c>
      <c r="B783" s="37"/>
      <c r="C783" s="50"/>
      <c r="D783" s="249" t="str">
        <f t="shared" ca="1" si="128"/>
        <v/>
      </c>
      <c r="E783" s="223" t="str">
        <f t="shared" ca="1" si="129"/>
        <v/>
      </c>
      <c r="F783" s="223" t="str">
        <f t="shared" ca="1" si="130"/>
        <v/>
      </c>
      <c r="G783" s="224" t="str">
        <f t="shared" ca="1" si="131"/>
        <v/>
      </c>
      <c r="H783" s="255" t="str">
        <f t="shared" ca="1" si="132"/>
        <v/>
      </c>
      <c r="I783" s="251" t="str">
        <f t="shared" ca="1" si="133"/>
        <v/>
      </c>
      <c r="J783" s="244" t="str">
        <f t="shared" ca="1" si="134"/>
        <v/>
      </c>
      <c r="K783" s="35"/>
      <c r="L783" s="148"/>
      <c r="M783" s="148"/>
      <c r="N783" s="148"/>
      <c r="O783" s="148"/>
      <c r="P783" s="148"/>
      <c r="Q783" s="148"/>
      <c r="R783" s="148"/>
      <c r="S783" s="148"/>
      <c r="T783" s="197"/>
      <c r="U783" s="35"/>
      <c r="X783" s="148"/>
      <c r="Y783" s="148"/>
      <c r="Z783" s="148"/>
      <c r="AA783" s="228" t="b">
        <f t="shared" ca="1" si="135"/>
        <v>1</v>
      </c>
      <c r="AB783" s="228" t="b">
        <f t="shared" si="136"/>
        <v>0</v>
      </c>
      <c r="AC783" s="228" t="b">
        <f ca="1">AND(Accueil!$Z$100="Régulière",Accueil!$E$5="Oui",$AA783,NOT($AB783),OR($AE783="",Accueil!$E$7="",NOT(ISNUMBER(Accueil!$E$7)),$AE783&gt;=Accueil!$E$7))</f>
        <v>0</v>
      </c>
      <c r="AD783" s="228" t="b">
        <f ca="1">AND(Accueil!$Z$100="Régulière",Accueil!$E$8="Oui",$AA783,NOT($AB783),OR($AE783="",Accueil!$E$10="",NOT(ISNUMBER(Accueil!$E$10)),$AE783&gt;=Accueil!$E$10))</f>
        <v>0</v>
      </c>
      <c r="AE783" s="247" t="str">
        <f>IF(NOT(_xlfn.ISFORMULA(A783)),IF(ISNUMBER(A783),A783,IF(NOT(_xlfn.ISFORMULA(D783)),IF(AND(ISNUMBER(D783),D783&lt;&gt;0),Accueil!$B$7,IF(NOT(_xlfn.ISFORMULA(G783)),IF(AND(ISNUMBER(G783),G783&lt;&gt;0),Accueil!$B$7,""),"")),IF(NOT(_xlfn.ISFORMULA(G783)),IF(AND(ISNUMBER(G783),G783&lt;&gt;0),Accueil!$B$7,""),""))),IF(NOT(_xlfn.ISFORMULA(D783)),IF(AND(ISNUMBER(D783),D783&lt;&gt;0),Accueil!$B$7,IF(NOT(_xlfn.ISFORMULA(G783)),IF(AND(ISNUMBER(G783),G783&lt;&gt;0),Accueil!$B$7,""),"")),IF(NOT(_xlfn.ISFORMULA(G783)),IF(AND(ISNUMBER(G783),G783&lt;&gt;0),Accueil!$B$7,""),"")))</f>
        <v/>
      </c>
      <c r="AF783" s="231" t="str">
        <f t="shared" ca="1" si="137"/>
        <v/>
      </c>
      <c r="AG783" s="231">
        <f ca="1">IF($AC783,ROUND(IF(ISNUMBER(E783),E783,0)*(IF(OR(ISNUMBER(SEARCH("Non déductible",$C783)),ISNUMBER(SEARCH("Non deductible",$C783))),0,IF(ISNUMBER(SEARCH("Repas",$C783)),0.5,IF(ISNUMBER(SEARCH("Bureau à domicile",$C783)),Accueil!$B$13,IF(OR(ISNUMBER(SEARCH("Véhicule",$C783)),ISNUMBER(SEARCH("Vehicule",$C783)),ISNUMBER(SEARCH("vehicule",$C783))),Accueil!$B$14,IFERROR(VLOOKUP($C783,$L$3:$P$43,5,FALSE),1)))))),2),0)</f>
        <v>0</v>
      </c>
      <c r="AH783" s="231">
        <f ca="1">IF($AD783,ROUND(IF(ISNUMBER(F783),F783,0)*(IF(OR(ISNUMBER(SEARCH("Non déductible",$C783)),ISNUMBER(SEARCH("Non deductible",$C783))),0,IF(ISNUMBER(SEARCH("Repas",$C783)),0.5,IF(ISNUMBER(SEARCH("Bureau à domicile",$C783)),Accueil!$B$13,IF(OR(ISNUMBER(SEARCH("Véhicule",$C783)),ISNUMBER(SEARCH("Vehicule",$C783)),ISNUMBER(SEARCH("vehicule",$C783))),Accueil!$B$14,IFERROR(VLOOKUP($C783,$L$3:$P$43,5,FALSE),1)))))),2),0)</f>
        <v>0</v>
      </c>
    </row>
    <row r="784" spans="1:34" ht="20.100000000000001" customHeight="1" x14ac:dyDescent="0.25">
      <c r="A784" s="248" t="str">
        <f>IF(NOT(_xlfn.ISFORMULA(D784)),IF(AND(ISNUMBER(D784),D784&lt;&gt;0),Accueil!$B$7,IF(NOT(_xlfn.ISFORMULA(G784)),IF(AND(ISNUMBER(G784),G784&lt;&gt;0),Accueil!$B$7,""),"")),IF(NOT(_xlfn.ISFORMULA(G784)),IF(AND(ISNUMBER(G784),G784&lt;&gt;0),Accueil!$B$7,""),""))</f>
        <v/>
      </c>
      <c r="B784" s="37"/>
      <c r="C784" s="50"/>
      <c r="D784" s="249" t="str">
        <f t="shared" ca="1" si="128"/>
        <v/>
      </c>
      <c r="E784" s="223" t="str">
        <f t="shared" ca="1" si="129"/>
        <v/>
      </c>
      <c r="F784" s="223" t="str">
        <f t="shared" ca="1" si="130"/>
        <v/>
      </c>
      <c r="G784" s="224" t="str">
        <f t="shared" ca="1" si="131"/>
        <v/>
      </c>
      <c r="H784" s="255" t="str">
        <f t="shared" ca="1" si="132"/>
        <v/>
      </c>
      <c r="I784" s="251" t="str">
        <f t="shared" ca="1" si="133"/>
        <v/>
      </c>
      <c r="J784" s="244" t="str">
        <f t="shared" ca="1" si="134"/>
        <v/>
      </c>
      <c r="K784" s="35"/>
      <c r="L784" s="148"/>
      <c r="M784" s="148"/>
      <c r="N784" s="148"/>
      <c r="O784" s="148"/>
      <c r="P784" s="148"/>
      <c r="Q784" s="148"/>
      <c r="R784" s="148"/>
      <c r="S784" s="148"/>
      <c r="T784" s="197"/>
      <c r="U784" s="35"/>
      <c r="X784" s="148"/>
      <c r="Y784" s="148"/>
      <c r="Z784" s="148"/>
      <c r="AA784" s="228" t="b">
        <f t="shared" ca="1" si="135"/>
        <v>1</v>
      </c>
      <c r="AB784" s="228" t="b">
        <f t="shared" si="136"/>
        <v>0</v>
      </c>
      <c r="AC784" s="228" t="b">
        <f ca="1">AND(Accueil!$Z$100="Régulière",Accueil!$E$5="Oui",$AA784,NOT($AB784),OR($AE784="",Accueil!$E$7="",NOT(ISNUMBER(Accueil!$E$7)),$AE784&gt;=Accueil!$E$7))</f>
        <v>0</v>
      </c>
      <c r="AD784" s="228" t="b">
        <f ca="1">AND(Accueil!$Z$100="Régulière",Accueil!$E$8="Oui",$AA784,NOT($AB784),OR($AE784="",Accueil!$E$10="",NOT(ISNUMBER(Accueil!$E$10)),$AE784&gt;=Accueil!$E$10))</f>
        <v>0</v>
      </c>
      <c r="AE784" s="247" t="str">
        <f>IF(NOT(_xlfn.ISFORMULA(A784)),IF(ISNUMBER(A784),A784,IF(NOT(_xlfn.ISFORMULA(D784)),IF(AND(ISNUMBER(D784),D784&lt;&gt;0),Accueil!$B$7,IF(NOT(_xlfn.ISFORMULA(G784)),IF(AND(ISNUMBER(G784),G784&lt;&gt;0),Accueil!$B$7,""),"")),IF(NOT(_xlfn.ISFORMULA(G784)),IF(AND(ISNUMBER(G784),G784&lt;&gt;0),Accueil!$B$7,""),""))),IF(NOT(_xlfn.ISFORMULA(D784)),IF(AND(ISNUMBER(D784),D784&lt;&gt;0),Accueil!$B$7,IF(NOT(_xlfn.ISFORMULA(G784)),IF(AND(ISNUMBER(G784),G784&lt;&gt;0),Accueil!$B$7,""),"")),IF(NOT(_xlfn.ISFORMULA(G784)),IF(AND(ISNUMBER(G784),G784&lt;&gt;0),Accueil!$B$7,""),"")))</f>
        <v/>
      </c>
      <c r="AF784" s="231" t="str">
        <f t="shared" ca="1" si="137"/>
        <v/>
      </c>
      <c r="AG784" s="231">
        <f ca="1">IF($AC784,ROUND(IF(ISNUMBER(E784),E784,0)*(IF(OR(ISNUMBER(SEARCH("Non déductible",$C784)),ISNUMBER(SEARCH("Non deductible",$C784))),0,IF(ISNUMBER(SEARCH("Repas",$C784)),0.5,IF(ISNUMBER(SEARCH("Bureau à domicile",$C784)),Accueil!$B$13,IF(OR(ISNUMBER(SEARCH("Véhicule",$C784)),ISNUMBER(SEARCH("Vehicule",$C784)),ISNUMBER(SEARCH("vehicule",$C784))),Accueil!$B$14,IFERROR(VLOOKUP($C784,$L$3:$P$43,5,FALSE),1)))))),2),0)</f>
        <v>0</v>
      </c>
      <c r="AH784" s="231">
        <f ca="1">IF($AD784,ROUND(IF(ISNUMBER(F784),F784,0)*(IF(OR(ISNUMBER(SEARCH("Non déductible",$C784)),ISNUMBER(SEARCH("Non deductible",$C784))),0,IF(ISNUMBER(SEARCH("Repas",$C784)),0.5,IF(ISNUMBER(SEARCH("Bureau à domicile",$C784)),Accueil!$B$13,IF(OR(ISNUMBER(SEARCH("Véhicule",$C784)),ISNUMBER(SEARCH("Vehicule",$C784)),ISNUMBER(SEARCH("vehicule",$C784))),Accueil!$B$14,IFERROR(VLOOKUP($C784,$L$3:$P$43,5,FALSE),1)))))),2),0)</f>
        <v>0</v>
      </c>
    </row>
    <row r="785" spans="1:34" ht="20.100000000000001" customHeight="1" x14ac:dyDescent="0.25">
      <c r="A785" s="248" t="str">
        <f>IF(NOT(_xlfn.ISFORMULA(D785)),IF(AND(ISNUMBER(D785),D785&lt;&gt;0),Accueil!$B$7,IF(NOT(_xlfn.ISFORMULA(G785)),IF(AND(ISNUMBER(G785),G785&lt;&gt;0),Accueil!$B$7,""),"")),IF(NOT(_xlfn.ISFORMULA(G785)),IF(AND(ISNUMBER(G785),G785&lt;&gt;0),Accueil!$B$7,""),""))</f>
        <v/>
      </c>
      <c r="B785" s="37"/>
      <c r="C785" s="50"/>
      <c r="D785" s="249" t="str">
        <f t="shared" ca="1" si="128"/>
        <v/>
      </c>
      <c r="E785" s="223" t="str">
        <f t="shared" ca="1" si="129"/>
        <v/>
      </c>
      <c r="F785" s="223" t="str">
        <f t="shared" ca="1" si="130"/>
        <v/>
      </c>
      <c r="G785" s="224" t="str">
        <f t="shared" ca="1" si="131"/>
        <v/>
      </c>
      <c r="H785" s="255" t="str">
        <f t="shared" ca="1" si="132"/>
        <v/>
      </c>
      <c r="I785" s="251" t="str">
        <f t="shared" ca="1" si="133"/>
        <v/>
      </c>
      <c r="J785" s="244" t="str">
        <f t="shared" ca="1" si="134"/>
        <v/>
      </c>
      <c r="K785" s="35"/>
      <c r="L785" s="148"/>
      <c r="M785" s="148"/>
      <c r="N785" s="148"/>
      <c r="O785" s="148"/>
      <c r="P785" s="148"/>
      <c r="Q785" s="148"/>
      <c r="R785" s="148"/>
      <c r="S785" s="148"/>
      <c r="T785" s="197"/>
      <c r="U785" s="35"/>
      <c r="X785" s="148"/>
      <c r="Y785" s="148"/>
      <c r="Z785" s="148"/>
      <c r="AA785" s="228" t="b">
        <f t="shared" ca="1" si="135"/>
        <v>1</v>
      </c>
      <c r="AB785" s="228" t="b">
        <f t="shared" si="136"/>
        <v>0</v>
      </c>
      <c r="AC785" s="228" t="b">
        <f ca="1">AND(Accueil!$Z$100="Régulière",Accueil!$E$5="Oui",$AA785,NOT($AB785),OR($AE785="",Accueil!$E$7="",NOT(ISNUMBER(Accueil!$E$7)),$AE785&gt;=Accueil!$E$7))</f>
        <v>0</v>
      </c>
      <c r="AD785" s="228" t="b">
        <f ca="1">AND(Accueil!$Z$100="Régulière",Accueil!$E$8="Oui",$AA785,NOT($AB785),OR($AE785="",Accueil!$E$10="",NOT(ISNUMBER(Accueil!$E$10)),$AE785&gt;=Accueil!$E$10))</f>
        <v>0</v>
      </c>
      <c r="AE785" s="247" t="str">
        <f>IF(NOT(_xlfn.ISFORMULA(A785)),IF(ISNUMBER(A785),A785,IF(NOT(_xlfn.ISFORMULA(D785)),IF(AND(ISNUMBER(D785),D785&lt;&gt;0),Accueil!$B$7,IF(NOT(_xlfn.ISFORMULA(G785)),IF(AND(ISNUMBER(G785),G785&lt;&gt;0),Accueil!$B$7,""),"")),IF(NOT(_xlfn.ISFORMULA(G785)),IF(AND(ISNUMBER(G785),G785&lt;&gt;0),Accueil!$B$7,""),""))),IF(NOT(_xlfn.ISFORMULA(D785)),IF(AND(ISNUMBER(D785),D785&lt;&gt;0),Accueil!$B$7,IF(NOT(_xlfn.ISFORMULA(G785)),IF(AND(ISNUMBER(G785),G785&lt;&gt;0),Accueil!$B$7,""),"")),IF(NOT(_xlfn.ISFORMULA(G785)),IF(AND(ISNUMBER(G785),G785&lt;&gt;0),Accueil!$B$7,""),"")))</f>
        <v/>
      </c>
      <c r="AF785" s="231" t="str">
        <f t="shared" ca="1" si="137"/>
        <v/>
      </c>
      <c r="AG785" s="231">
        <f ca="1">IF($AC785,ROUND(IF(ISNUMBER(E785),E785,0)*(IF(OR(ISNUMBER(SEARCH("Non déductible",$C785)),ISNUMBER(SEARCH("Non deductible",$C785))),0,IF(ISNUMBER(SEARCH("Repas",$C785)),0.5,IF(ISNUMBER(SEARCH("Bureau à domicile",$C785)),Accueil!$B$13,IF(OR(ISNUMBER(SEARCH("Véhicule",$C785)),ISNUMBER(SEARCH("Vehicule",$C785)),ISNUMBER(SEARCH("vehicule",$C785))),Accueil!$B$14,IFERROR(VLOOKUP($C785,$L$3:$P$43,5,FALSE),1)))))),2),0)</f>
        <v>0</v>
      </c>
      <c r="AH785" s="231">
        <f ca="1">IF($AD785,ROUND(IF(ISNUMBER(F785),F785,0)*(IF(OR(ISNUMBER(SEARCH("Non déductible",$C785)),ISNUMBER(SEARCH("Non deductible",$C785))),0,IF(ISNUMBER(SEARCH("Repas",$C785)),0.5,IF(ISNUMBER(SEARCH("Bureau à domicile",$C785)),Accueil!$B$13,IF(OR(ISNUMBER(SEARCH("Véhicule",$C785)),ISNUMBER(SEARCH("Vehicule",$C785)),ISNUMBER(SEARCH("vehicule",$C785))),Accueil!$B$14,IFERROR(VLOOKUP($C785,$L$3:$P$43,5,FALSE),1)))))),2),0)</f>
        <v>0</v>
      </c>
    </row>
    <row r="786" spans="1:34" ht="20.100000000000001" customHeight="1" x14ac:dyDescent="0.25">
      <c r="A786" s="248" t="str">
        <f>IF(NOT(_xlfn.ISFORMULA(D786)),IF(AND(ISNUMBER(D786),D786&lt;&gt;0),Accueil!$B$7,IF(NOT(_xlfn.ISFORMULA(G786)),IF(AND(ISNUMBER(G786),G786&lt;&gt;0),Accueil!$B$7,""),"")),IF(NOT(_xlfn.ISFORMULA(G786)),IF(AND(ISNUMBER(G786),G786&lt;&gt;0),Accueil!$B$7,""),""))</f>
        <v/>
      </c>
      <c r="B786" s="37"/>
      <c r="C786" s="50"/>
      <c r="D786" s="249" t="str">
        <f t="shared" ca="1" si="128"/>
        <v/>
      </c>
      <c r="E786" s="223" t="str">
        <f t="shared" ca="1" si="129"/>
        <v/>
      </c>
      <c r="F786" s="223" t="str">
        <f t="shared" ca="1" si="130"/>
        <v/>
      </c>
      <c r="G786" s="224" t="str">
        <f t="shared" ca="1" si="131"/>
        <v/>
      </c>
      <c r="H786" s="255" t="str">
        <f t="shared" ca="1" si="132"/>
        <v/>
      </c>
      <c r="I786" s="251" t="str">
        <f t="shared" ca="1" si="133"/>
        <v/>
      </c>
      <c r="J786" s="244" t="str">
        <f t="shared" ca="1" si="134"/>
        <v/>
      </c>
      <c r="K786" s="35"/>
      <c r="L786" s="148"/>
      <c r="M786" s="148"/>
      <c r="N786" s="148"/>
      <c r="O786" s="148"/>
      <c r="P786" s="148"/>
      <c r="Q786" s="148"/>
      <c r="R786" s="148"/>
      <c r="S786" s="148"/>
      <c r="T786" s="197"/>
      <c r="U786" s="35"/>
      <c r="X786" s="148"/>
      <c r="Y786" s="148"/>
      <c r="Z786" s="148"/>
      <c r="AA786" s="228" t="b">
        <f t="shared" ca="1" si="135"/>
        <v>1</v>
      </c>
      <c r="AB786" s="228" t="b">
        <f t="shared" si="136"/>
        <v>0</v>
      </c>
      <c r="AC786" s="228" t="b">
        <f ca="1">AND(Accueil!$Z$100="Régulière",Accueil!$E$5="Oui",$AA786,NOT($AB786),OR($AE786="",Accueil!$E$7="",NOT(ISNUMBER(Accueil!$E$7)),$AE786&gt;=Accueil!$E$7))</f>
        <v>0</v>
      </c>
      <c r="AD786" s="228" t="b">
        <f ca="1">AND(Accueil!$Z$100="Régulière",Accueil!$E$8="Oui",$AA786,NOT($AB786),OR($AE786="",Accueil!$E$10="",NOT(ISNUMBER(Accueil!$E$10)),$AE786&gt;=Accueil!$E$10))</f>
        <v>0</v>
      </c>
      <c r="AE786" s="247" t="str">
        <f>IF(NOT(_xlfn.ISFORMULA(A786)),IF(ISNUMBER(A786),A786,IF(NOT(_xlfn.ISFORMULA(D786)),IF(AND(ISNUMBER(D786),D786&lt;&gt;0),Accueil!$B$7,IF(NOT(_xlfn.ISFORMULA(G786)),IF(AND(ISNUMBER(G786),G786&lt;&gt;0),Accueil!$B$7,""),"")),IF(NOT(_xlfn.ISFORMULA(G786)),IF(AND(ISNUMBER(G786),G786&lt;&gt;0),Accueil!$B$7,""),""))),IF(NOT(_xlfn.ISFORMULA(D786)),IF(AND(ISNUMBER(D786),D786&lt;&gt;0),Accueil!$B$7,IF(NOT(_xlfn.ISFORMULA(G786)),IF(AND(ISNUMBER(G786),G786&lt;&gt;0),Accueil!$B$7,""),"")),IF(NOT(_xlfn.ISFORMULA(G786)),IF(AND(ISNUMBER(G786),G786&lt;&gt;0),Accueil!$B$7,""),"")))</f>
        <v/>
      </c>
      <c r="AF786" s="231" t="str">
        <f t="shared" ca="1" si="137"/>
        <v/>
      </c>
      <c r="AG786" s="231">
        <f ca="1">IF($AC786,ROUND(IF(ISNUMBER(E786),E786,0)*(IF(OR(ISNUMBER(SEARCH("Non déductible",$C786)),ISNUMBER(SEARCH("Non deductible",$C786))),0,IF(ISNUMBER(SEARCH("Repas",$C786)),0.5,IF(ISNUMBER(SEARCH("Bureau à domicile",$C786)),Accueil!$B$13,IF(OR(ISNUMBER(SEARCH("Véhicule",$C786)),ISNUMBER(SEARCH("Vehicule",$C786)),ISNUMBER(SEARCH("vehicule",$C786))),Accueil!$B$14,IFERROR(VLOOKUP($C786,$L$3:$P$43,5,FALSE),1)))))),2),0)</f>
        <v>0</v>
      </c>
      <c r="AH786" s="231">
        <f ca="1">IF($AD786,ROUND(IF(ISNUMBER(F786),F786,0)*(IF(OR(ISNUMBER(SEARCH("Non déductible",$C786)),ISNUMBER(SEARCH("Non deductible",$C786))),0,IF(ISNUMBER(SEARCH("Repas",$C786)),0.5,IF(ISNUMBER(SEARCH("Bureau à domicile",$C786)),Accueil!$B$13,IF(OR(ISNUMBER(SEARCH("Véhicule",$C786)),ISNUMBER(SEARCH("Vehicule",$C786)),ISNUMBER(SEARCH("vehicule",$C786))),Accueil!$B$14,IFERROR(VLOOKUP($C786,$L$3:$P$43,5,FALSE),1)))))),2),0)</f>
        <v>0</v>
      </c>
    </row>
    <row r="787" spans="1:34" ht="20.100000000000001" customHeight="1" x14ac:dyDescent="0.25">
      <c r="A787" s="248" t="str">
        <f>IF(NOT(_xlfn.ISFORMULA(D787)),IF(AND(ISNUMBER(D787),D787&lt;&gt;0),Accueil!$B$7,IF(NOT(_xlfn.ISFORMULA(G787)),IF(AND(ISNUMBER(G787),G787&lt;&gt;0),Accueil!$B$7,""),"")),IF(NOT(_xlfn.ISFORMULA(G787)),IF(AND(ISNUMBER(G787),G787&lt;&gt;0),Accueil!$B$7,""),""))</f>
        <v/>
      </c>
      <c r="B787" s="37"/>
      <c r="C787" s="50"/>
      <c r="D787" s="249" t="str">
        <f t="shared" ca="1" si="128"/>
        <v/>
      </c>
      <c r="E787" s="223" t="str">
        <f t="shared" ca="1" si="129"/>
        <v/>
      </c>
      <c r="F787" s="223" t="str">
        <f t="shared" ca="1" si="130"/>
        <v/>
      </c>
      <c r="G787" s="224" t="str">
        <f t="shared" ca="1" si="131"/>
        <v/>
      </c>
      <c r="H787" s="255" t="str">
        <f t="shared" ca="1" si="132"/>
        <v/>
      </c>
      <c r="I787" s="251" t="str">
        <f t="shared" ca="1" si="133"/>
        <v/>
      </c>
      <c r="J787" s="244" t="str">
        <f t="shared" ca="1" si="134"/>
        <v/>
      </c>
      <c r="K787" s="35"/>
      <c r="L787" s="148"/>
      <c r="M787" s="148"/>
      <c r="N787" s="148"/>
      <c r="O787" s="148"/>
      <c r="P787" s="148"/>
      <c r="Q787" s="148"/>
      <c r="R787" s="148"/>
      <c r="S787" s="148"/>
      <c r="T787" s="197"/>
      <c r="U787" s="35"/>
      <c r="X787" s="148"/>
      <c r="Y787" s="148"/>
      <c r="Z787" s="148"/>
      <c r="AA787" s="228" t="b">
        <f t="shared" ca="1" si="135"/>
        <v>1</v>
      </c>
      <c r="AB787" s="228" t="b">
        <f t="shared" si="136"/>
        <v>0</v>
      </c>
      <c r="AC787" s="228" t="b">
        <f ca="1">AND(Accueil!$Z$100="Régulière",Accueil!$E$5="Oui",$AA787,NOT($AB787),OR($AE787="",Accueil!$E$7="",NOT(ISNUMBER(Accueil!$E$7)),$AE787&gt;=Accueil!$E$7))</f>
        <v>0</v>
      </c>
      <c r="AD787" s="228" t="b">
        <f ca="1">AND(Accueil!$Z$100="Régulière",Accueil!$E$8="Oui",$AA787,NOT($AB787),OR($AE787="",Accueil!$E$10="",NOT(ISNUMBER(Accueil!$E$10)),$AE787&gt;=Accueil!$E$10))</f>
        <v>0</v>
      </c>
      <c r="AE787" s="247" t="str">
        <f>IF(NOT(_xlfn.ISFORMULA(A787)),IF(ISNUMBER(A787),A787,IF(NOT(_xlfn.ISFORMULA(D787)),IF(AND(ISNUMBER(D787),D787&lt;&gt;0),Accueil!$B$7,IF(NOT(_xlfn.ISFORMULA(G787)),IF(AND(ISNUMBER(G787),G787&lt;&gt;0),Accueil!$B$7,""),"")),IF(NOT(_xlfn.ISFORMULA(G787)),IF(AND(ISNUMBER(G787),G787&lt;&gt;0),Accueil!$B$7,""),""))),IF(NOT(_xlfn.ISFORMULA(D787)),IF(AND(ISNUMBER(D787),D787&lt;&gt;0),Accueil!$B$7,IF(NOT(_xlfn.ISFORMULA(G787)),IF(AND(ISNUMBER(G787),G787&lt;&gt;0),Accueil!$B$7,""),"")),IF(NOT(_xlfn.ISFORMULA(G787)),IF(AND(ISNUMBER(G787),G787&lt;&gt;0),Accueil!$B$7,""),"")))</f>
        <v/>
      </c>
      <c r="AF787" s="231" t="str">
        <f t="shared" ca="1" si="137"/>
        <v/>
      </c>
      <c r="AG787" s="231">
        <f ca="1">IF($AC787,ROUND(IF(ISNUMBER(E787),E787,0)*(IF(OR(ISNUMBER(SEARCH("Non déductible",$C787)),ISNUMBER(SEARCH("Non deductible",$C787))),0,IF(ISNUMBER(SEARCH("Repas",$C787)),0.5,IF(ISNUMBER(SEARCH("Bureau à domicile",$C787)),Accueil!$B$13,IF(OR(ISNUMBER(SEARCH("Véhicule",$C787)),ISNUMBER(SEARCH("Vehicule",$C787)),ISNUMBER(SEARCH("vehicule",$C787))),Accueil!$B$14,IFERROR(VLOOKUP($C787,$L$3:$P$43,5,FALSE),1)))))),2),0)</f>
        <v>0</v>
      </c>
      <c r="AH787" s="231">
        <f ca="1">IF($AD787,ROUND(IF(ISNUMBER(F787),F787,0)*(IF(OR(ISNUMBER(SEARCH("Non déductible",$C787)),ISNUMBER(SEARCH("Non deductible",$C787))),0,IF(ISNUMBER(SEARCH("Repas",$C787)),0.5,IF(ISNUMBER(SEARCH("Bureau à domicile",$C787)),Accueil!$B$13,IF(OR(ISNUMBER(SEARCH("Véhicule",$C787)),ISNUMBER(SEARCH("Vehicule",$C787)),ISNUMBER(SEARCH("vehicule",$C787))),Accueil!$B$14,IFERROR(VLOOKUP($C787,$L$3:$P$43,5,FALSE),1)))))),2),0)</f>
        <v>0</v>
      </c>
    </row>
    <row r="788" spans="1:34" ht="20.100000000000001" customHeight="1" x14ac:dyDescent="0.25">
      <c r="A788" s="248" t="str">
        <f>IF(NOT(_xlfn.ISFORMULA(D788)),IF(AND(ISNUMBER(D788),D788&lt;&gt;0),Accueil!$B$7,IF(NOT(_xlfn.ISFORMULA(G788)),IF(AND(ISNUMBER(G788),G788&lt;&gt;0),Accueil!$B$7,""),"")),IF(NOT(_xlfn.ISFORMULA(G788)),IF(AND(ISNUMBER(G788),G788&lt;&gt;0),Accueil!$B$7,""),""))</f>
        <v/>
      </c>
      <c r="B788" s="37"/>
      <c r="C788" s="50"/>
      <c r="D788" s="249" t="str">
        <f t="shared" ca="1" si="128"/>
        <v/>
      </c>
      <c r="E788" s="223" t="str">
        <f t="shared" ca="1" si="129"/>
        <v/>
      </c>
      <c r="F788" s="223" t="str">
        <f t="shared" ca="1" si="130"/>
        <v/>
      </c>
      <c r="G788" s="224" t="str">
        <f t="shared" ca="1" si="131"/>
        <v/>
      </c>
      <c r="H788" s="255" t="str">
        <f t="shared" ca="1" si="132"/>
        <v/>
      </c>
      <c r="I788" s="251" t="str">
        <f t="shared" ca="1" si="133"/>
        <v/>
      </c>
      <c r="J788" s="244" t="str">
        <f t="shared" ca="1" si="134"/>
        <v/>
      </c>
      <c r="K788" s="35"/>
      <c r="L788" s="148"/>
      <c r="M788" s="148"/>
      <c r="N788" s="148"/>
      <c r="O788" s="148"/>
      <c r="P788" s="148"/>
      <c r="Q788" s="148"/>
      <c r="R788" s="148"/>
      <c r="S788" s="148"/>
      <c r="T788" s="197"/>
      <c r="U788" s="35"/>
      <c r="X788" s="148"/>
      <c r="Y788" s="148"/>
      <c r="Z788" s="148"/>
      <c r="AA788" s="228" t="b">
        <f t="shared" ca="1" si="135"/>
        <v>1</v>
      </c>
      <c r="AB788" s="228" t="b">
        <f t="shared" si="136"/>
        <v>0</v>
      </c>
      <c r="AC788" s="228" t="b">
        <f ca="1">AND(Accueil!$Z$100="Régulière",Accueil!$E$5="Oui",$AA788,NOT($AB788),OR($AE788="",Accueil!$E$7="",NOT(ISNUMBER(Accueil!$E$7)),$AE788&gt;=Accueil!$E$7))</f>
        <v>0</v>
      </c>
      <c r="AD788" s="228" t="b">
        <f ca="1">AND(Accueil!$Z$100="Régulière",Accueil!$E$8="Oui",$AA788,NOT($AB788),OR($AE788="",Accueil!$E$10="",NOT(ISNUMBER(Accueil!$E$10)),$AE788&gt;=Accueil!$E$10))</f>
        <v>0</v>
      </c>
      <c r="AE788" s="247" t="str">
        <f>IF(NOT(_xlfn.ISFORMULA(A788)),IF(ISNUMBER(A788),A788,IF(NOT(_xlfn.ISFORMULA(D788)),IF(AND(ISNUMBER(D788),D788&lt;&gt;0),Accueil!$B$7,IF(NOT(_xlfn.ISFORMULA(G788)),IF(AND(ISNUMBER(G788),G788&lt;&gt;0),Accueil!$B$7,""),"")),IF(NOT(_xlfn.ISFORMULA(G788)),IF(AND(ISNUMBER(G788),G788&lt;&gt;0),Accueil!$B$7,""),""))),IF(NOT(_xlfn.ISFORMULA(D788)),IF(AND(ISNUMBER(D788),D788&lt;&gt;0),Accueil!$B$7,IF(NOT(_xlfn.ISFORMULA(G788)),IF(AND(ISNUMBER(G788),G788&lt;&gt;0),Accueil!$B$7,""),"")),IF(NOT(_xlfn.ISFORMULA(G788)),IF(AND(ISNUMBER(G788),G788&lt;&gt;0),Accueil!$B$7,""),"")))</f>
        <v/>
      </c>
      <c r="AF788" s="231" t="str">
        <f t="shared" ca="1" si="137"/>
        <v/>
      </c>
      <c r="AG788" s="231">
        <f ca="1">IF($AC788,ROUND(IF(ISNUMBER(E788),E788,0)*(IF(OR(ISNUMBER(SEARCH("Non déductible",$C788)),ISNUMBER(SEARCH("Non deductible",$C788))),0,IF(ISNUMBER(SEARCH("Repas",$C788)),0.5,IF(ISNUMBER(SEARCH("Bureau à domicile",$C788)),Accueil!$B$13,IF(OR(ISNUMBER(SEARCH("Véhicule",$C788)),ISNUMBER(SEARCH("Vehicule",$C788)),ISNUMBER(SEARCH("vehicule",$C788))),Accueil!$B$14,IFERROR(VLOOKUP($C788,$L$3:$P$43,5,FALSE),1)))))),2),0)</f>
        <v>0</v>
      </c>
      <c r="AH788" s="231">
        <f ca="1">IF($AD788,ROUND(IF(ISNUMBER(F788),F788,0)*(IF(OR(ISNUMBER(SEARCH("Non déductible",$C788)),ISNUMBER(SEARCH("Non deductible",$C788))),0,IF(ISNUMBER(SEARCH("Repas",$C788)),0.5,IF(ISNUMBER(SEARCH("Bureau à domicile",$C788)),Accueil!$B$13,IF(OR(ISNUMBER(SEARCH("Véhicule",$C788)),ISNUMBER(SEARCH("Vehicule",$C788)),ISNUMBER(SEARCH("vehicule",$C788))),Accueil!$B$14,IFERROR(VLOOKUP($C788,$L$3:$P$43,5,FALSE),1)))))),2),0)</f>
        <v>0</v>
      </c>
    </row>
    <row r="789" spans="1:34" ht="20.100000000000001" customHeight="1" x14ac:dyDescent="0.25">
      <c r="A789" s="248" t="str">
        <f>IF(NOT(_xlfn.ISFORMULA(D789)),IF(AND(ISNUMBER(D789),D789&lt;&gt;0),Accueil!$B$7,IF(NOT(_xlfn.ISFORMULA(G789)),IF(AND(ISNUMBER(G789),G789&lt;&gt;0),Accueil!$B$7,""),"")),IF(NOT(_xlfn.ISFORMULA(G789)),IF(AND(ISNUMBER(G789),G789&lt;&gt;0),Accueil!$B$7,""),""))</f>
        <v/>
      </c>
      <c r="B789" s="37"/>
      <c r="C789" s="50"/>
      <c r="D789" s="249" t="str">
        <f t="shared" ca="1" si="128"/>
        <v/>
      </c>
      <c r="E789" s="223" t="str">
        <f t="shared" ca="1" si="129"/>
        <v/>
      </c>
      <c r="F789" s="223" t="str">
        <f t="shared" ca="1" si="130"/>
        <v/>
      </c>
      <c r="G789" s="224" t="str">
        <f t="shared" ca="1" si="131"/>
        <v/>
      </c>
      <c r="H789" s="255" t="str">
        <f t="shared" ca="1" si="132"/>
        <v/>
      </c>
      <c r="I789" s="251" t="str">
        <f t="shared" ca="1" si="133"/>
        <v/>
      </c>
      <c r="J789" s="244" t="str">
        <f t="shared" ca="1" si="134"/>
        <v/>
      </c>
      <c r="K789" s="35"/>
      <c r="L789" s="148"/>
      <c r="M789" s="148"/>
      <c r="N789" s="148"/>
      <c r="O789" s="148"/>
      <c r="P789" s="148"/>
      <c r="Q789" s="148"/>
      <c r="R789" s="148"/>
      <c r="S789" s="148"/>
      <c r="T789" s="197"/>
      <c r="U789" s="35"/>
      <c r="X789" s="148"/>
      <c r="Y789" s="148"/>
      <c r="Z789" s="148"/>
      <c r="AA789" s="228" t="b">
        <f t="shared" ca="1" si="135"/>
        <v>1</v>
      </c>
      <c r="AB789" s="228" t="b">
        <f t="shared" si="136"/>
        <v>0</v>
      </c>
      <c r="AC789" s="228" t="b">
        <f ca="1">AND(Accueil!$Z$100="Régulière",Accueil!$E$5="Oui",$AA789,NOT($AB789),OR($AE789="",Accueil!$E$7="",NOT(ISNUMBER(Accueil!$E$7)),$AE789&gt;=Accueil!$E$7))</f>
        <v>0</v>
      </c>
      <c r="AD789" s="228" t="b">
        <f ca="1">AND(Accueil!$Z$100="Régulière",Accueil!$E$8="Oui",$AA789,NOT($AB789),OR($AE789="",Accueil!$E$10="",NOT(ISNUMBER(Accueil!$E$10)),$AE789&gt;=Accueil!$E$10))</f>
        <v>0</v>
      </c>
      <c r="AE789" s="247" t="str">
        <f>IF(NOT(_xlfn.ISFORMULA(A789)),IF(ISNUMBER(A789),A789,IF(NOT(_xlfn.ISFORMULA(D789)),IF(AND(ISNUMBER(D789),D789&lt;&gt;0),Accueil!$B$7,IF(NOT(_xlfn.ISFORMULA(G789)),IF(AND(ISNUMBER(G789),G789&lt;&gt;0),Accueil!$B$7,""),"")),IF(NOT(_xlfn.ISFORMULA(G789)),IF(AND(ISNUMBER(G789),G789&lt;&gt;0),Accueil!$B$7,""),""))),IF(NOT(_xlfn.ISFORMULA(D789)),IF(AND(ISNUMBER(D789),D789&lt;&gt;0),Accueil!$B$7,IF(NOT(_xlfn.ISFORMULA(G789)),IF(AND(ISNUMBER(G789),G789&lt;&gt;0),Accueil!$B$7,""),"")),IF(NOT(_xlfn.ISFORMULA(G789)),IF(AND(ISNUMBER(G789),G789&lt;&gt;0),Accueil!$B$7,""),"")))</f>
        <v/>
      </c>
      <c r="AF789" s="231" t="str">
        <f t="shared" ca="1" si="137"/>
        <v/>
      </c>
      <c r="AG789" s="231">
        <f ca="1">IF($AC789,ROUND(IF(ISNUMBER(E789),E789,0)*(IF(OR(ISNUMBER(SEARCH("Non déductible",$C789)),ISNUMBER(SEARCH("Non deductible",$C789))),0,IF(ISNUMBER(SEARCH("Repas",$C789)),0.5,IF(ISNUMBER(SEARCH("Bureau à domicile",$C789)),Accueil!$B$13,IF(OR(ISNUMBER(SEARCH("Véhicule",$C789)),ISNUMBER(SEARCH("Vehicule",$C789)),ISNUMBER(SEARCH("vehicule",$C789))),Accueil!$B$14,IFERROR(VLOOKUP($C789,$L$3:$P$43,5,FALSE),1)))))),2),0)</f>
        <v>0</v>
      </c>
      <c r="AH789" s="231">
        <f ca="1">IF($AD789,ROUND(IF(ISNUMBER(F789),F789,0)*(IF(OR(ISNUMBER(SEARCH("Non déductible",$C789)),ISNUMBER(SEARCH("Non deductible",$C789))),0,IF(ISNUMBER(SEARCH("Repas",$C789)),0.5,IF(ISNUMBER(SEARCH("Bureau à domicile",$C789)),Accueil!$B$13,IF(OR(ISNUMBER(SEARCH("Véhicule",$C789)),ISNUMBER(SEARCH("Vehicule",$C789)),ISNUMBER(SEARCH("vehicule",$C789))),Accueil!$B$14,IFERROR(VLOOKUP($C789,$L$3:$P$43,5,FALSE),1)))))),2),0)</f>
        <v>0</v>
      </c>
    </row>
    <row r="790" spans="1:34" ht="20.100000000000001" customHeight="1" x14ac:dyDescent="0.25">
      <c r="A790" s="248" t="str">
        <f>IF(NOT(_xlfn.ISFORMULA(D790)),IF(AND(ISNUMBER(D790),D790&lt;&gt;0),Accueil!$B$7,IF(NOT(_xlfn.ISFORMULA(G790)),IF(AND(ISNUMBER(G790),G790&lt;&gt;0),Accueil!$B$7,""),"")),IF(NOT(_xlfn.ISFORMULA(G790)),IF(AND(ISNUMBER(G790),G790&lt;&gt;0),Accueil!$B$7,""),""))</f>
        <v/>
      </c>
      <c r="B790" s="37"/>
      <c r="C790" s="50"/>
      <c r="D790" s="249" t="str">
        <f t="shared" ca="1" si="128"/>
        <v/>
      </c>
      <c r="E790" s="223" t="str">
        <f t="shared" ca="1" si="129"/>
        <v/>
      </c>
      <c r="F790" s="223" t="str">
        <f t="shared" ca="1" si="130"/>
        <v/>
      </c>
      <c r="G790" s="224" t="str">
        <f t="shared" ca="1" si="131"/>
        <v/>
      </c>
      <c r="H790" s="255" t="str">
        <f t="shared" ca="1" si="132"/>
        <v/>
      </c>
      <c r="I790" s="251" t="str">
        <f t="shared" ca="1" si="133"/>
        <v/>
      </c>
      <c r="J790" s="244" t="str">
        <f t="shared" ca="1" si="134"/>
        <v/>
      </c>
      <c r="K790" s="35"/>
      <c r="L790" s="148"/>
      <c r="M790" s="148"/>
      <c r="N790" s="148"/>
      <c r="O790" s="148"/>
      <c r="P790" s="148"/>
      <c r="Q790" s="148"/>
      <c r="R790" s="148"/>
      <c r="S790" s="148"/>
      <c r="T790" s="197"/>
      <c r="U790" s="35"/>
      <c r="X790" s="148"/>
      <c r="Y790" s="148"/>
      <c r="Z790" s="148"/>
      <c r="AA790" s="228" t="b">
        <f t="shared" ca="1" si="135"/>
        <v>1</v>
      </c>
      <c r="AB790" s="228" t="b">
        <f t="shared" si="136"/>
        <v>0</v>
      </c>
      <c r="AC790" s="228" t="b">
        <f ca="1">AND(Accueil!$Z$100="Régulière",Accueil!$E$5="Oui",$AA790,NOT($AB790),OR($AE790="",Accueil!$E$7="",NOT(ISNUMBER(Accueil!$E$7)),$AE790&gt;=Accueil!$E$7))</f>
        <v>0</v>
      </c>
      <c r="AD790" s="228" t="b">
        <f ca="1">AND(Accueil!$Z$100="Régulière",Accueil!$E$8="Oui",$AA790,NOT($AB790),OR($AE790="",Accueil!$E$10="",NOT(ISNUMBER(Accueil!$E$10)),$AE790&gt;=Accueil!$E$10))</f>
        <v>0</v>
      </c>
      <c r="AE790" s="247" t="str">
        <f>IF(NOT(_xlfn.ISFORMULA(A790)),IF(ISNUMBER(A790),A790,IF(NOT(_xlfn.ISFORMULA(D790)),IF(AND(ISNUMBER(D790),D790&lt;&gt;0),Accueil!$B$7,IF(NOT(_xlfn.ISFORMULA(G790)),IF(AND(ISNUMBER(G790),G790&lt;&gt;0),Accueil!$B$7,""),"")),IF(NOT(_xlfn.ISFORMULA(G790)),IF(AND(ISNUMBER(G790),G790&lt;&gt;0),Accueil!$B$7,""),""))),IF(NOT(_xlfn.ISFORMULA(D790)),IF(AND(ISNUMBER(D790),D790&lt;&gt;0),Accueil!$B$7,IF(NOT(_xlfn.ISFORMULA(G790)),IF(AND(ISNUMBER(G790),G790&lt;&gt;0),Accueil!$B$7,""),"")),IF(NOT(_xlfn.ISFORMULA(G790)),IF(AND(ISNUMBER(G790),G790&lt;&gt;0),Accueil!$B$7,""),"")))</f>
        <v/>
      </c>
      <c r="AF790" s="231" t="str">
        <f t="shared" ca="1" si="137"/>
        <v/>
      </c>
      <c r="AG790" s="231">
        <f ca="1">IF($AC790,ROUND(IF(ISNUMBER(E790),E790,0)*(IF(OR(ISNUMBER(SEARCH("Non déductible",$C790)),ISNUMBER(SEARCH("Non deductible",$C790))),0,IF(ISNUMBER(SEARCH("Repas",$C790)),0.5,IF(ISNUMBER(SEARCH("Bureau à domicile",$C790)),Accueil!$B$13,IF(OR(ISNUMBER(SEARCH("Véhicule",$C790)),ISNUMBER(SEARCH("Vehicule",$C790)),ISNUMBER(SEARCH("vehicule",$C790))),Accueil!$B$14,IFERROR(VLOOKUP($C790,$L$3:$P$43,5,FALSE),1)))))),2),0)</f>
        <v>0</v>
      </c>
      <c r="AH790" s="231">
        <f ca="1">IF($AD790,ROUND(IF(ISNUMBER(F790),F790,0)*(IF(OR(ISNUMBER(SEARCH("Non déductible",$C790)),ISNUMBER(SEARCH("Non deductible",$C790))),0,IF(ISNUMBER(SEARCH("Repas",$C790)),0.5,IF(ISNUMBER(SEARCH("Bureau à domicile",$C790)),Accueil!$B$13,IF(OR(ISNUMBER(SEARCH("Véhicule",$C790)),ISNUMBER(SEARCH("Vehicule",$C790)),ISNUMBER(SEARCH("vehicule",$C790))),Accueil!$B$14,IFERROR(VLOOKUP($C790,$L$3:$P$43,5,FALSE),1)))))),2),0)</f>
        <v>0</v>
      </c>
    </row>
    <row r="791" spans="1:34" ht="20.100000000000001" customHeight="1" x14ac:dyDescent="0.25">
      <c r="A791" s="248" t="str">
        <f>IF(NOT(_xlfn.ISFORMULA(D791)),IF(AND(ISNUMBER(D791),D791&lt;&gt;0),Accueil!$B$7,IF(NOT(_xlfn.ISFORMULA(G791)),IF(AND(ISNUMBER(G791),G791&lt;&gt;0),Accueil!$B$7,""),"")),IF(NOT(_xlfn.ISFORMULA(G791)),IF(AND(ISNUMBER(G791),G791&lt;&gt;0),Accueil!$B$7,""),""))</f>
        <v/>
      </c>
      <c r="B791" s="37"/>
      <c r="C791" s="50"/>
      <c r="D791" s="249" t="str">
        <f t="shared" ca="1" si="128"/>
        <v/>
      </c>
      <c r="E791" s="223" t="str">
        <f t="shared" ca="1" si="129"/>
        <v/>
      </c>
      <c r="F791" s="223" t="str">
        <f t="shared" ca="1" si="130"/>
        <v/>
      </c>
      <c r="G791" s="224" t="str">
        <f t="shared" ca="1" si="131"/>
        <v/>
      </c>
      <c r="H791" s="255" t="str">
        <f t="shared" ca="1" si="132"/>
        <v/>
      </c>
      <c r="I791" s="251" t="str">
        <f t="shared" ca="1" si="133"/>
        <v/>
      </c>
      <c r="J791" s="244" t="str">
        <f t="shared" ca="1" si="134"/>
        <v/>
      </c>
      <c r="K791" s="35"/>
      <c r="L791" s="148"/>
      <c r="M791" s="148"/>
      <c r="N791" s="148"/>
      <c r="O791" s="148"/>
      <c r="P791" s="148"/>
      <c r="Q791" s="148"/>
      <c r="R791" s="148"/>
      <c r="S791" s="148"/>
      <c r="T791" s="197"/>
      <c r="U791" s="35"/>
      <c r="X791" s="148"/>
      <c r="Y791" s="148"/>
      <c r="Z791" s="148"/>
      <c r="AA791" s="228" t="b">
        <f t="shared" ca="1" si="135"/>
        <v>1</v>
      </c>
      <c r="AB791" s="228" t="b">
        <f t="shared" si="136"/>
        <v>0</v>
      </c>
      <c r="AC791" s="228" t="b">
        <f ca="1">AND(Accueil!$Z$100="Régulière",Accueil!$E$5="Oui",$AA791,NOT($AB791),OR($AE791="",Accueil!$E$7="",NOT(ISNUMBER(Accueil!$E$7)),$AE791&gt;=Accueil!$E$7))</f>
        <v>0</v>
      </c>
      <c r="AD791" s="228" t="b">
        <f ca="1">AND(Accueil!$Z$100="Régulière",Accueil!$E$8="Oui",$AA791,NOT($AB791),OR($AE791="",Accueil!$E$10="",NOT(ISNUMBER(Accueil!$E$10)),$AE791&gt;=Accueil!$E$10))</f>
        <v>0</v>
      </c>
      <c r="AE791" s="247" t="str">
        <f>IF(NOT(_xlfn.ISFORMULA(A791)),IF(ISNUMBER(A791),A791,IF(NOT(_xlfn.ISFORMULA(D791)),IF(AND(ISNUMBER(D791),D791&lt;&gt;0),Accueil!$B$7,IF(NOT(_xlfn.ISFORMULA(G791)),IF(AND(ISNUMBER(G791),G791&lt;&gt;0),Accueil!$B$7,""),"")),IF(NOT(_xlfn.ISFORMULA(G791)),IF(AND(ISNUMBER(G791),G791&lt;&gt;0),Accueil!$B$7,""),""))),IF(NOT(_xlfn.ISFORMULA(D791)),IF(AND(ISNUMBER(D791),D791&lt;&gt;0),Accueil!$B$7,IF(NOT(_xlfn.ISFORMULA(G791)),IF(AND(ISNUMBER(G791),G791&lt;&gt;0),Accueil!$B$7,""),"")),IF(NOT(_xlfn.ISFORMULA(G791)),IF(AND(ISNUMBER(G791),G791&lt;&gt;0),Accueil!$B$7,""),"")))</f>
        <v/>
      </c>
      <c r="AF791" s="231" t="str">
        <f t="shared" ca="1" si="137"/>
        <v/>
      </c>
      <c r="AG791" s="231">
        <f ca="1">IF($AC791,ROUND(IF(ISNUMBER(E791),E791,0)*(IF(OR(ISNUMBER(SEARCH("Non déductible",$C791)),ISNUMBER(SEARCH("Non deductible",$C791))),0,IF(ISNUMBER(SEARCH("Repas",$C791)),0.5,IF(ISNUMBER(SEARCH("Bureau à domicile",$C791)),Accueil!$B$13,IF(OR(ISNUMBER(SEARCH("Véhicule",$C791)),ISNUMBER(SEARCH("Vehicule",$C791)),ISNUMBER(SEARCH("vehicule",$C791))),Accueil!$B$14,IFERROR(VLOOKUP($C791,$L$3:$P$43,5,FALSE),1)))))),2),0)</f>
        <v>0</v>
      </c>
      <c r="AH791" s="231">
        <f ca="1">IF($AD791,ROUND(IF(ISNUMBER(F791),F791,0)*(IF(OR(ISNUMBER(SEARCH("Non déductible",$C791)),ISNUMBER(SEARCH("Non deductible",$C791))),0,IF(ISNUMBER(SEARCH("Repas",$C791)),0.5,IF(ISNUMBER(SEARCH("Bureau à domicile",$C791)),Accueil!$B$13,IF(OR(ISNUMBER(SEARCH("Véhicule",$C791)),ISNUMBER(SEARCH("Vehicule",$C791)),ISNUMBER(SEARCH("vehicule",$C791))),Accueil!$B$14,IFERROR(VLOOKUP($C791,$L$3:$P$43,5,FALSE),1)))))),2),0)</f>
        <v>0</v>
      </c>
    </row>
    <row r="792" spans="1:34" ht="20.100000000000001" customHeight="1" x14ac:dyDescent="0.25">
      <c r="A792" s="248" t="str">
        <f>IF(NOT(_xlfn.ISFORMULA(D792)),IF(AND(ISNUMBER(D792),D792&lt;&gt;0),Accueil!$B$7,IF(NOT(_xlfn.ISFORMULA(G792)),IF(AND(ISNUMBER(G792),G792&lt;&gt;0),Accueil!$B$7,""),"")),IF(NOT(_xlfn.ISFORMULA(G792)),IF(AND(ISNUMBER(G792),G792&lt;&gt;0),Accueil!$B$7,""),""))</f>
        <v/>
      </c>
      <c r="B792" s="37"/>
      <c r="C792" s="50"/>
      <c r="D792" s="249" t="str">
        <f t="shared" ca="1" si="128"/>
        <v/>
      </c>
      <c r="E792" s="223" t="str">
        <f t="shared" ca="1" si="129"/>
        <v/>
      </c>
      <c r="F792" s="223" t="str">
        <f t="shared" ca="1" si="130"/>
        <v/>
      </c>
      <c r="G792" s="224" t="str">
        <f t="shared" ca="1" si="131"/>
        <v/>
      </c>
      <c r="H792" s="255" t="str">
        <f t="shared" ca="1" si="132"/>
        <v/>
      </c>
      <c r="I792" s="251" t="str">
        <f t="shared" ca="1" si="133"/>
        <v/>
      </c>
      <c r="J792" s="244" t="str">
        <f t="shared" ca="1" si="134"/>
        <v/>
      </c>
      <c r="K792" s="35"/>
      <c r="L792" s="148"/>
      <c r="M792" s="148"/>
      <c r="N792" s="148"/>
      <c r="O792" s="148"/>
      <c r="P792" s="148"/>
      <c r="Q792" s="148"/>
      <c r="R792" s="148"/>
      <c r="S792" s="148"/>
      <c r="T792" s="197"/>
      <c r="U792" s="35"/>
      <c r="X792" s="148"/>
      <c r="Y792" s="148"/>
      <c r="Z792" s="148"/>
      <c r="AA792" s="228" t="b">
        <f t="shared" ca="1" si="135"/>
        <v>1</v>
      </c>
      <c r="AB792" s="228" t="b">
        <f t="shared" si="136"/>
        <v>0</v>
      </c>
      <c r="AC792" s="228" t="b">
        <f ca="1">AND(Accueil!$Z$100="Régulière",Accueil!$E$5="Oui",$AA792,NOT($AB792),OR($AE792="",Accueil!$E$7="",NOT(ISNUMBER(Accueil!$E$7)),$AE792&gt;=Accueil!$E$7))</f>
        <v>0</v>
      </c>
      <c r="AD792" s="228" t="b">
        <f ca="1">AND(Accueil!$Z$100="Régulière",Accueil!$E$8="Oui",$AA792,NOT($AB792),OR($AE792="",Accueil!$E$10="",NOT(ISNUMBER(Accueil!$E$10)),$AE792&gt;=Accueil!$E$10))</f>
        <v>0</v>
      </c>
      <c r="AE792" s="247" t="str">
        <f>IF(NOT(_xlfn.ISFORMULA(A792)),IF(ISNUMBER(A792),A792,IF(NOT(_xlfn.ISFORMULA(D792)),IF(AND(ISNUMBER(D792),D792&lt;&gt;0),Accueil!$B$7,IF(NOT(_xlfn.ISFORMULA(G792)),IF(AND(ISNUMBER(G792),G792&lt;&gt;0),Accueil!$B$7,""),"")),IF(NOT(_xlfn.ISFORMULA(G792)),IF(AND(ISNUMBER(G792),G792&lt;&gt;0),Accueil!$B$7,""),""))),IF(NOT(_xlfn.ISFORMULA(D792)),IF(AND(ISNUMBER(D792),D792&lt;&gt;0),Accueil!$B$7,IF(NOT(_xlfn.ISFORMULA(G792)),IF(AND(ISNUMBER(G792),G792&lt;&gt;0),Accueil!$B$7,""),"")),IF(NOT(_xlfn.ISFORMULA(G792)),IF(AND(ISNUMBER(G792),G792&lt;&gt;0),Accueil!$B$7,""),"")))</f>
        <v/>
      </c>
      <c r="AF792" s="231" t="str">
        <f t="shared" ca="1" si="137"/>
        <v/>
      </c>
      <c r="AG792" s="231">
        <f ca="1">IF($AC792,ROUND(IF(ISNUMBER(E792),E792,0)*(IF(OR(ISNUMBER(SEARCH("Non déductible",$C792)),ISNUMBER(SEARCH("Non deductible",$C792))),0,IF(ISNUMBER(SEARCH("Repas",$C792)),0.5,IF(ISNUMBER(SEARCH("Bureau à domicile",$C792)),Accueil!$B$13,IF(OR(ISNUMBER(SEARCH("Véhicule",$C792)),ISNUMBER(SEARCH("Vehicule",$C792)),ISNUMBER(SEARCH("vehicule",$C792))),Accueil!$B$14,IFERROR(VLOOKUP($C792,$L$3:$P$43,5,FALSE),1)))))),2),0)</f>
        <v>0</v>
      </c>
      <c r="AH792" s="231">
        <f ca="1">IF($AD792,ROUND(IF(ISNUMBER(F792),F792,0)*(IF(OR(ISNUMBER(SEARCH("Non déductible",$C792)),ISNUMBER(SEARCH("Non deductible",$C792))),0,IF(ISNUMBER(SEARCH("Repas",$C792)),0.5,IF(ISNUMBER(SEARCH("Bureau à domicile",$C792)),Accueil!$B$13,IF(OR(ISNUMBER(SEARCH("Véhicule",$C792)),ISNUMBER(SEARCH("Vehicule",$C792)),ISNUMBER(SEARCH("vehicule",$C792))),Accueil!$B$14,IFERROR(VLOOKUP($C792,$L$3:$P$43,5,FALSE),1)))))),2),0)</f>
        <v>0</v>
      </c>
    </row>
    <row r="793" spans="1:34" ht="20.100000000000001" customHeight="1" x14ac:dyDescent="0.25">
      <c r="A793" s="248" t="str">
        <f>IF(NOT(_xlfn.ISFORMULA(D793)),IF(AND(ISNUMBER(D793),D793&lt;&gt;0),Accueil!$B$7,IF(NOT(_xlfn.ISFORMULA(G793)),IF(AND(ISNUMBER(G793),G793&lt;&gt;0),Accueil!$B$7,""),"")),IF(NOT(_xlfn.ISFORMULA(G793)),IF(AND(ISNUMBER(G793),G793&lt;&gt;0),Accueil!$B$7,""),""))</f>
        <v/>
      </c>
      <c r="B793" s="37"/>
      <c r="C793" s="50"/>
      <c r="D793" s="249" t="str">
        <f t="shared" ca="1" si="128"/>
        <v/>
      </c>
      <c r="E793" s="223" t="str">
        <f t="shared" ca="1" si="129"/>
        <v/>
      </c>
      <c r="F793" s="223" t="str">
        <f t="shared" ca="1" si="130"/>
        <v/>
      </c>
      <c r="G793" s="224" t="str">
        <f t="shared" ca="1" si="131"/>
        <v/>
      </c>
      <c r="H793" s="255" t="str">
        <f t="shared" ca="1" si="132"/>
        <v/>
      </c>
      <c r="I793" s="251" t="str">
        <f t="shared" ca="1" si="133"/>
        <v/>
      </c>
      <c r="J793" s="244" t="str">
        <f t="shared" ca="1" si="134"/>
        <v/>
      </c>
      <c r="K793" s="35"/>
      <c r="L793" s="148"/>
      <c r="M793" s="148"/>
      <c r="N793" s="148"/>
      <c r="O793" s="148"/>
      <c r="P793" s="148"/>
      <c r="Q793" s="148"/>
      <c r="R793" s="148"/>
      <c r="S793" s="148"/>
      <c r="T793" s="197"/>
      <c r="U793" s="35"/>
      <c r="X793" s="148"/>
      <c r="Y793" s="148"/>
      <c r="Z793" s="148"/>
      <c r="AA793" s="228" t="b">
        <f t="shared" ca="1" si="135"/>
        <v>1</v>
      </c>
      <c r="AB793" s="228" t="b">
        <f t="shared" si="136"/>
        <v>0</v>
      </c>
      <c r="AC793" s="228" t="b">
        <f ca="1">AND(Accueil!$Z$100="Régulière",Accueil!$E$5="Oui",$AA793,NOT($AB793),OR($AE793="",Accueil!$E$7="",NOT(ISNUMBER(Accueil!$E$7)),$AE793&gt;=Accueil!$E$7))</f>
        <v>0</v>
      </c>
      <c r="AD793" s="228" t="b">
        <f ca="1">AND(Accueil!$Z$100="Régulière",Accueil!$E$8="Oui",$AA793,NOT($AB793),OR($AE793="",Accueil!$E$10="",NOT(ISNUMBER(Accueil!$E$10)),$AE793&gt;=Accueil!$E$10))</f>
        <v>0</v>
      </c>
      <c r="AE793" s="247" t="str">
        <f>IF(NOT(_xlfn.ISFORMULA(A793)),IF(ISNUMBER(A793),A793,IF(NOT(_xlfn.ISFORMULA(D793)),IF(AND(ISNUMBER(D793),D793&lt;&gt;0),Accueil!$B$7,IF(NOT(_xlfn.ISFORMULA(G793)),IF(AND(ISNUMBER(G793),G793&lt;&gt;0),Accueil!$B$7,""),"")),IF(NOT(_xlfn.ISFORMULA(G793)),IF(AND(ISNUMBER(G793),G793&lt;&gt;0),Accueil!$B$7,""),""))),IF(NOT(_xlfn.ISFORMULA(D793)),IF(AND(ISNUMBER(D793),D793&lt;&gt;0),Accueil!$B$7,IF(NOT(_xlfn.ISFORMULA(G793)),IF(AND(ISNUMBER(G793),G793&lt;&gt;0),Accueil!$B$7,""),"")),IF(NOT(_xlfn.ISFORMULA(G793)),IF(AND(ISNUMBER(G793),G793&lt;&gt;0),Accueil!$B$7,""),"")))</f>
        <v/>
      </c>
      <c r="AF793" s="231" t="str">
        <f t="shared" ca="1" si="137"/>
        <v/>
      </c>
      <c r="AG793" s="231">
        <f ca="1">IF($AC793,ROUND(IF(ISNUMBER(E793),E793,0)*(IF(OR(ISNUMBER(SEARCH("Non déductible",$C793)),ISNUMBER(SEARCH("Non deductible",$C793))),0,IF(ISNUMBER(SEARCH("Repas",$C793)),0.5,IF(ISNUMBER(SEARCH("Bureau à domicile",$C793)),Accueil!$B$13,IF(OR(ISNUMBER(SEARCH("Véhicule",$C793)),ISNUMBER(SEARCH("Vehicule",$C793)),ISNUMBER(SEARCH("vehicule",$C793))),Accueil!$B$14,IFERROR(VLOOKUP($C793,$L$3:$P$43,5,FALSE),1)))))),2),0)</f>
        <v>0</v>
      </c>
      <c r="AH793" s="231">
        <f ca="1">IF($AD793,ROUND(IF(ISNUMBER(F793),F793,0)*(IF(OR(ISNUMBER(SEARCH("Non déductible",$C793)),ISNUMBER(SEARCH("Non deductible",$C793))),0,IF(ISNUMBER(SEARCH("Repas",$C793)),0.5,IF(ISNUMBER(SEARCH("Bureau à domicile",$C793)),Accueil!$B$13,IF(OR(ISNUMBER(SEARCH("Véhicule",$C793)),ISNUMBER(SEARCH("Vehicule",$C793)),ISNUMBER(SEARCH("vehicule",$C793))),Accueil!$B$14,IFERROR(VLOOKUP($C793,$L$3:$P$43,5,FALSE),1)))))),2),0)</f>
        <v>0</v>
      </c>
    </row>
    <row r="794" spans="1:34" ht="20.100000000000001" customHeight="1" x14ac:dyDescent="0.25">
      <c r="A794" s="248" t="str">
        <f>IF(NOT(_xlfn.ISFORMULA(D794)),IF(AND(ISNUMBER(D794),D794&lt;&gt;0),Accueil!$B$7,IF(NOT(_xlfn.ISFORMULA(G794)),IF(AND(ISNUMBER(G794),G794&lt;&gt;0),Accueil!$B$7,""),"")),IF(NOT(_xlfn.ISFORMULA(G794)),IF(AND(ISNUMBER(G794),G794&lt;&gt;0),Accueil!$B$7,""),""))</f>
        <v/>
      </c>
      <c r="B794" s="37"/>
      <c r="C794" s="50"/>
      <c r="D794" s="249" t="str">
        <f t="shared" ca="1" si="128"/>
        <v/>
      </c>
      <c r="E794" s="223" t="str">
        <f t="shared" ca="1" si="129"/>
        <v/>
      </c>
      <c r="F794" s="223" t="str">
        <f t="shared" ca="1" si="130"/>
        <v/>
      </c>
      <c r="G794" s="224" t="str">
        <f t="shared" ca="1" si="131"/>
        <v/>
      </c>
      <c r="H794" s="255" t="str">
        <f t="shared" ca="1" si="132"/>
        <v/>
      </c>
      <c r="I794" s="251" t="str">
        <f t="shared" ca="1" si="133"/>
        <v/>
      </c>
      <c r="J794" s="244" t="str">
        <f t="shared" ca="1" si="134"/>
        <v/>
      </c>
      <c r="K794" s="35"/>
      <c r="L794" s="148"/>
      <c r="M794" s="148"/>
      <c r="N794" s="148"/>
      <c r="O794" s="148"/>
      <c r="P794" s="148"/>
      <c r="Q794" s="148"/>
      <c r="R794" s="148"/>
      <c r="S794" s="148"/>
      <c r="T794" s="197"/>
      <c r="U794" s="35"/>
      <c r="X794" s="148"/>
      <c r="Y794" s="148"/>
      <c r="Z794" s="148"/>
      <c r="AA794" s="228" t="b">
        <f t="shared" ca="1" si="135"/>
        <v>1</v>
      </c>
      <c r="AB794" s="228" t="b">
        <f t="shared" si="136"/>
        <v>0</v>
      </c>
      <c r="AC794" s="228" t="b">
        <f ca="1">AND(Accueil!$Z$100="Régulière",Accueil!$E$5="Oui",$AA794,NOT($AB794),OR($AE794="",Accueil!$E$7="",NOT(ISNUMBER(Accueil!$E$7)),$AE794&gt;=Accueil!$E$7))</f>
        <v>0</v>
      </c>
      <c r="AD794" s="228" t="b">
        <f ca="1">AND(Accueil!$Z$100="Régulière",Accueil!$E$8="Oui",$AA794,NOT($AB794),OR($AE794="",Accueil!$E$10="",NOT(ISNUMBER(Accueil!$E$10)),$AE794&gt;=Accueil!$E$10))</f>
        <v>0</v>
      </c>
      <c r="AE794" s="247" t="str">
        <f>IF(NOT(_xlfn.ISFORMULA(A794)),IF(ISNUMBER(A794),A794,IF(NOT(_xlfn.ISFORMULA(D794)),IF(AND(ISNUMBER(D794),D794&lt;&gt;0),Accueil!$B$7,IF(NOT(_xlfn.ISFORMULA(G794)),IF(AND(ISNUMBER(G794),G794&lt;&gt;0),Accueil!$B$7,""),"")),IF(NOT(_xlfn.ISFORMULA(G794)),IF(AND(ISNUMBER(G794),G794&lt;&gt;0),Accueil!$B$7,""),""))),IF(NOT(_xlfn.ISFORMULA(D794)),IF(AND(ISNUMBER(D794),D794&lt;&gt;0),Accueil!$B$7,IF(NOT(_xlfn.ISFORMULA(G794)),IF(AND(ISNUMBER(G794),G794&lt;&gt;0),Accueil!$B$7,""),"")),IF(NOT(_xlfn.ISFORMULA(G794)),IF(AND(ISNUMBER(G794),G794&lt;&gt;0),Accueil!$B$7,""),"")))</f>
        <v/>
      </c>
      <c r="AF794" s="231" t="str">
        <f t="shared" ca="1" si="137"/>
        <v/>
      </c>
      <c r="AG794" s="231">
        <f ca="1">IF($AC794,ROUND(IF(ISNUMBER(E794),E794,0)*(IF(OR(ISNUMBER(SEARCH("Non déductible",$C794)),ISNUMBER(SEARCH("Non deductible",$C794))),0,IF(ISNUMBER(SEARCH("Repas",$C794)),0.5,IF(ISNUMBER(SEARCH("Bureau à domicile",$C794)),Accueil!$B$13,IF(OR(ISNUMBER(SEARCH("Véhicule",$C794)),ISNUMBER(SEARCH("Vehicule",$C794)),ISNUMBER(SEARCH("vehicule",$C794))),Accueil!$B$14,IFERROR(VLOOKUP($C794,$L$3:$P$43,5,FALSE),1)))))),2),0)</f>
        <v>0</v>
      </c>
      <c r="AH794" s="231">
        <f ca="1">IF($AD794,ROUND(IF(ISNUMBER(F794),F794,0)*(IF(OR(ISNUMBER(SEARCH("Non déductible",$C794)),ISNUMBER(SEARCH("Non deductible",$C794))),0,IF(ISNUMBER(SEARCH("Repas",$C794)),0.5,IF(ISNUMBER(SEARCH("Bureau à domicile",$C794)),Accueil!$B$13,IF(OR(ISNUMBER(SEARCH("Véhicule",$C794)),ISNUMBER(SEARCH("Vehicule",$C794)),ISNUMBER(SEARCH("vehicule",$C794))),Accueil!$B$14,IFERROR(VLOOKUP($C794,$L$3:$P$43,5,FALSE),1)))))),2),0)</f>
        <v>0</v>
      </c>
    </row>
    <row r="795" spans="1:34" ht="20.100000000000001" customHeight="1" x14ac:dyDescent="0.25">
      <c r="A795" s="248" t="str">
        <f>IF(NOT(_xlfn.ISFORMULA(D795)),IF(AND(ISNUMBER(D795),D795&lt;&gt;0),Accueil!$B$7,IF(NOT(_xlfn.ISFORMULA(G795)),IF(AND(ISNUMBER(G795),G795&lt;&gt;0),Accueil!$B$7,""),"")),IF(NOT(_xlfn.ISFORMULA(G795)),IF(AND(ISNUMBER(G795),G795&lt;&gt;0),Accueil!$B$7,""),""))</f>
        <v/>
      </c>
      <c r="B795" s="37"/>
      <c r="C795" s="50"/>
      <c r="D795" s="249" t="str">
        <f t="shared" ca="1" si="128"/>
        <v/>
      </c>
      <c r="E795" s="223" t="str">
        <f t="shared" ca="1" si="129"/>
        <v/>
      </c>
      <c r="F795" s="223" t="str">
        <f t="shared" ca="1" si="130"/>
        <v/>
      </c>
      <c r="G795" s="224" t="str">
        <f t="shared" ca="1" si="131"/>
        <v/>
      </c>
      <c r="H795" s="255" t="str">
        <f t="shared" ca="1" si="132"/>
        <v/>
      </c>
      <c r="I795" s="251" t="str">
        <f t="shared" ca="1" si="133"/>
        <v/>
      </c>
      <c r="J795" s="244" t="str">
        <f t="shared" ca="1" si="134"/>
        <v/>
      </c>
      <c r="K795" s="35"/>
      <c r="L795" s="148"/>
      <c r="M795" s="148"/>
      <c r="N795" s="148"/>
      <c r="O795" s="148"/>
      <c r="P795" s="148"/>
      <c r="Q795" s="148"/>
      <c r="R795" s="148"/>
      <c r="S795" s="148"/>
      <c r="T795" s="197"/>
      <c r="U795" s="35"/>
      <c r="X795" s="148"/>
      <c r="Y795" s="148"/>
      <c r="Z795" s="148"/>
      <c r="AA795" s="228" t="b">
        <f t="shared" ca="1" si="135"/>
        <v>1</v>
      </c>
      <c r="AB795" s="228" t="b">
        <f t="shared" si="136"/>
        <v>0</v>
      </c>
      <c r="AC795" s="228" t="b">
        <f ca="1">AND(Accueil!$Z$100="Régulière",Accueil!$E$5="Oui",$AA795,NOT($AB795),OR($AE795="",Accueil!$E$7="",NOT(ISNUMBER(Accueil!$E$7)),$AE795&gt;=Accueil!$E$7))</f>
        <v>0</v>
      </c>
      <c r="AD795" s="228" t="b">
        <f ca="1">AND(Accueil!$Z$100="Régulière",Accueil!$E$8="Oui",$AA795,NOT($AB795),OR($AE795="",Accueil!$E$10="",NOT(ISNUMBER(Accueil!$E$10)),$AE795&gt;=Accueil!$E$10))</f>
        <v>0</v>
      </c>
      <c r="AE795" s="247" t="str">
        <f>IF(NOT(_xlfn.ISFORMULA(A795)),IF(ISNUMBER(A795),A795,IF(NOT(_xlfn.ISFORMULA(D795)),IF(AND(ISNUMBER(D795),D795&lt;&gt;0),Accueil!$B$7,IF(NOT(_xlfn.ISFORMULA(G795)),IF(AND(ISNUMBER(G795),G795&lt;&gt;0),Accueil!$B$7,""),"")),IF(NOT(_xlfn.ISFORMULA(G795)),IF(AND(ISNUMBER(G795),G795&lt;&gt;0),Accueil!$B$7,""),""))),IF(NOT(_xlfn.ISFORMULA(D795)),IF(AND(ISNUMBER(D795),D795&lt;&gt;0),Accueil!$B$7,IF(NOT(_xlfn.ISFORMULA(G795)),IF(AND(ISNUMBER(G795),G795&lt;&gt;0),Accueil!$B$7,""),"")),IF(NOT(_xlfn.ISFORMULA(G795)),IF(AND(ISNUMBER(G795),G795&lt;&gt;0),Accueil!$B$7,""),"")))</f>
        <v/>
      </c>
      <c r="AF795" s="231" t="str">
        <f t="shared" ca="1" si="137"/>
        <v/>
      </c>
      <c r="AG795" s="231">
        <f ca="1">IF($AC795,ROUND(IF(ISNUMBER(E795),E795,0)*(IF(OR(ISNUMBER(SEARCH("Non déductible",$C795)),ISNUMBER(SEARCH("Non deductible",$C795))),0,IF(ISNUMBER(SEARCH("Repas",$C795)),0.5,IF(ISNUMBER(SEARCH("Bureau à domicile",$C795)),Accueil!$B$13,IF(OR(ISNUMBER(SEARCH("Véhicule",$C795)),ISNUMBER(SEARCH("Vehicule",$C795)),ISNUMBER(SEARCH("vehicule",$C795))),Accueil!$B$14,IFERROR(VLOOKUP($C795,$L$3:$P$43,5,FALSE),1)))))),2),0)</f>
        <v>0</v>
      </c>
      <c r="AH795" s="231">
        <f ca="1">IF($AD795,ROUND(IF(ISNUMBER(F795),F795,0)*(IF(OR(ISNUMBER(SEARCH("Non déductible",$C795)),ISNUMBER(SEARCH("Non deductible",$C795))),0,IF(ISNUMBER(SEARCH("Repas",$C795)),0.5,IF(ISNUMBER(SEARCH("Bureau à domicile",$C795)),Accueil!$B$13,IF(OR(ISNUMBER(SEARCH("Véhicule",$C795)),ISNUMBER(SEARCH("Vehicule",$C795)),ISNUMBER(SEARCH("vehicule",$C795))),Accueil!$B$14,IFERROR(VLOOKUP($C795,$L$3:$P$43,5,FALSE),1)))))),2),0)</f>
        <v>0</v>
      </c>
    </row>
    <row r="796" spans="1:34" ht="20.100000000000001" customHeight="1" x14ac:dyDescent="0.25">
      <c r="A796" s="248" t="str">
        <f>IF(NOT(_xlfn.ISFORMULA(D796)),IF(AND(ISNUMBER(D796),D796&lt;&gt;0),Accueil!$B$7,IF(NOT(_xlfn.ISFORMULA(G796)),IF(AND(ISNUMBER(G796),G796&lt;&gt;0),Accueil!$B$7,""),"")),IF(NOT(_xlfn.ISFORMULA(G796)),IF(AND(ISNUMBER(G796),G796&lt;&gt;0),Accueil!$B$7,""),""))</f>
        <v/>
      </c>
      <c r="B796" s="37"/>
      <c r="C796" s="50"/>
      <c r="D796" s="249" t="str">
        <f t="shared" ca="1" si="128"/>
        <v/>
      </c>
      <c r="E796" s="223" t="str">
        <f t="shared" ca="1" si="129"/>
        <v/>
      </c>
      <c r="F796" s="223" t="str">
        <f t="shared" ca="1" si="130"/>
        <v/>
      </c>
      <c r="G796" s="224" t="str">
        <f t="shared" ca="1" si="131"/>
        <v/>
      </c>
      <c r="H796" s="255" t="str">
        <f t="shared" ca="1" si="132"/>
        <v/>
      </c>
      <c r="I796" s="251" t="str">
        <f t="shared" ca="1" si="133"/>
        <v/>
      </c>
      <c r="J796" s="244" t="str">
        <f t="shared" ca="1" si="134"/>
        <v/>
      </c>
      <c r="K796" s="35"/>
      <c r="L796" s="148"/>
      <c r="M796" s="148"/>
      <c r="N796" s="148"/>
      <c r="O796" s="148"/>
      <c r="P796" s="148"/>
      <c r="Q796" s="148"/>
      <c r="R796" s="148"/>
      <c r="S796" s="148"/>
      <c r="T796" s="197"/>
      <c r="U796" s="35"/>
      <c r="X796" s="148"/>
      <c r="Y796" s="148"/>
      <c r="Z796" s="148"/>
      <c r="AA796" s="228" t="b">
        <f t="shared" ca="1" si="135"/>
        <v>1</v>
      </c>
      <c r="AB796" s="228" t="b">
        <f t="shared" si="136"/>
        <v>0</v>
      </c>
      <c r="AC796" s="228" t="b">
        <f ca="1">AND(Accueil!$Z$100="Régulière",Accueil!$E$5="Oui",$AA796,NOT($AB796),OR($AE796="",Accueil!$E$7="",NOT(ISNUMBER(Accueil!$E$7)),$AE796&gt;=Accueil!$E$7))</f>
        <v>0</v>
      </c>
      <c r="AD796" s="228" t="b">
        <f ca="1">AND(Accueil!$Z$100="Régulière",Accueil!$E$8="Oui",$AA796,NOT($AB796),OR($AE796="",Accueil!$E$10="",NOT(ISNUMBER(Accueil!$E$10)),$AE796&gt;=Accueil!$E$10))</f>
        <v>0</v>
      </c>
      <c r="AE796" s="247" t="str">
        <f>IF(NOT(_xlfn.ISFORMULA(A796)),IF(ISNUMBER(A796),A796,IF(NOT(_xlfn.ISFORMULA(D796)),IF(AND(ISNUMBER(D796),D796&lt;&gt;0),Accueil!$B$7,IF(NOT(_xlfn.ISFORMULA(G796)),IF(AND(ISNUMBER(G796),G796&lt;&gt;0),Accueil!$B$7,""),"")),IF(NOT(_xlfn.ISFORMULA(G796)),IF(AND(ISNUMBER(G796),G796&lt;&gt;0),Accueil!$B$7,""),""))),IF(NOT(_xlfn.ISFORMULA(D796)),IF(AND(ISNUMBER(D796),D796&lt;&gt;0),Accueil!$B$7,IF(NOT(_xlfn.ISFORMULA(G796)),IF(AND(ISNUMBER(G796),G796&lt;&gt;0),Accueil!$B$7,""),"")),IF(NOT(_xlfn.ISFORMULA(G796)),IF(AND(ISNUMBER(G796),G796&lt;&gt;0),Accueil!$B$7,""),"")))</f>
        <v/>
      </c>
      <c r="AF796" s="231" t="str">
        <f t="shared" ca="1" si="137"/>
        <v/>
      </c>
      <c r="AG796" s="231">
        <f ca="1">IF($AC796,ROUND(IF(ISNUMBER(E796),E796,0)*(IF(OR(ISNUMBER(SEARCH("Non déductible",$C796)),ISNUMBER(SEARCH("Non deductible",$C796))),0,IF(ISNUMBER(SEARCH("Repas",$C796)),0.5,IF(ISNUMBER(SEARCH("Bureau à domicile",$C796)),Accueil!$B$13,IF(OR(ISNUMBER(SEARCH("Véhicule",$C796)),ISNUMBER(SEARCH("Vehicule",$C796)),ISNUMBER(SEARCH("vehicule",$C796))),Accueil!$B$14,IFERROR(VLOOKUP($C796,$L$3:$P$43,5,FALSE),1)))))),2),0)</f>
        <v>0</v>
      </c>
      <c r="AH796" s="231">
        <f ca="1">IF($AD796,ROUND(IF(ISNUMBER(F796),F796,0)*(IF(OR(ISNUMBER(SEARCH("Non déductible",$C796)),ISNUMBER(SEARCH("Non deductible",$C796))),0,IF(ISNUMBER(SEARCH("Repas",$C796)),0.5,IF(ISNUMBER(SEARCH("Bureau à domicile",$C796)),Accueil!$B$13,IF(OR(ISNUMBER(SEARCH("Véhicule",$C796)),ISNUMBER(SEARCH("Vehicule",$C796)),ISNUMBER(SEARCH("vehicule",$C796))),Accueil!$B$14,IFERROR(VLOOKUP($C796,$L$3:$P$43,5,FALSE),1)))))),2),0)</f>
        <v>0</v>
      </c>
    </row>
    <row r="797" spans="1:34" ht="20.100000000000001" customHeight="1" x14ac:dyDescent="0.25">
      <c r="A797" s="248" t="str">
        <f>IF(NOT(_xlfn.ISFORMULA(D797)),IF(AND(ISNUMBER(D797),D797&lt;&gt;0),Accueil!$B$7,IF(NOT(_xlfn.ISFORMULA(G797)),IF(AND(ISNUMBER(G797),G797&lt;&gt;0),Accueil!$B$7,""),"")),IF(NOT(_xlfn.ISFORMULA(G797)),IF(AND(ISNUMBER(G797),G797&lt;&gt;0),Accueil!$B$7,""),""))</f>
        <v/>
      </c>
      <c r="B797" s="37"/>
      <c r="C797" s="50"/>
      <c r="D797" s="249" t="str">
        <f t="shared" ca="1" si="128"/>
        <v/>
      </c>
      <c r="E797" s="223" t="str">
        <f t="shared" ca="1" si="129"/>
        <v/>
      </c>
      <c r="F797" s="223" t="str">
        <f t="shared" ca="1" si="130"/>
        <v/>
      </c>
      <c r="G797" s="224" t="str">
        <f t="shared" ca="1" si="131"/>
        <v/>
      </c>
      <c r="H797" s="255" t="str">
        <f t="shared" ca="1" si="132"/>
        <v/>
      </c>
      <c r="I797" s="251" t="str">
        <f t="shared" ca="1" si="133"/>
        <v/>
      </c>
      <c r="J797" s="244" t="str">
        <f t="shared" ca="1" si="134"/>
        <v/>
      </c>
      <c r="K797" s="35"/>
      <c r="L797" s="148"/>
      <c r="M797" s="148"/>
      <c r="N797" s="148"/>
      <c r="O797" s="148"/>
      <c r="P797" s="148"/>
      <c r="Q797" s="148"/>
      <c r="R797" s="148"/>
      <c r="S797" s="148"/>
      <c r="T797" s="197"/>
      <c r="U797" s="35"/>
      <c r="X797" s="148"/>
      <c r="Y797" s="148"/>
      <c r="Z797" s="148"/>
      <c r="AA797" s="228" t="b">
        <f t="shared" ca="1" si="135"/>
        <v>1</v>
      </c>
      <c r="AB797" s="228" t="b">
        <f t="shared" si="136"/>
        <v>0</v>
      </c>
      <c r="AC797" s="228" t="b">
        <f ca="1">AND(Accueil!$Z$100="Régulière",Accueil!$E$5="Oui",$AA797,NOT($AB797),OR($AE797="",Accueil!$E$7="",NOT(ISNUMBER(Accueil!$E$7)),$AE797&gt;=Accueil!$E$7))</f>
        <v>0</v>
      </c>
      <c r="AD797" s="228" t="b">
        <f ca="1">AND(Accueil!$Z$100="Régulière",Accueil!$E$8="Oui",$AA797,NOT($AB797),OR($AE797="",Accueil!$E$10="",NOT(ISNUMBER(Accueil!$E$10)),$AE797&gt;=Accueil!$E$10))</f>
        <v>0</v>
      </c>
      <c r="AE797" s="247" t="str">
        <f>IF(NOT(_xlfn.ISFORMULA(A797)),IF(ISNUMBER(A797),A797,IF(NOT(_xlfn.ISFORMULA(D797)),IF(AND(ISNUMBER(D797),D797&lt;&gt;0),Accueil!$B$7,IF(NOT(_xlfn.ISFORMULA(G797)),IF(AND(ISNUMBER(G797),G797&lt;&gt;0),Accueil!$B$7,""),"")),IF(NOT(_xlfn.ISFORMULA(G797)),IF(AND(ISNUMBER(G797),G797&lt;&gt;0),Accueil!$B$7,""),""))),IF(NOT(_xlfn.ISFORMULA(D797)),IF(AND(ISNUMBER(D797),D797&lt;&gt;0),Accueil!$B$7,IF(NOT(_xlfn.ISFORMULA(G797)),IF(AND(ISNUMBER(G797),G797&lt;&gt;0),Accueil!$B$7,""),"")),IF(NOT(_xlfn.ISFORMULA(G797)),IF(AND(ISNUMBER(G797),G797&lt;&gt;0),Accueil!$B$7,""),"")))</f>
        <v/>
      </c>
      <c r="AF797" s="231" t="str">
        <f t="shared" ca="1" si="137"/>
        <v/>
      </c>
      <c r="AG797" s="231">
        <f ca="1">IF($AC797,ROUND(IF(ISNUMBER(E797),E797,0)*(IF(OR(ISNUMBER(SEARCH("Non déductible",$C797)),ISNUMBER(SEARCH("Non deductible",$C797))),0,IF(ISNUMBER(SEARCH("Repas",$C797)),0.5,IF(ISNUMBER(SEARCH("Bureau à domicile",$C797)),Accueil!$B$13,IF(OR(ISNUMBER(SEARCH("Véhicule",$C797)),ISNUMBER(SEARCH("Vehicule",$C797)),ISNUMBER(SEARCH("vehicule",$C797))),Accueil!$B$14,IFERROR(VLOOKUP($C797,$L$3:$P$43,5,FALSE),1)))))),2),0)</f>
        <v>0</v>
      </c>
      <c r="AH797" s="231">
        <f ca="1">IF($AD797,ROUND(IF(ISNUMBER(F797),F797,0)*(IF(OR(ISNUMBER(SEARCH("Non déductible",$C797)),ISNUMBER(SEARCH("Non deductible",$C797))),0,IF(ISNUMBER(SEARCH("Repas",$C797)),0.5,IF(ISNUMBER(SEARCH("Bureau à domicile",$C797)),Accueil!$B$13,IF(OR(ISNUMBER(SEARCH("Véhicule",$C797)),ISNUMBER(SEARCH("Vehicule",$C797)),ISNUMBER(SEARCH("vehicule",$C797))),Accueil!$B$14,IFERROR(VLOOKUP($C797,$L$3:$P$43,5,FALSE),1)))))),2),0)</f>
        <v>0</v>
      </c>
    </row>
    <row r="798" spans="1:34" ht="20.100000000000001" customHeight="1" x14ac:dyDescent="0.25">
      <c r="A798" s="248" t="str">
        <f>IF(NOT(_xlfn.ISFORMULA(D798)),IF(AND(ISNUMBER(D798),D798&lt;&gt;0),Accueil!$B$7,IF(NOT(_xlfn.ISFORMULA(G798)),IF(AND(ISNUMBER(G798),G798&lt;&gt;0),Accueil!$B$7,""),"")),IF(NOT(_xlfn.ISFORMULA(G798)),IF(AND(ISNUMBER(G798),G798&lt;&gt;0),Accueil!$B$7,""),""))</f>
        <v/>
      </c>
      <c r="B798" s="37"/>
      <c r="C798" s="50"/>
      <c r="D798" s="249" t="str">
        <f t="shared" ca="1" si="128"/>
        <v/>
      </c>
      <c r="E798" s="223" t="str">
        <f t="shared" ca="1" si="129"/>
        <v/>
      </c>
      <c r="F798" s="223" t="str">
        <f t="shared" ca="1" si="130"/>
        <v/>
      </c>
      <c r="G798" s="224" t="str">
        <f t="shared" ca="1" si="131"/>
        <v/>
      </c>
      <c r="H798" s="255" t="str">
        <f t="shared" ca="1" si="132"/>
        <v/>
      </c>
      <c r="I798" s="251" t="str">
        <f t="shared" ca="1" si="133"/>
        <v/>
      </c>
      <c r="J798" s="244" t="str">
        <f t="shared" ca="1" si="134"/>
        <v/>
      </c>
      <c r="K798" s="35"/>
      <c r="L798" s="148"/>
      <c r="M798" s="148"/>
      <c r="N798" s="148"/>
      <c r="O798" s="148"/>
      <c r="P798" s="148"/>
      <c r="Q798" s="148"/>
      <c r="R798" s="148"/>
      <c r="S798" s="148"/>
      <c r="T798" s="197"/>
      <c r="U798" s="35"/>
      <c r="X798" s="148"/>
      <c r="Y798" s="148"/>
      <c r="Z798" s="148"/>
      <c r="AA798" s="228" t="b">
        <f t="shared" ca="1" si="135"/>
        <v>1</v>
      </c>
      <c r="AB798" s="228" t="b">
        <f t="shared" si="136"/>
        <v>0</v>
      </c>
      <c r="AC798" s="228" t="b">
        <f ca="1">AND(Accueil!$Z$100="Régulière",Accueil!$E$5="Oui",$AA798,NOT($AB798),OR($AE798="",Accueil!$E$7="",NOT(ISNUMBER(Accueil!$E$7)),$AE798&gt;=Accueil!$E$7))</f>
        <v>0</v>
      </c>
      <c r="AD798" s="228" t="b">
        <f ca="1">AND(Accueil!$Z$100="Régulière",Accueil!$E$8="Oui",$AA798,NOT($AB798),OR($AE798="",Accueil!$E$10="",NOT(ISNUMBER(Accueil!$E$10)),$AE798&gt;=Accueil!$E$10))</f>
        <v>0</v>
      </c>
      <c r="AE798" s="247" t="str">
        <f>IF(NOT(_xlfn.ISFORMULA(A798)),IF(ISNUMBER(A798),A798,IF(NOT(_xlfn.ISFORMULA(D798)),IF(AND(ISNUMBER(D798),D798&lt;&gt;0),Accueil!$B$7,IF(NOT(_xlfn.ISFORMULA(G798)),IF(AND(ISNUMBER(G798),G798&lt;&gt;0),Accueil!$B$7,""),"")),IF(NOT(_xlfn.ISFORMULA(G798)),IF(AND(ISNUMBER(G798),G798&lt;&gt;0),Accueil!$B$7,""),""))),IF(NOT(_xlfn.ISFORMULA(D798)),IF(AND(ISNUMBER(D798),D798&lt;&gt;0),Accueil!$B$7,IF(NOT(_xlfn.ISFORMULA(G798)),IF(AND(ISNUMBER(G798),G798&lt;&gt;0),Accueil!$B$7,""),"")),IF(NOT(_xlfn.ISFORMULA(G798)),IF(AND(ISNUMBER(G798),G798&lt;&gt;0),Accueil!$B$7,""),"")))</f>
        <v/>
      </c>
      <c r="AF798" s="231" t="str">
        <f t="shared" ca="1" si="137"/>
        <v/>
      </c>
      <c r="AG798" s="231">
        <f ca="1">IF($AC798,ROUND(IF(ISNUMBER(E798),E798,0)*(IF(OR(ISNUMBER(SEARCH("Non déductible",$C798)),ISNUMBER(SEARCH("Non deductible",$C798))),0,IF(ISNUMBER(SEARCH("Repas",$C798)),0.5,IF(ISNUMBER(SEARCH("Bureau à domicile",$C798)),Accueil!$B$13,IF(OR(ISNUMBER(SEARCH("Véhicule",$C798)),ISNUMBER(SEARCH("Vehicule",$C798)),ISNUMBER(SEARCH("vehicule",$C798))),Accueil!$B$14,IFERROR(VLOOKUP($C798,$L$3:$P$43,5,FALSE),1)))))),2),0)</f>
        <v>0</v>
      </c>
      <c r="AH798" s="231">
        <f ca="1">IF($AD798,ROUND(IF(ISNUMBER(F798),F798,0)*(IF(OR(ISNUMBER(SEARCH("Non déductible",$C798)),ISNUMBER(SEARCH("Non deductible",$C798))),0,IF(ISNUMBER(SEARCH("Repas",$C798)),0.5,IF(ISNUMBER(SEARCH("Bureau à domicile",$C798)),Accueil!$B$13,IF(OR(ISNUMBER(SEARCH("Véhicule",$C798)),ISNUMBER(SEARCH("Vehicule",$C798)),ISNUMBER(SEARCH("vehicule",$C798))),Accueil!$B$14,IFERROR(VLOOKUP($C798,$L$3:$P$43,5,FALSE),1)))))),2),0)</f>
        <v>0</v>
      </c>
    </row>
    <row r="799" spans="1:34" ht="20.100000000000001" customHeight="1" x14ac:dyDescent="0.25">
      <c r="A799" s="248" t="str">
        <f>IF(NOT(_xlfn.ISFORMULA(D799)),IF(AND(ISNUMBER(D799),D799&lt;&gt;0),Accueil!$B$7,IF(NOT(_xlfn.ISFORMULA(G799)),IF(AND(ISNUMBER(G799),G799&lt;&gt;0),Accueil!$B$7,""),"")),IF(NOT(_xlfn.ISFORMULA(G799)),IF(AND(ISNUMBER(G799),G799&lt;&gt;0),Accueil!$B$7,""),""))</f>
        <v/>
      </c>
      <c r="B799" s="37"/>
      <c r="C799" s="50"/>
      <c r="D799" s="249" t="str">
        <f t="shared" ca="1" si="128"/>
        <v/>
      </c>
      <c r="E799" s="223" t="str">
        <f t="shared" ca="1" si="129"/>
        <v/>
      </c>
      <c r="F799" s="223" t="str">
        <f t="shared" ca="1" si="130"/>
        <v/>
      </c>
      <c r="G799" s="224" t="str">
        <f t="shared" ca="1" si="131"/>
        <v/>
      </c>
      <c r="H799" s="255" t="str">
        <f t="shared" ca="1" si="132"/>
        <v/>
      </c>
      <c r="I799" s="251" t="str">
        <f t="shared" ca="1" si="133"/>
        <v/>
      </c>
      <c r="J799" s="244" t="str">
        <f t="shared" ca="1" si="134"/>
        <v/>
      </c>
      <c r="K799" s="35"/>
      <c r="L799" s="148"/>
      <c r="M799" s="148"/>
      <c r="N799" s="148"/>
      <c r="O799" s="148"/>
      <c r="P799" s="148"/>
      <c r="Q799" s="148"/>
      <c r="R799" s="148"/>
      <c r="S799" s="148"/>
      <c r="T799" s="197"/>
      <c r="U799" s="35"/>
      <c r="X799" s="148"/>
      <c r="Y799" s="148"/>
      <c r="Z799" s="148"/>
      <c r="AA799" s="228" t="b">
        <f t="shared" ca="1" si="135"/>
        <v>1</v>
      </c>
      <c r="AB799" s="228" t="b">
        <f t="shared" si="136"/>
        <v>0</v>
      </c>
      <c r="AC799" s="228" t="b">
        <f ca="1">AND(Accueil!$Z$100="Régulière",Accueil!$E$5="Oui",$AA799,NOT($AB799),OR($AE799="",Accueil!$E$7="",NOT(ISNUMBER(Accueil!$E$7)),$AE799&gt;=Accueil!$E$7))</f>
        <v>0</v>
      </c>
      <c r="AD799" s="228" t="b">
        <f ca="1">AND(Accueil!$Z$100="Régulière",Accueil!$E$8="Oui",$AA799,NOT($AB799),OR($AE799="",Accueil!$E$10="",NOT(ISNUMBER(Accueil!$E$10)),$AE799&gt;=Accueil!$E$10))</f>
        <v>0</v>
      </c>
      <c r="AE799" s="247" t="str">
        <f>IF(NOT(_xlfn.ISFORMULA(A799)),IF(ISNUMBER(A799),A799,IF(NOT(_xlfn.ISFORMULA(D799)),IF(AND(ISNUMBER(D799),D799&lt;&gt;0),Accueil!$B$7,IF(NOT(_xlfn.ISFORMULA(G799)),IF(AND(ISNUMBER(G799),G799&lt;&gt;0),Accueil!$B$7,""),"")),IF(NOT(_xlfn.ISFORMULA(G799)),IF(AND(ISNUMBER(G799),G799&lt;&gt;0),Accueil!$B$7,""),""))),IF(NOT(_xlfn.ISFORMULA(D799)),IF(AND(ISNUMBER(D799),D799&lt;&gt;0),Accueil!$B$7,IF(NOT(_xlfn.ISFORMULA(G799)),IF(AND(ISNUMBER(G799),G799&lt;&gt;0),Accueil!$B$7,""),"")),IF(NOT(_xlfn.ISFORMULA(G799)),IF(AND(ISNUMBER(G799),G799&lt;&gt;0),Accueil!$B$7,""),"")))</f>
        <v/>
      </c>
      <c r="AF799" s="231" t="str">
        <f t="shared" ca="1" si="137"/>
        <v/>
      </c>
      <c r="AG799" s="231">
        <f ca="1">IF($AC799,ROUND(IF(ISNUMBER(E799),E799,0)*(IF(OR(ISNUMBER(SEARCH("Non déductible",$C799)),ISNUMBER(SEARCH("Non deductible",$C799))),0,IF(ISNUMBER(SEARCH("Repas",$C799)),0.5,IF(ISNUMBER(SEARCH("Bureau à domicile",$C799)),Accueil!$B$13,IF(OR(ISNUMBER(SEARCH("Véhicule",$C799)),ISNUMBER(SEARCH("Vehicule",$C799)),ISNUMBER(SEARCH("vehicule",$C799))),Accueil!$B$14,IFERROR(VLOOKUP($C799,$L$3:$P$43,5,FALSE),1)))))),2),0)</f>
        <v>0</v>
      </c>
      <c r="AH799" s="231">
        <f ca="1">IF($AD799,ROUND(IF(ISNUMBER(F799),F799,0)*(IF(OR(ISNUMBER(SEARCH("Non déductible",$C799)),ISNUMBER(SEARCH("Non deductible",$C799))),0,IF(ISNUMBER(SEARCH("Repas",$C799)),0.5,IF(ISNUMBER(SEARCH("Bureau à domicile",$C799)),Accueil!$B$13,IF(OR(ISNUMBER(SEARCH("Véhicule",$C799)),ISNUMBER(SEARCH("Vehicule",$C799)),ISNUMBER(SEARCH("vehicule",$C799))),Accueil!$B$14,IFERROR(VLOOKUP($C799,$L$3:$P$43,5,FALSE),1)))))),2),0)</f>
        <v>0</v>
      </c>
    </row>
    <row r="800" spans="1:34" ht="20.100000000000001" customHeight="1" x14ac:dyDescent="0.25">
      <c r="A800" s="248" t="str">
        <f>IF(NOT(_xlfn.ISFORMULA(D800)),IF(AND(ISNUMBER(D800),D800&lt;&gt;0),Accueil!$B$7,IF(NOT(_xlfn.ISFORMULA(G800)),IF(AND(ISNUMBER(G800),G800&lt;&gt;0),Accueil!$B$7,""),"")),IF(NOT(_xlfn.ISFORMULA(G800)),IF(AND(ISNUMBER(G800),G800&lt;&gt;0),Accueil!$B$7,""),""))</f>
        <v/>
      </c>
      <c r="B800" s="37"/>
      <c r="C800" s="50"/>
      <c r="D800" s="249" t="str">
        <f t="shared" ca="1" si="128"/>
        <v/>
      </c>
      <c r="E800" s="223" t="str">
        <f t="shared" ca="1" si="129"/>
        <v/>
      </c>
      <c r="F800" s="223" t="str">
        <f t="shared" ca="1" si="130"/>
        <v/>
      </c>
      <c r="G800" s="224" t="str">
        <f t="shared" ca="1" si="131"/>
        <v/>
      </c>
      <c r="H800" s="255" t="str">
        <f t="shared" ca="1" si="132"/>
        <v/>
      </c>
      <c r="I800" s="251" t="str">
        <f t="shared" ca="1" si="133"/>
        <v/>
      </c>
      <c r="J800" s="244" t="str">
        <f t="shared" ca="1" si="134"/>
        <v/>
      </c>
      <c r="K800" s="35"/>
      <c r="L800" s="148"/>
      <c r="M800" s="148"/>
      <c r="N800" s="148"/>
      <c r="O800" s="148"/>
      <c r="P800" s="148"/>
      <c r="Q800" s="148"/>
      <c r="R800" s="148"/>
      <c r="S800" s="148"/>
      <c r="T800" s="197"/>
      <c r="U800" s="35"/>
      <c r="X800" s="148"/>
      <c r="Y800" s="148"/>
      <c r="Z800" s="148"/>
      <c r="AA800" s="228" t="b">
        <f t="shared" ca="1" si="135"/>
        <v>1</v>
      </c>
      <c r="AB800" s="228" t="b">
        <f t="shared" si="136"/>
        <v>0</v>
      </c>
      <c r="AC800" s="228" t="b">
        <f ca="1">AND(Accueil!$Z$100="Régulière",Accueil!$E$5="Oui",$AA800,NOT($AB800),OR($AE800="",Accueil!$E$7="",NOT(ISNUMBER(Accueil!$E$7)),$AE800&gt;=Accueil!$E$7))</f>
        <v>0</v>
      </c>
      <c r="AD800" s="228" t="b">
        <f ca="1">AND(Accueil!$Z$100="Régulière",Accueil!$E$8="Oui",$AA800,NOT($AB800),OR($AE800="",Accueil!$E$10="",NOT(ISNUMBER(Accueil!$E$10)),$AE800&gt;=Accueil!$E$10))</f>
        <v>0</v>
      </c>
      <c r="AE800" s="247" t="str">
        <f>IF(NOT(_xlfn.ISFORMULA(A800)),IF(ISNUMBER(A800),A800,IF(NOT(_xlfn.ISFORMULA(D800)),IF(AND(ISNUMBER(D800),D800&lt;&gt;0),Accueil!$B$7,IF(NOT(_xlfn.ISFORMULA(G800)),IF(AND(ISNUMBER(G800),G800&lt;&gt;0),Accueil!$B$7,""),"")),IF(NOT(_xlfn.ISFORMULA(G800)),IF(AND(ISNUMBER(G800),G800&lt;&gt;0),Accueil!$B$7,""),""))),IF(NOT(_xlfn.ISFORMULA(D800)),IF(AND(ISNUMBER(D800),D800&lt;&gt;0),Accueil!$B$7,IF(NOT(_xlfn.ISFORMULA(G800)),IF(AND(ISNUMBER(G800),G800&lt;&gt;0),Accueil!$B$7,""),"")),IF(NOT(_xlfn.ISFORMULA(G800)),IF(AND(ISNUMBER(G800),G800&lt;&gt;0),Accueil!$B$7,""),"")))</f>
        <v/>
      </c>
      <c r="AF800" s="231" t="str">
        <f t="shared" ca="1" si="137"/>
        <v/>
      </c>
      <c r="AG800" s="231">
        <f ca="1">IF($AC800,ROUND(IF(ISNUMBER(E800),E800,0)*(IF(OR(ISNUMBER(SEARCH("Non déductible",$C800)),ISNUMBER(SEARCH("Non deductible",$C800))),0,IF(ISNUMBER(SEARCH("Repas",$C800)),0.5,IF(ISNUMBER(SEARCH("Bureau à domicile",$C800)),Accueil!$B$13,IF(OR(ISNUMBER(SEARCH("Véhicule",$C800)),ISNUMBER(SEARCH("Vehicule",$C800)),ISNUMBER(SEARCH("vehicule",$C800))),Accueil!$B$14,IFERROR(VLOOKUP($C800,$L$3:$P$43,5,FALSE),1)))))),2),0)</f>
        <v>0</v>
      </c>
      <c r="AH800" s="231">
        <f ca="1">IF($AD800,ROUND(IF(ISNUMBER(F800),F800,0)*(IF(OR(ISNUMBER(SEARCH("Non déductible",$C800)),ISNUMBER(SEARCH("Non deductible",$C800))),0,IF(ISNUMBER(SEARCH("Repas",$C800)),0.5,IF(ISNUMBER(SEARCH("Bureau à domicile",$C800)),Accueil!$B$13,IF(OR(ISNUMBER(SEARCH("Véhicule",$C800)),ISNUMBER(SEARCH("Vehicule",$C800)),ISNUMBER(SEARCH("vehicule",$C800))),Accueil!$B$14,IFERROR(VLOOKUP($C800,$L$3:$P$43,5,FALSE),1)))))),2),0)</f>
        <v>0</v>
      </c>
    </row>
    <row r="801" spans="1:34" ht="20.100000000000001" customHeight="1" x14ac:dyDescent="0.25">
      <c r="A801" s="248" t="str">
        <f>IF(NOT(_xlfn.ISFORMULA(D801)),IF(AND(ISNUMBER(D801),D801&lt;&gt;0),Accueil!$B$7,IF(NOT(_xlfn.ISFORMULA(G801)),IF(AND(ISNUMBER(G801),G801&lt;&gt;0),Accueil!$B$7,""),"")),IF(NOT(_xlfn.ISFORMULA(G801)),IF(AND(ISNUMBER(G801),G801&lt;&gt;0),Accueil!$B$7,""),""))</f>
        <v/>
      </c>
      <c r="B801" s="37"/>
      <c r="C801" s="50"/>
      <c r="D801" s="249" t="str">
        <f t="shared" ca="1" si="128"/>
        <v/>
      </c>
      <c r="E801" s="223" t="str">
        <f t="shared" ca="1" si="129"/>
        <v/>
      </c>
      <c r="F801" s="223" t="str">
        <f t="shared" ca="1" si="130"/>
        <v/>
      </c>
      <c r="G801" s="224" t="str">
        <f t="shared" ca="1" si="131"/>
        <v/>
      </c>
      <c r="H801" s="255" t="str">
        <f t="shared" ca="1" si="132"/>
        <v/>
      </c>
      <c r="I801" s="251" t="str">
        <f t="shared" ca="1" si="133"/>
        <v/>
      </c>
      <c r="J801" s="244" t="str">
        <f t="shared" ca="1" si="134"/>
        <v/>
      </c>
      <c r="K801" s="35"/>
      <c r="L801" s="148"/>
      <c r="M801" s="148"/>
      <c r="N801" s="148"/>
      <c r="O801" s="148"/>
      <c r="P801" s="148"/>
      <c r="Q801" s="148"/>
      <c r="R801" s="148"/>
      <c r="S801" s="148"/>
      <c r="T801" s="197"/>
      <c r="U801" s="35"/>
      <c r="X801" s="148"/>
      <c r="Y801" s="148"/>
      <c r="Z801" s="148"/>
      <c r="AA801" s="228" t="b">
        <f t="shared" ca="1" si="135"/>
        <v>1</v>
      </c>
      <c r="AB801" s="228" t="b">
        <f t="shared" si="136"/>
        <v>0</v>
      </c>
      <c r="AC801" s="228" t="b">
        <f ca="1">AND(Accueil!$Z$100="Régulière",Accueil!$E$5="Oui",$AA801,NOT($AB801),OR($AE801="",Accueil!$E$7="",NOT(ISNUMBER(Accueil!$E$7)),$AE801&gt;=Accueil!$E$7))</f>
        <v>0</v>
      </c>
      <c r="AD801" s="228" t="b">
        <f ca="1">AND(Accueil!$Z$100="Régulière",Accueil!$E$8="Oui",$AA801,NOT($AB801),OR($AE801="",Accueil!$E$10="",NOT(ISNUMBER(Accueil!$E$10)),$AE801&gt;=Accueil!$E$10))</f>
        <v>0</v>
      </c>
      <c r="AE801" s="247" t="str">
        <f>IF(NOT(_xlfn.ISFORMULA(A801)),IF(ISNUMBER(A801),A801,IF(NOT(_xlfn.ISFORMULA(D801)),IF(AND(ISNUMBER(D801),D801&lt;&gt;0),Accueil!$B$7,IF(NOT(_xlfn.ISFORMULA(G801)),IF(AND(ISNUMBER(G801),G801&lt;&gt;0),Accueil!$B$7,""),"")),IF(NOT(_xlfn.ISFORMULA(G801)),IF(AND(ISNUMBER(G801),G801&lt;&gt;0),Accueil!$B$7,""),""))),IF(NOT(_xlfn.ISFORMULA(D801)),IF(AND(ISNUMBER(D801),D801&lt;&gt;0),Accueil!$B$7,IF(NOT(_xlfn.ISFORMULA(G801)),IF(AND(ISNUMBER(G801),G801&lt;&gt;0),Accueil!$B$7,""),"")),IF(NOT(_xlfn.ISFORMULA(G801)),IF(AND(ISNUMBER(G801),G801&lt;&gt;0),Accueil!$B$7,""),"")))</f>
        <v/>
      </c>
      <c r="AF801" s="231" t="str">
        <f t="shared" ca="1" si="137"/>
        <v/>
      </c>
      <c r="AG801" s="231">
        <f ca="1">IF($AC801,ROUND(IF(ISNUMBER(E801),E801,0)*(IF(OR(ISNUMBER(SEARCH("Non déductible",$C801)),ISNUMBER(SEARCH("Non deductible",$C801))),0,IF(ISNUMBER(SEARCH("Repas",$C801)),0.5,IF(ISNUMBER(SEARCH("Bureau à domicile",$C801)),Accueil!$B$13,IF(OR(ISNUMBER(SEARCH("Véhicule",$C801)),ISNUMBER(SEARCH("Vehicule",$C801)),ISNUMBER(SEARCH("vehicule",$C801))),Accueil!$B$14,IFERROR(VLOOKUP($C801,$L$3:$P$43,5,FALSE),1)))))),2),0)</f>
        <v>0</v>
      </c>
      <c r="AH801" s="231">
        <f ca="1">IF($AD801,ROUND(IF(ISNUMBER(F801),F801,0)*(IF(OR(ISNUMBER(SEARCH("Non déductible",$C801)),ISNUMBER(SEARCH("Non deductible",$C801))),0,IF(ISNUMBER(SEARCH("Repas",$C801)),0.5,IF(ISNUMBER(SEARCH("Bureau à domicile",$C801)),Accueil!$B$13,IF(OR(ISNUMBER(SEARCH("Véhicule",$C801)),ISNUMBER(SEARCH("Vehicule",$C801)),ISNUMBER(SEARCH("vehicule",$C801))),Accueil!$B$14,IFERROR(VLOOKUP($C801,$L$3:$P$43,5,FALSE),1)))))),2),0)</f>
        <v>0</v>
      </c>
    </row>
    <row r="802" spans="1:34" ht="20.100000000000001" customHeight="1" x14ac:dyDescent="0.25">
      <c r="A802" s="248" t="str">
        <f>IF(NOT(_xlfn.ISFORMULA(D802)),IF(AND(ISNUMBER(D802),D802&lt;&gt;0),Accueil!$B$7,IF(NOT(_xlfn.ISFORMULA(G802)),IF(AND(ISNUMBER(G802),G802&lt;&gt;0),Accueil!$B$7,""),"")),IF(NOT(_xlfn.ISFORMULA(G802)),IF(AND(ISNUMBER(G802),G802&lt;&gt;0),Accueil!$B$7,""),""))</f>
        <v/>
      </c>
      <c r="B802" s="37"/>
      <c r="C802" s="50"/>
      <c r="D802" s="249" t="str">
        <f t="shared" ca="1" si="128"/>
        <v/>
      </c>
      <c r="E802" s="223" t="str">
        <f t="shared" ca="1" si="129"/>
        <v/>
      </c>
      <c r="F802" s="223" t="str">
        <f t="shared" ca="1" si="130"/>
        <v/>
      </c>
      <c r="G802" s="224" t="str">
        <f t="shared" ca="1" si="131"/>
        <v/>
      </c>
      <c r="H802" s="255" t="str">
        <f t="shared" ca="1" si="132"/>
        <v/>
      </c>
      <c r="I802" s="251" t="str">
        <f t="shared" ca="1" si="133"/>
        <v/>
      </c>
      <c r="J802" s="244" t="str">
        <f t="shared" ca="1" si="134"/>
        <v/>
      </c>
      <c r="K802" s="35"/>
      <c r="L802" s="148"/>
      <c r="M802" s="148"/>
      <c r="N802" s="148"/>
      <c r="O802" s="148"/>
      <c r="P802" s="148"/>
      <c r="Q802" s="148"/>
      <c r="R802" s="148"/>
      <c r="S802" s="148"/>
      <c r="T802" s="197"/>
      <c r="U802" s="35"/>
      <c r="X802" s="148"/>
      <c r="Y802" s="148"/>
      <c r="Z802" s="148"/>
      <c r="AA802" s="228" t="b">
        <f t="shared" ca="1" si="135"/>
        <v>1</v>
      </c>
      <c r="AB802" s="228" t="b">
        <f t="shared" si="136"/>
        <v>0</v>
      </c>
      <c r="AC802" s="228" t="b">
        <f ca="1">AND(Accueil!$Z$100="Régulière",Accueil!$E$5="Oui",$AA802,NOT($AB802),OR($AE802="",Accueil!$E$7="",NOT(ISNUMBER(Accueil!$E$7)),$AE802&gt;=Accueil!$E$7))</f>
        <v>0</v>
      </c>
      <c r="AD802" s="228" t="b">
        <f ca="1">AND(Accueil!$Z$100="Régulière",Accueil!$E$8="Oui",$AA802,NOT($AB802),OR($AE802="",Accueil!$E$10="",NOT(ISNUMBER(Accueil!$E$10)),$AE802&gt;=Accueil!$E$10))</f>
        <v>0</v>
      </c>
      <c r="AE802" s="247" t="str">
        <f>IF(NOT(_xlfn.ISFORMULA(A802)),IF(ISNUMBER(A802),A802,IF(NOT(_xlfn.ISFORMULA(D802)),IF(AND(ISNUMBER(D802),D802&lt;&gt;0),Accueil!$B$7,IF(NOT(_xlfn.ISFORMULA(G802)),IF(AND(ISNUMBER(G802),G802&lt;&gt;0),Accueil!$B$7,""),"")),IF(NOT(_xlfn.ISFORMULA(G802)),IF(AND(ISNUMBER(G802),G802&lt;&gt;0),Accueil!$B$7,""),""))),IF(NOT(_xlfn.ISFORMULA(D802)),IF(AND(ISNUMBER(D802),D802&lt;&gt;0),Accueil!$B$7,IF(NOT(_xlfn.ISFORMULA(G802)),IF(AND(ISNUMBER(G802),G802&lt;&gt;0),Accueil!$B$7,""),"")),IF(NOT(_xlfn.ISFORMULA(G802)),IF(AND(ISNUMBER(G802),G802&lt;&gt;0),Accueil!$B$7,""),"")))</f>
        <v/>
      </c>
      <c r="AF802" s="231" t="str">
        <f t="shared" ca="1" si="137"/>
        <v/>
      </c>
      <c r="AG802" s="231">
        <f ca="1">IF($AC802,ROUND(IF(ISNUMBER(E802),E802,0)*(IF(OR(ISNUMBER(SEARCH("Non déductible",$C802)),ISNUMBER(SEARCH("Non deductible",$C802))),0,IF(ISNUMBER(SEARCH("Repas",$C802)),0.5,IF(ISNUMBER(SEARCH("Bureau à domicile",$C802)),Accueil!$B$13,IF(OR(ISNUMBER(SEARCH("Véhicule",$C802)),ISNUMBER(SEARCH("Vehicule",$C802)),ISNUMBER(SEARCH("vehicule",$C802))),Accueil!$B$14,IFERROR(VLOOKUP($C802,$L$3:$P$43,5,FALSE),1)))))),2),0)</f>
        <v>0</v>
      </c>
      <c r="AH802" s="231">
        <f ca="1">IF($AD802,ROUND(IF(ISNUMBER(F802),F802,0)*(IF(OR(ISNUMBER(SEARCH("Non déductible",$C802)),ISNUMBER(SEARCH("Non deductible",$C802))),0,IF(ISNUMBER(SEARCH("Repas",$C802)),0.5,IF(ISNUMBER(SEARCH("Bureau à domicile",$C802)),Accueil!$B$13,IF(OR(ISNUMBER(SEARCH("Véhicule",$C802)),ISNUMBER(SEARCH("Vehicule",$C802)),ISNUMBER(SEARCH("vehicule",$C802))),Accueil!$B$14,IFERROR(VLOOKUP($C802,$L$3:$P$43,5,FALSE),1)))))),2),0)</f>
        <v>0</v>
      </c>
    </row>
    <row r="803" spans="1:34" ht="20.100000000000001" customHeight="1" x14ac:dyDescent="0.25">
      <c r="A803" s="248" t="str">
        <f>IF(NOT(_xlfn.ISFORMULA(D803)),IF(AND(ISNUMBER(D803),D803&lt;&gt;0),Accueil!$B$7,IF(NOT(_xlfn.ISFORMULA(G803)),IF(AND(ISNUMBER(G803),G803&lt;&gt;0),Accueil!$B$7,""),"")),IF(NOT(_xlfn.ISFORMULA(G803)),IF(AND(ISNUMBER(G803),G803&lt;&gt;0),Accueil!$B$7,""),""))</f>
        <v/>
      </c>
      <c r="B803" s="37"/>
      <c r="C803" s="50"/>
      <c r="D803" s="249" t="str">
        <f t="shared" ca="1" si="128"/>
        <v/>
      </c>
      <c r="E803" s="223" t="str">
        <f t="shared" ca="1" si="129"/>
        <v/>
      </c>
      <c r="F803" s="223" t="str">
        <f t="shared" ca="1" si="130"/>
        <v/>
      </c>
      <c r="G803" s="224" t="str">
        <f t="shared" ca="1" si="131"/>
        <v/>
      </c>
      <c r="H803" s="255" t="str">
        <f t="shared" ca="1" si="132"/>
        <v/>
      </c>
      <c r="I803" s="251" t="str">
        <f t="shared" ca="1" si="133"/>
        <v/>
      </c>
      <c r="J803" s="244" t="str">
        <f t="shared" ca="1" si="134"/>
        <v/>
      </c>
      <c r="K803" s="35"/>
      <c r="L803" s="148"/>
      <c r="M803" s="148"/>
      <c r="N803" s="148"/>
      <c r="O803" s="148"/>
      <c r="P803" s="148"/>
      <c r="Q803" s="148"/>
      <c r="R803" s="148"/>
      <c r="S803" s="148"/>
      <c r="T803" s="197"/>
      <c r="U803" s="35"/>
      <c r="X803" s="148"/>
      <c r="Y803" s="148"/>
      <c r="Z803" s="148"/>
      <c r="AA803" s="228" t="b">
        <f t="shared" ca="1" si="135"/>
        <v>1</v>
      </c>
      <c r="AB803" s="228" t="b">
        <f t="shared" si="136"/>
        <v>0</v>
      </c>
      <c r="AC803" s="228" t="b">
        <f ca="1">AND(Accueil!$Z$100="Régulière",Accueil!$E$5="Oui",$AA803,NOT($AB803),OR($AE803="",Accueil!$E$7="",NOT(ISNUMBER(Accueil!$E$7)),$AE803&gt;=Accueil!$E$7))</f>
        <v>0</v>
      </c>
      <c r="AD803" s="228" t="b">
        <f ca="1">AND(Accueil!$Z$100="Régulière",Accueil!$E$8="Oui",$AA803,NOT($AB803),OR($AE803="",Accueil!$E$10="",NOT(ISNUMBER(Accueil!$E$10)),$AE803&gt;=Accueil!$E$10))</f>
        <v>0</v>
      </c>
      <c r="AE803" s="247" t="str">
        <f>IF(NOT(_xlfn.ISFORMULA(A803)),IF(ISNUMBER(A803),A803,IF(NOT(_xlfn.ISFORMULA(D803)),IF(AND(ISNUMBER(D803),D803&lt;&gt;0),Accueil!$B$7,IF(NOT(_xlfn.ISFORMULA(G803)),IF(AND(ISNUMBER(G803),G803&lt;&gt;0),Accueil!$B$7,""),"")),IF(NOT(_xlfn.ISFORMULA(G803)),IF(AND(ISNUMBER(G803),G803&lt;&gt;0),Accueil!$B$7,""),""))),IF(NOT(_xlfn.ISFORMULA(D803)),IF(AND(ISNUMBER(D803),D803&lt;&gt;0),Accueil!$B$7,IF(NOT(_xlfn.ISFORMULA(G803)),IF(AND(ISNUMBER(G803),G803&lt;&gt;0),Accueil!$B$7,""),"")),IF(NOT(_xlfn.ISFORMULA(G803)),IF(AND(ISNUMBER(G803),G803&lt;&gt;0),Accueil!$B$7,""),"")))</f>
        <v/>
      </c>
      <c r="AF803" s="231" t="str">
        <f t="shared" ca="1" si="137"/>
        <v/>
      </c>
      <c r="AG803" s="231">
        <f ca="1">IF($AC803,ROUND(IF(ISNUMBER(E803),E803,0)*(IF(OR(ISNUMBER(SEARCH("Non déductible",$C803)),ISNUMBER(SEARCH("Non deductible",$C803))),0,IF(ISNUMBER(SEARCH("Repas",$C803)),0.5,IF(ISNUMBER(SEARCH("Bureau à domicile",$C803)),Accueil!$B$13,IF(OR(ISNUMBER(SEARCH("Véhicule",$C803)),ISNUMBER(SEARCH("Vehicule",$C803)),ISNUMBER(SEARCH("vehicule",$C803))),Accueil!$B$14,IFERROR(VLOOKUP($C803,$L$3:$P$43,5,FALSE),1)))))),2),0)</f>
        <v>0</v>
      </c>
      <c r="AH803" s="231">
        <f ca="1">IF($AD803,ROUND(IF(ISNUMBER(F803),F803,0)*(IF(OR(ISNUMBER(SEARCH("Non déductible",$C803)),ISNUMBER(SEARCH("Non deductible",$C803))),0,IF(ISNUMBER(SEARCH("Repas",$C803)),0.5,IF(ISNUMBER(SEARCH("Bureau à domicile",$C803)),Accueil!$B$13,IF(OR(ISNUMBER(SEARCH("Véhicule",$C803)),ISNUMBER(SEARCH("Vehicule",$C803)),ISNUMBER(SEARCH("vehicule",$C803))),Accueil!$B$14,IFERROR(VLOOKUP($C803,$L$3:$P$43,5,FALSE),1)))))),2),0)</f>
        <v>0</v>
      </c>
    </row>
    <row r="804" spans="1:34" ht="20.100000000000001" customHeight="1" x14ac:dyDescent="0.25">
      <c r="A804" s="248" t="str">
        <f>IF(NOT(_xlfn.ISFORMULA(D804)),IF(AND(ISNUMBER(D804),D804&lt;&gt;0),Accueil!$B$7,IF(NOT(_xlfn.ISFORMULA(G804)),IF(AND(ISNUMBER(G804),G804&lt;&gt;0),Accueil!$B$7,""),"")),IF(NOT(_xlfn.ISFORMULA(G804)),IF(AND(ISNUMBER(G804),G804&lt;&gt;0),Accueil!$B$7,""),""))</f>
        <v/>
      </c>
      <c r="B804" s="37"/>
      <c r="C804" s="50"/>
      <c r="D804" s="249" t="str">
        <f t="shared" ca="1" si="128"/>
        <v/>
      </c>
      <c r="E804" s="223" t="str">
        <f t="shared" ca="1" si="129"/>
        <v/>
      </c>
      <c r="F804" s="223" t="str">
        <f t="shared" ca="1" si="130"/>
        <v/>
      </c>
      <c r="G804" s="224" t="str">
        <f t="shared" ca="1" si="131"/>
        <v/>
      </c>
      <c r="H804" s="255" t="str">
        <f t="shared" ca="1" si="132"/>
        <v/>
      </c>
      <c r="I804" s="251" t="str">
        <f t="shared" ca="1" si="133"/>
        <v/>
      </c>
      <c r="J804" s="244" t="str">
        <f t="shared" ca="1" si="134"/>
        <v/>
      </c>
      <c r="K804" s="35"/>
      <c r="L804" s="148"/>
      <c r="M804" s="148"/>
      <c r="N804" s="148"/>
      <c r="O804" s="148"/>
      <c r="P804" s="148"/>
      <c r="Q804" s="148"/>
      <c r="R804" s="148"/>
      <c r="S804" s="148"/>
      <c r="T804" s="197"/>
      <c r="U804" s="35"/>
      <c r="X804" s="148"/>
      <c r="Y804" s="148"/>
      <c r="Z804" s="148"/>
      <c r="AA804" s="228" t="b">
        <f t="shared" ca="1" si="135"/>
        <v>1</v>
      </c>
      <c r="AB804" s="228" t="b">
        <f t="shared" si="136"/>
        <v>0</v>
      </c>
      <c r="AC804" s="228" t="b">
        <f ca="1">AND(Accueil!$Z$100="Régulière",Accueil!$E$5="Oui",$AA804,NOT($AB804),OR($AE804="",Accueil!$E$7="",NOT(ISNUMBER(Accueil!$E$7)),$AE804&gt;=Accueil!$E$7))</f>
        <v>0</v>
      </c>
      <c r="AD804" s="228" t="b">
        <f ca="1">AND(Accueil!$Z$100="Régulière",Accueil!$E$8="Oui",$AA804,NOT($AB804),OR($AE804="",Accueil!$E$10="",NOT(ISNUMBER(Accueil!$E$10)),$AE804&gt;=Accueil!$E$10))</f>
        <v>0</v>
      </c>
      <c r="AE804" s="247" t="str">
        <f>IF(NOT(_xlfn.ISFORMULA(A804)),IF(ISNUMBER(A804),A804,IF(NOT(_xlfn.ISFORMULA(D804)),IF(AND(ISNUMBER(D804),D804&lt;&gt;0),Accueil!$B$7,IF(NOT(_xlfn.ISFORMULA(G804)),IF(AND(ISNUMBER(G804),G804&lt;&gt;0),Accueil!$B$7,""),"")),IF(NOT(_xlfn.ISFORMULA(G804)),IF(AND(ISNUMBER(G804),G804&lt;&gt;0),Accueil!$B$7,""),""))),IF(NOT(_xlfn.ISFORMULA(D804)),IF(AND(ISNUMBER(D804),D804&lt;&gt;0),Accueil!$B$7,IF(NOT(_xlfn.ISFORMULA(G804)),IF(AND(ISNUMBER(G804),G804&lt;&gt;0),Accueil!$B$7,""),"")),IF(NOT(_xlfn.ISFORMULA(G804)),IF(AND(ISNUMBER(G804),G804&lt;&gt;0),Accueil!$B$7,""),"")))</f>
        <v/>
      </c>
      <c r="AF804" s="231" t="str">
        <f t="shared" ca="1" si="137"/>
        <v/>
      </c>
      <c r="AG804" s="231">
        <f ca="1">IF($AC804,ROUND(IF(ISNUMBER(E804),E804,0)*(IF(OR(ISNUMBER(SEARCH("Non déductible",$C804)),ISNUMBER(SEARCH("Non deductible",$C804))),0,IF(ISNUMBER(SEARCH("Repas",$C804)),0.5,IF(ISNUMBER(SEARCH("Bureau à domicile",$C804)),Accueil!$B$13,IF(OR(ISNUMBER(SEARCH("Véhicule",$C804)),ISNUMBER(SEARCH("Vehicule",$C804)),ISNUMBER(SEARCH("vehicule",$C804))),Accueil!$B$14,IFERROR(VLOOKUP($C804,$L$3:$P$43,5,FALSE),1)))))),2),0)</f>
        <v>0</v>
      </c>
      <c r="AH804" s="231">
        <f ca="1">IF($AD804,ROUND(IF(ISNUMBER(F804),F804,0)*(IF(OR(ISNUMBER(SEARCH("Non déductible",$C804)),ISNUMBER(SEARCH("Non deductible",$C804))),0,IF(ISNUMBER(SEARCH("Repas",$C804)),0.5,IF(ISNUMBER(SEARCH("Bureau à domicile",$C804)),Accueil!$B$13,IF(OR(ISNUMBER(SEARCH("Véhicule",$C804)),ISNUMBER(SEARCH("Vehicule",$C804)),ISNUMBER(SEARCH("vehicule",$C804))),Accueil!$B$14,IFERROR(VLOOKUP($C804,$L$3:$P$43,5,FALSE),1)))))),2),0)</f>
        <v>0</v>
      </c>
    </row>
    <row r="805" spans="1:34" ht="20.100000000000001" customHeight="1" x14ac:dyDescent="0.25">
      <c r="A805" s="248" t="str">
        <f>IF(NOT(_xlfn.ISFORMULA(D805)),IF(AND(ISNUMBER(D805),D805&lt;&gt;0),Accueil!$B$7,IF(NOT(_xlfn.ISFORMULA(G805)),IF(AND(ISNUMBER(G805),G805&lt;&gt;0),Accueil!$B$7,""),"")),IF(NOT(_xlfn.ISFORMULA(G805)),IF(AND(ISNUMBER(G805),G805&lt;&gt;0),Accueil!$B$7,""),""))</f>
        <v/>
      </c>
      <c r="B805" s="37"/>
      <c r="C805" s="50"/>
      <c r="D805" s="249" t="str">
        <f t="shared" ca="1" si="128"/>
        <v/>
      </c>
      <c r="E805" s="223" t="str">
        <f t="shared" ca="1" si="129"/>
        <v/>
      </c>
      <c r="F805" s="223" t="str">
        <f t="shared" ca="1" si="130"/>
        <v/>
      </c>
      <c r="G805" s="224" t="str">
        <f t="shared" ca="1" si="131"/>
        <v/>
      </c>
      <c r="H805" s="255" t="str">
        <f t="shared" ca="1" si="132"/>
        <v/>
      </c>
      <c r="I805" s="251" t="str">
        <f t="shared" ca="1" si="133"/>
        <v/>
      </c>
      <c r="J805" s="244" t="str">
        <f t="shared" ca="1" si="134"/>
        <v/>
      </c>
      <c r="K805" s="35"/>
      <c r="L805" s="148"/>
      <c r="M805" s="148"/>
      <c r="N805" s="148"/>
      <c r="O805" s="148"/>
      <c r="P805" s="148"/>
      <c r="Q805" s="148"/>
      <c r="R805" s="148"/>
      <c r="S805" s="148"/>
      <c r="T805" s="197"/>
      <c r="U805" s="35"/>
      <c r="X805" s="148"/>
      <c r="Y805" s="148"/>
      <c r="Z805" s="148"/>
      <c r="AA805" s="228" t="b">
        <f t="shared" ca="1" si="135"/>
        <v>1</v>
      </c>
      <c r="AB805" s="228" t="b">
        <f t="shared" si="136"/>
        <v>0</v>
      </c>
      <c r="AC805" s="228" t="b">
        <f ca="1">AND(Accueil!$Z$100="Régulière",Accueil!$E$5="Oui",$AA805,NOT($AB805),OR($AE805="",Accueil!$E$7="",NOT(ISNUMBER(Accueil!$E$7)),$AE805&gt;=Accueil!$E$7))</f>
        <v>0</v>
      </c>
      <c r="AD805" s="228" t="b">
        <f ca="1">AND(Accueil!$Z$100="Régulière",Accueil!$E$8="Oui",$AA805,NOT($AB805),OR($AE805="",Accueil!$E$10="",NOT(ISNUMBER(Accueil!$E$10)),$AE805&gt;=Accueil!$E$10))</f>
        <v>0</v>
      </c>
      <c r="AE805" s="247" t="str">
        <f>IF(NOT(_xlfn.ISFORMULA(A805)),IF(ISNUMBER(A805),A805,IF(NOT(_xlfn.ISFORMULA(D805)),IF(AND(ISNUMBER(D805),D805&lt;&gt;0),Accueil!$B$7,IF(NOT(_xlfn.ISFORMULA(G805)),IF(AND(ISNUMBER(G805),G805&lt;&gt;0),Accueil!$B$7,""),"")),IF(NOT(_xlfn.ISFORMULA(G805)),IF(AND(ISNUMBER(G805),G805&lt;&gt;0),Accueil!$B$7,""),""))),IF(NOT(_xlfn.ISFORMULA(D805)),IF(AND(ISNUMBER(D805),D805&lt;&gt;0),Accueil!$B$7,IF(NOT(_xlfn.ISFORMULA(G805)),IF(AND(ISNUMBER(G805),G805&lt;&gt;0),Accueil!$B$7,""),"")),IF(NOT(_xlfn.ISFORMULA(G805)),IF(AND(ISNUMBER(G805),G805&lt;&gt;0),Accueil!$B$7,""),"")))</f>
        <v/>
      </c>
      <c r="AF805" s="231" t="str">
        <f t="shared" ca="1" si="137"/>
        <v/>
      </c>
      <c r="AG805" s="231">
        <f ca="1">IF($AC805,ROUND(IF(ISNUMBER(E805),E805,0)*(IF(OR(ISNUMBER(SEARCH("Non déductible",$C805)),ISNUMBER(SEARCH("Non deductible",$C805))),0,IF(ISNUMBER(SEARCH("Repas",$C805)),0.5,IF(ISNUMBER(SEARCH("Bureau à domicile",$C805)),Accueil!$B$13,IF(OR(ISNUMBER(SEARCH("Véhicule",$C805)),ISNUMBER(SEARCH("Vehicule",$C805)),ISNUMBER(SEARCH("vehicule",$C805))),Accueil!$B$14,IFERROR(VLOOKUP($C805,$L$3:$P$43,5,FALSE),1)))))),2),0)</f>
        <v>0</v>
      </c>
      <c r="AH805" s="231">
        <f ca="1">IF($AD805,ROUND(IF(ISNUMBER(F805),F805,0)*(IF(OR(ISNUMBER(SEARCH("Non déductible",$C805)),ISNUMBER(SEARCH("Non deductible",$C805))),0,IF(ISNUMBER(SEARCH("Repas",$C805)),0.5,IF(ISNUMBER(SEARCH("Bureau à domicile",$C805)),Accueil!$B$13,IF(OR(ISNUMBER(SEARCH("Véhicule",$C805)),ISNUMBER(SEARCH("Vehicule",$C805)),ISNUMBER(SEARCH("vehicule",$C805))),Accueil!$B$14,IFERROR(VLOOKUP($C805,$L$3:$P$43,5,FALSE),1)))))),2),0)</f>
        <v>0</v>
      </c>
    </row>
    <row r="806" spans="1:34" ht="20.100000000000001" customHeight="1" x14ac:dyDescent="0.25">
      <c r="A806" s="248" t="str">
        <f>IF(NOT(_xlfn.ISFORMULA(D806)),IF(AND(ISNUMBER(D806),D806&lt;&gt;0),Accueil!$B$7,IF(NOT(_xlfn.ISFORMULA(G806)),IF(AND(ISNUMBER(G806),G806&lt;&gt;0),Accueil!$B$7,""),"")),IF(NOT(_xlfn.ISFORMULA(G806)),IF(AND(ISNUMBER(G806),G806&lt;&gt;0),Accueil!$B$7,""),""))</f>
        <v/>
      </c>
      <c r="B806" s="37"/>
      <c r="C806" s="50"/>
      <c r="D806" s="249" t="str">
        <f t="shared" ca="1" si="128"/>
        <v/>
      </c>
      <c r="E806" s="223" t="str">
        <f t="shared" ca="1" si="129"/>
        <v/>
      </c>
      <c r="F806" s="223" t="str">
        <f t="shared" ca="1" si="130"/>
        <v/>
      </c>
      <c r="G806" s="224" t="str">
        <f t="shared" ca="1" si="131"/>
        <v/>
      </c>
      <c r="H806" s="255" t="str">
        <f t="shared" ca="1" si="132"/>
        <v/>
      </c>
      <c r="I806" s="251" t="str">
        <f t="shared" ca="1" si="133"/>
        <v/>
      </c>
      <c r="J806" s="244" t="str">
        <f t="shared" ca="1" si="134"/>
        <v/>
      </c>
      <c r="K806" s="35"/>
      <c r="L806" s="148"/>
      <c r="M806" s="148"/>
      <c r="N806" s="148"/>
      <c r="O806" s="148"/>
      <c r="P806" s="148"/>
      <c r="Q806" s="148"/>
      <c r="R806" s="148"/>
      <c r="S806" s="148"/>
      <c r="T806" s="197"/>
      <c r="U806" s="35"/>
      <c r="X806" s="148"/>
      <c r="Y806" s="148"/>
      <c r="Z806" s="148"/>
      <c r="AA806" s="228" t="b">
        <f t="shared" ca="1" si="135"/>
        <v>1</v>
      </c>
      <c r="AB806" s="228" t="b">
        <f t="shared" si="136"/>
        <v>0</v>
      </c>
      <c r="AC806" s="228" t="b">
        <f ca="1">AND(Accueil!$Z$100="Régulière",Accueil!$E$5="Oui",$AA806,NOT($AB806),OR($AE806="",Accueil!$E$7="",NOT(ISNUMBER(Accueil!$E$7)),$AE806&gt;=Accueil!$E$7))</f>
        <v>0</v>
      </c>
      <c r="AD806" s="228" t="b">
        <f ca="1">AND(Accueil!$Z$100="Régulière",Accueil!$E$8="Oui",$AA806,NOT($AB806),OR($AE806="",Accueil!$E$10="",NOT(ISNUMBER(Accueil!$E$10)),$AE806&gt;=Accueil!$E$10))</f>
        <v>0</v>
      </c>
      <c r="AE806" s="247" t="str">
        <f>IF(NOT(_xlfn.ISFORMULA(A806)),IF(ISNUMBER(A806),A806,IF(NOT(_xlfn.ISFORMULA(D806)),IF(AND(ISNUMBER(D806),D806&lt;&gt;0),Accueil!$B$7,IF(NOT(_xlfn.ISFORMULA(G806)),IF(AND(ISNUMBER(G806),G806&lt;&gt;0),Accueil!$B$7,""),"")),IF(NOT(_xlfn.ISFORMULA(G806)),IF(AND(ISNUMBER(G806),G806&lt;&gt;0),Accueil!$B$7,""),""))),IF(NOT(_xlfn.ISFORMULA(D806)),IF(AND(ISNUMBER(D806),D806&lt;&gt;0),Accueil!$B$7,IF(NOT(_xlfn.ISFORMULA(G806)),IF(AND(ISNUMBER(G806),G806&lt;&gt;0),Accueil!$B$7,""),"")),IF(NOT(_xlfn.ISFORMULA(G806)),IF(AND(ISNUMBER(G806),G806&lt;&gt;0),Accueil!$B$7,""),"")))</f>
        <v/>
      </c>
      <c r="AF806" s="231" t="str">
        <f t="shared" ca="1" si="137"/>
        <v/>
      </c>
      <c r="AG806" s="231">
        <f ca="1">IF($AC806,ROUND(IF(ISNUMBER(E806),E806,0)*(IF(OR(ISNUMBER(SEARCH("Non déductible",$C806)),ISNUMBER(SEARCH("Non deductible",$C806))),0,IF(ISNUMBER(SEARCH("Repas",$C806)),0.5,IF(ISNUMBER(SEARCH("Bureau à domicile",$C806)),Accueil!$B$13,IF(OR(ISNUMBER(SEARCH("Véhicule",$C806)),ISNUMBER(SEARCH("Vehicule",$C806)),ISNUMBER(SEARCH("vehicule",$C806))),Accueil!$B$14,IFERROR(VLOOKUP($C806,$L$3:$P$43,5,FALSE),1)))))),2),0)</f>
        <v>0</v>
      </c>
      <c r="AH806" s="231">
        <f ca="1">IF($AD806,ROUND(IF(ISNUMBER(F806),F806,0)*(IF(OR(ISNUMBER(SEARCH("Non déductible",$C806)),ISNUMBER(SEARCH("Non deductible",$C806))),0,IF(ISNUMBER(SEARCH("Repas",$C806)),0.5,IF(ISNUMBER(SEARCH("Bureau à domicile",$C806)),Accueil!$B$13,IF(OR(ISNUMBER(SEARCH("Véhicule",$C806)),ISNUMBER(SEARCH("Vehicule",$C806)),ISNUMBER(SEARCH("vehicule",$C806))),Accueil!$B$14,IFERROR(VLOOKUP($C806,$L$3:$P$43,5,FALSE),1)))))),2),0)</f>
        <v>0</v>
      </c>
    </row>
    <row r="807" spans="1:34" ht="20.100000000000001" customHeight="1" x14ac:dyDescent="0.25">
      <c r="A807" s="248" t="str">
        <f>IF(NOT(_xlfn.ISFORMULA(D807)),IF(AND(ISNUMBER(D807),D807&lt;&gt;0),Accueil!$B$7,IF(NOT(_xlfn.ISFORMULA(G807)),IF(AND(ISNUMBER(G807),G807&lt;&gt;0),Accueil!$B$7,""),"")),IF(NOT(_xlfn.ISFORMULA(G807)),IF(AND(ISNUMBER(G807),G807&lt;&gt;0),Accueil!$B$7,""),""))</f>
        <v/>
      </c>
      <c r="B807" s="37"/>
      <c r="C807" s="50"/>
      <c r="D807" s="249" t="str">
        <f t="shared" ca="1" si="128"/>
        <v/>
      </c>
      <c r="E807" s="223" t="str">
        <f t="shared" ca="1" si="129"/>
        <v/>
      </c>
      <c r="F807" s="223" t="str">
        <f t="shared" ca="1" si="130"/>
        <v/>
      </c>
      <c r="G807" s="224" t="str">
        <f t="shared" ca="1" si="131"/>
        <v/>
      </c>
      <c r="H807" s="255" t="str">
        <f t="shared" ca="1" si="132"/>
        <v/>
      </c>
      <c r="I807" s="251" t="str">
        <f t="shared" ca="1" si="133"/>
        <v/>
      </c>
      <c r="J807" s="244" t="str">
        <f t="shared" ca="1" si="134"/>
        <v/>
      </c>
      <c r="K807" s="35"/>
      <c r="L807" s="148"/>
      <c r="M807" s="148"/>
      <c r="N807" s="148"/>
      <c r="O807" s="148"/>
      <c r="P807" s="148"/>
      <c r="Q807" s="148"/>
      <c r="R807" s="148"/>
      <c r="S807" s="148"/>
      <c r="T807" s="197"/>
      <c r="U807" s="35"/>
      <c r="X807" s="148"/>
      <c r="Y807" s="148"/>
      <c r="Z807" s="148"/>
      <c r="AA807" s="228" t="b">
        <f t="shared" ca="1" si="135"/>
        <v>1</v>
      </c>
      <c r="AB807" s="228" t="b">
        <f t="shared" si="136"/>
        <v>0</v>
      </c>
      <c r="AC807" s="228" t="b">
        <f ca="1">AND(Accueil!$Z$100="Régulière",Accueil!$E$5="Oui",$AA807,NOT($AB807),OR($AE807="",Accueil!$E$7="",NOT(ISNUMBER(Accueil!$E$7)),$AE807&gt;=Accueil!$E$7))</f>
        <v>0</v>
      </c>
      <c r="AD807" s="228" t="b">
        <f ca="1">AND(Accueil!$Z$100="Régulière",Accueil!$E$8="Oui",$AA807,NOT($AB807),OR($AE807="",Accueil!$E$10="",NOT(ISNUMBER(Accueil!$E$10)),$AE807&gt;=Accueil!$E$10))</f>
        <v>0</v>
      </c>
      <c r="AE807" s="247" t="str">
        <f>IF(NOT(_xlfn.ISFORMULA(A807)),IF(ISNUMBER(A807),A807,IF(NOT(_xlfn.ISFORMULA(D807)),IF(AND(ISNUMBER(D807),D807&lt;&gt;0),Accueil!$B$7,IF(NOT(_xlfn.ISFORMULA(G807)),IF(AND(ISNUMBER(G807),G807&lt;&gt;0),Accueil!$B$7,""),"")),IF(NOT(_xlfn.ISFORMULA(G807)),IF(AND(ISNUMBER(G807),G807&lt;&gt;0),Accueil!$B$7,""),""))),IF(NOT(_xlfn.ISFORMULA(D807)),IF(AND(ISNUMBER(D807),D807&lt;&gt;0),Accueil!$B$7,IF(NOT(_xlfn.ISFORMULA(G807)),IF(AND(ISNUMBER(G807),G807&lt;&gt;0),Accueil!$B$7,""),"")),IF(NOT(_xlfn.ISFORMULA(G807)),IF(AND(ISNUMBER(G807),G807&lt;&gt;0),Accueil!$B$7,""),"")))</f>
        <v/>
      </c>
      <c r="AF807" s="231" t="str">
        <f t="shared" ca="1" si="137"/>
        <v/>
      </c>
      <c r="AG807" s="231">
        <f ca="1">IF($AC807,ROUND(IF(ISNUMBER(E807),E807,0)*(IF(OR(ISNUMBER(SEARCH("Non déductible",$C807)),ISNUMBER(SEARCH("Non deductible",$C807))),0,IF(ISNUMBER(SEARCH("Repas",$C807)),0.5,IF(ISNUMBER(SEARCH("Bureau à domicile",$C807)),Accueil!$B$13,IF(OR(ISNUMBER(SEARCH("Véhicule",$C807)),ISNUMBER(SEARCH("Vehicule",$C807)),ISNUMBER(SEARCH("vehicule",$C807))),Accueil!$B$14,IFERROR(VLOOKUP($C807,$L$3:$P$43,5,FALSE),1)))))),2),0)</f>
        <v>0</v>
      </c>
      <c r="AH807" s="231">
        <f ca="1">IF($AD807,ROUND(IF(ISNUMBER(F807),F807,0)*(IF(OR(ISNUMBER(SEARCH("Non déductible",$C807)),ISNUMBER(SEARCH("Non deductible",$C807))),0,IF(ISNUMBER(SEARCH("Repas",$C807)),0.5,IF(ISNUMBER(SEARCH("Bureau à domicile",$C807)),Accueil!$B$13,IF(OR(ISNUMBER(SEARCH("Véhicule",$C807)),ISNUMBER(SEARCH("Vehicule",$C807)),ISNUMBER(SEARCH("vehicule",$C807))),Accueil!$B$14,IFERROR(VLOOKUP($C807,$L$3:$P$43,5,FALSE),1)))))),2),0)</f>
        <v>0</v>
      </c>
    </row>
    <row r="808" spans="1:34" ht="20.100000000000001" customHeight="1" x14ac:dyDescent="0.25">
      <c r="A808" s="248" t="str">
        <f>IF(NOT(_xlfn.ISFORMULA(D808)),IF(AND(ISNUMBER(D808),D808&lt;&gt;0),Accueil!$B$7,IF(NOT(_xlfn.ISFORMULA(G808)),IF(AND(ISNUMBER(G808),G808&lt;&gt;0),Accueil!$B$7,""),"")),IF(NOT(_xlfn.ISFORMULA(G808)),IF(AND(ISNUMBER(G808),G808&lt;&gt;0),Accueil!$B$7,""),""))</f>
        <v/>
      </c>
      <c r="B808" s="37"/>
      <c r="C808" s="50"/>
      <c r="D808" s="249" t="str">
        <f t="shared" ca="1" si="128"/>
        <v/>
      </c>
      <c r="E808" s="223" t="str">
        <f t="shared" ca="1" si="129"/>
        <v/>
      </c>
      <c r="F808" s="223" t="str">
        <f t="shared" ca="1" si="130"/>
        <v/>
      </c>
      <c r="G808" s="224" t="str">
        <f t="shared" ca="1" si="131"/>
        <v/>
      </c>
      <c r="H808" s="255" t="str">
        <f t="shared" ca="1" si="132"/>
        <v/>
      </c>
      <c r="I808" s="251" t="str">
        <f t="shared" ca="1" si="133"/>
        <v/>
      </c>
      <c r="J808" s="244" t="str">
        <f t="shared" ca="1" si="134"/>
        <v/>
      </c>
      <c r="K808" s="35"/>
      <c r="L808" s="148"/>
      <c r="M808" s="148"/>
      <c r="N808" s="148"/>
      <c r="O808" s="148"/>
      <c r="P808" s="148"/>
      <c r="Q808" s="148"/>
      <c r="R808" s="148"/>
      <c r="S808" s="148"/>
      <c r="T808" s="197"/>
      <c r="U808" s="35"/>
      <c r="X808" s="148"/>
      <c r="Y808" s="148"/>
      <c r="Z808" s="148"/>
      <c r="AA808" s="228" t="b">
        <f t="shared" ca="1" si="135"/>
        <v>1</v>
      </c>
      <c r="AB808" s="228" t="b">
        <f t="shared" si="136"/>
        <v>0</v>
      </c>
      <c r="AC808" s="228" t="b">
        <f ca="1">AND(Accueil!$Z$100="Régulière",Accueil!$E$5="Oui",$AA808,NOT($AB808),OR($AE808="",Accueil!$E$7="",NOT(ISNUMBER(Accueil!$E$7)),$AE808&gt;=Accueil!$E$7))</f>
        <v>0</v>
      </c>
      <c r="AD808" s="228" t="b">
        <f ca="1">AND(Accueil!$Z$100="Régulière",Accueil!$E$8="Oui",$AA808,NOT($AB808),OR($AE808="",Accueil!$E$10="",NOT(ISNUMBER(Accueil!$E$10)),$AE808&gt;=Accueil!$E$10))</f>
        <v>0</v>
      </c>
      <c r="AE808" s="247" t="str">
        <f>IF(NOT(_xlfn.ISFORMULA(A808)),IF(ISNUMBER(A808),A808,IF(NOT(_xlfn.ISFORMULA(D808)),IF(AND(ISNUMBER(D808),D808&lt;&gt;0),Accueil!$B$7,IF(NOT(_xlfn.ISFORMULA(G808)),IF(AND(ISNUMBER(G808),G808&lt;&gt;0),Accueil!$B$7,""),"")),IF(NOT(_xlfn.ISFORMULA(G808)),IF(AND(ISNUMBER(G808),G808&lt;&gt;0),Accueil!$B$7,""),""))),IF(NOT(_xlfn.ISFORMULA(D808)),IF(AND(ISNUMBER(D808),D808&lt;&gt;0),Accueil!$B$7,IF(NOT(_xlfn.ISFORMULA(G808)),IF(AND(ISNUMBER(G808),G808&lt;&gt;0),Accueil!$B$7,""),"")),IF(NOT(_xlfn.ISFORMULA(G808)),IF(AND(ISNUMBER(G808),G808&lt;&gt;0),Accueil!$B$7,""),"")))</f>
        <v/>
      </c>
      <c r="AF808" s="231" t="str">
        <f t="shared" ca="1" si="137"/>
        <v/>
      </c>
      <c r="AG808" s="231">
        <f ca="1">IF($AC808,ROUND(IF(ISNUMBER(E808),E808,0)*(IF(OR(ISNUMBER(SEARCH("Non déductible",$C808)),ISNUMBER(SEARCH("Non deductible",$C808))),0,IF(ISNUMBER(SEARCH("Repas",$C808)),0.5,IF(ISNUMBER(SEARCH("Bureau à domicile",$C808)),Accueil!$B$13,IF(OR(ISNUMBER(SEARCH("Véhicule",$C808)),ISNUMBER(SEARCH("Vehicule",$C808)),ISNUMBER(SEARCH("vehicule",$C808))),Accueil!$B$14,IFERROR(VLOOKUP($C808,$L$3:$P$43,5,FALSE),1)))))),2),0)</f>
        <v>0</v>
      </c>
      <c r="AH808" s="231">
        <f ca="1">IF($AD808,ROUND(IF(ISNUMBER(F808),F808,0)*(IF(OR(ISNUMBER(SEARCH("Non déductible",$C808)),ISNUMBER(SEARCH("Non deductible",$C808))),0,IF(ISNUMBER(SEARCH("Repas",$C808)),0.5,IF(ISNUMBER(SEARCH("Bureau à domicile",$C808)),Accueil!$B$13,IF(OR(ISNUMBER(SEARCH("Véhicule",$C808)),ISNUMBER(SEARCH("Vehicule",$C808)),ISNUMBER(SEARCH("vehicule",$C808))),Accueil!$B$14,IFERROR(VLOOKUP($C808,$L$3:$P$43,5,FALSE),1)))))),2),0)</f>
        <v>0</v>
      </c>
    </row>
    <row r="809" spans="1:34" ht="20.100000000000001" customHeight="1" x14ac:dyDescent="0.25">
      <c r="A809" s="248" t="str">
        <f>IF(NOT(_xlfn.ISFORMULA(D809)),IF(AND(ISNUMBER(D809),D809&lt;&gt;0),Accueil!$B$7,IF(NOT(_xlfn.ISFORMULA(G809)),IF(AND(ISNUMBER(G809),G809&lt;&gt;0),Accueil!$B$7,""),"")),IF(NOT(_xlfn.ISFORMULA(G809)),IF(AND(ISNUMBER(G809),G809&lt;&gt;0),Accueil!$B$7,""),""))</f>
        <v/>
      </c>
      <c r="B809" s="37"/>
      <c r="C809" s="50"/>
      <c r="D809" s="249" t="str">
        <f t="shared" ca="1" si="128"/>
        <v/>
      </c>
      <c r="E809" s="223" t="str">
        <f t="shared" ca="1" si="129"/>
        <v/>
      </c>
      <c r="F809" s="223" t="str">
        <f t="shared" ca="1" si="130"/>
        <v/>
      </c>
      <c r="G809" s="224" t="str">
        <f t="shared" ca="1" si="131"/>
        <v/>
      </c>
      <c r="H809" s="255" t="str">
        <f t="shared" ca="1" si="132"/>
        <v/>
      </c>
      <c r="I809" s="251" t="str">
        <f t="shared" ca="1" si="133"/>
        <v/>
      </c>
      <c r="J809" s="244" t="str">
        <f t="shared" ca="1" si="134"/>
        <v/>
      </c>
      <c r="K809" s="35"/>
      <c r="L809" s="148"/>
      <c r="M809" s="148"/>
      <c r="N809" s="148"/>
      <c r="O809" s="148"/>
      <c r="P809" s="148"/>
      <c r="Q809" s="148"/>
      <c r="R809" s="148"/>
      <c r="S809" s="148"/>
      <c r="T809" s="197"/>
      <c r="U809" s="35"/>
      <c r="X809" s="148"/>
      <c r="Y809" s="148"/>
      <c r="Z809" s="148"/>
      <c r="AA809" s="228" t="b">
        <f t="shared" ca="1" si="135"/>
        <v>1</v>
      </c>
      <c r="AB809" s="228" t="b">
        <f t="shared" si="136"/>
        <v>0</v>
      </c>
      <c r="AC809" s="228" t="b">
        <f ca="1">AND(Accueil!$Z$100="Régulière",Accueil!$E$5="Oui",$AA809,NOT($AB809),OR($AE809="",Accueil!$E$7="",NOT(ISNUMBER(Accueil!$E$7)),$AE809&gt;=Accueil!$E$7))</f>
        <v>0</v>
      </c>
      <c r="AD809" s="228" t="b">
        <f ca="1">AND(Accueil!$Z$100="Régulière",Accueil!$E$8="Oui",$AA809,NOT($AB809),OR($AE809="",Accueil!$E$10="",NOT(ISNUMBER(Accueil!$E$10)),$AE809&gt;=Accueil!$E$10))</f>
        <v>0</v>
      </c>
      <c r="AE809" s="247" t="str">
        <f>IF(NOT(_xlfn.ISFORMULA(A809)),IF(ISNUMBER(A809),A809,IF(NOT(_xlfn.ISFORMULA(D809)),IF(AND(ISNUMBER(D809),D809&lt;&gt;0),Accueil!$B$7,IF(NOT(_xlfn.ISFORMULA(G809)),IF(AND(ISNUMBER(G809),G809&lt;&gt;0),Accueil!$B$7,""),"")),IF(NOT(_xlfn.ISFORMULA(G809)),IF(AND(ISNUMBER(G809),G809&lt;&gt;0),Accueil!$B$7,""),""))),IF(NOT(_xlfn.ISFORMULA(D809)),IF(AND(ISNUMBER(D809),D809&lt;&gt;0),Accueil!$B$7,IF(NOT(_xlfn.ISFORMULA(G809)),IF(AND(ISNUMBER(G809),G809&lt;&gt;0),Accueil!$B$7,""),"")),IF(NOT(_xlfn.ISFORMULA(G809)),IF(AND(ISNUMBER(G809),G809&lt;&gt;0),Accueil!$B$7,""),"")))</f>
        <v/>
      </c>
      <c r="AF809" s="231" t="str">
        <f t="shared" ca="1" si="137"/>
        <v/>
      </c>
      <c r="AG809" s="231">
        <f ca="1">IF($AC809,ROUND(IF(ISNUMBER(E809),E809,0)*(IF(OR(ISNUMBER(SEARCH("Non déductible",$C809)),ISNUMBER(SEARCH("Non deductible",$C809))),0,IF(ISNUMBER(SEARCH("Repas",$C809)),0.5,IF(ISNUMBER(SEARCH("Bureau à domicile",$C809)),Accueil!$B$13,IF(OR(ISNUMBER(SEARCH("Véhicule",$C809)),ISNUMBER(SEARCH("Vehicule",$C809)),ISNUMBER(SEARCH("vehicule",$C809))),Accueil!$B$14,IFERROR(VLOOKUP($C809,$L$3:$P$43,5,FALSE),1)))))),2),0)</f>
        <v>0</v>
      </c>
      <c r="AH809" s="231">
        <f ca="1">IF($AD809,ROUND(IF(ISNUMBER(F809),F809,0)*(IF(OR(ISNUMBER(SEARCH("Non déductible",$C809)),ISNUMBER(SEARCH("Non deductible",$C809))),0,IF(ISNUMBER(SEARCH("Repas",$C809)),0.5,IF(ISNUMBER(SEARCH("Bureau à domicile",$C809)),Accueil!$B$13,IF(OR(ISNUMBER(SEARCH("Véhicule",$C809)),ISNUMBER(SEARCH("Vehicule",$C809)),ISNUMBER(SEARCH("vehicule",$C809))),Accueil!$B$14,IFERROR(VLOOKUP($C809,$L$3:$P$43,5,FALSE),1)))))),2),0)</f>
        <v>0</v>
      </c>
    </row>
    <row r="810" spans="1:34" ht="20.100000000000001" customHeight="1" x14ac:dyDescent="0.25">
      <c r="A810" s="248" t="str">
        <f>IF(NOT(_xlfn.ISFORMULA(D810)),IF(AND(ISNUMBER(D810),D810&lt;&gt;0),Accueil!$B$7,IF(NOT(_xlfn.ISFORMULA(G810)),IF(AND(ISNUMBER(G810),G810&lt;&gt;0),Accueil!$B$7,""),"")),IF(NOT(_xlfn.ISFORMULA(G810)),IF(AND(ISNUMBER(G810),G810&lt;&gt;0),Accueil!$B$7,""),""))</f>
        <v/>
      </c>
      <c r="B810" s="37"/>
      <c r="C810" s="50"/>
      <c r="D810" s="249" t="str">
        <f t="shared" ca="1" si="128"/>
        <v/>
      </c>
      <c r="E810" s="223" t="str">
        <f t="shared" ca="1" si="129"/>
        <v/>
      </c>
      <c r="F810" s="223" t="str">
        <f t="shared" ca="1" si="130"/>
        <v/>
      </c>
      <c r="G810" s="224" t="str">
        <f t="shared" ca="1" si="131"/>
        <v/>
      </c>
      <c r="H810" s="255" t="str">
        <f t="shared" ca="1" si="132"/>
        <v/>
      </c>
      <c r="I810" s="251" t="str">
        <f t="shared" ca="1" si="133"/>
        <v/>
      </c>
      <c r="J810" s="244" t="str">
        <f t="shared" ca="1" si="134"/>
        <v/>
      </c>
      <c r="K810" s="35"/>
      <c r="L810" s="148"/>
      <c r="M810" s="148"/>
      <c r="N810" s="148"/>
      <c r="O810" s="148"/>
      <c r="P810" s="148"/>
      <c r="Q810" s="148"/>
      <c r="R810" s="148"/>
      <c r="S810" s="148"/>
      <c r="T810" s="197"/>
      <c r="U810" s="35"/>
      <c r="X810" s="148"/>
      <c r="Y810" s="148"/>
      <c r="Z810" s="148"/>
      <c r="AA810" s="228" t="b">
        <f t="shared" ca="1" si="135"/>
        <v>1</v>
      </c>
      <c r="AB810" s="228" t="b">
        <f t="shared" si="136"/>
        <v>0</v>
      </c>
      <c r="AC810" s="228" t="b">
        <f ca="1">AND(Accueil!$Z$100="Régulière",Accueil!$E$5="Oui",$AA810,NOT($AB810),OR($AE810="",Accueil!$E$7="",NOT(ISNUMBER(Accueil!$E$7)),$AE810&gt;=Accueil!$E$7))</f>
        <v>0</v>
      </c>
      <c r="AD810" s="228" t="b">
        <f ca="1">AND(Accueil!$Z$100="Régulière",Accueil!$E$8="Oui",$AA810,NOT($AB810),OR($AE810="",Accueil!$E$10="",NOT(ISNUMBER(Accueil!$E$10)),$AE810&gt;=Accueil!$E$10))</f>
        <v>0</v>
      </c>
      <c r="AE810" s="247" t="str">
        <f>IF(NOT(_xlfn.ISFORMULA(A810)),IF(ISNUMBER(A810),A810,IF(NOT(_xlfn.ISFORMULA(D810)),IF(AND(ISNUMBER(D810),D810&lt;&gt;0),Accueil!$B$7,IF(NOT(_xlfn.ISFORMULA(G810)),IF(AND(ISNUMBER(G810),G810&lt;&gt;0),Accueil!$B$7,""),"")),IF(NOT(_xlfn.ISFORMULA(G810)),IF(AND(ISNUMBER(G810),G810&lt;&gt;0),Accueil!$B$7,""),""))),IF(NOT(_xlfn.ISFORMULA(D810)),IF(AND(ISNUMBER(D810),D810&lt;&gt;0),Accueil!$B$7,IF(NOT(_xlfn.ISFORMULA(G810)),IF(AND(ISNUMBER(G810),G810&lt;&gt;0),Accueil!$B$7,""),"")),IF(NOT(_xlfn.ISFORMULA(G810)),IF(AND(ISNUMBER(G810),G810&lt;&gt;0),Accueil!$B$7,""),"")))</f>
        <v/>
      </c>
      <c r="AF810" s="231" t="str">
        <f t="shared" ca="1" si="137"/>
        <v/>
      </c>
      <c r="AG810" s="231">
        <f ca="1">IF($AC810,ROUND(IF(ISNUMBER(E810),E810,0)*(IF(OR(ISNUMBER(SEARCH("Non déductible",$C810)),ISNUMBER(SEARCH("Non deductible",$C810))),0,IF(ISNUMBER(SEARCH("Repas",$C810)),0.5,IF(ISNUMBER(SEARCH("Bureau à domicile",$C810)),Accueil!$B$13,IF(OR(ISNUMBER(SEARCH("Véhicule",$C810)),ISNUMBER(SEARCH("Vehicule",$C810)),ISNUMBER(SEARCH("vehicule",$C810))),Accueil!$B$14,IFERROR(VLOOKUP($C810,$L$3:$P$43,5,FALSE),1)))))),2),0)</f>
        <v>0</v>
      </c>
      <c r="AH810" s="231">
        <f ca="1">IF($AD810,ROUND(IF(ISNUMBER(F810),F810,0)*(IF(OR(ISNUMBER(SEARCH("Non déductible",$C810)),ISNUMBER(SEARCH("Non deductible",$C810))),0,IF(ISNUMBER(SEARCH("Repas",$C810)),0.5,IF(ISNUMBER(SEARCH("Bureau à domicile",$C810)),Accueil!$B$13,IF(OR(ISNUMBER(SEARCH("Véhicule",$C810)),ISNUMBER(SEARCH("Vehicule",$C810)),ISNUMBER(SEARCH("vehicule",$C810))),Accueil!$B$14,IFERROR(VLOOKUP($C810,$L$3:$P$43,5,FALSE),1)))))),2),0)</f>
        <v>0</v>
      </c>
    </row>
    <row r="811" spans="1:34" ht="20.100000000000001" customHeight="1" x14ac:dyDescent="0.25">
      <c r="A811" s="248" t="str">
        <f>IF(NOT(_xlfn.ISFORMULA(D811)),IF(AND(ISNUMBER(D811),D811&lt;&gt;0),Accueil!$B$7,IF(NOT(_xlfn.ISFORMULA(G811)),IF(AND(ISNUMBER(G811),G811&lt;&gt;0),Accueil!$B$7,""),"")),IF(NOT(_xlfn.ISFORMULA(G811)),IF(AND(ISNUMBER(G811),G811&lt;&gt;0),Accueil!$B$7,""),""))</f>
        <v/>
      </c>
      <c r="B811" s="37"/>
      <c r="C811" s="50"/>
      <c r="D811" s="249" t="str">
        <f t="shared" ca="1" si="128"/>
        <v/>
      </c>
      <c r="E811" s="223" t="str">
        <f t="shared" ca="1" si="129"/>
        <v/>
      </c>
      <c r="F811" s="223" t="str">
        <f t="shared" ca="1" si="130"/>
        <v/>
      </c>
      <c r="G811" s="224" t="str">
        <f t="shared" ca="1" si="131"/>
        <v/>
      </c>
      <c r="H811" s="255" t="str">
        <f t="shared" ca="1" si="132"/>
        <v/>
      </c>
      <c r="I811" s="251" t="str">
        <f t="shared" ca="1" si="133"/>
        <v/>
      </c>
      <c r="J811" s="244" t="str">
        <f t="shared" ca="1" si="134"/>
        <v/>
      </c>
      <c r="K811" s="35"/>
      <c r="L811" s="148"/>
      <c r="M811" s="148"/>
      <c r="N811" s="148"/>
      <c r="O811" s="148"/>
      <c r="P811" s="148"/>
      <c r="Q811" s="148"/>
      <c r="R811" s="148"/>
      <c r="S811" s="148"/>
      <c r="T811" s="197"/>
      <c r="U811" s="35"/>
      <c r="X811" s="148"/>
      <c r="Y811" s="148"/>
      <c r="Z811" s="148"/>
      <c r="AA811" s="228" t="b">
        <f t="shared" ca="1" si="135"/>
        <v>1</v>
      </c>
      <c r="AB811" s="228" t="b">
        <f t="shared" si="136"/>
        <v>0</v>
      </c>
      <c r="AC811" s="228" t="b">
        <f ca="1">AND(Accueil!$Z$100="Régulière",Accueil!$E$5="Oui",$AA811,NOT($AB811),OR($AE811="",Accueil!$E$7="",NOT(ISNUMBER(Accueil!$E$7)),$AE811&gt;=Accueil!$E$7))</f>
        <v>0</v>
      </c>
      <c r="AD811" s="228" t="b">
        <f ca="1">AND(Accueil!$Z$100="Régulière",Accueil!$E$8="Oui",$AA811,NOT($AB811),OR($AE811="",Accueil!$E$10="",NOT(ISNUMBER(Accueil!$E$10)),$AE811&gt;=Accueil!$E$10))</f>
        <v>0</v>
      </c>
      <c r="AE811" s="247" t="str">
        <f>IF(NOT(_xlfn.ISFORMULA(A811)),IF(ISNUMBER(A811),A811,IF(NOT(_xlfn.ISFORMULA(D811)),IF(AND(ISNUMBER(D811),D811&lt;&gt;0),Accueil!$B$7,IF(NOT(_xlfn.ISFORMULA(G811)),IF(AND(ISNUMBER(G811),G811&lt;&gt;0),Accueil!$B$7,""),"")),IF(NOT(_xlfn.ISFORMULA(G811)),IF(AND(ISNUMBER(G811),G811&lt;&gt;0),Accueil!$B$7,""),""))),IF(NOT(_xlfn.ISFORMULA(D811)),IF(AND(ISNUMBER(D811),D811&lt;&gt;0),Accueil!$B$7,IF(NOT(_xlfn.ISFORMULA(G811)),IF(AND(ISNUMBER(G811),G811&lt;&gt;0),Accueil!$B$7,""),"")),IF(NOT(_xlfn.ISFORMULA(G811)),IF(AND(ISNUMBER(G811),G811&lt;&gt;0),Accueil!$B$7,""),"")))</f>
        <v/>
      </c>
      <c r="AF811" s="231" t="str">
        <f t="shared" ca="1" si="137"/>
        <v/>
      </c>
      <c r="AG811" s="231">
        <f ca="1">IF($AC811,ROUND(IF(ISNUMBER(E811),E811,0)*(IF(OR(ISNUMBER(SEARCH("Non déductible",$C811)),ISNUMBER(SEARCH("Non deductible",$C811))),0,IF(ISNUMBER(SEARCH("Repas",$C811)),0.5,IF(ISNUMBER(SEARCH("Bureau à domicile",$C811)),Accueil!$B$13,IF(OR(ISNUMBER(SEARCH("Véhicule",$C811)),ISNUMBER(SEARCH("Vehicule",$C811)),ISNUMBER(SEARCH("vehicule",$C811))),Accueil!$B$14,IFERROR(VLOOKUP($C811,$L$3:$P$43,5,FALSE),1)))))),2),0)</f>
        <v>0</v>
      </c>
      <c r="AH811" s="231">
        <f ca="1">IF($AD811,ROUND(IF(ISNUMBER(F811),F811,0)*(IF(OR(ISNUMBER(SEARCH("Non déductible",$C811)),ISNUMBER(SEARCH("Non deductible",$C811))),0,IF(ISNUMBER(SEARCH("Repas",$C811)),0.5,IF(ISNUMBER(SEARCH("Bureau à domicile",$C811)),Accueil!$B$13,IF(OR(ISNUMBER(SEARCH("Véhicule",$C811)),ISNUMBER(SEARCH("Vehicule",$C811)),ISNUMBER(SEARCH("vehicule",$C811))),Accueil!$B$14,IFERROR(VLOOKUP($C811,$L$3:$P$43,5,FALSE),1)))))),2),0)</f>
        <v>0</v>
      </c>
    </row>
    <row r="812" spans="1:34" ht="20.100000000000001" customHeight="1" x14ac:dyDescent="0.25">
      <c r="A812" s="248" t="str">
        <f>IF(NOT(_xlfn.ISFORMULA(D812)),IF(AND(ISNUMBER(D812),D812&lt;&gt;0),Accueil!$B$7,IF(NOT(_xlfn.ISFORMULA(G812)),IF(AND(ISNUMBER(G812),G812&lt;&gt;0),Accueil!$B$7,""),"")),IF(NOT(_xlfn.ISFORMULA(G812)),IF(AND(ISNUMBER(G812),G812&lt;&gt;0),Accueil!$B$7,""),""))</f>
        <v/>
      </c>
      <c r="B812" s="37"/>
      <c r="C812" s="50"/>
      <c r="D812" s="249" t="str">
        <f t="shared" ca="1" si="128"/>
        <v/>
      </c>
      <c r="E812" s="223" t="str">
        <f t="shared" ca="1" si="129"/>
        <v/>
      </c>
      <c r="F812" s="223" t="str">
        <f t="shared" ca="1" si="130"/>
        <v/>
      </c>
      <c r="G812" s="224" t="str">
        <f t="shared" ca="1" si="131"/>
        <v/>
      </c>
      <c r="H812" s="255" t="str">
        <f t="shared" ca="1" si="132"/>
        <v/>
      </c>
      <c r="I812" s="251" t="str">
        <f t="shared" ca="1" si="133"/>
        <v/>
      </c>
      <c r="J812" s="244" t="str">
        <f t="shared" ca="1" si="134"/>
        <v/>
      </c>
      <c r="K812" s="35"/>
      <c r="L812" s="148"/>
      <c r="M812" s="148"/>
      <c r="N812" s="148"/>
      <c r="O812" s="148"/>
      <c r="P812" s="148"/>
      <c r="Q812" s="148"/>
      <c r="R812" s="148"/>
      <c r="S812" s="148"/>
      <c r="T812" s="197"/>
      <c r="U812" s="35"/>
      <c r="X812" s="148"/>
      <c r="Y812" s="148"/>
      <c r="Z812" s="148"/>
      <c r="AA812" s="228" t="b">
        <f t="shared" ca="1" si="135"/>
        <v>1</v>
      </c>
      <c r="AB812" s="228" t="b">
        <f t="shared" si="136"/>
        <v>0</v>
      </c>
      <c r="AC812" s="228" t="b">
        <f ca="1">AND(Accueil!$Z$100="Régulière",Accueil!$E$5="Oui",$AA812,NOT($AB812),OR($AE812="",Accueil!$E$7="",NOT(ISNUMBER(Accueil!$E$7)),$AE812&gt;=Accueil!$E$7))</f>
        <v>0</v>
      </c>
      <c r="AD812" s="228" t="b">
        <f ca="1">AND(Accueil!$Z$100="Régulière",Accueil!$E$8="Oui",$AA812,NOT($AB812),OR($AE812="",Accueil!$E$10="",NOT(ISNUMBER(Accueil!$E$10)),$AE812&gt;=Accueil!$E$10))</f>
        <v>0</v>
      </c>
      <c r="AE812" s="247" t="str">
        <f>IF(NOT(_xlfn.ISFORMULA(A812)),IF(ISNUMBER(A812),A812,IF(NOT(_xlfn.ISFORMULA(D812)),IF(AND(ISNUMBER(D812),D812&lt;&gt;0),Accueil!$B$7,IF(NOT(_xlfn.ISFORMULA(G812)),IF(AND(ISNUMBER(G812),G812&lt;&gt;0),Accueil!$B$7,""),"")),IF(NOT(_xlfn.ISFORMULA(G812)),IF(AND(ISNUMBER(G812),G812&lt;&gt;0),Accueil!$B$7,""),""))),IF(NOT(_xlfn.ISFORMULA(D812)),IF(AND(ISNUMBER(D812),D812&lt;&gt;0),Accueil!$B$7,IF(NOT(_xlfn.ISFORMULA(G812)),IF(AND(ISNUMBER(G812),G812&lt;&gt;0),Accueil!$B$7,""),"")),IF(NOT(_xlfn.ISFORMULA(G812)),IF(AND(ISNUMBER(G812),G812&lt;&gt;0),Accueil!$B$7,""),"")))</f>
        <v/>
      </c>
      <c r="AF812" s="231" t="str">
        <f t="shared" ca="1" si="137"/>
        <v/>
      </c>
      <c r="AG812" s="231">
        <f ca="1">IF($AC812,ROUND(IF(ISNUMBER(E812),E812,0)*(IF(OR(ISNUMBER(SEARCH("Non déductible",$C812)),ISNUMBER(SEARCH("Non deductible",$C812))),0,IF(ISNUMBER(SEARCH("Repas",$C812)),0.5,IF(ISNUMBER(SEARCH("Bureau à domicile",$C812)),Accueil!$B$13,IF(OR(ISNUMBER(SEARCH("Véhicule",$C812)),ISNUMBER(SEARCH("Vehicule",$C812)),ISNUMBER(SEARCH("vehicule",$C812))),Accueil!$B$14,IFERROR(VLOOKUP($C812,$L$3:$P$43,5,FALSE),1)))))),2),0)</f>
        <v>0</v>
      </c>
      <c r="AH812" s="231">
        <f ca="1">IF($AD812,ROUND(IF(ISNUMBER(F812),F812,0)*(IF(OR(ISNUMBER(SEARCH("Non déductible",$C812)),ISNUMBER(SEARCH("Non deductible",$C812))),0,IF(ISNUMBER(SEARCH("Repas",$C812)),0.5,IF(ISNUMBER(SEARCH("Bureau à domicile",$C812)),Accueil!$B$13,IF(OR(ISNUMBER(SEARCH("Véhicule",$C812)),ISNUMBER(SEARCH("Vehicule",$C812)),ISNUMBER(SEARCH("vehicule",$C812))),Accueil!$B$14,IFERROR(VLOOKUP($C812,$L$3:$P$43,5,FALSE),1)))))),2),0)</f>
        <v>0</v>
      </c>
    </row>
    <row r="813" spans="1:34" ht="20.100000000000001" customHeight="1" x14ac:dyDescent="0.25">
      <c r="A813" s="248" t="str">
        <f>IF(NOT(_xlfn.ISFORMULA(D813)),IF(AND(ISNUMBER(D813),D813&lt;&gt;0),Accueil!$B$7,IF(NOT(_xlfn.ISFORMULA(G813)),IF(AND(ISNUMBER(G813),G813&lt;&gt;0),Accueil!$B$7,""),"")),IF(NOT(_xlfn.ISFORMULA(G813)),IF(AND(ISNUMBER(G813),G813&lt;&gt;0),Accueil!$B$7,""),""))</f>
        <v/>
      </c>
      <c r="B813" s="37"/>
      <c r="C813" s="50"/>
      <c r="D813" s="249" t="str">
        <f t="shared" ca="1" si="128"/>
        <v/>
      </c>
      <c r="E813" s="223" t="str">
        <f t="shared" ca="1" si="129"/>
        <v/>
      </c>
      <c r="F813" s="223" t="str">
        <f t="shared" ca="1" si="130"/>
        <v/>
      </c>
      <c r="G813" s="224" t="str">
        <f t="shared" ca="1" si="131"/>
        <v/>
      </c>
      <c r="H813" s="255" t="str">
        <f t="shared" ca="1" si="132"/>
        <v/>
      </c>
      <c r="I813" s="251" t="str">
        <f t="shared" ca="1" si="133"/>
        <v/>
      </c>
      <c r="J813" s="244" t="str">
        <f t="shared" ca="1" si="134"/>
        <v/>
      </c>
      <c r="K813" s="35"/>
      <c r="L813" s="148"/>
      <c r="M813" s="148"/>
      <c r="N813" s="148"/>
      <c r="O813" s="148"/>
      <c r="P813" s="148"/>
      <c r="Q813" s="148"/>
      <c r="R813" s="148"/>
      <c r="S813" s="148"/>
      <c r="T813" s="197"/>
      <c r="U813" s="35"/>
      <c r="X813" s="148"/>
      <c r="Y813" s="148"/>
      <c r="Z813" s="148"/>
      <c r="AA813" s="228" t="b">
        <f t="shared" ca="1" si="135"/>
        <v>1</v>
      </c>
      <c r="AB813" s="228" t="b">
        <f t="shared" si="136"/>
        <v>0</v>
      </c>
      <c r="AC813" s="228" t="b">
        <f ca="1">AND(Accueil!$Z$100="Régulière",Accueil!$E$5="Oui",$AA813,NOT($AB813),OR($AE813="",Accueil!$E$7="",NOT(ISNUMBER(Accueil!$E$7)),$AE813&gt;=Accueil!$E$7))</f>
        <v>0</v>
      </c>
      <c r="AD813" s="228" t="b">
        <f ca="1">AND(Accueil!$Z$100="Régulière",Accueil!$E$8="Oui",$AA813,NOT($AB813),OR($AE813="",Accueil!$E$10="",NOT(ISNUMBER(Accueil!$E$10)),$AE813&gt;=Accueil!$E$10))</f>
        <v>0</v>
      </c>
      <c r="AE813" s="247" t="str">
        <f>IF(NOT(_xlfn.ISFORMULA(A813)),IF(ISNUMBER(A813),A813,IF(NOT(_xlfn.ISFORMULA(D813)),IF(AND(ISNUMBER(D813),D813&lt;&gt;0),Accueil!$B$7,IF(NOT(_xlfn.ISFORMULA(G813)),IF(AND(ISNUMBER(G813),G813&lt;&gt;0),Accueil!$B$7,""),"")),IF(NOT(_xlfn.ISFORMULA(G813)),IF(AND(ISNUMBER(G813),G813&lt;&gt;0),Accueil!$B$7,""),""))),IF(NOT(_xlfn.ISFORMULA(D813)),IF(AND(ISNUMBER(D813),D813&lt;&gt;0),Accueil!$B$7,IF(NOT(_xlfn.ISFORMULA(G813)),IF(AND(ISNUMBER(G813),G813&lt;&gt;0),Accueil!$B$7,""),"")),IF(NOT(_xlfn.ISFORMULA(G813)),IF(AND(ISNUMBER(G813),G813&lt;&gt;0),Accueil!$B$7,""),"")))</f>
        <v/>
      </c>
      <c r="AF813" s="231" t="str">
        <f t="shared" ca="1" si="137"/>
        <v/>
      </c>
      <c r="AG813" s="231">
        <f ca="1">IF($AC813,ROUND(IF(ISNUMBER(E813),E813,0)*(IF(OR(ISNUMBER(SEARCH("Non déductible",$C813)),ISNUMBER(SEARCH("Non deductible",$C813))),0,IF(ISNUMBER(SEARCH("Repas",$C813)),0.5,IF(ISNUMBER(SEARCH("Bureau à domicile",$C813)),Accueil!$B$13,IF(OR(ISNUMBER(SEARCH("Véhicule",$C813)),ISNUMBER(SEARCH("Vehicule",$C813)),ISNUMBER(SEARCH("vehicule",$C813))),Accueil!$B$14,IFERROR(VLOOKUP($C813,$L$3:$P$43,5,FALSE),1)))))),2),0)</f>
        <v>0</v>
      </c>
      <c r="AH813" s="231">
        <f ca="1">IF($AD813,ROUND(IF(ISNUMBER(F813),F813,0)*(IF(OR(ISNUMBER(SEARCH("Non déductible",$C813)),ISNUMBER(SEARCH("Non deductible",$C813))),0,IF(ISNUMBER(SEARCH("Repas",$C813)),0.5,IF(ISNUMBER(SEARCH("Bureau à domicile",$C813)),Accueil!$B$13,IF(OR(ISNUMBER(SEARCH("Véhicule",$C813)),ISNUMBER(SEARCH("Vehicule",$C813)),ISNUMBER(SEARCH("vehicule",$C813))),Accueil!$B$14,IFERROR(VLOOKUP($C813,$L$3:$P$43,5,FALSE),1)))))),2),0)</f>
        <v>0</v>
      </c>
    </row>
    <row r="814" spans="1:34" ht="20.100000000000001" customHeight="1" x14ac:dyDescent="0.25">
      <c r="A814" s="248" t="str">
        <f>IF(NOT(_xlfn.ISFORMULA(D814)),IF(AND(ISNUMBER(D814),D814&lt;&gt;0),Accueil!$B$7,IF(NOT(_xlfn.ISFORMULA(G814)),IF(AND(ISNUMBER(G814),G814&lt;&gt;0),Accueil!$B$7,""),"")),IF(NOT(_xlfn.ISFORMULA(G814)),IF(AND(ISNUMBER(G814),G814&lt;&gt;0),Accueil!$B$7,""),""))</f>
        <v/>
      </c>
      <c r="B814" s="37"/>
      <c r="C814" s="50"/>
      <c r="D814" s="249" t="str">
        <f t="shared" ca="1" si="128"/>
        <v/>
      </c>
      <c r="E814" s="223" t="str">
        <f t="shared" ca="1" si="129"/>
        <v/>
      </c>
      <c r="F814" s="223" t="str">
        <f t="shared" ca="1" si="130"/>
        <v/>
      </c>
      <c r="G814" s="224" t="str">
        <f t="shared" ca="1" si="131"/>
        <v/>
      </c>
      <c r="H814" s="255" t="str">
        <f t="shared" ca="1" si="132"/>
        <v/>
      </c>
      <c r="I814" s="251" t="str">
        <f t="shared" ca="1" si="133"/>
        <v/>
      </c>
      <c r="J814" s="244" t="str">
        <f t="shared" ca="1" si="134"/>
        <v/>
      </c>
      <c r="K814" s="35"/>
      <c r="L814" s="148"/>
      <c r="M814" s="148"/>
      <c r="N814" s="148"/>
      <c r="O814" s="148"/>
      <c r="P814" s="148"/>
      <c r="Q814" s="148"/>
      <c r="R814" s="148"/>
      <c r="S814" s="148"/>
      <c r="T814" s="197"/>
      <c r="U814" s="35"/>
      <c r="X814" s="148"/>
      <c r="Y814" s="148"/>
      <c r="Z814" s="148"/>
      <c r="AA814" s="228" t="b">
        <f t="shared" ca="1" si="135"/>
        <v>1</v>
      </c>
      <c r="AB814" s="228" t="b">
        <f t="shared" si="136"/>
        <v>0</v>
      </c>
      <c r="AC814" s="228" t="b">
        <f ca="1">AND(Accueil!$Z$100="Régulière",Accueil!$E$5="Oui",$AA814,NOT($AB814),OR($AE814="",Accueil!$E$7="",NOT(ISNUMBER(Accueil!$E$7)),$AE814&gt;=Accueil!$E$7))</f>
        <v>0</v>
      </c>
      <c r="AD814" s="228" t="b">
        <f ca="1">AND(Accueil!$Z$100="Régulière",Accueil!$E$8="Oui",$AA814,NOT($AB814),OR($AE814="",Accueil!$E$10="",NOT(ISNUMBER(Accueil!$E$10)),$AE814&gt;=Accueil!$E$10))</f>
        <v>0</v>
      </c>
      <c r="AE814" s="247" t="str">
        <f>IF(NOT(_xlfn.ISFORMULA(A814)),IF(ISNUMBER(A814),A814,IF(NOT(_xlfn.ISFORMULA(D814)),IF(AND(ISNUMBER(D814),D814&lt;&gt;0),Accueil!$B$7,IF(NOT(_xlfn.ISFORMULA(G814)),IF(AND(ISNUMBER(G814),G814&lt;&gt;0),Accueil!$B$7,""),"")),IF(NOT(_xlfn.ISFORMULA(G814)),IF(AND(ISNUMBER(G814),G814&lt;&gt;0),Accueil!$B$7,""),""))),IF(NOT(_xlfn.ISFORMULA(D814)),IF(AND(ISNUMBER(D814),D814&lt;&gt;0),Accueil!$B$7,IF(NOT(_xlfn.ISFORMULA(G814)),IF(AND(ISNUMBER(G814),G814&lt;&gt;0),Accueil!$B$7,""),"")),IF(NOT(_xlfn.ISFORMULA(G814)),IF(AND(ISNUMBER(G814),G814&lt;&gt;0),Accueil!$B$7,""),"")))</f>
        <v/>
      </c>
      <c r="AF814" s="231" t="str">
        <f t="shared" ca="1" si="137"/>
        <v/>
      </c>
      <c r="AG814" s="231">
        <f ca="1">IF($AC814,ROUND(IF(ISNUMBER(E814),E814,0)*(IF(OR(ISNUMBER(SEARCH("Non déductible",$C814)),ISNUMBER(SEARCH("Non deductible",$C814))),0,IF(ISNUMBER(SEARCH("Repas",$C814)),0.5,IF(ISNUMBER(SEARCH("Bureau à domicile",$C814)),Accueil!$B$13,IF(OR(ISNUMBER(SEARCH("Véhicule",$C814)),ISNUMBER(SEARCH("Vehicule",$C814)),ISNUMBER(SEARCH("vehicule",$C814))),Accueil!$B$14,IFERROR(VLOOKUP($C814,$L$3:$P$43,5,FALSE),1)))))),2),0)</f>
        <v>0</v>
      </c>
      <c r="AH814" s="231">
        <f ca="1">IF($AD814,ROUND(IF(ISNUMBER(F814),F814,0)*(IF(OR(ISNUMBER(SEARCH("Non déductible",$C814)),ISNUMBER(SEARCH("Non deductible",$C814))),0,IF(ISNUMBER(SEARCH("Repas",$C814)),0.5,IF(ISNUMBER(SEARCH("Bureau à domicile",$C814)),Accueil!$B$13,IF(OR(ISNUMBER(SEARCH("Véhicule",$C814)),ISNUMBER(SEARCH("Vehicule",$C814)),ISNUMBER(SEARCH("vehicule",$C814))),Accueil!$B$14,IFERROR(VLOOKUP($C814,$L$3:$P$43,5,FALSE),1)))))),2),0)</f>
        <v>0</v>
      </c>
    </row>
    <row r="815" spans="1:34" ht="20.100000000000001" customHeight="1" x14ac:dyDescent="0.25">
      <c r="A815" s="248" t="str">
        <f>IF(NOT(_xlfn.ISFORMULA(D815)),IF(AND(ISNUMBER(D815),D815&lt;&gt;0),Accueil!$B$7,IF(NOT(_xlfn.ISFORMULA(G815)),IF(AND(ISNUMBER(G815),G815&lt;&gt;0),Accueil!$B$7,""),"")),IF(NOT(_xlfn.ISFORMULA(G815)),IF(AND(ISNUMBER(G815),G815&lt;&gt;0),Accueil!$B$7,""),""))</f>
        <v/>
      </c>
      <c r="B815" s="37"/>
      <c r="C815" s="50"/>
      <c r="D815" s="249" t="str">
        <f t="shared" ca="1" si="128"/>
        <v/>
      </c>
      <c r="E815" s="223" t="str">
        <f t="shared" ca="1" si="129"/>
        <v/>
      </c>
      <c r="F815" s="223" t="str">
        <f t="shared" ca="1" si="130"/>
        <v/>
      </c>
      <c r="G815" s="224" t="str">
        <f t="shared" ca="1" si="131"/>
        <v/>
      </c>
      <c r="H815" s="255" t="str">
        <f t="shared" ca="1" si="132"/>
        <v/>
      </c>
      <c r="I815" s="251" t="str">
        <f t="shared" ca="1" si="133"/>
        <v/>
      </c>
      <c r="J815" s="244" t="str">
        <f t="shared" ca="1" si="134"/>
        <v/>
      </c>
      <c r="K815" s="35"/>
      <c r="L815" s="148"/>
      <c r="M815" s="148"/>
      <c r="N815" s="148"/>
      <c r="O815" s="148"/>
      <c r="P815" s="148"/>
      <c r="Q815" s="148"/>
      <c r="R815" s="148"/>
      <c r="S815" s="148"/>
      <c r="T815" s="197"/>
      <c r="U815" s="35"/>
      <c r="X815" s="148"/>
      <c r="Y815" s="148"/>
      <c r="Z815" s="148"/>
      <c r="AA815" s="228" t="b">
        <f t="shared" ca="1" si="135"/>
        <v>1</v>
      </c>
      <c r="AB815" s="228" t="b">
        <f t="shared" si="136"/>
        <v>0</v>
      </c>
      <c r="AC815" s="228" t="b">
        <f ca="1">AND(Accueil!$Z$100="Régulière",Accueil!$E$5="Oui",$AA815,NOT($AB815),OR($AE815="",Accueil!$E$7="",NOT(ISNUMBER(Accueil!$E$7)),$AE815&gt;=Accueil!$E$7))</f>
        <v>0</v>
      </c>
      <c r="AD815" s="228" t="b">
        <f ca="1">AND(Accueil!$Z$100="Régulière",Accueil!$E$8="Oui",$AA815,NOT($AB815),OR($AE815="",Accueil!$E$10="",NOT(ISNUMBER(Accueil!$E$10)),$AE815&gt;=Accueil!$E$10))</f>
        <v>0</v>
      </c>
      <c r="AE815" s="247" t="str">
        <f>IF(NOT(_xlfn.ISFORMULA(A815)),IF(ISNUMBER(A815),A815,IF(NOT(_xlfn.ISFORMULA(D815)),IF(AND(ISNUMBER(D815),D815&lt;&gt;0),Accueil!$B$7,IF(NOT(_xlfn.ISFORMULA(G815)),IF(AND(ISNUMBER(G815),G815&lt;&gt;0),Accueil!$B$7,""),"")),IF(NOT(_xlfn.ISFORMULA(G815)),IF(AND(ISNUMBER(G815),G815&lt;&gt;0),Accueil!$B$7,""),""))),IF(NOT(_xlfn.ISFORMULA(D815)),IF(AND(ISNUMBER(D815),D815&lt;&gt;0),Accueil!$B$7,IF(NOT(_xlfn.ISFORMULA(G815)),IF(AND(ISNUMBER(G815),G815&lt;&gt;0),Accueil!$B$7,""),"")),IF(NOT(_xlfn.ISFORMULA(G815)),IF(AND(ISNUMBER(G815),G815&lt;&gt;0),Accueil!$B$7,""),"")))</f>
        <v/>
      </c>
      <c r="AF815" s="231" t="str">
        <f t="shared" ca="1" si="137"/>
        <v/>
      </c>
      <c r="AG815" s="231">
        <f ca="1">IF($AC815,ROUND(IF(ISNUMBER(E815),E815,0)*(IF(OR(ISNUMBER(SEARCH("Non déductible",$C815)),ISNUMBER(SEARCH("Non deductible",$C815))),0,IF(ISNUMBER(SEARCH("Repas",$C815)),0.5,IF(ISNUMBER(SEARCH("Bureau à domicile",$C815)),Accueil!$B$13,IF(OR(ISNUMBER(SEARCH("Véhicule",$C815)),ISNUMBER(SEARCH("Vehicule",$C815)),ISNUMBER(SEARCH("vehicule",$C815))),Accueil!$B$14,IFERROR(VLOOKUP($C815,$L$3:$P$43,5,FALSE),1)))))),2),0)</f>
        <v>0</v>
      </c>
      <c r="AH815" s="231">
        <f ca="1">IF($AD815,ROUND(IF(ISNUMBER(F815),F815,0)*(IF(OR(ISNUMBER(SEARCH("Non déductible",$C815)),ISNUMBER(SEARCH("Non deductible",$C815))),0,IF(ISNUMBER(SEARCH("Repas",$C815)),0.5,IF(ISNUMBER(SEARCH("Bureau à domicile",$C815)),Accueil!$B$13,IF(OR(ISNUMBER(SEARCH("Véhicule",$C815)),ISNUMBER(SEARCH("Vehicule",$C815)),ISNUMBER(SEARCH("vehicule",$C815))),Accueil!$B$14,IFERROR(VLOOKUP($C815,$L$3:$P$43,5,FALSE),1)))))),2),0)</f>
        <v>0</v>
      </c>
    </row>
    <row r="816" spans="1:34" ht="20.100000000000001" customHeight="1" x14ac:dyDescent="0.25">
      <c r="A816" s="248" t="str">
        <f>IF(NOT(_xlfn.ISFORMULA(D816)),IF(AND(ISNUMBER(D816),D816&lt;&gt;0),Accueil!$B$7,IF(NOT(_xlfn.ISFORMULA(G816)),IF(AND(ISNUMBER(G816),G816&lt;&gt;0),Accueil!$B$7,""),"")),IF(NOT(_xlfn.ISFORMULA(G816)),IF(AND(ISNUMBER(G816),G816&lt;&gt;0),Accueil!$B$7,""),""))</f>
        <v/>
      </c>
      <c r="B816" s="37"/>
      <c r="C816" s="50"/>
      <c r="D816" s="249" t="str">
        <f t="shared" ca="1" si="128"/>
        <v/>
      </c>
      <c r="E816" s="223" t="str">
        <f t="shared" ca="1" si="129"/>
        <v/>
      </c>
      <c r="F816" s="223" t="str">
        <f t="shared" ca="1" si="130"/>
        <v/>
      </c>
      <c r="G816" s="224" t="str">
        <f t="shared" ca="1" si="131"/>
        <v/>
      </c>
      <c r="H816" s="255" t="str">
        <f t="shared" ca="1" si="132"/>
        <v/>
      </c>
      <c r="I816" s="251" t="str">
        <f t="shared" ca="1" si="133"/>
        <v/>
      </c>
      <c r="J816" s="244" t="str">
        <f t="shared" ca="1" si="134"/>
        <v/>
      </c>
      <c r="K816" s="35"/>
      <c r="L816" s="148"/>
      <c r="M816" s="148"/>
      <c r="N816" s="148"/>
      <c r="O816" s="148"/>
      <c r="P816" s="148"/>
      <c r="Q816" s="148"/>
      <c r="R816" s="148"/>
      <c r="S816" s="148"/>
      <c r="T816" s="197"/>
      <c r="U816" s="35"/>
      <c r="X816" s="148"/>
      <c r="Y816" s="148"/>
      <c r="Z816" s="148"/>
      <c r="AA816" s="228" t="b">
        <f t="shared" ca="1" si="135"/>
        <v>1</v>
      </c>
      <c r="AB816" s="228" t="b">
        <f t="shared" si="136"/>
        <v>0</v>
      </c>
      <c r="AC816" s="228" t="b">
        <f ca="1">AND(Accueil!$Z$100="Régulière",Accueil!$E$5="Oui",$AA816,NOT($AB816),OR($AE816="",Accueil!$E$7="",NOT(ISNUMBER(Accueil!$E$7)),$AE816&gt;=Accueil!$E$7))</f>
        <v>0</v>
      </c>
      <c r="AD816" s="228" t="b">
        <f ca="1">AND(Accueil!$Z$100="Régulière",Accueil!$E$8="Oui",$AA816,NOT($AB816),OR($AE816="",Accueil!$E$10="",NOT(ISNUMBER(Accueil!$E$10)),$AE816&gt;=Accueil!$E$10))</f>
        <v>0</v>
      </c>
      <c r="AE816" s="247" t="str">
        <f>IF(NOT(_xlfn.ISFORMULA(A816)),IF(ISNUMBER(A816),A816,IF(NOT(_xlfn.ISFORMULA(D816)),IF(AND(ISNUMBER(D816),D816&lt;&gt;0),Accueil!$B$7,IF(NOT(_xlfn.ISFORMULA(G816)),IF(AND(ISNUMBER(G816),G816&lt;&gt;0),Accueil!$B$7,""),"")),IF(NOT(_xlfn.ISFORMULA(G816)),IF(AND(ISNUMBER(G816),G816&lt;&gt;0),Accueil!$B$7,""),""))),IF(NOT(_xlfn.ISFORMULA(D816)),IF(AND(ISNUMBER(D816),D816&lt;&gt;0),Accueil!$B$7,IF(NOT(_xlfn.ISFORMULA(G816)),IF(AND(ISNUMBER(G816),G816&lt;&gt;0),Accueil!$B$7,""),"")),IF(NOT(_xlfn.ISFORMULA(G816)),IF(AND(ISNUMBER(G816),G816&lt;&gt;0),Accueil!$B$7,""),"")))</f>
        <v/>
      </c>
      <c r="AF816" s="231" t="str">
        <f t="shared" ca="1" si="137"/>
        <v/>
      </c>
      <c r="AG816" s="231">
        <f ca="1">IF($AC816,ROUND(IF(ISNUMBER(E816),E816,0)*(IF(OR(ISNUMBER(SEARCH("Non déductible",$C816)),ISNUMBER(SEARCH("Non deductible",$C816))),0,IF(ISNUMBER(SEARCH("Repas",$C816)),0.5,IF(ISNUMBER(SEARCH("Bureau à domicile",$C816)),Accueil!$B$13,IF(OR(ISNUMBER(SEARCH("Véhicule",$C816)),ISNUMBER(SEARCH("Vehicule",$C816)),ISNUMBER(SEARCH("vehicule",$C816))),Accueil!$B$14,IFERROR(VLOOKUP($C816,$L$3:$P$43,5,FALSE),1)))))),2),0)</f>
        <v>0</v>
      </c>
      <c r="AH816" s="231">
        <f ca="1">IF($AD816,ROUND(IF(ISNUMBER(F816),F816,0)*(IF(OR(ISNUMBER(SEARCH("Non déductible",$C816)),ISNUMBER(SEARCH("Non deductible",$C816))),0,IF(ISNUMBER(SEARCH("Repas",$C816)),0.5,IF(ISNUMBER(SEARCH("Bureau à domicile",$C816)),Accueil!$B$13,IF(OR(ISNUMBER(SEARCH("Véhicule",$C816)),ISNUMBER(SEARCH("Vehicule",$C816)),ISNUMBER(SEARCH("vehicule",$C816))),Accueil!$B$14,IFERROR(VLOOKUP($C816,$L$3:$P$43,5,FALSE),1)))))),2),0)</f>
        <v>0</v>
      </c>
    </row>
    <row r="817" spans="1:34" ht="20.100000000000001" customHeight="1" x14ac:dyDescent="0.25">
      <c r="A817" s="248" t="str">
        <f>IF(NOT(_xlfn.ISFORMULA(D817)),IF(AND(ISNUMBER(D817),D817&lt;&gt;0),Accueil!$B$7,IF(NOT(_xlfn.ISFORMULA(G817)),IF(AND(ISNUMBER(G817),G817&lt;&gt;0),Accueil!$B$7,""),"")),IF(NOT(_xlfn.ISFORMULA(G817)),IF(AND(ISNUMBER(G817),G817&lt;&gt;0),Accueil!$B$7,""),""))</f>
        <v/>
      </c>
      <c r="B817" s="37"/>
      <c r="C817" s="50"/>
      <c r="D817" s="249" t="str">
        <f t="shared" ca="1" si="128"/>
        <v/>
      </c>
      <c r="E817" s="223" t="str">
        <f t="shared" ca="1" si="129"/>
        <v/>
      </c>
      <c r="F817" s="223" t="str">
        <f t="shared" ca="1" si="130"/>
        <v/>
      </c>
      <c r="G817" s="224" t="str">
        <f t="shared" ca="1" si="131"/>
        <v/>
      </c>
      <c r="H817" s="255" t="str">
        <f t="shared" ca="1" si="132"/>
        <v/>
      </c>
      <c r="I817" s="251" t="str">
        <f t="shared" ca="1" si="133"/>
        <v/>
      </c>
      <c r="J817" s="244" t="str">
        <f t="shared" ca="1" si="134"/>
        <v/>
      </c>
      <c r="K817" s="35"/>
      <c r="L817" s="148"/>
      <c r="M817" s="148"/>
      <c r="N817" s="148"/>
      <c r="O817" s="148"/>
      <c r="P817" s="148"/>
      <c r="Q817" s="148"/>
      <c r="R817" s="148"/>
      <c r="S817" s="148"/>
      <c r="T817" s="197"/>
      <c r="U817" s="35"/>
      <c r="X817" s="148"/>
      <c r="Y817" s="148"/>
      <c r="Z817" s="148"/>
      <c r="AA817" s="228" t="b">
        <f t="shared" ca="1" si="135"/>
        <v>1</v>
      </c>
      <c r="AB817" s="228" t="b">
        <f t="shared" si="136"/>
        <v>0</v>
      </c>
      <c r="AC817" s="228" t="b">
        <f ca="1">AND(Accueil!$Z$100="Régulière",Accueil!$E$5="Oui",$AA817,NOT($AB817),OR($AE817="",Accueil!$E$7="",NOT(ISNUMBER(Accueil!$E$7)),$AE817&gt;=Accueil!$E$7))</f>
        <v>0</v>
      </c>
      <c r="AD817" s="228" t="b">
        <f ca="1">AND(Accueil!$Z$100="Régulière",Accueil!$E$8="Oui",$AA817,NOT($AB817),OR($AE817="",Accueil!$E$10="",NOT(ISNUMBER(Accueil!$E$10)),$AE817&gt;=Accueil!$E$10))</f>
        <v>0</v>
      </c>
      <c r="AE817" s="247" t="str">
        <f>IF(NOT(_xlfn.ISFORMULA(A817)),IF(ISNUMBER(A817),A817,IF(NOT(_xlfn.ISFORMULA(D817)),IF(AND(ISNUMBER(D817),D817&lt;&gt;0),Accueil!$B$7,IF(NOT(_xlfn.ISFORMULA(G817)),IF(AND(ISNUMBER(G817),G817&lt;&gt;0),Accueil!$B$7,""),"")),IF(NOT(_xlfn.ISFORMULA(G817)),IF(AND(ISNUMBER(G817),G817&lt;&gt;0),Accueil!$B$7,""),""))),IF(NOT(_xlfn.ISFORMULA(D817)),IF(AND(ISNUMBER(D817),D817&lt;&gt;0),Accueil!$B$7,IF(NOT(_xlfn.ISFORMULA(G817)),IF(AND(ISNUMBER(G817),G817&lt;&gt;0),Accueil!$B$7,""),"")),IF(NOT(_xlfn.ISFORMULA(G817)),IF(AND(ISNUMBER(G817),G817&lt;&gt;0),Accueil!$B$7,""),"")))</f>
        <v/>
      </c>
      <c r="AF817" s="231" t="str">
        <f t="shared" ca="1" si="137"/>
        <v/>
      </c>
      <c r="AG817" s="231">
        <f ca="1">IF($AC817,ROUND(IF(ISNUMBER(E817),E817,0)*(IF(OR(ISNUMBER(SEARCH("Non déductible",$C817)),ISNUMBER(SEARCH("Non deductible",$C817))),0,IF(ISNUMBER(SEARCH("Repas",$C817)),0.5,IF(ISNUMBER(SEARCH("Bureau à domicile",$C817)),Accueil!$B$13,IF(OR(ISNUMBER(SEARCH("Véhicule",$C817)),ISNUMBER(SEARCH("Vehicule",$C817)),ISNUMBER(SEARCH("vehicule",$C817))),Accueil!$B$14,IFERROR(VLOOKUP($C817,$L$3:$P$43,5,FALSE),1)))))),2),0)</f>
        <v>0</v>
      </c>
      <c r="AH817" s="231">
        <f ca="1">IF($AD817,ROUND(IF(ISNUMBER(F817),F817,0)*(IF(OR(ISNUMBER(SEARCH("Non déductible",$C817)),ISNUMBER(SEARCH("Non deductible",$C817))),0,IF(ISNUMBER(SEARCH("Repas",$C817)),0.5,IF(ISNUMBER(SEARCH("Bureau à domicile",$C817)),Accueil!$B$13,IF(OR(ISNUMBER(SEARCH("Véhicule",$C817)),ISNUMBER(SEARCH("Vehicule",$C817)),ISNUMBER(SEARCH("vehicule",$C817))),Accueil!$B$14,IFERROR(VLOOKUP($C817,$L$3:$P$43,5,FALSE),1)))))),2),0)</f>
        <v>0</v>
      </c>
    </row>
    <row r="818" spans="1:34" ht="20.100000000000001" customHeight="1" x14ac:dyDescent="0.25">
      <c r="A818" s="248" t="str">
        <f>IF(NOT(_xlfn.ISFORMULA(D818)),IF(AND(ISNUMBER(D818),D818&lt;&gt;0),Accueil!$B$7,IF(NOT(_xlfn.ISFORMULA(G818)),IF(AND(ISNUMBER(G818),G818&lt;&gt;0),Accueil!$B$7,""),"")),IF(NOT(_xlfn.ISFORMULA(G818)),IF(AND(ISNUMBER(G818),G818&lt;&gt;0),Accueil!$B$7,""),""))</f>
        <v/>
      </c>
      <c r="B818" s="37"/>
      <c r="C818" s="50"/>
      <c r="D818" s="249" t="str">
        <f t="shared" ca="1" si="128"/>
        <v/>
      </c>
      <c r="E818" s="223" t="str">
        <f t="shared" ca="1" si="129"/>
        <v/>
      </c>
      <c r="F818" s="223" t="str">
        <f t="shared" ca="1" si="130"/>
        <v/>
      </c>
      <c r="G818" s="224" t="str">
        <f t="shared" ca="1" si="131"/>
        <v/>
      </c>
      <c r="H818" s="255" t="str">
        <f t="shared" ca="1" si="132"/>
        <v/>
      </c>
      <c r="I818" s="251" t="str">
        <f t="shared" ca="1" si="133"/>
        <v/>
      </c>
      <c r="J818" s="244" t="str">
        <f t="shared" ca="1" si="134"/>
        <v/>
      </c>
      <c r="K818" s="35"/>
      <c r="L818" s="148"/>
      <c r="M818" s="148"/>
      <c r="N818" s="148"/>
      <c r="O818" s="148"/>
      <c r="P818" s="148"/>
      <c r="Q818" s="148"/>
      <c r="R818" s="148"/>
      <c r="S818" s="148"/>
      <c r="T818" s="197"/>
      <c r="U818" s="35"/>
      <c r="X818" s="148"/>
      <c r="Y818" s="148"/>
      <c r="Z818" s="148"/>
      <c r="AA818" s="228" t="b">
        <f t="shared" ca="1" si="135"/>
        <v>1</v>
      </c>
      <c r="AB818" s="228" t="b">
        <f t="shared" si="136"/>
        <v>0</v>
      </c>
      <c r="AC818" s="228" t="b">
        <f ca="1">AND(Accueil!$Z$100="Régulière",Accueil!$E$5="Oui",$AA818,NOT($AB818),OR($AE818="",Accueil!$E$7="",NOT(ISNUMBER(Accueil!$E$7)),$AE818&gt;=Accueil!$E$7))</f>
        <v>0</v>
      </c>
      <c r="AD818" s="228" t="b">
        <f ca="1">AND(Accueil!$Z$100="Régulière",Accueil!$E$8="Oui",$AA818,NOT($AB818),OR($AE818="",Accueil!$E$10="",NOT(ISNUMBER(Accueil!$E$10)),$AE818&gt;=Accueil!$E$10))</f>
        <v>0</v>
      </c>
      <c r="AE818" s="247" t="str">
        <f>IF(NOT(_xlfn.ISFORMULA(A818)),IF(ISNUMBER(A818),A818,IF(NOT(_xlfn.ISFORMULA(D818)),IF(AND(ISNUMBER(D818),D818&lt;&gt;0),Accueil!$B$7,IF(NOT(_xlfn.ISFORMULA(G818)),IF(AND(ISNUMBER(G818),G818&lt;&gt;0),Accueil!$B$7,""),"")),IF(NOT(_xlfn.ISFORMULA(G818)),IF(AND(ISNUMBER(G818),G818&lt;&gt;0),Accueil!$B$7,""),""))),IF(NOT(_xlfn.ISFORMULA(D818)),IF(AND(ISNUMBER(D818),D818&lt;&gt;0),Accueil!$B$7,IF(NOT(_xlfn.ISFORMULA(G818)),IF(AND(ISNUMBER(G818),G818&lt;&gt;0),Accueil!$B$7,""),"")),IF(NOT(_xlfn.ISFORMULA(G818)),IF(AND(ISNUMBER(G818),G818&lt;&gt;0),Accueil!$B$7,""),"")))</f>
        <v/>
      </c>
      <c r="AF818" s="231" t="str">
        <f t="shared" ca="1" si="137"/>
        <v/>
      </c>
      <c r="AG818" s="231">
        <f ca="1">IF($AC818,ROUND(IF(ISNUMBER(E818),E818,0)*(IF(OR(ISNUMBER(SEARCH("Non déductible",$C818)),ISNUMBER(SEARCH("Non deductible",$C818))),0,IF(ISNUMBER(SEARCH("Repas",$C818)),0.5,IF(ISNUMBER(SEARCH("Bureau à domicile",$C818)),Accueil!$B$13,IF(OR(ISNUMBER(SEARCH("Véhicule",$C818)),ISNUMBER(SEARCH("Vehicule",$C818)),ISNUMBER(SEARCH("vehicule",$C818))),Accueil!$B$14,IFERROR(VLOOKUP($C818,$L$3:$P$43,5,FALSE),1)))))),2),0)</f>
        <v>0</v>
      </c>
      <c r="AH818" s="231">
        <f ca="1">IF($AD818,ROUND(IF(ISNUMBER(F818),F818,0)*(IF(OR(ISNUMBER(SEARCH("Non déductible",$C818)),ISNUMBER(SEARCH("Non deductible",$C818))),0,IF(ISNUMBER(SEARCH("Repas",$C818)),0.5,IF(ISNUMBER(SEARCH("Bureau à domicile",$C818)),Accueil!$B$13,IF(OR(ISNUMBER(SEARCH("Véhicule",$C818)),ISNUMBER(SEARCH("Vehicule",$C818)),ISNUMBER(SEARCH("vehicule",$C818))),Accueil!$B$14,IFERROR(VLOOKUP($C818,$L$3:$P$43,5,FALSE),1)))))),2),0)</f>
        <v>0</v>
      </c>
    </row>
    <row r="819" spans="1:34" ht="20.100000000000001" customHeight="1" x14ac:dyDescent="0.25">
      <c r="A819" s="248" t="str">
        <f>IF(NOT(_xlfn.ISFORMULA(D819)),IF(AND(ISNUMBER(D819),D819&lt;&gt;0),Accueil!$B$7,IF(NOT(_xlfn.ISFORMULA(G819)),IF(AND(ISNUMBER(G819),G819&lt;&gt;0),Accueil!$B$7,""),"")),IF(NOT(_xlfn.ISFORMULA(G819)),IF(AND(ISNUMBER(G819),G819&lt;&gt;0),Accueil!$B$7,""),""))</f>
        <v/>
      </c>
      <c r="B819" s="37"/>
      <c r="C819" s="50"/>
      <c r="D819" s="249" t="str">
        <f t="shared" ca="1" si="128"/>
        <v/>
      </c>
      <c r="E819" s="223" t="str">
        <f t="shared" ca="1" si="129"/>
        <v/>
      </c>
      <c r="F819" s="223" t="str">
        <f t="shared" ca="1" si="130"/>
        <v/>
      </c>
      <c r="G819" s="224" t="str">
        <f t="shared" ca="1" si="131"/>
        <v/>
      </c>
      <c r="H819" s="255" t="str">
        <f t="shared" ca="1" si="132"/>
        <v/>
      </c>
      <c r="I819" s="251" t="str">
        <f t="shared" ca="1" si="133"/>
        <v/>
      </c>
      <c r="J819" s="244" t="str">
        <f t="shared" ca="1" si="134"/>
        <v/>
      </c>
      <c r="K819" s="35"/>
      <c r="L819" s="148"/>
      <c r="M819" s="148"/>
      <c r="N819" s="148"/>
      <c r="O819" s="148"/>
      <c r="P819" s="148"/>
      <c r="Q819" s="148"/>
      <c r="R819" s="148"/>
      <c r="S819" s="148"/>
      <c r="T819" s="197"/>
      <c r="U819" s="35"/>
      <c r="X819" s="148"/>
      <c r="Y819" s="148"/>
      <c r="Z819" s="148"/>
      <c r="AA819" s="228" t="b">
        <f t="shared" ca="1" si="135"/>
        <v>1</v>
      </c>
      <c r="AB819" s="228" t="b">
        <f t="shared" si="136"/>
        <v>0</v>
      </c>
      <c r="AC819" s="228" t="b">
        <f ca="1">AND(Accueil!$Z$100="Régulière",Accueil!$E$5="Oui",$AA819,NOT($AB819),OR($AE819="",Accueil!$E$7="",NOT(ISNUMBER(Accueil!$E$7)),$AE819&gt;=Accueil!$E$7))</f>
        <v>0</v>
      </c>
      <c r="AD819" s="228" t="b">
        <f ca="1">AND(Accueil!$Z$100="Régulière",Accueil!$E$8="Oui",$AA819,NOT($AB819),OR($AE819="",Accueil!$E$10="",NOT(ISNUMBER(Accueil!$E$10)),$AE819&gt;=Accueil!$E$10))</f>
        <v>0</v>
      </c>
      <c r="AE819" s="247" t="str">
        <f>IF(NOT(_xlfn.ISFORMULA(A819)),IF(ISNUMBER(A819),A819,IF(NOT(_xlfn.ISFORMULA(D819)),IF(AND(ISNUMBER(D819),D819&lt;&gt;0),Accueil!$B$7,IF(NOT(_xlfn.ISFORMULA(G819)),IF(AND(ISNUMBER(G819),G819&lt;&gt;0),Accueil!$B$7,""),"")),IF(NOT(_xlfn.ISFORMULA(G819)),IF(AND(ISNUMBER(G819),G819&lt;&gt;0),Accueil!$B$7,""),""))),IF(NOT(_xlfn.ISFORMULA(D819)),IF(AND(ISNUMBER(D819),D819&lt;&gt;0),Accueil!$B$7,IF(NOT(_xlfn.ISFORMULA(G819)),IF(AND(ISNUMBER(G819),G819&lt;&gt;0),Accueil!$B$7,""),"")),IF(NOT(_xlfn.ISFORMULA(G819)),IF(AND(ISNUMBER(G819),G819&lt;&gt;0),Accueil!$B$7,""),"")))</f>
        <v/>
      </c>
      <c r="AF819" s="231" t="str">
        <f t="shared" ca="1" si="137"/>
        <v/>
      </c>
      <c r="AG819" s="231">
        <f ca="1">IF($AC819,ROUND(IF(ISNUMBER(E819),E819,0)*(IF(OR(ISNUMBER(SEARCH("Non déductible",$C819)),ISNUMBER(SEARCH("Non deductible",$C819))),0,IF(ISNUMBER(SEARCH("Repas",$C819)),0.5,IF(ISNUMBER(SEARCH("Bureau à domicile",$C819)),Accueil!$B$13,IF(OR(ISNUMBER(SEARCH("Véhicule",$C819)),ISNUMBER(SEARCH("Vehicule",$C819)),ISNUMBER(SEARCH("vehicule",$C819))),Accueil!$B$14,IFERROR(VLOOKUP($C819,$L$3:$P$43,5,FALSE),1)))))),2),0)</f>
        <v>0</v>
      </c>
      <c r="AH819" s="231">
        <f ca="1">IF($AD819,ROUND(IF(ISNUMBER(F819),F819,0)*(IF(OR(ISNUMBER(SEARCH("Non déductible",$C819)),ISNUMBER(SEARCH("Non deductible",$C819))),0,IF(ISNUMBER(SEARCH("Repas",$C819)),0.5,IF(ISNUMBER(SEARCH("Bureau à domicile",$C819)),Accueil!$B$13,IF(OR(ISNUMBER(SEARCH("Véhicule",$C819)),ISNUMBER(SEARCH("Vehicule",$C819)),ISNUMBER(SEARCH("vehicule",$C819))),Accueil!$B$14,IFERROR(VLOOKUP($C819,$L$3:$P$43,5,FALSE),1)))))),2),0)</f>
        <v>0</v>
      </c>
    </row>
    <row r="820" spans="1:34" ht="20.100000000000001" customHeight="1" x14ac:dyDescent="0.25">
      <c r="A820" s="248" t="str">
        <f>IF(NOT(_xlfn.ISFORMULA(D820)),IF(AND(ISNUMBER(D820),D820&lt;&gt;0),Accueil!$B$7,IF(NOT(_xlfn.ISFORMULA(G820)),IF(AND(ISNUMBER(G820),G820&lt;&gt;0),Accueil!$B$7,""),"")),IF(NOT(_xlfn.ISFORMULA(G820)),IF(AND(ISNUMBER(G820),G820&lt;&gt;0),Accueil!$B$7,""),""))</f>
        <v/>
      </c>
      <c r="B820" s="37"/>
      <c r="C820" s="50"/>
      <c r="D820" s="249" t="str">
        <f t="shared" ca="1" si="128"/>
        <v/>
      </c>
      <c r="E820" s="223" t="str">
        <f t="shared" ca="1" si="129"/>
        <v/>
      </c>
      <c r="F820" s="223" t="str">
        <f t="shared" ca="1" si="130"/>
        <v/>
      </c>
      <c r="G820" s="224" t="str">
        <f t="shared" ca="1" si="131"/>
        <v/>
      </c>
      <c r="H820" s="255" t="str">
        <f t="shared" ca="1" si="132"/>
        <v/>
      </c>
      <c r="I820" s="251" t="str">
        <f t="shared" ca="1" si="133"/>
        <v/>
      </c>
      <c r="J820" s="244" t="str">
        <f t="shared" ca="1" si="134"/>
        <v/>
      </c>
      <c r="K820" s="35"/>
      <c r="L820" s="148"/>
      <c r="M820" s="148"/>
      <c r="N820" s="148"/>
      <c r="O820" s="148"/>
      <c r="P820" s="148"/>
      <c r="Q820" s="148"/>
      <c r="R820" s="148"/>
      <c r="S820" s="148"/>
      <c r="T820" s="197"/>
      <c r="U820" s="35"/>
      <c r="X820" s="148"/>
      <c r="Y820" s="148"/>
      <c r="Z820" s="148"/>
      <c r="AA820" s="228" t="b">
        <f t="shared" ca="1" si="135"/>
        <v>1</v>
      </c>
      <c r="AB820" s="228" t="b">
        <f t="shared" si="136"/>
        <v>0</v>
      </c>
      <c r="AC820" s="228" t="b">
        <f ca="1">AND(Accueil!$Z$100="Régulière",Accueil!$E$5="Oui",$AA820,NOT($AB820),OR($AE820="",Accueil!$E$7="",NOT(ISNUMBER(Accueil!$E$7)),$AE820&gt;=Accueil!$E$7))</f>
        <v>0</v>
      </c>
      <c r="AD820" s="228" t="b">
        <f ca="1">AND(Accueil!$Z$100="Régulière",Accueil!$E$8="Oui",$AA820,NOT($AB820),OR($AE820="",Accueil!$E$10="",NOT(ISNUMBER(Accueil!$E$10)),$AE820&gt;=Accueil!$E$10))</f>
        <v>0</v>
      </c>
      <c r="AE820" s="247" t="str">
        <f>IF(NOT(_xlfn.ISFORMULA(A820)),IF(ISNUMBER(A820),A820,IF(NOT(_xlfn.ISFORMULA(D820)),IF(AND(ISNUMBER(D820),D820&lt;&gt;0),Accueil!$B$7,IF(NOT(_xlfn.ISFORMULA(G820)),IF(AND(ISNUMBER(G820),G820&lt;&gt;0),Accueil!$B$7,""),"")),IF(NOT(_xlfn.ISFORMULA(G820)),IF(AND(ISNUMBER(G820),G820&lt;&gt;0),Accueil!$B$7,""),""))),IF(NOT(_xlfn.ISFORMULA(D820)),IF(AND(ISNUMBER(D820),D820&lt;&gt;0),Accueil!$B$7,IF(NOT(_xlfn.ISFORMULA(G820)),IF(AND(ISNUMBER(G820),G820&lt;&gt;0),Accueil!$B$7,""),"")),IF(NOT(_xlfn.ISFORMULA(G820)),IF(AND(ISNUMBER(G820),G820&lt;&gt;0),Accueil!$B$7,""),"")))</f>
        <v/>
      </c>
      <c r="AF820" s="231" t="str">
        <f t="shared" ca="1" si="137"/>
        <v/>
      </c>
      <c r="AG820" s="231">
        <f ca="1">IF($AC820,ROUND(IF(ISNUMBER(E820),E820,0)*(IF(OR(ISNUMBER(SEARCH("Non déductible",$C820)),ISNUMBER(SEARCH("Non deductible",$C820))),0,IF(ISNUMBER(SEARCH("Repas",$C820)),0.5,IF(ISNUMBER(SEARCH("Bureau à domicile",$C820)),Accueil!$B$13,IF(OR(ISNUMBER(SEARCH("Véhicule",$C820)),ISNUMBER(SEARCH("Vehicule",$C820)),ISNUMBER(SEARCH("vehicule",$C820))),Accueil!$B$14,IFERROR(VLOOKUP($C820,$L$3:$P$43,5,FALSE),1)))))),2),0)</f>
        <v>0</v>
      </c>
      <c r="AH820" s="231">
        <f ca="1">IF($AD820,ROUND(IF(ISNUMBER(F820),F820,0)*(IF(OR(ISNUMBER(SEARCH("Non déductible",$C820)),ISNUMBER(SEARCH("Non deductible",$C820))),0,IF(ISNUMBER(SEARCH("Repas",$C820)),0.5,IF(ISNUMBER(SEARCH("Bureau à domicile",$C820)),Accueil!$B$13,IF(OR(ISNUMBER(SEARCH("Véhicule",$C820)),ISNUMBER(SEARCH("Vehicule",$C820)),ISNUMBER(SEARCH("vehicule",$C820))),Accueil!$B$14,IFERROR(VLOOKUP($C820,$L$3:$P$43,5,FALSE),1)))))),2),0)</f>
        <v>0</v>
      </c>
    </row>
    <row r="821" spans="1:34" ht="20.100000000000001" customHeight="1" x14ac:dyDescent="0.25">
      <c r="A821" s="248" t="str">
        <f>IF(NOT(_xlfn.ISFORMULA(D821)),IF(AND(ISNUMBER(D821),D821&lt;&gt;0),Accueil!$B$7,IF(NOT(_xlfn.ISFORMULA(G821)),IF(AND(ISNUMBER(G821),G821&lt;&gt;0),Accueil!$B$7,""),"")),IF(NOT(_xlfn.ISFORMULA(G821)),IF(AND(ISNUMBER(G821),G821&lt;&gt;0),Accueil!$B$7,""),""))</f>
        <v/>
      </c>
      <c r="B821" s="37"/>
      <c r="C821" s="50"/>
      <c r="D821" s="249" t="str">
        <f t="shared" ca="1" si="128"/>
        <v/>
      </c>
      <c r="E821" s="223" t="str">
        <f t="shared" ca="1" si="129"/>
        <v/>
      </c>
      <c r="F821" s="223" t="str">
        <f t="shared" ca="1" si="130"/>
        <v/>
      </c>
      <c r="G821" s="224" t="str">
        <f t="shared" ca="1" si="131"/>
        <v/>
      </c>
      <c r="H821" s="255" t="str">
        <f t="shared" ca="1" si="132"/>
        <v/>
      </c>
      <c r="I821" s="251" t="str">
        <f t="shared" ca="1" si="133"/>
        <v/>
      </c>
      <c r="J821" s="244" t="str">
        <f t="shared" ca="1" si="134"/>
        <v/>
      </c>
      <c r="K821" s="35"/>
      <c r="L821" s="148"/>
      <c r="M821" s="148"/>
      <c r="N821" s="148"/>
      <c r="O821" s="148"/>
      <c r="P821" s="148"/>
      <c r="Q821" s="148"/>
      <c r="R821" s="148"/>
      <c r="S821" s="148"/>
      <c r="T821" s="197"/>
      <c r="U821" s="35"/>
      <c r="X821" s="148"/>
      <c r="Y821" s="148"/>
      <c r="Z821" s="148"/>
      <c r="AA821" s="228" t="b">
        <f t="shared" ca="1" si="135"/>
        <v>1</v>
      </c>
      <c r="AB821" s="228" t="b">
        <f t="shared" si="136"/>
        <v>0</v>
      </c>
      <c r="AC821" s="228" t="b">
        <f ca="1">AND(Accueil!$Z$100="Régulière",Accueil!$E$5="Oui",$AA821,NOT($AB821),OR($AE821="",Accueil!$E$7="",NOT(ISNUMBER(Accueil!$E$7)),$AE821&gt;=Accueil!$E$7))</f>
        <v>0</v>
      </c>
      <c r="AD821" s="228" t="b">
        <f ca="1">AND(Accueil!$Z$100="Régulière",Accueil!$E$8="Oui",$AA821,NOT($AB821),OR($AE821="",Accueil!$E$10="",NOT(ISNUMBER(Accueil!$E$10)),$AE821&gt;=Accueil!$E$10))</f>
        <v>0</v>
      </c>
      <c r="AE821" s="247" t="str">
        <f>IF(NOT(_xlfn.ISFORMULA(A821)),IF(ISNUMBER(A821),A821,IF(NOT(_xlfn.ISFORMULA(D821)),IF(AND(ISNUMBER(D821),D821&lt;&gt;0),Accueil!$B$7,IF(NOT(_xlfn.ISFORMULA(G821)),IF(AND(ISNUMBER(G821),G821&lt;&gt;0),Accueil!$B$7,""),"")),IF(NOT(_xlfn.ISFORMULA(G821)),IF(AND(ISNUMBER(G821),G821&lt;&gt;0),Accueil!$B$7,""),""))),IF(NOT(_xlfn.ISFORMULA(D821)),IF(AND(ISNUMBER(D821),D821&lt;&gt;0),Accueil!$B$7,IF(NOT(_xlfn.ISFORMULA(G821)),IF(AND(ISNUMBER(G821),G821&lt;&gt;0),Accueil!$B$7,""),"")),IF(NOT(_xlfn.ISFORMULA(G821)),IF(AND(ISNUMBER(G821),G821&lt;&gt;0),Accueil!$B$7,""),"")))</f>
        <v/>
      </c>
      <c r="AF821" s="231" t="str">
        <f t="shared" ca="1" si="137"/>
        <v/>
      </c>
      <c r="AG821" s="231">
        <f ca="1">IF($AC821,ROUND(IF(ISNUMBER(E821),E821,0)*(IF(OR(ISNUMBER(SEARCH("Non déductible",$C821)),ISNUMBER(SEARCH("Non deductible",$C821))),0,IF(ISNUMBER(SEARCH("Repas",$C821)),0.5,IF(ISNUMBER(SEARCH("Bureau à domicile",$C821)),Accueil!$B$13,IF(OR(ISNUMBER(SEARCH("Véhicule",$C821)),ISNUMBER(SEARCH("Vehicule",$C821)),ISNUMBER(SEARCH("vehicule",$C821))),Accueil!$B$14,IFERROR(VLOOKUP($C821,$L$3:$P$43,5,FALSE),1)))))),2),0)</f>
        <v>0</v>
      </c>
      <c r="AH821" s="231">
        <f ca="1">IF($AD821,ROUND(IF(ISNUMBER(F821),F821,0)*(IF(OR(ISNUMBER(SEARCH("Non déductible",$C821)),ISNUMBER(SEARCH("Non deductible",$C821))),0,IF(ISNUMBER(SEARCH("Repas",$C821)),0.5,IF(ISNUMBER(SEARCH("Bureau à domicile",$C821)),Accueil!$B$13,IF(OR(ISNUMBER(SEARCH("Véhicule",$C821)),ISNUMBER(SEARCH("Vehicule",$C821)),ISNUMBER(SEARCH("vehicule",$C821))),Accueil!$B$14,IFERROR(VLOOKUP($C821,$L$3:$P$43,5,FALSE),1)))))),2),0)</f>
        <v>0</v>
      </c>
    </row>
    <row r="822" spans="1:34" ht="20.100000000000001" customHeight="1" x14ac:dyDescent="0.25">
      <c r="A822" s="248" t="str">
        <f>IF(NOT(_xlfn.ISFORMULA(D822)),IF(AND(ISNUMBER(D822),D822&lt;&gt;0),Accueil!$B$7,IF(NOT(_xlfn.ISFORMULA(G822)),IF(AND(ISNUMBER(G822),G822&lt;&gt;0),Accueil!$B$7,""),"")),IF(NOT(_xlfn.ISFORMULA(G822)),IF(AND(ISNUMBER(G822),G822&lt;&gt;0),Accueil!$B$7,""),""))</f>
        <v/>
      </c>
      <c r="B822" s="37"/>
      <c r="C822" s="50"/>
      <c r="D822" s="249" t="str">
        <f t="shared" ca="1" si="128"/>
        <v/>
      </c>
      <c r="E822" s="223" t="str">
        <f t="shared" ca="1" si="129"/>
        <v/>
      </c>
      <c r="F822" s="223" t="str">
        <f t="shared" ca="1" si="130"/>
        <v/>
      </c>
      <c r="G822" s="224" t="str">
        <f t="shared" ca="1" si="131"/>
        <v/>
      </c>
      <c r="H822" s="255" t="str">
        <f t="shared" ca="1" si="132"/>
        <v/>
      </c>
      <c r="I822" s="251" t="str">
        <f t="shared" ca="1" si="133"/>
        <v/>
      </c>
      <c r="J822" s="244" t="str">
        <f t="shared" ca="1" si="134"/>
        <v/>
      </c>
      <c r="K822" s="35"/>
      <c r="L822" s="148"/>
      <c r="M822" s="148"/>
      <c r="N822" s="148"/>
      <c r="O822" s="148"/>
      <c r="P822" s="148"/>
      <c r="Q822" s="148"/>
      <c r="R822" s="148"/>
      <c r="S822" s="148"/>
      <c r="T822" s="197"/>
      <c r="U822" s="35"/>
      <c r="X822" s="148"/>
      <c r="Y822" s="148"/>
      <c r="Z822" s="148"/>
      <c r="AA822" s="228" t="b">
        <f t="shared" ca="1" si="135"/>
        <v>1</v>
      </c>
      <c r="AB822" s="228" t="b">
        <f t="shared" si="136"/>
        <v>0</v>
      </c>
      <c r="AC822" s="228" t="b">
        <f ca="1">AND(Accueil!$Z$100="Régulière",Accueil!$E$5="Oui",$AA822,NOT($AB822),OR($AE822="",Accueil!$E$7="",NOT(ISNUMBER(Accueil!$E$7)),$AE822&gt;=Accueil!$E$7))</f>
        <v>0</v>
      </c>
      <c r="AD822" s="228" t="b">
        <f ca="1">AND(Accueil!$Z$100="Régulière",Accueil!$E$8="Oui",$AA822,NOT($AB822),OR($AE822="",Accueil!$E$10="",NOT(ISNUMBER(Accueil!$E$10)),$AE822&gt;=Accueil!$E$10))</f>
        <v>0</v>
      </c>
      <c r="AE822" s="247" t="str">
        <f>IF(NOT(_xlfn.ISFORMULA(A822)),IF(ISNUMBER(A822),A822,IF(NOT(_xlfn.ISFORMULA(D822)),IF(AND(ISNUMBER(D822),D822&lt;&gt;0),Accueil!$B$7,IF(NOT(_xlfn.ISFORMULA(G822)),IF(AND(ISNUMBER(G822),G822&lt;&gt;0),Accueil!$B$7,""),"")),IF(NOT(_xlfn.ISFORMULA(G822)),IF(AND(ISNUMBER(G822),G822&lt;&gt;0),Accueil!$B$7,""),""))),IF(NOT(_xlfn.ISFORMULA(D822)),IF(AND(ISNUMBER(D822),D822&lt;&gt;0),Accueil!$B$7,IF(NOT(_xlfn.ISFORMULA(G822)),IF(AND(ISNUMBER(G822),G822&lt;&gt;0),Accueil!$B$7,""),"")),IF(NOT(_xlfn.ISFORMULA(G822)),IF(AND(ISNUMBER(G822),G822&lt;&gt;0),Accueil!$B$7,""),"")))</f>
        <v/>
      </c>
      <c r="AF822" s="231" t="str">
        <f t="shared" ca="1" si="137"/>
        <v/>
      </c>
      <c r="AG822" s="231">
        <f ca="1">IF($AC822,ROUND(IF(ISNUMBER(E822),E822,0)*(IF(OR(ISNUMBER(SEARCH("Non déductible",$C822)),ISNUMBER(SEARCH("Non deductible",$C822))),0,IF(ISNUMBER(SEARCH("Repas",$C822)),0.5,IF(ISNUMBER(SEARCH("Bureau à domicile",$C822)),Accueil!$B$13,IF(OR(ISNUMBER(SEARCH("Véhicule",$C822)),ISNUMBER(SEARCH("Vehicule",$C822)),ISNUMBER(SEARCH("vehicule",$C822))),Accueil!$B$14,IFERROR(VLOOKUP($C822,$L$3:$P$43,5,FALSE),1)))))),2),0)</f>
        <v>0</v>
      </c>
      <c r="AH822" s="231">
        <f ca="1">IF($AD822,ROUND(IF(ISNUMBER(F822),F822,0)*(IF(OR(ISNUMBER(SEARCH("Non déductible",$C822)),ISNUMBER(SEARCH("Non deductible",$C822))),0,IF(ISNUMBER(SEARCH("Repas",$C822)),0.5,IF(ISNUMBER(SEARCH("Bureau à domicile",$C822)),Accueil!$B$13,IF(OR(ISNUMBER(SEARCH("Véhicule",$C822)),ISNUMBER(SEARCH("Vehicule",$C822)),ISNUMBER(SEARCH("vehicule",$C822))),Accueil!$B$14,IFERROR(VLOOKUP($C822,$L$3:$P$43,5,FALSE),1)))))),2),0)</f>
        <v>0</v>
      </c>
    </row>
    <row r="823" spans="1:34" ht="20.100000000000001" customHeight="1" x14ac:dyDescent="0.25">
      <c r="A823" s="248" t="str">
        <f>IF(NOT(_xlfn.ISFORMULA(D823)),IF(AND(ISNUMBER(D823),D823&lt;&gt;0),Accueil!$B$7,IF(NOT(_xlfn.ISFORMULA(G823)),IF(AND(ISNUMBER(G823),G823&lt;&gt;0),Accueil!$B$7,""),"")),IF(NOT(_xlfn.ISFORMULA(G823)),IF(AND(ISNUMBER(G823),G823&lt;&gt;0),Accueil!$B$7,""),""))</f>
        <v/>
      </c>
      <c r="B823" s="37"/>
      <c r="C823" s="50"/>
      <c r="D823" s="249" t="str">
        <f t="shared" ca="1" si="128"/>
        <v/>
      </c>
      <c r="E823" s="223" t="str">
        <f t="shared" ca="1" si="129"/>
        <v/>
      </c>
      <c r="F823" s="223" t="str">
        <f t="shared" ca="1" si="130"/>
        <v/>
      </c>
      <c r="G823" s="224" t="str">
        <f t="shared" ca="1" si="131"/>
        <v/>
      </c>
      <c r="H823" s="255" t="str">
        <f t="shared" ca="1" si="132"/>
        <v/>
      </c>
      <c r="I823" s="251" t="str">
        <f t="shared" ca="1" si="133"/>
        <v/>
      </c>
      <c r="J823" s="244" t="str">
        <f t="shared" ca="1" si="134"/>
        <v/>
      </c>
      <c r="K823" s="35"/>
      <c r="L823" s="148"/>
      <c r="M823" s="148"/>
      <c r="N823" s="148"/>
      <c r="O823" s="148"/>
      <c r="P823" s="148"/>
      <c r="Q823" s="148"/>
      <c r="R823" s="148"/>
      <c r="S823" s="148"/>
      <c r="T823" s="197"/>
      <c r="U823" s="35"/>
      <c r="X823" s="148"/>
      <c r="Y823" s="148"/>
      <c r="Z823" s="148"/>
      <c r="AA823" s="228" t="b">
        <f t="shared" ca="1" si="135"/>
        <v>1</v>
      </c>
      <c r="AB823" s="228" t="b">
        <f t="shared" si="136"/>
        <v>0</v>
      </c>
      <c r="AC823" s="228" t="b">
        <f ca="1">AND(Accueil!$Z$100="Régulière",Accueil!$E$5="Oui",$AA823,NOT($AB823),OR($AE823="",Accueil!$E$7="",NOT(ISNUMBER(Accueil!$E$7)),$AE823&gt;=Accueil!$E$7))</f>
        <v>0</v>
      </c>
      <c r="AD823" s="228" t="b">
        <f ca="1">AND(Accueil!$Z$100="Régulière",Accueil!$E$8="Oui",$AA823,NOT($AB823),OR($AE823="",Accueil!$E$10="",NOT(ISNUMBER(Accueil!$E$10)),$AE823&gt;=Accueil!$E$10))</f>
        <v>0</v>
      </c>
      <c r="AE823" s="247" t="str">
        <f>IF(NOT(_xlfn.ISFORMULA(A823)),IF(ISNUMBER(A823),A823,IF(NOT(_xlfn.ISFORMULA(D823)),IF(AND(ISNUMBER(D823),D823&lt;&gt;0),Accueil!$B$7,IF(NOT(_xlfn.ISFORMULA(G823)),IF(AND(ISNUMBER(G823),G823&lt;&gt;0),Accueil!$B$7,""),"")),IF(NOT(_xlfn.ISFORMULA(G823)),IF(AND(ISNUMBER(G823),G823&lt;&gt;0),Accueil!$B$7,""),""))),IF(NOT(_xlfn.ISFORMULA(D823)),IF(AND(ISNUMBER(D823),D823&lt;&gt;0),Accueil!$B$7,IF(NOT(_xlfn.ISFORMULA(G823)),IF(AND(ISNUMBER(G823),G823&lt;&gt;0),Accueil!$B$7,""),"")),IF(NOT(_xlfn.ISFORMULA(G823)),IF(AND(ISNUMBER(G823),G823&lt;&gt;0),Accueil!$B$7,""),"")))</f>
        <v/>
      </c>
      <c r="AF823" s="231" t="str">
        <f t="shared" ca="1" si="137"/>
        <v/>
      </c>
      <c r="AG823" s="231">
        <f ca="1">IF($AC823,ROUND(IF(ISNUMBER(E823),E823,0)*(IF(OR(ISNUMBER(SEARCH("Non déductible",$C823)),ISNUMBER(SEARCH("Non deductible",$C823))),0,IF(ISNUMBER(SEARCH("Repas",$C823)),0.5,IF(ISNUMBER(SEARCH("Bureau à domicile",$C823)),Accueil!$B$13,IF(OR(ISNUMBER(SEARCH("Véhicule",$C823)),ISNUMBER(SEARCH("Vehicule",$C823)),ISNUMBER(SEARCH("vehicule",$C823))),Accueil!$B$14,IFERROR(VLOOKUP($C823,$L$3:$P$43,5,FALSE),1)))))),2),0)</f>
        <v>0</v>
      </c>
      <c r="AH823" s="231">
        <f ca="1">IF($AD823,ROUND(IF(ISNUMBER(F823),F823,0)*(IF(OR(ISNUMBER(SEARCH("Non déductible",$C823)),ISNUMBER(SEARCH("Non deductible",$C823))),0,IF(ISNUMBER(SEARCH("Repas",$C823)),0.5,IF(ISNUMBER(SEARCH("Bureau à domicile",$C823)),Accueil!$B$13,IF(OR(ISNUMBER(SEARCH("Véhicule",$C823)),ISNUMBER(SEARCH("Vehicule",$C823)),ISNUMBER(SEARCH("vehicule",$C823))),Accueil!$B$14,IFERROR(VLOOKUP($C823,$L$3:$P$43,5,FALSE),1)))))),2),0)</f>
        <v>0</v>
      </c>
    </row>
    <row r="824" spans="1:34" ht="20.100000000000001" customHeight="1" x14ac:dyDescent="0.25">
      <c r="A824" s="248" t="str">
        <f>IF(NOT(_xlfn.ISFORMULA(D824)),IF(AND(ISNUMBER(D824),D824&lt;&gt;0),Accueil!$B$7,IF(NOT(_xlfn.ISFORMULA(G824)),IF(AND(ISNUMBER(G824),G824&lt;&gt;0),Accueil!$B$7,""),"")),IF(NOT(_xlfn.ISFORMULA(G824)),IF(AND(ISNUMBER(G824),G824&lt;&gt;0),Accueil!$B$7,""),""))</f>
        <v/>
      </c>
      <c r="B824" s="37"/>
      <c r="C824" s="50"/>
      <c r="D824" s="249" t="str">
        <f t="shared" ca="1" si="128"/>
        <v/>
      </c>
      <c r="E824" s="223" t="str">
        <f t="shared" ca="1" si="129"/>
        <v/>
      </c>
      <c r="F824" s="223" t="str">
        <f t="shared" ca="1" si="130"/>
        <v/>
      </c>
      <c r="G824" s="224" t="str">
        <f t="shared" ca="1" si="131"/>
        <v/>
      </c>
      <c r="H824" s="255" t="str">
        <f t="shared" ca="1" si="132"/>
        <v/>
      </c>
      <c r="I824" s="251" t="str">
        <f t="shared" ca="1" si="133"/>
        <v/>
      </c>
      <c r="J824" s="244" t="str">
        <f t="shared" ca="1" si="134"/>
        <v/>
      </c>
      <c r="K824" s="35"/>
      <c r="L824" s="148"/>
      <c r="M824" s="148"/>
      <c r="N824" s="148"/>
      <c r="O824" s="148"/>
      <c r="P824" s="148"/>
      <c r="Q824" s="148"/>
      <c r="R824" s="148"/>
      <c r="S824" s="148"/>
      <c r="T824" s="197"/>
      <c r="U824" s="35"/>
      <c r="X824" s="148"/>
      <c r="Y824" s="148"/>
      <c r="Z824" s="148"/>
      <c r="AA824" s="228" t="b">
        <f t="shared" ca="1" si="135"/>
        <v>1</v>
      </c>
      <c r="AB824" s="228" t="b">
        <f t="shared" si="136"/>
        <v>0</v>
      </c>
      <c r="AC824" s="228" t="b">
        <f ca="1">AND(Accueil!$Z$100="Régulière",Accueil!$E$5="Oui",$AA824,NOT($AB824),OR($AE824="",Accueil!$E$7="",NOT(ISNUMBER(Accueil!$E$7)),$AE824&gt;=Accueil!$E$7))</f>
        <v>0</v>
      </c>
      <c r="AD824" s="228" t="b">
        <f ca="1">AND(Accueil!$Z$100="Régulière",Accueil!$E$8="Oui",$AA824,NOT($AB824),OR($AE824="",Accueil!$E$10="",NOT(ISNUMBER(Accueil!$E$10)),$AE824&gt;=Accueil!$E$10))</f>
        <v>0</v>
      </c>
      <c r="AE824" s="247" t="str">
        <f>IF(NOT(_xlfn.ISFORMULA(A824)),IF(ISNUMBER(A824),A824,IF(NOT(_xlfn.ISFORMULA(D824)),IF(AND(ISNUMBER(D824),D824&lt;&gt;0),Accueil!$B$7,IF(NOT(_xlfn.ISFORMULA(G824)),IF(AND(ISNUMBER(G824),G824&lt;&gt;0),Accueil!$B$7,""),"")),IF(NOT(_xlfn.ISFORMULA(G824)),IF(AND(ISNUMBER(G824),G824&lt;&gt;0),Accueil!$B$7,""),""))),IF(NOT(_xlfn.ISFORMULA(D824)),IF(AND(ISNUMBER(D824),D824&lt;&gt;0),Accueil!$B$7,IF(NOT(_xlfn.ISFORMULA(G824)),IF(AND(ISNUMBER(G824),G824&lt;&gt;0),Accueil!$B$7,""),"")),IF(NOT(_xlfn.ISFORMULA(G824)),IF(AND(ISNUMBER(G824),G824&lt;&gt;0),Accueil!$B$7,""),"")))</f>
        <v/>
      </c>
      <c r="AF824" s="231" t="str">
        <f t="shared" ca="1" si="137"/>
        <v/>
      </c>
      <c r="AG824" s="231">
        <f ca="1">IF($AC824,ROUND(IF(ISNUMBER(E824),E824,0)*(IF(OR(ISNUMBER(SEARCH("Non déductible",$C824)),ISNUMBER(SEARCH("Non deductible",$C824))),0,IF(ISNUMBER(SEARCH("Repas",$C824)),0.5,IF(ISNUMBER(SEARCH("Bureau à domicile",$C824)),Accueil!$B$13,IF(OR(ISNUMBER(SEARCH("Véhicule",$C824)),ISNUMBER(SEARCH("Vehicule",$C824)),ISNUMBER(SEARCH("vehicule",$C824))),Accueil!$B$14,IFERROR(VLOOKUP($C824,$L$3:$P$43,5,FALSE),1)))))),2),0)</f>
        <v>0</v>
      </c>
      <c r="AH824" s="231">
        <f ca="1">IF($AD824,ROUND(IF(ISNUMBER(F824),F824,0)*(IF(OR(ISNUMBER(SEARCH("Non déductible",$C824)),ISNUMBER(SEARCH("Non deductible",$C824))),0,IF(ISNUMBER(SEARCH("Repas",$C824)),0.5,IF(ISNUMBER(SEARCH("Bureau à domicile",$C824)),Accueil!$B$13,IF(OR(ISNUMBER(SEARCH("Véhicule",$C824)),ISNUMBER(SEARCH("Vehicule",$C824)),ISNUMBER(SEARCH("vehicule",$C824))),Accueil!$B$14,IFERROR(VLOOKUP($C824,$L$3:$P$43,5,FALSE),1)))))),2),0)</f>
        <v>0</v>
      </c>
    </row>
    <row r="825" spans="1:34" ht="20.100000000000001" customHeight="1" x14ac:dyDescent="0.25">
      <c r="A825" s="248" t="str">
        <f>IF(NOT(_xlfn.ISFORMULA(D825)),IF(AND(ISNUMBER(D825),D825&lt;&gt;0),Accueil!$B$7,IF(NOT(_xlfn.ISFORMULA(G825)),IF(AND(ISNUMBER(G825),G825&lt;&gt;0),Accueil!$B$7,""),"")),IF(NOT(_xlfn.ISFORMULA(G825)),IF(AND(ISNUMBER(G825),G825&lt;&gt;0),Accueil!$B$7,""),""))</f>
        <v/>
      </c>
      <c r="B825" s="37"/>
      <c r="C825" s="50"/>
      <c r="D825" s="249" t="str">
        <f t="shared" ca="1" si="128"/>
        <v/>
      </c>
      <c r="E825" s="223" t="str">
        <f t="shared" ca="1" si="129"/>
        <v/>
      </c>
      <c r="F825" s="223" t="str">
        <f t="shared" ca="1" si="130"/>
        <v/>
      </c>
      <c r="G825" s="224" t="str">
        <f t="shared" ca="1" si="131"/>
        <v/>
      </c>
      <c r="H825" s="255" t="str">
        <f t="shared" ca="1" si="132"/>
        <v/>
      </c>
      <c r="I825" s="251" t="str">
        <f t="shared" ca="1" si="133"/>
        <v/>
      </c>
      <c r="J825" s="244" t="str">
        <f t="shared" ca="1" si="134"/>
        <v/>
      </c>
      <c r="K825" s="35"/>
      <c r="L825" s="148"/>
      <c r="M825" s="148"/>
      <c r="N825" s="148"/>
      <c r="O825" s="148"/>
      <c r="P825" s="148"/>
      <c r="Q825" s="148"/>
      <c r="R825" s="148"/>
      <c r="S825" s="148"/>
      <c r="T825" s="197"/>
      <c r="U825" s="35"/>
      <c r="X825" s="148"/>
      <c r="Y825" s="148"/>
      <c r="Z825" s="148"/>
      <c r="AA825" s="228" t="b">
        <f t="shared" ca="1" si="135"/>
        <v>1</v>
      </c>
      <c r="AB825" s="228" t="b">
        <f t="shared" si="136"/>
        <v>0</v>
      </c>
      <c r="AC825" s="228" t="b">
        <f ca="1">AND(Accueil!$Z$100="Régulière",Accueil!$E$5="Oui",$AA825,NOT($AB825),OR($AE825="",Accueil!$E$7="",NOT(ISNUMBER(Accueil!$E$7)),$AE825&gt;=Accueil!$E$7))</f>
        <v>0</v>
      </c>
      <c r="AD825" s="228" t="b">
        <f ca="1">AND(Accueil!$Z$100="Régulière",Accueil!$E$8="Oui",$AA825,NOT($AB825),OR($AE825="",Accueil!$E$10="",NOT(ISNUMBER(Accueil!$E$10)),$AE825&gt;=Accueil!$E$10))</f>
        <v>0</v>
      </c>
      <c r="AE825" s="247" t="str">
        <f>IF(NOT(_xlfn.ISFORMULA(A825)),IF(ISNUMBER(A825),A825,IF(NOT(_xlfn.ISFORMULA(D825)),IF(AND(ISNUMBER(D825),D825&lt;&gt;0),Accueil!$B$7,IF(NOT(_xlfn.ISFORMULA(G825)),IF(AND(ISNUMBER(G825),G825&lt;&gt;0),Accueil!$B$7,""),"")),IF(NOT(_xlfn.ISFORMULA(G825)),IF(AND(ISNUMBER(G825),G825&lt;&gt;0),Accueil!$B$7,""),""))),IF(NOT(_xlfn.ISFORMULA(D825)),IF(AND(ISNUMBER(D825),D825&lt;&gt;0),Accueil!$B$7,IF(NOT(_xlfn.ISFORMULA(G825)),IF(AND(ISNUMBER(G825),G825&lt;&gt;0),Accueil!$B$7,""),"")),IF(NOT(_xlfn.ISFORMULA(G825)),IF(AND(ISNUMBER(G825),G825&lt;&gt;0),Accueil!$B$7,""),"")))</f>
        <v/>
      </c>
      <c r="AF825" s="231" t="str">
        <f t="shared" ca="1" si="137"/>
        <v/>
      </c>
      <c r="AG825" s="231">
        <f ca="1">IF($AC825,ROUND(IF(ISNUMBER(E825),E825,0)*(IF(OR(ISNUMBER(SEARCH("Non déductible",$C825)),ISNUMBER(SEARCH("Non deductible",$C825))),0,IF(ISNUMBER(SEARCH("Repas",$C825)),0.5,IF(ISNUMBER(SEARCH("Bureau à domicile",$C825)),Accueil!$B$13,IF(OR(ISNUMBER(SEARCH("Véhicule",$C825)),ISNUMBER(SEARCH("Vehicule",$C825)),ISNUMBER(SEARCH("vehicule",$C825))),Accueil!$B$14,IFERROR(VLOOKUP($C825,$L$3:$P$43,5,FALSE),1)))))),2),0)</f>
        <v>0</v>
      </c>
      <c r="AH825" s="231">
        <f ca="1">IF($AD825,ROUND(IF(ISNUMBER(F825),F825,0)*(IF(OR(ISNUMBER(SEARCH("Non déductible",$C825)),ISNUMBER(SEARCH("Non deductible",$C825))),0,IF(ISNUMBER(SEARCH("Repas",$C825)),0.5,IF(ISNUMBER(SEARCH("Bureau à domicile",$C825)),Accueil!$B$13,IF(OR(ISNUMBER(SEARCH("Véhicule",$C825)),ISNUMBER(SEARCH("Vehicule",$C825)),ISNUMBER(SEARCH("vehicule",$C825))),Accueil!$B$14,IFERROR(VLOOKUP($C825,$L$3:$P$43,5,FALSE),1)))))),2),0)</f>
        <v>0</v>
      </c>
    </row>
    <row r="826" spans="1:34" ht="20.100000000000001" customHeight="1" x14ac:dyDescent="0.25">
      <c r="A826" s="248" t="str">
        <f>IF(NOT(_xlfn.ISFORMULA(D826)),IF(AND(ISNUMBER(D826),D826&lt;&gt;0),Accueil!$B$7,IF(NOT(_xlfn.ISFORMULA(G826)),IF(AND(ISNUMBER(G826),G826&lt;&gt;0),Accueil!$B$7,""),"")),IF(NOT(_xlfn.ISFORMULA(G826)),IF(AND(ISNUMBER(G826),G826&lt;&gt;0),Accueil!$B$7,""),""))</f>
        <v/>
      </c>
      <c r="B826" s="37"/>
      <c r="C826" s="50"/>
      <c r="D826" s="249" t="str">
        <f t="shared" ca="1" si="128"/>
        <v/>
      </c>
      <c r="E826" s="223" t="str">
        <f t="shared" ca="1" si="129"/>
        <v/>
      </c>
      <c r="F826" s="223" t="str">
        <f t="shared" ca="1" si="130"/>
        <v/>
      </c>
      <c r="G826" s="224" t="str">
        <f t="shared" ca="1" si="131"/>
        <v/>
      </c>
      <c r="H826" s="255" t="str">
        <f t="shared" ca="1" si="132"/>
        <v/>
      </c>
      <c r="I826" s="251" t="str">
        <f t="shared" ca="1" si="133"/>
        <v/>
      </c>
      <c r="J826" s="244" t="str">
        <f t="shared" ca="1" si="134"/>
        <v/>
      </c>
      <c r="K826" s="35"/>
      <c r="L826" s="148"/>
      <c r="M826" s="148"/>
      <c r="N826" s="148"/>
      <c r="O826" s="148"/>
      <c r="P826" s="148"/>
      <c r="Q826" s="148"/>
      <c r="R826" s="148"/>
      <c r="S826" s="148"/>
      <c r="T826" s="197"/>
      <c r="U826" s="35"/>
      <c r="X826" s="148"/>
      <c r="Y826" s="148"/>
      <c r="Z826" s="148"/>
      <c r="AA826" s="228" t="b">
        <f t="shared" ca="1" si="135"/>
        <v>1</v>
      </c>
      <c r="AB826" s="228" t="b">
        <f t="shared" si="136"/>
        <v>0</v>
      </c>
      <c r="AC826" s="228" t="b">
        <f ca="1">AND(Accueil!$Z$100="Régulière",Accueil!$E$5="Oui",$AA826,NOT($AB826),OR($AE826="",Accueil!$E$7="",NOT(ISNUMBER(Accueil!$E$7)),$AE826&gt;=Accueil!$E$7))</f>
        <v>0</v>
      </c>
      <c r="AD826" s="228" t="b">
        <f ca="1">AND(Accueil!$Z$100="Régulière",Accueil!$E$8="Oui",$AA826,NOT($AB826),OR($AE826="",Accueil!$E$10="",NOT(ISNUMBER(Accueil!$E$10)),$AE826&gt;=Accueil!$E$10))</f>
        <v>0</v>
      </c>
      <c r="AE826" s="247" t="str">
        <f>IF(NOT(_xlfn.ISFORMULA(A826)),IF(ISNUMBER(A826),A826,IF(NOT(_xlfn.ISFORMULA(D826)),IF(AND(ISNUMBER(D826),D826&lt;&gt;0),Accueil!$B$7,IF(NOT(_xlfn.ISFORMULA(G826)),IF(AND(ISNUMBER(G826),G826&lt;&gt;0),Accueil!$B$7,""),"")),IF(NOT(_xlfn.ISFORMULA(G826)),IF(AND(ISNUMBER(G826),G826&lt;&gt;0),Accueil!$B$7,""),""))),IF(NOT(_xlfn.ISFORMULA(D826)),IF(AND(ISNUMBER(D826),D826&lt;&gt;0),Accueil!$B$7,IF(NOT(_xlfn.ISFORMULA(G826)),IF(AND(ISNUMBER(G826),G826&lt;&gt;0),Accueil!$B$7,""),"")),IF(NOT(_xlfn.ISFORMULA(G826)),IF(AND(ISNUMBER(G826),G826&lt;&gt;0),Accueil!$B$7,""),"")))</f>
        <v/>
      </c>
      <c r="AF826" s="231" t="str">
        <f t="shared" ca="1" si="137"/>
        <v/>
      </c>
      <c r="AG826" s="231">
        <f ca="1">IF($AC826,ROUND(IF(ISNUMBER(E826),E826,0)*(IF(OR(ISNUMBER(SEARCH("Non déductible",$C826)),ISNUMBER(SEARCH("Non deductible",$C826))),0,IF(ISNUMBER(SEARCH("Repas",$C826)),0.5,IF(ISNUMBER(SEARCH("Bureau à domicile",$C826)),Accueil!$B$13,IF(OR(ISNUMBER(SEARCH("Véhicule",$C826)),ISNUMBER(SEARCH("Vehicule",$C826)),ISNUMBER(SEARCH("vehicule",$C826))),Accueil!$B$14,IFERROR(VLOOKUP($C826,$L$3:$P$43,5,FALSE),1)))))),2),0)</f>
        <v>0</v>
      </c>
      <c r="AH826" s="231">
        <f ca="1">IF($AD826,ROUND(IF(ISNUMBER(F826),F826,0)*(IF(OR(ISNUMBER(SEARCH("Non déductible",$C826)),ISNUMBER(SEARCH("Non deductible",$C826))),0,IF(ISNUMBER(SEARCH("Repas",$C826)),0.5,IF(ISNUMBER(SEARCH("Bureau à domicile",$C826)),Accueil!$B$13,IF(OR(ISNUMBER(SEARCH("Véhicule",$C826)),ISNUMBER(SEARCH("Vehicule",$C826)),ISNUMBER(SEARCH("vehicule",$C826))),Accueil!$B$14,IFERROR(VLOOKUP($C826,$L$3:$P$43,5,FALSE),1)))))),2),0)</f>
        <v>0</v>
      </c>
    </row>
    <row r="827" spans="1:34" ht="20.100000000000001" customHeight="1" x14ac:dyDescent="0.25">
      <c r="A827" s="248" t="str">
        <f>IF(NOT(_xlfn.ISFORMULA(D827)),IF(AND(ISNUMBER(D827),D827&lt;&gt;0),Accueil!$B$7,IF(NOT(_xlfn.ISFORMULA(G827)),IF(AND(ISNUMBER(G827),G827&lt;&gt;0),Accueil!$B$7,""),"")),IF(NOT(_xlfn.ISFORMULA(G827)),IF(AND(ISNUMBER(G827),G827&lt;&gt;0),Accueil!$B$7,""),""))</f>
        <v/>
      </c>
      <c r="B827" s="37"/>
      <c r="C827" s="50"/>
      <c r="D827" s="249" t="str">
        <f t="shared" ca="1" si="128"/>
        <v/>
      </c>
      <c r="E827" s="223" t="str">
        <f t="shared" ca="1" si="129"/>
        <v/>
      </c>
      <c r="F827" s="223" t="str">
        <f t="shared" ca="1" si="130"/>
        <v/>
      </c>
      <c r="G827" s="224" t="str">
        <f t="shared" ca="1" si="131"/>
        <v/>
      </c>
      <c r="H827" s="255" t="str">
        <f t="shared" ca="1" si="132"/>
        <v/>
      </c>
      <c r="I827" s="251" t="str">
        <f t="shared" ca="1" si="133"/>
        <v/>
      </c>
      <c r="J827" s="244" t="str">
        <f t="shared" ca="1" si="134"/>
        <v/>
      </c>
      <c r="K827" s="35"/>
      <c r="L827" s="148"/>
      <c r="M827" s="148"/>
      <c r="N827" s="148"/>
      <c r="O827" s="148"/>
      <c r="P827" s="148"/>
      <c r="Q827" s="148"/>
      <c r="R827" s="148"/>
      <c r="S827" s="148"/>
      <c r="T827" s="197"/>
      <c r="U827" s="35"/>
      <c r="X827" s="148"/>
      <c r="Y827" s="148"/>
      <c r="Z827" s="148"/>
      <c r="AA827" s="228" t="b">
        <f t="shared" ca="1" si="135"/>
        <v>1</v>
      </c>
      <c r="AB827" s="228" t="b">
        <f t="shared" si="136"/>
        <v>0</v>
      </c>
      <c r="AC827" s="228" t="b">
        <f ca="1">AND(Accueil!$Z$100="Régulière",Accueil!$E$5="Oui",$AA827,NOT($AB827),OR($AE827="",Accueil!$E$7="",NOT(ISNUMBER(Accueil!$E$7)),$AE827&gt;=Accueil!$E$7))</f>
        <v>0</v>
      </c>
      <c r="AD827" s="228" t="b">
        <f ca="1">AND(Accueil!$Z$100="Régulière",Accueil!$E$8="Oui",$AA827,NOT($AB827),OR($AE827="",Accueil!$E$10="",NOT(ISNUMBER(Accueil!$E$10)),$AE827&gt;=Accueil!$E$10))</f>
        <v>0</v>
      </c>
      <c r="AE827" s="247" t="str">
        <f>IF(NOT(_xlfn.ISFORMULA(A827)),IF(ISNUMBER(A827),A827,IF(NOT(_xlfn.ISFORMULA(D827)),IF(AND(ISNUMBER(D827),D827&lt;&gt;0),Accueil!$B$7,IF(NOT(_xlfn.ISFORMULA(G827)),IF(AND(ISNUMBER(G827),G827&lt;&gt;0),Accueil!$B$7,""),"")),IF(NOT(_xlfn.ISFORMULA(G827)),IF(AND(ISNUMBER(G827),G827&lt;&gt;0),Accueil!$B$7,""),""))),IF(NOT(_xlfn.ISFORMULA(D827)),IF(AND(ISNUMBER(D827),D827&lt;&gt;0),Accueil!$B$7,IF(NOT(_xlfn.ISFORMULA(G827)),IF(AND(ISNUMBER(G827),G827&lt;&gt;0),Accueil!$B$7,""),"")),IF(NOT(_xlfn.ISFORMULA(G827)),IF(AND(ISNUMBER(G827),G827&lt;&gt;0),Accueil!$B$7,""),"")))</f>
        <v/>
      </c>
      <c r="AF827" s="231" t="str">
        <f t="shared" ca="1" si="137"/>
        <v/>
      </c>
      <c r="AG827" s="231">
        <f ca="1">IF($AC827,ROUND(IF(ISNUMBER(E827),E827,0)*(IF(OR(ISNUMBER(SEARCH("Non déductible",$C827)),ISNUMBER(SEARCH("Non deductible",$C827))),0,IF(ISNUMBER(SEARCH("Repas",$C827)),0.5,IF(ISNUMBER(SEARCH("Bureau à domicile",$C827)),Accueil!$B$13,IF(OR(ISNUMBER(SEARCH("Véhicule",$C827)),ISNUMBER(SEARCH("Vehicule",$C827)),ISNUMBER(SEARCH("vehicule",$C827))),Accueil!$B$14,IFERROR(VLOOKUP($C827,$L$3:$P$43,5,FALSE),1)))))),2),0)</f>
        <v>0</v>
      </c>
      <c r="AH827" s="231">
        <f ca="1">IF($AD827,ROUND(IF(ISNUMBER(F827),F827,0)*(IF(OR(ISNUMBER(SEARCH("Non déductible",$C827)),ISNUMBER(SEARCH("Non deductible",$C827))),0,IF(ISNUMBER(SEARCH("Repas",$C827)),0.5,IF(ISNUMBER(SEARCH("Bureau à domicile",$C827)),Accueil!$B$13,IF(OR(ISNUMBER(SEARCH("Véhicule",$C827)),ISNUMBER(SEARCH("Vehicule",$C827)),ISNUMBER(SEARCH("vehicule",$C827))),Accueil!$B$14,IFERROR(VLOOKUP($C827,$L$3:$P$43,5,FALSE),1)))))),2),0)</f>
        <v>0</v>
      </c>
    </row>
    <row r="828" spans="1:34" ht="20.100000000000001" customHeight="1" x14ac:dyDescent="0.25">
      <c r="A828" s="248" t="str">
        <f>IF(NOT(_xlfn.ISFORMULA(D828)),IF(AND(ISNUMBER(D828),D828&lt;&gt;0),Accueil!$B$7,IF(NOT(_xlfn.ISFORMULA(G828)),IF(AND(ISNUMBER(G828),G828&lt;&gt;0),Accueil!$B$7,""),"")),IF(NOT(_xlfn.ISFORMULA(G828)),IF(AND(ISNUMBER(G828),G828&lt;&gt;0),Accueil!$B$7,""),""))</f>
        <v/>
      </c>
      <c r="B828" s="37"/>
      <c r="C828" s="50"/>
      <c r="D828" s="249" t="str">
        <f t="shared" ca="1" si="128"/>
        <v/>
      </c>
      <c r="E828" s="223" t="str">
        <f t="shared" ca="1" si="129"/>
        <v/>
      </c>
      <c r="F828" s="223" t="str">
        <f t="shared" ca="1" si="130"/>
        <v/>
      </c>
      <c r="G828" s="224" t="str">
        <f t="shared" ca="1" si="131"/>
        <v/>
      </c>
      <c r="H828" s="255" t="str">
        <f t="shared" ca="1" si="132"/>
        <v/>
      </c>
      <c r="I828" s="251" t="str">
        <f t="shared" ca="1" si="133"/>
        <v/>
      </c>
      <c r="J828" s="244" t="str">
        <f t="shared" ca="1" si="134"/>
        <v/>
      </c>
      <c r="K828" s="35"/>
      <c r="L828" s="148"/>
      <c r="M828" s="148"/>
      <c r="N828" s="148"/>
      <c r="O828" s="148"/>
      <c r="P828" s="148"/>
      <c r="Q828" s="148"/>
      <c r="R828" s="148"/>
      <c r="S828" s="148"/>
      <c r="T828" s="197"/>
      <c r="U828" s="35"/>
      <c r="X828" s="148"/>
      <c r="Y828" s="148"/>
      <c r="Z828" s="148"/>
      <c r="AA828" s="228" t="b">
        <f t="shared" ca="1" si="135"/>
        <v>1</v>
      </c>
      <c r="AB828" s="228" t="b">
        <f t="shared" si="136"/>
        <v>0</v>
      </c>
      <c r="AC828" s="228" t="b">
        <f ca="1">AND(Accueil!$Z$100="Régulière",Accueil!$E$5="Oui",$AA828,NOT($AB828),OR($AE828="",Accueil!$E$7="",NOT(ISNUMBER(Accueil!$E$7)),$AE828&gt;=Accueil!$E$7))</f>
        <v>0</v>
      </c>
      <c r="AD828" s="228" t="b">
        <f ca="1">AND(Accueil!$Z$100="Régulière",Accueil!$E$8="Oui",$AA828,NOT($AB828),OR($AE828="",Accueil!$E$10="",NOT(ISNUMBER(Accueil!$E$10)),$AE828&gt;=Accueil!$E$10))</f>
        <v>0</v>
      </c>
      <c r="AE828" s="247" t="str">
        <f>IF(NOT(_xlfn.ISFORMULA(A828)),IF(ISNUMBER(A828),A828,IF(NOT(_xlfn.ISFORMULA(D828)),IF(AND(ISNUMBER(D828),D828&lt;&gt;0),Accueil!$B$7,IF(NOT(_xlfn.ISFORMULA(G828)),IF(AND(ISNUMBER(G828),G828&lt;&gt;0),Accueil!$B$7,""),"")),IF(NOT(_xlfn.ISFORMULA(G828)),IF(AND(ISNUMBER(G828),G828&lt;&gt;0),Accueil!$B$7,""),""))),IF(NOT(_xlfn.ISFORMULA(D828)),IF(AND(ISNUMBER(D828),D828&lt;&gt;0),Accueil!$B$7,IF(NOT(_xlfn.ISFORMULA(G828)),IF(AND(ISNUMBER(G828),G828&lt;&gt;0),Accueil!$B$7,""),"")),IF(NOT(_xlfn.ISFORMULA(G828)),IF(AND(ISNUMBER(G828),G828&lt;&gt;0),Accueil!$B$7,""),"")))</f>
        <v/>
      </c>
      <c r="AF828" s="231" t="str">
        <f t="shared" ca="1" si="137"/>
        <v/>
      </c>
      <c r="AG828" s="231">
        <f ca="1">IF($AC828,ROUND(IF(ISNUMBER(E828),E828,0)*(IF(OR(ISNUMBER(SEARCH("Non déductible",$C828)),ISNUMBER(SEARCH("Non deductible",$C828))),0,IF(ISNUMBER(SEARCH("Repas",$C828)),0.5,IF(ISNUMBER(SEARCH("Bureau à domicile",$C828)),Accueil!$B$13,IF(OR(ISNUMBER(SEARCH("Véhicule",$C828)),ISNUMBER(SEARCH("Vehicule",$C828)),ISNUMBER(SEARCH("vehicule",$C828))),Accueil!$B$14,IFERROR(VLOOKUP($C828,$L$3:$P$43,5,FALSE),1)))))),2),0)</f>
        <v>0</v>
      </c>
      <c r="AH828" s="231">
        <f ca="1">IF($AD828,ROUND(IF(ISNUMBER(F828),F828,0)*(IF(OR(ISNUMBER(SEARCH("Non déductible",$C828)),ISNUMBER(SEARCH("Non deductible",$C828))),0,IF(ISNUMBER(SEARCH("Repas",$C828)),0.5,IF(ISNUMBER(SEARCH("Bureau à domicile",$C828)),Accueil!$B$13,IF(OR(ISNUMBER(SEARCH("Véhicule",$C828)),ISNUMBER(SEARCH("Vehicule",$C828)),ISNUMBER(SEARCH("vehicule",$C828))),Accueil!$B$14,IFERROR(VLOOKUP($C828,$L$3:$P$43,5,FALSE),1)))))),2),0)</f>
        <v>0</v>
      </c>
    </row>
    <row r="829" spans="1:34" ht="20.100000000000001" customHeight="1" x14ac:dyDescent="0.25">
      <c r="A829" s="248" t="str">
        <f>IF(NOT(_xlfn.ISFORMULA(D829)),IF(AND(ISNUMBER(D829),D829&lt;&gt;0),Accueil!$B$7,IF(NOT(_xlfn.ISFORMULA(G829)),IF(AND(ISNUMBER(G829),G829&lt;&gt;0),Accueil!$B$7,""),"")),IF(NOT(_xlfn.ISFORMULA(G829)),IF(AND(ISNUMBER(G829),G829&lt;&gt;0),Accueil!$B$7,""),""))</f>
        <v/>
      </c>
      <c r="B829" s="37"/>
      <c r="C829" s="50"/>
      <c r="D829" s="249" t="str">
        <f t="shared" ca="1" si="128"/>
        <v/>
      </c>
      <c r="E829" s="223" t="str">
        <f t="shared" ca="1" si="129"/>
        <v/>
      </c>
      <c r="F829" s="223" t="str">
        <f t="shared" ca="1" si="130"/>
        <v/>
      </c>
      <c r="G829" s="224" t="str">
        <f t="shared" ca="1" si="131"/>
        <v/>
      </c>
      <c r="H829" s="255" t="str">
        <f t="shared" ca="1" si="132"/>
        <v/>
      </c>
      <c r="I829" s="251" t="str">
        <f t="shared" ca="1" si="133"/>
        <v/>
      </c>
      <c r="J829" s="244" t="str">
        <f t="shared" ca="1" si="134"/>
        <v/>
      </c>
      <c r="K829" s="35"/>
      <c r="L829" s="148"/>
      <c r="M829" s="148"/>
      <c r="N829" s="148"/>
      <c r="O829" s="148"/>
      <c r="P829" s="148"/>
      <c r="Q829" s="148"/>
      <c r="R829" s="148"/>
      <c r="S829" s="148"/>
      <c r="T829" s="197"/>
      <c r="U829" s="35"/>
      <c r="X829" s="148"/>
      <c r="Y829" s="148"/>
      <c r="Z829" s="148"/>
      <c r="AA829" s="228" t="b">
        <f t="shared" ca="1" si="135"/>
        <v>1</v>
      </c>
      <c r="AB829" s="228" t="b">
        <f t="shared" si="136"/>
        <v>0</v>
      </c>
      <c r="AC829" s="228" t="b">
        <f ca="1">AND(Accueil!$Z$100="Régulière",Accueil!$E$5="Oui",$AA829,NOT($AB829),OR($AE829="",Accueil!$E$7="",NOT(ISNUMBER(Accueil!$E$7)),$AE829&gt;=Accueil!$E$7))</f>
        <v>0</v>
      </c>
      <c r="AD829" s="228" t="b">
        <f ca="1">AND(Accueil!$Z$100="Régulière",Accueil!$E$8="Oui",$AA829,NOT($AB829),OR($AE829="",Accueil!$E$10="",NOT(ISNUMBER(Accueil!$E$10)),$AE829&gt;=Accueil!$E$10))</f>
        <v>0</v>
      </c>
      <c r="AE829" s="247" t="str">
        <f>IF(NOT(_xlfn.ISFORMULA(A829)),IF(ISNUMBER(A829),A829,IF(NOT(_xlfn.ISFORMULA(D829)),IF(AND(ISNUMBER(D829),D829&lt;&gt;0),Accueil!$B$7,IF(NOT(_xlfn.ISFORMULA(G829)),IF(AND(ISNUMBER(G829),G829&lt;&gt;0),Accueil!$B$7,""),"")),IF(NOT(_xlfn.ISFORMULA(G829)),IF(AND(ISNUMBER(G829),G829&lt;&gt;0),Accueil!$B$7,""),""))),IF(NOT(_xlfn.ISFORMULA(D829)),IF(AND(ISNUMBER(D829),D829&lt;&gt;0),Accueil!$B$7,IF(NOT(_xlfn.ISFORMULA(G829)),IF(AND(ISNUMBER(G829),G829&lt;&gt;0),Accueil!$B$7,""),"")),IF(NOT(_xlfn.ISFORMULA(G829)),IF(AND(ISNUMBER(G829),G829&lt;&gt;0),Accueil!$B$7,""),"")))</f>
        <v/>
      </c>
      <c r="AF829" s="231" t="str">
        <f t="shared" ca="1" si="137"/>
        <v/>
      </c>
      <c r="AG829" s="231">
        <f ca="1">IF($AC829,ROUND(IF(ISNUMBER(E829),E829,0)*(IF(OR(ISNUMBER(SEARCH("Non déductible",$C829)),ISNUMBER(SEARCH("Non deductible",$C829))),0,IF(ISNUMBER(SEARCH("Repas",$C829)),0.5,IF(ISNUMBER(SEARCH("Bureau à domicile",$C829)),Accueil!$B$13,IF(OR(ISNUMBER(SEARCH("Véhicule",$C829)),ISNUMBER(SEARCH("Vehicule",$C829)),ISNUMBER(SEARCH("vehicule",$C829))),Accueil!$B$14,IFERROR(VLOOKUP($C829,$L$3:$P$43,5,FALSE),1)))))),2),0)</f>
        <v>0</v>
      </c>
      <c r="AH829" s="231">
        <f ca="1">IF($AD829,ROUND(IF(ISNUMBER(F829),F829,0)*(IF(OR(ISNUMBER(SEARCH("Non déductible",$C829)),ISNUMBER(SEARCH("Non deductible",$C829))),0,IF(ISNUMBER(SEARCH("Repas",$C829)),0.5,IF(ISNUMBER(SEARCH("Bureau à domicile",$C829)),Accueil!$B$13,IF(OR(ISNUMBER(SEARCH("Véhicule",$C829)),ISNUMBER(SEARCH("Vehicule",$C829)),ISNUMBER(SEARCH("vehicule",$C829))),Accueil!$B$14,IFERROR(VLOOKUP($C829,$L$3:$P$43,5,FALSE),1)))))),2),0)</f>
        <v>0</v>
      </c>
    </row>
    <row r="830" spans="1:34" ht="20.100000000000001" customHeight="1" x14ac:dyDescent="0.25">
      <c r="A830" s="248" t="str">
        <f>IF(NOT(_xlfn.ISFORMULA(D830)),IF(AND(ISNUMBER(D830),D830&lt;&gt;0),Accueil!$B$7,IF(NOT(_xlfn.ISFORMULA(G830)),IF(AND(ISNUMBER(G830),G830&lt;&gt;0),Accueil!$B$7,""),"")),IF(NOT(_xlfn.ISFORMULA(G830)),IF(AND(ISNUMBER(G830),G830&lt;&gt;0),Accueil!$B$7,""),""))</f>
        <v/>
      </c>
      <c r="B830" s="37"/>
      <c r="C830" s="50"/>
      <c r="D830" s="249" t="str">
        <f t="shared" ca="1" si="128"/>
        <v/>
      </c>
      <c r="E830" s="223" t="str">
        <f t="shared" ca="1" si="129"/>
        <v/>
      </c>
      <c r="F830" s="223" t="str">
        <f t="shared" ca="1" si="130"/>
        <v/>
      </c>
      <c r="G830" s="224" t="str">
        <f t="shared" ca="1" si="131"/>
        <v/>
      </c>
      <c r="H830" s="255" t="str">
        <f t="shared" ca="1" si="132"/>
        <v/>
      </c>
      <c r="I830" s="251" t="str">
        <f t="shared" ca="1" si="133"/>
        <v/>
      </c>
      <c r="J830" s="244" t="str">
        <f t="shared" ca="1" si="134"/>
        <v/>
      </c>
      <c r="K830" s="35"/>
      <c r="L830" s="148"/>
      <c r="M830" s="148"/>
      <c r="N830" s="148"/>
      <c r="O830" s="148"/>
      <c r="P830" s="148"/>
      <c r="Q830" s="148"/>
      <c r="R830" s="148"/>
      <c r="S830" s="148"/>
      <c r="T830" s="197"/>
      <c r="U830" s="35"/>
      <c r="X830" s="148"/>
      <c r="Y830" s="148"/>
      <c r="Z830" s="148"/>
      <c r="AA830" s="228" t="b">
        <f t="shared" ca="1" si="135"/>
        <v>1</v>
      </c>
      <c r="AB830" s="228" t="b">
        <f t="shared" si="136"/>
        <v>0</v>
      </c>
      <c r="AC830" s="228" t="b">
        <f ca="1">AND(Accueil!$Z$100="Régulière",Accueil!$E$5="Oui",$AA830,NOT($AB830),OR($AE830="",Accueil!$E$7="",NOT(ISNUMBER(Accueil!$E$7)),$AE830&gt;=Accueil!$E$7))</f>
        <v>0</v>
      </c>
      <c r="AD830" s="228" t="b">
        <f ca="1">AND(Accueil!$Z$100="Régulière",Accueil!$E$8="Oui",$AA830,NOT($AB830),OR($AE830="",Accueil!$E$10="",NOT(ISNUMBER(Accueil!$E$10)),$AE830&gt;=Accueil!$E$10))</f>
        <v>0</v>
      </c>
      <c r="AE830" s="247" t="str">
        <f>IF(NOT(_xlfn.ISFORMULA(A830)),IF(ISNUMBER(A830),A830,IF(NOT(_xlfn.ISFORMULA(D830)),IF(AND(ISNUMBER(D830),D830&lt;&gt;0),Accueil!$B$7,IF(NOT(_xlfn.ISFORMULA(G830)),IF(AND(ISNUMBER(G830),G830&lt;&gt;0),Accueil!$B$7,""),"")),IF(NOT(_xlfn.ISFORMULA(G830)),IF(AND(ISNUMBER(G830),G830&lt;&gt;0),Accueil!$B$7,""),""))),IF(NOT(_xlfn.ISFORMULA(D830)),IF(AND(ISNUMBER(D830),D830&lt;&gt;0),Accueil!$B$7,IF(NOT(_xlfn.ISFORMULA(G830)),IF(AND(ISNUMBER(G830),G830&lt;&gt;0),Accueil!$B$7,""),"")),IF(NOT(_xlfn.ISFORMULA(G830)),IF(AND(ISNUMBER(G830),G830&lt;&gt;0),Accueil!$B$7,""),"")))</f>
        <v/>
      </c>
      <c r="AF830" s="231" t="str">
        <f t="shared" ca="1" si="137"/>
        <v/>
      </c>
      <c r="AG830" s="231">
        <f ca="1">IF($AC830,ROUND(IF(ISNUMBER(E830),E830,0)*(IF(OR(ISNUMBER(SEARCH("Non déductible",$C830)),ISNUMBER(SEARCH("Non deductible",$C830))),0,IF(ISNUMBER(SEARCH("Repas",$C830)),0.5,IF(ISNUMBER(SEARCH("Bureau à domicile",$C830)),Accueil!$B$13,IF(OR(ISNUMBER(SEARCH("Véhicule",$C830)),ISNUMBER(SEARCH("Vehicule",$C830)),ISNUMBER(SEARCH("vehicule",$C830))),Accueil!$B$14,IFERROR(VLOOKUP($C830,$L$3:$P$43,5,FALSE),1)))))),2),0)</f>
        <v>0</v>
      </c>
      <c r="AH830" s="231">
        <f ca="1">IF($AD830,ROUND(IF(ISNUMBER(F830),F830,0)*(IF(OR(ISNUMBER(SEARCH("Non déductible",$C830)),ISNUMBER(SEARCH("Non deductible",$C830))),0,IF(ISNUMBER(SEARCH("Repas",$C830)),0.5,IF(ISNUMBER(SEARCH("Bureau à domicile",$C830)),Accueil!$B$13,IF(OR(ISNUMBER(SEARCH("Véhicule",$C830)),ISNUMBER(SEARCH("Vehicule",$C830)),ISNUMBER(SEARCH("vehicule",$C830))),Accueil!$B$14,IFERROR(VLOOKUP($C830,$L$3:$P$43,5,FALSE),1)))))),2),0)</f>
        <v>0</v>
      </c>
    </row>
    <row r="831" spans="1:34" ht="20.100000000000001" customHeight="1" x14ac:dyDescent="0.25">
      <c r="A831" s="248" t="str">
        <f>IF(NOT(_xlfn.ISFORMULA(D831)),IF(AND(ISNUMBER(D831),D831&lt;&gt;0),Accueil!$B$7,IF(NOT(_xlfn.ISFORMULA(G831)),IF(AND(ISNUMBER(G831),G831&lt;&gt;0),Accueil!$B$7,""),"")),IF(NOT(_xlfn.ISFORMULA(G831)),IF(AND(ISNUMBER(G831),G831&lt;&gt;0),Accueil!$B$7,""),""))</f>
        <v/>
      </c>
      <c r="B831" s="37"/>
      <c r="C831" s="50"/>
      <c r="D831" s="249" t="str">
        <f t="shared" ca="1" si="128"/>
        <v/>
      </c>
      <c r="E831" s="223" t="str">
        <f t="shared" ca="1" si="129"/>
        <v/>
      </c>
      <c r="F831" s="223" t="str">
        <f t="shared" ca="1" si="130"/>
        <v/>
      </c>
      <c r="G831" s="224" t="str">
        <f t="shared" ca="1" si="131"/>
        <v/>
      </c>
      <c r="H831" s="255" t="str">
        <f t="shared" ca="1" si="132"/>
        <v/>
      </c>
      <c r="I831" s="251" t="str">
        <f t="shared" ca="1" si="133"/>
        <v/>
      </c>
      <c r="J831" s="244" t="str">
        <f t="shared" ca="1" si="134"/>
        <v/>
      </c>
      <c r="K831" s="35"/>
      <c r="L831" s="148"/>
      <c r="M831" s="148"/>
      <c r="N831" s="148"/>
      <c r="O831" s="148"/>
      <c r="P831" s="148"/>
      <c r="Q831" s="148"/>
      <c r="R831" s="148"/>
      <c r="S831" s="148"/>
      <c r="T831" s="197"/>
      <c r="U831" s="35"/>
      <c r="X831" s="148"/>
      <c r="Y831" s="148"/>
      <c r="Z831" s="148"/>
      <c r="AA831" s="228" t="b">
        <f t="shared" ca="1" si="135"/>
        <v>1</v>
      </c>
      <c r="AB831" s="228" t="b">
        <f t="shared" si="136"/>
        <v>0</v>
      </c>
      <c r="AC831" s="228" t="b">
        <f ca="1">AND(Accueil!$Z$100="Régulière",Accueil!$E$5="Oui",$AA831,NOT($AB831),OR($AE831="",Accueil!$E$7="",NOT(ISNUMBER(Accueil!$E$7)),$AE831&gt;=Accueil!$E$7))</f>
        <v>0</v>
      </c>
      <c r="AD831" s="228" t="b">
        <f ca="1">AND(Accueil!$Z$100="Régulière",Accueil!$E$8="Oui",$AA831,NOT($AB831),OR($AE831="",Accueil!$E$10="",NOT(ISNUMBER(Accueil!$E$10)),$AE831&gt;=Accueil!$E$10))</f>
        <v>0</v>
      </c>
      <c r="AE831" s="247" t="str">
        <f>IF(NOT(_xlfn.ISFORMULA(A831)),IF(ISNUMBER(A831),A831,IF(NOT(_xlfn.ISFORMULA(D831)),IF(AND(ISNUMBER(D831),D831&lt;&gt;0),Accueil!$B$7,IF(NOT(_xlfn.ISFORMULA(G831)),IF(AND(ISNUMBER(G831),G831&lt;&gt;0),Accueil!$B$7,""),"")),IF(NOT(_xlfn.ISFORMULA(G831)),IF(AND(ISNUMBER(G831),G831&lt;&gt;0),Accueil!$B$7,""),""))),IF(NOT(_xlfn.ISFORMULA(D831)),IF(AND(ISNUMBER(D831),D831&lt;&gt;0),Accueil!$B$7,IF(NOT(_xlfn.ISFORMULA(G831)),IF(AND(ISNUMBER(G831),G831&lt;&gt;0),Accueil!$B$7,""),"")),IF(NOT(_xlfn.ISFORMULA(G831)),IF(AND(ISNUMBER(G831),G831&lt;&gt;0),Accueil!$B$7,""),"")))</f>
        <v/>
      </c>
      <c r="AF831" s="231" t="str">
        <f t="shared" ca="1" si="137"/>
        <v/>
      </c>
      <c r="AG831" s="231">
        <f ca="1">IF($AC831,ROUND(IF(ISNUMBER(E831),E831,0)*(IF(OR(ISNUMBER(SEARCH("Non déductible",$C831)),ISNUMBER(SEARCH("Non deductible",$C831))),0,IF(ISNUMBER(SEARCH("Repas",$C831)),0.5,IF(ISNUMBER(SEARCH("Bureau à domicile",$C831)),Accueil!$B$13,IF(OR(ISNUMBER(SEARCH("Véhicule",$C831)),ISNUMBER(SEARCH("Vehicule",$C831)),ISNUMBER(SEARCH("vehicule",$C831))),Accueil!$B$14,IFERROR(VLOOKUP($C831,$L$3:$P$43,5,FALSE),1)))))),2),0)</f>
        <v>0</v>
      </c>
      <c r="AH831" s="231">
        <f ca="1">IF($AD831,ROUND(IF(ISNUMBER(F831),F831,0)*(IF(OR(ISNUMBER(SEARCH("Non déductible",$C831)),ISNUMBER(SEARCH("Non deductible",$C831))),0,IF(ISNUMBER(SEARCH("Repas",$C831)),0.5,IF(ISNUMBER(SEARCH("Bureau à domicile",$C831)),Accueil!$B$13,IF(OR(ISNUMBER(SEARCH("Véhicule",$C831)),ISNUMBER(SEARCH("Vehicule",$C831)),ISNUMBER(SEARCH("vehicule",$C831))),Accueil!$B$14,IFERROR(VLOOKUP($C831,$L$3:$P$43,5,FALSE),1)))))),2),0)</f>
        <v>0</v>
      </c>
    </row>
    <row r="832" spans="1:34" ht="20.100000000000001" customHeight="1" x14ac:dyDescent="0.25">
      <c r="A832" s="248" t="str">
        <f>IF(NOT(_xlfn.ISFORMULA(D832)),IF(AND(ISNUMBER(D832),D832&lt;&gt;0),Accueil!$B$7,IF(NOT(_xlfn.ISFORMULA(G832)),IF(AND(ISNUMBER(G832),G832&lt;&gt;0),Accueil!$B$7,""),"")),IF(NOT(_xlfn.ISFORMULA(G832)),IF(AND(ISNUMBER(G832),G832&lt;&gt;0),Accueil!$B$7,""),""))</f>
        <v/>
      </c>
      <c r="B832" s="37"/>
      <c r="C832" s="50"/>
      <c r="D832" s="249" t="str">
        <f t="shared" ca="1" si="128"/>
        <v/>
      </c>
      <c r="E832" s="223" t="str">
        <f t="shared" ca="1" si="129"/>
        <v/>
      </c>
      <c r="F832" s="223" t="str">
        <f t="shared" ca="1" si="130"/>
        <v/>
      </c>
      <c r="G832" s="224" t="str">
        <f t="shared" ca="1" si="131"/>
        <v/>
      </c>
      <c r="H832" s="255" t="str">
        <f t="shared" ca="1" si="132"/>
        <v/>
      </c>
      <c r="I832" s="251" t="str">
        <f t="shared" ca="1" si="133"/>
        <v/>
      </c>
      <c r="J832" s="244" t="str">
        <f t="shared" ca="1" si="134"/>
        <v/>
      </c>
      <c r="K832" s="35"/>
      <c r="L832" s="148"/>
      <c r="M832" s="148"/>
      <c r="N832" s="148"/>
      <c r="O832" s="148"/>
      <c r="P832" s="148"/>
      <c r="Q832" s="148"/>
      <c r="R832" s="148"/>
      <c r="S832" s="148"/>
      <c r="T832" s="197"/>
      <c r="U832" s="35"/>
      <c r="X832" s="148"/>
      <c r="Y832" s="148"/>
      <c r="Z832" s="148"/>
      <c r="AA832" s="228" t="b">
        <f t="shared" ca="1" si="135"/>
        <v>1</v>
      </c>
      <c r="AB832" s="228" t="b">
        <f t="shared" si="136"/>
        <v>0</v>
      </c>
      <c r="AC832" s="228" t="b">
        <f ca="1">AND(Accueil!$Z$100="Régulière",Accueil!$E$5="Oui",$AA832,NOT($AB832),OR($AE832="",Accueil!$E$7="",NOT(ISNUMBER(Accueil!$E$7)),$AE832&gt;=Accueil!$E$7))</f>
        <v>0</v>
      </c>
      <c r="AD832" s="228" t="b">
        <f ca="1">AND(Accueil!$Z$100="Régulière",Accueil!$E$8="Oui",$AA832,NOT($AB832),OR($AE832="",Accueil!$E$10="",NOT(ISNUMBER(Accueil!$E$10)),$AE832&gt;=Accueil!$E$10))</f>
        <v>0</v>
      </c>
      <c r="AE832" s="247" t="str">
        <f>IF(NOT(_xlfn.ISFORMULA(A832)),IF(ISNUMBER(A832),A832,IF(NOT(_xlfn.ISFORMULA(D832)),IF(AND(ISNUMBER(D832),D832&lt;&gt;0),Accueil!$B$7,IF(NOT(_xlfn.ISFORMULA(G832)),IF(AND(ISNUMBER(G832),G832&lt;&gt;0),Accueil!$B$7,""),"")),IF(NOT(_xlfn.ISFORMULA(G832)),IF(AND(ISNUMBER(G832),G832&lt;&gt;0),Accueil!$B$7,""),""))),IF(NOT(_xlfn.ISFORMULA(D832)),IF(AND(ISNUMBER(D832),D832&lt;&gt;0),Accueil!$B$7,IF(NOT(_xlfn.ISFORMULA(G832)),IF(AND(ISNUMBER(G832),G832&lt;&gt;0),Accueil!$B$7,""),"")),IF(NOT(_xlfn.ISFORMULA(G832)),IF(AND(ISNUMBER(G832),G832&lt;&gt;0),Accueil!$B$7,""),"")))</f>
        <v/>
      </c>
      <c r="AF832" s="231" t="str">
        <f t="shared" ca="1" si="137"/>
        <v/>
      </c>
      <c r="AG832" s="231">
        <f ca="1">IF($AC832,ROUND(IF(ISNUMBER(E832),E832,0)*(IF(OR(ISNUMBER(SEARCH("Non déductible",$C832)),ISNUMBER(SEARCH("Non deductible",$C832))),0,IF(ISNUMBER(SEARCH("Repas",$C832)),0.5,IF(ISNUMBER(SEARCH("Bureau à domicile",$C832)),Accueil!$B$13,IF(OR(ISNUMBER(SEARCH("Véhicule",$C832)),ISNUMBER(SEARCH("Vehicule",$C832)),ISNUMBER(SEARCH("vehicule",$C832))),Accueil!$B$14,IFERROR(VLOOKUP($C832,$L$3:$P$43,5,FALSE),1)))))),2),0)</f>
        <v>0</v>
      </c>
      <c r="AH832" s="231">
        <f ca="1">IF($AD832,ROUND(IF(ISNUMBER(F832),F832,0)*(IF(OR(ISNUMBER(SEARCH("Non déductible",$C832)),ISNUMBER(SEARCH("Non deductible",$C832))),0,IF(ISNUMBER(SEARCH("Repas",$C832)),0.5,IF(ISNUMBER(SEARCH("Bureau à domicile",$C832)),Accueil!$B$13,IF(OR(ISNUMBER(SEARCH("Véhicule",$C832)),ISNUMBER(SEARCH("Vehicule",$C832)),ISNUMBER(SEARCH("vehicule",$C832))),Accueil!$B$14,IFERROR(VLOOKUP($C832,$L$3:$P$43,5,FALSE),1)))))),2),0)</f>
        <v>0</v>
      </c>
    </row>
    <row r="833" spans="1:34" ht="20.100000000000001" customHeight="1" x14ac:dyDescent="0.25">
      <c r="A833" s="248" t="str">
        <f>IF(NOT(_xlfn.ISFORMULA(D833)),IF(AND(ISNUMBER(D833),D833&lt;&gt;0),Accueil!$B$7,IF(NOT(_xlfn.ISFORMULA(G833)),IF(AND(ISNUMBER(G833),G833&lt;&gt;0),Accueil!$B$7,""),"")),IF(NOT(_xlfn.ISFORMULA(G833)),IF(AND(ISNUMBER(G833),G833&lt;&gt;0),Accueil!$B$7,""),""))</f>
        <v/>
      </c>
      <c r="B833" s="37"/>
      <c r="C833" s="50"/>
      <c r="D833" s="249" t="str">
        <f t="shared" ca="1" si="128"/>
        <v/>
      </c>
      <c r="E833" s="223" t="str">
        <f t="shared" ca="1" si="129"/>
        <v/>
      </c>
      <c r="F833" s="223" t="str">
        <f t="shared" ca="1" si="130"/>
        <v/>
      </c>
      <c r="G833" s="224" t="str">
        <f t="shared" ca="1" si="131"/>
        <v/>
      </c>
      <c r="H833" s="255" t="str">
        <f t="shared" ca="1" si="132"/>
        <v/>
      </c>
      <c r="I833" s="251" t="str">
        <f t="shared" ca="1" si="133"/>
        <v/>
      </c>
      <c r="J833" s="244" t="str">
        <f t="shared" ca="1" si="134"/>
        <v/>
      </c>
      <c r="K833" s="35"/>
      <c r="L833" s="148"/>
      <c r="M833" s="148"/>
      <c r="N833" s="148"/>
      <c r="O833" s="148"/>
      <c r="P833" s="148"/>
      <c r="Q833" s="148"/>
      <c r="R833" s="148"/>
      <c r="S833" s="148"/>
      <c r="T833" s="197"/>
      <c r="U833" s="35"/>
      <c r="X833" s="148"/>
      <c r="Y833" s="148"/>
      <c r="Z833" s="148"/>
      <c r="AA833" s="228" t="b">
        <f t="shared" ca="1" si="135"/>
        <v>1</v>
      </c>
      <c r="AB833" s="228" t="b">
        <f t="shared" si="136"/>
        <v>0</v>
      </c>
      <c r="AC833" s="228" t="b">
        <f ca="1">AND(Accueil!$Z$100="Régulière",Accueil!$E$5="Oui",$AA833,NOT($AB833),OR($AE833="",Accueil!$E$7="",NOT(ISNUMBER(Accueil!$E$7)),$AE833&gt;=Accueil!$E$7))</f>
        <v>0</v>
      </c>
      <c r="AD833" s="228" t="b">
        <f ca="1">AND(Accueil!$Z$100="Régulière",Accueil!$E$8="Oui",$AA833,NOT($AB833),OR($AE833="",Accueil!$E$10="",NOT(ISNUMBER(Accueil!$E$10)),$AE833&gt;=Accueil!$E$10))</f>
        <v>0</v>
      </c>
      <c r="AE833" s="247" t="str">
        <f>IF(NOT(_xlfn.ISFORMULA(A833)),IF(ISNUMBER(A833),A833,IF(NOT(_xlfn.ISFORMULA(D833)),IF(AND(ISNUMBER(D833),D833&lt;&gt;0),Accueil!$B$7,IF(NOT(_xlfn.ISFORMULA(G833)),IF(AND(ISNUMBER(G833),G833&lt;&gt;0),Accueil!$B$7,""),"")),IF(NOT(_xlfn.ISFORMULA(G833)),IF(AND(ISNUMBER(G833),G833&lt;&gt;0),Accueil!$B$7,""),""))),IF(NOT(_xlfn.ISFORMULA(D833)),IF(AND(ISNUMBER(D833),D833&lt;&gt;0),Accueil!$B$7,IF(NOT(_xlfn.ISFORMULA(G833)),IF(AND(ISNUMBER(G833),G833&lt;&gt;0),Accueil!$B$7,""),"")),IF(NOT(_xlfn.ISFORMULA(G833)),IF(AND(ISNUMBER(G833),G833&lt;&gt;0),Accueil!$B$7,""),"")))</f>
        <v/>
      </c>
      <c r="AF833" s="231" t="str">
        <f t="shared" ca="1" si="137"/>
        <v/>
      </c>
      <c r="AG833" s="231">
        <f ca="1">IF($AC833,ROUND(IF(ISNUMBER(E833),E833,0)*(IF(OR(ISNUMBER(SEARCH("Non déductible",$C833)),ISNUMBER(SEARCH("Non deductible",$C833))),0,IF(ISNUMBER(SEARCH("Repas",$C833)),0.5,IF(ISNUMBER(SEARCH("Bureau à domicile",$C833)),Accueil!$B$13,IF(OR(ISNUMBER(SEARCH("Véhicule",$C833)),ISNUMBER(SEARCH("Vehicule",$C833)),ISNUMBER(SEARCH("vehicule",$C833))),Accueil!$B$14,IFERROR(VLOOKUP($C833,$L$3:$P$43,5,FALSE),1)))))),2),0)</f>
        <v>0</v>
      </c>
      <c r="AH833" s="231">
        <f ca="1">IF($AD833,ROUND(IF(ISNUMBER(F833),F833,0)*(IF(OR(ISNUMBER(SEARCH("Non déductible",$C833)),ISNUMBER(SEARCH("Non deductible",$C833))),0,IF(ISNUMBER(SEARCH("Repas",$C833)),0.5,IF(ISNUMBER(SEARCH("Bureau à domicile",$C833)),Accueil!$B$13,IF(OR(ISNUMBER(SEARCH("Véhicule",$C833)),ISNUMBER(SEARCH("Vehicule",$C833)),ISNUMBER(SEARCH("vehicule",$C833))),Accueil!$B$14,IFERROR(VLOOKUP($C833,$L$3:$P$43,5,FALSE),1)))))),2),0)</f>
        <v>0</v>
      </c>
    </row>
    <row r="834" spans="1:34" ht="20.100000000000001" customHeight="1" x14ac:dyDescent="0.25">
      <c r="A834" s="248" t="str">
        <f>IF(NOT(_xlfn.ISFORMULA(D834)),IF(AND(ISNUMBER(D834),D834&lt;&gt;0),Accueil!$B$7,IF(NOT(_xlfn.ISFORMULA(G834)),IF(AND(ISNUMBER(G834),G834&lt;&gt;0),Accueil!$B$7,""),"")),IF(NOT(_xlfn.ISFORMULA(G834)),IF(AND(ISNUMBER(G834),G834&lt;&gt;0),Accueil!$B$7,""),""))</f>
        <v/>
      </c>
      <c r="B834" s="37"/>
      <c r="C834" s="50"/>
      <c r="D834" s="249" t="str">
        <f t="shared" ca="1" si="128"/>
        <v/>
      </c>
      <c r="E834" s="223" t="str">
        <f t="shared" ca="1" si="129"/>
        <v/>
      </c>
      <c r="F834" s="223" t="str">
        <f t="shared" ca="1" si="130"/>
        <v/>
      </c>
      <c r="G834" s="224" t="str">
        <f t="shared" ca="1" si="131"/>
        <v/>
      </c>
      <c r="H834" s="255" t="str">
        <f t="shared" ca="1" si="132"/>
        <v/>
      </c>
      <c r="I834" s="251" t="str">
        <f t="shared" ca="1" si="133"/>
        <v/>
      </c>
      <c r="J834" s="244" t="str">
        <f t="shared" ca="1" si="134"/>
        <v/>
      </c>
      <c r="K834" s="35"/>
      <c r="L834" s="148"/>
      <c r="M834" s="148"/>
      <c r="N834" s="148"/>
      <c r="O834" s="148"/>
      <c r="P834" s="148"/>
      <c r="Q834" s="148"/>
      <c r="R834" s="148"/>
      <c r="S834" s="148"/>
      <c r="T834" s="197"/>
      <c r="U834" s="35"/>
      <c r="X834" s="148"/>
      <c r="Y834" s="148"/>
      <c r="Z834" s="148"/>
      <c r="AA834" s="228" t="b">
        <f t="shared" ca="1" si="135"/>
        <v>1</v>
      </c>
      <c r="AB834" s="228" t="b">
        <f t="shared" si="136"/>
        <v>0</v>
      </c>
      <c r="AC834" s="228" t="b">
        <f ca="1">AND(Accueil!$Z$100="Régulière",Accueil!$E$5="Oui",$AA834,NOT($AB834),OR($AE834="",Accueil!$E$7="",NOT(ISNUMBER(Accueil!$E$7)),$AE834&gt;=Accueil!$E$7))</f>
        <v>0</v>
      </c>
      <c r="AD834" s="228" t="b">
        <f ca="1">AND(Accueil!$Z$100="Régulière",Accueil!$E$8="Oui",$AA834,NOT($AB834),OR($AE834="",Accueil!$E$10="",NOT(ISNUMBER(Accueil!$E$10)),$AE834&gt;=Accueil!$E$10))</f>
        <v>0</v>
      </c>
      <c r="AE834" s="247" t="str">
        <f>IF(NOT(_xlfn.ISFORMULA(A834)),IF(ISNUMBER(A834),A834,IF(NOT(_xlfn.ISFORMULA(D834)),IF(AND(ISNUMBER(D834),D834&lt;&gt;0),Accueil!$B$7,IF(NOT(_xlfn.ISFORMULA(G834)),IF(AND(ISNUMBER(G834),G834&lt;&gt;0),Accueil!$B$7,""),"")),IF(NOT(_xlfn.ISFORMULA(G834)),IF(AND(ISNUMBER(G834),G834&lt;&gt;0),Accueil!$B$7,""),""))),IF(NOT(_xlfn.ISFORMULA(D834)),IF(AND(ISNUMBER(D834),D834&lt;&gt;0),Accueil!$B$7,IF(NOT(_xlfn.ISFORMULA(G834)),IF(AND(ISNUMBER(G834),G834&lt;&gt;0),Accueil!$B$7,""),"")),IF(NOT(_xlfn.ISFORMULA(G834)),IF(AND(ISNUMBER(G834),G834&lt;&gt;0),Accueil!$B$7,""),"")))</f>
        <v/>
      </c>
      <c r="AF834" s="231" t="str">
        <f t="shared" ca="1" si="137"/>
        <v/>
      </c>
      <c r="AG834" s="231">
        <f ca="1">IF($AC834,ROUND(IF(ISNUMBER(E834),E834,0)*(IF(OR(ISNUMBER(SEARCH("Non déductible",$C834)),ISNUMBER(SEARCH("Non deductible",$C834))),0,IF(ISNUMBER(SEARCH("Repas",$C834)),0.5,IF(ISNUMBER(SEARCH("Bureau à domicile",$C834)),Accueil!$B$13,IF(OR(ISNUMBER(SEARCH("Véhicule",$C834)),ISNUMBER(SEARCH("Vehicule",$C834)),ISNUMBER(SEARCH("vehicule",$C834))),Accueil!$B$14,IFERROR(VLOOKUP($C834,$L$3:$P$43,5,FALSE),1)))))),2),0)</f>
        <v>0</v>
      </c>
      <c r="AH834" s="231">
        <f ca="1">IF($AD834,ROUND(IF(ISNUMBER(F834),F834,0)*(IF(OR(ISNUMBER(SEARCH("Non déductible",$C834)),ISNUMBER(SEARCH("Non deductible",$C834))),0,IF(ISNUMBER(SEARCH("Repas",$C834)),0.5,IF(ISNUMBER(SEARCH("Bureau à domicile",$C834)),Accueil!$B$13,IF(OR(ISNUMBER(SEARCH("Véhicule",$C834)),ISNUMBER(SEARCH("Vehicule",$C834)),ISNUMBER(SEARCH("vehicule",$C834))),Accueil!$B$14,IFERROR(VLOOKUP($C834,$L$3:$P$43,5,FALSE),1)))))),2),0)</f>
        <v>0</v>
      </c>
    </row>
    <row r="835" spans="1:34" ht="20.100000000000001" customHeight="1" x14ac:dyDescent="0.25">
      <c r="A835" s="248" t="str">
        <f>IF(NOT(_xlfn.ISFORMULA(D835)),IF(AND(ISNUMBER(D835),D835&lt;&gt;0),Accueil!$B$7,IF(NOT(_xlfn.ISFORMULA(G835)),IF(AND(ISNUMBER(G835),G835&lt;&gt;0),Accueil!$B$7,""),"")),IF(NOT(_xlfn.ISFORMULA(G835)),IF(AND(ISNUMBER(G835),G835&lt;&gt;0),Accueil!$B$7,""),""))</f>
        <v/>
      </c>
      <c r="B835" s="37"/>
      <c r="C835" s="50"/>
      <c r="D835" s="249" t="str">
        <f t="shared" ref="D835:D898" ca="1" si="138">IF(AND(NOT(_xlfn.ISFORMULA(G835)),G835&lt;&gt;"",G835&lt;&gt;0),ROUND(G835-IF($AC835,IF(ISNUMBER(E835),ROUND(E835,2),0),0)-IF($AD835,IF(ISNUMBER(F835),ROUND(F835,2),0),0),2),"")</f>
        <v/>
      </c>
      <c r="E835" s="223" t="str">
        <f t="shared" ref="E835:E898" ca="1" si="139">IF(NOT($AC835),"",IF(AND(NOT(_xlfn.ISFORMULA(G835)),G835&lt;&gt;"",G835&lt;&gt;0),IF(AND($AD835,NOT(_xlfn.ISFORMULA(F835)),ISNUMBER(F835)),ROUND((G835-F835)/(1+0.05)*0.05,2),ROUND(G835/(1+IF($AC835,0.05,0)+IF($AD835,0.09975,0))*0.05,2)),IF(OR(D835="",D835=0),"",ROUND(D835*0.05,2))))</f>
        <v/>
      </c>
      <c r="F835" s="223" t="str">
        <f t="shared" ref="F835:F898" ca="1" si="140">IF(NOT($AD835),"",IF(AND(NOT(_xlfn.ISFORMULA(G835)),G835&lt;&gt;"",G835&lt;&gt;0),IF(AND($AC835,NOT(_xlfn.ISFORMULA(E835)),ISNUMBER(E835)),ROUND((G835-E835)/(1+0.09975)*0.09975,2),ROUND(G835/(1+IF($AC835,0.05,0)+IF($AD835,0.09975,0))*0.09975,2)),IF(OR(D835="",D835=0),"",ROUND(D835*0.09975,2))))</f>
        <v/>
      </c>
      <c r="G835" s="224" t="str">
        <f t="shared" ref="G835:G898" ca="1" si="141">IF(OR(D835="",D835=0),"",ROUND(D835+IF($AC835,IF(ISNUMBER(E835),ROUND(E835,2),0),0)+IF($AD835,IF(ISNUMBER(F835),ROUND(F835,2),0),0),2))</f>
        <v/>
      </c>
      <c r="H835" s="255" t="str">
        <f t="shared" ref="H835:H898" ca="1" si="142">IF(OR(D835="",D835=0),"","$ CAD - Dollar Canadien")</f>
        <v/>
      </c>
      <c r="I835" s="251" t="str">
        <f t="shared" ref="I835:I898" ca="1" si="143">IF(OR(D835="",D835=0),"",IFERROR(VLOOKUP(H835, $V$3:$W$23, 2, FALSE), 1))</f>
        <v/>
      </c>
      <c r="J835" s="244" t="str">
        <f t="shared" ref="J835:J898" ca="1" si="144">IF(OR($AF835="",$AF835=0),"",ROUND($AF835*I835,2))</f>
        <v/>
      </c>
      <c r="K835" s="35"/>
      <c r="L835" s="148"/>
      <c r="M835" s="148"/>
      <c r="N835" s="148"/>
      <c r="O835" s="148"/>
      <c r="P835" s="148"/>
      <c r="Q835" s="148"/>
      <c r="R835" s="148"/>
      <c r="S835" s="148"/>
      <c r="T835" s="197"/>
      <c r="U835" s="35"/>
      <c r="X835" s="148"/>
      <c r="Y835" s="148"/>
      <c r="Z835" s="148"/>
      <c r="AA835" s="228" t="b">
        <f t="shared" ref="AA835:AA898" ca="1" si="145">OR(H835="",H835="$ CAD - Dollar Canadien")</f>
        <v>1</v>
      </c>
      <c r="AB835" s="228" t="b">
        <f t="shared" ref="AB835:AB898" si="146">OR(ISNUMBER(SEARCH("Assurance",C835)),ISNUMBER(SEARCH("Bureau à domicile - loyer",C835)),ISNUMBER(SEARCH("Taxes foncières",C835)),ISNUMBER(SEARCH("Taxe d'affaires",C835)),ISNUMBER(SEARCH("Permis",C835)),ISNUMBER(SEARCH("cotisation",C835)),ISNUMBER(SEARCH("Immatriculation",C835)),ISNUMBER(SEARCH("Intérêt",C835)),ISNUMBER(SEARCH("Interet",C835)),ISNUMBER(SEARCH("Frais bancaires",C835)),ISNUMBER(SEARCH("Salaires",C835)),ISNUMBER(SEARCH("sans taxe",B835)),ISNUMBER(SEARCH("pas de taxe",B835)),ISNUMBER(SEARCH("no tax",B835)))</f>
        <v>0</v>
      </c>
      <c r="AC835" s="228" t="b">
        <f ca="1">AND(Accueil!$Z$100="Régulière",Accueil!$E$5="Oui",$AA835,NOT($AB835),OR($AE835="",Accueil!$E$7="",NOT(ISNUMBER(Accueil!$E$7)),$AE835&gt;=Accueil!$E$7))</f>
        <v>0</v>
      </c>
      <c r="AD835" s="228" t="b">
        <f ca="1">AND(Accueil!$Z$100="Régulière",Accueil!$E$8="Oui",$AA835,NOT($AB835),OR($AE835="",Accueil!$E$10="",NOT(ISNUMBER(Accueil!$E$10)),$AE835&gt;=Accueil!$E$10))</f>
        <v>0</v>
      </c>
      <c r="AE835" s="247" t="str">
        <f>IF(NOT(_xlfn.ISFORMULA(A835)),IF(ISNUMBER(A835),A835,IF(NOT(_xlfn.ISFORMULA(D835)),IF(AND(ISNUMBER(D835),D835&lt;&gt;0),Accueil!$B$7,IF(NOT(_xlfn.ISFORMULA(G835)),IF(AND(ISNUMBER(G835),G835&lt;&gt;0),Accueil!$B$7,""),"")),IF(NOT(_xlfn.ISFORMULA(G835)),IF(AND(ISNUMBER(G835),G835&lt;&gt;0),Accueil!$B$7,""),""))),IF(NOT(_xlfn.ISFORMULA(D835)),IF(AND(ISNUMBER(D835),D835&lt;&gt;0),Accueil!$B$7,IF(NOT(_xlfn.ISFORMULA(G835)),IF(AND(ISNUMBER(G835),G835&lt;&gt;0),Accueil!$B$7,""),"")),IF(NOT(_xlfn.ISFORMULA(G835)),IF(AND(ISNUMBER(G835),G835&lt;&gt;0),Accueil!$B$7,""),"")))</f>
        <v/>
      </c>
      <c r="AF835" s="231" t="str">
        <f t="shared" ref="AF835:AF898" ca="1" si="147">IF(AND(NOT(_xlfn.ISFORMULA(G835)),G835&lt;&gt;"",G835&lt;&gt;0),ROUND(G835-IF($AC835,IF(ISNUMBER(E835),ROUND(E835,2),0),0)-IF($AD835,IF(ISNUMBER(F835),ROUND(F835,2),0),0),2),IF(OR(D835="",D835=0),"",D835))</f>
        <v/>
      </c>
      <c r="AG835" s="231">
        <f ca="1">IF($AC835,ROUND(IF(ISNUMBER(E835),E835,0)*(IF(OR(ISNUMBER(SEARCH("Non déductible",$C835)),ISNUMBER(SEARCH("Non deductible",$C835))),0,IF(ISNUMBER(SEARCH("Repas",$C835)),0.5,IF(ISNUMBER(SEARCH("Bureau à domicile",$C835)),Accueil!$B$13,IF(OR(ISNUMBER(SEARCH("Véhicule",$C835)),ISNUMBER(SEARCH("Vehicule",$C835)),ISNUMBER(SEARCH("vehicule",$C835))),Accueil!$B$14,IFERROR(VLOOKUP($C835,$L$3:$P$43,5,FALSE),1)))))),2),0)</f>
        <v>0</v>
      </c>
      <c r="AH835" s="231">
        <f ca="1">IF($AD835,ROUND(IF(ISNUMBER(F835),F835,0)*(IF(OR(ISNUMBER(SEARCH("Non déductible",$C835)),ISNUMBER(SEARCH("Non deductible",$C835))),0,IF(ISNUMBER(SEARCH("Repas",$C835)),0.5,IF(ISNUMBER(SEARCH("Bureau à domicile",$C835)),Accueil!$B$13,IF(OR(ISNUMBER(SEARCH("Véhicule",$C835)),ISNUMBER(SEARCH("Vehicule",$C835)),ISNUMBER(SEARCH("vehicule",$C835))),Accueil!$B$14,IFERROR(VLOOKUP($C835,$L$3:$P$43,5,FALSE),1)))))),2),0)</f>
        <v>0</v>
      </c>
    </row>
    <row r="836" spans="1:34" ht="20.100000000000001" customHeight="1" x14ac:dyDescent="0.25">
      <c r="A836" s="248" t="str">
        <f>IF(NOT(_xlfn.ISFORMULA(D836)),IF(AND(ISNUMBER(D836),D836&lt;&gt;0),Accueil!$B$7,IF(NOT(_xlfn.ISFORMULA(G836)),IF(AND(ISNUMBER(G836),G836&lt;&gt;0),Accueil!$B$7,""),"")),IF(NOT(_xlfn.ISFORMULA(G836)),IF(AND(ISNUMBER(G836),G836&lt;&gt;0),Accueil!$B$7,""),""))</f>
        <v/>
      </c>
      <c r="B836" s="37"/>
      <c r="C836" s="50"/>
      <c r="D836" s="249" t="str">
        <f t="shared" ca="1" si="138"/>
        <v/>
      </c>
      <c r="E836" s="223" t="str">
        <f t="shared" ca="1" si="139"/>
        <v/>
      </c>
      <c r="F836" s="223" t="str">
        <f t="shared" ca="1" si="140"/>
        <v/>
      </c>
      <c r="G836" s="224" t="str">
        <f t="shared" ca="1" si="141"/>
        <v/>
      </c>
      <c r="H836" s="255" t="str">
        <f t="shared" ca="1" si="142"/>
        <v/>
      </c>
      <c r="I836" s="251" t="str">
        <f t="shared" ca="1" si="143"/>
        <v/>
      </c>
      <c r="J836" s="244" t="str">
        <f t="shared" ca="1" si="144"/>
        <v/>
      </c>
      <c r="K836" s="35"/>
      <c r="L836" s="148"/>
      <c r="M836" s="148"/>
      <c r="N836" s="148"/>
      <c r="O836" s="148"/>
      <c r="P836" s="148"/>
      <c r="Q836" s="148"/>
      <c r="R836" s="148"/>
      <c r="S836" s="148"/>
      <c r="T836" s="197"/>
      <c r="U836" s="35"/>
      <c r="X836" s="148"/>
      <c r="Y836" s="148"/>
      <c r="Z836" s="148"/>
      <c r="AA836" s="228" t="b">
        <f t="shared" ca="1" si="145"/>
        <v>1</v>
      </c>
      <c r="AB836" s="228" t="b">
        <f t="shared" si="146"/>
        <v>0</v>
      </c>
      <c r="AC836" s="228" t="b">
        <f ca="1">AND(Accueil!$Z$100="Régulière",Accueil!$E$5="Oui",$AA836,NOT($AB836),OR($AE836="",Accueil!$E$7="",NOT(ISNUMBER(Accueil!$E$7)),$AE836&gt;=Accueil!$E$7))</f>
        <v>0</v>
      </c>
      <c r="AD836" s="228" t="b">
        <f ca="1">AND(Accueil!$Z$100="Régulière",Accueil!$E$8="Oui",$AA836,NOT($AB836),OR($AE836="",Accueil!$E$10="",NOT(ISNUMBER(Accueil!$E$10)),$AE836&gt;=Accueil!$E$10))</f>
        <v>0</v>
      </c>
      <c r="AE836" s="247" t="str">
        <f>IF(NOT(_xlfn.ISFORMULA(A836)),IF(ISNUMBER(A836),A836,IF(NOT(_xlfn.ISFORMULA(D836)),IF(AND(ISNUMBER(D836),D836&lt;&gt;0),Accueil!$B$7,IF(NOT(_xlfn.ISFORMULA(G836)),IF(AND(ISNUMBER(G836),G836&lt;&gt;0),Accueil!$B$7,""),"")),IF(NOT(_xlfn.ISFORMULA(G836)),IF(AND(ISNUMBER(G836),G836&lt;&gt;0),Accueil!$B$7,""),""))),IF(NOT(_xlfn.ISFORMULA(D836)),IF(AND(ISNUMBER(D836),D836&lt;&gt;0),Accueil!$B$7,IF(NOT(_xlfn.ISFORMULA(G836)),IF(AND(ISNUMBER(G836),G836&lt;&gt;0),Accueil!$B$7,""),"")),IF(NOT(_xlfn.ISFORMULA(G836)),IF(AND(ISNUMBER(G836),G836&lt;&gt;0),Accueil!$B$7,""),"")))</f>
        <v/>
      </c>
      <c r="AF836" s="231" t="str">
        <f t="shared" ca="1" si="147"/>
        <v/>
      </c>
      <c r="AG836" s="231">
        <f ca="1">IF($AC836,ROUND(IF(ISNUMBER(E836),E836,0)*(IF(OR(ISNUMBER(SEARCH("Non déductible",$C836)),ISNUMBER(SEARCH("Non deductible",$C836))),0,IF(ISNUMBER(SEARCH("Repas",$C836)),0.5,IF(ISNUMBER(SEARCH("Bureau à domicile",$C836)),Accueil!$B$13,IF(OR(ISNUMBER(SEARCH("Véhicule",$C836)),ISNUMBER(SEARCH("Vehicule",$C836)),ISNUMBER(SEARCH("vehicule",$C836))),Accueil!$B$14,IFERROR(VLOOKUP($C836,$L$3:$P$43,5,FALSE),1)))))),2),0)</f>
        <v>0</v>
      </c>
      <c r="AH836" s="231">
        <f ca="1">IF($AD836,ROUND(IF(ISNUMBER(F836),F836,0)*(IF(OR(ISNUMBER(SEARCH("Non déductible",$C836)),ISNUMBER(SEARCH("Non deductible",$C836))),0,IF(ISNUMBER(SEARCH("Repas",$C836)),0.5,IF(ISNUMBER(SEARCH("Bureau à domicile",$C836)),Accueil!$B$13,IF(OR(ISNUMBER(SEARCH("Véhicule",$C836)),ISNUMBER(SEARCH("Vehicule",$C836)),ISNUMBER(SEARCH("vehicule",$C836))),Accueil!$B$14,IFERROR(VLOOKUP($C836,$L$3:$P$43,5,FALSE),1)))))),2),0)</f>
        <v>0</v>
      </c>
    </row>
    <row r="837" spans="1:34" ht="20.100000000000001" customHeight="1" x14ac:dyDescent="0.25">
      <c r="A837" s="248" t="str">
        <f>IF(NOT(_xlfn.ISFORMULA(D837)),IF(AND(ISNUMBER(D837),D837&lt;&gt;0),Accueil!$B$7,IF(NOT(_xlfn.ISFORMULA(G837)),IF(AND(ISNUMBER(G837),G837&lt;&gt;0),Accueil!$B$7,""),"")),IF(NOT(_xlfn.ISFORMULA(G837)),IF(AND(ISNUMBER(G837),G837&lt;&gt;0),Accueil!$B$7,""),""))</f>
        <v/>
      </c>
      <c r="B837" s="37"/>
      <c r="C837" s="50"/>
      <c r="D837" s="249" t="str">
        <f t="shared" ca="1" si="138"/>
        <v/>
      </c>
      <c r="E837" s="223" t="str">
        <f t="shared" ca="1" si="139"/>
        <v/>
      </c>
      <c r="F837" s="223" t="str">
        <f t="shared" ca="1" si="140"/>
        <v/>
      </c>
      <c r="G837" s="224" t="str">
        <f t="shared" ca="1" si="141"/>
        <v/>
      </c>
      <c r="H837" s="255" t="str">
        <f t="shared" ca="1" si="142"/>
        <v/>
      </c>
      <c r="I837" s="251" t="str">
        <f t="shared" ca="1" si="143"/>
        <v/>
      </c>
      <c r="J837" s="244" t="str">
        <f t="shared" ca="1" si="144"/>
        <v/>
      </c>
      <c r="K837" s="35"/>
      <c r="L837" s="148"/>
      <c r="M837" s="148"/>
      <c r="N837" s="148"/>
      <c r="O837" s="148"/>
      <c r="P837" s="148"/>
      <c r="Q837" s="148"/>
      <c r="R837" s="148"/>
      <c r="S837" s="148"/>
      <c r="T837" s="197"/>
      <c r="U837" s="35"/>
      <c r="X837" s="148"/>
      <c r="Y837" s="148"/>
      <c r="Z837" s="148"/>
      <c r="AA837" s="228" t="b">
        <f t="shared" ca="1" si="145"/>
        <v>1</v>
      </c>
      <c r="AB837" s="228" t="b">
        <f t="shared" si="146"/>
        <v>0</v>
      </c>
      <c r="AC837" s="228" t="b">
        <f ca="1">AND(Accueil!$Z$100="Régulière",Accueil!$E$5="Oui",$AA837,NOT($AB837),OR($AE837="",Accueil!$E$7="",NOT(ISNUMBER(Accueil!$E$7)),$AE837&gt;=Accueil!$E$7))</f>
        <v>0</v>
      </c>
      <c r="AD837" s="228" t="b">
        <f ca="1">AND(Accueil!$Z$100="Régulière",Accueil!$E$8="Oui",$AA837,NOT($AB837),OR($AE837="",Accueil!$E$10="",NOT(ISNUMBER(Accueil!$E$10)),$AE837&gt;=Accueil!$E$10))</f>
        <v>0</v>
      </c>
      <c r="AE837" s="247" t="str">
        <f>IF(NOT(_xlfn.ISFORMULA(A837)),IF(ISNUMBER(A837),A837,IF(NOT(_xlfn.ISFORMULA(D837)),IF(AND(ISNUMBER(D837),D837&lt;&gt;0),Accueil!$B$7,IF(NOT(_xlfn.ISFORMULA(G837)),IF(AND(ISNUMBER(G837),G837&lt;&gt;0),Accueil!$B$7,""),"")),IF(NOT(_xlfn.ISFORMULA(G837)),IF(AND(ISNUMBER(G837),G837&lt;&gt;0),Accueil!$B$7,""),""))),IF(NOT(_xlfn.ISFORMULA(D837)),IF(AND(ISNUMBER(D837),D837&lt;&gt;0),Accueil!$B$7,IF(NOT(_xlfn.ISFORMULA(G837)),IF(AND(ISNUMBER(G837),G837&lt;&gt;0),Accueil!$B$7,""),"")),IF(NOT(_xlfn.ISFORMULA(G837)),IF(AND(ISNUMBER(G837),G837&lt;&gt;0),Accueil!$B$7,""),"")))</f>
        <v/>
      </c>
      <c r="AF837" s="231" t="str">
        <f t="shared" ca="1" si="147"/>
        <v/>
      </c>
      <c r="AG837" s="231">
        <f ca="1">IF($AC837,ROUND(IF(ISNUMBER(E837),E837,0)*(IF(OR(ISNUMBER(SEARCH("Non déductible",$C837)),ISNUMBER(SEARCH("Non deductible",$C837))),0,IF(ISNUMBER(SEARCH("Repas",$C837)),0.5,IF(ISNUMBER(SEARCH("Bureau à domicile",$C837)),Accueil!$B$13,IF(OR(ISNUMBER(SEARCH("Véhicule",$C837)),ISNUMBER(SEARCH("Vehicule",$C837)),ISNUMBER(SEARCH("vehicule",$C837))),Accueil!$B$14,IFERROR(VLOOKUP($C837,$L$3:$P$43,5,FALSE),1)))))),2),0)</f>
        <v>0</v>
      </c>
      <c r="AH837" s="231">
        <f ca="1">IF($AD837,ROUND(IF(ISNUMBER(F837),F837,0)*(IF(OR(ISNUMBER(SEARCH("Non déductible",$C837)),ISNUMBER(SEARCH("Non deductible",$C837))),0,IF(ISNUMBER(SEARCH("Repas",$C837)),0.5,IF(ISNUMBER(SEARCH("Bureau à domicile",$C837)),Accueil!$B$13,IF(OR(ISNUMBER(SEARCH("Véhicule",$C837)),ISNUMBER(SEARCH("Vehicule",$C837)),ISNUMBER(SEARCH("vehicule",$C837))),Accueil!$B$14,IFERROR(VLOOKUP($C837,$L$3:$P$43,5,FALSE),1)))))),2),0)</f>
        <v>0</v>
      </c>
    </row>
    <row r="838" spans="1:34" ht="20.100000000000001" customHeight="1" x14ac:dyDescent="0.25">
      <c r="A838" s="248" t="str">
        <f>IF(NOT(_xlfn.ISFORMULA(D838)),IF(AND(ISNUMBER(D838),D838&lt;&gt;0),Accueil!$B$7,IF(NOT(_xlfn.ISFORMULA(G838)),IF(AND(ISNUMBER(G838),G838&lt;&gt;0),Accueil!$B$7,""),"")),IF(NOT(_xlfn.ISFORMULA(G838)),IF(AND(ISNUMBER(G838),G838&lt;&gt;0),Accueil!$B$7,""),""))</f>
        <v/>
      </c>
      <c r="B838" s="37"/>
      <c r="C838" s="50"/>
      <c r="D838" s="249" t="str">
        <f t="shared" ca="1" si="138"/>
        <v/>
      </c>
      <c r="E838" s="223" t="str">
        <f t="shared" ca="1" si="139"/>
        <v/>
      </c>
      <c r="F838" s="223" t="str">
        <f t="shared" ca="1" si="140"/>
        <v/>
      </c>
      <c r="G838" s="224" t="str">
        <f t="shared" ca="1" si="141"/>
        <v/>
      </c>
      <c r="H838" s="255" t="str">
        <f t="shared" ca="1" si="142"/>
        <v/>
      </c>
      <c r="I838" s="251" t="str">
        <f t="shared" ca="1" si="143"/>
        <v/>
      </c>
      <c r="J838" s="244" t="str">
        <f t="shared" ca="1" si="144"/>
        <v/>
      </c>
      <c r="K838" s="35"/>
      <c r="L838" s="148"/>
      <c r="M838" s="148"/>
      <c r="N838" s="148"/>
      <c r="O838" s="148"/>
      <c r="P838" s="148"/>
      <c r="Q838" s="148"/>
      <c r="R838" s="148"/>
      <c r="S838" s="148"/>
      <c r="T838" s="197"/>
      <c r="U838" s="35"/>
      <c r="X838" s="148"/>
      <c r="Y838" s="148"/>
      <c r="Z838" s="148"/>
      <c r="AA838" s="228" t="b">
        <f t="shared" ca="1" si="145"/>
        <v>1</v>
      </c>
      <c r="AB838" s="228" t="b">
        <f t="shared" si="146"/>
        <v>0</v>
      </c>
      <c r="AC838" s="228" t="b">
        <f ca="1">AND(Accueil!$Z$100="Régulière",Accueil!$E$5="Oui",$AA838,NOT($AB838),OR($AE838="",Accueil!$E$7="",NOT(ISNUMBER(Accueil!$E$7)),$AE838&gt;=Accueil!$E$7))</f>
        <v>0</v>
      </c>
      <c r="AD838" s="228" t="b">
        <f ca="1">AND(Accueil!$Z$100="Régulière",Accueil!$E$8="Oui",$AA838,NOT($AB838),OR($AE838="",Accueil!$E$10="",NOT(ISNUMBER(Accueil!$E$10)),$AE838&gt;=Accueil!$E$10))</f>
        <v>0</v>
      </c>
      <c r="AE838" s="247" t="str">
        <f>IF(NOT(_xlfn.ISFORMULA(A838)),IF(ISNUMBER(A838),A838,IF(NOT(_xlfn.ISFORMULA(D838)),IF(AND(ISNUMBER(D838),D838&lt;&gt;0),Accueil!$B$7,IF(NOT(_xlfn.ISFORMULA(G838)),IF(AND(ISNUMBER(G838),G838&lt;&gt;0),Accueil!$B$7,""),"")),IF(NOT(_xlfn.ISFORMULA(G838)),IF(AND(ISNUMBER(G838),G838&lt;&gt;0),Accueil!$B$7,""),""))),IF(NOT(_xlfn.ISFORMULA(D838)),IF(AND(ISNUMBER(D838),D838&lt;&gt;0),Accueil!$B$7,IF(NOT(_xlfn.ISFORMULA(G838)),IF(AND(ISNUMBER(G838),G838&lt;&gt;0),Accueil!$B$7,""),"")),IF(NOT(_xlfn.ISFORMULA(G838)),IF(AND(ISNUMBER(G838),G838&lt;&gt;0),Accueil!$B$7,""),"")))</f>
        <v/>
      </c>
      <c r="AF838" s="231" t="str">
        <f t="shared" ca="1" si="147"/>
        <v/>
      </c>
      <c r="AG838" s="231">
        <f ca="1">IF($AC838,ROUND(IF(ISNUMBER(E838),E838,0)*(IF(OR(ISNUMBER(SEARCH("Non déductible",$C838)),ISNUMBER(SEARCH("Non deductible",$C838))),0,IF(ISNUMBER(SEARCH("Repas",$C838)),0.5,IF(ISNUMBER(SEARCH("Bureau à domicile",$C838)),Accueil!$B$13,IF(OR(ISNUMBER(SEARCH("Véhicule",$C838)),ISNUMBER(SEARCH("Vehicule",$C838)),ISNUMBER(SEARCH("vehicule",$C838))),Accueil!$B$14,IFERROR(VLOOKUP($C838,$L$3:$P$43,5,FALSE),1)))))),2),0)</f>
        <v>0</v>
      </c>
      <c r="AH838" s="231">
        <f ca="1">IF($AD838,ROUND(IF(ISNUMBER(F838),F838,0)*(IF(OR(ISNUMBER(SEARCH("Non déductible",$C838)),ISNUMBER(SEARCH("Non deductible",$C838))),0,IF(ISNUMBER(SEARCH("Repas",$C838)),0.5,IF(ISNUMBER(SEARCH("Bureau à domicile",$C838)),Accueil!$B$13,IF(OR(ISNUMBER(SEARCH("Véhicule",$C838)),ISNUMBER(SEARCH("Vehicule",$C838)),ISNUMBER(SEARCH("vehicule",$C838))),Accueil!$B$14,IFERROR(VLOOKUP($C838,$L$3:$P$43,5,FALSE),1)))))),2),0)</f>
        <v>0</v>
      </c>
    </row>
    <row r="839" spans="1:34" ht="20.100000000000001" customHeight="1" x14ac:dyDescent="0.25">
      <c r="A839" s="248" t="str">
        <f>IF(NOT(_xlfn.ISFORMULA(D839)),IF(AND(ISNUMBER(D839),D839&lt;&gt;0),Accueil!$B$7,IF(NOT(_xlfn.ISFORMULA(G839)),IF(AND(ISNUMBER(G839),G839&lt;&gt;0),Accueil!$B$7,""),"")),IF(NOT(_xlfn.ISFORMULA(G839)),IF(AND(ISNUMBER(G839),G839&lt;&gt;0),Accueil!$B$7,""),""))</f>
        <v/>
      </c>
      <c r="B839" s="37"/>
      <c r="C839" s="50"/>
      <c r="D839" s="249" t="str">
        <f t="shared" ca="1" si="138"/>
        <v/>
      </c>
      <c r="E839" s="223" t="str">
        <f t="shared" ca="1" si="139"/>
        <v/>
      </c>
      <c r="F839" s="223" t="str">
        <f t="shared" ca="1" si="140"/>
        <v/>
      </c>
      <c r="G839" s="224" t="str">
        <f t="shared" ca="1" si="141"/>
        <v/>
      </c>
      <c r="H839" s="255" t="str">
        <f t="shared" ca="1" si="142"/>
        <v/>
      </c>
      <c r="I839" s="251" t="str">
        <f t="shared" ca="1" si="143"/>
        <v/>
      </c>
      <c r="J839" s="244" t="str">
        <f t="shared" ca="1" si="144"/>
        <v/>
      </c>
      <c r="K839" s="35"/>
      <c r="L839" s="148"/>
      <c r="M839" s="148"/>
      <c r="N839" s="148"/>
      <c r="O839" s="148"/>
      <c r="P839" s="148"/>
      <c r="Q839" s="148"/>
      <c r="R839" s="148"/>
      <c r="S839" s="148"/>
      <c r="T839" s="197"/>
      <c r="U839" s="35"/>
      <c r="X839" s="148"/>
      <c r="Y839" s="148"/>
      <c r="Z839" s="148"/>
      <c r="AA839" s="228" t="b">
        <f t="shared" ca="1" si="145"/>
        <v>1</v>
      </c>
      <c r="AB839" s="228" t="b">
        <f t="shared" si="146"/>
        <v>0</v>
      </c>
      <c r="AC839" s="228" t="b">
        <f ca="1">AND(Accueil!$Z$100="Régulière",Accueil!$E$5="Oui",$AA839,NOT($AB839),OR($AE839="",Accueil!$E$7="",NOT(ISNUMBER(Accueil!$E$7)),$AE839&gt;=Accueil!$E$7))</f>
        <v>0</v>
      </c>
      <c r="AD839" s="228" t="b">
        <f ca="1">AND(Accueil!$Z$100="Régulière",Accueil!$E$8="Oui",$AA839,NOT($AB839),OR($AE839="",Accueil!$E$10="",NOT(ISNUMBER(Accueil!$E$10)),$AE839&gt;=Accueil!$E$10))</f>
        <v>0</v>
      </c>
      <c r="AE839" s="247" t="str">
        <f>IF(NOT(_xlfn.ISFORMULA(A839)),IF(ISNUMBER(A839),A839,IF(NOT(_xlfn.ISFORMULA(D839)),IF(AND(ISNUMBER(D839),D839&lt;&gt;0),Accueil!$B$7,IF(NOT(_xlfn.ISFORMULA(G839)),IF(AND(ISNUMBER(G839),G839&lt;&gt;0),Accueil!$B$7,""),"")),IF(NOT(_xlfn.ISFORMULA(G839)),IF(AND(ISNUMBER(G839),G839&lt;&gt;0),Accueil!$B$7,""),""))),IF(NOT(_xlfn.ISFORMULA(D839)),IF(AND(ISNUMBER(D839),D839&lt;&gt;0),Accueil!$B$7,IF(NOT(_xlfn.ISFORMULA(G839)),IF(AND(ISNUMBER(G839),G839&lt;&gt;0),Accueil!$B$7,""),"")),IF(NOT(_xlfn.ISFORMULA(G839)),IF(AND(ISNUMBER(G839),G839&lt;&gt;0),Accueil!$B$7,""),"")))</f>
        <v/>
      </c>
      <c r="AF839" s="231" t="str">
        <f t="shared" ca="1" si="147"/>
        <v/>
      </c>
      <c r="AG839" s="231">
        <f ca="1">IF($AC839,ROUND(IF(ISNUMBER(E839),E839,0)*(IF(OR(ISNUMBER(SEARCH("Non déductible",$C839)),ISNUMBER(SEARCH("Non deductible",$C839))),0,IF(ISNUMBER(SEARCH("Repas",$C839)),0.5,IF(ISNUMBER(SEARCH("Bureau à domicile",$C839)),Accueil!$B$13,IF(OR(ISNUMBER(SEARCH("Véhicule",$C839)),ISNUMBER(SEARCH("Vehicule",$C839)),ISNUMBER(SEARCH("vehicule",$C839))),Accueil!$B$14,IFERROR(VLOOKUP($C839,$L$3:$P$43,5,FALSE),1)))))),2),0)</f>
        <v>0</v>
      </c>
      <c r="AH839" s="231">
        <f ca="1">IF($AD839,ROUND(IF(ISNUMBER(F839),F839,0)*(IF(OR(ISNUMBER(SEARCH("Non déductible",$C839)),ISNUMBER(SEARCH("Non deductible",$C839))),0,IF(ISNUMBER(SEARCH("Repas",$C839)),0.5,IF(ISNUMBER(SEARCH("Bureau à domicile",$C839)),Accueil!$B$13,IF(OR(ISNUMBER(SEARCH("Véhicule",$C839)),ISNUMBER(SEARCH("Vehicule",$C839)),ISNUMBER(SEARCH("vehicule",$C839))),Accueil!$B$14,IFERROR(VLOOKUP($C839,$L$3:$P$43,5,FALSE),1)))))),2),0)</f>
        <v>0</v>
      </c>
    </row>
    <row r="840" spans="1:34" ht="20.100000000000001" customHeight="1" x14ac:dyDescent="0.25">
      <c r="A840" s="248" t="str">
        <f>IF(NOT(_xlfn.ISFORMULA(D840)),IF(AND(ISNUMBER(D840),D840&lt;&gt;0),Accueil!$B$7,IF(NOT(_xlfn.ISFORMULA(G840)),IF(AND(ISNUMBER(G840),G840&lt;&gt;0),Accueil!$B$7,""),"")),IF(NOT(_xlfn.ISFORMULA(G840)),IF(AND(ISNUMBER(G840),G840&lt;&gt;0),Accueil!$B$7,""),""))</f>
        <v/>
      </c>
      <c r="B840" s="37"/>
      <c r="C840" s="50"/>
      <c r="D840" s="249" t="str">
        <f t="shared" ca="1" si="138"/>
        <v/>
      </c>
      <c r="E840" s="223" t="str">
        <f t="shared" ca="1" si="139"/>
        <v/>
      </c>
      <c r="F840" s="223" t="str">
        <f t="shared" ca="1" si="140"/>
        <v/>
      </c>
      <c r="G840" s="224" t="str">
        <f t="shared" ca="1" si="141"/>
        <v/>
      </c>
      <c r="H840" s="255" t="str">
        <f t="shared" ca="1" si="142"/>
        <v/>
      </c>
      <c r="I840" s="251" t="str">
        <f t="shared" ca="1" si="143"/>
        <v/>
      </c>
      <c r="J840" s="244" t="str">
        <f t="shared" ca="1" si="144"/>
        <v/>
      </c>
      <c r="K840" s="35"/>
      <c r="L840" s="148"/>
      <c r="M840" s="148"/>
      <c r="N840" s="148"/>
      <c r="O840" s="148"/>
      <c r="P840" s="148"/>
      <c r="Q840" s="148"/>
      <c r="R840" s="148"/>
      <c r="S840" s="148"/>
      <c r="T840" s="197"/>
      <c r="U840" s="35"/>
      <c r="X840" s="148"/>
      <c r="Y840" s="148"/>
      <c r="Z840" s="148"/>
      <c r="AA840" s="228" t="b">
        <f t="shared" ca="1" si="145"/>
        <v>1</v>
      </c>
      <c r="AB840" s="228" t="b">
        <f t="shared" si="146"/>
        <v>0</v>
      </c>
      <c r="AC840" s="228" t="b">
        <f ca="1">AND(Accueil!$Z$100="Régulière",Accueil!$E$5="Oui",$AA840,NOT($AB840),OR($AE840="",Accueil!$E$7="",NOT(ISNUMBER(Accueil!$E$7)),$AE840&gt;=Accueil!$E$7))</f>
        <v>0</v>
      </c>
      <c r="AD840" s="228" t="b">
        <f ca="1">AND(Accueil!$Z$100="Régulière",Accueil!$E$8="Oui",$AA840,NOT($AB840),OR($AE840="",Accueil!$E$10="",NOT(ISNUMBER(Accueil!$E$10)),$AE840&gt;=Accueil!$E$10))</f>
        <v>0</v>
      </c>
      <c r="AE840" s="247" t="str">
        <f>IF(NOT(_xlfn.ISFORMULA(A840)),IF(ISNUMBER(A840),A840,IF(NOT(_xlfn.ISFORMULA(D840)),IF(AND(ISNUMBER(D840),D840&lt;&gt;0),Accueil!$B$7,IF(NOT(_xlfn.ISFORMULA(G840)),IF(AND(ISNUMBER(G840),G840&lt;&gt;0),Accueil!$B$7,""),"")),IF(NOT(_xlfn.ISFORMULA(G840)),IF(AND(ISNUMBER(G840),G840&lt;&gt;0),Accueil!$B$7,""),""))),IF(NOT(_xlfn.ISFORMULA(D840)),IF(AND(ISNUMBER(D840),D840&lt;&gt;0),Accueil!$B$7,IF(NOT(_xlfn.ISFORMULA(G840)),IF(AND(ISNUMBER(G840),G840&lt;&gt;0),Accueil!$B$7,""),"")),IF(NOT(_xlfn.ISFORMULA(G840)),IF(AND(ISNUMBER(G840),G840&lt;&gt;0),Accueil!$B$7,""),"")))</f>
        <v/>
      </c>
      <c r="AF840" s="231" t="str">
        <f t="shared" ca="1" si="147"/>
        <v/>
      </c>
      <c r="AG840" s="231">
        <f ca="1">IF($AC840,ROUND(IF(ISNUMBER(E840),E840,0)*(IF(OR(ISNUMBER(SEARCH("Non déductible",$C840)),ISNUMBER(SEARCH("Non deductible",$C840))),0,IF(ISNUMBER(SEARCH("Repas",$C840)),0.5,IF(ISNUMBER(SEARCH("Bureau à domicile",$C840)),Accueil!$B$13,IF(OR(ISNUMBER(SEARCH("Véhicule",$C840)),ISNUMBER(SEARCH("Vehicule",$C840)),ISNUMBER(SEARCH("vehicule",$C840))),Accueil!$B$14,IFERROR(VLOOKUP($C840,$L$3:$P$43,5,FALSE),1)))))),2),0)</f>
        <v>0</v>
      </c>
      <c r="AH840" s="231">
        <f ca="1">IF($AD840,ROUND(IF(ISNUMBER(F840),F840,0)*(IF(OR(ISNUMBER(SEARCH("Non déductible",$C840)),ISNUMBER(SEARCH("Non deductible",$C840))),0,IF(ISNUMBER(SEARCH("Repas",$C840)),0.5,IF(ISNUMBER(SEARCH("Bureau à domicile",$C840)),Accueil!$B$13,IF(OR(ISNUMBER(SEARCH("Véhicule",$C840)),ISNUMBER(SEARCH("Vehicule",$C840)),ISNUMBER(SEARCH("vehicule",$C840))),Accueil!$B$14,IFERROR(VLOOKUP($C840,$L$3:$P$43,5,FALSE),1)))))),2),0)</f>
        <v>0</v>
      </c>
    </row>
    <row r="841" spans="1:34" ht="20.100000000000001" customHeight="1" x14ac:dyDescent="0.25">
      <c r="A841" s="248" t="str">
        <f>IF(NOT(_xlfn.ISFORMULA(D841)),IF(AND(ISNUMBER(D841),D841&lt;&gt;0),Accueil!$B$7,IF(NOT(_xlfn.ISFORMULA(G841)),IF(AND(ISNUMBER(G841),G841&lt;&gt;0),Accueil!$B$7,""),"")),IF(NOT(_xlfn.ISFORMULA(G841)),IF(AND(ISNUMBER(G841),G841&lt;&gt;0),Accueil!$B$7,""),""))</f>
        <v/>
      </c>
      <c r="B841" s="37"/>
      <c r="C841" s="50"/>
      <c r="D841" s="249" t="str">
        <f t="shared" ca="1" si="138"/>
        <v/>
      </c>
      <c r="E841" s="223" t="str">
        <f t="shared" ca="1" si="139"/>
        <v/>
      </c>
      <c r="F841" s="223" t="str">
        <f t="shared" ca="1" si="140"/>
        <v/>
      </c>
      <c r="G841" s="224" t="str">
        <f t="shared" ca="1" si="141"/>
        <v/>
      </c>
      <c r="H841" s="255" t="str">
        <f t="shared" ca="1" si="142"/>
        <v/>
      </c>
      <c r="I841" s="251" t="str">
        <f t="shared" ca="1" si="143"/>
        <v/>
      </c>
      <c r="J841" s="244" t="str">
        <f t="shared" ca="1" si="144"/>
        <v/>
      </c>
      <c r="K841" s="35"/>
      <c r="L841" s="148"/>
      <c r="M841" s="148"/>
      <c r="N841" s="148"/>
      <c r="O841" s="148"/>
      <c r="P841" s="148"/>
      <c r="Q841" s="148"/>
      <c r="R841" s="148"/>
      <c r="S841" s="148"/>
      <c r="T841" s="197"/>
      <c r="U841" s="35"/>
      <c r="X841" s="148"/>
      <c r="Y841" s="148"/>
      <c r="Z841" s="148"/>
      <c r="AA841" s="228" t="b">
        <f t="shared" ca="1" si="145"/>
        <v>1</v>
      </c>
      <c r="AB841" s="228" t="b">
        <f t="shared" si="146"/>
        <v>0</v>
      </c>
      <c r="AC841" s="228" t="b">
        <f ca="1">AND(Accueil!$Z$100="Régulière",Accueil!$E$5="Oui",$AA841,NOT($AB841),OR($AE841="",Accueil!$E$7="",NOT(ISNUMBER(Accueil!$E$7)),$AE841&gt;=Accueil!$E$7))</f>
        <v>0</v>
      </c>
      <c r="AD841" s="228" t="b">
        <f ca="1">AND(Accueil!$Z$100="Régulière",Accueil!$E$8="Oui",$AA841,NOT($AB841),OR($AE841="",Accueil!$E$10="",NOT(ISNUMBER(Accueil!$E$10)),$AE841&gt;=Accueil!$E$10))</f>
        <v>0</v>
      </c>
      <c r="AE841" s="247" t="str">
        <f>IF(NOT(_xlfn.ISFORMULA(A841)),IF(ISNUMBER(A841),A841,IF(NOT(_xlfn.ISFORMULA(D841)),IF(AND(ISNUMBER(D841),D841&lt;&gt;0),Accueil!$B$7,IF(NOT(_xlfn.ISFORMULA(G841)),IF(AND(ISNUMBER(G841),G841&lt;&gt;0),Accueil!$B$7,""),"")),IF(NOT(_xlfn.ISFORMULA(G841)),IF(AND(ISNUMBER(G841),G841&lt;&gt;0),Accueil!$B$7,""),""))),IF(NOT(_xlfn.ISFORMULA(D841)),IF(AND(ISNUMBER(D841),D841&lt;&gt;0),Accueil!$B$7,IF(NOT(_xlfn.ISFORMULA(G841)),IF(AND(ISNUMBER(G841),G841&lt;&gt;0),Accueil!$B$7,""),"")),IF(NOT(_xlfn.ISFORMULA(G841)),IF(AND(ISNUMBER(G841),G841&lt;&gt;0),Accueil!$B$7,""),"")))</f>
        <v/>
      </c>
      <c r="AF841" s="231" t="str">
        <f t="shared" ca="1" si="147"/>
        <v/>
      </c>
      <c r="AG841" s="231">
        <f ca="1">IF($AC841,ROUND(IF(ISNUMBER(E841),E841,0)*(IF(OR(ISNUMBER(SEARCH("Non déductible",$C841)),ISNUMBER(SEARCH("Non deductible",$C841))),0,IF(ISNUMBER(SEARCH("Repas",$C841)),0.5,IF(ISNUMBER(SEARCH("Bureau à domicile",$C841)),Accueil!$B$13,IF(OR(ISNUMBER(SEARCH("Véhicule",$C841)),ISNUMBER(SEARCH("Vehicule",$C841)),ISNUMBER(SEARCH("vehicule",$C841))),Accueil!$B$14,IFERROR(VLOOKUP($C841,$L$3:$P$43,5,FALSE),1)))))),2),0)</f>
        <v>0</v>
      </c>
      <c r="AH841" s="231">
        <f ca="1">IF($AD841,ROUND(IF(ISNUMBER(F841),F841,0)*(IF(OR(ISNUMBER(SEARCH("Non déductible",$C841)),ISNUMBER(SEARCH("Non deductible",$C841))),0,IF(ISNUMBER(SEARCH("Repas",$C841)),0.5,IF(ISNUMBER(SEARCH("Bureau à domicile",$C841)),Accueil!$B$13,IF(OR(ISNUMBER(SEARCH("Véhicule",$C841)),ISNUMBER(SEARCH("Vehicule",$C841)),ISNUMBER(SEARCH("vehicule",$C841))),Accueil!$B$14,IFERROR(VLOOKUP($C841,$L$3:$P$43,5,FALSE),1)))))),2),0)</f>
        <v>0</v>
      </c>
    </row>
    <row r="842" spans="1:34" ht="20.100000000000001" customHeight="1" x14ac:dyDescent="0.25">
      <c r="A842" s="248" t="str">
        <f>IF(NOT(_xlfn.ISFORMULA(D842)),IF(AND(ISNUMBER(D842),D842&lt;&gt;0),Accueil!$B$7,IF(NOT(_xlfn.ISFORMULA(G842)),IF(AND(ISNUMBER(G842),G842&lt;&gt;0),Accueil!$B$7,""),"")),IF(NOT(_xlfn.ISFORMULA(G842)),IF(AND(ISNUMBER(G842),G842&lt;&gt;0),Accueil!$B$7,""),""))</f>
        <v/>
      </c>
      <c r="B842" s="37"/>
      <c r="C842" s="50"/>
      <c r="D842" s="249" t="str">
        <f t="shared" ca="1" si="138"/>
        <v/>
      </c>
      <c r="E842" s="223" t="str">
        <f t="shared" ca="1" si="139"/>
        <v/>
      </c>
      <c r="F842" s="223" t="str">
        <f t="shared" ca="1" si="140"/>
        <v/>
      </c>
      <c r="G842" s="224" t="str">
        <f t="shared" ca="1" si="141"/>
        <v/>
      </c>
      <c r="H842" s="255" t="str">
        <f t="shared" ca="1" si="142"/>
        <v/>
      </c>
      <c r="I842" s="251" t="str">
        <f t="shared" ca="1" si="143"/>
        <v/>
      </c>
      <c r="J842" s="244" t="str">
        <f t="shared" ca="1" si="144"/>
        <v/>
      </c>
      <c r="K842" s="35"/>
      <c r="L842" s="148"/>
      <c r="M842" s="148"/>
      <c r="N842" s="148"/>
      <c r="O842" s="148"/>
      <c r="P842" s="148"/>
      <c r="Q842" s="148"/>
      <c r="R842" s="148"/>
      <c r="S842" s="148"/>
      <c r="T842" s="197"/>
      <c r="U842" s="35"/>
      <c r="X842" s="148"/>
      <c r="Y842" s="148"/>
      <c r="Z842" s="148"/>
      <c r="AA842" s="228" t="b">
        <f t="shared" ca="1" si="145"/>
        <v>1</v>
      </c>
      <c r="AB842" s="228" t="b">
        <f t="shared" si="146"/>
        <v>0</v>
      </c>
      <c r="AC842" s="228" t="b">
        <f ca="1">AND(Accueil!$Z$100="Régulière",Accueil!$E$5="Oui",$AA842,NOT($AB842),OR($AE842="",Accueil!$E$7="",NOT(ISNUMBER(Accueil!$E$7)),$AE842&gt;=Accueil!$E$7))</f>
        <v>0</v>
      </c>
      <c r="AD842" s="228" t="b">
        <f ca="1">AND(Accueil!$Z$100="Régulière",Accueil!$E$8="Oui",$AA842,NOT($AB842),OR($AE842="",Accueil!$E$10="",NOT(ISNUMBER(Accueil!$E$10)),$AE842&gt;=Accueil!$E$10))</f>
        <v>0</v>
      </c>
      <c r="AE842" s="247" t="str">
        <f>IF(NOT(_xlfn.ISFORMULA(A842)),IF(ISNUMBER(A842),A842,IF(NOT(_xlfn.ISFORMULA(D842)),IF(AND(ISNUMBER(D842),D842&lt;&gt;0),Accueil!$B$7,IF(NOT(_xlfn.ISFORMULA(G842)),IF(AND(ISNUMBER(G842),G842&lt;&gt;0),Accueil!$B$7,""),"")),IF(NOT(_xlfn.ISFORMULA(G842)),IF(AND(ISNUMBER(G842),G842&lt;&gt;0),Accueil!$B$7,""),""))),IF(NOT(_xlfn.ISFORMULA(D842)),IF(AND(ISNUMBER(D842),D842&lt;&gt;0),Accueil!$B$7,IF(NOT(_xlfn.ISFORMULA(G842)),IF(AND(ISNUMBER(G842),G842&lt;&gt;0),Accueil!$B$7,""),"")),IF(NOT(_xlfn.ISFORMULA(G842)),IF(AND(ISNUMBER(G842),G842&lt;&gt;0),Accueil!$B$7,""),"")))</f>
        <v/>
      </c>
      <c r="AF842" s="231" t="str">
        <f t="shared" ca="1" si="147"/>
        <v/>
      </c>
      <c r="AG842" s="231">
        <f ca="1">IF($AC842,ROUND(IF(ISNUMBER(E842),E842,0)*(IF(OR(ISNUMBER(SEARCH("Non déductible",$C842)),ISNUMBER(SEARCH("Non deductible",$C842))),0,IF(ISNUMBER(SEARCH("Repas",$C842)),0.5,IF(ISNUMBER(SEARCH("Bureau à domicile",$C842)),Accueil!$B$13,IF(OR(ISNUMBER(SEARCH("Véhicule",$C842)),ISNUMBER(SEARCH("Vehicule",$C842)),ISNUMBER(SEARCH("vehicule",$C842))),Accueil!$B$14,IFERROR(VLOOKUP($C842,$L$3:$P$43,5,FALSE),1)))))),2),0)</f>
        <v>0</v>
      </c>
      <c r="AH842" s="231">
        <f ca="1">IF($AD842,ROUND(IF(ISNUMBER(F842),F842,0)*(IF(OR(ISNUMBER(SEARCH("Non déductible",$C842)),ISNUMBER(SEARCH("Non deductible",$C842))),0,IF(ISNUMBER(SEARCH("Repas",$C842)),0.5,IF(ISNUMBER(SEARCH("Bureau à domicile",$C842)),Accueil!$B$13,IF(OR(ISNUMBER(SEARCH("Véhicule",$C842)),ISNUMBER(SEARCH("Vehicule",$C842)),ISNUMBER(SEARCH("vehicule",$C842))),Accueil!$B$14,IFERROR(VLOOKUP($C842,$L$3:$P$43,5,FALSE),1)))))),2),0)</f>
        <v>0</v>
      </c>
    </row>
    <row r="843" spans="1:34" ht="20.100000000000001" customHeight="1" x14ac:dyDescent="0.25">
      <c r="A843" s="248" t="str">
        <f>IF(NOT(_xlfn.ISFORMULA(D843)),IF(AND(ISNUMBER(D843),D843&lt;&gt;0),Accueil!$B$7,IF(NOT(_xlfn.ISFORMULA(G843)),IF(AND(ISNUMBER(G843),G843&lt;&gt;0),Accueil!$B$7,""),"")),IF(NOT(_xlfn.ISFORMULA(G843)),IF(AND(ISNUMBER(G843),G843&lt;&gt;0),Accueil!$B$7,""),""))</f>
        <v/>
      </c>
      <c r="B843" s="37"/>
      <c r="C843" s="50"/>
      <c r="D843" s="249" t="str">
        <f t="shared" ca="1" si="138"/>
        <v/>
      </c>
      <c r="E843" s="223" t="str">
        <f t="shared" ca="1" si="139"/>
        <v/>
      </c>
      <c r="F843" s="223" t="str">
        <f t="shared" ca="1" si="140"/>
        <v/>
      </c>
      <c r="G843" s="224" t="str">
        <f t="shared" ca="1" si="141"/>
        <v/>
      </c>
      <c r="H843" s="255" t="str">
        <f t="shared" ca="1" si="142"/>
        <v/>
      </c>
      <c r="I843" s="251" t="str">
        <f t="shared" ca="1" si="143"/>
        <v/>
      </c>
      <c r="J843" s="244" t="str">
        <f t="shared" ca="1" si="144"/>
        <v/>
      </c>
      <c r="K843" s="35"/>
      <c r="L843" s="148"/>
      <c r="M843" s="148"/>
      <c r="N843" s="148"/>
      <c r="O843" s="148"/>
      <c r="P843" s="148"/>
      <c r="Q843" s="148"/>
      <c r="R843" s="148"/>
      <c r="S843" s="148"/>
      <c r="T843" s="197"/>
      <c r="U843" s="35"/>
      <c r="X843" s="148"/>
      <c r="Y843" s="148"/>
      <c r="Z843" s="148"/>
      <c r="AA843" s="228" t="b">
        <f t="shared" ca="1" si="145"/>
        <v>1</v>
      </c>
      <c r="AB843" s="228" t="b">
        <f t="shared" si="146"/>
        <v>0</v>
      </c>
      <c r="AC843" s="228" t="b">
        <f ca="1">AND(Accueil!$Z$100="Régulière",Accueil!$E$5="Oui",$AA843,NOT($AB843),OR($AE843="",Accueil!$E$7="",NOT(ISNUMBER(Accueil!$E$7)),$AE843&gt;=Accueil!$E$7))</f>
        <v>0</v>
      </c>
      <c r="AD843" s="228" t="b">
        <f ca="1">AND(Accueil!$Z$100="Régulière",Accueil!$E$8="Oui",$AA843,NOT($AB843),OR($AE843="",Accueil!$E$10="",NOT(ISNUMBER(Accueil!$E$10)),$AE843&gt;=Accueil!$E$10))</f>
        <v>0</v>
      </c>
      <c r="AE843" s="247" t="str">
        <f>IF(NOT(_xlfn.ISFORMULA(A843)),IF(ISNUMBER(A843),A843,IF(NOT(_xlfn.ISFORMULA(D843)),IF(AND(ISNUMBER(D843),D843&lt;&gt;0),Accueil!$B$7,IF(NOT(_xlfn.ISFORMULA(G843)),IF(AND(ISNUMBER(G843),G843&lt;&gt;0),Accueil!$B$7,""),"")),IF(NOT(_xlfn.ISFORMULA(G843)),IF(AND(ISNUMBER(G843),G843&lt;&gt;0),Accueil!$B$7,""),""))),IF(NOT(_xlfn.ISFORMULA(D843)),IF(AND(ISNUMBER(D843),D843&lt;&gt;0),Accueil!$B$7,IF(NOT(_xlfn.ISFORMULA(G843)),IF(AND(ISNUMBER(G843),G843&lt;&gt;0),Accueil!$B$7,""),"")),IF(NOT(_xlfn.ISFORMULA(G843)),IF(AND(ISNUMBER(G843),G843&lt;&gt;0),Accueil!$B$7,""),"")))</f>
        <v/>
      </c>
      <c r="AF843" s="231" t="str">
        <f t="shared" ca="1" si="147"/>
        <v/>
      </c>
      <c r="AG843" s="231">
        <f ca="1">IF($AC843,ROUND(IF(ISNUMBER(E843),E843,0)*(IF(OR(ISNUMBER(SEARCH("Non déductible",$C843)),ISNUMBER(SEARCH("Non deductible",$C843))),0,IF(ISNUMBER(SEARCH("Repas",$C843)),0.5,IF(ISNUMBER(SEARCH("Bureau à domicile",$C843)),Accueil!$B$13,IF(OR(ISNUMBER(SEARCH("Véhicule",$C843)),ISNUMBER(SEARCH("Vehicule",$C843)),ISNUMBER(SEARCH("vehicule",$C843))),Accueil!$B$14,IFERROR(VLOOKUP($C843,$L$3:$P$43,5,FALSE),1)))))),2),0)</f>
        <v>0</v>
      </c>
      <c r="AH843" s="231">
        <f ca="1">IF($AD843,ROUND(IF(ISNUMBER(F843),F843,0)*(IF(OR(ISNUMBER(SEARCH("Non déductible",$C843)),ISNUMBER(SEARCH("Non deductible",$C843))),0,IF(ISNUMBER(SEARCH("Repas",$C843)),0.5,IF(ISNUMBER(SEARCH("Bureau à domicile",$C843)),Accueil!$B$13,IF(OR(ISNUMBER(SEARCH("Véhicule",$C843)),ISNUMBER(SEARCH("Vehicule",$C843)),ISNUMBER(SEARCH("vehicule",$C843))),Accueil!$B$14,IFERROR(VLOOKUP($C843,$L$3:$P$43,5,FALSE),1)))))),2),0)</f>
        <v>0</v>
      </c>
    </row>
    <row r="844" spans="1:34" ht="20.100000000000001" customHeight="1" x14ac:dyDescent="0.25">
      <c r="A844" s="248" t="str">
        <f>IF(NOT(_xlfn.ISFORMULA(D844)),IF(AND(ISNUMBER(D844),D844&lt;&gt;0),Accueil!$B$7,IF(NOT(_xlfn.ISFORMULA(G844)),IF(AND(ISNUMBER(G844),G844&lt;&gt;0),Accueil!$B$7,""),"")),IF(NOT(_xlfn.ISFORMULA(G844)),IF(AND(ISNUMBER(G844),G844&lt;&gt;0),Accueil!$B$7,""),""))</f>
        <v/>
      </c>
      <c r="B844" s="37"/>
      <c r="C844" s="50"/>
      <c r="D844" s="249" t="str">
        <f t="shared" ca="1" si="138"/>
        <v/>
      </c>
      <c r="E844" s="223" t="str">
        <f t="shared" ca="1" si="139"/>
        <v/>
      </c>
      <c r="F844" s="223" t="str">
        <f t="shared" ca="1" si="140"/>
        <v/>
      </c>
      <c r="G844" s="224" t="str">
        <f t="shared" ca="1" si="141"/>
        <v/>
      </c>
      <c r="H844" s="255" t="str">
        <f t="shared" ca="1" si="142"/>
        <v/>
      </c>
      <c r="I844" s="251" t="str">
        <f t="shared" ca="1" si="143"/>
        <v/>
      </c>
      <c r="J844" s="244" t="str">
        <f t="shared" ca="1" si="144"/>
        <v/>
      </c>
      <c r="K844" s="35"/>
      <c r="L844" s="148"/>
      <c r="M844" s="148"/>
      <c r="N844" s="148"/>
      <c r="O844" s="148"/>
      <c r="P844" s="148"/>
      <c r="Q844" s="148"/>
      <c r="R844" s="148"/>
      <c r="S844" s="148"/>
      <c r="T844" s="197"/>
      <c r="U844" s="35"/>
      <c r="X844" s="148"/>
      <c r="Y844" s="148"/>
      <c r="Z844" s="148"/>
      <c r="AA844" s="228" t="b">
        <f t="shared" ca="1" si="145"/>
        <v>1</v>
      </c>
      <c r="AB844" s="228" t="b">
        <f t="shared" si="146"/>
        <v>0</v>
      </c>
      <c r="AC844" s="228" t="b">
        <f ca="1">AND(Accueil!$Z$100="Régulière",Accueil!$E$5="Oui",$AA844,NOT($AB844),OR($AE844="",Accueil!$E$7="",NOT(ISNUMBER(Accueil!$E$7)),$AE844&gt;=Accueil!$E$7))</f>
        <v>0</v>
      </c>
      <c r="AD844" s="228" t="b">
        <f ca="1">AND(Accueil!$Z$100="Régulière",Accueil!$E$8="Oui",$AA844,NOT($AB844),OR($AE844="",Accueil!$E$10="",NOT(ISNUMBER(Accueil!$E$10)),$AE844&gt;=Accueil!$E$10))</f>
        <v>0</v>
      </c>
      <c r="AE844" s="247" t="str">
        <f>IF(NOT(_xlfn.ISFORMULA(A844)),IF(ISNUMBER(A844),A844,IF(NOT(_xlfn.ISFORMULA(D844)),IF(AND(ISNUMBER(D844),D844&lt;&gt;0),Accueil!$B$7,IF(NOT(_xlfn.ISFORMULA(G844)),IF(AND(ISNUMBER(G844),G844&lt;&gt;0),Accueil!$B$7,""),"")),IF(NOT(_xlfn.ISFORMULA(G844)),IF(AND(ISNUMBER(G844),G844&lt;&gt;0),Accueil!$B$7,""),""))),IF(NOT(_xlfn.ISFORMULA(D844)),IF(AND(ISNUMBER(D844),D844&lt;&gt;0),Accueil!$B$7,IF(NOT(_xlfn.ISFORMULA(G844)),IF(AND(ISNUMBER(G844),G844&lt;&gt;0),Accueil!$B$7,""),"")),IF(NOT(_xlfn.ISFORMULA(G844)),IF(AND(ISNUMBER(G844),G844&lt;&gt;0),Accueil!$B$7,""),"")))</f>
        <v/>
      </c>
      <c r="AF844" s="231" t="str">
        <f t="shared" ca="1" si="147"/>
        <v/>
      </c>
      <c r="AG844" s="231">
        <f ca="1">IF($AC844,ROUND(IF(ISNUMBER(E844),E844,0)*(IF(OR(ISNUMBER(SEARCH("Non déductible",$C844)),ISNUMBER(SEARCH("Non deductible",$C844))),0,IF(ISNUMBER(SEARCH("Repas",$C844)),0.5,IF(ISNUMBER(SEARCH("Bureau à domicile",$C844)),Accueil!$B$13,IF(OR(ISNUMBER(SEARCH("Véhicule",$C844)),ISNUMBER(SEARCH("Vehicule",$C844)),ISNUMBER(SEARCH("vehicule",$C844))),Accueil!$B$14,IFERROR(VLOOKUP($C844,$L$3:$P$43,5,FALSE),1)))))),2),0)</f>
        <v>0</v>
      </c>
      <c r="AH844" s="231">
        <f ca="1">IF($AD844,ROUND(IF(ISNUMBER(F844),F844,0)*(IF(OR(ISNUMBER(SEARCH("Non déductible",$C844)),ISNUMBER(SEARCH("Non deductible",$C844))),0,IF(ISNUMBER(SEARCH("Repas",$C844)),0.5,IF(ISNUMBER(SEARCH("Bureau à domicile",$C844)),Accueil!$B$13,IF(OR(ISNUMBER(SEARCH("Véhicule",$C844)),ISNUMBER(SEARCH("Vehicule",$C844)),ISNUMBER(SEARCH("vehicule",$C844))),Accueil!$B$14,IFERROR(VLOOKUP($C844,$L$3:$P$43,5,FALSE),1)))))),2),0)</f>
        <v>0</v>
      </c>
    </row>
    <row r="845" spans="1:34" ht="20.100000000000001" customHeight="1" x14ac:dyDescent="0.25">
      <c r="A845" s="248" t="str">
        <f>IF(NOT(_xlfn.ISFORMULA(D845)),IF(AND(ISNUMBER(D845),D845&lt;&gt;0),Accueil!$B$7,IF(NOT(_xlfn.ISFORMULA(G845)),IF(AND(ISNUMBER(G845),G845&lt;&gt;0),Accueil!$B$7,""),"")),IF(NOT(_xlfn.ISFORMULA(G845)),IF(AND(ISNUMBER(G845),G845&lt;&gt;0),Accueil!$B$7,""),""))</f>
        <v/>
      </c>
      <c r="B845" s="37"/>
      <c r="C845" s="50"/>
      <c r="D845" s="249" t="str">
        <f t="shared" ca="1" si="138"/>
        <v/>
      </c>
      <c r="E845" s="223" t="str">
        <f t="shared" ca="1" si="139"/>
        <v/>
      </c>
      <c r="F845" s="223" t="str">
        <f t="shared" ca="1" si="140"/>
        <v/>
      </c>
      <c r="G845" s="224" t="str">
        <f t="shared" ca="1" si="141"/>
        <v/>
      </c>
      <c r="H845" s="255" t="str">
        <f t="shared" ca="1" si="142"/>
        <v/>
      </c>
      <c r="I845" s="251" t="str">
        <f t="shared" ca="1" si="143"/>
        <v/>
      </c>
      <c r="J845" s="244" t="str">
        <f t="shared" ca="1" si="144"/>
        <v/>
      </c>
      <c r="K845" s="35"/>
      <c r="L845" s="148"/>
      <c r="M845" s="148"/>
      <c r="N845" s="148"/>
      <c r="O845" s="148"/>
      <c r="P845" s="148"/>
      <c r="Q845" s="148"/>
      <c r="R845" s="148"/>
      <c r="S845" s="148"/>
      <c r="T845" s="197"/>
      <c r="U845" s="35"/>
      <c r="X845" s="148"/>
      <c r="Y845" s="148"/>
      <c r="Z845" s="148"/>
      <c r="AA845" s="228" t="b">
        <f t="shared" ca="1" si="145"/>
        <v>1</v>
      </c>
      <c r="AB845" s="228" t="b">
        <f t="shared" si="146"/>
        <v>0</v>
      </c>
      <c r="AC845" s="228" t="b">
        <f ca="1">AND(Accueil!$Z$100="Régulière",Accueil!$E$5="Oui",$AA845,NOT($AB845),OR($AE845="",Accueil!$E$7="",NOT(ISNUMBER(Accueil!$E$7)),$AE845&gt;=Accueil!$E$7))</f>
        <v>0</v>
      </c>
      <c r="AD845" s="228" t="b">
        <f ca="1">AND(Accueil!$Z$100="Régulière",Accueil!$E$8="Oui",$AA845,NOT($AB845),OR($AE845="",Accueil!$E$10="",NOT(ISNUMBER(Accueil!$E$10)),$AE845&gt;=Accueil!$E$10))</f>
        <v>0</v>
      </c>
      <c r="AE845" s="247" t="str">
        <f>IF(NOT(_xlfn.ISFORMULA(A845)),IF(ISNUMBER(A845),A845,IF(NOT(_xlfn.ISFORMULA(D845)),IF(AND(ISNUMBER(D845),D845&lt;&gt;0),Accueil!$B$7,IF(NOT(_xlfn.ISFORMULA(G845)),IF(AND(ISNUMBER(G845),G845&lt;&gt;0),Accueil!$B$7,""),"")),IF(NOT(_xlfn.ISFORMULA(G845)),IF(AND(ISNUMBER(G845),G845&lt;&gt;0),Accueil!$B$7,""),""))),IF(NOT(_xlfn.ISFORMULA(D845)),IF(AND(ISNUMBER(D845),D845&lt;&gt;0),Accueil!$B$7,IF(NOT(_xlfn.ISFORMULA(G845)),IF(AND(ISNUMBER(G845),G845&lt;&gt;0),Accueil!$B$7,""),"")),IF(NOT(_xlfn.ISFORMULA(G845)),IF(AND(ISNUMBER(G845),G845&lt;&gt;0),Accueil!$B$7,""),"")))</f>
        <v/>
      </c>
      <c r="AF845" s="231" t="str">
        <f t="shared" ca="1" si="147"/>
        <v/>
      </c>
      <c r="AG845" s="231">
        <f ca="1">IF($AC845,ROUND(IF(ISNUMBER(E845),E845,0)*(IF(OR(ISNUMBER(SEARCH("Non déductible",$C845)),ISNUMBER(SEARCH("Non deductible",$C845))),0,IF(ISNUMBER(SEARCH("Repas",$C845)),0.5,IF(ISNUMBER(SEARCH("Bureau à domicile",$C845)),Accueil!$B$13,IF(OR(ISNUMBER(SEARCH("Véhicule",$C845)),ISNUMBER(SEARCH("Vehicule",$C845)),ISNUMBER(SEARCH("vehicule",$C845))),Accueil!$B$14,IFERROR(VLOOKUP($C845,$L$3:$P$43,5,FALSE),1)))))),2),0)</f>
        <v>0</v>
      </c>
      <c r="AH845" s="231">
        <f ca="1">IF($AD845,ROUND(IF(ISNUMBER(F845),F845,0)*(IF(OR(ISNUMBER(SEARCH("Non déductible",$C845)),ISNUMBER(SEARCH("Non deductible",$C845))),0,IF(ISNUMBER(SEARCH("Repas",$C845)),0.5,IF(ISNUMBER(SEARCH("Bureau à domicile",$C845)),Accueil!$B$13,IF(OR(ISNUMBER(SEARCH("Véhicule",$C845)),ISNUMBER(SEARCH("Vehicule",$C845)),ISNUMBER(SEARCH("vehicule",$C845))),Accueil!$B$14,IFERROR(VLOOKUP($C845,$L$3:$P$43,5,FALSE),1)))))),2),0)</f>
        <v>0</v>
      </c>
    </row>
    <row r="846" spans="1:34" ht="20.100000000000001" customHeight="1" x14ac:dyDescent="0.25">
      <c r="A846" s="248" t="str">
        <f>IF(NOT(_xlfn.ISFORMULA(D846)),IF(AND(ISNUMBER(D846),D846&lt;&gt;0),Accueil!$B$7,IF(NOT(_xlfn.ISFORMULA(G846)),IF(AND(ISNUMBER(G846),G846&lt;&gt;0),Accueil!$B$7,""),"")),IF(NOT(_xlfn.ISFORMULA(G846)),IF(AND(ISNUMBER(G846),G846&lt;&gt;0),Accueil!$B$7,""),""))</f>
        <v/>
      </c>
      <c r="B846" s="37"/>
      <c r="C846" s="50"/>
      <c r="D846" s="249" t="str">
        <f t="shared" ca="1" si="138"/>
        <v/>
      </c>
      <c r="E846" s="223" t="str">
        <f t="shared" ca="1" si="139"/>
        <v/>
      </c>
      <c r="F846" s="223" t="str">
        <f t="shared" ca="1" si="140"/>
        <v/>
      </c>
      <c r="G846" s="224" t="str">
        <f t="shared" ca="1" si="141"/>
        <v/>
      </c>
      <c r="H846" s="255" t="str">
        <f t="shared" ca="1" si="142"/>
        <v/>
      </c>
      <c r="I846" s="251" t="str">
        <f t="shared" ca="1" si="143"/>
        <v/>
      </c>
      <c r="J846" s="244" t="str">
        <f t="shared" ca="1" si="144"/>
        <v/>
      </c>
      <c r="K846" s="35"/>
      <c r="L846" s="148"/>
      <c r="M846" s="148"/>
      <c r="N846" s="148"/>
      <c r="O846" s="148"/>
      <c r="P846" s="148"/>
      <c r="Q846" s="148"/>
      <c r="R846" s="148"/>
      <c r="S846" s="148"/>
      <c r="T846" s="197"/>
      <c r="U846" s="35"/>
      <c r="X846" s="148"/>
      <c r="Y846" s="148"/>
      <c r="Z846" s="148"/>
      <c r="AA846" s="228" t="b">
        <f t="shared" ca="1" si="145"/>
        <v>1</v>
      </c>
      <c r="AB846" s="228" t="b">
        <f t="shared" si="146"/>
        <v>0</v>
      </c>
      <c r="AC846" s="228" t="b">
        <f ca="1">AND(Accueil!$Z$100="Régulière",Accueil!$E$5="Oui",$AA846,NOT($AB846),OR($AE846="",Accueil!$E$7="",NOT(ISNUMBER(Accueil!$E$7)),$AE846&gt;=Accueil!$E$7))</f>
        <v>0</v>
      </c>
      <c r="AD846" s="228" t="b">
        <f ca="1">AND(Accueil!$Z$100="Régulière",Accueil!$E$8="Oui",$AA846,NOT($AB846),OR($AE846="",Accueil!$E$10="",NOT(ISNUMBER(Accueil!$E$10)),$AE846&gt;=Accueil!$E$10))</f>
        <v>0</v>
      </c>
      <c r="AE846" s="247" t="str">
        <f>IF(NOT(_xlfn.ISFORMULA(A846)),IF(ISNUMBER(A846),A846,IF(NOT(_xlfn.ISFORMULA(D846)),IF(AND(ISNUMBER(D846),D846&lt;&gt;0),Accueil!$B$7,IF(NOT(_xlfn.ISFORMULA(G846)),IF(AND(ISNUMBER(G846),G846&lt;&gt;0),Accueil!$B$7,""),"")),IF(NOT(_xlfn.ISFORMULA(G846)),IF(AND(ISNUMBER(G846),G846&lt;&gt;0),Accueil!$B$7,""),""))),IF(NOT(_xlfn.ISFORMULA(D846)),IF(AND(ISNUMBER(D846),D846&lt;&gt;0),Accueil!$B$7,IF(NOT(_xlfn.ISFORMULA(G846)),IF(AND(ISNUMBER(G846),G846&lt;&gt;0),Accueil!$B$7,""),"")),IF(NOT(_xlfn.ISFORMULA(G846)),IF(AND(ISNUMBER(G846),G846&lt;&gt;0),Accueil!$B$7,""),"")))</f>
        <v/>
      </c>
      <c r="AF846" s="231" t="str">
        <f t="shared" ca="1" si="147"/>
        <v/>
      </c>
      <c r="AG846" s="231">
        <f ca="1">IF($AC846,ROUND(IF(ISNUMBER(E846),E846,0)*(IF(OR(ISNUMBER(SEARCH("Non déductible",$C846)),ISNUMBER(SEARCH("Non deductible",$C846))),0,IF(ISNUMBER(SEARCH("Repas",$C846)),0.5,IF(ISNUMBER(SEARCH("Bureau à domicile",$C846)),Accueil!$B$13,IF(OR(ISNUMBER(SEARCH("Véhicule",$C846)),ISNUMBER(SEARCH("Vehicule",$C846)),ISNUMBER(SEARCH("vehicule",$C846))),Accueil!$B$14,IFERROR(VLOOKUP($C846,$L$3:$P$43,5,FALSE),1)))))),2),0)</f>
        <v>0</v>
      </c>
      <c r="AH846" s="231">
        <f ca="1">IF($AD846,ROUND(IF(ISNUMBER(F846),F846,0)*(IF(OR(ISNUMBER(SEARCH("Non déductible",$C846)),ISNUMBER(SEARCH("Non deductible",$C846))),0,IF(ISNUMBER(SEARCH("Repas",$C846)),0.5,IF(ISNUMBER(SEARCH("Bureau à domicile",$C846)),Accueil!$B$13,IF(OR(ISNUMBER(SEARCH("Véhicule",$C846)),ISNUMBER(SEARCH("Vehicule",$C846)),ISNUMBER(SEARCH("vehicule",$C846))),Accueil!$B$14,IFERROR(VLOOKUP($C846,$L$3:$P$43,5,FALSE),1)))))),2),0)</f>
        <v>0</v>
      </c>
    </row>
    <row r="847" spans="1:34" ht="20.100000000000001" customHeight="1" x14ac:dyDescent="0.25">
      <c r="A847" s="248" t="str">
        <f>IF(NOT(_xlfn.ISFORMULA(D847)),IF(AND(ISNUMBER(D847),D847&lt;&gt;0),Accueil!$B$7,IF(NOT(_xlfn.ISFORMULA(G847)),IF(AND(ISNUMBER(G847),G847&lt;&gt;0),Accueil!$B$7,""),"")),IF(NOT(_xlfn.ISFORMULA(G847)),IF(AND(ISNUMBER(G847),G847&lt;&gt;0),Accueil!$B$7,""),""))</f>
        <v/>
      </c>
      <c r="B847" s="37"/>
      <c r="C847" s="50"/>
      <c r="D847" s="249" t="str">
        <f t="shared" ca="1" si="138"/>
        <v/>
      </c>
      <c r="E847" s="223" t="str">
        <f t="shared" ca="1" si="139"/>
        <v/>
      </c>
      <c r="F847" s="223" t="str">
        <f t="shared" ca="1" si="140"/>
        <v/>
      </c>
      <c r="G847" s="224" t="str">
        <f t="shared" ca="1" si="141"/>
        <v/>
      </c>
      <c r="H847" s="255" t="str">
        <f t="shared" ca="1" si="142"/>
        <v/>
      </c>
      <c r="I847" s="251" t="str">
        <f t="shared" ca="1" si="143"/>
        <v/>
      </c>
      <c r="J847" s="244" t="str">
        <f t="shared" ca="1" si="144"/>
        <v/>
      </c>
      <c r="K847" s="35"/>
      <c r="L847" s="148"/>
      <c r="M847" s="148"/>
      <c r="N847" s="148"/>
      <c r="O847" s="148"/>
      <c r="P847" s="148"/>
      <c r="Q847" s="148"/>
      <c r="R847" s="148"/>
      <c r="S847" s="148"/>
      <c r="T847" s="197"/>
      <c r="U847" s="35"/>
      <c r="X847" s="148"/>
      <c r="Y847" s="148"/>
      <c r="Z847" s="148"/>
      <c r="AA847" s="228" t="b">
        <f t="shared" ca="1" si="145"/>
        <v>1</v>
      </c>
      <c r="AB847" s="228" t="b">
        <f t="shared" si="146"/>
        <v>0</v>
      </c>
      <c r="AC847" s="228" t="b">
        <f ca="1">AND(Accueil!$Z$100="Régulière",Accueil!$E$5="Oui",$AA847,NOT($AB847),OR($AE847="",Accueil!$E$7="",NOT(ISNUMBER(Accueil!$E$7)),$AE847&gt;=Accueil!$E$7))</f>
        <v>0</v>
      </c>
      <c r="AD847" s="228" t="b">
        <f ca="1">AND(Accueil!$Z$100="Régulière",Accueil!$E$8="Oui",$AA847,NOT($AB847),OR($AE847="",Accueil!$E$10="",NOT(ISNUMBER(Accueil!$E$10)),$AE847&gt;=Accueil!$E$10))</f>
        <v>0</v>
      </c>
      <c r="AE847" s="247" t="str">
        <f>IF(NOT(_xlfn.ISFORMULA(A847)),IF(ISNUMBER(A847),A847,IF(NOT(_xlfn.ISFORMULA(D847)),IF(AND(ISNUMBER(D847),D847&lt;&gt;0),Accueil!$B$7,IF(NOT(_xlfn.ISFORMULA(G847)),IF(AND(ISNUMBER(G847),G847&lt;&gt;0),Accueil!$B$7,""),"")),IF(NOT(_xlfn.ISFORMULA(G847)),IF(AND(ISNUMBER(G847),G847&lt;&gt;0),Accueil!$B$7,""),""))),IF(NOT(_xlfn.ISFORMULA(D847)),IF(AND(ISNUMBER(D847),D847&lt;&gt;0),Accueil!$B$7,IF(NOT(_xlfn.ISFORMULA(G847)),IF(AND(ISNUMBER(G847),G847&lt;&gt;0),Accueil!$B$7,""),"")),IF(NOT(_xlfn.ISFORMULA(G847)),IF(AND(ISNUMBER(G847),G847&lt;&gt;0),Accueil!$B$7,""),"")))</f>
        <v/>
      </c>
      <c r="AF847" s="231" t="str">
        <f t="shared" ca="1" si="147"/>
        <v/>
      </c>
      <c r="AG847" s="231">
        <f ca="1">IF($AC847,ROUND(IF(ISNUMBER(E847),E847,0)*(IF(OR(ISNUMBER(SEARCH("Non déductible",$C847)),ISNUMBER(SEARCH("Non deductible",$C847))),0,IF(ISNUMBER(SEARCH("Repas",$C847)),0.5,IF(ISNUMBER(SEARCH("Bureau à domicile",$C847)),Accueil!$B$13,IF(OR(ISNUMBER(SEARCH("Véhicule",$C847)),ISNUMBER(SEARCH("Vehicule",$C847)),ISNUMBER(SEARCH("vehicule",$C847))),Accueil!$B$14,IFERROR(VLOOKUP($C847,$L$3:$P$43,5,FALSE),1)))))),2),0)</f>
        <v>0</v>
      </c>
      <c r="AH847" s="231">
        <f ca="1">IF($AD847,ROUND(IF(ISNUMBER(F847),F847,0)*(IF(OR(ISNUMBER(SEARCH("Non déductible",$C847)),ISNUMBER(SEARCH("Non deductible",$C847))),0,IF(ISNUMBER(SEARCH("Repas",$C847)),0.5,IF(ISNUMBER(SEARCH("Bureau à domicile",$C847)),Accueil!$B$13,IF(OR(ISNUMBER(SEARCH("Véhicule",$C847)),ISNUMBER(SEARCH("Vehicule",$C847)),ISNUMBER(SEARCH("vehicule",$C847))),Accueil!$B$14,IFERROR(VLOOKUP($C847,$L$3:$P$43,5,FALSE),1)))))),2),0)</f>
        <v>0</v>
      </c>
    </row>
    <row r="848" spans="1:34" ht="20.100000000000001" customHeight="1" x14ac:dyDescent="0.25">
      <c r="A848" s="248" t="str">
        <f>IF(NOT(_xlfn.ISFORMULA(D848)),IF(AND(ISNUMBER(D848),D848&lt;&gt;0),Accueil!$B$7,IF(NOT(_xlfn.ISFORMULA(G848)),IF(AND(ISNUMBER(G848),G848&lt;&gt;0),Accueil!$B$7,""),"")),IF(NOT(_xlfn.ISFORMULA(G848)),IF(AND(ISNUMBER(G848),G848&lt;&gt;0),Accueil!$B$7,""),""))</f>
        <v/>
      </c>
      <c r="B848" s="37"/>
      <c r="C848" s="50"/>
      <c r="D848" s="249" t="str">
        <f t="shared" ca="1" si="138"/>
        <v/>
      </c>
      <c r="E848" s="223" t="str">
        <f t="shared" ca="1" si="139"/>
        <v/>
      </c>
      <c r="F848" s="223" t="str">
        <f t="shared" ca="1" si="140"/>
        <v/>
      </c>
      <c r="G848" s="224" t="str">
        <f t="shared" ca="1" si="141"/>
        <v/>
      </c>
      <c r="H848" s="255" t="str">
        <f t="shared" ca="1" si="142"/>
        <v/>
      </c>
      <c r="I848" s="251" t="str">
        <f t="shared" ca="1" si="143"/>
        <v/>
      </c>
      <c r="J848" s="244" t="str">
        <f t="shared" ca="1" si="144"/>
        <v/>
      </c>
      <c r="K848" s="35"/>
      <c r="L848" s="148"/>
      <c r="M848" s="148"/>
      <c r="N848" s="148"/>
      <c r="O848" s="148"/>
      <c r="P848" s="148"/>
      <c r="Q848" s="148"/>
      <c r="R848" s="148"/>
      <c r="S848" s="148"/>
      <c r="T848" s="197"/>
      <c r="U848" s="35"/>
      <c r="X848" s="148"/>
      <c r="Y848" s="148"/>
      <c r="Z848" s="148"/>
      <c r="AA848" s="228" t="b">
        <f t="shared" ca="1" si="145"/>
        <v>1</v>
      </c>
      <c r="AB848" s="228" t="b">
        <f t="shared" si="146"/>
        <v>0</v>
      </c>
      <c r="AC848" s="228" t="b">
        <f ca="1">AND(Accueil!$Z$100="Régulière",Accueil!$E$5="Oui",$AA848,NOT($AB848),OR($AE848="",Accueil!$E$7="",NOT(ISNUMBER(Accueil!$E$7)),$AE848&gt;=Accueil!$E$7))</f>
        <v>0</v>
      </c>
      <c r="AD848" s="228" t="b">
        <f ca="1">AND(Accueil!$Z$100="Régulière",Accueil!$E$8="Oui",$AA848,NOT($AB848),OR($AE848="",Accueil!$E$10="",NOT(ISNUMBER(Accueil!$E$10)),$AE848&gt;=Accueil!$E$10))</f>
        <v>0</v>
      </c>
      <c r="AE848" s="247" t="str">
        <f>IF(NOT(_xlfn.ISFORMULA(A848)),IF(ISNUMBER(A848),A848,IF(NOT(_xlfn.ISFORMULA(D848)),IF(AND(ISNUMBER(D848),D848&lt;&gt;0),Accueil!$B$7,IF(NOT(_xlfn.ISFORMULA(G848)),IF(AND(ISNUMBER(G848),G848&lt;&gt;0),Accueil!$B$7,""),"")),IF(NOT(_xlfn.ISFORMULA(G848)),IF(AND(ISNUMBER(G848),G848&lt;&gt;0),Accueil!$B$7,""),""))),IF(NOT(_xlfn.ISFORMULA(D848)),IF(AND(ISNUMBER(D848),D848&lt;&gt;0),Accueil!$B$7,IF(NOT(_xlfn.ISFORMULA(G848)),IF(AND(ISNUMBER(G848),G848&lt;&gt;0),Accueil!$B$7,""),"")),IF(NOT(_xlfn.ISFORMULA(G848)),IF(AND(ISNUMBER(G848),G848&lt;&gt;0),Accueil!$B$7,""),"")))</f>
        <v/>
      </c>
      <c r="AF848" s="231" t="str">
        <f t="shared" ca="1" si="147"/>
        <v/>
      </c>
      <c r="AG848" s="231">
        <f ca="1">IF($AC848,ROUND(IF(ISNUMBER(E848),E848,0)*(IF(OR(ISNUMBER(SEARCH("Non déductible",$C848)),ISNUMBER(SEARCH("Non deductible",$C848))),0,IF(ISNUMBER(SEARCH("Repas",$C848)),0.5,IF(ISNUMBER(SEARCH("Bureau à domicile",$C848)),Accueil!$B$13,IF(OR(ISNUMBER(SEARCH("Véhicule",$C848)),ISNUMBER(SEARCH("Vehicule",$C848)),ISNUMBER(SEARCH("vehicule",$C848))),Accueil!$B$14,IFERROR(VLOOKUP($C848,$L$3:$P$43,5,FALSE),1)))))),2),0)</f>
        <v>0</v>
      </c>
      <c r="AH848" s="231">
        <f ca="1">IF($AD848,ROUND(IF(ISNUMBER(F848),F848,0)*(IF(OR(ISNUMBER(SEARCH("Non déductible",$C848)),ISNUMBER(SEARCH("Non deductible",$C848))),0,IF(ISNUMBER(SEARCH("Repas",$C848)),0.5,IF(ISNUMBER(SEARCH("Bureau à domicile",$C848)),Accueil!$B$13,IF(OR(ISNUMBER(SEARCH("Véhicule",$C848)),ISNUMBER(SEARCH("Vehicule",$C848)),ISNUMBER(SEARCH("vehicule",$C848))),Accueil!$B$14,IFERROR(VLOOKUP($C848,$L$3:$P$43,5,FALSE),1)))))),2),0)</f>
        <v>0</v>
      </c>
    </row>
    <row r="849" spans="1:34" ht="20.100000000000001" customHeight="1" x14ac:dyDescent="0.25">
      <c r="A849" s="248" t="str">
        <f>IF(NOT(_xlfn.ISFORMULA(D849)),IF(AND(ISNUMBER(D849),D849&lt;&gt;0),Accueil!$B$7,IF(NOT(_xlfn.ISFORMULA(G849)),IF(AND(ISNUMBER(G849),G849&lt;&gt;0),Accueil!$B$7,""),"")),IF(NOT(_xlfn.ISFORMULA(G849)),IF(AND(ISNUMBER(G849),G849&lt;&gt;0),Accueil!$B$7,""),""))</f>
        <v/>
      </c>
      <c r="B849" s="37"/>
      <c r="C849" s="50"/>
      <c r="D849" s="249" t="str">
        <f t="shared" ca="1" si="138"/>
        <v/>
      </c>
      <c r="E849" s="223" t="str">
        <f t="shared" ca="1" si="139"/>
        <v/>
      </c>
      <c r="F849" s="223" t="str">
        <f t="shared" ca="1" si="140"/>
        <v/>
      </c>
      <c r="G849" s="224" t="str">
        <f t="shared" ca="1" si="141"/>
        <v/>
      </c>
      <c r="H849" s="255" t="str">
        <f t="shared" ca="1" si="142"/>
        <v/>
      </c>
      <c r="I849" s="251" t="str">
        <f t="shared" ca="1" si="143"/>
        <v/>
      </c>
      <c r="J849" s="244" t="str">
        <f t="shared" ca="1" si="144"/>
        <v/>
      </c>
      <c r="K849" s="35"/>
      <c r="L849" s="148"/>
      <c r="M849" s="148"/>
      <c r="N849" s="148"/>
      <c r="O849" s="148"/>
      <c r="P849" s="148"/>
      <c r="Q849" s="148"/>
      <c r="R849" s="148"/>
      <c r="S849" s="148"/>
      <c r="T849" s="197"/>
      <c r="U849" s="35"/>
      <c r="X849" s="148"/>
      <c r="Y849" s="148"/>
      <c r="Z849" s="148"/>
      <c r="AA849" s="228" t="b">
        <f t="shared" ca="1" si="145"/>
        <v>1</v>
      </c>
      <c r="AB849" s="228" t="b">
        <f t="shared" si="146"/>
        <v>0</v>
      </c>
      <c r="AC849" s="228" t="b">
        <f ca="1">AND(Accueil!$Z$100="Régulière",Accueil!$E$5="Oui",$AA849,NOT($AB849),OR($AE849="",Accueil!$E$7="",NOT(ISNUMBER(Accueil!$E$7)),$AE849&gt;=Accueil!$E$7))</f>
        <v>0</v>
      </c>
      <c r="AD849" s="228" t="b">
        <f ca="1">AND(Accueil!$Z$100="Régulière",Accueil!$E$8="Oui",$AA849,NOT($AB849),OR($AE849="",Accueil!$E$10="",NOT(ISNUMBER(Accueil!$E$10)),$AE849&gt;=Accueil!$E$10))</f>
        <v>0</v>
      </c>
      <c r="AE849" s="247" t="str">
        <f>IF(NOT(_xlfn.ISFORMULA(A849)),IF(ISNUMBER(A849),A849,IF(NOT(_xlfn.ISFORMULA(D849)),IF(AND(ISNUMBER(D849),D849&lt;&gt;0),Accueil!$B$7,IF(NOT(_xlfn.ISFORMULA(G849)),IF(AND(ISNUMBER(G849),G849&lt;&gt;0),Accueil!$B$7,""),"")),IF(NOT(_xlfn.ISFORMULA(G849)),IF(AND(ISNUMBER(G849),G849&lt;&gt;0),Accueil!$B$7,""),""))),IF(NOT(_xlfn.ISFORMULA(D849)),IF(AND(ISNUMBER(D849),D849&lt;&gt;0),Accueil!$B$7,IF(NOT(_xlfn.ISFORMULA(G849)),IF(AND(ISNUMBER(G849),G849&lt;&gt;0),Accueil!$B$7,""),"")),IF(NOT(_xlfn.ISFORMULA(G849)),IF(AND(ISNUMBER(G849),G849&lt;&gt;0),Accueil!$B$7,""),"")))</f>
        <v/>
      </c>
      <c r="AF849" s="231" t="str">
        <f t="shared" ca="1" si="147"/>
        <v/>
      </c>
      <c r="AG849" s="231">
        <f ca="1">IF($AC849,ROUND(IF(ISNUMBER(E849),E849,0)*(IF(OR(ISNUMBER(SEARCH("Non déductible",$C849)),ISNUMBER(SEARCH("Non deductible",$C849))),0,IF(ISNUMBER(SEARCH("Repas",$C849)),0.5,IF(ISNUMBER(SEARCH("Bureau à domicile",$C849)),Accueil!$B$13,IF(OR(ISNUMBER(SEARCH("Véhicule",$C849)),ISNUMBER(SEARCH("Vehicule",$C849)),ISNUMBER(SEARCH("vehicule",$C849))),Accueil!$B$14,IFERROR(VLOOKUP($C849,$L$3:$P$43,5,FALSE),1)))))),2),0)</f>
        <v>0</v>
      </c>
      <c r="AH849" s="231">
        <f ca="1">IF($AD849,ROUND(IF(ISNUMBER(F849),F849,0)*(IF(OR(ISNUMBER(SEARCH("Non déductible",$C849)),ISNUMBER(SEARCH("Non deductible",$C849))),0,IF(ISNUMBER(SEARCH("Repas",$C849)),0.5,IF(ISNUMBER(SEARCH("Bureau à domicile",$C849)),Accueil!$B$13,IF(OR(ISNUMBER(SEARCH("Véhicule",$C849)),ISNUMBER(SEARCH("Vehicule",$C849)),ISNUMBER(SEARCH("vehicule",$C849))),Accueil!$B$14,IFERROR(VLOOKUP($C849,$L$3:$P$43,5,FALSE),1)))))),2),0)</f>
        <v>0</v>
      </c>
    </row>
    <row r="850" spans="1:34" ht="20.100000000000001" customHeight="1" x14ac:dyDescent="0.25">
      <c r="A850" s="248" t="str">
        <f>IF(NOT(_xlfn.ISFORMULA(D850)),IF(AND(ISNUMBER(D850),D850&lt;&gt;0),Accueil!$B$7,IF(NOT(_xlfn.ISFORMULA(G850)),IF(AND(ISNUMBER(G850),G850&lt;&gt;0),Accueil!$B$7,""),"")),IF(NOT(_xlfn.ISFORMULA(G850)),IF(AND(ISNUMBER(G850),G850&lt;&gt;0),Accueil!$B$7,""),""))</f>
        <v/>
      </c>
      <c r="B850" s="37"/>
      <c r="C850" s="50"/>
      <c r="D850" s="249" t="str">
        <f t="shared" ca="1" si="138"/>
        <v/>
      </c>
      <c r="E850" s="223" t="str">
        <f t="shared" ca="1" si="139"/>
        <v/>
      </c>
      <c r="F850" s="223" t="str">
        <f t="shared" ca="1" si="140"/>
        <v/>
      </c>
      <c r="G850" s="224" t="str">
        <f t="shared" ca="1" si="141"/>
        <v/>
      </c>
      <c r="H850" s="255" t="str">
        <f t="shared" ca="1" si="142"/>
        <v/>
      </c>
      <c r="I850" s="251" t="str">
        <f t="shared" ca="1" si="143"/>
        <v/>
      </c>
      <c r="J850" s="244" t="str">
        <f t="shared" ca="1" si="144"/>
        <v/>
      </c>
      <c r="K850" s="35"/>
      <c r="L850" s="148"/>
      <c r="M850" s="148"/>
      <c r="N850" s="148"/>
      <c r="O850" s="148"/>
      <c r="P850" s="148"/>
      <c r="Q850" s="148"/>
      <c r="R850" s="148"/>
      <c r="S850" s="148"/>
      <c r="T850" s="197"/>
      <c r="U850" s="35"/>
      <c r="X850" s="148"/>
      <c r="Y850" s="148"/>
      <c r="Z850" s="148"/>
      <c r="AA850" s="228" t="b">
        <f t="shared" ca="1" si="145"/>
        <v>1</v>
      </c>
      <c r="AB850" s="228" t="b">
        <f t="shared" si="146"/>
        <v>0</v>
      </c>
      <c r="AC850" s="228" t="b">
        <f ca="1">AND(Accueil!$Z$100="Régulière",Accueil!$E$5="Oui",$AA850,NOT($AB850),OR($AE850="",Accueil!$E$7="",NOT(ISNUMBER(Accueil!$E$7)),$AE850&gt;=Accueil!$E$7))</f>
        <v>0</v>
      </c>
      <c r="AD850" s="228" t="b">
        <f ca="1">AND(Accueil!$Z$100="Régulière",Accueil!$E$8="Oui",$AA850,NOT($AB850),OR($AE850="",Accueil!$E$10="",NOT(ISNUMBER(Accueil!$E$10)),$AE850&gt;=Accueil!$E$10))</f>
        <v>0</v>
      </c>
      <c r="AE850" s="247" t="str">
        <f>IF(NOT(_xlfn.ISFORMULA(A850)),IF(ISNUMBER(A850),A850,IF(NOT(_xlfn.ISFORMULA(D850)),IF(AND(ISNUMBER(D850),D850&lt;&gt;0),Accueil!$B$7,IF(NOT(_xlfn.ISFORMULA(G850)),IF(AND(ISNUMBER(G850),G850&lt;&gt;0),Accueil!$B$7,""),"")),IF(NOT(_xlfn.ISFORMULA(G850)),IF(AND(ISNUMBER(G850),G850&lt;&gt;0),Accueil!$B$7,""),""))),IF(NOT(_xlfn.ISFORMULA(D850)),IF(AND(ISNUMBER(D850),D850&lt;&gt;0),Accueil!$B$7,IF(NOT(_xlfn.ISFORMULA(G850)),IF(AND(ISNUMBER(G850),G850&lt;&gt;0),Accueil!$B$7,""),"")),IF(NOT(_xlfn.ISFORMULA(G850)),IF(AND(ISNUMBER(G850),G850&lt;&gt;0),Accueil!$B$7,""),"")))</f>
        <v/>
      </c>
      <c r="AF850" s="231" t="str">
        <f t="shared" ca="1" si="147"/>
        <v/>
      </c>
      <c r="AG850" s="231">
        <f ca="1">IF($AC850,ROUND(IF(ISNUMBER(E850),E850,0)*(IF(OR(ISNUMBER(SEARCH("Non déductible",$C850)),ISNUMBER(SEARCH("Non deductible",$C850))),0,IF(ISNUMBER(SEARCH("Repas",$C850)),0.5,IF(ISNUMBER(SEARCH("Bureau à domicile",$C850)),Accueil!$B$13,IF(OR(ISNUMBER(SEARCH("Véhicule",$C850)),ISNUMBER(SEARCH("Vehicule",$C850)),ISNUMBER(SEARCH("vehicule",$C850))),Accueil!$B$14,IFERROR(VLOOKUP($C850,$L$3:$P$43,5,FALSE),1)))))),2),0)</f>
        <v>0</v>
      </c>
      <c r="AH850" s="231">
        <f ca="1">IF($AD850,ROUND(IF(ISNUMBER(F850),F850,0)*(IF(OR(ISNUMBER(SEARCH("Non déductible",$C850)),ISNUMBER(SEARCH("Non deductible",$C850))),0,IF(ISNUMBER(SEARCH("Repas",$C850)),0.5,IF(ISNUMBER(SEARCH("Bureau à domicile",$C850)),Accueil!$B$13,IF(OR(ISNUMBER(SEARCH("Véhicule",$C850)),ISNUMBER(SEARCH("Vehicule",$C850)),ISNUMBER(SEARCH("vehicule",$C850))),Accueil!$B$14,IFERROR(VLOOKUP($C850,$L$3:$P$43,5,FALSE),1)))))),2),0)</f>
        <v>0</v>
      </c>
    </row>
    <row r="851" spans="1:34" ht="20.100000000000001" customHeight="1" x14ac:dyDescent="0.25">
      <c r="A851" s="248" t="str">
        <f>IF(NOT(_xlfn.ISFORMULA(D851)),IF(AND(ISNUMBER(D851),D851&lt;&gt;0),Accueil!$B$7,IF(NOT(_xlfn.ISFORMULA(G851)),IF(AND(ISNUMBER(G851),G851&lt;&gt;0),Accueil!$B$7,""),"")),IF(NOT(_xlfn.ISFORMULA(G851)),IF(AND(ISNUMBER(G851),G851&lt;&gt;0),Accueil!$B$7,""),""))</f>
        <v/>
      </c>
      <c r="B851" s="37"/>
      <c r="C851" s="50"/>
      <c r="D851" s="249" t="str">
        <f t="shared" ca="1" si="138"/>
        <v/>
      </c>
      <c r="E851" s="223" t="str">
        <f t="shared" ca="1" si="139"/>
        <v/>
      </c>
      <c r="F851" s="223" t="str">
        <f t="shared" ca="1" si="140"/>
        <v/>
      </c>
      <c r="G851" s="224" t="str">
        <f t="shared" ca="1" si="141"/>
        <v/>
      </c>
      <c r="H851" s="255" t="str">
        <f t="shared" ca="1" si="142"/>
        <v/>
      </c>
      <c r="I851" s="251" t="str">
        <f t="shared" ca="1" si="143"/>
        <v/>
      </c>
      <c r="J851" s="244" t="str">
        <f t="shared" ca="1" si="144"/>
        <v/>
      </c>
      <c r="K851" s="35"/>
      <c r="L851" s="148"/>
      <c r="M851" s="148"/>
      <c r="N851" s="148"/>
      <c r="O851" s="148"/>
      <c r="P851" s="148"/>
      <c r="Q851" s="148"/>
      <c r="R851" s="148"/>
      <c r="S851" s="148"/>
      <c r="T851" s="197"/>
      <c r="U851" s="35"/>
      <c r="X851" s="148"/>
      <c r="Y851" s="148"/>
      <c r="Z851" s="148"/>
      <c r="AA851" s="228" t="b">
        <f t="shared" ca="1" si="145"/>
        <v>1</v>
      </c>
      <c r="AB851" s="228" t="b">
        <f t="shared" si="146"/>
        <v>0</v>
      </c>
      <c r="AC851" s="228" t="b">
        <f ca="1">AND(Accueil!$Z$100="Régulière",Accueil!$E$5="Oui",$AA851,NOT($AB851),OR($AE851="",Accueil!$E$7="",NOT(ISNUMBER(Accueil!$E$7)),$AE851&gt;=Accueil!$E$7))</f>
        <v>0</v>
      </c>
      <c r="AD851" s="228" t="b">
        <f ca="1">AND(Accueil!$Z$100="Régulière",Accueil!$E$8="Oui",$AA851,NOT($AB851),OR($AE851="",Accueil!$E$10="",NOT(ISNUMBER(Accueil!$E$10)),$AE851&gt;=Accueil!$E$10))</f>
        <v>0</v>
      </c>
      <c r="AE851" s="247" t="str">
        <f>IF(NOT(_xlfn.ISFORMULA(A851)),IF(ISNUMBER(A851),A851,IF(NOT(_xlfn.ISFORMULA(D851)),IF(AND(ISNUMBER(D851),D851&lt;&gt;0),Accueil!$B$7,IF(NOT(_xlfn.ISFORMULA(G851)),IF(AND(ISNUMBER(G851),G851&lt;&gt;0),Accueil!$B$7,""),"")),IF(NOT(_xlfn.ISFORMULA(G851)),IF(AND(ISNUMBER(G851),G851&lt;&gt;0),Accueil!$B$7,""),""))),IF(NOT(_xlfn.ISFORMULA(D851)),IF(AND(ISNUMBER(D851),D851&lt;&gt;0),Accueil!$B$7,IF(NOT(_xlfn.ISFORMULA(G851)),IF(AND(ISNUMBER(G851),G851&lt;&gt;0),Accueil!$B$7,""),"")),IF(NOT(_xlfn.ISFORMULA(G851)),IF(AND(ISNUMBER(G851),G851&lt;&gt;0),Accueil!$B$7,""),"")))</f>
        <v/>
      </c>
      <c r="AF851" s="231" t="str">
        <f t="shared" ca="1" si="147"/>
        <v/>
      </c>
      <c r="AG851" s="231">
        <f ca="1">IF($AC851,ROUND(IF(ISNUMBER(E851),E851,0)*(IF(OR(ISNUMBER(SEARCH("Non déductible",$C851)),ISNUMBER(SEARCH("Non deductible",$C851))),0,IF(ISNUMBER(SEARCH("Repas",$C851)),0.5,IF(ISNUMBER(SEARCH("Bureau à domicile",$C851)),Accueil!$B$13,IF(OR(ISNUMBER(SEARCH("Véhicule",$C851)),ISNUMBER(SEARCH("Vehicule",$C851)),ISNUMBER(SEARCH("vehicule",$C851))),Accueil!$B$14,IFERROR(VLOOKUP($C851,$L$3:$P$43,5,FALSE),1)))))),2),0)</f>
        <v>0</v>
      </c>
      <c r="AH851" s="231">
        <f ca="1">IF($AD851,ROUND(IF(ISNUMBER(F851),F851,0)*(IF(OR(ISNUMBER(SEARCH("Non déductible",$C851)),ISNUMBER(SEARCH("Non deductible",$C851))),0,IF(ISNUMBER(SEARCH("Repas",$C851)),0.5,IF(ISNUMBER(SEARCH("Bureau à domicile",$C851)),Accueil!$B$13,IF(OR(ISNUMBER(SEARCH("Véhicule",$C851)),ISNUMBER(SEARCH("Vehicule",$C851)),ISNUMBER(SEARCH("vehicule",$C851))),Accueil!$B$14,IFERROR(VLOOKUP($C851,$L$3:$P$43,5,FALSE),1)))))),2),0)</f>
        <v>0</v>
      </c>
    </row>
    <row r="852" spans="1:34" ht="20.100000000000001" customHeight="1" x14ac:dyDescent="0.25">
      <c r="A852" s="248" t="str">
        <f>IF(NOT(_xlfn.ISFORMULA(D852)),IF(AND(ISNUMBER(D852),D852&lt;&gt;0),Accueil!$B$7,IF(NOT(_xlfn.ISFORMULA(G852)),IF(AND(ISNUMBER(G852),G852&lt;&gt;0),Accueil!$B$7,""),"")),IF(NOT(_xlfn.ISFORMULA(G852)),IF(AND(ISNUMBER(G852),G852&lt;&gt;0),Accueil!$B$7,""),""))</f>
        <v/>
      </c>
      <c r="B852" s="37"/>
      <c r="C852" s="50"/>
      <c r="D852" s="249" t="str">
        <f t="shared" ca="1" si="138"/>
        <v/>
      </c>
      <c r="E852" s="223" t="str">
        <f t="shared" ca="1" si="139"/>
        <v/>
      </c>
      <c r="F852" s="223" t="str">
        <f t="shared" ca="1" si="140"/>
        <v/>
      </c>
      <c r="G852" s="224" t="str">
        <f t="shared" ca="1" si="141"/>
        <v/>
      </c>
      <c r="H852" s="255" t="str">
        <f t="shared" ca="1" si="142"/>
        <v/>
      </c>
      <c r="I852" s="251" t="str">
        <f t="shared" ca="1" si="143"/>
        <v/>
      </c>
      <c r="J852" s="244" t="str">
        <f t="shared" ca="1" si="144"/>
        <v/>
      </c>
      <c r="K852" s="35"/>
      <c r="L852" s="148"/>
      <c r="M852" s="148"/>
      <c r="N852" s="148"/>
      <c r="O852" s="148"/>
      <c r="P852" s="148"/>
      <c r="Q852" s="148"/>
      <c r="R852" s="148"/>
      <c r="S852" s="148"/>
      <c r="T852" s="197"/>
      <c r="U852" s="35"/>
      <c r="X852" s="148"/>
      <c r="Y852" s="148"/>
      <c r="Z852" s="148"/>
      <c r="AA852" s="228" t="b">
        <f t="shared" ca="1" si="145"/>
        <v>1</v>
      </c>
      <c r="AB852" s="228" t="b">
        <f t="shared" si="146"/>
        <v>0</v>
      </c>
      <c r="AC852" s="228" t="b">
        <f ca="1">AND(Accueil!$Z$100="Régulière",Accueil!$E$5="Oui",$AA852,NOT($AB852),OR($AE852="",Accueil!$E$7="",NOT(ISNUMBER(Accueil!$E$7)),$AE852&gt;=Accueil!$E$7))</f>
        <v>0</v>
      </c>
      <c r="AD852" s="228" t="b">
        <f ca="1">AND(Accueil!$Z$100="Régulière",Accueil!$E$8="Oui",$AA852,NOT($AB852),OR($AE852="",Accueil!$E$10="",NOT(ISNUMBER(Accueil!$E$10)),$AE852&gt;=Accueil!$E$10))</f>
        <v>0</v>
      </c>
      <c r="AE852" s="247" t="str">
        <f>IF(NOT(_xlfn.ISFORMULA(A852)),IF(ISNUMBER(A852),A852,IF(NOT(_xlfn.ISFORMULA(D852)),IF(AND(ISNUMBER(D852),D852&lt;&gt;0),Accueil!$B$7,IF(NOT(_xlfn.ISFORMULA(G852)),IF(AND(ISNUMBER(G852),G852&lt;&gt;0),Accueil!$B$7,""),"")),IF(NOT(_xlfn.ISFORMULA(G852)),IF(AND(ISNUMBER(G852),G852&lt;&gt;0),Accueil!$B$7,""),""))),IF(NOT(_xlfn.ISFORMULA(D852)),IF(AND(ISNUMBER(D852),D852&lt;&gt;0),Accueil!$B$7,IF(NOT(_xlfn.ISFORMULA(G852)),IF(AND(ISNUMBER(G852),G852&lt;&gt;0),Accueil!$B$7,""),"")),IF(NOT(_xlfn.ISFORMULA(G852)),IF(AND(ISNUMBER(G852),G852&lt;&gt;0),Accueil!$B$7,""),"")))</f>
        <v/>
      </c>
      <c r="AF852" s="231" t="str">
        <f t="shared" ca="1" si="147"/>
        <v/>
      </c>
      <c r="AG852" s="231">
        <f ca="1">IF($AC852,ROUND(IF(ISNUMBER(E852),E852,0)*(IF(OR(ISNUMBER(SEARCH("Non déductible",$C852)),ISNUMBER(SEARCH("Non deductible",$C852))),0,IF(ISNUMBER(SEARCH("Repas",$C852)),0.5,IF(ISNUMBER(SEARCH("Bureau à domicile",$C852)),Accueil!$B$13,IF(OR(ISNUMBER(SEARCH("Véhicule",$C852)),ISNUMBER(SEARCH("Vehicule",$C852)),ISNUMBER(SEARCH("vehicule",$C852))),Accueil!$B$14,IFERROR(VLOOKUP($C852,$L$3:$P$43,5,FALSE),1)))))),2),0)</f>
        <v>0</v>
      </c>
      <c r="AH852" s="231">
        <f ca="1">IF($AD852,ROUND(IF(ISNUMBER(F852),F852,0)*(IF(OR(ISNUMBER(SEARCH("Non déductible",$C852)),ISNUMBER(SEARCH("Non deductible",$C852))),0,IF(ISNUMBER(SEARCH("Repas",$C852)),0.5,IF(ISNUMBER(SEARCH("Bureau à domicile",$C852)),Accueil!$B$13,IF(OR(ISNUMBER(SEARCH("Véhicule",$C852)),ISNUMBER(SEARCH("Vehicule",$C852)),ISNUMBER(SEARCH("vehicule",$C852))),Accueil!$B$14,IFERROR(VLOOKUP($C852,$L$3:$P$43,5,FALSE),1)))))),2),0)</f>
        <v>0</v>
      </c>
    </row>
    <row r="853" spans="1:34" ht="20.100000000000001" customHeight="1" x14ac:dyDescent="0.25">
      <c r="A853" s="248" t="str">
        <f>IF(NOT(_xlfn.ISFORMULA(D853)),IF(AND(ISNUMBER(D853),D853&lt;&gt;0),Accueil!$B$7,IF(NOT(_xlfn.ISFORMULA(G853)),IF(AND(ISNUMBER(G853),G853&lt;&gt;0),Accueil!$B$7,""),"")),IF(NOT(_xlfn.ISFORMULA(G853)),IF(AND(ISNUMBER(G853),G853&lt;&gt;0),Accueil!$B$7,""),""))</f>
        <v/>
      </c>
      <c r="B853" s="37"/>
      <c r="C853" s="50"/>
      <c r="D853" s="249" t="str">
        <f t="shared" ca="1" si="138"/>
        <v/>
      </c>
      <c r="E853" s="223" t="str">
        <f t="shared" ca="1" si="139"/>
        <v/>
      </c>
      <c r="F853" s="223" t="str">
        <f t="shared" ca="1" si="140"/>
        <v/>
      </c>
      <c r="G853" s="224" t="str">
        <f t="shared" ca="1" si="141"/>
        <v/>
      </c>
      <c r="H853" s="255" t="str">
        <f t="shared" ca="1" si="142"/>
        <v/>
      </c>
      <c r="I853" s="251" t="str">
        <f t="shared" ca="1" si="143"/>
        <v/>
      </c>
      <c r="J853" s="244" t="str">
        <f t="shared" ca="1" si="144"/>
        <v/>
      </c>
      <c r="K853" s="35"/>
      <c r="L853" s="148"/>
      <c r="M853" s="148"/>
      <c r="N853" s="148"/>
      <c r="O853" s="148"/>
      <c r="P853" s="148"/>
      <c r="Q853" s="148"/>
      <c r="R853" s="148"/>
      <c r="S853" s="148"/>
      <c r="T853" s="197"/>
      <c r="U853" s="35"/>
      <c r="X853" s="148"/>
      <c r="Y853" s="148"/>
      <c r="Z853" s="148"/>
      <c r="AA853" s="228" t="b">
        <f t="shared" ca="1" si="145"/>
        <v>1</v>
      </c>
      <c r="AB853" s="228" t="b">
        <f t="shared" si="146"/>
        <v>0</v>
      </c>
      <c r="AC853" s="228" t="b">
        <f ca="1">AND(Accueil!$Z$100="Régulière",Accueil!$E$5="Oui",$AA853,NOT($AB853),OR($AE853="",Accueil!$E$7="",NOT(ISNUMBER(Accueil!$E$7)),$AE853&gt;=Accueil!$E$7))</f>
        <v>0</v>
      </c>
      <c r="AD853" s="228" t="b">
        <f ca="1">AND(Accueil!$Z$100="Régulière",Accueil!$E$8="Oui",$AA853,NOT($AB853),OR($AE853="",Accueil!$E$10="",NOT(ISNUMBER(Accueil!$E$10)),$AE853&gt;=Accueil!$E$10))</f>
        <v>0</v>
      </c>
      <c r="AE853" s="247" t="str">
        <f>IF(NOT(_xlfn.ISFORMULA(A853)),IF(ISNUMBER(A853),A853,IF(NOT(_xlfn.ISFORMULA(D853)),IF(AND(ISNUMBER(D853),D853&lt;&gt;0),Accueil!$B$7,IF(NOT(_xlfn.ISFORMULA(G853)),IF(AND(ISNUMBER(G853),G853&lt;&gt;0),Accueil!$B$7,""),"")),IF(NOT(_xlfn.ISFORMULA(G853)),IF(AND(ISNUMBER(G853),G853&lt;&gt;0),Accueil!$B$7,""),""))),IF(NOT(_xlfn.ISFORMULA(D853)),IF(AND(ISNUMBER(D853),D853&lt;&gt;0),Accueil!$B$7,IF(NOT(_xlfn.ISFORMULA(G853)),IF(AND(ISNUMBER(G853),G853&lt;&gt;0),Accueil!$B$7,""),"")),IF(NOT(_xlfn.ISFORMULA(G853)),IF(AND(ISNUMBER(G853),G853&lt;&gt;0),Accueil!$B$7,""),"")))</f>
        <v/>
      </c>
      <c r="AF853" s="231" t="str">
        <f t="shared" ca="1" si="147"/>
        <v/>
      </c>
      <c r="AG853" s="231">
        <f ca="1">IF($AC853,ROUND(IF(ISNUMBER(E853),E853,0)*(IF(OR(ISNUMBER(SEARCH("Non déductible",$C853)),ISNUMBER(SEARCH("Non deductible",$C853))),0,IF(ISNUMBER(SEARCH("Repas",$C853)),0.5,IF(ISNUMBER(SEARCH("Bureau à domicile",$C853)),Accueil!$B$13,IF(OR(ISNUMBER(SEARCH("Véhicule",$C853)),ISNUMBER(SEARCH("Vehicule",$C853)),ISNUMBER(SEARCH("vehicule",$C853))),Accueil!$B$14,IFERROR(VLOOKUP($C853,$L$3:$P$43,5,FALSE),1)))))),2),0)</f>
        <v>0</v>
      </c>
      <c r="AH853" s="231">
        <f ca="1">IF($AD853,ROUND(IF(ISNUMBER(F853),F853,0)*(IF(OR(ISNUMBER(SEARCH("Non déductible",$C853)),ISNUMBER(SEARCH("Non deductible",$C853))),0,IF(ISNUMBER(SEARCH("Repas",$C853)),0.5,IF(ISNUMBER(SEARCH("Bureau à domicile",$C853)),Accueil!$B$13,IF(OR(ISNUMBER(SEARCH("Véhicule",$C853)),ISNUMBER(SEARCH("Vehicule",$C853)),ISNUMBER(SEARCH("vehicule",$C853))),Accueil!$B$14,IFERROR(VLOOKUP($C853,$L$3:$P$43,5,FALSE),1)))))),2),0)</f>
        <v>0</v>
      </c>
    </row>
    <row r="854" spans="1:34" ht="20.100000000000001" customHeight="1" x14ac:dyDescent="0.25">
      <c r="A854" s="248" t="str">
        <f>IF(NOT(_xlfn.ISFORMULA(D854)),IF(AND(ISNUMBER(D854),D854&lt;&gt;0),Accueil!$B$7,IF(NOT(_xlfn.ISFORMULA(G854)),IF(AND(ISNUMBER(G854),G854&lt;&gt;0),Accueil!$B$7,""),"")),IF(NOT(_xlfn.ISFORMULA(G854)),IF(AND(ISNUMBER(G854),G854&lt;&gt;0),Accueil!$B$7,""),""))</f>
        <v/>
      </c>
      <c r="B854" s="37"/>
      <c r="C854" s="50"/>
      <c r="D854" s="249" t="str">
        <f t="shared" ca="1" si="138"/>
        <v/>
      </c>
      <c r="E854" s="223" t="str">
        <f t="shared" ca="1" si="139"/>
        <v/>
      </c>
      <c r="F854" s="223" t="str">
        <f t="shared" ca="1" si="140"/>
        <v/>
      </c>
      <c r="G854" s="224" t="str">
        <f t="shared" ca="1" si="141"/>
        <v/>
      </c>
      <c r="H854" s="255" t="str">
        <f t="shared" ca="1" si="142"/>
        <v/>
      </c>
      <c r="I854" s="251" t="str">
        <f t="shared" ca="1" si="143"/>
        <v/>
      </c>
      <c r="J854" s="244" t="str">
        <f t="shared" ca="1" si="144"/>
        <v/>
      </c>
      <c r="K854" s="35"/>
      <c r="L854" s="148"/>
      <c r="M854" s="148"/>
      <c r="N854" s="148"/>
      <c r="O854" s="148"/>
      <c r="P854" s="148"/>
      <c r="Q854" s="148"/>
      <c r="R854" s="148"/>
      <c r="S854" s="148"/>
      <c r="T854" s="197"/>
      <c r="U854" s="35"/>
      <c r="X854" s="148"/>
      <c r="Y854" s="148"/>
      <c r="Z854" s="148"/>
      <c r="AA854" s="228" t="b">
        <f t="shared" ca="1" si="145"/>
        <v>1</v>
      </c>
      <c r="AB854" s="228" t="b">
        <f t="shared" si="146"/>
        <v>0</v>
      </c>
      <c r="AC854" s="228" t="b">
        <f ca="1">AND(Accueil!$Z$100="Régulière",Accueil!$E$5="Oui",$AA854,NOT($AB854),OR($AE854="",Accueil!$E$7="",NOT(ISNUMBER(Accueil!$E$7)),$AE854&gt;=Accueil!$E$7))</f>
        <v>0</v>
      </c>
      <c r="AD854" s="228" t="b">
        <f ca="1">AND(Accueil!$Z$100="Régulière",Accueil!$E$8="Oui",$AA854,NOT($AB854),OR($AE854="",Accueil!$E$10="",NOT(ISNUMBER(Accueil!$E$10)),$AE854&gt;=Accueil!$E$10))</f>
        <v>0</v>
      </c>
      <c r="AE854" s="247" t="str">
        <f>IF(NOT(_xlfn.ISFORMULA(A854)),IF(ISNUMBER(A854),A854,IF(NOT(_xlfn.ISFORMULA(D854)),IF(AND(ISNUMBER(D854),D854&lt;&gt;0),Accueil!$B$7,IF(NOT(_xlfn.ISFORMULA(G854)),IF(AND(ISNUMBER(G854),G854&lt;&gt;0),Accueil!$B$7,""),"")),IF(NOT(_xlfn.ISFORMULA(G854)),IF(AND(ISNUMBER(G854),G854&lt;&gt;0),Accueil!$B$7,""),""))),IF(NOT(_xlfn.ISFORMULA(D854)),IF(AND(ISNUMBER(D854),D854&lt;&gt;0),Accueil!$B$7,IF(NOT(_xlfn.ISFORMULA(G854)),IF(AND(ISNUMBER(G854),G854&lt;&gt;0),Accueil!$B$7,""),"")),IF(NOT(_xlfn.ISFORMULA(G854)),IF(AND(ISNUMBER(G854),G854&lt;&gt;0),Accueil!$B$7,""),"")))</f>
        <v/>
      </c>
      <c r="AF854" s="231" t="str">
        <f t="shared" ca="1" si="147"/>
        <v/>
      </c>
      <c r="AG854" s="231">
        <f ca="1">IF($AC854,ROUND(IF(ISNUMBER(E854),E854,0)*(IF(OR(ISNUMBER(SEARCH("Non déductible",$C854)),ISNUMBER(SEARCH("Non deductible",$C854))),0,IF(ISNUMBER(SEARCH("Repas",$C854)),0.5,IF(ISNUMBER(SEARCH("Bureau à domicile",$C854)),Accueil!$B$13,IF(OR(ISNUMBER(SEARCH("Véhicule",$C854)),ISNUMBER(SEARCH("Vehicule",$C854)),ISNUMBER(SEARCH("vehicule",$C854))),Accueil!$B$14,IFERROR(VLOOKUP($C854,$L$3:$P$43,5,FALSE),1)))))),2),0)</f>
        <v>0</v>
      </c>
      <c r="AH854" s="231">
        <f ca="1">IF($AD854,ROUND(IF(ISNUMBER(F854),F854,0)*(IF(OR(ISNUMBER(SEARCH("Non déductible",$C854)),ISNUMBER(SEARCH("Non deductible",$C854))),0,IF(ISNUMBER(SEARCH("Repas",$C854)),0.5,IF(ISNUMBER(SEARCH("Bureau à domicile",$C854)),Accueil!$B$13,IF(OR(ISNUMBER(SEARCH("Véhicule",$C854)),ISNUMBER(SEARCH("Vehicule",$C854)),ISNUMBER(SEARCH("vehicule",$C854))),Accueil!$B$14,IFERROR(VLOOKUP($C854,$L$3:$P$43,5,FALSE),1)))))),2),0)</f>
        <v>0</v>
      </c>
    </row>
    <row r="855" spans="1:34" ht="20.100000000000001" customHeight="1" x14ac:dyDescent="0.25">
      <c r="A855" s="248" t="str">
        <f>IF(NOT(_xlfn.ISFORMULA(D855)),IF(AND(ISNUMBER(D855),D855&lt;&gt;0),Accueil!$B$7,IF(NOT(_xlfn.ISFORMULA(G855)),IF(AND(ISNUMBER(G855),G855&lt;&gt;0),Accueil!$B$7,""),"")),IF(NOT(_xlfn.ISFORMULA(G855)),IF(AND(ISNUMBER(G855),G855&lt;&gt;0),Accueil!$B$7,""),""))</f>
        <v/>
      </c>
      <c r="B855" s="37"/>
      <c r="C855" s="50"/>
      <c r="D855" s="249" t="str">
        <f t="shared" ca="1" si="138"/>
        <v/>
      </c>
      <c r="E855" s="223" t="str">
        <f t="shared" ca="1" si="139"/>
        <v/>
      </c>
      <c r="F855" s="223" t="str">
        <f t="shared" ca="1" si="140"/>
        <v/>
      </c>
      <c r="G855" s="224" t="str">
        <f t="shared" ca="1" si="141"/>
        <v/>
      </c>
      <c r="H855" s="255" t="str">
        <f t="shared" ca="1" si="142"/>
        <v/>
      </c>
      <c r="I855" s="251" t="str">
        <f t="shared" ca="1" si="143"/>
        <v/>
      </c>
      <c r="J855" s="244" t="str">
        <f t="shared" ca="1" si="144"/>
        <v/>
      </c>
      <c r="K855" s="35"/>
      <c r="L855" s="148"/>
      <c r="M855" s="148"/>
      <c r="N855" s="148"/>
      <c r="O855" s="148"/>
      <c r="P855" s="148"/>
      <c r="Q855" s="148"/>
      <c r="R855" s="148"/>
      <c r="S855" s="148"/>
      <c r="T855" s="197"/>
      <c r="U855" s="35"/>
      <c r="X855" s="148"/>
      <c r="Y855" s="148"/>
      <c r="Z855" s="148"/>
      <c r="AA855" s="228" t="b">
        <f t="shared" ca="1" si="145"/>
        <v>1</v>
      </c>
      <c r="AB855" s="228" t="b">
        <f t="shared" si="146"/>
        <v>0</v>
      </c>
      <c r="AC855" s="228" t="b">
        <f ca="1">AND(Accueil!$Z$100="Régulière",Accueil!$E$5="Oui",$AA855,NOT($AB855),OR($AE855="",Accueil!$E$7="",NOT(ISNUMBER(Accueil!$E$7)),$AE855&gt;=Accueil!$E$7))</f>
        <v>0</v>
      </c>
      <c r="AD855" s="228" t="b">
        <f ca="1">AND(Accueil!$Z$100="Régulière",Accueil!$E$8="Oui",$AA855,NOT($AB855),OR($AE855="",Accueil!$E$10="",NOT(ISNUMBER(Accueil!$E$10)),$AE855&gt;=Accueil!$E$10))</f>
        <v>0</v>
      </c>
      <c r="AE855" s="247" t="str">
        <f>IF(NOT(_xlfn.ISFORMULA(A855)),IF(ISNUMBER(A855),A855,IF(NOT(_xlfn.ISFORMULA(D855)),IF(AND(ISNUMBER(D855),D855&lt;&gt;0),Accueil!$B$7,IF(NOT(_xlfn.ISFORMULA(G855)),IF(AND(ISNUMBER(G855),G855&lt;&gt;0),Accueil!$B$7,""),"")),IF(NOT(_xlfn.ISFORMULA(G855)),IF(AND(ISNUMBER(G855),G855&lt;&gt;0),Accueil!$B$7,""),""))),IF(NOT(_xlfn.ISFORMULA(D855)),IF(AND(ISNUMBER(D855),D855&lt;&gt;0),Accueil!$B$7,IF(NOT(_xlfn.ISFORMULA(G855)),IF(AND(ISNUMBER(G855),G855&lt;&gt;0),Accueil!$B$7,""),"")),IF(NOT(_xlfn.ISFORMULA(G855)),IF(AND(ISNUMBER(G855),G855&lt;&gt;0),Accueil!$B$7,""),"")))</f>
        <v/>
      </c>
      <c r="AF855" s="231" t="str">
        <f t="shared" ca="1" si="147"/>
        <v/>
      </c>
      <c r="AG855" s="231">
        <f ca="1">IF($AC855,ROUND(IF(ISNUMBER(E855),E855,0)*(IF(OR(ISNUMBER(SEARCH("Non déductible",$C855)),ISNUMBER(SEARCH("Non deductible",$C855))),0,IF(ISNUMBER(SEARCH("Repas",$C855)),0.5,IF(ISNUMBER(SEARCH("Bureau à domicile",$C855)),Accueil!$B$13,IF(OR(ISNUMBER(SEARCH("Véhicule",$C855)),ISNUMBER(SEARCH("Vehicule",$C855)),ISNUMBER(SEARCH("vehicule",$C855))),Accueil!$B$14,IFERROR(VLOOKUP($C855,$L$3:$P$43,5,FALSE),1)))))),2),0)</f>
        <v>0</v>
      </c>
      <c r="AH855" s="231">
        <f ca="1">IF($AD855,ROUND(IF(ISNUMBER(F855),F855,0)*(IF(OR(ISNUMBER(SEARCH("Non déductible",$C855)),ISNUMBER(SEARCH("Non deductible",$C855))),0,IF(ISNUMBER(SEARCH("Repas",$C855)),0.5,IF(ISNUMBER(SEARCH("Bureau à domicile",$C855)),Accueil!$B$13,IF(OR(ISNUMBER(SEARCH("Véhicule",$C855)),ISNUMBER(SEARCH("Vehicule",$C855)),ISNUMBER(SEARCH("vehicule",$C855))),Accueil!$B$14,IFERROR(VLOOKUP($C855,$L$3:$P$43,5,FALSE),1)))))),2),0)</f>
        <v>0</v>
      </c>
    </row>
    <row r="856" spans="1:34" ht="20.100000000000001" customHeight="1" x14ac:dyDescent="0.25">
      <c r="A856" s="248" t="str">
        <f>IF(NOT(_xlfn.ISFORMULA(D856)),IF(AND(ISNUMBER(D856),D856&lt;&gt;0),Accueil!$B$7,IF(NOT(_xlfn.ISFORMULA(G856)),IF(AND(ISNUMBER(G856),G856&lt;&gt;0),Accueil!$B$7,""),"")),IF(NOT(_xlfn.ISFORMULA(G856)),IF(AND(ISNUMBER(G856),G856&lt;&gt;0),Accueil!$B$7,""),""))</f>
        <v/>
      </c>
      <c r="B856" s="37"/>
      <c r="C856" s="50"/>
      <c r="D856" s="249" t="str">
        <f t="shared" ca="1" si="138"/>
        <v/>
      </c>
      <c r="E856" s="223" t="str">
        <f t="shared" ca="1" si="139"/>
        <v/>
      </c>
      <c r="F856" s="223" t="str">
        <f t="shared" ca="1" si="140"/>
        <v/>
      </c>
      <c r="G856" s="224" t="str">
        <f t="shared" ca="1" si="141"/>
        <v/>
      </c>
      <c r="H856" s="255" t="str">
        <f t="shared" ca="1" si="142"/>
        <v/>
      </c>
      <c r="I856" s="251" t="str">
        <f t="shared" ca="1" si="143"/>
        <v/>
      </c>
      <c r="J856" s="244" t="str">
        <f t="shared" ca="1" si="144"/>
        <v/>
      </c>
      <c r="K856" s="35"/>
      <c r="L856" s="148"/>
      <c r="M856" s="148"/>
      <c r="N856" s="148"/>
      <c r="O856" s="148"/>
      <c r="P856" s="148"/>
      <c r="Q856" s="148"/>
      <c r="R856" s="148"/>
      <c r="S856" s="148"/>
      <c r="T856" s="197"/>
      <c r="U856" s="35"/>
      <c r="X856" s="148"/>
      <c r="Y856" s="148"/>
      <c r="Z856" s="148"/>
      <c r="AA856" s="228" t="b">
        <f t="shared" ca="1" si="145"/>
        <v>1</v>
      </c>
      <c r="AB856" s="228" t="b">
        <f t="shared" si="146"/>
        <v>0</v>
      </c>
      <c r="AC856" s="228" t="b">
        <f ca="1">AND(Accueil!$Z$100="Régulière",Accueil!$E$5="Oui",$AA856,NOT($AB856),OR($AE856="",Accueil!$E$7="",NOT(ISNUMBER(Accueil!$E$7)),$AE856&gt;=Accueil!$E$7))</f>
        <v>0</v>
      </c>
      <c r="AD856" s="228" t="b">
        <f ca="1">AND(Accueil!$Z$100="Régulière",Accueil!$E$8="Oui",$AA856,NOT($AB856),OR($AE856="",Accueil!$E$10="",NOT(ISNUMBER(Accueil!$E$10)),$AE856&gt;=Accueil!$E$10))</f>
        <v>0</v>
      </c>
      <c r="AE856" s="247" t="str">
        <f>IF(NOT(_xlfn.ISFORMULA(A856)),IF(ISNUMBER(A856),A856,IF(NOT(_xlfn.ISFORMULA(D856)),IF(AND(ISNUMBER(D856),D856&lt;&gt;0),Accueil!$B$7,IF(NOT(_xlfn.ISFORMULA(G856)),IF(AND(ISNUMBER(G856),G856&lt;&gt;0),Accueil!$B$7,""),"")),IF(NOT(_xlfn.ISFORMULA(G856)),IF(AND(ISNUMBER(G856),G856&lt;&gt;0),Accueil!$B$7,""),""))),IF(NOT(_xlfn.ISFORMULA(D856)),IF(AND(ISNUMBER(D856),D856&lt;&gt;0),Accueil!$B$7,IF(NOT(_xlfn.ISFORMULA(G856)),IF(AND(ISNUMBER(G856),G856&lt;&gt;0),Accueil!$B$7,""),"")),IF(NOT(_xlfn.ISFORMULA(G856)),IF(AND(ISNUMBER(G856),G856&lt;&gt;0),Accueil!$B$7,""),"")))</f>
        <v/>
      </c>
      <c r="AF856" s="231" t="str">
        <f t="shared" ca="1" si="147"/>
        <v/>
      </c>
      <c r="AG856" s="231">
        <f ca="1">IF($AC856,ROUND(IF(ISNUMBER(E856),E856,0)*(IF(OR(ISNUMBER(SEARCH("Non déductible",$C856)),ISNUMBER(SEARCH("Non deductible",$C856))),0,IF(ISNUMBER(SEARCH("Repas",$C856)),0.5,IF(ISNUMBER(SEARCH("Bureau à domicile",$C856)),Accueil!$B$13,IF(OR(ISNUMBER(SEARCH("Véhicule",$C856)),ISNUMBER(SEARCH("Vehicule",$C856)),ISNUMBER(SEARCH("vehicule",$C856))),Accueil!$B$14,IFERROR(VLOOKUP($C856,$L$3:$P$43,5,FALSE),1)))))),2),0)</f>
        <v>0</v>
      </c>
      <c r="AH856" s="231">
        <f ca="1">IF($AD856,ROUND(IF(ISNUMBER(F856),F856,0)*(IF(OR(ISNUMBER(SEARCH("Non déductible",$C856)),ISNUMBER(SEARCH("Non deductible",$C856))),0,IF(ISNUMBER(SEARCH("Repas",$C856)),0.5,IF(ISNUMBER(SEARCH("Bureau à domicile",$C856)),Accueil!$B$13,IF(OR(ISNUMBER(SEARCH("Véhicule",$C856)),ISNUMBER(SEARCH("Vehicule",$C856)),ISNUMBER(SEARCH("vehicule",$C856))),Accueil!$B$14,IFERROR(VLOOKUP($C856,$L$3:$P$43,5,FALSE),1)))))),2),0)</f>
        <v>0</v>
      </c>
    </row>
    <row r="857" spans="1:34" ht="20.100000000000001" customHeight="1" x14ac:dyDescent="0.25">
      <c r="A857" s="248" t="str">
        <f>IF(NOT(_xlfn.ISFORMULA(D857)),IF(AND(ISNUMBER(D857),D857&lt;&gt;0),Accueil!$B$7,IF(NOT(_xlfn.ISFORMULA(G857)),IF(AND(ISNUMBER(G857),G857&lt;&gt;0),Accueil!$B$7,""),"")),IF(NOT(_xlfn.ISFORMULA(G857)),IF(AND(ISNUMBER(G857),G857&lt;&gt;0),Accueil!$B$7,""),""))</f>
        <v/>
      </c>
      <c r="B857" s="37"/>
      <c r="C857" s="50"/>
      <c r="D857" s="249" t="str">
        <f t="shared" ca="1" si="138"/>
        <v/>
      </c>
      <c r="E857" s="223" t="str">
        <f t="shared" ca="1" si="139"/>
        <v/>
      </c>
      <c r="F857" s="223" t="str">
        <f t="shared" ca="1" si="140"/>
        <v/>
      </c>
      <c r="G857" s="224" t="str">
        <f t="shared" ca="1" si="141"/>
        <v/>
      </c>
      <c r="H857" s="255" t="str">
        <f t="shared" ca="1" si="142"/>
        <v/>
      </c>
      <c r="I857" s="251" t="str">
        <f t="shared" ca="1" si="143"/>
        <v/>
      </c>
      <c r="J857" s="244" t="str">
        <f t="shared" ca="1" si="144"/>
        <v/>
      </c>
      <c r="K857" s="35"/>
      <c r="L857" s="148"/>
      <c r="M857" s="148"/>
      <c r="N857" s="148"/>
      <c r="O857" s="148"/>
      <c r="P857" s="148"/>
      <c r="Q857" s="148"/>
      <c r="R857" s="148"/>
      <c r="S857" s="148"/>
      <c r="T857" s="197"/>
      <c r="U857" s="35"/>
      <c r="X857" s="148"/>
      <c r="Y857" s="148"/>
      <c r="Z857" s="148"/>
      <c r="AA857" s="228" t="b">
        <f t="shared" ca="1" si="145"/>
        <v>1</v>
      </c>
      <c r="AB857" s="228" t="b">
        <f t="shared" si="146"/>
        <v>0</v>
      </c>
      <c r="AC857" s="228" t="b">
        <f ca="1">AND(Accueil!$Z$100="Régulière",Accueil!$E$5="Oui",$AA857,NOT($AB857),OR($AE857="",Accueil!$E$7="",NOT(ISNUMBER(Accueil!$E$7)),$AE857&gt;=Accueil!$E$7))</f>
        <v>0</v>
      </c>
      <c r="AD857" s="228" t="b">
        <f ca="1">AND(Accueil!$Z$100="Régulière",Accueil!$E$8="Oui",$AA857,NOT($AB857),OR($AE857="",Accueil!$E$10="",NOT(ISNUMBER(Accueil!$E$10)),$AE857&gt;=Accueil!$E$10))</f>
        <v>0</v>
      </c>
      <c r="AE857" s="247" t="str">
        <f>IF(NOT(_xlfn.ISFORMULA(A857)),IF(ISNUMBER(A857),A857,IF(NOT(_xlfn.ISFORMULA(D857)),IF(AND(ISNUMBER(D857),D857&lt;&gt;0),Accueil!$B$7,IF(NOT(_xlfn.ISFORMULA(G857)),IF(AND(ISNUMBER(G857),G857&lt;&gt;0),Accueil!$B$7,""),"")),IF(NOT(_xlfn.ISFORMULA(G857)),IF(AND(ISNUMBER(G857),G857&lt;&gt;0),Accueil!$B$7,""),""))),IF(NOT(_xlfn.ISFORMULA(D857)),IF(AND(ISNUMBER(D857),D857&lt;&gt;0),Accueil!$B$7,IF(NOT(_xlfn.ISFORMULA(G857)),IF(AND(ISNUMBER(G857),G857&lt;&gt;0),Accueil!$B$7,""),"")),IF(NOT(_xlfn.ISFORMULA(G857)),IF(AND(ISNUMBER(G857),G857&lt;&gt;0),Accueil!$B$7,""),"")))</f>
        <v/>
      </c>
      <c r="AF857" s="231" t="str">
        <f t="shared" ca="1" si="147"/>
        <v/>
      </c>
      <c r="AG857" s="231">
        <f ca="1">IF($AC857,ROUND(IF(ISNUMBER(E857),E857,0)*(IF(OR(ISNUMBER(SEARCH("Non déductible",$C857)),ISNUMBER(SEARCH("Non deductible",$C857))),0,IF(ISNUMBER(SEARCH("Repas",$C857)),0.5,IF(ISNUMBER(SEARCH("Bureau à domicile",$C857)),Accueil!$B$13,IF(OR(ISNUMBER(SEARCH("Véhicule",$C857)),ISNUMBER(SEARCH("Vehicule",$C857)),ISNUMBER(SEARCH("vehicule",$C857))),Accueil!$B$14,IFERROR(VLOOKUP($C857,$L$3:$P$43,5,FALSE),1)))))),2),0)</f>
        <v>0</v>
      </c>
      <c r="AH857" s="231">
        <f ca="1">IF($AD857,ROUND(IF(ISNUMBER(F857),F857,0)*(IF(OR(ISNUMBER(SEARCH("Non déductible",$C857)),ISNUMBER(SEARCH("Non deductible",$C857))),0,IF(ISNUMBER(SEARCH("Repas",$C857)),0.5,IF(ISNUMBER(SEARCH("Bureau à domicile",$C857)),Accueil!$B$13,IF(OR(ISNUMBER(SEARCH("Véhicule",$C857)),ISNUMBER(SEARCH("Vehicule",$C857)),ISNUMBER(SEARCH("vehicule",$C857))),Accueil!$B$14,IFERROR(VLOOKUP($C857,$L$3:$P$43,5,FALSE),1)))))),2),0)</f>
        <v>0</v>
      </c>
    </row>
    <row r="858" spans="1:34" ht="20.100000000000001" customHeight="1" x14ac:dyDescent="0.25">
      <c r="A858" s="248" t="str">
        <f>IF(NOT(_xlfn.ISFORMULA(D858)),IF(AND(ISNUMBER(D858),D858&lt;&gt;0),Accueil!$B$7,IF(NOT(_xlfn.ISFORMULA(G858)),IF(AND(ISNUMBER(G858),G858&lt;&gt;0),Accueil!$B$7,""),"")),IF(NOT(_xlfn.ISFORMULA(G858)),IF(AND(ISNUMBER(G858),G858&lt;&gt;0),Accueil!$B$7,""),""))</f>
        <v/>
      </c>
      <c r="B858" s="37"/>
      <c r="C858" s="50"/>
      <c r="D858" s="249" t="str">
        <f t="shared" ca="1" si="138"/>
        <v/>
      </c>
      <c r="E858" s="223" t="str">
        <f t="shared" ca="1" si="139"/>
        <v/>
      </c>
      <c r="F858" s="223" t="str">
        <f t="shared" ca="1" si="140"/>
        <v/>
      </c>
      <c r="G858" s="224" t="str">
        <f t="shared" ca="1" si="141"/>
        <v/>
      </c>
      <c r="H858" s="255" t="str">
        <f t="shared" ca="1" si="142"/>
        <v/>
      </c>
      <c r="I858" s="251" t="str">
        <f t="shared" ca="1" si="143"/>
        <v/>
      </c>
      <c r="J858" s="244" t="str">
        <f t="shared" ca="1" si="144"/>
        <v/>
      </c>
      <c r="K858" s="35"/>
      <c r="L858" s="148"/>
      <c r="M858" s="148"/>
      <c r="N858" s="148"/>
      <c r="O858" s="148"/>
      <c r="P858" s="148"/>
      <c r="Q858" s="148"/>
      <c r="R858" s="148"/>
      <c r="S858" s="148"/>
      <c r="T858" s="197"/>
      <c r="U858" s="35"/>
      <c r="X858" s="148"/>
      <c r="Y858" s="148"/>
      <c r="Z858" s="148"/>
      <c r="AA858" s="228" t="b">
        <f t="shared" ca="1" si="145"/>
        <v>1</v>
      </c>
      <c r="AB858" s="228" t="b">
        <f t="shared" si="146"/>
        <v>0</v>
      </c>
      <c r="AC858" s="228" t="b">
        <f ca="1">AND(Accueil!$Z$100="Régulière",Accueil!$E$5="Oui",$AA858,NOT($AB858),OR($AE858="",Accueil!$E$7="",NOT(ISNUMBER(Accueil!$E$7)),$AE858&gt;=Accueil!$E$7))</f>
        <v>0</v>
      </c>
      <c r="AD858" s="228" t="b">
        <f ca="1">AND(Accueil!$Z$100="Régulière",Accueil!$E$8="Oui",$AA858,NOT($AB858),OR($AE858="",Accueil!$E$10="",NOT(ISNUMBER(Accueil!$E$10)),$AE858&gt;=Accueil!$E$10))</f>
        <v>0</v>
      </c>
      <c r="AE858" s="247" t="str">
        <f>IF(NOT(_xlfn.ISFORMULA(A858)),IF(ISNUMBER(A858),A858,IF(NOT(_xlfn.ISFORMULA(D858)),IF(AND(ISNUMBER(D858),D858&lt;&gt;0),Accueil!$B$7,IF(NOT(_xlfn.ISFORMULA(G858)),IF(AND(ISNUMBER(G858),G858&lt;&gt;0),Accueil!$B$7,""),"")),IF(NOT(_xlfn.ISFORMULA(G858)),IF(AND(ISNUMBER(G858),G858&lt;&gt;0),Accueil!$B$7,""),""))),IF(NOT(_xlfn.ISFORMULA(D858)),IF(AND(ISNUMBER(D858),D858&lt;&gt;0),Accueil!$B$7,IF(NOT(_xlfn.ISFORMULA(G858)),IF(AND(ISNUMBER(G858),G858&lt;&gt;0),Accueil!$B$7,""),"")),IF(NOT(_xlfn.ISFORMULA(G858)),IF(AND(ISNUMBER(G858),G858&lt;&gt;0),Accueil!$B$7,""),"")))</f>
        <v/>
      </c>
      <c r="AF858" s="231" t="str">
        <f t="shared" ca="1" si="147"/>
        <v/>
      </c>
      <c r="AG858" s="231">
        <f ca="1">IF($AC858,ROUND(IF(ISNUMBER(E858),E858,0)*(IF(OR(ISNUMBER(SEARCH("Non déductible",$C858)),ISNUMBER(SEARCH("Non deductible",$C858))),0,IF(ISNUMBER(SEARCH("Repas",$C858)),0.5,IF(ISNUMBER(SEARCH("Bureau à domicile",$C858)),Accueil!$B$13,IF(OR(ISNUMBER(SEARCH("Véhicule",$C858)),ISNUMBER(SEARCH("Vehicule",$C858)),ISNUMBER(SEARCH("vehicule",$C858))),Accueil!$B$14,IFERROR(VLOOKUP($C858,$L$3:$P$43,5,FALSE),1)))))),2),0)</f>
        <v>0</v>
      </c>
      <c r="AH858" s="231">
        <f ca="1">IF($AD858,ROUND(IF(ISNUMBER(F858),F858,0)*(IF(OR(ISNUMBER(SEARCH("Non déductible",$C858)),ISNUMBER(SEARCH("Non deductible",$C858))),0,IF(ISNUMBER(SEARCH("Repas",$C858)),0.5,IF(ISNUMBER(SEARCH("Bureau à domicile",$C858)),Accueil!$B$13,IF(OR(ISNUMBER(SEARCH("Véhicule",$C858)),ISNUMBER(SEARCH("Vehicule",$C858)),ISNUMBER(SEARCH("vehicule",$C858))),Accueil!$B$14,IFERROR(VLOOKUP($C858,$L$3:$P$43,5,FALSE),1)))))),2),0)</f>
        <v>0</v>
      </c>
    </row>
    <row r="859" spans="1:34" ht="20.100000000000001" customHeight="1" x14ac:dyDescent="0.25">
      <c r="A859" s="248" t="str">
        <f>IF(NOT(_xlfn.ISFORMULA(D859)),IF(AND(ISNUMBER(D859),D859&lt;&gt;0),Accueil!$B$7,IF(NOT(_xlfn.ISFORMULA(G859)),IF(AND(ISNUMBER(G859),G859&lt;&gt;0),Accueil!$B$7,""),"")),IF(NOT(_xlfn.ISFORMULA(G859)),IF(AND(ISNUMBER(G859),G859&lt;&gt;0),Accueil!$B$7,""),""))</f>
        <v/>
      </c>
      <c r="B859" s="37"/>
      <c r="C859" s="50"/>
      <c r="D859" s="249" t="str">
        <f t="shared" ca="1" si="138"/>
        <v/>
      </c>
      <c r="E859" s="223" t="str">
        <f t="shared" ca="1" si="139"/>
        <v/>
      </c>
      <c r="F859" s="223" t="str">
        <f t="shared" ca="1" si="140"/>
        <v/>
      </c>
      <c r="G859" s="224" t="str">
        <f t="shared" ca="1" si="141"/>
        <v/>
      </c>
      <c r="H859" s="255" t="str">
        <f t="shared" ca="1" si="142"/>
        <v/>
      </c>
      <c r="I859" s="251" t="str">
        <f t="shared" ca="1" si="143"/>
        <v/>
      </c>
      <c r="J859" s="244" t="str">
        <f t="shared" ca="1" si="144"/>
        <v/>
      </c>
      <c r="K859" s="35"/>
      <c r="L859" s="148"/>
      <c r="M859" s="148"/>
      <c r="N859" s="148"/>
      <c r="O859" s="148"/>
      <c r="P859" s="148"/>
      <c r="Q859" s="148"/>
      <c r="R859" s="148"/>
      <c r="S859" s="148"/>
      <c r="T859" s="197"/>
      <c r="U859" s="35"/>
      <c r="X859" s="148"/>
      <c r="Y859" s="148"/>
      <c r="Z859" s="148"/>
      <c r="AA859" s="228" t="b">
        <f t="shared" ca="1" si="145"/>
        <v>1</v>
      </c>
      <c r="AB859" s="228" t="b">
        <f t="shared" si="146"/>
        <v>0</v>
      </c>
      <c r="AC859" s="228" t="b">
        <f ca="1">AND(Accueil!$Z$100="Régulière",Accueil!$E$5="Oui",$AA859,NOT($AB859),OR($AE859="",Accueil!$E$7="",NOT(ISNUMBER(Accueil!$E$7)),$AE859&gt;=Accueil!$E$7))</f>
        <v>0</v>
      </c>
      <c r="AD859" s="228" t="b">
        <f ca="1">AND(Accueil!$Z$100="Régulière",Accueil!$E$8="Oui",$AA859,NOT($AB859),OR($AE859="",Accueil!$E$10="",NOT(ISNUMBER(Accueil!$E$10)),$AE859&gt;=Accueil!$E$10))</f>
        <v>0</v>
      </c>
      <c r="AE859" s="247" t="str">
        <f>IF(NOT(_xlfn.ISFORMULA(A859)),IF(ISNUMBER(A859),A859,IF(NOT(_xlfn.ISFORMULA(D859)),IF(AND(ISNUMBER(D859),D859&lt;&gt;0),Accueil!$B$7,IF(NOT(_xlfn.ISFORMULA(G859)),IF(AND(ISNUMBER(G859),G859&lt;&gt;0),Accueil!$B$7,""),"")),IF(NOT(_xlfn.ISFORMULA(G859)),IF(AND(ISNUMBER(G859),G859&lt;&gt;0),Accueil!$B$7,""),""))),IF(NOT(_xlfn.ISFORMULA(D859)),IF(AND(ISNUMBER(D859),D859&lt;&gt;0),Accueil!$B$7,IF(NOT(_xlfn.ISFORMULA(G859)),IF(AND(ISNUMBER(G859),G859&lt;&gt;0),Accueil!$B$7,""),"")),IF(NOT(_xlfn.ISFORMULA(G859)),IF(AND(ISNUMBER(G859),G859&lt;&gt;0),Accueil!$B$7,""),"")))</f>
        <v/>
      </c>
      <c r="AF859" s="231" t="str">
        <f t="shared" ca="1" si="147"/>
        <v/>
      </c>
      <c r="AG859" s="231">
        <f ca="1">IF($AC859,ROUND(IF(ISNUMBER(E859),E859,0)*(IF(OR(ISNUMBER(SEARCH("Non déductible",$C859)),ISNUMBER(SEARCH("Non deductible",$C859))),0,IF(ISNUMBER(SEARCH("Repas",$C859)),0.5,IF(ISNUMBER(SEARCH("Bureau à domicile",$C859)),Accueil!$B$13,IF(OR(ISNUMBER(SEARCH("Véhicule",$C859)),ISNUMBER(SEARCH("Vehicule",$C859)),ISNUMBER(SEARCH("vehicule",$C859))),Accueil!$B$14,IFERROR(VLOOKUP($C859,$L$3:$P$43,5,FALSE),1)))))),2),0)</f>
        <v>0</v>
      </c>
      <c r="AH859" s="231">
        <f ca="1">IF($AD859,ROUND(IF(ISNUMBER(F859),F859,0)*(IF(OR(ISNUMBER(SEARCH("Non déductible",$C859)),ISNUMBER(SEARCH("Non deductible",$C859))),0,IF(ISNUMBER(SEARCH("Repas",$C859)),0.5,IF(ISNUMBER(SEARCH("Bureau à domicile",$C859)),Accueil!$B$13,IF(OR(ISNUMBER(SEARCH("Véhicule",$C859)),ISNUMBER(SEARCH("Vehicule",$C859)),ISNUMBER(SEARCH("vehicule",$C859))),Accueil!$B$14,IFERROR(VLOOKUP($C859,$L$3:$P$43,5,FALSE),1)))))),2),0)</f>
        <v>0</v>
      </c>
    </row>
    <row r="860" spans="1:34" ht="20.100000000000001" customHeight="1" x14ac:dyDescent="0.25">
      <c r="A860" s="248" t="str">
        <f>IF(NOT(_xlfn.ISFORMULA(D860)),IF(AND(ISNUMBER(D860),D860&lt;&gt;0),Accueil!$B$7,IF(NOT(_xlfn.ISFORMULA(G860)),IF(AND(ISNUMBER(G860),G860&lt;&gt;0),Accueil!$B$7,""),"")),IF(NOT(_xlfn.ISFORMULA(G860)),IF(AND(ISNUMBER(G860),G860&lt;&gt;0),Accueil!$B$7,""),""))</f>
        <v/>
      </c>
      <c r="B860" s="37"/>
      <c r="C860" s="50"/>
      <c r="D860" s="249" t="str">
        <f t="shared" ca="1" si="138"/>
        <v/>
      </c>
      <c r="E860" s="223" t="str">
        <f t="shared" ca="1" si="139"/>
        <v/>
      </c>
      <c r="F860" s="223" t="str">
        <f t="shared" ca="1" si="140"/>
        <v/>
      </c>
      <c r="G860" s="224" t="str">
        <f t="shared" ca="1" si="141"/>
        <v/>
      </c>
      <c r="H860" s="255" t="str">
        <f t="shared" ca="1" si="142"/>
        <v/>
      </c>
      <c r="I860" s="251" t="str">
        <f t="shared" ca="1" si="143"/>
        <v/>
      </c>
      <c r="J860" s="244" t="str">
        <f t="shared" ca="1" si="144"/>
        <v/>
      </c>
      <c r="K860" s="35"/>
      <c r="L860" s="148"/>
      <c r="M860" s="148"/>
      <c r="N860" s="148"/>
      <c r="O860" s="148"/>
      <c r="P860" s="148"/>
      <c r="Q860" s="148"/>
      <c r="R860" s="148"/>
      <c r="S860" s="148"/>
      <c r="T860" s="197"/>
      <c r="U860" s="35"/>
      <c r="X860" s="148"/>
      <c r="Y860" s="148"/>
      <c r="Z860" s="148"/>
      <c r="AA860" s="228" t="b">
        <f t="shared" ca="1" si="145"/>
        <v>1</v>
      </c>
      <c r="AB860" s="228" t="b">
        <f t="shared" si="146"/>
        <v>0</v>
      </c>
      <c r="AC860" s="228" t="b">
        <f ca="1">AND(Accueil!$Z$100="Régulière",Accueil!$E$5="Oui",$AA860,NOT($AB860),OR($AE860="",Accueil!$E$7="",NOT(ISNUMBER(Accueil!$E$7)),$AE860&gt;=Accueil!$E$7))</f>
        <v>0</v>
      </c>
      <c r="AD860" s="228" t="b">
        <f ca="1">AND(Accueil!$Z$100="Régulière",Accueil!$E$8="Oui",$AA860,NOT($AB860),OR($AE860="",Accueil!$E$10="",NOT(ISNUMBER(Accueil!$E$10)),$AE860&gt;=Accueil!$E$10))</f>
        <v>0</v>
      </c>
      <c r="AE860" s="247" t="str">
        <f>IF(NOT(_xlfn.ISFORMULA(A860)),IF(ISNUMBER(A860),A860,IF(NOT(_xlfn.ISFORMULA(D860)),IF(AND(ISNUMBER(D860),D860&lt;&gt;0),Accueil!$B$7,IF(NOT(_xlfn.ISFORMULA(G860)),IF(AND(ISNUMBER(G860),G860&lt;&gt;0),Accueil!$B$7,""),"")),IF(NOT(_xlfn.ISFORMULA(G860)),IF(AND(ISNUMBER(G860),G860&lt;&gt;0),Accueil!$B$7,""),""))),IF(NOT(_xlfn.ISFORMULA(D860)),IF(AND(ISNUMBER(D860),D860&lt;&gt;0),Accueil!$B$7,IF(NOT(_xlfn.ISFORMULA(G860)),IF(AND(ISNUMBER(G860),G860&lt;&gt;0),Accueil!$B$7,""),"")),IF(NOT(_xlfn.ISFORMULA(G860)),IF(AND(ISNUMBER(G860),G860&lt;&gt;0),Accueil!$B$7,""),"")))</f>
        <v/>
      </c>
      <c r="AF860" s="231" t="str">
        <f t="shared" ca="1" si="147"/>
        <v/>
      </c>
      <c r="AG860" s="231">
        <f ca="1">IF($AC860,ROUND(IF(ISNUMBER(E860),E860,0)*(IF(OR(ISNUMBER(SEARCH("Non déductible",$C860)),ISNUMBER(SEARCH("Non deductible",$C860))),0,IF(ISNUMBER(SEARCH("Repas",$C860)),0.5,IF(ISNUMBER(SEARCH("Bureau à domicile",$C860)),Accueil!$B$13,IF(OR(ISNUMBER(SEARCH("Véhicule",$C860)),ISNUMBER(SEARCH("Vehicule",$C860)),ISNUMBER(SEARCH("vehicule",$C860))),Accueil!$B$14,IFERROR(VLOOKUP($C860,$L$3:$P$43,5,FALSE),1)))))),2),0)</f>
        <v>0</v>
      </c>
      <c r="AH860" s="231">
        <f ca="1">IF($AD860,ROUND(IF(ISNUMBER(F860),F860,0)*(IF(OR(ISNUMBER(SEARCH("Non déductible",$C860)),ISNUMBER(SEARCH("Non deductible",$C860))),0,IF(ISNUMBER(SEARCH("Repas",$C860)),0.5,IF(ISNUMBER(SEARCH("Bureau à domicile",$C860)),Accueil!$B$13,IF(OR(ISNUMBER(SEARCH("Véhicule",$C860)),ISNUMBER(SEARCH("Vehicule",$C860)),ISNUMBER(SEARCH("vehicule",$C860))),Accueil!$B$14,IFERROR(VLOOKUP($C860,$L$3:$P$43,5,FALSE),1)))))),2),0)</f>
        <v>0</v>
      </c>
    </row>
    <row r="861" spans="1:34" ht="20.100000000000001" customHeight="1" x14ac:dyDescent="0.25">
      <c r="A861" s="248" t="str">
        <f>IF(NOT(_xlfn.ISFORMULA(D861)),IF(AND(ISNUMBER(D861),D861&lt;&gt;0),Accueil!$B$7,IF(NOT(_xlfn.ISFORMULA(G861)),IF(AND(ISNUMBER(G861),G861&lt;&gt;0),Accueil!$B$7,""),"")),IF(NOT(_xlfn.ISFORMULA(G861)),IF(AND(ISNUMBER(G861),G861&lt;&gt;0),Accueil!$B$7,""),""))</f>
        <v/>
      </c>
      <c r="B861" s="37"/>
      <c r="C861" s="50"/>
      <c r="D861" s="249" t="str">
        <f t="shared" ca="1" si="138"/>
        <v/>
      </c>
      <c r="E861" s="223" t="str">
        <f t="shared" ca="1" si="139"/>
        <v/>
      </c>
      <c r="F861" s="223" t="str">
        <f t="shared" ca="1" si="140"/>
        <v/>
      </c>
      <c r="G861" s="224" t="str">
        <f t="shared" ca="1" si="141"/>
        <v/>
      </c>
      <c r="H861" s="255" t="str">
        <f t="shared" ca="1" si="142"/>
        <v/>
      </c>
      <c r="I861" s="251" t="str">
        <f t="shared" ca="1" si="143"/>
        <v/>
      </c>
      <c r="J861" s="244" t="str">
        <f t="shared" ca="1" si="144"/>
        <v/>
      </c>
      <c r="K861" s="35"/>
      <c r="L861" s="148"/>
      <c r="M861" s="148"/>
      <c r="N861" s="148"/>
      <c r="O861" s="148"/>
      <c r="P861" s="148"/>
      <c r="Q861" s="148"/>
      <c r="R861" s="148"/>
      <c r="S861" s="148"/>
      <c r="T861" s="197"/>
      <c r="U861" s="35"/>
      <c r="X861" s="148"/>
      <c r="Y861" s="148"/>
      <c r="Z861" s="148"/>
      <c r="AA861" s="228" t="b">
        <f t="shared" ca="1" si="145"/>
        <v>1</v>
      </c>
      <c r="AB861" s="228" t="b">
        <f t="shared" si="146"/>
        <v>0</v>
      </c>
      <c r="AC861" s="228" t="b">
        <f ca="1">AND(Accueil!$Z$100="Régulière",Accueil!$E$5="Oui",$AA861,NOT($AB861),OR($AE861="",Accueil!$E$7="",NOT(ISNUMBER(Accueil!$E$7)),$AE861&gt;=Accueil!$E$7))</f>
        <v>0</v>
      </c>
      <c r="AD861" s="228" t="b">
        <f ca="1">AND(Accueil!$Z$100="Régulière",Accueil!$E$8="Oui",$AA861,NOT($AB861),OR($AE861="",Accueil!$E$10="",NOT(ISNUMBER(Accueil!$E$10)),$AE861&gt;=Accueil!$E$10))</f>
        <v>0</v>
      </c>
      <c r="AE861" s="247" t="str">
        <f>IF(NOT(_xlfn.ISFORMULA(A861)),IF(ISNUMBER(A861),A861,IF(NOT(_xlfn.ISFORMULA(D861)),IF(AND(ISNUMBER(D861),D861&lt;&gt;0),Accueil!$B$7,IF(NOT(_xlfn.ISFORMULA(G861)),IF(AND(ISNUMBER(G861),G861&lt;&gt;0),Accueil!$B$7,""),"")),IF(NOT(_xlfn.ISFORMULA(G861)),IF(AND(ISNUMBER(G861),G861&lt;&gt;0),Accueil!$B$7,""),""))),IF(NOT(_xlfn.ISFORMULA(D861)),IF(AND(ISNUMBER(D861),D861&lt;&gt;0),Accueil!$B$7,IF(NOT(_xlfn.ISFORMULA(G861)),IF(AND(ISNUMBER(G861),G861&lt;&gt;0),Accueil!$B$7,""),"")),IF(NOT(_xlfn.ISFORMULA(G861)),IF(AND(ISNUMBER(G861),G861&lt;&gt;0),Accueil!$B$7,""),"")))</f>
        <v/>
      </c>
      <c r="AF861" s="231" t="str">
        <f t="shared" ca="1" si="147"/>
        <v/>
      </c>
      <c r="AG861" s="231">
        <f ca="1">IF($AC861,ROUND(IF(ISNUMBER(E861),E861,0)*(IF(OR(ISNUMBER(SEARCH("Non déductible",$C861)),ISNUMBER(SEARCH("Non deductible",$C861))),0,IF(ISNUMBER(SEARCH("Repas",$C861)),0.5,IF(ISNUMBER(SEARCH("Bureau à domicile",$C861)),Accueil!$B$13,IF(OR(ISNUMBER(SEARCH("Véhicule",$C861)),ISNUMBER(SEARCH("Vehicule",$C861)),ISNUMBER(SEARCH("vehicule",$C861))),Accueil!$B$14,IFERROR(VLOOKUP($C861,$L$3:$P$43,5,FALSE),1)))))),2),0)</f>
        <v>0</v>
      </c>
      <c r="AH861" s="231">
        <f ca="1">IF($AD861,ROUND(IF(ISNUMBER(F861),F861,0)*(IF(OR(ISNUMBER(SEARCH("Non déductible",$C861)),ISNUMBER(SEARCH("Non deductible",$C861))),0,IF(ISNUMBER(SEARCH("Repas",$C861)),0.5,IF(ISNUMBER(SEARCH("Bureau à domicile",$C861)),Accueil!$B$13,IF(OR(ISNUMBER(SEARCH("Véhicule",$C861)),ISNUMBER(SEARCH("Vehicule",$C861)),ISNUMBER(SEARCH("vehicule",$C861))),Accueil!$B$14,IFERROR(VLOOKUP($C861,$L$3:$P$43,5,FALSE),1)))))),2),0)</f>
        <v>0</v>
      </c>
    </row>
    <row r="862" spans="1:34" ht="20.100000000000001" customHeight="1" x14ac:dyDescent="0.25">
      <c r="A862" s="248" t="str">
        <f>IF(NOT(_xlfn.ISFORMULA(D862)),IF(AND(ISNUMBER(D862),D862&lt;&gt;0),Accueil!$B$7,IF(NOT(_xlfn.ISFORMULA(G862)),IF(AND(ISNUMBER(G862),G862&lt;&gt;0),Accueil!$B$7,""),"")),IF(NOT(_xlfn.ISFORMULA(G862)),IF(AND(ISNUMBER(G862),G862&lt;&gt;0),Accueil!$B$7,""),""))</f>
        <v/>
      </c>
      <c r="B862" s="37"/>
      <c r="C862" s="50"/>
      <c r="D862" s="249" t="str">
        <f t="shared" ca="1" si="138"/>
        <v/>
      </c>
      <c r="E862" s="223" t="str">
        <f t="shared" ca="1" si="139"/>
        <v/>
      </c>
      <c r="F862" s="223" t="str">
        <f t="shared" ca="1" si="140"/>
        <v/>
      </c>
      <c r="G862" s="224" t="str">
        <f t="shared" ca="1" si="141"/>
        <v/>
      </c>
      <c r="H862" s="255" t="str">
        <f t="shared" ca="1" si="142"/>
        <v/>
      </c>
      <c r="I862" s="251" t="str">
        <f t="shared" ca="1" si="143"/>
        <v/>
      </c>
      <c r="J862" s="244" t="str">
        <f t="shared" ca="1" si="144"/>
        <v/>
      </c>
      <c r="K862" s="35"/>
      <c r="L862" s="148"/>
      <c r="M862" s="148"/>
      <c r="N862" s="148"/>
      <c r="O862" s="148"/>
      <c r="P862" s="148"/>
      <c r="Q862" s="148"/>
      <c r="R862" s="148"/>
      <c r="S862" s="148"/>
      <c r="T862" s="197"/>
      <c r="U862" s="35"/>
      <c r="X862" s="148"/>
      <c r="Y862" s="148"/>
      <c r="Z862" s="148"/>
      <c r="AA862" s="228" t="b">
        <f t="shared" ca="1" si="145"/>
        <v>1</v>
      </c>
      <c r="AB862" s="228" t="b">
        <f t="shared" si="146"/>
        <v>0</v>
      </c>
      <c r="AC862" s="228" t="b">
        <f ca="1">AND(Accueil!$Z$100="Régulière",Accueil!$E$5="Oui",$AA862,NOT($AB862),OR($AE862="",Accueil!$E$7="",NOT(ISNUMBER(Accueil!$E$7)),$AE862&gt;=Accueil!$E$7))</f>
        <v>0</v>
      </c>
      <c r="AD862" s="228" t="b">
        <f ca="1">AND(Accueil!$Z$100="Régulière",Accueil!$E$8="Oui",$AA862,NOT($AB862),OR($AE862="",Accueil!$E$10="",NOT(ISNUMBER(Accueil!$E$10)),$AE862&gt;=Accueil!$E$10))</f>
        <v>0</v>
      </c>
      <c r="AE862" s="247" t="str">
        <f>IF(NOT(_xlfn.ISFORMULA(A862)),IF(ISNUMBER(A862),A862,IF(NOT(_xlfn.ISFORMULA(D862)),IF(AND(ISNUMBER(D862),D862&lt;&gt;0),Accueil!$B$7,IF(NOT(_xlfn.ISFORMULA(G862)),IF(AND(ISNUMBER(G862),G862&lt;&gt;0),Accueil!$B$7,""),"")),IF(NOT(_xlfn.ISFORMULA(G862)),IF(AND(ISNUMBER(G862),G862&lt;&gt;0),Accueil!$B$7,""),""))),IF(NOT(_xlfn.ISFORMULA(D862)),IF(AND(ISNUMBER(D862),D862&lt;&gt;0),Accueil!$B$7,IF(NOT(_xlfn.ISFORMULA(G862)),IF(AND(ISNUMBER(G862),G862&lt;&gt;0),Accueil!$B$7,""),"")),IF(NOT(_xlfn.ISFORMULA(G862)),IF(AND(ISNUMBER(G862),G862&lt;&gt;0),Accueil!$B$7,""),"")))</f>
        <v/>
      </c>
      <c r="AF862" s="231" t="str">
        <f t="shared" ca="1" si="147"/>
        <v/>
      </c>
      <c r="AG862" s="231">
        <f ca="1">IF($AC862,ROUND(IF(ISNUMBER(E862),E862,0)*(IF(OR(ISNUMBER(SEARCH("Non déductible",$C862)),ISNUMBER(SEARCH("Non deductible",$C862))),0,IF(ISNUMBER(SEARCH("Repas",$C862)),0.5,IF(ISNUMBER(SEARCH("Bureau à domicile",$C862)),Accueil!$B$13,IF(OR(ISNUMBER(SEARCH("Véhicule",$C862)),ISNUMBER(SEARCH("Vehicule",$C862)),ISNUMBER(SEARCH("vehicule",$C862))),Accueil!$B$14,IFERROR(VLOOKUP($C862,$L$3:$P$43,5,FALSE),1)))))),2),0)</f>
        <v>0</v>
      </c>
      <c r="AH862" s="231">
        <f ca="1">IF($AD862,ROUND(IF(ISNUMBER(F862),F862,0)*(IF(OR(ISNUMBER(SEARCH("Non déductible",$C862)),ISNUMBER(SEARCH("Non deductible",$C862))),0,IF(ISNUMBER(SEARCH("Repas",$C862)),0.5,IF(ISNUMBER(SEARCH("Bureau à domicile",$C862)),Accueil!$B$13,IF(OR(ISNUMBER(SEARCH("Véhicule",$C862)),ISNUMBER(SEARCH("Vehicule",$C862)),ISNUMBER(SEARCH("vehicule",$C862))),Accueil!$B$14,IFERROR(VLOOKUP($C862,$L$3:$P$43,5,FALSE),1)))))),2),0)</f>
        <v>0</v>
      </c>
    </row>
    <row r="863" spans="1:34" ht="20.100000000000001" customHeight="1" x14ac:dyDescent="0.25">
      <c r="A863" s="248" t="str">
        <f>IF(NOT(_xlfn.ISFORMULA(D863)),IF(AND(ISNUMBER(D863),D863&lt;&gt;0),Accueil!$B$7,IF(NOT(_xlfn.ISFORMULA(G863)),IF(AND(ISNUMBER(G863),G863&lt;&gt;0),Accueil!$B$7,""),"")),IF(NOT(_xlfn.ISFORMULA(G863)),IF(AND(ISNUMBER(G863),G863&lt;&gt;0),Accueil!$B$7,""),""))</f>
        <v/>
      </c>
      <c r="B863" s="37"/>
      <c r="C863" s="50"/>
      <c r="D863" s="249" t="str">
        <f t="shared" ca="1" si="138"/>
        <v/>
      </c>
      <c r="E863" s="223" t="str">
        <f t="shared" ca="1" si="139"/>
        <v/>
      </c>
      <c r="F863" s="223" t="str">
        <f t="shared" ca="1" si="140"/>
        <v/>
      </c>
      <c r="G863" s="224" t="str">
        <f t="shared" ca="1" si="141"/>
        <v/>
      </c>
      <c r="H863" s="255" t="str">
        <f t="shared" ca="1" si="142"/>
        <v/>
      </c>
      <c r="I863" s="251" t="str">
        <f t="shared" ca="1" si="143"/>
        <v/>
      </c>
      <c r="J863" s="244" t="str">
        <f t="shared" ca="1" si="144"/>
        <v/>
      </c>
      <c r="K863" s="35"/>
      <c r="L863" s="148"/>
      <c r="M863" s="148"/>
      <c r="N863" s="148"/>
      <c r="O863" s="148"/>
      <c r="P863" s="148"/>
      <c r="Q863" s="148"/>
      <c r="R863" s="148"/>
      <c r="S863" s="148"/>
      <c r="T863" s="197"/>
      <c r="U863" s="35"/>
      <c r="X863" s="148"/>
      <c r="Y863" s="148"/>
      <c r="Z863" s="148"/>
      <c r="AA863" s="228" t="b">
        <f t="shared" ca="1" si="145"/>
        <v>1</v>
      </c>
      <c r="AB863" s="228" t="b">
        <f t="shared" si="146"/>
        <v>0</v>
      </c>
      <c r="AC863" s="228" t="b">
        <f ca="1">AND(Accueil!$Z$100="Régulière",Accueil!$E$5="Oui",$AA863,NOT($AB863),OR($AE863="",Accueil!$E$7="",NOT(ISNUMBER(Accueil!$E$7)),$AE863&gt;=Accueil!$E$7))</f>
        <v>0</v>
      </c>
      <c r="AD863" s="228" t="b">
        <f ca="1">AND(Accueil!$Z$100="Régulière",Accueil!$E$8="Oui",$AA863,NOT($AB863),OR($AE863="",Accueil!$E$10="",NOT(ISNUMBER(Accueil!$E$10)),$AE863&gt;=Accueil!$E$10))</f>
        <v>0</v>
      </c>
      <c r="AE863" s="247" t="str">
        <f>IF(NOT(_xlfn.ISFORMULA(A863)),IF(ISNUMBER(A863),A863,IF(NOT(_xlfn.ISFORMULA(D863)),IF(AND(ISNUMBER(D863),D863&lt;&gt;0),Accueil!$B$7,IF(NOT(_xlfn.ISFORMULA(G863)),IF(AND(ISNUMBER(G863),G863&lt;&gt;0),Accueil!$B$7,""),"")),IF(NOT(_xlfn.ISFORMULA(G863)),IF(AND(ISNUMBER(G863),G863&lt;&gt;0),Accueil!$B$7,""),""))),IF(NOT(_xlfn.ISFORMULA(D863)),IF(AND(ISNUMBER(D863),D863&lt;&gt;0),Accueil!$B$7,IF(NOT(_xlfn.ISFORMULA(G863)),IF(AND(ISNUMBER(G863),G863&lt;&gt;0),Accueil!$B$7,""),"")),IF(NOT(_xlfn.ISFORMULA(G863)),IF(AND(ISNUMBER(G863),G863&lt;&gt;0),Accueil!$B$7,""),"")))</f>
        <v/>
      </c>
      <c r="AF863" s="231" t="str">
        <f t="shared" ca="1" si="147"/>
        <v/>
      </c>
      <c r="AG863" s="231">
        <f ca="1">IF($AC863,ROUND(IF(ISNUMBER(E863),E863,0)*(IF(OR(ISNUMBER(SEARCH("Non déductible",$C863)),ISNUMBER(SEARCH("Non deductible",$C863))),0,IF(ISNUMBER(SEARCH("Repas",$C863)),0.5,IF(ISNUMBER(SEARCH("Bureau à domicile",$C863)),Accueil!$B$13,IF(OR(ISNUMBER(SEARCH("Véhicule",$C863)),ISNUMBER(SEARCH("Vehicule",$C863)),ISNUMBER(SEARCH("vehicule",$C863))),Accueil!$B$14,IFERROR(VLOOKUP($C863,$L$3:$P$43,5,FALSE),1)))))),2),0)</f>
        <v>0</v>
      </c>
      <c r="AH863" s="231">
        <f ca="1">IF($AD863,ROUND(IF(ISNUMBER(F863),F863,0)*(IF(OR(ISNUMBER(SEARCH("Non déductible",$C863)),ISNUMBER(SEARCH("Non deductible",$C863))),0,IF(ISNUMBER(SEARCH("Repas",$C863)),0.5,IF(ISNUMBER(SEARCH("Bureau à domicile",$C863)),Accueil!$B$13,IF(OR(ISNUMBER(SEARCH("Véhicule",$C863)),ISNUMBER(SEARCH("Vehicule",$C863)),ISNUMBER(SEARCH("vehicule",$C863))),Accueil!$B$14,IFERROR(VLOOKUP($C863,$L$3:$P$43,5,FALSE),1)))))),2),0)</f>
        <v>0</v>
      </c>
    </row>
    <row r="864" spans="1:34" ht="20.100000000000001" customHeight="1" x14ac:dyDescent="0.25">
      <c r="A864" s="248" t="str">
        <f>IF(NOT(_xlfn.ISFORMULA(D864)),IF(AND(ISNUMBER(D864),D864&lt;&gt;0),Accueil!$B$7,IF(NOT(_xlfn.ISFORMULA(G864)),IF(AND(ISNUMBER(G864),G864&lt;&gt;0),Accueil!$B$7,""),"")),IF(NOT(_xlfn.ISFORMULA(G864)),IF(AND(ISNUMBER(G864),G864&lt;&gt;0),Accueil!$B$7,""),""))</f>
        <v/>
      </c>
      <c r="B864" s="37"/>
      <c r="C864" s="50"/>
      <c r="D864" s="249" t="str">
        <f t="shared" ca="1" si="138"/>
        <v/>
      </c>
      <c r="E864" s="223" t="str">
        <f t="shared" ca="1" si="139"/>
        <v/>
      </c>
      <c r="F864" s="223" t="str">
        <f t="shared" ca="1" si="140"/>
        <v/>
      </c>
      <c r="G864" s="224" t="str">
        <f t="shared" ca="1" si="141"/>
        <v/>
      </c>
      <c r="H864" s="255" t="str">
        <f t="shared" ca="1" si="142"/>
        <v/>
      </c>
      <c r="I864" s="251" t="str">
        <f t="shared" ca="1" si="143"/>
        <v/>
      </c>
      <c r="J864" s="244" t="str">
        <f t="shared" ca="1" si="144"/>
        <v/>
      </c>
      <c r="K864" s="35"/>
      <c r="L864" s="148"/>
      <c r="M864" s="148"/>
      <c r="N864" s="148"/>
      <c r="O864" s="148"/>
      <c r="P864" s="148"/>
      <c r="Q864" s="148"/>
      <c r="R864" s="148"/>
      <c r="S864" s="148"/>
      <c r="T864" s="197"/>
      <c r="U864" s="35"/>
      <c r="X864" s="148"/>
      <c r="Y864" s="148"/>
      <c r="Z864" s="148"/>
      <c r="AA864" s="228" t="b">
        <f t="shared" ca="1" si="145"/>
        <v>1</v>
      </c>
      <c r="AB864" s="228" t="b">
        <f t="shared" si="146"/>
        <v>0</v>
      </c>
      <c r="AC864" s="228" t="b">
        <f ca="1">AND(Accueil!$Z$100="Régulière",Accueil!$E$5="Oui",$AA864,NOT($AB864),OR($AE864="",Accueil!$E$7="",NOT(ISNUMBER(Accueil!$E$7)),$AE864&gt;=Accueil!$E$7))</f>
        <v>0</v>
      </c>
      <c r="AD864" s="228" t="b">
        <f ca="1">AND(Accueil!$Z$100="Régulière",Accueil!$E$8="Oui",$AA864,NOT($AB864),OR($AE864="",Accueil!$E$10="",NOT(ISNUMBER(Accueil!$E$10)),$AE864&gt;=Accueil!$E$10))</f>
        <v>0</v>
      </c>
      <c r="AE864" s="247" t="str">
        <f>IF(NOT(_xlfn.ISFORMULA(A864)),IF(ISNUMBER(A864),A864,IF(NOT(_xlfn.ISFORMULA(D864)),IF(AND(ISNUMBER(D864),D864&lt;&gt;0),Accueil!$B$7,IF(NOT(_xlfn.ISFORMULA(G864)),IF(AND(ISNUMBER(G864),G864&lt;&gt;0),Accueil!$B$7,""),"")),IF(NOT(_xlfn.ISFORMULA(G864)),IF(AND(ISNUMBER(G864),G864&lt;&gt;0),Accueil!$B$7,""),""))),IF(NOT(_xlfn.ISFORMULA(D864)),IF(AND(ISNUMBER(D864),D864&lt;&gt;0),Accueil!$B$7,IF(NOT(_xlfn.ISFORMULA(G864)),IF(AND(ISNUMBER(G864),G864&lt;&gt;0),Accueil!$B$7,""),"")),IF(NOT(_xlfn.ISFORMULA(G864)),IF(AND(ISNUMBER(G864),G864&lt;&gt;0),Accueil!$B$7,""),"")))</f>
        <v/>
      </c>
      <c r="AF864" s="231" t="str">
        <f t="shared" ca="1" si="147"/>
        <v/>
      </c>
      <c r="AG864" s="231">
        <f ca="1">IF($AC864,ROUND(IF(ISNUMBER(E864),E864,0)*(IF(OR(ISNUMBER(SEARCH("Non déductible",$C864)),ISNUMBER(SEARCH("Non deductible",$C864))),0,IF(ISNUMBER(SEARCH("Repas",$C864)),0.5,IF(ISNUMBER(SEARCH("Bureau à domicile",$C864)),Accueil!$B$13,IF(OR(ISNUMBER(SEARCH("Véhicule",$C864)),ISNUMBER(SEARCH("Vehicule",$C864)),ISNUMBER(SEARCH("vehicule",$C864))),Accueil!$B$14,IFERROR(VLOOKUP($C864,$L$3:$P$43,5,FALSE),1)))))),2),0)</f>
        <v>0</v>
      </c>
      <c r="AH864" s="231">
        <f ca="1">IF($AD864,ROUND(IF(ISNUMBER(F864),F864,0)*(IF(OR(ISNUMBER(SEARCH("Non déductible",$C864)),ISNUMBER(SEARCH("Non deductible",$C864))),0,IF(ISNUMBER(SEARCH("Repas",$C864)),0.5,IF(ISNUMBER(SEARCH("Bureau à domicile",$C864)),Accueil!$B$13,IF(OR(ISNUMBER(SEARCH("Véhicule",$C864)),ISNUMBER(SEARCH("Vehicule",$C864)),ISNUMBER(SEARCH("vehicule",$C864))),Accueil!$B$14,IFERROR(VLOOKUP($C864,$L$3:$P$43,5,FALSE),1)))))),2),0)</f>
        <v>0</v>
      </c>
    </row>
    <row r="865" spans="1:34" ht="20.100000000000001" customHeight="1" x14ac:dyDescent="0.25">
      <c r="A865" s="248" t="str">
        <f>IF(NOT(_xlfn.ISFORMULA(D865)),IF(AND(ISNUMBER(D865),D865&lt;&gt;0),Accueil!$B$7,IF(NOT(_xlfn.ISFORMULA(G865)),IF(AND(ISNUMBER(G865),G865&lt;&gt;0),Accueil!$B$7,""),"")),IF(NOT(_xlfn.ISFORMULA(G865)),IF(AND(ISNUMBER(G865),G865&lt;&gt;0),Accueil!$B$7,""),""))</f>
        <v/>
      </c>
      <c r="B865" s="37"/>
      <c r="C865" s="50"/>
      <c r="D865" s="249" t="str">
        <f t="shared" ca="1" si="138"/>
        <v/>
      </c>
      <c r="E865" s="223" t="str">
        <f t="shared" ca="1" si="139"/>
        <v/>
      </c>
      <c r="F865" s="223" t="str">
        <f t="shared" ca="1" si="140"/>
        <v/>
      </c>
      <c r="G865" s="224" t="str">
        <f t="shared" ca="1" si="141"/>
        <v/>
      </c>
      <c r="H865" s="255" t="str">
        <f t="shared" ca="1" si="142"/>
        <v/>
      </c>
      <c r="I865" s="251" t="str">
        <f t="shared" ca="1" si="143"/>
        <v/>
      </c>
      <c r="J865" s="244" t="str">
        <f t="shared" ca="1" si="144"/>
        <v/>
      </c>
      <c r="K865" s="35"/>
      <c r="L865" s="148"/>
      <c r="M865" s="148"/>
      <c r="N865" s="148"/>
      <c r="O865" s="148"/>
      <c r="P865" s="148"/>
      <c r="Q865" s="148"/>
      <c r="R865" s="148"/>
      <c r="S865" s="148"/>
      <c r="T865" s="197"/>
      <c r="U865" s="35"/>
      <c r="X865" s="148"/>
      <c r="Y865" s="148"/>
      <c r="Z865" s="148"/>
      <c r="AA865" s="228" t="b">
        <f t="shared" ca="1" si="145"/>
        <v>1</v>
      </c>
      <c r="AB865" s="228" t="b">
        <f t="shared" si="146"/>
        <v>0</v>
      </c>
      <c r="AC865" s="228" t="b">
        <f ca="1">AND(Accueil!$Z$100="Régulière",Accueil!$E$5="Oui",$AA865,NOT($AB865),OR($AE865="",Accueil!$E$7="",NOT(ISNUMBER(Accueil!$E$7)),$AE865&gt;=Accueil!$E$7))</f>
        <v>0</v>
      </c>
      <c r="AD865" s="228" t="b">
        <f ca="1">AND(Accueil!$Z$100="Régulière",Accueil!$E$8="Oui",$AA865,NOT($AB865),OR($AE865="",Accueil!$E$10="",NOT(ISNUMBER(Accueil!$E$10)),$AE865&gt;=Accueil!$E$10))</f>
        <v>0</v>
      </c>
      <c r="AE865" s="247" t="str">
        <f>IF(NOT(_xlfn.ISFORMULA(A865)),IF(ISNUMBER(A865),A865,IF(NOT(_xlfn.ISFORMULA(D865)),IF(AND(ISNUMBER(D865),D865&lt;&gt;0),Accueil!$B$7,IF(NOT(_xlfn.ISFORMULA(G865)),IF(AND(ISNUMBER(G865),G865&lt;&gt;0),Accueil!$B$7,""),"")),IF(NOT(_xlfn.ISFORMULA(G865)),IF(AND(ISNUMBER(G865),G865&lt;&gt;0),Accueil!$B$7,""),""))),IF(NOT(_xlfn.ISFORMULA(D865)),IF(AND(ISNUMBER(D865),D865&lt;&gt;0),Accueil!$B$7,IF(NOT(_xlfn.ISFORMULA(G865)),IF(AND(ISNUMBER(G865),G865&lt;&gt;0),Accueil!$B$7,""),"")),IF(NOT(_xlfn.ISFORMULA(G865)),IF(AND(ISNUMBER(G865),G865&lt;&gt;0),Accueil!$B$7,""),"")))</f>
        <v/>
      </c>
      <c r="AF865" s="231" t="str">
        <f t="shared" ca="1" si="147"/>
        <v/>
      </c>
      <c r="AG865" s="231">
        <f ca="1">IF($AC865,ROUND(IF(ISNUMBER(E865),E865,0)*(IF(OR(ISNUMBER(SEARCH("Non déductible",$C865)),ISNUMBER(SEARCH("Non deductible",$C865))),0,IF(ISNUMBER(SEARCH("Repas",$C865)),0.5,IF(ISNUMBER(SEARCH("Bureau à domicile",$C865)),Accueil!$B$13,IF(OR(ISNUMBER(SEARCH("Véhicule",$C865)),ISNUMBER(SEARCH("Vehicule",$C865)),ISNUMBER(SEARCH("vehicule",$C865))),Accueil!$B$14,IFERROR(VLOOKUP($C865,$L$3:$P$43,5,FALSE),1)))))),2),0)</f>
        <v>0</v>
      </c>
      <c r="AH865" s="231">
        <f ca="1">IF($AD865,ROUND(IF(ISNUMBER(F865),F865,0)*(IF(OR(ISNUMBER(SEARCH("Non déductible",$C865)),ISNUMBER(SEARCH("Non deductible",$C865))),0,IF(ISNUMBER(SEARCH("Repas",$C865)),0.5,IF(ISNUMBER(SEARCH("Bureau à domicile",$C865)),Accueil!$B$13,IF(OR(ISNUMBER(SEARCH("Véhicule",$C865)),ISNUMBER(SEARCH("Vehicule",$C865)),ISNUMBER(SEARCH("vehicule",$C865))),Accueil!$B$14,IFERROR(VLOOKUP($C865,$L$3:$P$43,5,FALSE),1)))))),2),0)</f>
        <v>0</v>
      </c>
    </row>
    <row r="866" spans="1:34" ht="20.100000000000001" customHeight="1" x14ac:dyDescent="0.25">
      <c r="A866" s="248" t="str">
        <f>IF(NOT(_xlfn.ISFORMULA(D866)),IF(AND(ISNUMBER(D866),D866&lt;&gt;0),Accueil!$B$7,IF(NOT(_xlfn.ISFORMULA(G866)),IF(AND(ISNUMBER(G866),G866&lt;&gt;0),Accueil!$B$7,""),"")),IF(NOT(_xlfn.ISFORMULA(G866)),IF(AND(ISNUMBER(G866),G866&lt;&gt;0),Accueil!$B$7,""),""))</f>
        <v/>
      </c>
      <c r="B866" s="37"/>
      <c r="C866" s="50"/>
      <c r="D866" s="249" t="str">
        <f t="shared" ca="1" si="138"/>
        <v/>
      </c>
      <c r="E866" s="223" t="str">
        <f t="shared" ca="1" si="139"/>
        <v/>
      </c>
      <c r="F866" s="223" t="str">
        <f t="shared" ca="1" si="140"/>
        <v/>
      </c>
      <c r="G866" s="224" t="str">
        <f t="shared" ca="1" si="141"/>
        <v/>
      </c>
      <c r="H866" s="255" t="str">
        <f t="shared" ca="1" si="142"/>
        <v/>
      </c>
      <c r="I866" s="251" t="str">
        <f t="shared" ca="1" si="143"/>
        <v/>
      </c>
      <c r="J866" s="244" t="str">
        <f t="shared" ca="1" si="144"/>
        <v/>
      </c>
      <c r="K866" s="35"/>
      <c r="L866" s="148"/>
      <c r="M866" s="148"/>
      <c r="N866" s="148"/>
      <c r="O866" s="148"/>
      <c r="P866" s="148"/>
      <c r="Q866" s="148"/>
      <c r="R866" s="148"/>
      <c r="S866" s="148"/>
      <c r="T866" s="197"/>
      <c r="U866" s="35"/>
      <c r="X866" s="148"/>
      <c r="Y866" s="148"/>
      <c r="Z866" s="148"/>
      <c r="AA866" s="228" t="b">
        <f t="shared" ca="1" si="145"/>
        <v>1</v>
      </c>
      <c r="AB866" s="228" t="b">
        <f t="shared" si="146"/>
        <v>0</v>
      </c>
      <c r="AC866" s="228" t="b">
        <f ca="1">AND(Accueil!$Z$100="Régulière",Accueil!$E$5="Oui",$AA866,NOT($AB866),OR($AE866="",Accueil!$E$7="",NOT(ISNUMBER(Accueil!$E$7)),$AE866&gt;=Accueil!$E$7))</f>
        <v>0</v>
      </c>
      <c r="AD866" s="228" t="b">
        <f ca="1">AND(Accueil!$Z$100="Régulière",Accueil!$E$8="Oui",$AA866,NOT($AB866),OR($AE866="",Accueil!$E$10="",NOT(ISNUMBER(Accueil!$E$10)),$AE866&gt;=Accueil!$E$10))</f>
        <v>0</v>
      </c>
      <c r="AE866" s="247" t="str">
        <f>IF(NOT(_xlfn.ISFORMULA(A866)),IF(ISNUMBER(A866),A866,IF(NOT(_xlfn.ISFORMULA(D866)),IF(AND(ISNUMBER(D866),D866&lt;&gt;0),Accueil!$B$7,IF(NOT(_xlfn.ISFORMULA(G866)),IF(AND(ISNUMBER(G866),G866&lt;&gt;0),Accueil!$B$7,""),"")),IF(NOT(_xlfn.ISFORMULA(G866)),IF(AND(ISNUMBER(G866),G866&lt;&gt;0),Accueil!$B$7,""),""))),IF(NOT(_xlfn.ISFORMULA(D866)),IF(AND(ISNUMBER(D866),D866&lt;&gt;0),Accueil!$B$7,IF(NOT(_xlfn.ISFORMULA(G866)),IF(AND(ISNUMBER(G866),G866&lt;&gt;0),Accueil!$B$7,""),"")),IF(NOT(_xlfn.ISFORMULA(G866)),IF(AND(ISNUMBER(G866),G866&lt;&gt;0),Accueil!$B$7,""),"")))</f>
        <v/>
      </c>
      <c r="AF866" s="231" t="str">
        <f t="shared" ca="1" si="147"/>
        <v/>
      </c>
      <c r="AG866" s="231">
        <f ca="1">IF($AC866,ROUND(IF(ISNUMBER(E866),E866,0)*(IF(OR(ISNUMBER(SEARCH("Non déductible",$C866)),ISNUMBER(SEARCH("Non deductible",$C866))),0,IF(ISNUMBER(SEARCH("Repas",$C866)),0.5,IF(ISNUMBER(SEARCH("Bureau à domicile",$C866)),Accueil!$B$13,IF(OR(ISNUMBER(SEARCH("Véhicule",$C866)),ISNUMBER(SEARCH("Vehicule",$C866)),ISNUMBER(SEARCH("vehicule",$C866))),Accueil!$B$14,IFERROR(VLOOKUP($C866,$L$3:$P$43,5,FALSE),1)))))),2),0)</f>
        <v>0</v>
      </c>
      <c r="AH866" s="231">
        <f ca="1">IF($AD866,ROUND(IF(ISNUMBER(F866),F866,0)*(IF(OR(ISNUMBER(SEARCH("Non déductible",$C866)),ISNUMBER(SEARCH("Non deductible",$C866))),0,IF(ISNUMBER(SEARCH("Repas",$C866)),0.5,IF(ISNUMBER(SEARCH("Bureau à domicile",$C866)),Accueil!$B$13,IF(OR(ISNUMBER(SEARCH("Véhicule",$C866)),ISNUMBER(SEARCH("Vehicule",$C866)),ISNUMBER(SEARCH("vehicule",$C866))),Accueil!$B$14,IFERROR(VLOOKUP($C866,$L$3:$P$43,5,FALSE),1)))))),2),0)</f>
        <v>0</v>
      </c>
    </row>
    <row r="867" spans="1:34" ht="20.100000000000001" customHeight="1" x14ac:dyDescent="0.25">
      <c r="A867" s="248" t="str">
        <f>IF(NOT(_xlfn.ISFORMULA(D867)),IF(AND(ISNUMBER(D867),D867&lt;&gt;0),Accueil!$B$7,IF(NOT(_xlfn.ISFORMULA(G867)),IF(AND(ISNUMBER(G867),G867&lt;&gt;0),Accueil!$B$7,""),"")),IF(NOT(_xlfn.ISFORMULA(G867)),IF(AND(ISNUMBER(G867),G867&lt;&gt;0),Accueil!$B$7,""),""))</f>
        <v/>
      </c>
      <c r="B867" s="37"/>
      <c r="C867" s="50"/>
      <c r="D867" s="249" t="str">
        <f t="shared" ca="1" si="138"/>
        <v/>
      </c>
      <c r="E867" s="223" t="str">
        <f t="shared" ca="1" si="139"/>
        <v/>
      </c>
      <c r="F867" s="223" t="str">
        <f t="shared" ca="1" si="140"/>
        <v/>
      </c>
      <c r="G867" s="224" t="str">
        <f t="shared" ca="1" si="141"/>
        <v/>
      </c>
      <c r="H867" s="255" t="str">
        <f t="shared" ca="1" si="142"/>
        <v/>
      </c>
      <c r="I867" s="251" t="str">
        <f t="shared" ca="1" si="143"/>
        <v/>
      </c>
      <c r="J867" s="244" t="str">
        <f t="shared" ca="1" si="144"/>
        <v/>
      </c>
      <c r="K867" s="35"/>
      <c r="L867" s="148"/>
      <c r="M867" s="148"/>
      <c r="N867" s="148"/>
      <c r="O867" s="148"/>
      <c r="P867" s="148"/>
      <c r="Q867" s="148"/>
      <c r="R867" s="148"/>
      <c r="S867" s="148"/>
      <c r="T867" s="197"/>
      <c r="U867" s="35"/>
      <c r="X867" s="148"/>
      <c r="Y867" s="148"/>
      <c r="Z867" s="148"/>
      <c r="AA867" s="228" t="b">
        <f t="shared" ca="1" si="145"/>
        <v>1</v>
      </c>
      <c r="AB867" s="228" t="b">
        <f t="shared" si="146"/>
        <v>0</v>
      </c>
      <c r="AC867" s="228" t="b">
        <f ca="1">AND(Accueil!$Z$100="Régulière",Accueil!$E$5="Oui",$AA867,NOT($AB867),OR($AE867="",Accueil!$E$7="",NOT(ISNUMBER(Accueil!$E$7)),$AE867&gt;=Accueil!$E$7))</f>
        <v>0</v>
      </c>
      <c r="AD867" s="228" t="b">
        <f ca="1">AND(Accueil!$Z$100="Régulière",Accueil!$E$8="Oui",$AA867,NOT($AB867),OR($AE867="",Accueil!$E$10="",NOT(ISNUMBER(Accueil!$E$10)),$AE867&gt;=Accueil!$E$10))</f>
        <v>0</v>
      </c>
      <c r="AE867" s="247" t="str">
        <f>IF(NOT(_xlfn.ISFORMULA(A867)),IF(ISNUMBER(A867),A867,IF(NOT(_xlfn.ISFORMULA(D867)),IF(AND(ISNUMBER(D867),D867&lt;&gt;0),Accueil!$B$7,IF(NOT(_xlfn.ISFORMULA(G867)),IF(AND(ISNUMBER(G867),G867&lt;&gt;0),Accueil!$B$7,""),"")),IF(NOT(_xlfn.ISFORMULA(G867)),IF(AND(ISNUMBER(G867),G867&lt;&gt;0),Accueil!$B$7,""),""))),IF(NOT(_xlfn.ISFORMULA(D867)),IF(AND(ISNUMBER(D867),D867&lt;&gt;0),Accueil!$B$7,IF(NOT(_xlfn.ISFORMULA(G867)),IF(AND(ISNUMBER(G867),G867&lt;&gt;0),Accueil!$B$7,""),"")),IF(NOT(_xlfn.ISFORMULA(G867)),IF(AND(ISNUMBER(G867),G867&lt;&gt;0),Accueil!$B$7,""),"")))</f>
        <v/>
      </c>
      <c r="AF867" s="231" t="str">
        <f t="shared" ca="1" si="147"/>
        <v/>
      </c>
      <c r="AG867" s="231">
        <f ca="1">IF($AC867,ROUND(IF(ISNUMBER(E867),E867,0)*(IF(OR(ISNUMBER(SEARCH("Non déductible",$C867)),ISNUMBER(SEARCH("Non deductible",$C867))),0,IF(ISNUMBER(SEARCH("Repas",$C867)),0.5,IF(ISNUMBER(SEARCH("Bureau à domicile",$C867)),Accueil!$B$13,IF(OR(ISNUMBER(SEARCH("Véhicule",$C867)),ISNUMBER(SEARCH("Vehicule",$C867)),ISNUMBER(SEARCH("vehicule",$C867))),Accueil!$B$14,IFERROR(VLOOKUP($C867,$L$3:$P$43,5,FALSE),1)))))),2),0)</f>
        <v>0</v>
      </c>
      <c r="AH867" s="231">
        <f ca="1">IF($AD867,ROUND(IF(ISNUMBER(F867),F867,0)*(IF(OR(ISNUMBER(SEARCH("Non déductible",$C867)),ISNUMBER(SEARCH("Non deductible",$C867))),0,IF(ISNUMBER(SEARCH("Repas",$C867)),0.5,IF(ISNUMBER(SEARCH("Bureau à domicile",$C867)),Accueil!$B$13,IF(OR(ISNUMBER(SEARCH("Véhicule",$C867)),ISNUMBER(SEARCH("Vehicule",$C867)),ISNUMBER(SEARCH("vehicule",$C867))),Accueil!$B$14,IFERROR(VLOOKUP($C867,$L$3:$P$43,5,FALSE),1)))))),2),0)</f>
        <v>0</v>
      </c>
    </row>
    <row r="868" spans="1:34" ht="20.100000000000001" customHeight="1" x14ac:dyDescent="0.25">
      <c r="A868" s="248" t="str">
        <f>IF(NOT(_xlfn.ISFORMULA(D868)),IF(AND(ISNUMBER(D868),D868&lt;&gt;0),Accueil!$B$7,IF(NOT(_xlfn.ISFORMULA(G868)),IF(AND(ISNUMBER(G868),G868&lt;&gt;0),Accueil!$B$7,""),"")),IF(NOT(_xlfn.ISFORMULA(G868)),IF(AND(ISNUMBER(G868),G868&lt;&gt;0),Accueil!$B$7,""),""))</f>
        <v/>
      </c>
      <c r="B868" s="37"/>
      <c r="C868" s="50"/>
      <c r="D868" s="249" t="str">
        <f t="shared" ca="1" si="138"/>
        <v/>
      </c>
      <c r="E868" s="223" t="str">
        <f t="shared" ca="1" si="139"/>
        <v/>
      </c>
      <c r="F868" s="223" t="str">
        <f t="shared" ca="1" si="140"/>
        <v/>
      </c>
      <c r="G868" s="224" t="str">
        <f t="shared" ca="1" si="141"/>
        <v/>
      </c>
      <c r="H868" s="255" t="str">
        <f t="shared" ca="1" si="142"/>
        <v/>
      </c>
      <c r="I868" s="251" t="str">
        <f t="shared" ca="1" si="143"/>
        <v/>
      </c>
      <c r="J868" s="244" t="str">
        <f t="shared" ca="1" si="144"/>
        <v/>
      </c>
      <c r="K868" s="35"/>
      <c r="L868" s="148"/>
      <c r="M868" s="148"/>
      <c r="N868" s="148"/>
      <c r="O868" s="148"/>
      <c r="P868" s="148"/>
      <c r="Q868" s="148"/>
      <c r="R868" s="148"/>
      <c r="S868" s="148"/>
      <c r="T868" s="197"/>
      <c r="U868" s="35"/>
      <c r="X868" s="148"/>
      <c r="Y868" s="148"/>
      <c r="Z868" s="148"/>
      <c r="AA868" s="228" t="b">
        <f t="shared" ca="1" si="145"/>
        <v>1</v>
      </c>
      <c r="AB868" s="228" t="b">
        <f t="shared" si="146"/>
        <v>0</v>
      </c>
      <c r="AC868" s="228" t="b">
        <f ca="1">AND(Accueil!$Z$100="Régulière",Accueil!$E$5="Oui",$AA868,NOT($AB868),OR($AE868="",Accueil!$E$7="",NOT(ISNUMBER(Accueil!$E$7)),$AE868&gt;=Accueil!$E$7))</f>
        <v>0</v>
      </c>
      <c r="AD868" s="228" t="b">
        <f ca="1">AND(Accueil!$Z$100="Régulière",Accueil!$E$8="Oui",$AA868,NOT($AB868),OR($AE868="",Accueil!$E$10="",NOT(ISNUMBER(Accueil!$E$10)),$AE868&gt;=Accueil!$E$10))</f>
        <v>0</v>
      </c>
      <c r="AE868" s="247" t="str">
        <f>IF(NOT(_xlfn.ISFORMULA(A868)),IF(ISNUMBER(A868),A868,IF(NOT(_xlfn.ISFORMULA(D868)),IF(AND(ISNUMBER(D868),D868&lt;&gt;0),Accueil!$B$7,IF(NOT(_xlfn.ISFORMULA(G868)),IF(AND(ISNUMBER(G868),G868&lt;&gt;0),Accueil!$B$7,""),"")),IF(NOT(_xlfn.ISFORMULA(G868)),IF(AND(ISNUMBER(G868),G868&lt;&gt;0),Accueil!$B$7,""),""))),IF(NOT(_xlfn.ISFORMULA(D868)),IF(AND(ISNUMBER(D868),D868&lt;&gt;0),Accueil!$B$7,IF(NOT(_xlfn.ISFORMULA(G868)),IF(AND(ISNUMBER(G868),G868&lt;&gt;0),Accueil!$B$7,""),"")),IF(NOT(_xlfn.ISFORMULA(G868)),IF(AND(ISNUMBER(G868),G868&lt;&gt;0),Accueil!$B$7,""),"")))</f>
        <v/>
      </c>
      <c r="AF868" s="231" t="str">
        <f t="shared" ca="1" si="147"/>
        <v/>
      </c>
      <c r="AG868" s="231">
        <f ca="1">IF($AC868,ROUND(IF(ISNUMBER(E868),E868,0)*(IF(OR(ISNUMBER(SEARCH("Non déductible",$C868)),ISNUMBER(SEARCH("Non deductible",$C868))),0,IF(ISNUMBER(SEARCH("Repas",$C868)),0.5,IF(ISNUMBER(SEARCH("Bureau à domicile",$C868)),Accueil!$B$13,IF(OR(ISNUMBER(SEARCH("Véhicule",$C868)),ISNUMBER(SEARCH("Vehicule",$C868)),ISNUMBER(SEARCH("vehicule",$C868))),Accueil!$B$14,IFERROR(VLOOKUP($C868,$L$3:$P$43,5,FALSE),1)))))),2),0)</f>
        <v>0</v>
      </c>
      <c r="AH868" s="231">
        <f ca="1">IF($AD868,ROUND(IF(ISNUMBER(F868),F868,0)*(IF(OR(ISNUMBER(SEARCH("Non déductible",$C868)),ISNUMBER(SEARCH("Non deductible",$C868))),0,IF(ISNUMBER(SEARCH("Repas",$C868)),0.5,IF(ISNUMBER(SEARCH("Bureau à domicile",$C868)),Accueil!$B$13,IF(OR(ISNUMBER(SEARCH("Véhicule",$C868)),ISNUMBER(SEARCH("Vehicule",$C868)),ISNUMBER(SEARCH("vehicule",$C868))),Accueil!$B$14,IFERROR(VLOOKUP($C868,$L$3:$P$43,5,FALSE),1)))))),2),0)</f>
        <v>0</v>
      </c>
    </row>
    <row r="869" spans="1:34" ht="20.100000000000001" customHeight="1" x14ac:dyDescent="0.25">
      <c r="A869" s="248" t="str">
        <f>IF(NOT(_xlfn.ISFORMULA(D869)),IF(AND(ISNUMBER(D869),D869&lt;&gt;0),Accueil!$B$7,IF(NOT(_xlfn.ISFORMULA(G869)),IF(AND(ISNUMBER(G869),G869&lt;&gt;0),Accueil!$B$7,""),"")),IF(NOT(_xlfn.ISFORMULA(G869)),IF(AND(ISNUMBER(G869),G869&lt;&gt;0),Accueil!$B$7,""),""))</f>
        <v/>
      </c>
      <c r="B869" s="37"/>
      <c r="C869" s="50"/>
      <c r="D869" s="249" t="str">
        <f t="shared" ca="1" si="138"/>
        <v/>
      </c>
      <c r="E869" s="223" t="str">
        <f t="shared" ca="1" si="139"/>
        <v/>
      </c>
      <c r="F869" s="223" t="str">
        <f t="shared" ca="1" si="140"/>
        <v/>
      </c>
      <c r="G869" s="224" t="str">
        <f t="shared" ca="1" si="141"/>
        <v/>
      </c>
      <c r="H869" s="255" t="str">
        <f t="shared" ca="1" si="142"/>
        <v/>
      </c>
      <c r="I869" s="251" t="str">
        <f t="shared" ca="1" si="143"/>
        <v/>
      </c>
      <c r="J869" s="244" t="str">
        <f t="shared" ca="1" si="144"/>
        <v/>
      </c>
      <c r="K869" s="35"/>
      <c r="L869" s="148"/>
      <c r="M869" s="148"/>
      <c r="N869" s="148"/>
      <c r="O869" s="148"/>
      <c r="P869" s="148"/>
      <c r="Q869" s="148"/>
      <c r="R869" s="148"/>
      <c r="S869" s="148"/>
      <c r="T869" s="197"/>
      <c r="U869" s="35"/>
      <c r="X869" s="148"/>
      <c r="Y869" s="148"/>
      <c r="Z869" s="148"/>
      <c r="AA869" s="228" t="b">
        <f t="shared" ca="1" si="145"/>
        <v>1</v>
      </c>
      <c r="AB869" s="228" t="b">
        <f t="shared" si="146"/>
        <v>0</v>
      </c>
      <c r="AC869" s="228" t="b">
        <f ca="1">AND(Accueil!$Z$100="Régulière",Accueil!$E$5="Oui",$AA869,NOT($AB869),OR($AE869="",Accueil!$E$7="",NOT(ISNUMBER(Accueil!$E$7)),$AE869&gt;=Accueil!$E$7))</f>
        <v>0</v>
      </c>
      <c r="AD869" s="228" t="b">
        <f ca="1">AND(Accueil!$Z$100="Régulière",Accueil!$E$8="Oui",$AA869,NOT($AB869),OR($AE869="",Accueil!$E$10="",NOT(ISNUMBER(Accueil!$E$10)),$AE869&gt;=Accueil!$E$10))</f>
        <v>0</v>
      </c>
      <c r="AE869" s="247" t="str">
        <f>IF(NOT(_xlfn.ISFORMULA(A869)),IF(ISNUMBER(A869),A869,IF(NOT(_xlfn.ISFORMULA(D869)),IF(AND(ISNUMBER(D869),D869&lt;&gt;0),Accueil!$B$7,IF(NOT(_xlfn.ISFORMULA(G869)),IF(AND(ISNUMBER(G869),G869&lt;&gt;0),Accueil!$B$7,""),"")),IF(NOT(_xlfn.ISFORMULA(G869)),IF(AND(ISNUMBER(G869),G869&lt;&gt;0),Accueil!$B$7,""),""))),IF(NOT(_xlfn.ISFORMULA(D869)),IF(AND(ISNUMBER(D869),D869&lt;&gt;0),Accueil!$B$7,IF(NOT(_xlfn.ISFORMULA(G869)),IF(AND(ISNUMBER(G869),G869&lt;&gt;0),Accueil!$B$7,""),"")),IF(NOT(_xlfn.ISFORMULA(G869)),IF(AND(ISNUMBER(G869),G869&lt;&gt;0),Accueil!$B$7,""),"")))</f>
        <v/>
      </c>
      <c r="AF869" s="231" t="str">
        <f t="shared" ca="1" si="147"/>
        <v/>
      </c>
      <c r="AG869" s="231">
        <f ca="1">IF($AC869,ROUND(IF(ISNUMBER(E869),E869,0)*(IF(OR(ISNUMBER(SEARCH("Non déductible",$C869)),ISNUMBER(SEARCH("Non deductible",$C869))),0,IF(ISNUMBER(SEARCH("Repas",$C869)),0.5,IF(ISNUMBER(SEARCH("Bureau à domicile",$C869)),Accueil!$B$13,IF(OR(ISNUMBER(SEARCH("Véhicule",$C869)),ISNUMBER(SEARCH("Vehicule",$C869)),ISNUMBER(SEARCH("vehicule",$C869))),Accueil!$B$14,IFERROR(VLOOKUP($C869,$L$3:$P$43,5,FALSE),1)))))),2),0)</f>
        <v>0</v>
      </c>
      <c r="AH869" s="231">
        <f ca="1">IF($AD869,ROUND(IF(ISNUMBER(F869),F869,0)*(IF(OR(ISNUMBER(SEARCH("Non déductible",$C869)),ISNUMBER(SEARCH("Non deductible",$C869))),0,IF(ISNUMBER(SEARCH("Repas",$C869)),0.5,IF(ISNUMBER(SEARCH("Bureau à domicile",$C869)),Accueil!$B$13,IF(OR(ISNUMBER(SEARCH("Véhicule",$C869)),ISNUMBER(SEARCH("Vehicule",$C869)),ISNUMBER(SEARCH("vehicule",$C869))),Accueil!$B$14,IFERROR(VLOOKUP($C869,$L$3:$P$43,5,FALSE),1)))))),2),0)</f>
        <v>0</v>
      </c>
    </row>
    <row r="870" spans="1:34" ht="20.100000000000001" customHeight="1" x14ac:dyDescent="0.25">
      <c r="A870" s="248" t="str">
        <f>IF(NOT(_xlfn.ISFORMULA(D870)),IF(AND(ISNUMBER(D870),D870&lt;&gt;0),Accueil!$B$7,IF(NOT(_xlfn.ISFORMULA(G870)),IF(AND(ISNUMBER(G870),G870&lt;&gt;0),Accueil!$B$7,""),"")),IF(NOT(_xlfn.ISFORMULA(G870)),IF(AND(ISNUMBER(G870),G870&lt;&gt;0),Accueil!$B$7,""),""))</f>
        <v/>
      </c>
      <c r="B870" s="37"/>
      <c r="C870" s="50"/>
      <c r="D870" s="249" t="str">
        <f t="shared" ca="1" si="138"/>
        <v/>
      </c>
      <c r="E870" s="223" t="str">
        <f t="shared" ca="1" si="139"/>
        <v/>
      </c>
      <c r="F870" s="223" t="str">
        <f t="shared" ca="1" si="140"/>
        <v/>
      </c>
      <c r="G870" s="224" t="str">
        <f t="shared" ca="1" si="141"/>
        <v/>
      </c>
      <c r="H870" s="255" t="str">
        <f t="shared" ca="1" si="142"/>
        <v/>
      </c>
      <c r="I870" s="251" t="str">
        <f t="shared" ca="1" si="143"/>
        <v/>
      </c>
      <c r="J870" s="244" t="str">
        <f t="shared" ca="1" si="144"/>
        <v/>
      </c>
      <c r="K870" s="35"/>
      <c r="L870" s="148"/>
      <c r="M870" s="148"/>
      <c r="N870" s="148"/>
      <c r="O870" s="148"/>
      <c r="P870" s="148"/>
      <c r="Q870" s="148"/>
      <c r="R870" s="148"/>
      <c r="S870" s="148"/>
      <c r="T870" s="197"/>
      <c r="U870" s="35"/>
      <c r="X870" s="148"/>
      <c r="Y870" s="148"/>
      <c r="Z870" s="148"/>
      <c r="AA870" s="228" t="b">
        <f t="shared" ca="1" si="145"/>
        <v>1</v>
      </c>
      <c r="AB870" s="228" t="b">
        <f t="shared" si="146"/>
        <v>0</v>
      </c>
      <c r="AC870" s="228" t="b">
        <f ca="1">AND(Accueil!$Z$100="Régulière",Accueil!$E$5="Oui",$AA870,NOT($AB870),OR($AE870="",Accueil!$E$7="",NOT(ISNUMBER(Accueil!$E$7)),$AE870&gt;=Accueil!$E$7))</f>
        <v>0</v>
      </c>
      <c r="AD870" s="228" t="b">
        <f ca="1">AND(Accueil!$Z$100="Régulière",Accueil!$E$8="Oui",$AA870,NOT($AB870),OR($AE870="",Accueil!$E$10="",NOT(ISNUMBER(Accueil!$E$10)),$AE870&gt;=Accueil!$E$10))</f>
        <v>0</v>
      </c>
      <c r="AE870" s="247" t="str">
        <f>IF(NOT(_xlfn.ISFORMULA(A870)),IF(ISNUMBER(A870),A870,IF(NOT(_xlfn.ISFORMULA(D870)),IF(AND(ISNUMBER(D870),D870&lt;&gt;0),Accueil!$B$7,IF(NOT(_xlfn.ISFORMULA(G870)),IF(AND(ISNUMBER(G870),G870&lt;&gt;0),Accueil!$B$7,""),"")),IF(NOT(_xlfn.ISFORMULA(G870)),IF(AND(ISNUMBER(G870),G870&lt;&gt;0),Accueil!$B$7,""),""))),IF(NOT(_xlfn.ISFORMULA(D870)),IF(AND(ISNUMBER(D870),D870&lt;&gt;0),Accueil!$B$7,IF(NOT(_xlfn.ISFORMULA(G870)),IF(AND(ISNUMBER(G870),G870&lt;&gt;0),Accueil!$B$7,""),"")),IF(NOT(_xlfn.ISFORMULA(G870)),IF(AND(ISNUMBER(G870),G870&lt;&gt;0),Accueil!$B$7,""),"")))</f>
        <v/>
      </c>
      <c r="AF870" s="231" t="str">
        <f t="shared" ca="1" si="147"/>
        <v/>
      </c>
      <c r="AG870" s="231">
        <f ca="1">IF($AC870,ROUND(IF(ISNUMBER(E870),E870,0)*(IF(OR(ISNUMBER(SEARCH("Non déductible",$C870)),ISNUMBER(SEARCH("Non deductible",$C870))),0,IF(ISNUMBER(SEARCH("Repas",$C870)),0.5,IF(ISNUMBER(SEARCH("Bureau à domicile",$C870)),Accueil!$B$13,IF(OR(ISNUMBER(SEARCH("Véhicule",$C870)),ISNUMBER(SEARCH("Vehicule",$C870)),ISNUMBER(SEARCH("vehicule",$C870))),Accueil!$B$14,IFERROR(VLOOKUP($C870,$L$3:$P$43,5,FALSE),1)))))),2),0)</f>
        <v>0</v>
      </c>
      <c r="AH870" s="231">
        <f ca="1">IF($AD870,ROUND(IF(ISNUMBER(F870),F870,0)*(IF(OR(ISNUMBER(SEARCH("Non déductible",$C870)),ISNUMBER(SEARCH("Non deductible",$C870))),0,IF(ISNUMBER(SEARCH("Repas",$C870)),0.5,IF(ISNUMBER(SEARCH("Bureau à domicile",$C870)),Accueil!$B$13,IF(OR(ISNUMBER(SEARCH("Véhicule",$C870)),ISNUMBER(SEARCH("Vehicule",$C870)),ISNUMBER(SEARCH("vehicule",$C870))),Accueil!$B$14,IFERROR(VLOOKUP($C870,$L$3:$P$43,5,FALSE),1)))))),2),0)</f>
        <v>0</v>
      </c>
    </row>
    <row r="871" spans="1:34" ht="20.100000000000001" customHeight="1" x14ac:dyDescent="0.25">
      <c r="A871" s="248" t="str">
        <f>IF(NOT(_xlfn.ISFORMULA(D871)),IF(AND(ISNUMBER(D871),D871&lt;&gt;0),Accueil!$B$7,IF(NOT(_xlfn.ISFORMULA(G871)),IF(AND(ISNUMBER(G871),G871&lt;&gt;0),Accueil!$B$7,""),"")),IF(NOT(_xlfn.ISFORMULA(G871)),IF(AND(ISNUMBER(G871),G871&lt;&gt;0),Accueil!$B$7,""),""))</f>
        <v/>
      </c>
      <c r="B871" s="37"/>
      <c r="C871" s="50"/>
      <c r="D871" s="249" t="str">
        <f t="shared" ca="1" si="138"/>
        <v/>
      </c>
      <c r="E871" s="223" t="str">
        <f t="shared" ca="1" si="139"/>
        <v/>
      </c>
      <c r="F871" s="223" t="str">
        <f t="shared" ca="1" si="140"/>
        <v/>
      </c>
      <c r="G871" s="224" t="str">
        <f t="shared" ca="1" si="141"/>
        <v/>
      </c>
      <c r="H871" s="255" t="str">
        <f t="shared" ca="1" si="142"/>
        <v/>
      </c>
      <c r="I871" s="251" t="str">
        <f t="shared" ca="1" si="143"/>
        <v/>
      </c>
      <c r="J871" s="244" t="str">
        <f t="shared" ca="1" si="144"/>
        <v/>
      </c>
      <c r="K871" s="35"/>
      <c r="L871" s="148"/>
      <c r="M871" s="148"/>
      <c r="N871" s="148"/>
      <c r="O871" s="148"/>
      <c r="P871" s="148"/>
      <c r="Q871" s="148"/>
      <c r="R871" s="148"/>
      <c r="S871" s="148"/>
      <c r="T871" s="197"/>
      <c r="U871" s="35"/>
      <c r="X871" s="148"/>
      <c r="Y871" s="148"/>
      <c r="Z871" s="148"/>
      <c r="AA871" s="228" t="b">
        <f t="shared" ca="1" si="145"/>
        <v>1</v>
      </c>
      <c r="AB871" s="228" t="b">
        <f t="shared" si="146"/>
        <v>0</v>
      </c>
      <c r="AC871" s="228" t="b">
        <f ca="1">AND(Accueil!$Z$100="Régulière",Accueil!$E$5="Oui",$AA871,NOT($AB871),OR($AE871="",Accueil!$E$7="",NOT(ISNUMBER(Accueil!$E$7)),$AE871&gt;=Accueil!$E$7))</f>
        <v>0</v>
      </c>
      <c r="AD871" s="228" t="b">
        <f ca="1">AND(Accueil!$Z$100="Régulière",Accueil!$E$8="Oui",$AA871,NOT($AB871),OR($AE871="",Accueil!$E$10="",NOT(ISNUMBER(Accueil!$E$10)),$AE871&gt;=Accueil!$E$10))</f>
        <v>0</v>
      </c>
      <c r="AE871" s="247" t="str">
        <f>IF(NOT(_xlfn.ISFORMULA(A871)),IF(ISNUMBER(A871),A871,IF(NOT(_xlfn.ISFORMULA(D871)),IF(AND(ISNUMBER(D871),D871&lt;&gt;0),Accueil!$B$7,IF(NOT(_xlfn.ISFORMULA(G871)),IF(AND(ISNUMBER(G871),G871&lt;&gt;0),Accueil!$B$7,""),"")),IF(NOT(_xlfn.ISFORMULA(G871)),IF(AND(ISNUMBER(G871),G871&lt;&gt;0),Accueil!$B$7,""),""))),IF(NOT(_xlfn.ISFORMULA(D871)),IF(AND(ISNUMBER(D871),D871&lt;&gt;0),Accueil!$B$7,IF(NOT(_xlfn.ISFORMULA(G871)),IF(AND(ISNUMBER(G871),G871&lt;&gt;0),Accueil!$B$7,""),"")),IF(NOT(_xlfn.ISFORMULA(G871)),IF(AND(ISNUMBER(G871),G871&lt;&gt;0),Accueil!$B$7,""),"")))</f>
        <v/>
      </c>
      <c r="AF871" s="231" t="str">
        <f t="shared" ca="1" si="147"/>
        <v/>
      </c>
      <c r="AG871" s="231">
        <f ca="1">IF($AC871,ROUND(IF(ISNUMBER(E871),E871,0)*(IF(OR(ISNUMBER(SEARCH("Non déductible",$C871)),ISNUMBER(SEARCH("Non deductible",$C871))),0,IF(ISNUMBER(SEARCH("Repas",$C871)),0.5,IF(ISNUMBER(SEARCH("Bureau à domicile",$C871)),Accueil!$B$13,IF(OR(ISNUMBER(SEARCH("Véhicule",$C871)),ISNUMBER(SEARCH("Vehicule",$C871)),ISNUMBER(SEARCH("vehicule",$C871))),Accueil!$B$14,IFERROR(VLOOKUP($C871,$L$3:$P$43,5,FALSE),1)))))),2),0)</f>
        <v>0</v>
      </c>
      <c r="AH871" s="231">
        <f ca="1">IF($AD871,ROUND(IF(ISNUMBER(F871),F871,0)*(IF(OR(ISNUMBER(SEARCH("Non déductible",$C871)),ISNUMBER(SEARCH("Non deductible",$C871))),0,IF(ISNUMBER(SEARCH("Repas",$C871)),0.5,IF(ISNUMBER(SEARCH("Bureau à domicile",$C871)),Accueil!$B$13,IF(OR(ISNUMBER(SEARCH("Véhicule",$C871)),ISNUMBER(SEARCH("Vehicule",$C871)),ISNUMBER(SEARCH("vehicule",$C871))),Accueil!$B$14,IFERROR(VLOOKUP($C871,$L$3:$P$43,5,FALSE),1)))))),2),0)</f>
        <v>0</v>
      </c>
    </row>
    <row r="872" spans="1:34" ht="20.100000000000001" customHeight="1" x14ac:dyDescent="0.25">
      <c r="A872" s="248" t="str">
        <f>IF(NOT(_xlfn.ISFORMULA(D872)),IF(AND(ISNUMBER(D872),D872&lt;&gt;0),Accueil!$B$7,IF(NOT(_xlfn.ISFORMULA(G872)),IF(AND(ISNUMBER(G872),G872&lt;&gt;0),Accueil!$B$7,""),"")),IF(NOT(_xlfn.ISFORMULA(G872)),IF(AND(ISNUMBER(G872),G872&lt;&gt;0),Accueil!$B$7,""),""))</f>
        <v/>
      </c>
      <c r="B872" s="37"/>
      <c r="C872" s="50"/>
      <c r="D872" s="249" t="str">
        <f t="shared" ca="1" si="138"/>
        <v/>
      </c>
      <c r="E872" s="223" t="str">
        <f t="shared" ca="1" si="139"/>
        <v/>
      </c>
      <c r="F872" s="223" t="str">
        <f t="shared" ca="1" si="140"/>
        <v/>
      </c>
      <c r="G872" s="224" t="str">
        <f t="shared" ca="1" si="141"/>
        <v/>
      </c>
      <c r="H872" s="255" t="str">
        <f t="shared" ca="1" si="142"/>
        <v/>
      </c>
      <c r="I872" s="251" t="str">
        <f t="shared" ca="1" si="143"/>
        <v/>
      </c>
      <c r="J872" s="244" t="str">
        <f t="shared" ca="1" si="144"/>
        <v/>
      </c>
      <c r="K872" s="35"/>
      <c r="L872" s="148"/>
      <c r="M872" s="148"/>
      <c r="N872" s="148"/>
      <c r="O872" s="148"/>
      <c r="P872" s="148"/>
      <c r="Q872" s="148"/>
      <c r="R872" s="148"/>
      <c r="S872" s="148"/>
      <c r="T872" s="197"/>
      <c r="U872" s="35"/>
      <c r="X872" s="148"/>
      <c r="Y872" s="148"/>
      <c r="Z872" s="148"/>
      <c r="AA872" s="228" t="b">
        <f t="shared" ca="1" si="145"/>
        <v>1</v>
      </c>
      <c r="AB872" s="228" t="b">
        <f t="shared" si="146"/>
        <v>0</v>
      </c>
      <c r="AC872" s="228" t="b">
        <f ca="1">AND(Accueil!$Z$100="Régulière",Accueil!$E$5="Oui",$AA872,NOT($AB872),OR($AE872="",Accueil!$E$7="",NOT(ISNUMBER(Accueil!$E$7)),$AE872&gt;=Accueil!$E$7))</f>
        <v>0</v>
      </c>
      <c r="AD872" s="228" t="b">
        <f ca="1">AND(Accueil!$Z$100="Régulière",Accueil!$E$8="Oui",$AA872,NOT($AB872),OR($AE872="",Accueil!$E$10="",NOT(ISNUMBER(Accueil!$E$10)),$AE872&gt;=Accueil!$E$10))</f>
        <v>0</v>
      </c>
      <c r="AE872" s="247" t="str">
        <f>IF(NOT(_xlfn.ISFORMULA(A872)),IF(ISNUMBER(A872),A872,IF(NOT(_xlfn.ISFORMULA(D872)),IF(AND(ISNUMBER(D872),D872&lt;&gt;0),Accueil!$B$7,IF(NOT(_xlfn.ISFORMULA(G872)),IF(AND(ISNUMBER(G872),G872&lt;&gt;0),Accueil!$B$7,""),"")),IF(NOT(_xlfn.ISFORMULA(G872)),IF(AND(ISNUMBER(G872),G872&lt;&gt;0),Accueil!$B$7,""),""))),IF(NOT(_xlfn.ISFORMULA(D872)),IF(AND(ISNUMBER(D872),D872&lt;&gt;0),Accueil!$B$7,IF(NOT(_xlfn.ISFORMULA(G872)),IF(AND(ISNUMBER(G872),G872&lt;&gt;0),Accueil!$B$7,""),"")),IF(NOT(_xlfn.ISFORMULA(G872)),IF(AND(ISNUMBER(G872),G872&lt;&gt;0),Accueil!$B$7,""),"")))</f>
        <v/>
      </c>
      <c r="AF872" s="231" t="str">
        <f t="shared" ca="1" si="147"/>
        <v/>
      </c>
      <c r="AG872" s="231">
        <f ca="1">IF($AC872,ROUND(IF(ISNUMBER(E872),E872,0)*(IF(OR(ISNUMBER(SEARCH("Non déductible",$C872)),ISNUMBER(SEARCH("Non deductible",$C872))),0,IF(ISNUMBER(SEARCH("Repas",$C872)),0.5,IF(ISNUMBER(SEARCH("Bureau à domicile",$C872)),Accueil!$B$13,IF(OR(ISNUMBER(SEARCH("Véhicule",$C872)),ISNUMBER(SEARCH("Vehicule",$C872)),ISNUMBER(SEARCH("vehicule",$C872))),Accueil!$B$14,IFERROR(VLOOKUP($C872,$L$3:$P$43,5,FALSE),1)))))),2),0)</f>
        <v>0</v>
      </c>
      <c r="AH872" s="231">
        <f ca="1">IF($AD872,ROUND(IF(ISNUMBER(F872),F872,0)*(IF(OR(ISNUMBER(SEARCH("Non déductible",$C872)),ISNUMBER(SEARCH("Non deductible",$C872))),0,IF(ISNUMBER(SEARCH("Repas",$C872)),0.5,IF(ISNUMBER(SEARCH("Bureau à domicile",$C872)),Accueil!$B$13,IF(OR(ISNUMBER(SEARCH("Véhicule",$C872)),ISNUMBER(SEARCH("Vehicule",$C872)),ISNUMBER(SEARCH("vehicule",$C872))),Accueil!$B$14,IFERROR(VLOOKUP($C872,$L$3:$P$43,5,FALSE),1)))))),2),0)</f>
        <v>0</v>
      </c>
    </row>
    <row r="873" spans="1:34" ht="20.100000000000001" customHeight="1" x14ac:dyDescent="0.25">
      <c r="A873" s="248" t="str">
        <f>IF(NOT(_xlfn.ISFORMULA(D873)),IF(AND(ISNUMBER(D873),D873&lt;&gt;0),Accueil!$B$7,IF(NOT(_xlfn.ISFORMULA(G873)),IF(AND(ISNUMBER(G873),G873&lt;&gt;0),Accueil!$B$7,""),"")),IF(NOT(_xlfn.ISFORMULA(G873)),IF(AND(ISNUMBER(G873),G873&lt;&gt;0),Accueil!$B$7,""),""))</f>
        <v/>
      </c>
      <c r="B873" s="37"/>
      <c r="C873" s="50"/>
      <c r="D873" s="249" t="str">
        <f t="shared" ca="1" si="138"/>
        <v/>
      </c>
      <c r="E873" s="223" t="str">
        <f t="shared" ca="1" si="139"/>
        <v/>
      </c>
      <c r="F873" s="223" t="str">
        <f t="shared" ca="1" si="140"/>
        <v/>
      </c>
      <c r="G873" s="224" t="str">
        <f t="shared" ca="1" si="141"/>
        <v/>
      </c>
      <c r="H873" s="255" t="str">
        <f t="shared" ca="1" si="142"/>
        <v/>
      </c>
      <c r="I873" s="251" t="str">
        <f t="shared" ca="1" si="143"/>
        <v/>
      </c>
      <c r="J873" s="244" t="str">
        <f t="shared" ca="1" si="144"/>
        <v/>
      </c>
      <c r="K873" s="35"/>
      <c r="L873" s="148"/>
      <c r="M873" s="148"/>
      <c r="N873" s="148"/>
      <c r="O873" s="148"/>
      <c r="P873" s="148"/>
      <c r="Q873" s="148"/>
      <c r="R873" s="148"/>
      <c r="S873" s="148"/>
      <c r="T873" s="197"/>
      <c r="U873" s="35"/>
      <c r="X873" s="148"/>
      <c r="Y873" s="148"/>
      <c r="Z873" s="148"/>
      <c r="AA873" s="228" t="b">
        <f t="shared" ca="1" si="145"/>
        <v>1</v>
      </c>
      <c r="AB873" s="228" t="b">
        <f t="shared" si="146"/>
        <v>0</v>
      </c>
      <c r="AC873" s="228" t="b">
        <f ca="1">AND(Accueil!$Z$100="Régulière",Accueil!$E$5="Oui",$AA873,NOT($AB873),OR($AE873="",Accueil!$E$7="",NOT(ISNUMBER(Accueil!$E$7)),$AE873&gt;=Accueil!$E$7))</f>
        <v>0</v>
      </c>
      <c r="AD873" s="228" t="b">
        <f ca="1">AND(Accueil!$Z$100="Régulière",Accueil!$E$8="Oui",$AA873,NOT($AB873),OR($AE873="",Accueil!$E$10="",NOT(ISNUMBER(Accueil!$E$10)),$AE873&gt;=Accueil!$E$10))</f>
        <v>0</v>
      </c>
      <c r="AE873" s="247" t="str">
        <f>IF(NOT(_xlfn.ISFORMULA(A873)),IF(ISNUMBER(A873),A873,IF(NOT(_xlfn.ISFORMULA(D873)),IF(AND(ISNUMBER(D873),D873&lt;&gt;0),Accueil!$B$7,IF(NOT(_xlfn.ISFORMULA(G873)),IF(AND(ISNUMBER(G873),G873&lt;&gt;0),Accueil!$B$7,""),"")),IF(NOT(_xlfn.ISFORMULA(G873)),IF(AND(ISNUMBER(G873),G873&lt;&gt;0),Accueil!$B$7,""),""))),IF(NOT(_xlfn.ISFORMULA(D873)),IF(AND(ISNUMBER(D873),D873&lt;&gt;0),Accueil!$B$7,IF(NOT(_xlfn.ISFORMULA(G873)),IF(AND(ISNUMBER(G873),G873&lt;&gt;0),Accueil!$B$7,""),"")),IF(NOT(_xlfn.ISFORMULA(G873)),IF(AND(ISNUMBER(G873),G873&lt;&gt;0),Accueil!$B$7,""),"")))</f>
        <v/>
      </c>
      <c r="AF873" s="231" t="str">
        <f t="shared" ca="1" si="147"/>
        <v/>
      </c>
      <c r="AG873" s="231">
        <f ca="1">IF($AC873,ROUND(IF(ISNUMBER(E873),E873,0)*(IF(OR(ISNUMBER(SEARCH("Non déductible",$C873)),ISNUMBER(SEARCH("Non deductible",$C873))),0,IF(ISNUMBER(SEARCH("Repas",$C873)),0.5,IF(ISNUMBER(SEARCH("Bureau à domicile",$C873)),Accueil!$B$13,IF(OR(ISNUMBER(SEARCH("Véhicule",$C873)),ISNUMBER(SEARCH("Vehicule",$C873)),ISNUMBER(SEARCH("vehicule",$C873))),Accueil!$B$14,IFERROR(VLOOKUP($C873,$L$3:$P$43,5,FALSE),1)))))),2),0)</f>
        <v>0</v>
      </c>
      <c r="AH873" s="231">
        <f ca="1">IF($AD873,ROUND(IF(ISNUMBER(F873),F873,0)*(IF(OR(ISNUMBER(SEARCH("Non déductible",$C873)),ISNUMBER(SEARCH("Non deductible",$C873))),0,IF(ISNUMBER(SEARCH("Repas",$C873)),0.5,IF(ISNUMBER(SEARCH("Bureau à domicile",$C873)),Accueil!$B$13,IF(OR(ISNUMBER(SEARCH("Véhicule",$C873)),ISNUMBER(SEARCH("Vehicule",$C873)),ISNUMBER(SEARCH("vehicule",$C873))),Accueil!$B$14,IFERROR(VLOOKUP($C873,$L$3:$P$43,5,FALSE),1)))))),2),0)</f>
        <v>0</v>
      </c>
    </row>
    <row r="874" spans="1:34" ht="20.100000000000001" customHeight="1" x14ac:dyDescent="0.25">
      <c r="A874" s="248" t="str">
        <f>IF(NOT(_xlfn.ISFORMULA(D874)),IF(AND(ISNUMBER(D874),D874&lt;&gt;0),Accueil!$B$7,IF(NOT(_xlfn.ISFORMULA(G874)),IF(AND(ISNUMBER(G874),G874&lt;&gt;0),Accueil!$B$7,""),"")),IF(NOT(_xlfn.ISFORMULA(G874)),IF(AND(ISNUMBER(G874),G874&lt;&gt;0),Accueil!$B$7,""),""))</f>
        <v/>
      </c>
      <c r="B874" s="37"/>
      <c r="C874" s="50"/>
      <c r="D874" s="249" t="str">
        <f t="shared" ca="1" si="138"/>
        <v/>
      </c>
      <c r="E874" s="223" t="str">
        <f t="shared" ca="1" si="139"/>
        <v/>
      </c>
      <c r="F874" s="223" t="str">
        <f t="shared" ca="1" si="140"/>
        <v/>
      </c>
      <c r="G874" s="224" t="str">
        <f t="shared" ca="1" si="141"/>
        <v/>
      </c>
      <c r="H874" s="255" t="str">
        <f t="shared" ca="1" si="142"/>
        <v/>
      </c>
      <c r="I874" s="251" t="str">
        <f t="shared" ca="1" si="143"/>
        <v/>
      </c>
      <c r="J874" s="244" t="str">
        <f t="shared" ca="1" si="144"/>
        <v/>
      </c>
      <c r="K874" s="35"/>
      <c r="L874" s="148"/>
      <c r="M874" s="148"/>
      <c r="N874" s="148"/>
      <c r="O874" s="148"/>
      <c r="P874" s="148"/>
      <c r="Q874" s="148"/>
      <c r="R874" s="148"/>
      <c r="S874" s="148"/>
      <c r="T874" s="197"/>
      <c r="U874" s="35"/>
      <c r="X874" s="148"/>
      <c r="Y874" s="148"/>
      <c r="Z874" s="148"/>
      <c r="AA874" s="228" t="b">
        <f t="shared" ca="1" si="145"/>
        <v>1</v>
      </c>
      <c r="AB874" s="228" t="b">
        <f t="shared" si="146"/>
        <v>0</v>
      </c>
      <c r="AC874" s="228" t="b">
        <f ca="1">AND(Accueil!$Z$100="Régulière",Accueil!$E$5="Oui",$AA874,NOT($AB874),OR($AE874="",Accueil!$E$7="",NOT(ISNUMBER(Accueil!$E$7)),$AE874&gt;=Accueil!$E$7))</f>
        <v>0</v>
      </c>
      <c r="AD874" s="228" t="b">
        <f ca="1">AND(Accueil!$Z$100="Régulière",Accueil!$E$8="Oui",$AA874,NOT($AB874),OR($AE874="",Accueil!$E$10="",NOT(ISNUMBER(Accueil!$E$10)),$AE874&gt;=Accueil!$E$10))</f>
        <v>0</v>
      </c>
      <c r="AE874" s="247" t="str">
        <f>IF(NOT(_xlfn.ISFORMULA(A874)),IF(ISNUMBER(A874),A874,IF(NOT(_xlfn.ISFORMULA(D874)),IF(AND(ISNUMBER(D874),D874&lt;&gt;0),Accueil!$B$7,IF(NOT(_xlfn.ISFORMULA(G874)),IF(AND(ISNUMBER(G874),G874&lt;&gt;0),Accueil!$B$7,""),"")),IF(NOT(_xlfn.ISFORMULA(G874)),IF(AND(ISNUMBER(G874),G874&lt;&gt;0),Accueil!$B$7,""),""))),IF(NOT(_xlfn.ISFORMULA(D874)),IF(AND(ISNUMBER(D874),D874&lt;&gt;0),Accueil!$B$7,IF(NOT(_xlfn.ISFORMULA(G874)),IF(AND(ISNUMBER(G874),G874&lt;&gt;0),Accueil!$B$7,""),"")),IF(NOT(_xlfn.ISFORMULA(G874)),IF(AND(ISNUMBER(G874),G874&lt;&gt;0),Accueil!$B$7,""),"")))</f>
        <v/>
      </c>
      <c r="AF874" s="231" t="str">
        <f t="shared" ca="1" si="147"/>
        <v/>
      </c>
      <c r="AG874" s="231">
        <f ca="1">IF($AC874,ROUND(IF(ISNUMBER(E874),E874,0)*(IF(OR(ISNUMBER(SEARCH("Non déductible",$C874)),ISNUMBER(SEARCH("Non deductible",$C874))),0,IF(ISNUMBER(SEARCH("Repas",$C874)),0.5,IF(ISNUMBER(SEARCH("Bureau à domicile",$C874)),Accueil!$B$13,IF(OR(ISNUMBER(SEARCH("Véhicule",$C874)),ISNUMBER(SEARCH("Vehicule",$C874)),ISNUMBER(SEARCH("vehicule",$C874))),Accueil!$B$14,IFERROR(VLOOKUP($C874,$L$3:$P$43,5,FALSE),1)))))),2),0)</f>
        <v>0</v>
      </c>
      <c r="AH874" s="231">
        <f ca="1">IF($AD874,ROUND(IF(ISNUMBER(F874),F874,0)*(IF(OR(ISNUMBER(SEARCH("Non déductible",$C874)),ISNUMBER(SEARCH("Non deductible",$C874))),0,IF(ISNUMBER(SEARCH("Repas",$C874)),0.5,IF(ISNUMBER(SEARCH("Bureau à domicile",$C874)),Accueil!$B$13,IF(OR(ISNUMBER(SEARCH("Véhicule",$C874)),ISNUMBER(SEARCH("Vehicule",$C874)),ISNUMBER(SEARCH("vehicule",$C874))),Accueil!$B$14,IFERROR(VLOOKUP($C874,$L$3:$P$43,5,FALSE),1)))))),2),0)</f>
        <v>0</v>
      </c>
    </row>
    <row r="875" spans="1:34" ht="20.100000000000001" customHeight="1" x14ac:dyDescent="0.25">
      <c r="A875" s="248" t="str">
        <f>IF(NOT(_xlfn.ISFORMULA(D875)),IF(AND(ISNUMBER(D875),D875&lt;&gt;0),Accueil!$B$7,IF(NOT(_xlfn.ISFORMULA(G875)),IF(AND(ISNUMBER(G875),G875&lt;&gt;0),Accueil!$B$7,""),"")),IF(NOT(_xlfn.ISFORMULA(G875)),IF(AND(ISNUMBER(G875),G875&lt;&gt;0),Accueil!$B$7,""),""))</f>
        <v/>
      </c>
      <c r="B875" s="37"/>
      <c r="C875" s="50"/>
      <c r="D875" s="249" t="str">
        <f t="shared" ca="1" si="138"/>
        <v/>
      </c>
      <c r="E875" s="223" t="str">
        <f t="shared" ca="1" si="139"/>
        <v/>
      </c>
      <c r="F875" s="223" t="str">
        <f t="shared" ca="1" si="140"/>
        <v/>
      </c>
      <c r="G875" s="224" t="str">
        <f t="shared" ca="1" si="141"/>
        <v/>
      </c>
      <c r="H875" s="255" t="str">
        <f t="shared" ca="1" si="142"/>
        <v/>
      </c>
      <c r="I875" s="251" t="str">
        <f t="shared" ca="1" si="143"/>
        <v/>
      </c>
      <c r="J875" s="244" t="str">
        <f t="shared" ca="1" si="144"/>
        <v/>
      </c>
      <c r="K875" s="35"/>
      <c r="L875" s="148"/>
      <c r="M875" s="148"/>
      <c r="N875" s="148"/>
      <c r="O875" s="148"/>
      <c r="P875" s="148"/>
      <c r="Q875" s="148"/>
      <c r="R875" s="148"/>
      <c r="S875" s="148"/>
      <c r="T875" s="197"/>
      <c r="U875" s="35"/>
      <c r="X875" s="148"/>
      <c r="Y875" s="148"/>
      <c r="Z875" s="148"/>
      <c r="AA875" s="228" t="b">
        <f t="shared" ca="1" si="145"/>
        <v>1</v>
      </c>
      <c r="AB875" s="228" t="b">
        <f t="shared" si="146"/>
        <v>0</v>
      </c>
      <c r="AC875" s="228" t="b">
        <f ca="1">AND(Accueil!$Z$100="Régulière",Accueil!$E$5="Oui",$AA875,NOT($AB875),OR($AE875="",Accueil!$E$7="",NOT(ISNUMBER(Accueil!$E$7)),$AE875&gt;=Accueil!$E$7))</f>
        <v>0</v>
      </c>
      <c r="AD875" s="228" t="b">
        <f ca="1">AND(Accueil!$Z$100="Régulière",Accueil!$E$8="Oui",$AA875,NOT($AB875),OR($AE875="",Accueil!$E$10="",NOT(ISNUMBER(Accueil!$E$10)),$AE875&gt;=Accueil!$E$10))</f>
        <v>0</v>
      </c>
      <c r="AE875" s="247" t="str">
        <f>IF(NOT(_xlfn.ISFORMULA(A875)),IF(ISNUMBER(A875),A875,IF(NOT(_xlfn.ISFORMULA(D875)),IF(AND(ISNUMBER(D875),D875&lt;&gt;0),Accueil!$B$7,IF(NOT(_xlfn.ISFORMULA(G875)),IF(AND(ISNUMBER(G875),G875&lt;&gt;0),Accueil!$B$7,""),"")),IF(NOT(_xlfn.ISFORMULA(G875)),IF(AND(ISNUMBER(G875),G875&lt;&gt;0),Accueil!$B$7,""),""))),IF(NOT(_xlfn.ISFORMULA(D875)),IF(AND(ISNUMBER(D875),D875&lt;&gt;0),Accueil!$B$7,IF(NOT(_xlfn.ISFORMULA(G875)),IF(AND(ISNUMBER(G875),G875&lt;&gt;0),Accueil!$B$7,""),"")),IF(NOT(_xlfn.ISFORMULA(G875)),IF(AND(ISNUMBER(G875),G875&lt;&gt;0),Accueil!$B$7,""),"")))</f>
        <v/>
      </c>
      <c r="AF875" s="231" t="str">
        <f t="shared" ca="1" si="147"/>
        <v/>
      </c>
      <c r="AG875" s="231">
        <f ca="1">IF($AC875,ROUND(IF(ISNUMBER(E875),E875,0)*(IF(OR(ISNUMBER(SEARCH("Non déductible",$C875)),ISNUMBER(SEARCH("Non deductible",$C875))),0,IF(ISNUMBER(SEARCH("Repas",$C875)),0.5,IF(ISNUMBER(SEARCH("Bureau à domicile",$C875)),Accueil!$B$13,IF(OR(ISNUMBER(SEARCH("Véhicule",$C875)),ISNUMBER(SEARCH("Vehicule",$C875)),ISNUMBER(SEARCH("vehicule",$C875))),Accueil!$B$14,IFERROR(VLOOKUP($C875,$L$3:$P$43,5,FALSE),1)))))),2),0)</f>
        <v>0</v>
      </c>
      <c r="AH875" s="231">
        <f ca="1">IF($AD875,ROUND(IF(ISNUMBER(F875),F875,0)*(IF(OR(ISNUMBER(SEARCH("Non déductible",$C875)),ISNUMBER(SEARCH("Non deductible",$C875))),0,IF(ISNUMBER(SEARCH("Repas",$C875)),0.5,IF(ISNUMBER(SEARCH("Bureau à domicile",$C875)),Accueil!$B$13,IF(OR(ISNUMBER(SEARCH("Véhicule",$C875)),ISNUMBER(SEARCH("Vehicule",$C875)),ISNUMBER(SEARCH("vehicule",$C875))),Accueil!$B$14,IFERROR(VLOOKUP($C875,$L$3:$P$43,5,FALSE),1)))))),2),0)</f>
        <v>0</v>
      </c>
    </row>
    <row r="876" spans="1:34" ht="20.100000000000001" customHeight="1" x14ac:dyDescent="0.25">
      <c r="A876" s="248" t="str">
        <f>IF(NOT(_xlfn.ISFORMULA(D876)),IF(AND(ISNUMBER(D876),D876&lt;&gt;0),Accueil!$B$7,IF(NOT(_xlfn.ISFORMULA(G876)),IF(AND(ISNUMBER(G876),G876&lt;&gt;0),Accueil!$B$7,""),"")),IF(NOT(_xlfn.ISFORMULA(G876)),IF(AND(ISNUMBER(G876),G876&lt;&gt;0),Accueil!$B$7,""),""))</f>
        <v/>
      </c>
      <c r="B876" s="37"/>
      <c r="C876" s="50"/>
      <c r="D876" s="249" t="str">
        <f t="shared" ca="1" si="138"/>
        <v/>
      </c>
      <c r="E876" s="223" t="str">
        <f t="shared" ca="1" si="139"/>
        <v/>
      </c>
      <c r="F876" s="223" t="str">
        <f t="shared" ca="1" si="140"/>
        <v/>
      </c>
      <c r="G876" s="224" t="str">
        <f t="shared" ca="1" si="141"/>
        <v/>
      </c>
      <c r="H876" s="255" t="str">
        <f t="shared" ca="1" si="142"/>
        <v/>
      </c>
      <c r="I876" s="251" t="str">
        <f t="shared" ca="1" si="143"/>
        <v/>
      </c>
      <c r="J876" s="244" t="str">
        <f t="shared" ca="1" si="144"/>
        <v/>
      </c>
      <c r="K876" s="35"/>
      <c r="L876" s="148"/>
      <c r="M876" s="148"/>
      <c r="N876" s="148"/>
      <c r="O876" s="148"/>
      <c r="P876" s="148"/>
      <c r="Q876" s="148"/>
      <c r="R876" s="148"/>
      <c r="S876" s="148"/>
      <c r="T876" s="197"/>
      <c r="U876" s="35"/>
      <c r="X876" s="148"/>
      <c r="Y876" s="148"/>
      <c r="Z876" s="148"/>
      <c r="AA876" s="228" t="b">
        <f t="shared" ca="1" si="145"/>
        <v>1</v>
      </c>
      <c r="AB876" s="228" t="b">
        <f t="shared" si="146"/>
        <v>0</v>
      </c>
      <c r="AC876" s="228" t="b">
        <f ca="1">AND(Accueil!$Z$100="Régulière",Accueil!$E$5="Oui",$AA876,NOT($AB876),OR($AE876="",Accueil!$E$7="",NOT(ISNUMBER(Accueil!$E$7)),$AE876&gt;=Accueil!$E$7))</f>
        <v>0</v>
      </c>
      <c r="AD876" s="228" t="b">
        <f ca="1">AND(Accueil!$Z$100="Régulière",Accueil!$E$8="Oui",$AA876,NOT($AB876),OR($AE876="",Accueil!$E$10="",NOT(ISNUMBER(Accueil!$E$10)),$AE876&gt;=Accueil!$E$10))</f>
        <v>0</v>
      </c>
      <c r="AE876" s="247" t="str">
        <f>IF(NOT(_xlfn.ISFORMULA(A876)),IF(ISNUMBER(A876),A876,IF(NOT(_xlfn.ISFORMULA(D876)),IF(AND(ISNUMBER(D876),D876&lt;&gt;0),Accueil!$B$7,IF(NOT(_xlfn.ISFORMULA(G876)),IF(AND(ISNUMBER(G876),G876&lt;&gt;0),Accueil!$B$7,""),"")),IF(NOT(_xlfn.ISFORMULA(G876)),IF(AND(ISNUMBER(G876),G876&lt;&gt;0),Accueil!$B$7,""),""))),IF(NOT(_xlfn.ISFORMULA(D876)),IF(AND(ISNUMBER(D876),D876&lt;&gt;0),Accueil!$B$7,IF(NOT(_xlfn.ISFORMULA(G876)),IF(AND(ISNUMBER(G876),G876&lt;&gt;0),Accueil!$B$7,""),"")),IF(NOT(_xlfn.ISFORMULA(G876)),IF(AND(ISNUMBER(G876),G876&lt;&gt;0),Accueil!$B$7,""),"")))</f>
        <v/>
      </c>
      <c r="AF876" s="231" t="str">
        <f t="shared" ca="1" si="147"/>
        <v/>
      </c>
      <c r="AG876" s="231">
        <f ca="1">IF($AC876,ROUND(IF(ISNUMBER(E876),E876,0)*(IF(OR(ISNUMBER(SEARCH("Non déductible",$C876)),ISNUMBER(SEARCH("Non deductible",$C876))),0,IF(ISNUMBER(SEARCH("Repas",$C876)),0.5,IF(ISNUMBER(SEARCH("Bureau à domicile",$C876)),Accueil!$B$13,IF(OR(ISNUMBER(SEARCH("Véhicule",$C876)),ISNUMBER(SEARCH("Vehicule",$C876)),ISNUMBER(SEARCH("vehicule",$C876))),Accueil!$B$14,IFERROR(VLOOKUP($C876,$L$3:$P$43,5,FALSE),1)))))),2),0)</f>
        <v>0</v>
      </c>
      <c r="AH876" s="231">
        <f ca="1">IF($AD876,ROUND(IF(ISNUMBER(F876),F876,0)*(IF(OR(ISNUMBER(SEARCH("Non déductible",$C876)),ISNUMBER(SEARCH("Non deductible",$C876))),0,IF(ISNUMBER(SEARCH("Repas",$C876)),0.5,IF(ISNUMBER(SEARCH("Bureau à domicile",$C876)),Accueil!$B$13,IF(OR(ISNUMBER(SEARCH("Véhicule",$C876)),ISNUMBER(SEARCH("Vehicule",$C876)),ISNUMBER(SEARCH("vehicule",$C876))),Accueil!$B$14,IFERROR(VLOOKUP($C876,$L$3:$P$43,5,FALSE),1)))))),2),0)</f>
        <v>0</v>
      </c>
    </row>
    <row r="877" spans="1:34" ht="20.100000000000001" customHeight="1" x14ac:dyDescent="0.25">
      <c r="A877" s="248" t="str">
        <f>IF(NOT(_xlfn.ISFORMULA(D877)),IF(AND(ISNUMBER(D877),D877&lt;&gt;0),Accueil!$B$7,IF(NOT(_xlfn.ISFORMULA(G877)),IF(AND(ISNUMBER(G877),G877&lt;&gt;0),Accueil!$B$7,""),"")),IF(NOT(_xlfn.ISFORMULA(G877)),IF(AND(ISNUMBER(G877),G877&lt;&gt;0),Accueil!$B$7,""),""))</f>
        <v/>
      </c>
      <c r="B877" s="37"/>
      <c r="C877" s="50"/>
      <c r="D877" s="249" t="str">
        <f t="shared" ca="1" si="138"/>
        <v/>
      </c>
      <c r="E877" s="223" t="str">
        <f t="shared" ca="1" si="139"/>
        <v/>
      </c>
      <c r="F877" s="223" t="str">
        <f t="shared" ca="1" si="140"/>
        <v/>
      </c>
      <c r="G877" s="224" t="str">
        <f t="shared" ca="1" si="141"/>
        <v/>
      </c>
      <c r="H877" s="255" t="str">
        <f t="shared" ca="1" si="142"/>
        <v/>
      </c>
      <c r="I877" s="251" t="str">
        <f t="shared" ca="1" si="143"/>
        <v/>
      </c>
      <c r="J877" s="244" t="str">
        <f t="shared" ca="1" si="144"/>
        <v/>
      </c>
      <c r="K877" s="35"/>
      <c r="L877" s="148"/>
      <c r="M877" s="148"/>
      <c r="N877" s="148"/>
      <c r="O877" s="148"/>
      <c r="P877" s="148"/>
      <c r="Q877" s="148"/>
      <c r="R877" s="148"/>
      <c r="S877" s="148"/>
      <c r="T877" s="197"/>
      <c r="U877" s="35"/>
      <c r="X877" s="148"/>
      <c r="Y877" s="148"/>
      <c r="Z877" s="148"/>
      <c r="AA877" s="228" t="b">
        <f t="shared" ca="1" si="145"/>
        <v>1</v>
      </c>
      <c r="AB877" s="228" t="b">
        <f t="shared" si="146"/>
        <v>0</v>
      </c>
      <c r="AC877" s="228" t="b">
        <f ca="1">AND(Accueil!$Z$100="Régulière",Accueil!$E$5="Oui",$AA877,NOT($AB877),OR($AE877="",Accueil!$E$7="",NOT(ISNUMBER(Accueil!$E$7)),$AE877&gt;=Accueil!$E$7))</f>
        <v>0</v>
      </c>
      <c r="AD877" s="228" t="b">
        <f ca="1">AND(Accueil!$Z$100="Régulière",Accueil!$E$8="Oui",$AA877,NOT($AB877),OR($AE877="",Accueil!$E$10="",NOT(ISNUMBER(Accueil!$E$10)),$AE877&gt;=Accueil!$E$10))</f>
        <v>0</v>
      </c>
      <c r="AE877" s="247" t="str">
        <f>IF(NOT(_xlfn.ISFORMULA(A877)),IF(ISNUMBER(A877),A877,IF(NOT(_xlfn.ISFORMULA(D877)),IF(AND(ISNUMBER(D877),D877&lt;&gt;0),Accueil!$B$7,IF(NOT(_xlfn.ISFORMULA(G877)),IF(AND(ISNUMBER(G877),G877&lt;&gt;0),Accueil!$B$7,""),"")),IF(NOT(_xlfn.ISFORMULA(G877)),IF(AND(ISNUMBER(G877),G877&lt;&gt;0),Accueil!$B$7,""),""))),IF(NOT(_xlfn.ISFORMULA(D877)),IF(AND(ISNUMBER(D877),D877&lt;&gt;0),Accueil!$B$7,IF(NOT(_xlfn.ISFORMULA(G877)),IF(AND(ISNUMBER(G877),G877&lt;&gt;0),Accueil!$B$7,""),"")),IF(NOT(_xlfn.ISFORMULA(G877)),IF(AND(ISNUMBER(G877),G877&lt;&gt;0),Accueil!$B$7,""),"")))</f>
        <v/>
      </c>
      <c r="AF877" s="231" t="str">
        <f t="shared" ca="1" si="147"/>
        <v/>
      </c>
      <c r="AG877" s="231">
        <f ca="1">IF($AC877,ROUND(IF(ISNUMBER(E877),E877,0)*(IF(OR(ISNUMBER(SEARCH("Non déductible",$C877)),ISNUMBER(SEARCH("Non deductible",$C877))),0,IF(ISNUMBER(SEARCH("Repas",$C877)),0.5,IF(ISNUMBER(SEARCH("Bureau à domicile",$C877)),Accueil!$B$13,IF(OR(ISNUMBER(SEARCH("Véhicule",$C877)),ISNUMBER(SEARCH("Vehicule",$C877)),ISNUMBER(SEARCH("vehicule",$C877))),Accueil!$B$14,IFERROR(VLOOKUP($C877,$L$3:$P$43,5,FALSE),1)))))),2),0)</f>
        <v>0</v>
      </c>
      <c r="AH877" s="231">
        <f ca="1">IF($AD877,ROUND(IF(ISNUMBER(F877),F877,0)*(IF(OR(ISNUMBER(SEARCH("Non déductible",$C877)),ISNUMBER(SEARCH("Non deductible",$C877))),0,IF(ISNUMBER(SEARCH("Repas",$C877)),0.5,IF(ISNUMBER(SEARCH("Bureau à domicile",$C877)),Accueil!$B$13,IF(OR(ISNUMBER(SEARCH("Véhicule",$C877)),ISNUMBER(SEARCH("Vehicule",$C877)),ISNUMBER(SEARCH("vehicule",$C877))),Accueil!$B$14,IFERROR(VLOOKUP($C877,$L$3:$P$43,5,FALSE),1)))))),2),0)</f>
        <v>0</v>
      </c>
    </row>
    <row r="878" spans="1:34" ht="20.100000000000001" customHeight="1" x14ac:dyDescent="0.25">
      <c r="A878" s="248" t="str">
        <f>IF(NOT(_xlfn.ISFORMULA(D878)),IF(AND(ISNUMBER(D878),D878&lt;&gt;0),Accueil!$B$7,IF(NOT(_xlfn.ISFORMULA(G878)),IF(AND(ISNUMBER(G878),G878&lt;&gt;0),Accueil!$B$7,""),"")),IF(NOT(_xlfn.ISFORMULA(G878)),IF(AND(ISNUMBER(G878),G878&lt;&gt;0),Accueil!$B$7,""),""))</f>
        <v/>
      </c>
      <c r="B878" s="37"/>
      <c r="C878" s="50"/>
      <c r="D878" s="249" t="str">
        <f t="shared" ca="1" si="138"/>
        <v/>
      </c>
      <c r="E878" s="223" t="str">
        <f t="shared" ca="1" si="139"/>
        <v/>
      </c>
      <c r="F878" s="223" t="str">
        <f t="shared" ca="1" si="140"/>
        <v/>
      </c>
      <c r="G878" s="224" t="str">
        <f t="shared" ca="1" si="141"/>
        <v/>
      </c>
      <c r="H878" s="255" t="str">
        <f t="shared" ca="1" si="142"/>
        <v/>
      </c>
      <c r="I878" s="251" t="str">
        <f t="shared" ca="1" si="143"/>
        <v/>
      </c>
      <c r="J878" s="244" t="str">
        <f t="shared" ca="1" si="144"/>
        <v/>
      </c>
      <c r="K878" s="35"/>
      <c r="L878" s="148"/>
      <c r="M878" s="148"/>
      <c r="N878" s="148"/>
      <c r="O878" s="148"/>
      <c r="P878" s="148"/>
      <c r="Q878" s="148"/>
      <c r="R878" s="148"/>
      <c r="S878" s="148"/>
      <c r="T878" s="197"/>
      <c r="U878" s="35"/>
      <c r="X878" s="148"/>
      <c r="Y878" s="148"/>
      <c r="Z878" s="148"/>
      <c r="AA878" s="228" t="b">
        <f t="shared" ca="1" si="145"/>
        <v>1</v>
      </c>
      <c r="AB878" s="228" t="b">
        <f t="shared" si="146"/>
        <v>0</v>
      </c>
      <c r="AC878" s="228" t="b">
        <f ca="1">AND(Accueil!$Z$100="Régulière",Accueil!$E$5="Oui",$AA878,NOT($AB878),OR($AE878="",Accueil!$E$7="",NOT(ISNUMBER(Accueil!$E$7)),$AE878&gt;=Accueil!$E$7))</f>
        <v>0</v>
      </c>
      <c r="AD878" s="228" t="b">
        <f ca="1">AND(Accueil!$Z$100="Régulière",Accueil!$E$8="Oui",$AA878,NOT($AB878),OR($AE878="",Accueil!$E$10="",NOT(ISNUMBER(Accueil!$E$10)),$AE878&gt;=Accueil!$E$10))</f>
        <v>0</v>
      </c>
      <c r="AE878" s="247" t="str">
        <f>IF(NOT(_xlfn.ISFORMULA(A878)),IF(ISNUMBER(A878),A878,IF(NOT(_xlfn.ISFORMULA(D878)),IF(AND(ISNUMBER(D878),D878&lt;&gt;0),Accueil!$B$7,IF(NOT(_xlfn.ISFORMULA(G878)),IF(AND(ISNUMBER(G878),G878&lt;&gt;0),Accueil!$B$7,""),"")),IF(NOT(_xlfn.ISFORMULA(G878)),IF(AND(ISNUMBER(G878),G878&lt;&gt;0),Accueil!$B$7,""),""))),IF(NOT(_xlfn.ISFORMULA(D878)),IF(AND(ISNUMBER(D878),D878&lt;&gt;0),Accueil!$B$7,IF(NOT(_xlfn.ISFORMULA(G878)),IF(AND(ISNUMBER(G878),G878&lt;&gt;0),Accueil!$B$7,""),"")),IF(NOT(_xlfn.ISFORMULA(G878)),IF(AND(ISNUMBER(G878),G878&lt;&gt;0),Accueil!$B$7,""),"")))</f>
        <v/>
      </c>
      <c r="AF878" s="231" t="str">
        <f t="shared" ca="1" si="147"/>
        <v/>
      </c>
      <c r="AG878" s="231">
        <f ca="1">IF($AC878,ROUND(IF(ISNUMBER(E878),E878,0)*(IF(OR(ISNUMBER(SEARCH("Non déductible",$C878)),ISNUMBER(SEARCH("Non deductible",$C878))),0,IF(ISNUMBER(SEARCH("Repas",$C878)),0.5,IF(ISNUMBER(SEARCH("Bureau à domicile",$C878)),Accueil!$B$13,IF(OR(ISNUMBER(SEARCH("Véhicule",$C878)),ISNUMBER(SEARCH("Vehicule",$C878)),ISNUMBER(SEARCH("vehicule",$C878))),Accueil!$B$14,IFERROR(VLOOKUP($C878,$L$3:$P$43,5,FALSE),1)))))),2),0)</f>
        <v>0</v>
      </c>
      <c r="AH878" s="231">
        <f ca="1">IF($AD878,ROUND(IF(ISNUMBER(F878),F878,0)*(IF(OR(ISNUMBER(SEARCH("Non déductible",$C878)),ISNUMBER(SEARCH("Non deductible",$C878))),0,IF(ISNUMBER(SEARCH("Repas",$C878)),0.5,IF(ISNUMBER(SEARCH("Bureau à domicile",$C878)),Accueil!$B$13,IF(OR(ISNUMBER(SEARCH("Véhicule",$C878)),ISNUMBER(SEARCH("Vehicule",$C878)),ISNUMBER(SEARCH("vehicule",$C878))),Accueil!$B$14,IFERROR(VLOOKUP($C878,$L$3:$P$43,5,FALSE),1)))))),2),0)</f>
        <v>0</v>
      </c>
    </row>
    <row r="879" spans="1:34" ht="20.100000000000001" customHeight="1" x14ac:dyDescent="0.25">
      <c r="A879" s="248" t="str">
        <f>IF(NOT(_xlfn.ISFORMULA(D879)),IF(AND(ISNUMBER(D879),D879&lt;&gt;0),Accueil!$B$7,IF(NOT(_xlfn.ISFORMULA(G879)),IF(AND(ISNUMBER(G879),G879&lt;&gt;0),Accueil!$B$7,""),"")),IF(NOT(_xlfn.ISFORMULA(G879)),IF(AND(ISNUMBER(G879),G879&lt;&gt;0),Accueil!$B$7,""),""))</f>
        <v/>
      </c>
      <c r="B879" s="37"/>
      <c r="C879" s="50"/>
      <c r="D879" s="249" t="str">
        <f t="shared" ca="1" si="138"/>
        <v/>
      </c>
      <c r="E879" s="223" t="str">
        <f t="shared" ca="1" si="139"/>
        <v/>
      </c>
      <c r="F879" s="223" t="str">
        <f t="shared" ca="1" si="140"/>
        <v/>
      </c>
      <c r="G879" s="224" t="str">
        <f t="shared" ca="1" si="141"/>
        <v/>
      </c>
      <c r="H879" s="255" t="str">
        <f t="shared" ca="1" si="142"/>
        <v/>
      </c>
      <c r="I879" s="251" t="str">
        <f t="shared" ca="1" si="143"/>
        <v/>
      </c>
      <c r="J879" s="244" t="str">
        <f t="shared" ca="1" si="144"/>
        <v/>
      </c>
      <c r="K879" s="35"/>
      <c r="L879" s="148"/>
      <c r="M879" s="148"/>
      <c r="N879" s="148"/>
      <c r="O879" s="148"/>
      <c r="P879" s="148"/>
      <c r="Q879" s="148"/>
      <c r="R879" s="148"/>
      <c r="S879" s="148"/>
      <c r="T879" s="197"/>
      <c r="U879" s="35"/>
      <c r="X879" s="148"/>
      <c r="Y879" s="148"/>
      <c r="Z879" s="148"/>
      <c r="AA879" s="228" t="b">
        <f t="shared" ca="1" si="145"/>
        <v>1</v>
      </c>
      <c r="AB879" s="228" t="b">
        <f t="shared" si="146"/>
        <v>0</v>
      </c>
      <c r="AC879" s="228" t="b">
        <f ca="1">AND(Accueil!$Z$100="Régulière",Accueil!$E$5="Oui",$AA879,NOT($AB879),OR($AE879="",Accueil!$E$7="",NOT(ISNUMBER(Accueil!$E$7)),$AE879&gt;=Accueil!$E$7))</f>
        <v>0</v>
      </c>
      <c r="AD879" s="228" t="b">
        <f ca="1">AND(Accueil!$Z$100="Régulière",Accueil!$E$8="Oui",$AA879,NOT($AB879),OR($AE879="",Accueil!$E$10="",NOT(ISNUMBER(Accueil!$E$10)),$AE879&gt;=Accueil!$E$10))</f>
        <v>0</v>
      </c>
      <c r="AE879" s="247" t="str">
        <f>IF(NOT(_xlfn.ISFORMULA(A879)),IF(ISNUMBER(A879),A879,IF(NOT(_xlfn.ISFORMULA(D879)),IF(AND(ISNUMBER(D879),D879&lt;&gt;0),Accueil!$B$7,IF(NOT(_xlfn.ISFORMULA(G879)),IF(AND(ISNUMBER(G879),G879&lt;&gt;0),Accueil!$B$7,""),"")),IF(NOT(_xlfn.ISFORMULA(G879)),IF(AND(ISNUMBER(G879),G879&lt;&gt;0),Accueil!$B$7,""),""))),IF(NOT(_xlfn.ISFORMULA(D879)),IF(AND(ISNUMBER(D879),D879&lt;&gt;0),Accueil!$B$7,IF(NOT(_xlfn.ISFORMULA(G879)),IF(AND(ISNUMBER(G879),G879&lt;&gt;0),Accueil!$B$7,""),"")),IF(NOT(_xlfn.ISFORMULA(G879)),IF(AND(ISNUMBER(G879),G879&lt;&gt;0),Accueil!$B$7,""),"")))</f>
        <v/>
      </c>
      <c r="AF879" s="231" t="str">
        <f t="shared" ca="1" si="147"/>
        <v/>
      </c>
      <c r="AG879" s="231">
        <f ca="1">IF($AC879,ROUND(IF(ISNUMBER(E879),E879,0)*(IF(OR(ISNUMBER(SEARCH("Non déductible",$C879)),ISNUMBER(SEARCH("Non deductible",$C879))),0,IF(ISNUMBER(SEARCH("Repas",$C879)),0.5,IF(ISNUMBER(SEARCH("Bureau à domicile",$C879)),Accueil!$B$13,IF(OR(ISNUMBER(SEARCH("Véhicule",$C879)),ISNUMBER(SEARCH("Vehicule",$C879)),ISNUMBER(SEARCH("vehicule",$C879))),Accueil!$B$14,IFERROR(VLOOKUP($C879,$L$3:$P$43,5,FALSE),1)))))),2),0)</f>
        <v>0</v>
      </c>
      <c r="AH879" s="231">
        <f ca="1">IF($AD879,ROUND(IF(ISNUMBER(F879),F879,0)*(IF(OR(ISNUMBER(SEARCH("Non déductible",$C879)),ISNUMBER(SEARCH("Non deductible",$C879))),0,IF(ISNUMBER(SEARCH("Repas",$C879)),0.5,IF(ISNUMBER(SEARCH("Bureau à domicile",$C879)),Accueil!$B$13,IF(OR(ISNUMBER(SEARCH("Véhicule",$C879)),ISNUMBER(SEARCH("Vehicule",$C879)),ISNUMBER(SEARCH("vehicule",$C879))),Accueil!$B$14,IFERROR(VLOOKUP($C879,$L$3:$P$43,5,FALSE),1)))))),2),0)</f>
        <v>0</v>
      </c>
    </row>
    <row r="880" spans="1:34" ht="20.100000000000001" customHeight="1" x14ac:dyDescent="0.25">
      <c r="A880" s="248" t="str">
        <f>IF(NOT(_xlfn.ISFORMULA(D880)),IF(AND(ISNUMBER(D880),D880&lt;&gt;0),Accueil!$B$7,IF(NOT(_xlfn.ISFORMULA(G880)),IF(AND(ISNUMBER(G880),G880&lt;&gt;0),Accueil!$B$7,""),"")),IF(NOT(_xlfn.ISFORMULA(G880)),IF(AND(ISNUMBER(G880),G880&lt;&gt;0),Accueil!$B$7,""),""))</f>
        <v/>
      </c>
      <c r="B880" s="37"/>
      <c r="C880" s="50"/>
      <c r="D880" s="249" t="str">
        <f t="shared" ca="1" si="138"/>
        <v/>
      </c>
      <c r="E880" s="223" t="str">
        <f t="shared" ca="1" si="139"/>
        <v/>
      </c>
      <c r="F880" s="223" t="str">
        <f t="shared" ca="1" si="140"/>
        <v/>
      </c>
      <c r="G880" s="224" t="str">
        <f t="shared" ca="1" si="141"/>
        <v/>
      </c>
      <c r="H880" s="255" t="str">
        <f t="shared" ca="1" si="142"/>
        <v/>
      </c>
      <c r="I880" s="251" t="str">
        <f t="shared" ca="1" si="143"/>
        <v/>
      </c>
      <c r="J880" s="244" t="str">
        <f t="shared" ca="1" si="144"/>
        <v/>
      </c>
      <c r="K880" s="35"/>
      <c r="L880" s="148"/>
      <c r="M880" s="148"/>
      <c r="N880" s="148"/>
      <c r="O880" s="148"/>
      <c r="P880" s="148"/>
      <c r="Q880" s="148"/>
      <c r="R880" s="148"/>
      <c r="S880" s="148"/>
      <c r="T880" s="197"/>
      <c r="U880" s="35"/>
      <c r="X880" s="148"/>
      <c r="Y880" s="148"/>
      <c r="Z880" s="148"/>
      <c r="AA880" s="228" t="b">
        <f t="shared" ca="1" si="145"/>
        <v>1</v>
      </c>
      <c r="AB880" s="228" t="b">
        <f t="shared" si="146"/>
        <v>0</v>
      </c>
      <c r="AC880" s="228" t="b">
        <f ca="1">AND(Accueil!$Z$100="Régulière",Accueil!$E$5="Oui",$AA880,NOT($AB880),OR($AE880="",Accueil!$E$7="",NOT(ISNUMBER(Accueil!$E$7)),$AE880&gt;=Accueil!$E$7))</f>
        <v>0</v>
      </c>
      <c r="AD880" s="228" t="b">
        <f ca="1">AND(Accueil!$Z$100="Régulière",Accueil!$E$8="Oui",$AA880,NOT($AB880),OR($AE880="",Accueil!$E$10="",NOT(ISNUMBER(Accueil!$E$10)),$AE880&gt;=Accueil!$E$10))</f>
        <v>0</v>
      </c>
      <c r="AE880" s="247" t="str">
        <f>IF(NOT(_xlfn.ISFORMULA(A880)),IF(ISNUMBER(A880),A880,IF(NOT(_xlfn.ISFORMULA(D880)),IF(AND(ISNUMBER(D880),D880&lt;&gt;0),Accueil!$B$7,IF(NOT(_xlfn.ISFORMULA(G880)),IF(AND(ISNUMBER(G880),G880&lt;&gt;0),Accueil!$B$7,""),"")),IF(NOT(_xlfn.ISFORMULA(G880)),IF(AND(ISNUMBER(G880),G880&lt;&gt;0),Accueil!$B$7,""),""))),IF(NOT(_xlfn.ISFORMULA(D880)),IF(AND(ISNUMBER(D880),D880&lt;&gt;0),Accueil!$B$7,IF(NOT(_xlfn.ISFORMULA(G880)),IF(AND(ISNUMBER(G880),G880&lt;&gt;0),Accueil!$B$7,""),"")),IF(NOT(_xlfn.ISFORMULA(G880)),IF(AND(ISNUMBER(G880),G880&lt;&gt;0),Accueil!$B$7,""),"")))</f>
        <v/>
      </c>
      <c r="AF880" s="231" t="str">
        <f t="shared" ca="1" si="147"/>
        <v/>
      </c>
      <c r="AG880" s="231">
        <f ca="1">IF($AC880,ROUND(IF(ISNUMBER(E880),E880,0)*(IF(OR(ISNUMBER(SEARCH("Non déductible",$C880)),ISNUMBER(SEARCH("Non deductible",$C880))),0,IF(ISNUMBER(SEARCH("Repas",$C880)),0.5,IF(ISNUMBER(SEARCH("Bureau à domicile",$C880)),Accueil!$B$13,IF(OR(ISNUMBER(SEARCH("Véhicule",$C880)),ISNUMBER(SEARCH("Vehicule",$C880)),ISNUMBER(SEARCH("vehicule",$C880))),Accueil!$B$14,IFERROR(VLOOKUP($C880,$L$3:$P$43,5,FALSE),1)))))),2),0)</f>
        <v>0</v>
      </c>
      <c r="AH880" s="231">
        <f ca="1">IF($AD880,ROUND(IF(ISNUMBER(F880),F880,0)*(IF(OR(ISNUMBER(SEARCH("Non déductible",$C880)),ISNUMBER(SEARCH("Non deductible",$C880))),0,IF(ISNUMBER(SEARCH("Repas",$C880)),0.5,IF(ISNUMBER(SEARCH("Bureau à domicile",$C880)),Accueil!$B$13,IF(OR(ISNUMBER(SEARCH("Véhicule",$C880)),ISNUMBER(SEARCH("Vehicule",$C880)),ISNUMBER(SEARCH("vehicule",$C880))),Accueil!$B$14,IFERROR(VLOOKUP($C880,$L$3:$P$43,5,FALSE),1)))))),2),0)</f>
        <v>0</v>
      </c>
    </row>
    <row r="881" spans="1:34" ht="20.100000000000001" customHeight="1" x14ac:dyDescent="0.25">
      <c r="A881" s="248" t="str">
        <f>IF(NOT(_xlfn.ISFORMULA(D881)),IF(AND(ISNUMBER(D881),D881&lt;&gt;0),Accueil!$B$7,IF(NOT(_xlfn.ISFORMULA(G881)),IF(AND(ISNUMBER(G881),G881&lt;&gt;0),Accueil!$B$7,""),"")),IF(NOT(_xlfn.ISFORMULA(G881)),IF(AND(ISNUMBER(G881),G881&lt;&gt;0),Accueil!$B$7,""),""))</f>
        <v/>
      </c>
      <c r="B881" s="37"/>
      <c r="C881" s="50"/>
      <c r="D881" s="249" t="str">
        <f t="shared" ca="1" si="138"/>
        <v/>
      </c>
      <c r="E881" s="223" t="str">
        <f t="shared" ca="1" si="139"/>
        <v/>
      </c>
      <c r="F881" s="223" t="str">
        <f t="shared" ca="1" si="140"/>
        <v/>
      </c>
      <c r="G881" s="224" t="str">
        <f t="shared" ca="1" si="141"/>
        <v/>
      </c>
      <c r="H881" s="255" t="str">
        <f t="shared" ca="1" si="142"/>
        <v/>
      </c>
      <c r="I881" s="251" t="str">
        <f t="shared" ca="1" si="143"/>
        <v/>
      </c>
      <c r="J881" s="244" t="str">
        <f t="shared" ca="1" si="144"/>
        <v/>
      </c>
      <c r="K881" s="35"/>
      <c r="L881" s="148"/>
      <c r="M881" s="148"/>
      <c r="N881" s="148"/>
      <c r="O881" s="148"/>
      <c r="P881" s="148"/>
      <c r="Q881" s="148"/>
      <c r="R881" s="148"/>
      <c r="S881" s="148"/>
      <c r="T881" s="197"/>
      <c r="U881" s="35"/>
      <c r="X881" s="148"/>
      <c r="Y881" s="148"/>
      <c r="Z881" s="148"/>
      <c r="AA881" s="228" t="b">
        <f t="shared" ca="1" si="145"/>
        <v>1</v>
      </c>
      <c r="AB881" s="228" t="b">
        <f t="shared" si="146"/>
        <v>0</v>
      </c>
      <c r="AC881" s="228" t="b">
        <f ca="1">AND(Accueil!$Z$100="Régulière",Accueil!$E$5="Oui",$AA881,NOT($AB881),OR($AE881="",Accueil!$E$7="",NOT(ISNUMBER(Accueil!$E$7)),$AE881&gt;=Accueil!$E$7))</f>
        <v>0</v>
      </c>
      <c r="AD881" s="228" t="b">
        <f ca="1">AND(Accueil!$Z$100="Régulière",Accueil!$E$8="Oui",$AA881,NOT($AB881),OR($AE881="",Accueil!$E$10="",NOT(ISNUMBER(Accueil!$E$10)),$AE881&gt;=Accueil!$E$10))</f>
        <v>0</v>
      </c>
      <c r="AE881" s="247" t="str">
        <f>IF(NOT(_xlfn.ISFORMULA(A881)),IF(ISNUMBER(A881),A881,IF(NOT(_xlfn.ISFORMULA(D881)),IF(AND(ISNUMBER(D881),D881&lt;&gt;0),Accueil!$B$7,IF(NOT(_xlfn.ISFORMULA(G881)),IF(AND(ISNUMBER(G881),G881&lt;&gt;0),Accueil!$B$7,""),"")),IF(NOT(_xlfn.ISFORMULA(G881)),IF(AND(ISNUMBER(G881),G881&lt;&gt;0),Accueil!$B$7,""),""))),IF(NOT(_xlfn.ISFORMULA(D881)),IF(AND(ISNUMBER(D881),D881&lt;&gt;0),Accueil!$B$7,IF(NOT(_xlfn.ISFORMULA(G881)),IF(AND(ISNUMBER(G881),G881&lt;&gt;0),Accueil!$B$7,""),"")),IF(NOT(_xlfn.ISFORMULA(G881)),IF(AND(ISNUMBER(G881),G881&lt;&gt;0),Accueil!$B$7,""),"")))</f>
        <v/>
      </c>
      <c r="AF881" s="231" t="str">
        <f t="shared" ca="1" si="147"/>
        <v/>
      </c>
      <c r="AG881" s="231">
        <f ca="1">IF($AC881,ROUND(IF(ISNUMBER(E881),E881,0)*(IF(OR(ISNUMBER(SEARCH("Non déductible",$C881)),ISNUMBER(SEARCH("Non deductible",$C881))),0,IF(ISNUMBER(SEARCH("Repas",$C881)),0.5,IF(ISNUMBER(SEARCH("Bureau à domicile",$C881)),Accueil!$B$13,IF(OR(ISNUMBER(SEARCH("Véhicule",$C881)),ISNUMBER(SEARCH("Vehicule",$C881)),ISNUMBER(SEARCH("vehicule",$C881))),Accueil!$B$14,IFERROR(VLOOKUP($C881,$L$3:$P$43,5,FALSE),1)))))),2),0)</f>
        <v>0</v>
      </c>
      <c r="AH881" s="231">
        <f ca="1">IF($AD881,ROUND(IF(ISNUMBER(F881),F881,0)*(IF(OR(ISNUMBER(SEARCH("Non déductible",$C881)),ISNUMBER(SEARCH("Non deductible",$C881))),0,IF(ISNUMBER(SEARCH("Repas",$C881)),0.5,IF(ISNUMBER(SEARCH("Bureau à domicile",$C881)),Accueil!$B$13,IF(OR(ISNUMBER(SEARCH("Véhicule",$C881)),ISNUMBER(SEARCH("Vehicule",$C881)),ISNUMBER(SEARCH("vehicule",$C881))),Accueil!$B$14,IFERROR(VLOOKUP($C881,$L$3:$P$43,5,FALSE),1)))))),2),0)</f>
        <v>0</v>
      </c>
    </row>
    <row r="882" spans="1:34" ht="20.100000000000001" customHeight="1" x14ac:dyDescent="0.25">
      <c r="A882" s="248" t="str">
        <f>IF(NOT(_xlfn.ISFORMULA(D882)),IF(AND(ISNUMBER(D882),D882&lt;&gt;0),Accueil!$B$7,IF(NOT(_xlfn.ISFORMULA(G882)),IF(AND(ISNUMBER(G882),G882&lt;&gt;0),Accueil!$B$7,""),"")),IF(NOT(_xlfn.ISFORMULA(G882)),IF(AND(ISNUMBER(G882),G882&lt;&gt;0),Accueil!$B$7,""),""))</f>
        <v/>
      </c>
      <c r="B882" s="37"/>
      <c r="C882" s="50"/>
      <c r="D882" s="249" t="str">
        <f t="shared" ca="1" si="138"/>
        <v/>
      </c>
      <c r="E882" s="223" t="str">
        <f t="shared" ca="1" si="139"/>
        <v/>
      </c>
      <c r="F882" s="223" t="str">
        <f t="shared" ca="1" si="140"/>
        <v/>
      </c>
      <c r="G882" s="224" t="str">
        <f t="shared" ca="1" si="141"/>
        <v/>
      </c>
      <c r="H882" s="255" t="str">
        <f t="shared" ca="1" si="142"/>
        <v/>
      </c>
      <c r="I882" s="251" t="str">
        <f t="shared" ca="1" si="143"/>
        <v/>
      </c>
      <c r="J882" s="244" t="str">
        <f t="shared" ca="1" si="144"/>
        <v/>
      </c>
      <c r="K882" s="35"/>
      <c r="L882" s="148"/>
      <c r="M882" s="148"/>
      <c r="N882" s="148"/>
      <c r="O882" s="148"/>
      <c r="P882" s="148"/>
      <c r="Q882" s="148"/>
      <c r="R882" s="148"/>
      <c r="S882" s="148"/>
      <c r="T882" s="197"/>
      <c r="U882" s="35"/>
      <c r="X882" s="148"/>
      <c r="Y882" s="148"/>
      <c r="Z882" s="148"/>
      <c r="AA882" s="228" t="b">
        <f t="shared" ca="1" si="145"/>
        <v>1</v>
      </c>
      <c r="AB882" s="228" t="b">
        <f t="shared" si="146"/>
        <v>0</v>
      </c>
      <c r="AC882" s="228" t="b">
        <f ca="1">AND(Accueil!$Z$100="Régulière",Accueil!$E$5="Oui",$AA882,NOT($AB882),OR($AE882="",Accueil!$E$7="",NOT(ISNUMBER(Accueil!$E$7)),$AE882&gt;=Accueil!$E$7))</f>
        <v>0</v>
      </c>
      <c r="AD882" s="228" t="b">
        <f ca="1">AND(Accueil!$Z$100="Régulière",Accueil!$E$8="Oui",$AA882,NOT($AB882),OR($AE882="",Accueil!$E$10="",NOT(ISNUMBER(Accueil!$E$10)),$AE882&gt;=Accueil!$E$10))</f>
        <v>0</v>
      </c>
      <c r="AE882" s="247" t="str">
        <f>IF(NOT(_xlfn.ISFORMULA(A882)),IF(ISNUMBER(A882),A882,IF(NOT(_xlfn.ISFORMULA(D882)),IF(AND(ISNUMBER(D882),D882&lt;&gt;0),Accueil!$B$7,IF(NOT(_xlfn.ISFORMULA(G882)),IF(AND(ISNUMBER(G882),G882&lt;&gt;0),Accueil!$B$7,""),"")),IF(NOT(_xlfn.ISFORMULA(G882)),IF(AND(ISNUMBER(G882),G882&lt;&gt;0),Accueil!$B$7,""),""))),IF(NOT(_xlfn.ISFORMULA(D882)),IF(AND(ISNUMBER(D882),D882&lt;&gt;0),Accueil!$B$7,IF(NOT(_xlfn.ISFORMULA(G882)),IF(AND(ISNUMBER(G882),G882&lt;&gt;0),Accueil!$B$7,""),"")),IF(NOT(_xlfn.ISFORMULA(G882)),IF(AND(ISNUMBER(G882),G882&lt;&gt;0),Accueil!$B$7,""),"")))</f>
        <v/>
      </c>
      <c r="AF882" s="231" t="str">
        <f t="shared" ca="1" si="147"/>
        <v/>
      </c>
      <c r="AG882" s="231">
        <f ca="1">IF($AC882,ROUND(IF(ISNUMBER(E882),E882,0)*(IF(OR(ISNUMBER(SEARCH("Non déductible",$C882)),ISNUMBER(SEARCH("Non deductible",$C882))),0,IF(ISNUMBER(SEARCH("Repas",$C882)),0.5,IF(ISNUMBER(SEARCH("Bureau à domicile",$C882)),Accueil!$B$13,IF(OR(ISNUMBER(SEARCH("Véhicule",$C882)),ISNUMBER(SEARCH("Vehicule",$C882)),ISNUMBER(SEARCH("vehicule",$C882))),Accueil!$B$14,IFERROR(VLOOKUP($C882,$L$3:$P$43,5,FALSE),1)))))),2),0)</f>
        <v>0</v>
      </c>
      <c r="AH882" s="231">
        <f ca="1">IF($AD882,ROUND(IF(ISNUMBER(F882),F882,0)*(IF(OR(ISNUMBER(SEARCH("Non déductible",$C882)),ISNUMBER(SEARCH("Non deductible",$C882))),0,IF(ISNUMBER(SEARCH("Repas",$C882)),0.5,IF(ISNUMBER(SEARCH("Bureau à domicile",$C882)),Accueil!$B$13,IF(OR(ISNUMBER(SEARCH("Véhicule",$C882)),ISNUMBER(SEARCH("Vehicule",$C882)),ISNUMBER(SEARCH("vehicule",$C882))),Accueil!$B$14,IFERROR(VLOOKUP($C882,$L$3:$P$43,5,FALSE),1)))))),2),0)</f>
        <v>0</v>
      </c>
    </row>
    <row r="883" spans="1:34" ht="20.100000000000001" customHeight="1" x14ac:dyDescent="0.25">
      <c r="A883" s="248" t="str">
        <f>IF(NOT(_xlfn.ISFORMULA(D883)),IF(AND(ISNUMBER(D883),D883&lt;&gt;0),Accueil!$B$7,IF(NOT(_xlfn.ISFORMULA(G883)),IF(AND(ISNUMBER(G883),G883&lt;&gt;0),Accueil!$B$7,""),"")),IF(NOT(_xlfn.ISFORMULA(G883)),IF(AND(ISNUMBER(G883),G883&lt;&gt;0),Accueil!$B$7,""),""))</f>
        <v/>
      </c>
      <c r="B883" s="37"/>
      <c r="C883" s="50"/>
      <c r="D883" s="249" t="str">
        <f t="shared" ca="1" si="138"/>
        <v/>
      </c>
      <c r="E883" s="223" t="str">
        <f t="shared" ca="1" si="139"/>
        <v/>
      </c>
      <c r="F883" s="223" t="str">
        <f t="shared" ca="1" si="140"/>
        <v/>
      </c>
      <c r="G883" s="224" t="str">
        <f t="shared" ca="1" si="141"/>
        <v/>
      </c>
      <c r="H883" s="255" t="str">
        <f t="shared" ca="1" si="142"/>
        <v/>
      </c>
      <c r="I883" s="251" t="str">
        <f t="shared" ca="1" si="143"/>
        <v/>
      </c>
      <c r="J883" s="244" t="str">
        <f t="shared" ca="1" si="144"/>
        <v/>
      </c>
      <c r="K883" s="35"/>
      <c r="L883" s="148"/>
      <c r="M883" s="148"/>
      <c r="N883" s="148"/>
      <c r="O883" s="148"/>
      <c r="P883" s="148"/>
      <c r="Q883" s="148"/>
      <c r="R883" s="148"/>
      <c r="S883" s="148"/>
      <c r="T883" s="197"/>
      <c r="U883" s="35"/>
      <c r="X883" s="148"/>
      <c r="Y883" s="148"/>
      <c r="Z883" s="148"/>
      <c r="AA883" s="228" t="b">
        <f t="shared" ca="1" si="145"/>
        <v>1</v>
      </c>
      <c r="AB883" s="228" t="b">
        <f t="shared" si="146"/>
        <v>0</v>
      </c>
      <c r="AC883" s="228" t="b">
        <f ca="1">AND(Accueil!$Z$100="Régulière",Accueil!$E$5="Oui",$AA883,NOT($AB883),OR($AE883="",Accueil!$E$7="",NOT(ISNUMBER(Accueil!$E$7)),$AE883&gt;=Accueil!$E$7))</f>
        <v>0</v>
      </c>
      <c r="AD883" s="228" t="b">
        <f ca="1">AND(Accueil!$Z$100="Régulière",Accueil!$E$8="Oui",$AA883,NOT($AB883),OR($AE883="",Accueil!$E$10="",NOT(ISNUMBER(Accueil!$E$10)),$AE883&gt;=Accueil!$E$10))</f>
        <v>0</v>
      </c>
      <c r="AE883" s="247" t="str">
        <f>IF(NOT(_xlfn.ISFORMULA(A883)),IF(ISNUMBER(A883),A883,IF(NOT(_xlfn.ISFORMULA(D883)),IF(AND(ISNUMBER(D883),D883&lt;&gt;0),Accueil!$B$7,IF(NOT(_xlfn.ISFORMULA(G883)),IF(AND(ISNUMBER(G883),G883&lt;&gt;0),Accueil!$B$7,""),"")),IF(NOT(_xlfn.ISFORMULA(G883)),IF(AND(ISNUMBER(G883),G883&lt;&gt;0),Accueil!$B$7,""),""))),IF(NOT(_xlfn.ISFORMULA(D883)),IF(AND(ISNUMBER(D883),D883&lt;&gt;0),Accueil!$B$7,IF(NOT(_xlfn.ISFORMULA(G883)),IF(AND(ISNUMBER(G883),G883&lt;&gt;0),Accueil!$B$7,""),"")),IF(NOT(_xlfn.ISFORMULA(G883)),IF(AND(ISNUMBER(G883),G883&lt;&gt;0),Accueil!$B$7,""),"")))</f>
        <v/>
      </c>
      <c r="AF883" s="231" t="str">
        <f t="shared" ca="1" si="147"/>
        <v/>
      </c>
      <c r="AG883" s="231">
        <f ca="1">IF($AC883,ROUND(IF(ISNUMBER(E883),E883,0)*(IF(OR(ISNUMBER(SEARCH("Non déductible",$C883)),ISNUMBER(SEARCH("Non deductible",$C883))),0,IF(ISNUMBER(SEARCH("Repas",$C883)),0.5,IF(ISNUMBER(SEARCH("Bureau à domicile",$C883)),Accueil!$B$13,IF(OR(ISNUMBER(SEARCH("Véhicule",$C883)),ISNUMBER(SEARCH("Vehicule",$C883)),ISNUMBER(SEARCH("vehicule",$C883))),Accueil!$B$14,IFERROR(VLOOKUP($C883,$L$3:$P$43,5,FALSE),1)))))),2),0)</f>
        <v>0</v>
      </c>
      <c r="AH883" s="231">
        <f ca="1">IF($AD883,ROUND(IF(ISNUMBER(F883),F883,0)*(IF(OR(ISNUMBER(SEARCH("Non déductible",$C883)),ISNUMBER(SEARCH("Non deductible",$C883))),0,IF(ISNUMBER(SEARCH("Repas",$C883)),0.5,IF(ISNUMBER(SEARCH("Bureau à domicile",$C883)),Accueil!$B$13,IF(OR(ISNUMBER(SEARCH("Véhicule",$C883)),ISNUMBER(SEARCH("Vehicule",$C883)),ISNUMBER(SEARCH("vehicule",$C883))),Accueil!$B$14,IFERROR(VLOOKUP($C883,$L$3:$P$43,5,FALSE),1)))))),2),0)</f>
        <v>0</v>
      </c>
    </row>
    <row r="884" spans="1:34" ht="20.100000000000001" customHeight="1" x14ac:dyDescent="0.25">
      <c r="A884" s="248" t="str">
        <f>IF(NOT(_xlfn.ISFORMULA(D884)),IF(AND(ISNUMBER(D884),D884&lt;&gt;0),Accueil!$B$7,IF(NOT(_xlfn.ISFORMULA(G884)),IF(AND(ISNUMBER(G884),G884&lt;&gt;0),Accueil!$B$7,""),"")),IF(NOT(_xlfn.ISFORMULA(G884)),IF(AND(ISNUMBER(G884),G884&lt;&gt;0),Accueil!$B$7,""),""))</f>
        <v/>
      </c>
      <c r="B884" s="37"/>
      <c r="C884" s="50"/>
      <c r="D884" s="249" t="str">
        <f t="shared" ca="1" si="138"/>
        <v/>
      </c>
      <c r="E884" s="223" t="str">
        <f t="shared" ca="1" si="139"/>
        <v/>
      </c>
      <c r="F884" s="223" t="str">
        <f t="shared" ca="1" si="140"/>
        <v/>
      </c>
      <c r="G884" s="224" t="str">
        <f t="shared" ca="1" si="141"/>
        <v/>
      </c>
      <c r="H884" s="255" t="str">
        <f t="shared" ca="1" si="142"/>
        <v/>
      </c>
      <c r="I884" s="251" t="str">
        <f t="shared" ca="1" si="143"/>
        <v/>
      </c>
      <c r="J884" s="244" t="str">
        <f t="shared" ca="1" si="144"/>
        <v/>
      </c>
      <c r="K884" s="35"/>
      <c r="L884" s="148"/>
      <c r="M884" s="148"/>
      <c r="N884" s="148"/>
      <c r="O884" s="148"/>
      <c r="P884" s="148"/>
      <c r="Q884" s="148"/>
      <c r="R884" s="148"/>
      <c r="S884" s="148"/>
      <c r="T884" s="197"/>
      <c r="U884" s="35"/>
      <c r="X884" s="148"/>
      <c r="Y884" s="148"/>
      <c r="Z884" s="148"/>
      <c r="AA884" s="228" t="b">
        <f t="shared" ca="1" si="145"/>
        <v>1</v>
      </c>
      <c r="AB884" s="228" t="b">
        <f t="shared" si="146"/>
        <v>0</v>
      </c>
      <c r="AC884" s="228" t="b">
        <f ca="1">AND(Accueil!$Z$100="Régulière",Accueil!$E$5="Oui",$AA884,NOT($AB884),OR($AE884="",Accueil!$E$7="",NOT(ISNUMBER(Accueil!$E$7)),$AE884&gt;=Accueil!$E$7))</f>
        <v>0</v>
      </c>
      <c r="AD884" s="228" t="b">
        <f ca="1">AND(Accueil!$Z$100="Régulière",Accueil!$E$8="Oui",$AA884,NOT($AB884),OR($AE884="",Accueil!$E$10="",NOT(ISNUMBER(Accueil!$E$10)),$AE884&gt;=Accueil!$E$10))</f>
        <v>0</v>
      </c>
      <c r="AE884" s="247" t="str">
        <f>IF(NOT(_xlfn.ISFORMULA(A884)),IF(ISNUMBER(A884),A884,IF(NOT(_xlfn.ISFORMULA(D884)),IF(AND(ISNUMBER(D884),D884&lt;&gt;0),Accueil!$B$7,IF(NOT(_xlfn.ISFORMULA(G884)),IF(AND(ISNUMBER(G884),G884&lt;&gt;0),Accueil!$B$7,""),"")),IF(NOT(_xlfn.ISFORMULA(G884)),IF(AND(ISNUMBER(G884),G884&lt;&gt;0),Accueil!$B$7,""),""))),IF(NOT(_xlfn.ISFORMULA(D884)),IF(AND(ISNUMBER(D884),D884&lt;&gt;0),Accueil!$B$7,IF(NOT(_xlfn.ISFORMULA(G884)),IF(AND(ISNUMBER(G884),G884&lt;&gt;0),Accueil!$B$7,""),"")),IF(NOT(_xlfn.ISFORMULA(G884)),IF(AND(ISNUMBER(G884),G884&lt;&gt;0),Accueil!$B$7,""),"")))</f>
        <v/>
      </c>
      <c r="AF884" s="231" t="str">
        <f t="shared" ca="1" si="147"/>
        <v/>
      </c>
      <c r="AG884" s="231">
        <f ca="1">IF($AC884,ROUND(IF(ISNUMBER(E884),E884,0)*(IF(OR(ISNUMBER(SEARCH("Non déductible",$C884)),ISNUMBER(SEARCH("Non deductible",$C884))),0,IF(ISNUMBER(SEARCH("Repas",$C884)),0.5,IF(ISNUMBER(SEARCH("Bureau à domicile",$C884)),Accueil!$B$13,IF(OR(ISNUMBER(SEARCH("Véhicule",$C884)),ISNUMBER(SEARCH("Vehicule",$C884)),ISNUMBER(SEARCH("vehicule",$C884))),Accueil!$B$14,IFERROR(VLOOKUP($C884,$L$3:$P$43,5,FALSE),1)))))),2),0)</f>
        <v>0</v>
      </c>
      <c r="AH884" s="231">
        <f ca="1">IF($AD884,ROUND(IF(ISNUMBER(F884),F884,0)*(IF(OR(ISNUMBER(SEARCH("Non déductible",$C884)),ISNUMBER(SEARCH("Non deductible",$C884))),0,IF(ISNUMBER(SEARCH("Repas",$C884)),0.5,IF(ISNUMBER(SEARCH("Bureau à domicile",$C884)),Accueil!$B$13,IF(OR(ISNUMBER(SEARCH("Véhicule",$C884)),ISNUMBER(SEARCH("Vehicule",$C884)),ISNUMBER(SEARCH("vehicule",$C884))),Accueil!$B$14,IFERROR(VLOOKUP($C884,$L$3:$P$43,5,FALSE),1)))))),2),0)</f>
        <v>0</v>
      </c>
    </row>
    <row r="885" spans="1:34" ht="20.100000000000001" customHeight="1" x14ac:dyDescent="0.25">
      <c r="A885" s="248" t="str">
        <f>IF(NOT(_xlfn.ISFORMULA(D885)),IF(AND(ISNUMBER(D885),D885&lt;&gt;0),Accueil!$B$7,IF(NOT(_xlfn.ISFORMULA(G885)),IF(AND(ISNUMBER(G885),G885&lt;&gt;0),Accueil!$B$7,""),"")),IF(NOT(_xlfn.ISFORMULA(G885)),IF(AND(ISNUMBER(G885),G885&lt;&gt;0),Accueil!$B$7,""),""))</f>
        <v/>
      </c>
      <c r="B885" s="37"/>
      <c r="C885" s="50"/>
      <c r="D885" s="249" t="str">
        <f t="shared" ca="1" si="138"/>
        <v/>
      </c>
      <c r="E885" s="223" t="str">
        <f t="shared" ca="1" si="139"/>
        <v/>
      </c>
      <c r="F885" s="223" t="str">
        <f t="shared" ca="1" si="140"/>
        <v/>
      </c>
      <c r="G885" s="224" t="str">
        <f t="shared" ca="1" si="141"/>
        <v/>
      </c>
      <c r="H885" s="255" t="str">
        <f t="shared" ca="1" si="142"/>
        <v/>
      </c>
      <c r="I885" s="251" t="str">
        <f t="shared" ca="1" si="143"/>
        <v/>
      </c>
      <c r="J885" s="244" t="str">
        <f t="shared" ca="1" si="144"/>
        <v/>
      </c>
      <c r="K885" s="35"/>
      <c r="L885" s="148"/>
      <c r="M885" s="148"/>
      <c r="N885" s="148"/>
      <c r="O885" s="148"/>
      <c r="P885" s="148"/>
      <c r="Q885" s="148"/>
      <c r="R885" s="148"/>
      <c r="S885" s="148"/>
      <c r="T885" s="197"/>
      <c r="U885" s="35"/>
      <c r="X885" s="148"/>
      <c r="Y885" s="148"/>
      <c r="Z885" s="148"/>
      <c r="AA885" s="228" t="b">
        <f t="shared" ca="1" si="145"/>
        <v>1</v>
      </c>
      <c r="AB885" s="228" t="b">
        <f t="shared" si="146"/>
        <v>0</v>
      </c>
      <c r="AC885" s="228" t="b">
        <f ca="1">AND(Accueil!$Z$100="Régulière",Accueil!$E$5="Oui",$AA885,NOT($AB885),OR($AE885="",Accueil!$E$7="",NOT(ISNUMBER(Accueil!$E$7)),$AE885&gt;=Accueil!$E$7))</f>
        <v>0</v>
      </c>
      <c r="AD885" s="228" t="b">
        <f ca="1">AND(Accueil!$Z$100="Régulière",Accueil!$E$8="Oui",$AA885,NOT($AB885),OR($AE885="",Accueil!$E$10="",NOT(ISNUMBER(Accueil!$E$10)),$AE885&gt;=Accueil!$E$10))</f>
        <v>0</v>
      </c>
      <c r="AE885" s="247" t="str">
        <f>IF(NOT(_xlfn.ISFORMULA(A885)),IF(ISNUMBER(A885),A885,IF(NOT(_xlfn.ISFORMULA(D885)),IF(AND(ISNUMBER(D885),D885&lt;&gt;0),Accueil!$B$7,IF(NOT(_xlfn.ISFORMULA(G885)),IF(AND(ISNUMBER(G885),G885&lt;&gt;0),Accueil!$B$7,""),"")),IF(NOT(_xlfn.ISFORMULA(G885)),IF(AND(ISNUMBER(G885),G885&lt;&gt;0),Accueil!$B$7,""),""))),IF(NOT(_xlfn.ISFORMULA(D885)),IF(AND(ISNUMBER(D885),D885&lt;&gt;0),Accueil!$B$7,IF(NOT(_xlfn.ISFORMULA(G885)),IF(AND(ISNUMBER(G885),G885&lt;&gt;0),Accueil!$B$7,""),"")),IF(NOT(_xlfn.ISFORMULA(G885)),IF(AND(ISNUMBER(G885),G885&lt;&gt;0),Accueil!$B$7,""),"")))</f>
        <v/>
      </c>
      <c r="AF885" s="231" t="str">
        <f t="shared" ca="1" si="147"/>
        <v/>
      </c>
      <c r="AG885" s="231">
        <f ca="1">IF($AC885,ROUND(IF(ISNUMBER(E885),E885,0)*(IF(OR(ISNUMBER(SEARCH("Non déductible",$C885)),ISNUMBER(SEARCH("Non deductible",$C885))),0,IF(ISNUMBER(SEARCH("Repas",$C885)),0.5,IF(ISNUMBER(SEARCH("Bureau à domicile",$C885)),Accueil!$B$13,IF(OR(ISNUMBER(SEARCH("Véhicule",$C885)),ISNUMBER(SEARCH("Vehicule",$C885)),ISNUMBER(SEARCH("vehicule",$C885))),Accueil!$B$14,IFERROR(VLOOKUP($C885,$L$3:$P$43,5,FALSE),1)))))),2),0)</f>
        <v>0</v>
      </c>
      <c r="AH885" s="231">
        <f ca="1">IF($AD885,ROUND(IF(ISNUMBER(F885),F885,0)*(IF(OR(ISNUMBER(SEARCH("Non déductible",$C885)),ISNUMBER(SEARCH("Non deductible",$C885))),0,IF(ISNUMBER(SEARCH("Repas",$C885)),0.5,IF(ISNUMBER(SEARCH("Bureau à domicile",$C885)),Accueil!$B$13,IF(OR(ISNUMBER(SEARCH("Véhicule",$C885)),ISNUMBER(SEARCH("Vehicule",$C885)),ISNUMBER(SEARCH("vehicule",$C885))),Accueil!$B$14,IFERROR(VLOOKUP($C885,$L$3:$P$43,5,FALSE),1)))))),2),0)</f>
        <v>0</v>
      </c>
    </row>
    <row r="886" spans="1:34" ht="20.100000000000001" customHeight="1" x14ac:dyDescent="0.25">
      <c r="A886" s="248" t="str">
        <f>IF(NOT(_xlfn.ISFORMULA(D886)),IF(AND(ISNUMBER(D886),D886&lt;&gt;0),Accueil!$B$7,IF(NOT(_xlfn.ISFORMULA(G886)),IF(AND(ISNUMBER(G886),G886&lt;&gt;0),Accueil!$B$7,""),"")),IF(NOT(_xlfn.ISFORMULA(G886)),IF(AND(ISNUMBER(G886),G886&lt;&gt;0),Accueil!$B$7,""),""))</f>
        <v/>
      </c>
      <c r="B886" s="37"/>
      <c r="C886" s="50"/>
      <c r="D886" s="249" t="str">
        <f t="shared" ca="1" si="138"/>
        <v/>
      </c>
      <c r="E886" s="223" t="str">
        <f t="shared" ca="1" si="139"/>
        <v/>
      </c>
      <c r="F886" s="223" t="str">
        <f t="shared" ca="1" si="140"/>
        <v/>
      </c>
      <c r="G886" s="224" t="str">
        <f t="shared" ca="1" si="141"/>
        <v/>
      </c>
      <c r="H886" s="255" t="str">
        <f t="shared" ca="1" si="142"/>
        <v/>
      </c>
      <c r="I886" s="251" t="str">
        <f t="shared" ca="1" si="143"/>
        <v/>
      </c>
      <c r="J886" s="244" t="str">
        <f t="shared" ca="1" si="144"/>
        <v/>
      </c>
      <c r="K886" s="35"/>
      <c r="L886" s="148"/>
      <c r="M886" s="148"/>
      <c r="N886" s="148"/>
      <c r="O886" s="148"/>
      <c r="P886" s="148"/>
      <c r="Q886" s="148"/>
      <c r="R886" s="148"/>
      <c r="S886" s="148"/>
      <c r="T886" s="197"/>
      <c r="U886" s="35"/>
      <c r="X886" s="148"/>
      <c r="Y886" s="148"/>
      <c r="Z886" s="148"/>
      <c r="AA886" s="228" t="b">
        <f t="shared" ca="1" si="145"/>
        <v>1</v>
      </c>
      <c r="AB886" s="228" t="b">
        <f t="shared" si="146"/>
        <v>0</v>
      </c>
      <c r="AC886" s="228" t="b">
        <f ca="1">AND(Accueil!$Z$100="Régulière",Accueil!$E$5="Oui",$AA886,NOT($AB886),OR($AE886="",Accueil!$E$7="",NOT(ISNUMBER(Accueil!$E$7)),$AE886&gt;=Accueil!$E$7))</f>
        <v>0</v>
      </c>
      <c r="AD886" s="228" t="b">
        <f ca="1">AND(Accueil!$Z$100="Régulière",Accueil!$E$8="Oui",$AA886,NOT($AB886),OR($AE886="",Accueil!$E$10="",NOT(ISNUMBER(Accueil!$E$10)),$AE886&gt;=Accueil!$E$10))</f>
        <v>0</v>
      </c>
      <c r="AE886" s="247" t="str">
        <f>IF(NOT(_xlfn.ISFORMULA(A886)),IF(ISNUMBER(A886),A886,IF(NOT(_xlfn.ISFORMULA(D886)),IF(AND(ISNUMBER(D886),D886&lt;&gt;0),Accueil!$B$7,IF(NOT(_xlfn.ISFORMULA(G886)),IF(AND(ISNUMBER(G886),G886&lt;&gt;0),Accueil!$B$7,""),"")),IF(NOT(_xlfn.ISFORMULA(G886)),IF(AND(ISNUMBER(G886),G886&lt;&gt;0),Accueil!$B$7,""),""))),IF(NOT(_xlfn.ISFORMULA(D886)),IF(AND(ISNUMBER(D886),D886&lt;&gt;0),Accueil!$B$7,IF(NOT(_xlfn.ISFORMULA(G886)),IF(AND(ISNUMBER(G886),G886&lt;&gt;0),Accueil!$B$7,""),"")),IF(NOT(_xlfn.ISFORMULA(G886)),IF(AND(ISNUMBER(G886),G886&lt;&gt;0),Accueil!$B$7,""),"")))</f>
        <v/>
      </c>
      <c r="AF886" s="231" t="str">
        <f t="shared" ca="1" si="147"/>
        <v/>
      </c>
      <c r="AG886" s="231">
        <f ca="1">IF($AC886,ROUND(IF(ISNUMBER(E886),E886,0)*(IF(OR(ISNUMBER(SEARCH("Non déductible",$C886)),ISNUMBER(SEARCH("Non deductible",$C886))),0,IF(ISNUMBER(SEARCH("Repas",$C886)),0.5,IF(ISNUMBER(SEARCH("Bureau à domicile",$C886)),Accueil!$B$13,IF(OR(ISNUMBER(SEARCH("Véhicule",$C886)),ISNUMBER(SEARCH("Vehicule",$C886)),ISNUMBER(SEARCH("vehicule",$C886))),Accueil!$B$14,IFERROR(VLOOKUP($C886,$L$3:$P$43,5,FALSE),1)))))),2),0)</f>
        <v>0</v>
      </c>
      <c r="AH886" s="231">
        <f ca="1">IF($AD886,ROUND(IF(ISNUMBER(F886),F886,0)*(IF(OR(ISNUMBER(SEARCH("Non déductible",$C886)),ISNUMBER(SEARCH("Non deductible",$C886))),0,IF(ISNUMBER(SEARCH("Repas",$C886)),0.5,IF(ISNUMBER(SEARCH("Bureau à domicile",$C886)),Accueil!$B$13,IF(OR(ISNUMBER(SEARCH("Véhicule",$C886)),ISNUMBER(SEARCH("Vehicule",$C886)),ISNUMBER(SEARCH("vehicule",$C886))),Accueil!$B$14,IFERROR(VLOOKUP($C886,$L$3:$P$43,5,FALSE),1)))))),2),0)</f>
        <v>0</v>
      </c>
    </row>
    <row r="887" spans="1:34" ht="20.100000000000001" customHeight="1" x14ac:dyDescent="0.25">
      <c r="A887" s="248" t="str">
        <f>IF(NOT(_xlfn.ISFORMULA(D887)),IF(AND(ISNUMBER(D887),D887&lt;&gt;0),Accueil!$B$7,IF(NOT(_xlfn.ISFORMULA(G887)),IF(AND(ISNUMBER(G887),G887&lt;&gt;0),Accueil!$B$7,""),"")),IF(NOT(_xlfn.ISFORMULA(G887)),IF(AND(ISNUMBER(G887),G887&lt;&gt;0),Accueil!$B$7,""),""))</f>
        <v/>
      </c>
      <c r="B887" s="37"/>
      <c r="C887" s="50"/>
      <c r="D887" s="249" t="str">
        <f t="shared" ca="1" si="138"/>
        <v/>
      </c>
      <c r="E887" s="223" t="str">
        <f t="shared" ca="1" si="139"/>
        <v/>
      </c>
      <c r="F887" s="223" t="str">
        <f t="shared" ca="1" si="140"/>
        <v/>
      </c>
      <c r="G887" s="224" t="str">
        <f t="shared" ca="1" si="141"/>
        <v/>
      </c>
      <c r="H887" s="255" t="str">
        <f t="shared" ca="1" si="142"/>
        <v/>
      </c>
      <c r="I887" s="251" t="str">
        <f t="shared" ca="1" si="143"/>
        <v/>
      </c>
      <c r="J887" s="244" t="str">
        <f t="shared" ca="1" si="144"/>
        <v/>
      </c>
      <c r="K887" s="35"/>
      <c r="L887" s="148"/>
      <c r="M887" s="148"/>
      <c r="N887" s="148"/>
      <c r="O887" s="148"/>
      <c r="P887" s="148"/>
      <c r="Q887" s="148"/>
      <c r="R887" s="148"/>
      <c r="S887" s="148"/>
      <c r="T887" s="197"/>
      <c r="U887" s="35"/>
      <c r="X887" s="148"/>
      <c r="Y887" s="148"/>
      <c r="Z887" s="148"/>
      <c r="AA887" s="228" t="b">
        <f t="shared" ca="1" si="145"/>
        <v>1</v>
      </c>
      <c r="AB887" s="228" t="b">
        <f t="shared" si="146"/>
        <v>0</v>
      </c>
      <c r="AC887" s="228" t="b">
        <f ca="1">AND(Accueil!$Z$100="Régulière",Accueil!$E$5="Oui",$AA887,NOT($AB887),OR($AE887="",Accueil!$E$7="",NOT(ISNUMBER(Accueil!$E$7)),$AE887&gt;=Accueil!$E$7))</f>
        <v>0</v>
      </c>
      <c r="AD887" s="228" t="b">
        <f ca="1">AND(Accueil!$Z$100="Régulière",Accueil!$E$8="Oui",$AA887,NOT($AB887),OR($AE887="",Accueil!$E$10="",NOT(ISNUMBER(Accueil!$E$10)),$AE887&gt;=Accueil!$E$10))</f>
        <v>0</v>
      </c>
      <c r="AE887" s="247" t="str">
        <f>IF(NOT(_xlfn.ISFORMULA(A887)),IF(ISNUMBER(A887),A887,IF(NOT(_xlfn.ISFORMULA(D887)),IF(AND(ISNUMBER(D887),D887&lt;&gt;0),Accueil!$B$7,IF(NOT(_xlfn.ISFORMULA(G887)),IF(AND(ISNUMBER(G887),G887&lt;&gt;0),Accueil!$B$7,""),"")),IF(NOT(_xlfn.ISFORMULA(G887)),IF(AND(ISNUMBER(G887),G887&lt;&gt;0),Accueil!$B$7,""),""))),IF(NOT(_xlfn.ISFORMULA(D887)),IF(AND(ISNUMBER(D887),D887&lt;&gt;0),Accueil!$B$7,IF(NOT(_xlfn.ISFORMULA(G887)),IF(AND(ISNUMBER(G887),G887&lt;&gt;0),Accueil!$B$7,""),"")),IF(NOT(_xlfn.ISFORMULA(G887)),IF(AND(ISNUMBER(G887),G887&lt;&gt;0),Accueil!$B$7,""),"")))</f>
        <v/>
      </c>
      <c r="AF887" s="231" t="str">
        <f t="shared" ca="1" si="147"/>
        <v/>
      </c>
      <c r="AG887" s="231">
        <f ca="1">IF($AC887,ROUND(IF(ISNUMBER(E887),E887,0)*(IF(OR(ISNUMBER(SEARCH("Non déductible",$C887)),ISNUMBER(SEARCH("Non deductible",$C887))),0,IF(ISNUMBER(SEARCH("Repas",$C887)),0.5,IF(ISNUMBER(SEARCH("Bureau à domicile",$C887)),Accueil!$B$13,IF(OR(ISNUMBER(SEARCH("Véhicule",$C887)),ISNUMBER(SEARCH("Vehicule",$C887)),ISNUMBER(SEARCH("vehicule",$C887))),Accueil!$B$14,IFERROR(VLOOKUP($C887,$L$3:$P$43,5,FALSE),1)))))),2),0)</f>
        <v>0</v>
      </c>
      <c r="AH887" s="231">
        <f ca="1">IF($AD887,ROUND(IF(ISNUMBER(F887),F887,0)*(IF(OR(ISNUMBER(SEARCH("Non déductible",$C887)),ISNUMBER(SEARCH("Non deductible",$C887))),0,IF(ISNUMBER(SEARCH("Repas",$C887)),0.5,IF(ISNUMBER(SEARCH("Bureau à domicile",$C887)),Accueil!$B$13,IF(OR(ISNUMBER(SEARCH("Véhicule",$C887)),ISNUMBER(SEARCH("Vehicule",$C887)),ISNUMBER(SEARCH("vehicule",$C887))),Accueil!$B$14,IFERROR(VLOOKUP($C887,$L$3:$P$43,5,FALSE),1)))))),2),0)</f>
        <v>0</v>
      </c>
    </row>
    <row r="888" spans="1:34" ht="20.100000000000001" customHeight="1" x14ac:dyDescent="0.25">
      <c r="A888" s="248" t="str">
        <f>IF(NOT(_xlfn.ISFORMULA(D888)),IF(AND(ISNUMBER(D888),D888&lt;&gt;0),Accueil!$B$7,IF(NOT(_xlfn.ISFORMULA(G888)),IF(AND(ISNUMBER(G888),G888&lt;&gt;0),Accueil!$B$7,""),"")),IF(NOT(_xlfn.ISFORMULA(G888)),IF(AND(ISNUMBER(G888),G888&lt;&gt;0),Accueil!$B$7,""),""))</f>
        <v/>
      </c>
      <c r="B888" s="37"/>
      <c r="C888" s="50"/>
      <c r="D888" s="249" t="str">
        <f t="shared" ca="1" si="138"/>
        <v/>
      </c>
      <c r="E888" s="223" t="str">
        <f t="shared" ca="1" si="139"/>
        <v/>
      </c>
      <c r="F888" s="223" t="str">
        <f t="shared" ca="1" si="140"/>
        <v/>
      </c>
      <c r="G888" s="224" t="str">
        <f t="shared" ca="1" si="141"/>
        <v/>
      </c>
      <c r="H888" s="255" t="str">
        <f t="shared" ca="1" si="142"/>
        <v/>
      </c>
      <c r="I888" s="251" t="str">
        <f t="shared" ca="1" si="143"/>
        <v/>
      </c>
      <c r="J888" s="244" t="str">
        <f t="shared" ca="1" si="144"/>
        <v/>
      </c>
      <c r="K888" s="35"/>
      <c r="L888" s="148"/>
      <c r="M888" s="148"/>
      <c r="N888" s="148"/>
      <c r="O888" s="148"/>
      <c r="P888" s="148"/>
      <c r="Q888" s="148"/>
      <c r="R888" s="148"/>
      <c r="S888" s="148"/>
      <c r="T888" s="197"/>
      <c r="U888" s="35"/>
      <c r="X888" s="148"/>
      <c r="Y888" s="148"/>
      <c r="Z888" s="148"/>
      <c r="AA888" s="228" t="b">
        <f t="shared" ca="1" si="145"/>
        <v>1</v>
      </c>
      <c r="AB888" s="228" t="b">
        <f t="shared" si="146"/>
        <v>0</v>
      </c>
      <c r="AC888" s="228" t="b">
        <f ca="1">AND(Accueil!$Z$100="Régulière",Accueil!$E$5="Oui",$AA888,NOT($AB888),OR($AE888="",Accueil!$E$7="",NOT(ISNUMBER(Accueil!$E$7)),$AE888&gt;=Accueil!$E$7))</f>
        <v>0</v>
      </c>
      <c r="AD888" s="228" t="b">
        <f ca="1">AND(Accueil!$Z$100="Régulière",Accueil!$E$8="Oui",$AA888,NOT($AB888),OR($AE888="",Accueil!$E$10="",NOT(ISNUMBER(Accueil!$E$10)),$AE888&gt;=Accueil!$E$10))</f>
        <v>0</v>
      </c>
      <c r="AE888" s="247" t="str">
        <f>IF(NOT(_xlfn.ISFORMULA(A888)),IF(ISNUMBER(A888),A888,IF(NOT(_xlfn.ISFORMULA(D888)),IF(AND(ISNUMBER(D888),D888&lt;&gt;0),Accueil!$B$7,IF(NOT(_xlfn.ISFORMULA(G888)),IF(AND(ISNUMBER(G888),G888&lt;&gt;0),Accueil!$B$7,""),"")),IF(NOT(_xlfn.ISFORMULA(G888)),IF(AND(ISNUMBER(G888),G888&lt;&gt;0),Accueil!$B$7,""),""))),IF(NOT(_xlfn.ISFORMULA(D888)),IF(AND(ISNUMBER(D888),D888&lt;&gt;0),Accueil!$B$7,IF(NOT(_xlfn.ISFORMULA(G888)),IF(AND(ISNUMBER(G888),G888&lt;&gt;0),Accueil!$B$7,""),"")),IF(NOT(_xlfn.ISFORMULA(G888)),IF(AND(ISNUMBER(G888),G888&lt;&gt;0),Accueil!$B$7,""),"")))</f>
        <v/>
      </c>
      <c r="AF888" s="231" t="str">
        <f t="shared" ca="1" si="147"/>
        <v/>
      </c>
      <c r="AG888" s="231">
        <f ca="1">IF($AC888,ROUND(IF(ISNUMBER(E888),E888,0)*(IF(OR(ISNUMBER(SEARCH("Non déductible",$C888)),ISNUMBER(SEARCH("Non deductible",$C888))),0,IF(ISNUMBER(SEARCH("Repas",$C888)),0.5,IF(ISNUMBER(SEARCH("Bureau à domicile",$C888)),Accueil!$B$13,IF(OR(ISNUMBER(SEARCH("Véhicule",$C888)),ISNUMBER(SEARCH("Vehicule",$C888)),ISNUMBER(SEARCH("vehicule",$C888))),Accueil!$B$14,IFERROR(VLOOKUP($C888,$L$3:$P$43,5,FALSE),1)))))),2),0)</f>
        <v>0</v>
      </c>
      <c r="AH888" s="231">
        <f ca="1">IF($AD888,ROUND(IF(ISNUMBER(F888),F888,0)*(IF(OR(ISNUMBER(SEARCH("Non déductible",$C888)),ISNUMBER(SEARCH("Non deductible",$C888))),0,IF(ISNUMBER(SEARCH("Repas",$C888)),0.5,IF(ISNUMBER(SEARCH("Bureau à domicile",$C888)),Accueil!$B$13,IF(OR(ISNUMBER(SEARCH("Véhicule",$C888)),ISNUMBER(SEARCH("Vehicule",$C888)),ISNUMBER(SEARCH("vehicule",$C888))),Accueil!$B$14,IFERROR(VLOOKUP($C888,$L$3:$P$43,5,FALSE),1)))))),2),0)</f>
        <v>0</v>
      </c>
    </row>
    <row r="889" spans="1:34" ht="20.100000000000001" customHeight="1" x14ac:dyDescent="0.25">
      <c r="A889" s="248" t="str">
        <f>IF(NOT(_xlfn.ISFORMULA(D889)),IF(AND(ISNUMBER(D889),D889&lt;&gt;0),Accueil!$B$7,IF(NOT(_xlfn.ISFORMULA(G889)),IF(AND(ISNUMBER(G889),G889&lt;&gt;0),Accueil!$B$7,""),"")),IF(NOT(_xlfn.ISFORMULA(G889)),IF(AND(ISNUMBER(G889),G889&lt;&gt;0),Accueil!$B$7,""),""))</f>
        <v/>
      </c>
      <c r="B889" s="37"/>
      <c r="C889" s="50"/>
      <c r="D889" s="249" t="str">
        <f t="shared" ca="1" si="138"/>
        <v/>
      </c>
      <c r="E889" s="223" t="str">
        <f t="shared" ca="1" si="139"/>
        <v/>
      </c>
      <c r="F889" s="223" t="str">
        <f t="shared" ca="1" si="140"/>
        <v/>
      </c>
      <c r="G889" s="224" t="str">
        <f t="shared" ca="1" si="141"/>
        <v/>
      </c>
      <c r="H889" s="255" t="str">
        <f t="shared" ca="1" si="142"/>
        <v/>
      </c>
      <c r="I889" s="251" t="str">
        <f t="shared" ca="1" si="143"/>
        <v/>
      </c>
      <c r="J889" s="244" t="str">
        <f t="shared" ca="1" si="144"/>
        <v/>
      </c>
      <c r="K889" s="35"/>
      <c r="L889" s="148"/>
      <c r="M889" s="148"/>
      <c r="N889" s="148"/>
      <c r="O889" s="148"/>
      <c r="P889" s="148"/>
      <c r="Q889" s="148"/>
      <c r="R889" s="148"/>
      <c r="S889" s="148"/>
      <c r="T889" s="197"/>
      <c r="U889" s="35"/>
      <c r="X889" s="148"/>
      <c r="Y889" s="148"/>
      <c r="Z889" s="148"/>
      <c r="AA889" s="228" t="b">
        <f t="shared" ca="1" si="145"/>
        <v>1</v>
      </c>
      <c r="AB889" s="228" t="b">
        <f t="shared" si="146"/>
        <v>0</v>
      </c>
      <c r="AC889" s="228" t="b">
        <f ca="1">AND(Accueil!$Z$100="Régulière",Accueil!$E$5="Oui",$AA889,NOT($AB889),OR($AE889="",Accueil!$E$7="",NOT(ISNUMBER(Accueil!$E$7)),$AE889&gt;=Accueil!$E$7))</f>
        <v>0</v>
      </c>
      <c r="AD889" s="228" t="b">
        <f ca="1">AND(Accueil!$Z$100="Régulière",Accueil!$E$8="Oui",$AA889,NOT($AB889),OR($AE889="",Accueil!$E$10="",NOT(ISNUMBER(Accueil!$E$10)),$AE889&gt;=Accueil!$E$10))</f>
        <v>0</v>
      </c>
      <c r="AE889" s="247" t="str">
        <f>IF(NOT(_xlfn.ISFORMULA(A889)),IF(ISNUMBER(A889),A889,IF(NOT(_xlfn.ISFORMULA(D889)),IF(AND(ISNUMBER(D889),D889&lt;&gt;0),Accueil!$B$7,IF(NOT(_xlfn.ISFORMULA(G889)),IF(AND(ISNUMBER(G889),G889&lt;&gt;0),Accueil!$B$7,""),"")),IF(NOT(_xlfn.ISFORMULA(G889)),IF(AND(ISNUMBER(G889),G889&lt;&gt;0),Accueil!$B$7,""),""))),IF(NOT(_xlfn.ISFORMULA(D889)),IF(AND(ISNUMBER(D889),D889&lt;&gt;0),Accueil!$B$7,IF(NOT(_xlfn.ISFORMULA(G889)),IF(AND(ISNUMBER(G889),G889&lt;&gt;0),Accueil!$B$7,""),"")),IF(NOT(_xlfn.ISFORMULA(G889)),IF(AND(ISNUMBER(G889),G889&lt;&gt;0),Accueil!$B$7,""),"")))</f>
        <v/>
      </c>
      <c r="AF889" s="231" t="str">
        <f t="shared" ca="1" si="147"/>
        <v/>
      </c>
      <c r="AG889" s="231">
        <f ca="1">IF($AC889,ROUND(IF(ISNUMBER(E889),E889,0)*(IF(OR(ISNUMBER(SEARCH("Non déductible",$C889)),ISNUMBER(SEARCH("Non deductible",$C889))),0,IF(ISNUMBER(SEARCH("Repas",$C889)),0.5,IF(ISNUMBER(SEARCH("Bureau à domicile",$C889)),Accueil!$B$13,IF(OR(ISNUMBER(SEARCH("Véhicule",$C889)),ISNUMBER(SEARCH("Vehicule",$C889)),ISNUMBER(SEARCH("vehicule",$C889))),Accueil!$B$14,IFERROR(VLOOKUP($C889,$L$3:$P$43,5,FALSE),1)))))),2),0)</f>
        <v>0</v>
      </c>
      <c r="AH889" s="231">
        <f ca="1">IF($AD889,ROUND(IF(ISNUMBER(F889),F889,0)*(IF(OR(ISNUMBER(SEARCH("Non déductible",$C889)),ISNUMBER(SEARCH("Non deductible",$C889))),0,IF(ISNUMBER(SEARCH("Repas",$C889)),0.5,IF(ISNUMBER(SEARCH("Bureau à domicile",$C889)),Accueil!$B$13,IF(OR(ISNUMBER(SEARCH("Véhicule",$C889)),ISNUMBER(SEARCH("Vehicule",$C889)),ISNUMBER(SEARCH("vehicule",$C889))),Accueil!$B$14,IFERROR(VLOOKUP($C889,$L$3:$P$43,5,FALSE),1)))))),2),0)</f>
        <v>0</v>
      </c>
    </row>
    <row r="890" spans="1:34" ht="20.100000000000001" customHeight="1" x14ac:dyDescent="0.25">
      <c r="A890" s="248" t="str">
        <f>IF(NOT(_xlfn.ISFORMULA(D890)),IF(AND(ISNUMBER(D890),D890&lt;&gt;0),Accueil!$B$7,IF(NOT(_xlfn.ISFORMULA(G890)),IF(AND(ISNUMBER(G890),G890&lt;&gt;0),Accueil!$B$7,""),"")),IF(NOT(_xlfn.ISFORMULA(G890)),IF(AND(ISNUMBER(G890),G890&lt;&gt;0),Accueil!$B$7,""),""))</f>
        <v/>
      </c>
      <c r="B890" s="37"/>
      <c r="C890" s="50"/>
      <c r="D890" s="249" t="str">
        <f t="shared" ca="1" si="138"/>
        <v/>
      </c>
      <c r="E890" s="223" t="str">
        <f t="shared" ca="1" si="139"/>
        <v/>
      </c>
      <c r="F890" s="223" t="str">
        <f t="shared" ca="1" si="140"/>
        <v/>
      </c>
      <c r="G890" s="224" t="str">
        <f t="shared" ca="1" si="141"/>
        <v/>
      </c>
      <c r="H890" s="255" t="str">
        <f t="shared" ca="1" si="142"/>
        <v/>
      </c>
      <c r="I890" s="251" t="str">
        <f t="shared" ca="1" si="143"/>
        <v/>
      </c>
      <c r="J890" s="244" t="str">
        <f t="shared" ca="1" si="144"/>
        <v/>
      </c>
      <c r="K890" s="35"/>
      <c r="L890" s="148"/>
      <c r="M890" s="148"/>
      <c r="N890" s="148"/>
      <c r="O890" s="148"/>
      <c r="P890" s="148"/>
      <c r="Q890" s="148"/>
      <c r="R890" s="148"/>
      <c r="S890" s="148"/>
      <c r="T890" s="197"/>
      <c r="U890" s="35"/>
      <c r="X890" s="148"/>
      <c r="Y890" s="148"/>
      <c r="Z890" s="148"/>
      <c r="AA890" s="228" t="b">
        <f t="shared" ca="1" si="145"/>
        <v>1</v>
      </c>
      <c r="AB890" s="228" t="b">
        <f t="shared" si="146"/>
        <v>0</v>
      </c>
      <c r="AC890" s="228" t="b">
        <f ca="1">AND(Accueil!$Z$100="Régulière",Accueil!$E$5="Oui",$AA890,NOT($AB890),OR($AE890="",Accueil!$E$7="",NOT(ISNUMBER(Accueil!$E$7)),$AE890&gt;=Accueil!$E$7))</f>
        <v>0</v>
      </c>
      <c r="AD890" s="228" t="b">
        <f ca="1">AND(Accueil!$Z$100="Régulière",Accueil!$E$8="Oui",$AA890,NOT($AB890),OR($AE890="",Accueil!$E$10="",NOT(ISNUMBER(Accueil!$E$10)),$AE890&gt;=Accueil!$E$10))</f>
        <v>0</v>
      </c>
      <c r="AE890" s="247" t="str">
        <f>IF(NOT(_xlfn.ISFORMULA(A890)),IF(ISNUMBER(A890),A890,IF(NOT(_xlfn.ISFORMULA(D890)),IF(AND(ISNUMBER(D890),D890&lt;&gt;0),Accueil!$B$7,IF(NOT(_xlfn.ISFORMULA(G890)),IF(AND(ISNUMBER(G890),G890&lt;&gt;0),Accueil!$B$7,""),"")),IF(NOT(_xlfn.ISFORMULA(G890)),IF(AND(ISNUMBER(G890),G890&lt;&gt;0),Accueil!$B$7,""),""))),IF(NOT(_xlfn.ISFORMULA(D890)),IF(AND(ISNUMBER(D890),D890&lt;&gt;0),Accueil!$B$7,IF(NOT(_xlfn.ISFORMULA(G890)),IF(AND(ISNUMBER(G890),G890&lt;&gt;0),Accueil!$B$7,""),"")),IF(NOT(_xlfn.ISFORMULA(G890)),IF(AND(ISNUMBER(G890),G890&lt;&gt;0),Accueil!$B$7,""),"")))</f>
        <v/>
      </c>
      <c r="AF890" s="231" t="str">
        <f t="shared" ca="1" si="147"/>
        <v/>
      </c>
      <c r="AG890" s="231">
        <f ca="1">IF($AC890,ROUND(IF(ISNUMBER(E890),E890,0)*(IF(OR(ISNUMBER(SEARCH("Non déductible",$C890)),ISNUMBER(SEARCH("Non deductible",$C890))),0,IF(ISNUMBER(SEARCH("Repas",$C890)),0.5,IF(ISNUMBER(SEARCH("Bureau à domicile",$C890)),Accueil!$B$13,IF(OR(ISNUMBER(SEARCH("Véhicule",$C890)),ISNUMBER(SEARCH("Vehicule",$C890)),ISNUMBER(SEARCH("vehicule",$C890))),Accueil!$B$14,IFERROR(VLOOKUP($C890,$L$3:$P$43,5,FALSE),1)))))),2),0)</f>
        <v>0</v>
      </c>
      <c r="AH890" s="231">
        <f ca="1">IF($AD890,ROUND(IF(ISNUMBER(F890),F890,0)*(IF(OR(ISNUMBER(SEARCH("Non déductible",$C890)),ISNUMBER(SEARCH("Non deductible",$C890))),0,IF(ISNUMBER(SEARCH("Repas",$C890)),0.5,IF(ISNUMBER(SEARCH("Bureau à domicile",$C890)),Accueil!$B$13,IF(OR(ISNUMBER(SEARCH("Véhicule",$C890)),ISNUMBER(SEARCH("Vehicule",$C890)),ISNUMBER(SEARCH("vehicule",$C890))),Accueil!$B$14,IFERROR(VLOOKUP($C890,$L$3:$P$43,5,FALSE),1)))))),2),0)</f>
        <v>0</v>
      </c>
    </row>
    <row r="891" spans="1:34" ht="20.100000000000001" customHeight="1" x14ac:dyDescent="0.25">
      <c r="A891" s="248" t="str">
        <f>IF(NOT(_xlfn.ISFORMULA(D891)),IF(AND(ISNUMBER(D891),D891&lt;&gt;0),Accueil!$B$7,IF(NOT(_xlfn.ISFORMULA(G891)),IF(AND(ISNUMBER(G891),G891&lt;&gt;0),Accueil!$B$7,""),"")),IF(NOT(_xlfn.ISFORMULA(G891)),IF(AND(ISNUMBER(G891),G891&lt;&gt;0),Accueil!$B$7,""),""))</f>
        <v/>
      </c>
      <c r="B891" s="37"/>
      <c r="C891" s="50"/>
      <c r="D891" s="249" t="str">
        <f t="shared" ca="1" si="138"/>
        <v/>
      </c>
      <c r="E891" s="223" t="str">
        <f t="shared" ca="1" si="139"/>
        <v/>
      </c>
      <c r="F891" s="223" t="str">
        <f t="shared" ca="1" si="140"/>
        <v/>
      </c>
      <c r="G891" s="224" t="str">
        <f t="shared" ca="1" si="141"/>
        <v/>
      </c>
      <c r="H891" s="255" t="str">
        <f t="shared" ca="1" si="142"/>
        <v/>
      </c>
      <c r="I891" s="251" t="str">
        <f t="shared" ca="1" si="143"/>
        <v/>
      </c>
      <c r="J891" s="244" t="str">
        <f t="shared" ca="1" si="144"/>
        <v/>
      </c>
      <c r="K891" s="35"/>
      <c r="L891" s="148"/>
      <c r="M891" s="148"/>
      <c r="N891" s="148"/>
      <c r="O891" s="148"/>
      <c r="P891" s="148"/>
      <c r="Q891" s="148"/>
      <c r="R891" s="148"/>
      <c r="S891" s="148"/>
      <c r="T891" s="197"/>
      <c r="U891" s="35"/>
      <c r="X891" s="148"/>
      <c r="Y891" s="148"/>
      <c r="Z891" s="148"/>
      <c r="AA891" s="228" t="b">
        <f t="shared" ca="1" si="145"/>
        <v>1</v>
      </c>
      <c r="AB891" s="228" t="b">
        <f t="shared" si="146"/>
        <v>0</v>
      </c>
      <c r="AC891" s="228" t="b">
        <f ca="1">AND(Accueil!$Z$100="Régulière",Accueil!$E$5="Oui",$AA891,NOT($AB891),OR($AE891="",Accueil!$E$7="",NOT(ISNUMBER(Accueil!$E$7)),$AE891&gt;=Accueil!$E$7))</f>
        <v>0</v>
      </c>
      <c r="AD891" s="228" t="b">
        <f ca="1">AND(Accueil!$Z$100="Régulière",Accueil!$E$8="Oui",$AA891,NOT($AB891),OR($AE891="",Accueil!$E$10="",NOT(ISNUMBER(Accueil!$E$10)),$AE891&gt;=Accueil!$E$10))</f>
        <v>0</v>
      </c>
      <c r="AE891" s="247" t="str">
        <f>IF(NOT(_xlfn.ISFORMULA(A891)),IF(ISNUMBER(A891),A891,IF(NOT(_xlfn.ISFORMULA(D891)),IF(AND(ISNUMBER(D891),D891&lt;&gt;0),Accueil!$B$7,IF(NOT(_xlfn.ISFORMULA(G891)),IF(AND(ISNUMBER(G891),G891&lt;&gt;0),Accueil!$B$7,""),"")),IF(NOT(_xlfn.ISFORMULA(G891)),IF(AND(ISNUMBER(G891),G891&lt;&gt;0),Accueil!$B$7,""),""))),IF(NOT(_xlfn.ISFORMULA(D891)),IF(AND(ISNUMBER(D891),D891&lt;&gt;0),Accueil!$B$7,IF(NOT(_xlfn.ISFORMULA(G891)),IF(AND(ISNUMBER(G891),G891&lt;&gt;0),Accueil!$B$7,""),"")),IF(NOT(_xlfn.ISFORMULA(G891)),IF(AND(ISNUMBER(G891),G891&lt;&gt;0),Accueil!$B$7,""),"")))</f>
        <v/>
      </c>
      <c r="AF891" s="231" t="str">
        <f t="shared" ca="1" si="147"/>
        <v/>
      </c>
      <c r="AG891" s="231">
        <f ca="1">IF($AC891,ROUND(IF(ISNUMBER(E891),E891,0)*(IF(OR(ISNUMBER(SEARCH("Non déductible",$C891)),ISNUMBER(SEARCH("Non deductible",$C891))),0,IF(ISNUMBER(SEARCH("Repas",$C891)),0.5,IF(ISNUMBER(SEARCH("Bureau à domicile",$C891)),Accueil!$B$13,IF(OR(ISNUMBER(SEARCH("Véhicule",$C891)),ISNUMBER(SEARCH("Vehicule",$C891)),ISNUMBER(SEARCH("vehicule",$C891))),Accueil!$B$14,IFERROR(VLOOKUP($C891,$L$3:$P$43,5,FALSE),1)))))),2),0)</f>
        <v>0</v>
      </c>
      <c r="AH891" s="231">
        <f ca="1">IF($AD891,ROUND(IF(ISNUMBER(F891),F891,0)*(IF(OR(ISNUMBER(SEARCH("Non déductible",$C891)),ISNUMBER(SEARCH("Non deductible",$C891))),0,IF(ISNUMBER(SEARCH("Repas",$C891)),0.5,IF(ISNUMBER(SEARCH("Bureau à domicile",$C891)),Accueil!$B$13,IF(OR(ISNUMBER(SEARCH("Véhicule",$C891)),ISNUMBER(SEARCH("Vehicule",$C891)),ISNUMBER(SEARCH("vehicule",$C891))),Accueil!$B$14,IFERROR(VLOOKUP($C891,$L$3:$P$43,5,FALSE),1)))))),2),0)</f>
        <v>0</v>
      </c>
    </row>
    <row r="892" spans="1:34" ht="20.100000000000001" customHeight="1" x14ac:dyDescent="0.25">
      <c r="A892" s="248" t="str">
        <f>IF(NOT(_xlfn.ISFORMULA(D892)),IF(AND(ISNUMBER(D892),D892&lt;&gt;0),Accueil!$B$7,IF(NOT(_xlfn.ISFORMULA(G892)),IF(AND(ISNUMBER(G892),G892&lt;&gt;0),Accueil!$B$7,""),"")),IF(NOT(_xlfn.ISFORMULA(G892)),IF(AND(ISNUMBER(G892),G892&lt;&gt;0),Accueil!$B$7,""),""))</f>
        <v/>
      </c>
      <c r="B892" s="37"/>
      <c r="C892" s="50"/>
      <c r="D892" s="249" t="str">
        <f t="shared" ca="1" si="138"/>
        <v/>
      </c>
      <c r="E892" s="223" t="str">
        <f t="shared" ca="1" si="139"/>
        <v/>
      </c>
      <c r="F892" s="223" t="str">
        <f t="shared" ca="1" si="140"/>
        <v/>
      </c>
      <c r="G892" s="224" t="str">
        <f t="shared" ca="1" si="141"/>
        <v/>
      </c>
      <c r="H892" s="255" t="str">
        <f t="shared" ca="1" si="142"/>
        <v/>
      </c>
      <c r="I892" s="251" t="str">
        <f t="shared" ca="1" si="143"/>
        <v/>
      </c>
      <c r="J892" s="244" t="str">
        <f t="shared" ca="1" si="144"/>
        <v/>
      </c>
      <c r="K892" s="35"/>
      <c r="L892" s="148"/>
      <c r="M892" s="148"/>
      <c r="N892" s="148"/>
      <c r="O892" s="148"/>
      <c r="P892" s="148"/>
      <c r="Q892" s="148"/>
      <c r="R892" s="148"/>
      <c r="S892" s="148"/>
      <c r="T892" s="197"/>
      <c r="U892" s="35"/>
      <c r="X892" s="148"/>
      <c r="Y892" s="148"/>
      <c r="Z892" s="148"/>
      <c r="AA892" s="228" t="b">
        <f t="shared" ca="1" si="145"/>
        <v>1</v>
      </c>
      <c r="AB892" s="228" t="b">
        <f t="shared" si="146"/>
        <v>0</v>
      </c>
      <c r="AC892" s="228" t="b">
        <f ca="1">AND(Accueil!$Z$100="Régulière",Accueil!$E$5="Oui",$AA892,NOT($AB892),OR($AE892="",Accueil!$E$7="",NOT(ISNUMBER(Accueil!$E$7)),$AE892&gt;=Accueil!$E$7))</f>
        <v>0</v>
      </c>
      <c r="AD892" s="228" t="b">
        <f ca="1">AND(Accueil!$Z$100="Régulière",Accueil!$E$8="Oui",$AA892,NOT($AB892),OR($AE892="",Accueil!$E$10="",NOT(ISNUMBER(Accueil!$E$10)),$AE892&gt;=Accueil!$E$10))</f>
        <v>0</v>
      </c>
      <c r="AE892" s="247" t="str">
        <f>IF(NOT(_xlfn.ISFORMULA(A892)),IF(ISNUMBER(A892),A892,IF(NOT(_xlfn.ISFORMULA(D892)),IF(AND(ISNUMBER(D892),D892&lt;&gt;0),Accueil!$B$7,IF(NOT(_xlfn.ISFORMULA(G892)),IF(AND(ISNUMBER(G892),G892&lt;&gt;0),Accueil!$B$7,""),"")),IF(NOT(_xlfn.ISFORMULA(G892)),IF(AND(ISNUMBER(G892),G892&lt;&gt;0),Accueil!$B$7,""),""))),IF(NOT(_xlfn.ISFORMULA(D892)),IF(AND(ISNUMBER(D892),D892&lt;&gt;0),Accueil!$B$7,IF(NOT(_xlfn.ISFORMULA(G892)),IF(AND(ISNUMBER(G892),G892&lt;&gt;0),Accueil!$B$7,""),"")),IF(NOT(_xlfn.ISFORMULA(G892)),IF(AND(ISNUMBER(G892),G892&lt;&gt;0),Accueil!$B$7,""),"")))</f>
        <v/>
      </c>
      <c r="AF892" s="231" t="str">
        <f t="shared" ca="1" si="147"/>
        <v/>
      </c>
      <c r="AG892" s="231">
        <f ca="1">IF($AC892,ROUND(IF(ISNUMBER(E892),E892,0)*(IF(OR(ISNUMBER(SEARCH("Non déductible",$C892)),ISNUMBER(SEARCH("Non deductible",$C892))),0,IF(ISNUMBER(SEARCH("Repas",$C892)),0.5,IF(ISNUMBER(SEARCH("Bureau à domicile",$C892)),Accueil!$B$13,IF(OR(ISNUMBER(SEARCH("Véhicule",$C892)),ISNUMBER(SEARCH("Vehicule",$C892)),ISNUMBER(SEARCH("vehicule",$C892))),Accueil!$B$14,IFERROR(VLOOKUP($C892,$L$3:$P$43,5,FALSE),1)))))),2),0)</f>
        <v>0</v>
      </c>
      <c r="AH892" s="231">
        <f ca="1">IF($AD892,ROUND(IF(ISNUMBER(F892),F892,0)*(IF(OR(ISNUMBER(SEARCH("Non déductible",$C892)),ISNUMBER(SEARCH("Non deductible",$C892))),0,IF(ISNUMBER(SEARCH("Repas",$C892)),0.5,IF(ISNUMBER(SEARCH("Bureau à domicile",$C892)),Accueil!$B$13,IF(OR(ISNUMBER(SEARCH("Véhicule",$C892)),ISNUMBER(SEARCH("Vehicule",$C892)),ISNUMBER(SEARCH("vehicule",$C892))),Accueil!$B$14,IFERROR(VLOOKUP($C892,$L$3:$P$43,5,FALSE),1)))))),2),0)</f>
        <v>0</v>
      </c>
    </row>
    <row r="893" spans="1:34" ht="20.100000000000001" customHeight="1" x14ac:dyDescent="0.25">
      <c r="A893" s="248" t="str">
        <f>IF(NOT(_xlfn.ISFORMULA(D893)),IF(AND(ISNUMBER(D893),D893&lt;&gt;0),Accueil!$B$7,IF(NOT(_xlfn.ISFORMULA(G893)),IF(AND(ISNUMBER(G893),G893&lt;&gt;0),Accueil!$B$7,""),"")),IF(NOT(_xlfn.ISFORMULA(G893)),IF(AND(ISNUMBER(G893),G893&lt;&gt;0),Accueil!$B$7,""),""))</f>
        <v/>
      </c>
      <c r="B893" s="37"/>
      <c r="C893" s="50"/>
      <c r="D893" s="249" t="str">
        <f t="shared" ca="1" si="138"/>
        <v/>
      </c>
      <c r="E893" s="223" t="str">
        <f t="shared" ca="1" si="139"/>
        <v/>
      </c>
      <c r="F893" s="223" t="str">
        <f t="shared" ca="1" si="140"/>
        <v/>
      </c>
      <c r="G893" s="224" t="str">
        <f t="shared" ca="1" si="141"/>
        <v/>
      </c>
      <c r="H893" s="255" t="str">
        <f t="shared" ca="1" si="142"/>
        <v/>
      </c>
      <c r="I893" s="251" t="str">
        <f t="shared" ca="1" si="143"/>
        <v/>
      </c>
      <c r="J893" s="244" t="str">
        <f t="shared" ca="1" si="144"/>
        <v/>
      </c>
      <c r="K893" s="35"/>
      <c r="L893" s="148"/>
      <c r="M893" s="148"/>
      <c r="N893" s="148"/>
      <c r="O893" s="148"/>
      <c r="P893" s="148"/>
      <c r="Q893" s="148"/>
      <c r="R893" s="148"/>
      <c r="S893" s="148"/>
      <c r="T893" s="197"/>
      <c r="U893" s="35"/>
      <c r="X893" s="148"/>
      <c r="Y893" s="148"/>
      <c r="Z893" s="148"/>
      <c r="AA893" s="228" t="b">
        <f t="shared" ca="1" si="145"/>
        <v>1</v>
      </c>
      <c r="AB893" s="228" t="b">
        <f t="shared" si="146"/>
        <v>0</v>
      </c>
      <c r="AC893" s="228" t="b">
        <f ca="1">AND(Accueil!$Z$100="Régulière",Accueil!$E$5="Oui",$AA893,NOT($AB893),OR($AE893="",Accueil!$E$7="",NOT(ISNUMBER(Accueil!$E$7)),$AE893&gt;=Accueil!$E$7))</f>
        <v>0</v>
      </c>
      <c r="AD893" s="228" t="b">
        <f ca="1">AND(Accueil!$Z$100="Régulière",Accueil!$E$8="Oui",$AA893,NOT($AB893),OR($AE893="",Accueil!$E$10="",NOT(ISNUMBER(Accueil!$E$10)),$AE893&gt;=Accueil!$E$10))</f>
        <v>0</v>
      </c>
      <c r="AE893" s="247" t="str">
        <f>IF(NOT(_xlfn.ISFORMULA(A893)),IF(ISNUMBER(A893),A893,IF(NOT(_xlfn.ISFORMULA(D893)),IF(AND(ISNUMBER(D893),D893&lt;&gt;0),Accueil!$B$7,IF(NOT(_xlfn.ISFORMULA(G893)),IF(AND(ISNUMBER(G893),G893&lt;&gt;0),Accueil!$B$7,""),"")),IF(NOT(_xlfn.ISFORMULA(G893)),IF(AND(ISNUMBER(G893),G893&lt;&gt;0),Accueil!$B$7,""),""))),IF(NOT(_xlfn.ISFORMULA(D893)),IF(AND(ISNUMBER(D893),D893&lt;&gt;0),Accueil!$B$7,IF(NOT(_xlfn.ISFORMULA(G893)),IF(AND(ISNUMBER(G893),G893&lt;&gt;0),Accueil!$B$7,""),"")),IF(NOT(_xlfn.ISFORMULA(G893)),IF(AND(ISNUMBER(G893),G893&lt;&gt;0),Accueil!$B$7,""),"")))</f>
        <v/>
      </c>
      <c r="AF893" s="231" t="str">
        <f t="shared" ca="1" si="147"/>
        <v/>
      </c>
      <c r="AG893" s="231">
        <f ca="1">IF($AC893,ROUND(IF(ISNUMBER(E893),E893,0)*(IF(OR(ISNUMBER(SEARCH("Non déductible",$C893)),ISNUMBER(SEARCH("Non deductible",$C893))),0,IF(ISNUMBER(SEARCH("Repas",$C893)),0.5,IF(ISNUMBER(SEARCH("Bureau à domicile",$C893)),Accueil!$B$13,IF(OR(ISNUMBER(SEARCH("Véhicule",$C893)),ISNUMBER(SEARCH("Vehicule",$C893)),ISNUMBER(SEARCH("vehicule",$C893))),Accueil!$B$14,IFERROR(VLOOKUP($C893,$L$3:$P$43,5,FALSE),1)))))),2),0)</f>
        <v>0</v>
      </c>
      <c r="AH893" s="231">
        <f ca="1">IF($AD893,ROUND(IF(ISNUMBER(F893),F893,0)*(IF(OR(ISNUMBER(SEARCH("Non déductible",$C893)),ISNUMBER(SEARCH("Non deductible",$C893))),0,IF(ISNUMBER(SEARCH("Repas",$C893)),0.5,IF(ISNUMBER(SEARCH("Bureau à domicile",$C893)),Accueil!$B$13,IF(OR(ISNUMBER(SEARCH("Véhicule",$C893)),ISNUMBER(SEARCH("Vehicule",$C893)),ISNUMBER(SEARCH("vehicule",$C893))),Accueil!$B$14,IFERROR(VLOOKUP($C893,$L$3:$P$43,5,FALSE),1)))))),2),0)</f>
        <v>0</v>
      </c>
    </row>
    <row r="894" spans="1:34" ht="20.100000000000001" customHeight="1" x14ac:dyDescent="0.25">
      <c r="A894" s="248" t="str">
        <f>IF(NOT(_xlfn.ISFORMULA(D894)),IF(AND(ISNUMBER(D894),D894&lt;&gt;0),Accueil!$B$7,IF(NOT(_xlfn.ISFORMULA(G894)),IF(AND(ISNUMBER(G894),G894&lt;&gt;0),Accueil!$B$7,""),"")),IF(NOT(_xlfn.ISFORMULA(G894)),IF(AND(ISNUMBER(G894),G894&lt;&gt;0),Accueil!$B$7,""),""))</f>
        <v/>
      </c>
      <c r="B894" s="37"/>
      <c r="C894" s="50"/>
      <c r="D894" s="249" t="str">
        <f t="shared" ca="1" si="138"/>
        <v/>
      </c>
      <c r="E894" s="223" t="str">
        <f t="shared" ca="1" si="139"/>
        <v/>
      </c>
      <c r="F894" s="223" t="str">
        <f t="shared" ca="1" si="140"/>
        <v/>
      </c>
      <c r="G894" s="224" t="str">
        <f t="shared" ca="1" si="141"/>
        <v/>
      </c>
      <c r="H894" s="255" t="str">
        <f t="shared" ca="1" si="142"/>
        <v/>
      </c>
      <c r="I894" s="251" t="str">
        <f t="shared" ca="1" si="143"/>
        <v/>
      </c>
      <c r="J894" s="244" t="str">
        <f t="shared" ca="1" si="144"/>
        <v/>
      </c>
      <c r="K894" s="35"/>
      <c r="L894" s="148"/>
      <c r="M894" s="148"/>
      <c r="N894" s="148"/>
      <c r="O894" s="148"/>
      <c r="P894" s="148"/>
      <c r="Q894" s="148"/>
      <c r="R894" s="148"/>
      <c r="S894" s="148"/>
      <c r="T894" s="197"/>
      <c r="U894" s="35"/>
      <c r="X894" s="148"/>
      <c r="Y894" s="148"/>
      <c r="Z894" s="148"/>
      <c r="AA894" s="228" t="b">
        <f t="shared" ca="1" si="145"/>
        <v>1</v>
      </c>
      <c r="AB894" s="228" t="b">
        <f t="shared" si="146"/>
        <v>0</v>
      </c>
      <c r="AC894" s="228" t="b">
        <f ca="1">AND(Accueil!$Z$100="Régulière",Accueil!$E$5="Oui",$AA894,NOT($AB894),OR($AE894="",Accueil!$E$7="",NOT(ISNUMBER(Accueil!$E$7)),$AE894&gt;=Accueil!$E$7))</f>
        <v>0</v>
      </c>
      <c r="AD894" s="228" t="b">
        <f ca="1">AND(Accueil!$Z$100="Régulière",Accueil!$E$8="Oui",$AA894,NOT($AB894),OR($AE894="",Accueil!$E$10="",NOT(ISNUMBER(Accueil!$E$10)),$AE894&gt;=Accueil!$E$10))</f>
        <v>0</v>
      </c>
      <c r="AE894" s="247" t="str">
        <f>IF(NOT(_xlfn.ISFORMULA(A894)),IF(ISNUMBER(A894),A894,IF(NOT(_xlfn.ISFORMULA(D894)),IF(AND(ISNUMBER(D894),D894&lt;&gt;0),Accueil!$B$7,IF(NOT(_xlfn.ISFORMULA(G894)),IF(AND(ISNUMBER(G894),G894&lt;&gt;0),Accueil!$B$7,""),"")),IF(NOT(_xlfn.ISFORMULA(G894)),IF(AND(ISNUMBER(G894),G894&lt;&gt;0),Accueil!$B$7,""),""))),IF(NOT(_xlfn.ISFORMULA(D894)),IF(AND(ISNUMBER(D894),D894&lt;&gt;0),Accueil!$B$7,IF(NOT(_xlfn.ISFORMULA(G894)),IF(AND(ISNUMBER(G894),G894&lt;&gt;0),Accueil!$B$7,""),"")),IF(NOT(_xlfn.ISFORMULA(G894)),IF(AND(ISNUMBER(G894),G894&lt;&gt;0),Accueil!$B$7,""),"")))</f>
        <v/>
      </c>
      <c r="AF894" s="231" t="str">
        <f t="shared" ca="1" si="147"/>
        <v/>
      </c>
      <c r="AG894" s="231">
        <f ca="1">IF($AC894,ROUND(IF(ISNUMBER(E894),E894,0)*(IF(OR(ISNUMBER(SEARCH("Non déductible",$C894)),ISNUMBER(SEARCH("Non deductible",$C894))),0,IF(ISNUMBER(SEARCH("Repas",$C894)),0.5,IF(ISNUMBER(SEARCH("Bureau à domicile",$C894)),Accueil!$B$13,IF(OR(ISNUMBER(SEARCH("Véhicule",$C894)),ISNUMBER(SEARCH("Vehicule",$C894)),ISNUMBER(SEARCH("vehicule",$C894))),Accueil!$B$14,IFERROR(VLOOKUP($C894,$L$3:$P$43,5,FALSE),1)))))),2),0)</f>
        <v>0</v>
      </c>
      <c r="AH894" s="231">
        <f ca="1">IF($AD894,ROUND(IF(ISNUMBER(F894),F894,0)*(IF(OR(ISNUMBER(SEARCH("Non déductible",$C894)),ISNUMBER(SEARCH("Non deductible",$C894))),0,IF(ISNUMBER(SEARCH("Repas",$C894)),0.5,IF(ISNUMBER(SEARCH("Bureau à domicile",$C894)),Accueil!$B$13,IF(OR(ISNUMBER(SEARCH("Véhicule",$C894)),ISNUMBER(SEARCH("Vehicule",$C894)),ISNUMBER(SEARCH("vehicule",$C894))),Accueil!$B$14,IFERROR(VLOOKUP($C894,$L$3:$P$43,5,FALSE),1)))))),2),0)</f>
        <v>0</v>
      </c>
    </row>
    <row r="895" spans="1:34" ht="20.100000000000001" customHeight="1" x14ac:dyDescent="0.25">
      <c r="A895" s="248" t="str">
        <f>IF(NOT(_xlfn.ISFORMULA(D895)),IF(AND(ISNUMBER(D895),D895&lt;&gt;0),Accueil!$B$7,IF(NOT(_xlfn.ISFORMULA(G895)),IF(AND(ISNUMBER(G895),G895&lt;&gt;0),Accueil!$B$7,""),"")),IF(NOT(_xlfn.ISFORMULA(G895)),IF(AND(ISNUMBER(G895),G895&lt;&gt;0),Accueil!$B$7,""),""))</f>
        <v/>
      </c>
      <c r="B895" s="37"/>
      <c r="C895" s="50"/>
      <c r="D895" s="249" t="str">
        <f t="shared" ca="1" si="138"/>
        <v/>
      </c>
      <c r="E895" s="223" t="str">
        <f t="shared" ca="1" si="139"/>
        <v/>
      </c>
      <c r="F895" s="223" t="str">
        <f t="shared" ca="1" si="140"/>
        <v/>
      </c>
      <c r="G895" s="224" t="str">
        <f t="shared" ca="1" si="141"/>
        <v/>
      </c>
      <c r="H895" s="255" t="str">
        <f t="shared" ca="1" si="142"/>
        <v/>
      </c>
      <c r="I895" s="251" t="str">
        <f t="shared" ca="1" si="143"/>
        <v/>
      </c>
      <c r="J895" s="244" t="str">
        <f t="shared" ca="1" si="144"/>
        <v/>
      </c>
      <c r="K895" s="35"/>
      <c r="L895" s="148"/>
      <c r="M895" s="148"/>
      <c r="N895" s="148"/>
      <c r="O895" s="148"/>
      <c r="P895" s="148"/>
      <c r="Q895" s="148"/>
      <c r="R895" s="148"/>
      <c r="S895" s="148"/>
      <c r="T895" s="197"/>
      <c r="U895" s="35"/>
      <c r="X895" s="148"/>
      <c r="Y895" s="148"/>
      <c r="Z895" s="148"/>
      <c r="AA895" s="228" t="b">
        <f t="shared" ca="1" si="145"/>
        <v>1</v>
      </c>
      <c r="AB895" s="228" t="b">
        <f t="shared" si="146"/>
        <v>0</v>
      </c>
      <c r="AC895" s="228" t="b">
        <f ca="1">AND(Accueil!$Z$100="Régulière",Accueil!$E$5="Oui",$AA895,NOT($AB895),OR($AE895="",Accueil!$E$7="",NOT(ISNUMBER(Accueil!$E$7)),$AE895&gt;=Accueil!$E$7))</f>
        <v>0</v>
      </c>
      <c r="AD895" s="228" t="b">
        <f ca="1">AND(Accueil!$Z$100="Régulière",Accueil!$E$8="Oui",$AA895,NOT($AB895),OR($AE895="",Accueil!$E$10="",NOT(ISNUMBER(Accueil!$E$10)),$AE895&gt;=Accueil!$E$10))</f>
        <v>0</v>
      </c>
      <c r="AE895" s="247" t="str">
        <f>IF(NOT(_xlfn.ISFORMULA(A895)),IF(ISNUMBER(A895),A895,IF(NOT(_xlfn.ISFORMULA(D895)),IF(AND(ISNUMBER(D895),D895&lt;&gt;0),Accueil!$B$7,IF(NOT(_xlfn.ISFORMULA(G895)),IF(AND(ISNUMBER(G895),G895&lt;&gt;0),Accueil!$B$7,""),"")),IF(NOT(_xlfn.ISFORMULA(G895)),IF(AND(ISNUMBER(G895),G895&lt;&gt;0),Accueil!$B$7,""),""))),IF(NOT(_xlfn.ISFORMULA(D895)),IF(AND(ISNUMBER(D895),D895&lt;&gt;0),Accueil!$B$7,IF(NOT(_xlfn.ISFORMULA(G895)),IF(AND(ISNUMBER(G895),G895&lt;&gt;0),Accueil!$B$7,""),"")),IF(NOT(_xlfn.ISFORMULA(G895)),IF(AND(ISNUMBER(G895),G895&lt;&gt;0),Accueil!$B$7,""),"")))</f>
        <v/>
      </c>
      <c r="AF895" s="231" t="str">
        <f t="shared" ca="1" si="147"/>
        <v/>
      </c>
      <c r="AG895" s="231">
        <f ca="1">IF($AC895,ROUND(IF(ISNUMBER(E895),E895,0)*(IF(OR(ISNUMBER(SEARCH("Non déductible",$C895)),ISNUMBER(SEARCH("Non deductible",$C895))),0,IF(ISNUMBER(SEARCH("Repas",$C895)),0.5,IF(ISNUMBER(SEARCH("Bureau à domicile",$C895)),Accueil!$B$13,IF(OR(ISNUMBER(SEARCH("Véhicule",$C895)),ISNUMBER(SEARCH("Vehicule",$C895)),ISNUMBER(SEARCH("vehicule",$C895))),Accueil!$B$14,IFERROR(VLOOKUP($C895,$L$3:$P$43,5,FALSE),1)))))),2),0)</f>
        <v>0</v>
      </c>
      <c r="AH895" s="231">
        <f ca="1">IF($AD895,ROUND(IF(ISNUMBER(F895),F895,0)*(IF(OR(ISNUMBER(SEARCH("Non déductible",$C895)),ISNUMBER(SEARCH("Non deductible",$C895))),0,IF(ISNUMBER(SEARCH("Repas",$C895)),0.5,IF(ISNUMBER(SEARCH("Bureau à domicile",$C895)),Accueil!$B$13,IF(OR(ISNUMBER(SEARCH("Véhicule",$C895)),ISNUMBER(SEARCH("Vehicule",$C895)),ISNUMBER(SEARCH("vehicule",$C895))),Accueil!$B$14,IFERROR(VLOOKUP($C895,$L$3:$P$43,5,FALSE),1)))))),2),0)</f>
        <v>0</v>
      </c>
    </row>
    <row r="896" spans="1:34" ht="20.100000000000001" customHeight="1" x14ac:dyDescent="0.25">
      <c r="A896" s="248" t="str">
        <f>IF(NOT(_xlfn.ISFORMULA(D896)),IF(AND(ISNUMBER(D896),D896&lt;&gt;0),Accueil!$B$7,IF(NOT(_xlfn.ISFORMULA(G896)),IF(AND(ISNUMBER(G896),G896&lt;&gt;0),Accueil!$B$7,""),"")),IF(NOT(_xlfn.ISFORMULA(G896)),IF(AND(ISNUMBER(G896),G896&lt;&gt;0),Accueil!$B$7,""),""))</f>
        <v/>
      </c>
      <c r="B896" s="37"/>
      <c r="C896" s="50"/>
      <c r="D896" s="249" t="str">
        <f t="shared" ca="1" si="138"/>
        <v/>
      </c>
      <c r="E896" s="223" t="str">
        <f t="shared" ca="1" si="139"/>
        <v/>
      </c>
      <c r="F896" s="223" t="str">
        <f t="shared" ca="1" si="140"/>
        <v/>
      </c>
      <c r="G896" s="224" t="str">
        <f t="shared" ca="1" si="141"/>
        <v/>
      </c>
      <c r="H896" s="255" t="str">
        <f t="shared" ca="1" si="142"/>
        <v/>
      </c>
      <c r="I896" s="251" t="str">
        <f t="shared" ca="1" si="143"/>
        <v/>
      </c>
      <c r="J896" s="244" t="str">
        <f t="shared" ca="1" si="144"/>
        <v/>
      </c>
      <c r="K896" s="35"/>
      <c r="L896" s="148"/>
      <c r="M896" s="148"/>
      <c r="N896" s="148"/>
      <c r="O896" s="148"/>
      <c r="P896" s="148"/>
      <c r="Q896" s="148"/>
      <c r="R896" s="148"/>
      <c r="S896" s="148"/>
      <c r="T896" s="197"/>
      <c r="U896" s="35"/>
      <c r="X896" s="148"/>
      <c r="Y896" s="148"/>
      <c r="Z896" s="148"/>
      <c r="AA896" s="228" t="b">
        <f t="shared" ca="1" si="145"/>
        <v>1</v>
      </c>
      <c r="AB896" s="228" t="b">
        <f t="shared" si="146"/>
        <v>0</v>
      </c>
      <c r="AC896" s="228" t="b">
        <f ca="1">AND(Accueil!$Z$100="Régulière",Accueil!$E$5="Oui",$AA896,NOT($AB896),OR($AE896="",Accueil!$E$7="",NOT(ISNUMBER(Accueil!$E$7)),$AE896&gt;=Accueil!$E$7))</f>
        <v>0</v>
      </c>
      <c r="AD896" s="228" t="b">
        <f ca="1">AND(Accueil!$Z$100="Régulière",Accueil!$E$8="Oui",$AA896,NOT($AB896),OR($AE896="",Accueil!$E$10="",NOT(ISNUMBER(Accueil!$E$10)),$AE896&gt;=Accueil!$E$10))</f>
        <v>0</v>
      </c>
      <c r="AE896" s="247" t="str">
        <f>IF(NOT(_xlfn.ISFORMULA(A896)),IF(ISNUMBER(A896),A896,IF(NOT(_xlfn.ISFORMULA(D896)),IF(AND(ISNUMBER(D896),D896&lt;&gt;0),Accueil!$B$7,IF(NOT(_xlfn.ISFORMULA(G896)),IF(AND(ISNUMBER(G896),G896&lt;&gt;0),Accueil!$B$7,""),"")),IF(NOT(_xlfn.ISFORMULA(G896)),IF(AND(ISNUMBER(G896),G896&lt;&gt;0),Accueil!$B$7,""),""))),IF(NOT(_xlfn.ISFORMULA(D896)),IF(AND(ISNUMBER(D896),D896&lt;&gt;0),Accueil!$B$7,IF(NOT(_xlfn.ISFORMULA(G896)),IF(AND(ISNUMBER(G896),G896&lt;&gt;0),Accueil!$B$7,""),"")),IF(NOT(_xlfn.ISFORMULA(G896)),IF(AND(ISNUMBER(G896),G896&lt;&gt;0),Accueil!$B$7,""),"")))</f>
        <v/>
      </c>
      <c r="AF896" s="231" t="str">
        <f t="shared" ca="1" si="147"/>
        <v/>
      </c>
      <c r="AG896" s="231">
        <f ca="1">IF($AC896,ROUND(IF(ISNUMBER(E896),E896,0)*(IF(OR(ISNUMBER(SEARCH("Non déductible",$C896)),ISNUMBER(SEARCH("Non deductible",$C896))),0,IF(ISNUMBER(SEARCH("Repas",$C896)),0.5,IF(ISNUMBER(SEARCH("Bureau à domicile",$C896)),Accueil!$B$13,IF(OR(ISNUMBER(SEARCH("Véhicule",$C896)),ISNUMBER(SEARCH("Vehicule",$C896)),ISNUMBER(SEARCH("vehicule",$C896))),Accueil!$B$14,IFERROR(VLOOKUP($C896,$L$3:$P$43,5,FALSE),1)))))),2),0)</f>
        <v>0</v>
      </c>
      <c r="AH896" s="231">
        <f ca="1">IF($AD896,ROUND(IF(ISNUMBER(F896),F896,0)*(IF(OR(ISNUMBER(SEARCH("Non déductible",$C896)),ISNUMBER(SEARCH("Non deductible",$C896))),0,IF(ISNUMBER(SEARCH("Repas",$C896)),0.5,IF(ISNUMBER(SEARCH("Bureau à domicile",$C896)),Accueil!$B$13,IF(OR(ISNUMBER(SEARCH("Véhicule",$C896)),ISNUMBER(SEARCH("Vehicule",$C896)),ISNUMBER(SEARCH("vehicule",$C896))),Accueil!$B$14,IFERROR(VLOOKUP($C896,$L$3:$P$43,5,FALSE),1)))))),2),0)</f>
        <v>0</v>
      </c>
    </row>
    <row r="897" spans="1:34" ht="20.100000000000001" customHeight="1" x14ac:dyDescent="0.25">
      <c r="A897" s="248" t="str">
        <f>IF(NOT(_xlfn.ISFORMULA(D897)),IF(AND(ISNUMBER(D897),D897&lt;&gt;0),Accueil!$B$7,IF(NOT(_xlfn.ISFORMULA(G897)),IF(AND(ISNUMBER(G897),G897&lt;&gt;0),Accueil!$B$7,""),"")),IF(NOT(_xlfn.ISFORMULA(G897)),IF(AND(ISNUMBER(G897),G897&lt;&gt;0),Accueil!$B$7,""),""))</f>
        <v/>
      </c>
      <c r="B897" s="37"/>
      <c r="C897" s="50"/>
      <c r="D897" s="249" t="str">
        <f t="shared" ca="1" si="138"/>
        <v/>
      </c>
      <c r="E897" s="223" t="str">
        <f t="shared" ca="1" si="139"/>
        <v/>
      </c>
      <c r="F897" s="223" t="str">
        <f t="shared" ca="1" si="140"/>
        <v/>
      </c>
      <c r="G897" s="224" t="str">
        <f t="shared" ca="1" si="141"/>
        <v/>
      </c>
      <c r="H897" s="255" t="str">
        <f t="shared" ca="1" si="142"/>
        <v/>
      </c>
      <c r="I897" s="251" t="str">
        <f t="shared" ca="1" si="143"/>
        <v/>
      </c>
      <c r="J897" s="244" t="str">
        <f t="shared" ca="1" si="144"/>
        <v/>
      </c>
      <c r="K897" s="35"/>
      <c r="L897" s="148"/>
      <c r="M897" s="148"/>
      <c r="N897" s="148"/>
      <c r="O897" s="148"/>
      <c r="P897" s="148"/>
      <c r="Q897" s="148"/>
      <c r="R897" s="148"/>
      <c r="S897" s="148"/>
      <c r="T897" s="197"/>
      <c r="U897" s="35"/>
      <c r="X897" s="148"/>
      <c r="Y897" s="148"/>
      <c r="Z897" s="148"/>
      <c r="AA897" s="228" t="b">
        <f t="shared" ca="1" si="145"/>
        <v>1</v>
      </c>
      <c r="AB897" s="228" t="b">
        <f t="shared" si="146"/>
        <v>0</v>
      </c>
      <c r="AC897" s="228" t="b">
        <f ca="1">AND(Accueil!$Z$100="Régulière",Accueil!$E$5="Oui",$AA897,NOT($AB897),OR($AE897="",Accueil!$E$7="",NOT(ISNUMBER(Accueil!$E$7)),$AE897&gt;=Accueil!$E$7))</f>
        <v>0</v>
      </c>
      <c r="AD897" s="228" t="b">
        <f ca="1">AND(Accueil!$Z$100="Régulière",Accueil!$E$8="Oui",$AA897,NOT($AB897),OR($AE897="",Accueil!$E$10="",NOT(ISNUMBER(Accueil!$E$10)),$AE897&gt;=Accueil!$E$10))</f>
        <v>0</v>
      </c>
      <c r="AE897" s="247" t="str">
        <f>IF(NOT(_xlfn.ISFORMULA(A897)),IF(ISNUMBER(A897),A897,IF(NOT(_xlfn.ISFORMULA(D897)),IF(AND(ISNUMBER(D897),D897&lt;&gt;0),Accueil!$B$7,IF(NOT(_xlfn.ISFORMULA(G897)),IF(AND(ISNUMBER(G897),G897&lt;&gt;0),Accueil!$B$7,""),"")),IF(NOT(_xlfn.ISFORMULA(G897)),IF(AND(ISNUMBER(G897),G897&lt;&gt;0),Accueil!$B$7,""),""))),IF(NOT(_xlfn.ISFORMULA(D897)),IF(AND(ISNUMBER(D897),D897&lt;&gt;0),Accueil!$B$7,IF(NOT(_xlfn.ISFORMULA(G897)),IF(AND(ISNUMBER(G897),G897&lt;&gt;0),Accueil!$B$7,""),"")),IF(NOT(_xlfn.ISFORMULA(G897)),IF(AND(ISNUMBER(G897),G897&lt;&gt;0),Accueil!$B$7,""),"")))</f>
        <v/>
      </c>
      <c r="AF897" s="231" t="str">
        <f t="shared" ca="1" si="147"/>
        <v/>
      </c>
      <c r="AG897" s="231">
        <f ca="1">IF($AC897,ROUND(IF(ISNUMBER(E897),E897,0)*(IF(OR(ISNUMBER(SEARCH("Non déductible",$C897)),ISNUMBER(SEARCH("Non deductible",$C897))),0,IF(ISNUMBER(SEARCH("Repas",$C897)),0.5,IF(ISNUMBER(SEARCH("Bureau à domicile",$C897)),Accueil!$B$13,IF(OR(ISNUMBER(SEARCH("Véhicule",$C897)),ISNUMBER(SEARCH("Vehicule",$C897)),ISNUMBER(SEARCH("vehicule",$C897))),Accueil!$B$14,IFERROR(VLOOKUP($C897,$L$3:$P$43,5,FALSE),1)))))),2),0)</f>
        <v>0</v>
      </c>
      <c r="AH897" s="231">
        <f ca="1">IF($AD897,ROUND(IF(ISNUMBER(F897),F897,0)*(IF(OR(ISNUMBER(SEARCH("Non déductible",$C897)),ISNUMBER(SEARCH("Non deductible",$C897))),0,IF(ISNUMBER(SEARCH("Repas",$C897)),0.5,IF(ISNUMBER(SEARCH("Bureau à domicile",$C897)),Accueil!$B$13,IF(OR(ISNUMBER(SEARCH("Véhicule",$C897)),ISNUMBER(SEARCH("Vehicule",$C897)),ISNUMBER(SEARCH("vehicule",$C897))),Accueil!$B$14,IFERROR(VLOOKUP($C897,$L$3:$P$43,5,FALSE),1)))))),2),0)</f>
        <v>0</v>
      </c>
    </row>
    <row r="898" spans="1:34" ht="20.100000000000001" customHeight="1" x14ac:dyDescent="0.25">
      <c r="A898" s="248" t="str">
        <f>IF(NOT(_xlfn.ISFORMULA(D898)),IF(AND(ISNUMBER(D898),D898&lt;&gt;0),Accueil!$B$7,IF(NOT(_xlfn.ISFORMULA(G898)),IF(AND(ISNUMBER(G898),G898&lt;&gt;0),Accueil!$B$7,""),"")),IF(NOT(_xlfn.ISFORMULA(G898)),IF(AND(ISNUMBER(G898),G898&lt;&gt;0),Accueil!$B$7,""),""))</f>
        <v/>
      </c>
      <c r="B898" s="37"/>
      <c r="C898" s="50"/>
      <c r="D898" s="249" t="str">
        <f t="shared" ca="1" si="138"/>
        <v/>
      </c>
      <c r="E898" s="223" t="str">
        <f t="shared" ca="1" si="139"/>
        <v/>
      </c>
      <c r="F898" s="223" t="str">
        <f t="shared" ca="1" si="140"/>
        <v/>
      </c>
      <c r="G898" s="224" t="str">
        <f t="shared" ca="1" si="141"/>
        <v/>
      </c>
      <c r="H898" s="255" t="str">
        <f t="shared" ca="1" si="142"/>
        <v/>
      </c>
      <c r="I898" s="251" t="str">
        <f t="shared" ca="1" si="143"/>
        <v/>
      </c>
      <c r="J898" s="244" t="str">
        <f t="shared" ca="1" si="144"/>
        <v/>
      </c>
      <c r="K898" s="35"/>
      <c r="L898" s="148"/>
      <c r="M898" s="148"/>
      <c r="N898" s="148"/>
      <c r="O898" s="148"/>
      <c r="P898" s="148"/>
      <c r="Q898" s="148"/>
      <c r="R898" s="148"/>
      <c r="S898" s="148"/>
      <c r="T898" s="197"/>
      <c r="U898" s="35"/>
      <c r="X898" s="148"/>
      <c r="Y898" s="148"/>
      <c r="Z898" s="148"/>
      <c r="AA898" s="228" t="b">
        <f t="shared" ca="1" si="145"/>
        <v>1</v>
      </c>
      <c r="AB898" s="228" t="b">
        <f t="shared" si="146"/>
        <v>0</v>
      </c>
      <c r="AC898" s="228" t="b">
        <f ca="1">AND(Accueil!$Z$100="Régulière",Accueil!$E$5="Oui",$AA898,NOT($AB898),OR($AE898="",Accueil!$E$7="",NOT(ISNUMBER(Accueil!$E$7)),$AE898&gt;=Accueil!$E$7))</f>
        <v>0</v>
      </c>
      <c r="AD898" s="228" t="b">
        <f ca="1">AND(Accueil!$Z$100="Régulière",Accueil!$E$8="Oui",$AA898,NOT($AB898),OR($AE898="",Accueil!$E$10="",NOT(ISNUMBER(Accueil!$E$10)),$AE898&gt;=Accueil!$E$10))</f>
        <v>0</v>
      </c>
      <c r="AE898" s="247" t="str">
        <f>IF(NOT(_xlfn.ISFORMULA(A898)),IF(ISNUMBER(A898),A898,IF(NOT(_xlfn.ISFORMULA(D898)),IF(AND(ISNUMBER(D898),D898&lt;&gt;0),Accueil!$B$7,IF(NOT(_xlfn.ISFORMULA(G898)),IF(AND(ISNUMBER(G898),G898&lt;&gt;0),Accueil!$B$7,""),"")),IF(NOT(_xlfn.ISFORMULA(G898)),IF(AND(ISNUMBER(G898),G898&lt;&gt;0),Accueil!$B$7,""),""))),IF(NOT(_xlfn.ISFORMULA(D898)),IF(AND(ISNUMBER(D898),D898&lt;&gt;0),Accueil!$B$7,IF(NOT(_xlfn.ISFORMULA(G898)),IF(AND(ISNUMBER(G898),G898&lt;&gt;0),Accueil!$B$7,""),"")),IF(NOT(_xlfn.ISFORMULA(G898)),IF(AND(ISNUMBER(G898),G898&lt;&gt;0),Accueil!$B$7,""),"")))</f>
        <v/>
      </c>
      <c r="AF898" s="231" t="str">
        <f t="shared" ca="1" si="147"/>
        <v/>
      </c>
      <c r="AG898" s="231">
        <f ca="1">IF($AC898,ROUND(IF(ISNUMBER(E898),E898,0)*(IF(OR(ISNUMBER(SEARCH("Non déductible",$C898)),ISNUMBER(SEARCH("Non deductible",$C898))),0,IF(ISNUMBER(SEARCH("Repas",$C898)),0.5,IF(ISNUMBER(SEARCH("Bureau à domicile",$C898)),Accueil!$B$13,IF(OR(ISNUMBER(SEARCH("Véhicule",$C898)),ISNUMBER(SEARCH("Vehicule",$C898)),ISNUMBER(SEARCH("vehicule",$C898))),Accueil!$B$14,IFERROR(VLOOKUP($C898,$L$3:$P$43,5,FALSE),1)))))),2),0)</f>
        <v>0</v>
      </c>
      <c r="AH898" s="231">
        <f ca="1">IF($AD898,ROUND(IF(ISNUMBER(F898),F898,0)*(IF(OR(ISNUMBER(SEARCH("Non déductible",$C898)),ISNUMBER(SEARCH("Non deductible",$C898))),0,IF(ISNUMBER(SEARCH("Repas",$C898)),0.5,IF(ISNUMBER(SEARCH("Bureau à domicile",$C898)),Accueil!$B$13,IF(OR(ISNUMBER(SEARCH("Véhicule",$C898)),ISNUMBER(SEARCH("Vehicule",$C898)),ISNUMBER(SEARCH("vehicule",$C898))),Accueil!$B$14,IFERROR(VLOOKUP($C898,$L$3:$P$43,5,FALSE),1)))))),2),0)</f>
        <v>0</v>
      </c>
    </row>
    <row r="899" spans="1:34" ht="20.100000000000001" customHeight="1" x14ac:dyDescent="0.25">
      <c r="A899" s="248" t="str">
        <f>IF(NOT(_xlfn.ISFORMULA(D899)),IF(AND(ISNUMBER(D899),D899&lt;&gt;0),Accueil!$B$7,IF(NOT(_xlfn.ISFORMULA(G899)),IF(AND(ISNUMBER(G899),G899&lt;&gt;0),Accueil!$B$7,""),"")),IF(NOT(_xlfn.ISFORMULA(G899)),IF(AND(ISNUMBER(G899),G899&lt;&gt;0),Accueil!$B$7,""),""))</f>
        <v/>
      </c>
      <c r="B899" s="37"/>
      <c r="C899" s="50"/>
      <c r="D899" s="249" t="str">
        <f t="shared" ref="D899:D962" ca="1" si="148">IF(AND(NOT(_xlfn.ISFORMULA(G899)),G899&lt;&gt;"",G899&lt;&gt;0),ROUND(G899-IF($AC899,IF(ISNUMBER(E899),ROUND(E899,2),0),0)-IF($AD899,IF(ISNUMBER(F899),ROUND(F899,2),0),0),2),"")</f>
        <v/>
      </c>
      <c r="E899" s="223" t="str">
        <f t="shared" ref="E899:E962" ca="1" si="149">IF(NOT($AC899),"",IF(AND(NOT(_xlfn.ISFORMULA(G899)),G899&lt;&gt;"",G899&lt;&gt;0),IF(AND($AD899,NOT(_xlfn.ISFORMULA(F899)),ISNUMBER(F899)),ROUND((G899-F899)/(1+0.05)*0.05,2),ROUND(G899/(1+IF($AC899,0.05,0)+IF($AD899,0.09975,0))*0.05,2)),IF(OR(D899="",D899=0),"",ROUND(D899*0.05,2))))</f>
        <v/>
      </c>
      <c r="F899" s="223" t="str">
        <f t="shared" ref="F899:F962" ca="1" si="150">IF(NOT($AD899),"",IF(AND(NOT(_xlfn.ISFORMULA(G899)),G899&lt;&gt;"",G899&lt;&gt;0),IF(AND($AC899,NOT(_xlfn.ISFORMULA(E899)),ISNUMBER(E899)),ROUND((G899-E899)/(1+0.09975)*0.09975,2),ROUND(G899/(1+IF($AC899,0.05,0)+IF($AD899,0.09975,0))*0.09975,2)),IF(OR(D899="",D899=0),"",ROUND(D899*0.09975,2))))</f>
        <v/>
      </c>
      <c r="G899" s="224" t="str">
        <f t="shared" ref="G899:G962" ca="1" si="151">IF(OR(D899="",D899=0),"",ROUND(D899+IF($AC899,IF(ISNUMBER(E899),ROUND(E899,2),0),0)+IF($AD899,IF(ISNUMBER(F899),ROUND(F899,2),0),0),2))</f>
        <v/>
      </c>
      <c r="H899" s="255" t="str">
        <f t="shared" ref="H899:H962" ca="1" si="152">IF(OR(D899="",D899=0),"","$ CAD - Dollar Canadien")</f>
        <v/>
      </c>
      <c r="I899" s="251" t="str">
        <f t="shared" ref="I899:I962" ca="1" si="153">IF(OR(D899="",D899=0),"",IFERROR(VLOOKUP(H899, $V$3:$W$23, 2, FALSE), 1))</f>
        <v/>
      </c>
      <c r="J899" s="244" t="str">
        <f t="shared" ref="J899:J962" ca="1" si="154">IF(OR($AF899="",$AF899=0),"",ROUND($AF899*I899,2))</f>
        <v/>
      </c>
      <c r="K899" s="35"/>
      <c r="L899" s="148"/>
      <c r="M899" s="148"/>
      <c r="N899" s="148"/>
      <c r="O899" s="148"/>
      <c r="P899" s="148"/>
      <c r="Q899" s="148"/>
      <c r="R899" s="148"/>
      <c r="S899" s="148"/>
      <c r="T899" s="197"/>
      <c r="U899" s="35"/>
      <c r="X899" s="148"/>
      <c r="Y899" s="148"/>
      <c r="Z899" s="148"/>
      <c r="AA899" s="228" t="b">
        <f t="shared" ref="AA899:AA962" ca="1" si="155">OR(H899="",H899="$ CAD - Dollar Canadien")</f>
        <v>1</v>
      </c>
      <c r="AB899" s="228" t="b">
        <f t="shared" ref="AB899:AB962" si="156">OR(ISNUMBER(SEARCH("Assurance",C899)),ISNUMBER(SEARCH("Bureau à domicile - loyer",C899)),ISNUMBER(SEARCH("Taxes foncières",C899)),ISNUMBER(SEARCH("Taxe d'affaires",C899)),ISNUMBER(SEARCH("Permis",C899)),ISNUMBER(SEARCH("cotisation",C899)),ISNUMBER(SEARCH("Immatriculation",C899)),ISNUMBER(SEARCH("Intérêt",C899)),ISNUMBER(SEARCH("Interet",C899)),ISNUMBER(SEARCH("Frais bancaires",C899)),ISNUMBER(SEARCH("Salaires",C899)),ISNUMBER(SEARCH("sans taxe",B899)),ISNUMBER(SEARCH("pas de taxe",B899)),ISNUMBER(SEARCH("no tax",B899)))</f>
        <v>0</v>
      </c>
      <c r="AC899" s="228" t="b">
        <f ca="1">AND(Accueil!$Z$100="Régulière",Accueil!$E$5="Oui",$AA899,NOT($AB899),OR($AE899="",Accueil!$E$7="",NOT(ISNUMBER(Accueil!$E$7)),$AE899&gt;=Accueil!$E$7))</f>
        <v>0</v>
      </c>
      <c r="AD899" s="228" t="b">
        <f ca="1">AND(Accueil!$Z$100="Régulière",Accueil!$E$8="Oui",$AA899,NOT($AB899),OR($AE899="",Accueil!$E$10="",NOT(ISNUMBER(Accueil!$E$10)),$AE899&gt;=Accueil!$E$10))</f>
        <v>0</v>
      </c>
      <c r="AE899" s="247" t="str">
        <f>IF(NOT(_xlfn.ISFORMULA(A899)),IF(ISNUMBER(A899),A899,IF(NOT(_xlfn.ISFORMULA(D899)),IF(AND(ISNUMBER(D899),D899&lt;&gt;0),Accueil!$B$7,IF(NOT(_xlfn.ISFORMULA(G899)),IF(AND(ISNUMBER(G899),G899&lt;&gt;0),Accueil!$B$7,""),"")),IF(NOT(_xlfn.ISFORMULA(G899)),IF(AND(ISNUMBER(G899),G899&lt;&gt;0),Accueil!$B$7,""),""))),IF(NOT(_xlfn.ISFORMULA(D899)),IF(AND(ISNUMBER(D899),D899&lt;&gt;0),Accueil!$B$7,IF(NOT(_xlfn.ISFORMULA(G899)),IF(AND(ISNUMBER(G899),G899&lt;&gt;0),Accueil!$B$7,""),"")),IF(NOT(_xlfn.ISFORMULA(G899)),IF(AND(ISNUMBER(G899),G899&lt;&gt;0),Accueil!$B$7,""),"")))</f>
        <v/>
      </c>
      <c r="AF899" s="231" t="str">
        <f t="shared" ref="AF899:AF962" ca="1" si="157">IF(AND(NOT(_xlfn.ISFORMULA(G899)),G899&lt;&gt;"",G899&lt;&gt;0),ROUND(G899-IF($AC899,IF(ISNUMBER(E899),ROUND(E899,2),0),0)-IF($AD899,IF(ISNUMBER(F899),ROUND(F899,2),0),0),2),IF(OR(D899="",D899=0),"",D899))</f>
        <v/>
      </c>
      <c r="AG899" s="231">
        <f ca="1">IF($AC899,ROUND(IF(ISNUMBER(E899),E899,0)*(IF(OR(ISNUMBER(SEARCH("Non déductible",$C899)),ISNUMBER(SEARCH("Non deductible",$C899))),0,IF(ISNUMBER(SEARCH("Repas",$C899)),0.5,IF(ISNUMBER(SEARCH("Bureau à domicile",$C899)),Accueil!$B$13,IF(OR(ISNUMBER(SEARCH("Véhicule",$C899)),ISNUMBER(SEARCH("Vehicule",$C899)),ISNUMBER(SEARCH("vehicule",$C899))),Accueil!$B$14,IFERROR(VLOOKUP($C899,$L$3:$P$43,5,FALSE),1)))))),2),0)</f>
        <v>0</v>
      </c>
      <c r="AH899" s="231">
        <f ca="1">IF($AD899,ROUND(IF(ISNUMBER(F899),F899,0)*(IF(OR(ISNUMBER(SEARCH("Non déductible",$C899)),ISNUMBER(SEARCH("Non deductible",$C899))),0,IF(ISNUMBER(SEARCH("Repas",$C899)),0.5,IF(ISNUMBER(SEARCH("Bureau à domicile",$C899)),Accueil!$B$13,IF(OR(ISNUMBER(SEARCH("Véhicule",$C899)),ISNUMBER(SEARCH("Vehicule",$C899)),ISNUMBER(SEARCH("vehicule",$C899))),Accueil!$B$14,IFERROR(VLOOKUP($C899,$L$3:$P$43,5,FALSE),1)))))),2),0)</f>
        <v>0</v>
      </c>
    </row>
    <row r="900" spans="1:34" ht="20.100000000000001" customHeight="1" x14ac:dyDescent="0.25">
      <c r="A900" s="248" t="str">
        <f>IF(NOT(_xlfn.ISFORMULA(D900)),IF(AND(ISNUMBER(D900),D900&lt;&gt;0),Accueil!$B$7,IF(NOT(_xlfn.ISFORMULA(G900)),IF(AND(ISNUMBER(G900),G900&lt;&gt;0),Accueil!$B$7,""),"")),IF(NOT(_xlfn.ISFORMULA(G900)),IF(AND(ISNUMBER(G900),G900&lt;&gt;0),Accueil!$B$7,""),""))</f>
        <v/>
      </c>
      <c r="B900" s="37"/>
      <c r="C900" s="50"/>
      <c r="D900" s="249" t="str">
        <f t="shared" ca="1" si="148"/>
        <v/>
      </c>
      <c r="E900" s="223" t="str">
        <f t="shared" ca="1" si="149"/>
        <v/>
      </c>
      <c r="F900" s="223" t="str">
        <f t="shared" ca="1" si="150"/>
        <v/>
      </c>
      <c r="G900" s="224" t="str">
        <f t="shared" ca="1" si="151"/>
        <v/>
      </c>
      <c r="H900" s="255" t="str">
        <f t="shared" ca="1" si="152"/>
        <v/>
      </c>
      <c r="I900" s="251" t="str">
        <f t="shared" ca="1" si="153"/>
        <v/>
      </c>
      <c r="J900" s="244" t="str">
        <f t="shared" ca="1" si="154"/>
        <v/>
      </c>
      <c r="K900" s="35"/>
      <c r="L900" s="148"/>
      <c r="M900" s="148"/>
      <c r="N900" s="148"/>
      <c r="O900" s="148"/>
      <c r="P900" s="148"/>
      <c r="Q900" s="148"/>
      <c r="R900" s="148"/>
      <c r="S900" s="148"/>
      <c r="T900" s="197"/>
      <c r="U900" s="35"/>
      <c r="X900" s="148"/>
      <c r="Y900" s="148"/>
      <c r="Z900" s="148"/>
      <c r="AA900" s="228" t="b">
        <f t="shared" ca="1" si="155"/>
        <v>1</v>
      </c>
      <c r="AB900" s="228" t="b">
        <f t="shared" si="156"/>
        <v>0</v>
      </c>
      <c r="AC900" s="228" t="b">
        <f ca="1">AND(Accueil!$Z$100="Régulière",Accueil!$E$5="Oui",$AA900,NOT($AB900),OR($AE900="",Accueil!$E$7="",NOT(ISNUMBER(Accueil!$E$7)),$AE900&gt;=Accueil!$E$7))</f>
        <v>0</v>
      </c>
      <c r="AD900" s="228" t="b">
        <f ca="1">AND(Accueil!$Z$100="Régulière",Accueil!$E$8="Oui",$AA900,NOT($AB900),OR($AE900="",Accueil!$E$10="",NOT(ISNUMBER(Accueil!$E$10)),$AE900&gt;=Accueil!$E$10))</f>
        <v>0</v>
      </c>
      <c r="AE900" s="247" t="str">
        <f>IF(NOT(_xlfn.ISFORMULA(A900)),IF(ISNUMBER(A900),A900,IF(NOT(_xlfn.ISFORMULA(D900)),IF(AND(ISNUMBER(D900),D900&lt;&gt;0),Accueil!$B$7,IF(NOT(_xlfn.ISFORMULA(G900)),IF(AND(ISNUMBER(G900),G900&lt;&gt;0),Accueil!$B$7,""),"")),IF(NOT(_xlfn.ISFORMULA(G900)),IF(AND(ISNUMBER(G900),G900&lt;&gt;0),Accueil!$B$7,""),""))),IF(NOT(_xlfn.ISFORMULA(D900)),IF(AND(ISNUMBER(D900),D900&lt;&gt;0),Accueil!$B$7,IF(NOT(_xlfn.ISFORMULA(G900)),IF(AND(ISNUMBER(G900),G900&lt;&gt;0),Accueil!$B$7,""),"")),IF(NOT(_xlfn.ISFORMULA(G900)),IF(AND(ISNUMBER(G900),G900&lt;&gt;0),Accueil!$B$7,""),"")))</f>
        <v/>
      </c>
      <c r="AF900" s="231" t="str">
        <f t="shared" ca="1" si="157"/>
        <v/>
      </c>
      <c r="AG900" s="231">
        <f ca="1">IF($AC900,ROUND(IF(ISNUMBER(E900),E900,0)*(IF(OR(ISNUMBER(SEARCH("Non déductible",$C900)),ISNUMBER(SEARCH("Non deductible",$C900))),0,IF(ISNUMBER(SEARCH("Repas",$C900)),0.5,IF(ISNUMBER(SEARCH("Bureau à domicile",$C900)),Accueil!$B$13,IF(OR(ISNUMBER(SEARCH("Véhicule",$C900)),ISNUMBER(SEARCH("Vehicule",$C900)),ISNUMBER(SEARCH("vehicule",$C900))),Accueil!$B$14,IFERROR(VLOOKUP($C900,$L$3:$P$43,5,FALSE),1)))))),2),0)</f>
        <v>0</v>
      </c>
      <c r="AH900" s="231">
        <f ca="1">IF($AD900,ROUND(IF(ISNUMBER(F900),F900,0)*(IF(OR(ISNUMBER(SEARCH("Non déductible",$C900)),ISNUMBER(SEARCH("Non deductible",$C900))),0,IF(ISNUMBER(SEARCH("Repas",$C900)),0.5,IF(ISNUMBER(SEARCH("Bureau à domicile",$C900)),Accueil!$B$13,IF(OR(ISNUMBER(SEARCH("Véhicule",$C900)),ISNUMBER(SEARCH("Vehicule",$C900)),ISNUMBER(SEARCH("vehicule",$C900))),Accueil!$B$14,IFERROR(VLOOKUP($C900,$L$3:$P$43,5,FALSE),1)))))),2),0)</f>
        <v>0</v>
      </c>
    </row>
    <row r="901" spans="1:34" ht="20.100000000000001" customHeight="1" x14ac:dyDescent="0.25">
      <c r="A901" s="248" t="str">
        <f>IF(NOT(_xlfn.ISFORMULA(D901)),IF(AND(ISNUMBER(D901),D901&lt;&gt;0),Accueil!$B$7,IF(NOT(_xlfn.ISFORMULA(G901)),IF(AND(ISNUMBER(G901),G901&lt;&gt;0),Accueil!$B$7,""),"")),IF(NOT(_xlfn.ISFORMULA(G901)),IF(AND(ISNUMBER(G901),G901&lt;&gt;0),Accueil!$B$7,""),""))</f>
        <v/>
      </c>
      <c r="B901" s="37"/>
      <c r="C901" s="50"/>
      <c r="D901" s="249" t="str">
        <f t="shared" ca="1" si="148"/>
        <v/>
      </c>
      <c r="E901" s="223" t="str">
        <f t="shared" ca="1" si="149"/>
        <v/>
      </c>
      <c r="F901" s="223" t="str">
        <f t="shared" ca="1" si="150"/>
        <v/>
      </c>
      <c r="G901" s="224" t="str">
        <f t="shared" ca="1" si="151"/>
        <v/>
      </c>
      <c r="H901" s="255" t="str">
        <f t="shared" ca="1" si="152"/>
        <v/>
      </c>
      <c r="I901" s="251" t="str">
        <f t="shared" ca="1" si="153"/>
        <v/>
      </c>
      <c r="J901" s="244" t="str">
        <f t="shared" ca="1" si="154"/>
        <v/>
      </c>
      <c r="K901" s="35"/>
      <c r="L901" s="148"/>
      <c r="M901" s="148"/>
      <c r="N901" s="148"/>
      <c r="O901" s="148"/>
      <c r="P901" s="148"/>
      <c r="Q901" s="148"/>
      <c r="R901" s="148"/>
      <c r="S901" s="148"/>
      <c r="T901" s="197"/>
      <c r="U901" s="35"/>
      <c r="X901" s="148"/>
      <c r="Y901" s="148"/>
      <c r="Z901" s="148"/>
      <c r="AA901" s="228" t="b">
        <f t="shared" ca="1" si="155"/>
        <v>1</v>
      </c>
      <c r="AB901" s="228" t="b">
        <f t="shared" si="156"/>
        <v>0</v>
      </c>
      <c r="AC901" s="228" t="b">
        <f ca="1">AND(Accueil!$Z$100="Régulière",Accueil!$E$5="Oui",$AA901,NOT($AB901),OR($AE901="",Accueil!$E$7="",NOT(ISNUMBER(Accueil!$E$7)),$AE901&gt;=Accueil!$E$7))</f>
        <v>0</v>
      </c>
      <c r="AD901" s="228" t="b">
        <f ca="1">AND(Accueil!$Z$100="Régulière",Accueil!$E$8="Oui",$AA901,NOT($AB901),OR($AE901="",Accueil!$E$10="",NOT(ISNUMBER(Accueil!$E$10)),$AE901&gt;=Accueil!$E$10))</f>
        <v>0</v>
      </c>
      <c r="AE901" s="247" t="str">
        <f>IF(NOT(_xlfn.ISFORMULA(A901)),IF(ISNUMBER(A901),A901,IF(NOT(_xlfn.ISFORMULA(D901)),IF(AND(ISNUMBER(D901),D901&lt;&gt;0),Accueil!$B$7,IF(NOT(_xlfn.ISFORMULA(G901)),IF(AND(ISNUMBER(G901),G901&lt;&gt;0),Accueil!$B$7,""),"")),IF(NOT(_xlfn.ISFORMULA(G901)),IF(AND(ISNUMBER(G901),G901&lt;&gt;0),Accueil!$B$7,""),""))),IF(NOT(_xlfn.ISFORMULA(D901)),IF(AND(ISNUMBER(D901),D901&lt;&gt;0),Accueil!$B$7,IF(NOT(_xlfn.ISFORMULA(G901)),IF(AND(ISNUMBER(G901),G901&lt;&gt;0),Accueil!$B$7,""),"")),IF(NOT(_xlfn.ISFORMULA(G901)),IF(AND(ISNUMBER(G901),G901&lt;&gt;0),Accueil!$B$7,""),"")))</f>
        <v/>
      </c>
      <c r="AF901" s="231" t="str">
        <f t="shared" ca="1" si="157"/>
        <v/>
      </c>
      <c r="AG901" s="231">
        <f ca="1">IF($AC901,ROUND(IF(ISNUMBER(E901),E901,0)*(IF(OR(ISNUMBER(SEARCH("Non déductible",$C901)),ISNUMBER(SEARCH("Non deductible",$C901))),0,IF(ISNUMBER(SEARCH("Repas",$C901)),0.5,IF(ISNUMBER(SEARCH("Bureau à domicile",$C901)),Accueil!$B$13,IF(OR(ISNUMBER(SEARCH("Véhicule",$C901)),ISNUMBER(SEARCH("Vehicule",$C901)),ISNUMBER(SEARCH("vehicule",$C901))),Accueil!$B$14,IFERROR(VLOOKUP($C901,$L$3:$P$43,5,FALSE),1)))))),2),0)</f>
        <v>0</v>
      </c>
      <c r="AH901" s="231">
        <f ca="1">IF($AD901,ROUND(IF(ISNUMBER(F901),F901,0)*(IF(OR(ISNUMBER(SEARCH("Non déductible",$C901)),ISNUMBER(SEARCH("Non deductible",$C901))),0,IF(ISNUMBER(SEARCH("Repas",$C901)),0.5,IF(ISNUMBER(SEARCH("Bureau à domicile",$C901)),Accueil!$B$13,IF(OR(ISNUMBER(SEARCH("Véhicule",$C901)),ISNUMBER(SEARCH("Vehicule",$C901)),ISNUMBER(SEARCH("vehicule",$C901))),Accueil!$B$14,IFERROR(VLOOKUP($C901,$L$3:$P$43,5,FALSE),1)))))),2),0)</f>
        <v>0</v>
      </c>
    </row>
    <row r="902" spans="1:34" ht="20.100000000000001" customHeight="1" x14ac:dyDescent="0.25">
      <c r="A902" s="248" t="str">
        <f>IF(NOT(_xlfn.ISFORMULA(D902)),IF(AND(ISNUMBER(D902),D902&lt;&gt;0),Accueil!$B$7,IF(NOT(_xlfn.ISFORMULA(G902)),IF(AND(ISNUMBER(G902),G902&lt;&gt;0),Accueil!$B$7,""),"")),IF(NOT(_xlfn.ISFORMULA(G902)),IF(AND(ISNUMBER(G902),G902&lt;&gt;0),Accueil!$B$7,""),""))</f>
        <v/>
      </c>
      <c r="B902" s="37"/>
      <c r="C902" s="50"/>
      <c r="D902" s="249" t="str">
        <f t="shared" ca="1" si="148"/>
        <v/>
      </c>
      <c r="E902" s="223" t="str">
        <f t="shared" ca="1" si="149"/>
        <v/>
      </c>
      <c r="F902" s="223" t="str">
        <f t="shared" ca="1" si="150"/>
        <v/>
      </c>
      <c r="G902" s="224" t="str">
        <f t="shared" ca="1" si="151"/>
        <v/>
      </c>
      <c r="H902" s="255" t="str">
        <f t="shared" ca="1" si="152"/>
        <v/>
      </c>
      <c r="I902" s="251" t="str">
        <f t="shared" ca="1" si="153"/>
        <v/>
      </c>
      <c r="J902" s="244" t="str">
        <f t="shared" ca="1" si="154"/>
        <v/>
      </c>
      <c r="K902" s="35"/>
      <c r="L902" s="148"/>
      <c r="M902" s="148"/>
      <c r="N902" s="148"/>
      <c r="O902" s="148"/>
      <c r="P902" s="148"/>
      <c r="Q902" s="148"/>
      <c r="R902" s="148"/>
      <c r="S902" s="148"/>
      <c r="T902" s="197"/>
      <c r="U902" s="35"/>
      <c r="X902" s="148"/>
      <c r="Y902" s="148"/>
      <c r="Z902" s="148"/>
      <c r="AA902" s="228" t="b">
        <f t="shared" ca="1" si="155"/>
        <v>1</v>
      </c>
      <c r="AB902" s="228" t="b">
        <f t="shared" si="156"/>
        <v>0</v>
      </c>
      <c r="AC902" s="228" t="b">
        <f ca="1">AND(Accueil!$Z$100="Régulière",Accueil!$E$5="Oui",$AA902,NOT($AB902),OR($AE902="",Accueil!$E$7="",NOT(ISNUMBER(Accueil!$E$7)),$AE902&gt;=Accueil!$E$7))</f>
        <v>0</v>
      </c>
      <c r="AD902" s="228" t="b">
        <f ca="1">AND(Accueil!$Z$100="Régulière",Accueil!$E$8="Oui",$AA902,NOT($AB902),OR($AE902="",Accueil!$E$10="",NOT(ISNUMBER(Accueil!$E$10)),$AE902&gt;=Accueil!$E$10))</f>
        <v>0</v>
      </c>
      <c r="AE902" s="247" t="str">
        <f>IF(NOT(_xlfn.ISFORMULA(A902)),IF(ISNUMBER(A902),A902,IF(NOT(_xlfn.ISFORMULA(D902)),IF(AND(ISNUMBER(D902),D902&lt;&gt;0),Accueil!$B$7,IF(NOT(_xlfn.ISFORMULA(G902)),IF(AND(ISNUMBER(G902),G902&lt;&gt;0),Accueil!$B$7,""),"")),IF(NOT(_xlfn.ISFORMULA(G902)),IF(AND(ISNUMBER(G902),G902&lt;&gt;0),Accueil!$B$7,""),""))),IF(NOT(_xlfn.ISFORMULA(D902)),IF(AND(ISNUMBER(D902),D902&lt;&gt;0),Accueil!$B$7,IF(NOT(_xlfn.ISFORMULA(G902)),IF(AND(ISNUMBER(G902),G902&lt;&gt;0),Accueil!$B$7,""),"")),IF(NOT(_xlfn.ISFORMULA(G902)),IF(AND(ISNUMBER(G902),G902&lt;&gt;0),Accueil!$B$7,""),"")))</f>
        <v/>
      </c>
      <c r="AF902" s="231" t="str">
        <f t="shared" ca="1" si="157"/>
        <v/>
      </c>
      <c r="AG902" s="231">
        <f ca="1">IF($AC902,ROUND(IF(ISNUMBER(E902),E902,0)*(IF(OR(ISNUMBER(SEARCH("Non déductible",$C902)),ISNUMBER(SEARCH("Non deductible",$C902))),0,IF(ISNUMBER(SEARCH("Repas",$C902)),0.5,IF(ISNUMBER(SEARCH("Bureau à domicile",$C902)),Accueil!$B$13,IF(OR(ISNUMBER(SEARCH("Véhicule",$C902)),ISNUMBER(SEARCH("Vehicule",$C902)),ISNUMBER(SEARCH("vehicule",$C902))),Accueil!$B$14,IFERROR(VLOOKUP($C902,$L$3:$P$43,5,FALSE),1)))))),2),0)</f>
        <v>0</v>
      </c>
      <c r="AH902" s="231">
        <f ca="1">IF($AD902,ROUND(IF(ISNUMBER(F902),F902,0)*(IF(OR(ISNUMBER(SEARCH("Non déductible",$C902)),ISNUMBER(SEARCH("Non deductible",$C902))),0,IF(ISNUMBER(SEARCH("Repas",$C902)),0.5,IF(ISNUMBER(SEARCH("Bureau à domicile",$C902)),Accueil!$B$13,IF(OR(ISNUMBER(SEARCH("Véhicule",$C902)),ISNUMBER(SEARCH("Vehicule",$C902)),ISNUMBER(SEARCH("vehicule",$C902))),Accueil!$B$14,IFERROR(VLOOKUP($C902,$L$3:$P$43,5,FALSE),1)))))),2),0)</f>
        <v>0</v>
      </c>
    </row>
    <row r="903" spans="1:34" ht="20.100000000000001" customHeight="1" x14ac:dyDescent="0.25">
      <c r="A903" s="248" t="str">
        <f>IF(NOT(_xlfn.ISFORMULA(D903)),IF(AND(ISNUMBER(D903),D903&lt;&gt;0),Accueil!$B$7,IF(NOT(_xlfn.ISFORMULA(G903)),IF(AND(ISNUMBER(G903),G903&lt;&gt;0),Accueil!$B$7,""),"")),IF(NOT(_xlfn.ISFORMULA(G903)),IF(AND(ISNUMBER(G903),G903&lt;&gt;0),Accueil!$B$7,""),""))</f>
        <v/>
      </c>
      <c r="B903" s="37"/>
      <c r="C903" s="50"/>
      <c r="D903" s="249" t="str">
        <f t="shared" ca="1" si="148"/>
        <v/>
      </c>
      <c r="E903" s="223" t="str">
        <f t="shared" ca="1" si="149"/>
        <v/>
      </c>
      <c r="F903" s="223" t="str">
        <f t="shared" ca="1" si="150"/>
        <v/>
      </c>
      <c r="G903" s="224" t="str">
        <f t="shared" ca="1" si="151"/>
        <v/>
      </c>
      <c r="H903" s="255" t="str">
        <f t="shared" ca="1" si="152"/>
        <v/>
      </c>
      <c r="I903" s="251" t="str">
        <f t="shared" ca="1" si="153"/>
        <v/>
      </c>
      <c r="J903" s="244" t="str">
        <f t="shared" ca="1" si="154"/>
        <v/>
      </c>
      <c r="K903" s="35"/>
      <c r="L903" s="148"/>
      <c r="M903" s="148"/>
      <c r="N903" s="148"/>
      <c r="O903" s="148"/>
      <c r="P903" s="148"/>
      <c r="Q903" s="148"/>
      <c r="R903" s="148"/>
      <c r="S903" s="148"/>
      <c r="T903" s="197"/>
      <c r="U903" s="35"/>
      <c r="X903" s="148"/>
      <c r="Y903" s="148"/>
      <c r="Z903" s="148"/>
      <c r="AA903" s="228" t="b">
        <f t="shared" ca="1" si="155"/>
        <v>1</v>
      </c>
      <c r="AB903" s="228" t="b">
        <f t="shared" si="156"/>
        <v>0</v>
      </c>
      <c r="AC903" s="228" t="b">
        <f ca="1">AND(Accueil!$Z$100="Régulière",Accueil!$E$5="Oui",$AA903,NOT($AB903),OR($AE903="",Accueil!$E$7="",NOT(ISNUMBER(Accueil!$E$7)),$AE903&gt;=Accueil!$E$7))</f>
        <v>0</v>
      </c>
      <c r="AD903" s="228" t="b">
        <f ca="1">AND(Accueil!$Z$100="Régulière",Accueil!$E$8="Oui",$AA903,NOT($AB903),OR($AE903="",Accueil!$E$10="",NOT(ISNUMBER(Accueil!$E$10)),$AE903&gt;=Accueil!$E$10))</f>
        <v>0</v>
      </c>
      <c r="AE903" s="247" t="str">
        <f>IF(NOT(_xlfn.ISFORMULA(A903)),IF(ISNUMBER(A903),A903,IF(NOT(_xlfn.ISFORMULA(D903)),IF(AND(ISNUMBER(D903),D903&lt;&gt;0),Accueil!$B$7,IF(NOT(_xlfn.ISFORMULA(G903)),IF(AND(ISNUMBER(G903),G903&lt;&gt;0),Accueil!$B$7,""),"")),IF(NOT(_xlfn.ISFORMULA(G903)),IF(AND(ISNUMBER(G903),G903&lt;&gt;0),Accueil!$B$7,""),""))),IF(NOT(_xlfn.ISFORMULA(D903)),IF(AND(ISNUMBER(D903),D903&lt;&gt;0),Accueil!$B$7,IF(NOT(_xlfn.ISFORMULA(G903)),IF(AND(ISNUMBER(G903),G903&lt;&gt;0),Accueil!$B$7,""),"")),IF(NOT(_xlfn.ISFORMULA(G903)),IF(AND(ISNUMBER(G903),G903&lt;&gt;0),Accueil!$B$7,""),"")))</f>
        <v/>
      </c>
      <c r="AF903" s="231" t="str">
        <f t="shared" ca="1" si="157"/>
        <v/>
      </c>
      <c r="AG903" s="231">
        <f ca="1">IF($AC903,ROUND(IF(ISNUMBER(E903),E903,0)*(IF(OR(ISNUMBER(SEARCH("Non déductible",$C903)),ISNUMBER(SEARCH("Non deductible",$C903))),0,IF(ISNUMBER(SEARCH("Repas",$C903)),0.5,IF(ISNUMBER(SEARCH("Bureau à domicile",$C903)),Accueil!$B$13,IF(OR(ISNUMBER(SEARCH("Véhicule",$C903)),ISNUMBER(SEARCH("Vehicule",$C903)),ISNUMBER(SEARCH("vehicule",$C903))),Accueil!$B$14,IFERROR(VLOOKUP($C903,$L$3:$P$43,5,FALSE),1)))))),2),0)</f>
        <v>0</v>
      </c>
      <c r="AH903" s="231">
        <f ca="1">IF($AD903,ROUND(IF(ISNUMBER(F903),F903,0)*(IF(OR(ISNUMBER(SEARCH("Non déductible",$C903)),ISNUMBER(SEARCH("Non deductible",$C903))),0,IF(ISNUMBER(SEARCH("Repas",$C903)),0.5,IF(ISNUMBER(SEARCH("Bureau à domicile",$C903)),Accueil!$B$13,IF(OR(ISNUMBER(SEARCH("Véhicule",$C903)),ISNUMBER(SEARCH("Vehicule",$C903)),ISNUMBER(SEARCH("vehicule",$C903))),Accueil!$B$14,IFERROR(VLOOKUP($C903,$L$3:$P$43,5,FALSE),1)))))),2),0)</f>
        <v>0</v>
      </c>
    </row>
    <row r="904" spans="1:34" ht="20.100000000000001" customHeight="1" x14ac:dyDescent="0.25">
      <c r="A904" s="248" t="str">
        <f>IF(NOT(_xlfn.ISFORMULA(D904)),IF(AND(ISNUMBER(D904),D904&lt;&gt;0),Accueil!$B$7,IF(NOT(_xlfn.ISFORMULA(G904)),IF(AND(ISNUMBER(G904),G904&lt;&gt;0),Accueil!$B$7,""),"")),IF(NOT(_xlfn.ISFORMULA(G904)),IF(AND(ISNUMBER(G904),G904&lt;&gt;0),Accueil!$B$7,""),""))</f>
        <v/>
      </c>
      <c r="B904" s="37"/>
      <c r="C904" s="50"/>
      <c r="D904" s="249" t="str">
        <f t="shared" ca="1" si="148"/>
        <v/>
      </c>
      <c r="E904" s="223" t="str">
        <f t="shared" ca="1" si="149"/>
        <v/>
      </c>
      <c r="F904" s="223" t="str">
        <f t="shared" ca="1" si="150"/>
        <v/>
      </c>
      <c r="G904" s="224" t="str">
        <f t="shared" ca="1" si="151"/>
        <v/>
      </c>
      <c r="H904" s="255" t="str">
        <f t="shared" ca="1" si="152"/>
        <v/>
      </c>
      <c r="I904" s="251" t="str">
        <f t="shared" ca="1" si="153"/>
        <v/>
      </c>
      <c r="J904" s="244" t="str">
        <f t="shared" ca="1" si="154"/>
        <v/>
      </c>
      <c r="K904" s="35"/>
      <c r="L904" s="148"/>
      <c r="M904" s="148"/>
      <c r="N904" s="148"/>
      <c r="O904" s="148"/>
      <c r="P904" s="148"/>
      <c r="Q904" s="148"/>
      <c r="R904" s="148"/>
      <c r="S904" s="148"/>
      <c r="T904" s="197"/>
      <c r="U904" s="35"/>
      <c r="X904" s="148"/>
      <c r="Y904" s="148"/>
      <c r="Z904" s="148"/>
      <c r="AA904" s="228" t="b">
        <f t="shared" ca="1" si="155"/>
        <v>1</v>
      </c>
      <c r="AB904" s="228" t="b">
        <f t="shared" si="156"/>
        <v>0</v>
      </c>
      <c r="AC904" s="228" t="b">
        <f ca="1">AND(Accueil!$Z$100="Régulière",Accueil!$E$5="Oui",$AA904,NOT($AB904),OR($AE904="",Accueil!$E$7="",NOT(ISNUMBER(Accueil!$E$7)),$AE904&gt;=Accueil!$E$7))</f>
        <v>0</v>
      </c>
      <c r="AD904" s="228" t="b">
        <f ca="1">AND(Accueil!$Z$100="Régulière",Accueil!$E$8="Oui",$AA904,NOT($AB904),OR($AE904="",Accueil!$E$10="",NOT(ISNUMBER(Accueil!$E$10)),$AE904&gt;=Accueil!$E$10))</f>
        <v>0</v>
      </c>
      <c r="AE904" s="247" t="str">
        <f>IF(NOT(_xlfn.ISFORMULA(A904)),IF(ISNUMBER(A904),A904,IF(NOT(_xlfn.ISFORMULA(D904)),IF(AND(ISNUMBER(D904),D904&lt;&gt;0),Accueil!$B$7,IF(NOT(_xlfn.ISFORMULA(G904)),IF(AND(ISNUMBER(G904),G904&lt;&gt;0),Accueil!$B$7,""),"")),IF(NOT(_xlfn.ISFORMULA(G904)),IF(AND(ISNUMBER(G904),G904&lt;&gt;0),Accueil!$B$7,""),""))),IF(NOT(_xlfn.ISFORMULA(D904)),IF(AND(ISNUMBER(D904),D904&lt;&gt;0),Accueil!$B$7,IF(NOT(_xlfn.ISFORMULA(G904)),IF(AND(ISNUMBER(G904),G904&lt;&gt;0),Accueil!$B$7,""),"")),IF(NOT(_xlfn.ISFORMULA(G904)),IF(AND(ISNUMBER(G904),G904&lt;&gt;0),Accueil!$B$7,""),"")))</f>
        <v/>
      </c>
      <c r="AF904" s="231" t="str">
        <f t="shared" ca="1" si="157"/>
        <v/>
      </c>
      <c r="AG904" s="231">
        <f ca="1">IF($AC904,ROUND(IF(ISNUMBER(E904),E904,0)*(IF(OR(ISNUMBER(SEARCH("Non déductible",$C904)),ISNUMBER(SEARCH("Non deductible",$C904))),0,IF(ISNUMBER(SEARCH("Repas",$C904)),0.5,IF(ISNUMBER(SEARCH("Bureau à domicile",$C904)),Accueil!$B$13,IF(OR(ISNUMBER(SEARCH("Véhicule",$C904)),ISNUMBER(SEARCH("Vehicule",$C904)),ISNUMBER(SEARCH("vehicule",$C904))),Accueil!$B$14,IFERROR(VLOOKUP($C904,$L$3:$P$43,5,FALSE),1)))))),2),0)</f>
        <v>0</v>
      </c>
      <c r="AH904" s="231">
        <f ca="1">IF($AD904,ROUND(IF(ISNUMBER(F904),F904,0)*(IF(OR(ISNUMBER(SEARCH("Non déductible",$C904)),ISNUMBER(SEARCH("Non deductible",$C904))),0,IF(ISNUMBER(SEARCH("Repas",$C904)),0.5,IF(ISNUMBER(SEARCH("Bureau à domicile",$C904)),Accueil!$B$13,IF(OR(ISNUMBER(SEARCH("Véhicule",$C904)),ISNUMBER(SEARCH("Vehicule",$C904)),ISNUMBER(SEARCH("vehicule",$C904))),Accueil!$B$14,IFERROR(VLOOKUP($C904,$L$3:$P$43,5,FALSE),1)))))),2),0)</f>
        <v>0</v>
      </c>
    </row>
    <row r="905" spans="1:34" ht="20.100000000000001" customHeight="1" x14ac:dyDescent="0.25">
      <c r="A905" s="248" t="str">
        <f>IF(NOT(_xlfn.ISFORMULA(D905)),IF(AND(ISNUMBER(D905),D905&lt;&gt;0),Accueil!$B$7,IF(NOT(_xlfn.ISFORMULA(G905)),IF(AND(ISNUMBER(G905),G905&lt;&gt;0),Accueil!$B$7,""),"")),IF(NOT(_xlfn.ISFORMULA(G905)),IF(AND(ISNUMBER(G905),G905&lt;&gt;0),Accueil!$B$7,""),""))</f>
        <v/>
      </c>
      <c r="B905" s="37"/>
      <c r="C905" s="50"/>
      <c r="D905" s="249" t="str">
        <f t="shared" ca="1" si="148"/>
        <v/>
      </c>
      <c r="E905" s="223" t="str">
        <f t="shared" ca="1" si="149"/>
        <v/>
      </c>
      <c r="F905" s="223" t="str">
        <f t="shared" ca="1" si="150"/>
        <v/>
      </c>
      <c r="G905" s="224" t="str">
        <f t="shared" ca="1" si="151"/>
        <v/>
      </c>
      <c r="H905" s="255" t="str">
        <f t="shared" ca="1" si="152"/>
        <v/>
      </c>
      <c r="I905" s="251" t="str">
        <f t="shared" ca="1" si="153"/>
        <v/>
      </c>
      <c r="J905" s="244" t="str">
        <f t="shared" ca="1" si="154"/>
        <v/>
      </c>
      <c r="K905" s="35"/>
      <c r="L905" s="148"/>
      <c r="M905" s="148"/>
      <c r="N905" s="148"/>
      <c r="O905" s="148"/>
      <c r="P905" s="148"/>
      <c r="Q905" s="148"/>
      <c r="R905" s="148"/>
      <c r="S905" s="148"/>
      <c r="T905" s="197"/>
      <c r="U905" s="35"/>
      <c r="X905" s="148"/>
      <c r="Y905" s="148"/>
      <c r="Z905" s="148"/>
      <c r="AA905" s="228" t="b">
        <f t="shared" ca="1" si="155"/>
        <v>1</v>
      </c>
      <c r="AB905" s="228" t="b">
        <f t="shared" si="156"/>
        <v>0</v>
      </c>
      <c r="AC905" s="228" t="b">
        <f ca="1">AND(Accueil!$Z$100="Régulière",Accueil!$E$5="Oui",$AA905,NOT($AB905),OR($AE905="",Accueil!$E$7="",NOT(ISNUMBER(Accueil!$E$7)),$AE905&gt;=Accueil!$E$7))</f>
        <v>0</v>
      </c>
      <c r="AD905" s="228" t="b">
        <f ca="1">AND(Accueil!$Z$100="Régulière",Accueil!$E$8="Oui",$AA905,NOT($AB905),OR($AE905="",Accueil!$E$10="",NOT(ISNUMBER(Accueil!$E$10)),$AE905&gt;=Accueil!$E$10))</f>
        <v>0</v>
      </c>
      <c r="AE905" s="247" t="str">
        <f>IF(NOT(_xlfn.ISFORMULA(A905)),IF(ISNUMBER(A905),A905,IF(NOT(_xlfn.ISFORMULA(D905)),IF(AND(ISNUMBER(D905),D905&lt;&gt;0),Accueil!$B$7,IF(NOT(_xlfn.ISFORMULA(G905)),IF(AND(ISNUMBER(G905),G905&lt;&gt;0),Accueil!$B$7,""),"")),IF(NOT(_xlfn.ISFORMULA(G905)),IF(AND(ISNUMBER(G905),G905&lt;&gt;0),Accueil!$B$7,""),""))),IF(NOT(_xlfn.ISFORMULA(D905)),IF(AND(ISNUMBER(D905),D905&lt;&gt;0),Accueil!$B$7,IF(NOT(_xlfn.ISFORMULA(G905)),IF(AND(ISNUMBER(G905),G905&lt;&gt;0),Accueil!$B$7,""),"")),IF(NOT(_xlfn.ISFORMULA(G905)),IF(AND(ISNUMBER(G905),G905&lt;&gt;0),Accueil!$B$7,""),"")))</f>
        <v/>
      </c>
      <c r="AF905" s="231" t="str">
        <f t="shared" ca="1" si="157"/>
        <v/>
      </c>
      <c r="AG905" s="231">
        <f ca="1">IF($AC905,ROUND(IF(ISNUMBER(E905),E905,0)*(IF(OR(ISNUMBER(SEARCH("Non déductible",$C905)),ISNUMBER(SEARCH("Non deductible",$C905))),0,IF(ISNUMBER(SEARCH("Repas",$C905)),0.5,IF(ISNUMBER(SEARCH("Bureau à domicile",$C905)),Accueil!$B$13,IF(OR(ISNUMBER(SEARCH("Véhicule",$C905)),ISNUMBER(SEARCH("Vehicule",$C905)),ISNUMBER(SEARCH("vehicule",$C905))),Accueil!$B$14,IFERROR(VLOOKUP($C905,$L$3:$P$43,5,FALSE),1)))))),2),0)</f>
        <v>0</v>
      </c>
      <c r="AH905" s="231">
        <f ca="1">IF($AD905,ROUND(IF(ISNUMBER(F905),F905,0)*(IF(OR(ISNUMBER(SEARCH("Non déductible",$C905)),ISNUMBER(SEARCH("Non deductible",$C905))),0,IF(ISNUMBER(SEARCH("Repas",$C905)),0.5,IF(ISNUMBER(SEARCH("Bureau à domicile",$C905)),Accueil!$B$13,IF(OR(ISNUMBER(SEARCH("Véhicule",$C905)),ISNUMBER(SEARCH("Vehicule",$C905)),ISNUMBER(SEARCH("vehicule",$C905))),Accueil!$B$14,IFERROR(VLOOKUP($C905,$L$3:$P$43,5,FALSE),1)))))),2),0)</f>
        <v>0</v>
      </c>
    </row>
    <row r="906" spans="1:34" ht="20.100000000000001" customHeight="1" x14ac:dyDescent="0.25">
      <c r="A906" s="248" t="str">
        <f>IF(NOT(_xlfn.ISFORMULA(D906)),IF(AND(ISNUMBER(D906),D906&lt;&gt;0),Accueil!$B$7,IF(NOT(_xlfn.ISFORMULA(G906)),IF(AND(ISNUMBER(G906),G906&lt;&gt;0),Accueil!$B$7,""),"")),IF(NOT(_xlfn.ISFORMULA(G906)),IF(AND(ISNUMBER(G906),G906&lt;&gt;0),Accueil!$B$7,""),""))</f>
        <v/>
      </c>
      <c r="B906" s="37"/>
      <c r="C906" s="50"/>
      <c r="D906" s="249" t="str">
        <f t="shared" ca="1" si="148"/>
        <v/>
      </c>
      <c r="E906" s="223" t="str">
        <f t="shared" ca="1" si="149"/>
        <v/>
      </c>
      <c r="F906" s="223" t="str">
        <f t="shared" ca="1" si="150"/>
        <v/>
      </c>
      <c r="G906" s="224" t="str">
        <f t="shared" ca="1" si="151"/>
        <v/>
      </c>
      <c r="H906" s="255" t="str">
        <f t="shared" ca="1" si="152"/>
        <v/>
      </c>
      <c r="I906" s="251" t="str">
        <f t="shared" ca="1" si="153"/>
        <v/>
      </c>
      <c r="J906" s="244" t="str">
        <f t="shared" ca="1" si="154"/>
        <v/>
      </c>
      <c r="K906" s="35"/>
      <c r="L906" s="148"/>
      <c r="M906" s="148"/>
      <c r="N906" s="148"/>
      <c r="O906" s="148"/>
      <c r="P906" s="148"/>
      <c r="Q906" s="148"/>
      <c r="R906" s="148"/>
      <c r="S906" s="148"/>
      <c r="T906" s="197"/>
      <c r="U906" s="35"/>
      <c r="X906" s="148"/>
      <c r="Y906" s="148"/>
      <c r="Z906" s="148"/>
      <c r="AA906" s="228" t="b">
        <f t="shared" ca="1" si="155"/>
        <v>1</v>
      </c>
      <c r="AB906" s="228" t="b">
        <f t="shared" si="156"/>
        <v>0</v>
      </c>
      <c r="AC906" s="228" t="b">
        <f ca="1">AND(Accueil!$Z$100="Régulière",Accueil!$E$5="Oui",$AA906,NOT($AB906),OR($AE906="",Accueil!$E$7="",NOT(ISNUMBER(Accueil!$E$7)),$AE906&gt;=Accueil!$E$7))</f>
        <v>0</v>
      </c>
      <c r="AD906" s="228" t="b">
        <f ca="1">AND(Accueil!$Z$100="Régulière",Accueil!$E$8="Oui",$AA906,NOT($AB906),OR($AE906="",Accueil!$E$10="",NOT(ISNUMBER(Accueil!$E$10)),$AE906&gt;=Accueil!$E$10))</f>
        <v>0</v>
      </c>
      <c r="AE906" s="247" t="str">
        <f>IF(NOT(_xlfn.ISFORMULA(A906)),IF(ISNUMBER(A906),A906,IF(NOT(_xlfn.ISFORMULA(D906)),IF(AND(ISNUMBER(D906),D906&lt;&gt;0),Accueil!$B$7,IF(NOT(_xlfn.ISFORMULA(G906)),IF(AND(ISNUMBER(G906),G906&lt;&gt;0),Accueil!$B$7,""),"")),IF(NOT(_xlfn.ISFORMULA(G906)),IF(AND(ISNUMBER(G906),G906&lt;&gt;0),Accueil!$B$7,""),""))),IF(NOT(_xlfn.ISFORMULA(D906)),IF(AND(ISNUMBER(D906),D906&lt;&gt;0),Accueil!$B$7,IF(NOT(_xlfn.ISFORMULA(G906)),IF(AND(ISNUMBER(G906),G906&lt;&gt;0),Accueil!$B$7,""),"")),IF(NOT(_xlfn.ISFORMULA(G906)),IF(AND(ISNUMBER(G906),G906&lt;&gt;0),Accueil!$B$7,""),"")))</f>
        <v/>
      </c>
      <c r="AF906" s="231" t="str">
        <f t="shared" ca="1" si="157"/>
        <v/>
      </c>
      <c r="AG906" s="231">
        <f ca="1">IF($AC906,ROUND(IF(ISNUMBER(E906),E906,0)*(IF(OR(ISNUMBER(SEARCH("Non déductible",$C906)),ISNUMBER(SEARCH("Non deductible",$C906))),0,IF(ISNUMBER(SEARCH("Repas",$C906)),0.5,IF(ISNUMBER(SEARCH("Bureau à domicile",$C906)),Accueil!$B$13,IF(OR(ISNUMBER(SEARCH("Véhicule",$C906)),ISNUMBER(SEARCH("Vehicule",$C906)),ISNUMBER(SEARCH("vehicule",$C906))),Accueil!$B$14,IFERROR(VLOOKUP($C906,$L$3:$P$43,5,FALSE),1)))))),2),0)</f>
        <v>0</v>
      </c>
      <c r="AH906" s="231">
        <f ca="1">IF($AD906,ROUND(IF(ISNUMBER(F906),F906,0)*(IF(OR(ISNUMBER(SEARCH("Non déductible",$C906)),ISNUMBER(SEARCH("Non deductible",$C906))),0,IF(ISNUMBER(SEARCH("Repas",$C906)),0.5,IF(ISNUMBER(SEARCH("Bureau à domicile",$C906)),Accueil!$B$13,IF(OR(ISNUMBER(SEARCH("Véhicule",$C906)),ISNUMBER(SEARCH("Vehicule",$C906)),ISNUMBER(SEARCH("vehicule",$C906))),Accueil!$B$14,IFERROR(VLOOKUP($C906,$L$3:$P$43,5,FALSE),1)))))),2),0)</f>
        <v>0</v>
      </c>
    </row>
    <row r="907" spans="1:34" ht="20.100000000000001" customHeight="1" x14ac:dyDescent="0.25">
      <c r="A907" s="248" t="str">
        <f>IF(NOT(_xlfn.ISFORMULA(D907)),IF(AND(ISNUMBER(D907),D907&lt;&gt;0),Accueil!$B$7,IF(NOT(_xlfn.ISFORMULA(G907)),IF(AND(ISNUMBER(G907),G907&lt;&gt;0),Accueil!$B$7,""),"")),IF(NOT(_xlfn.ISFORMULA(G907)),IF(AND(ISNUMBER(G907),G907&lt;&gt;0),Accueil!$B$7,""),""))</f>
        <v/>
      </c>
      <c r="B907" s="37"/>
      <c r="C907" s="50"/>
      <c r="D907" s="249" t="str">
        <f t="shared" ca="1" si="148"/>
        <v/>
      </c>
      <c r="E907" s="223" t="str">
        <f t="shared" ca="1" si="149"/>
        <v/>
      </c>
      <c r="F907" s="223" t="str">
        <f t="shared" ca="1" si="150"/>
        <v/>
      </c>
      <c r="G907" s="224" t="str">
        <f t="shared" ca="1" si="151"/>
        <v/>
      </c>
      <c r="H907" s="255" t="str">
        <f t="shared" ca="1" si="152"/>
        <v/>
      </c>
      <c r="I907" s="251" t="str">
        <f t="shared" ca="1" si="153"/>
        <v/>
      </c>
      <c r="J907" s="244" t="str">
        <f t="shared" ca="1" si="154"/>
        <v/>
      </c>
      <c r="K907" s="35"/>
      <c r="L907" s="148"/>
      <c r="M907" s="148"/>
      <c r="N907" s="148"/>
      <c r="O907" s="148"/>
      <c r="P907" s="148"/>
      <c r="Q907" s="148"/>
      <c r="R907" s="148"/>
      <c r="S907" s="148"/>
      <c r="T907" s="197"/>
      <c r="U907" s="35"/>
      <c r="X907" s="148"/>
      <c r="Y907" s="148"/>
      <c r="Z907" s="148"/>
      <c r="AA907" s="228" t="b">
        <f t="shared" ca="1" si="155"/>
        <v>1</v>
      </c>
      <c r="AB907" s="228" t="b">
        <f t="shared" si="156"/>
        <v>0</v>
      </c>
      <c r="AC907" s="228" t="b">
        <f ca="1">AND(Accueil!$Z$100="Régulière",Accueil!$E$5="Oui",$AA907,NOT($AB907),OR($AE907="",Accueil!$E$7="",NOT(ISNUMBER(Accueil!$E$7)),$AE907&gt;=Accueil!$E$7))</f>
        <v>0</v>
      </c>
      <c r="AD907" s="228" t="b">
        <f ca="1">AND(Accueil!$Z$100="Régulière",Accueil!$E$8="Oui",$AA907,NOT($AB907),OR($AE907="",Accueil!$E$10="",NOT(ISNUMBER(Accueil!$E$10)),$AE907&gt;=Accueil!$E$10))</f>
        <v>0</v>
      </c>
      <c r="AE907" s="247" t="str">
        <f>IF(NOT(_xlfn.ISFORMULA(A907)),IF(ISNUMBER(A907),A907,IF(NOT(_xlfn.ISFORMULA(D907)),IF(AND(ISNUMBER(D907),D907&lt;&gt;0),Accueil!$B$7,IF(NOT(_xlfn.ISFORMULA(G907)),IF(AND(ISNUMBER(G907),G907&lt;&gt;0),Accueil!$B$7,""),"")),IF(NOT(_xlfn.ISFORMULA(G907)),IF(AND(ISNUMBER(G907),G907&lt;&gt;0),Accueil!$B$7,""),""))),IF(NOT(_xlfn.ISFORMULA(D907)),IF(AND(ISNUMBER(D907),D907&lt;&gt;0),Accueil!$B$7,IF(NOT(_xlfn.ISFORMULA(G907)),IF(AND(ISNUMBER(G907),G907&lt;&gt;0),Accueil!$B$7,""),"")),IF(NOT(_xlfn.ISFORMULA(G907)),IF(AND(ISNUMBER(G907),G907&lt;&gt;0),Accueil!$B$7,""),"")))</f>
        <v/>
      </c>
      <c r="AF907" s="231" t="str">
        <f t="shared" ca="1" si="157"/>
        <v/>
      </c>
      <c r="AG907" s="231">
        <f ca="1">IF($AC907,ROUND(IF(ISNUMBER(E907),E907,0)*(IF(OR(ISNUMBER(SEARCH("Non déductible",$C907)),ISNUMBER(SEARCH("Non deductible",$C907))),0,IF(ISNUMBER(SEARCH("Repas",$C907)),0.5,IF(ISNUMBER(SEARCH("Bureau à domicile",$C907)),Accueil!$B$13,IF(OR(ISNUMBER(SEARCH("Véhicule",$C907)),ISNUMBER(SEARCH("Vehicule",$C907)),ISNUMBER(SEARCH("vehicule",$C907))),Accueil!$B$14,IFERROR(VLOOKUP($C907,$L$3:$P$43,5,FALSE),1)))))),2),0)</f>
        <v>0</v>
      </c>
      <c r="AH907" s="231">
        <f ca="1">IF($AD907,ROUND(IF(ISNUMBER(F907),F907,0)*(IF(OR(ISNUMBER(SEARCH("Non déductible",$C907)),ISNUMBER(SEARCH("Non deductible",$C907))),0,IF(ISNUMBER(SEARCH("Repas",$C907)),0.5,IF(ISNUMBER(SEARCH("Bureau à domicile",$C907)),Accueil!$B$13,IF(OR(ISNUMBER(SEARCH("Véhicule",$C907)),ISNUMBER(SEARCH("Vehicule",$C907)),ISNUMBER(SEARCH("vehicule",$C907))),Accueil!$B$14,IFERROR(VLOOKUP($C907,$L$3:$P$43,5,FALSE),1)))))),2),0)</f>
        <v>0</v>
      </c>
    </row>
    <row r="908" spans="1:34" ht="20.100000000000001" customHeight="1" x14ac:dyDescent="0.25">
      <c r="A908" s="248" t="str">
        <f>IF(NOT(_xlfn.ISFORMULA(D908)),IF(AND(ISNUMBER(D908),D908&lt;&gt;0),Accueil!$B$7,IF(NOT(_xlfn.ISFORMULA(G908)),IF(AND(ISNUMBER(G908),G908&lt;&gt;0),Accueil!$B$7,""),"")),IF(NOT(_xlfn.ISFORMULA(G908)),IF(AND(ISNUMBER(G908),G908&lt;&gt;0),Accueil!$B$7,""),""))</f>
        <v/>
      </c>
      <c r="B908" s="37"/>
      <c r="C908" s="50"/>
      <c r="D908" s="249" t="str">
        <f t="shared" ca="1" si="148"/>
        <v/>
      </c>
      <c r="E908" s="223" t="str">
        <f t="shared" ca="1" si="149"/>
        <v/>
      </c>
      <c r="F908" s="223" t="str">
        <f t="shared" ca="1" si="150"/>
        <v/>
      </c>
      <c r="G908" s="224" t="str">
        <f t="shared" ca="1" si="151"/>
        <v/>
      </c>
      <c r="H908" s="255" t="str">
        <f t="shared" ca="1" si="152"/>
        <v/>
      </c>
      <c r="I908" s="251" t="str">
        <f t="shared" ca="1" si="153"/>
        <v/>
      </c>
      <c r="J908" s="244" t="str">
        <f t="shared" ca="1" si="154"/>
        <v/>
      </c>
      <c r="K908" s="35"/>
      <c r="L908" s="148"/>
      <c r="M908" s="148"/>
      <c r="N908" s="148"/>
      <c r="O908" s="148"/>
      <c r="P908" s="148"/>
      <c r="Q908" s="148"/>
      <c r="R908" s="148"/>
      <c r="S908" s="148"/>
      <c r="T908" s="197"/>
      <c r="U908" s="35"/>
      <c r="X908" s="148"/>
      <c r="Y908" s="148"/>
      <c r="Z908" s="148"/>
      <c r="AA908" s="228" t="b">
        <f t="shared" ca="1" si="155"/>
        <v>1</v>
      </c>
      <c r="AB908" s="228" t="b">
        <f t="shared" si="156"/>
        <v>0</v>
      </c>
      <c r="AC908" s="228" t="b">
        <f ca="1">AND(Accueil!$Z$100="Régulière",Accueil!$E$5="Oui",$AA908,NOT($AB908),OR($AE908="",Accueil!$E$7="",NOT(ISNUMBER(Accueil!$E$7)),$AE908&gt;=Accueil!$E$7))</f>
        <v>0</v>
      </c>
      <c r="AD908" s="228" t="b">
        <f ca="1">AND(Accueil!$Z$100="Régulière",Accueil!$E$8="Oui",$AA908,NOT($AB908),OR($AE908="",Accueil!$E$10="",NOT(ISNUMBER(Accueil!$E$10)),$AE908&gt;=Accueil!$E$10))</f>
        <v>0</v>
      </c>
      <c r="AE908" s="247" t="str">
        <f>IF(NOT(_xlfn.ISFORMULA(A908)),IF(ISNUMBER(A908),A908,IF(NOT(_xlfn.ISFORMULA(D908)),IF(AND(ISNUMBER(D908),D908&lt;&gt;0),Accueil!$B$7,IF(NOT(_xlfn.ISFORMULA(G908)),IF(AND(ISNUMBER(G908),G908&lt;&gt;0),Accueil!$B$7,""),"")),IF(NOT(_xlfn.ISFORMULA(G908)),IF(AND(ISNUMBER(G908),G908&lt;&gt;0),Accueil!$B$7,""),""))),IF(NOT(_xlfn.ISFORMULA(D908)),IF(AND(ISNUMBER(D908),D908&lt;&gt;0),Accueil!$B$7,IF(NOT(_xlfn.ISFORMULA(G908)),IF(AND(ISNUMBER(G908),G908&lt;&gt;0),Accueil!$B$7,""),"")),IF(NOT(_xlfn.ISFORMULA(G908)),IF(AND(ISNUMBER(G908),G908&lt;&gt;0),Accueil!$B$7,""),"")))</f>
        <v/>
      </c>
      <c r="AF908" s="231" t="str">
        <f t="shared" ca="1" si="157"/>
        <v/>
      </c>
      <c r="AG908" s="231">
        <f ca="1">IF($AC908,ROUND(IF(ISNUMBER(E908),E908,0)*(IF(OR(ISNUMBER(SEARCH("Non déductible",$C908)),ISNUMBER(SEARCH("Non deductible",$C908))),0,IF(ISNUMBER(SEARCH("Repas",$C908)),0.5,IF(ISNUMBER(SEARCH("Bureau à domicile",$C908)),Accueil!$B$13,IF(OR(ISNUMBER(SEARCH("Véhicule",$C908)),ISNUMBER(SEARCH("Vehicule",$C908)),ISNUMBER(SEARCH("vehicule",$C908))),Accueil!$B$14,IFERROR(VLOOKUP($C908,$L$3:$P$43,5,FALSE),1)))))),2),0)</f>
        <v>0</v>
      </c>
      <c r="AH908" s="231">
        <f ca="1">IF($AD908,ROUND(IF(ISNUMBER(F908),F908,0)*(IF(OR(ISNUMBER(SEARCH("Non déductible",$C908)),ISNUMBER(SEARCH("Non deductible",$C908))),0,IF(ISNUMBER(SEARCH("Repas",$C908)),0.5,IF(ISNUMBER(SEARCH("Bureau à domicile",$C908)),Accueil!$B$13,IF(OR(ISNUMBER(SEARCH("Véhicule",$C908)),ISNUMBER(SEARCH("Vehicule",$C908)),ISNUMBER(SEARCH("vehicule",$C908))),Accueil!$B$14,IFERROR(VLOOKUP($C908,$L$3:$P$43,5,FALSE),1)))))),2),0)</f>
        <v>0</v>
      </c>
    </row>
    <row r="909" spans="1:34" ht="20.100000000000001" customHeight="1" x14ac:dyDescent="0.25">
      <c r="A909" s="248" t="str">
        <f>IF(NOT(_xlfn.ISFORMULA(D909)),IF(AND(ISNUMBER(D909),D909&lt;&gt;0),Accueil!$B$7,IF(NOT(_xlfn.ISFORMULA(G909)),IF(AND(ISNUMBER(G909),G909&lt;&gt;0),Accueil!$B$7,""),"")),IF(NOT(_xlfn.ISFORMULA(G909)),IF(AND(ISNUMBER(G909),G909&lt;&gt;0),Accueil!$B$7,""),""))</f>
        <v/>
      </c>
      <c r="B909" s="37"/>
      <c r="C909" s="50"/>
      <c r="D909" s="249" t="str">
        <f t="shared" ca="1" si="148"/>
        <v/>
      </c>
      <c r="E909" s="223" t="str">
        <f t="shared" ca="1" si="149"/>
        <v/>
      </c>
      <c r="F909" s="223" t="str">
        <f t="shared" ca="1" si="150"/>
        <v/>
      </c>
      <c r="G909" s="224" t="str">
        <f t="shared" ca="1" si="151"/>
        <v/>
      </c>
      <c r="H909" s="255" t="str">
        <f t="shared" ca="1" si="152"/>
        <v/>
      </c>
      <c r="I909" s="251" t="str">
        <f t="shared" ca="1" si="153"/>
        <v/>
      </c>
      <c r="J909" s="244" t="str">
        <f t="shared" ca="1" si="154"/>
        <v/>
      </c>
      <c r="K909" s="35"/>
      <c r="L909" s="148"/>
      <c r="M909" s="148"/>
      <c r="N909" s="148"/>
      <c r="O909" s="148"/>
      <c r="P909" s="148"/>
      <c r="Q909" s="148"/>
      <c r="R909" s="148"/>
      <c r="S909" s="148"/>
      <c r="T909" s="197"/>
      <c r="U909" s="35"/>
      <c r="X909" s="148"/>
      <c r="Y909" s="148"/>
      <c r="Z909" s="148"/>
      <c r="AA909" s="228" t="b">
        <f t="shared" ca="1" si="155"/>
        <v>1</v>
      </c>
      <c r="AB909" s="228" t="b">
        <f t="shared" si="156"/>
        <v>0</v>
      </c>
      <c r="AC909" s="228" t="b">
        <f ca="1">AND(Accueil!$Z$100="Régulière",Accueil!$E$5="Oui",$AA909,NOT($AB909),OR($AE909="",Accueil!$E$7="",NOT(ISNUMBER(Accueil!$E$7)),$AE909&gt;=Accueil!$E$7))</f>
        <v>0</v>
      </c>
      <c r="AD909" s="228" t="b">
        <f ca="1">AND(Accueil!$Z$100="Régulière",Accueil!$E$8="Oui",$AA909,NOT($AB909),OR($AE909="",Accueil!$E$10="",NOT(ISNUMBER(Accueil!$E$10)),$AE909&gt;=Accueil!$E$10))</f>
        <v>0</v>
      </c>
      <c r="AE909" s="247" t="str">
        <f>IF(NOT(_xlfn.ISFORMULA(A909)),IF(ISNUMBER(A909),A909,IF(NOT(_xlfn.ISFORMULA(D909)),IF(AND(ISNUMBER(D909),D909&lt;&gt;0),Accueil!$B$7,IF(NOT(_xlfn.ISFORMULA(G909)),IF(AND(ISNUMBER(G909),G909&lt;&gt;0),Accueil!$B$7,""),"")),IF(NOT(_xlfn.ISFORMULA(G909)),IF(AND(ISNUMBER(G909),G909&lt;&gt;0),Accueil!$B$7,""),""))),IF(NOT(_xlfn.ISFORMULA(D909)),IF(AND(ISNUMBER(D909),D909&lt;&gt;0),Accueil!$B$7,IF(NOT(_xlfn.ISFORMULA(G909)),IF(AND(ISNUMBER(G909),G909&lt;&gt;0),Accueil!$B$7,""),"")),IF(NOT(_xlfn.ISFORMULA(G909)),IF(AND(ISNUMBER(G909),G909&lt;&gt;0),Accueil!$B$7,""),"")))</f>
        <v/>
      </c>
      <c r="AF909" s="231" t="str">
        <f t="shared" ca="1" si="157"/>
        <v/>
      </c>
      <c r="AG909" s="231">
        <f ca="1">IF($AC909,ROUND(IF(ISNUMBER(E909),E909,0)*(IF(OR(ISNUMBER(SEARCH("Non déductible",$C909)),ISNUMBER(SEARCH("Non deductible",$C909))),0,IF(ISNUMBER(SEARCH("Repas",$C909)),0.5,IF(ISNUMBER(SEARCH("Bureau à domicile",$C909)),Accueil!$B$13,IF(OR(ISNUMBER(SEARCH("Véhicule",$C909)),ISNUMBER(SEARCH("Vehicule",$C909)),ISNUMBER(SEARCH("vehicule",$C909))),Accueil!$B$14,IFERROR(VLOOKUP($C909,$L$3:$P$43,5,FALSE),1)))))),2),0)</f>
        <v>0</v>
      </c>
      <c r="AH909" s="231">
        <f ca="1">IF($AD909,ROUND(IF(ISNUMBER(F909),F909,0)*(IF(OR(ISNUMBER(SEARCH("Non déductible",$C909)),ISNUMBER(SEARCH("Non deductible",$C909))),0,IF(ISNUMBER(SEARCH("Repas",$C909)),0.5,IF(ISNUMBER(SEARCH("Bureau à domicile",$C909)),Accueil!$B$13,IF(OR(ISNUMBER(SEARCH("Véhicule",$C909)),ISNUMBER(SEARCH("Vehicule",$C909)),ISNUMBER(SEARCH("vehicule",$C909))),Accueil!$B$14,IFERROR(VLOOKUP($C909,$L$3:$P$43,5,FALSE),1)))))),2),0)</f>
        <v>0</v>
      </c>
    </row>
    <row r="910" spans="1:34" ht="20.100000000000001" customHeight="1" x14ac:dyDescent="0.25">
      <c r="A910" s="248" t="str">
        <f>IF(NOT(_xlfn.ISFORMULA(D910)),IF(AND(ISNUMBER(D910),D910&lt;&gt;0),Accueil!$B$7,IF(NOT(_xlfn.ISFORMULA(G910)),IF(AND(ISNUMBER(G910),G910&lt;&gt;0),Accueil!$B$7,""),"")),IF(NOT(_xlfn.ISFORMULA(G910)),IF(AND(ISNUMBER(G910),G910&lt;&gt;0),Accueil!$B$7,""),""))</f>
        <v/>
      </c>
      <c r="B910" s="37"/>
      <c r="C910" s="50"/>
      <c r="D910" s="249" t="str">
        <f t="shared" ca="1" si="148"/>
        <v/>
      </c>
      <c r="E910" s="223" t="str">
        <f t="shared" ca="1" si="149"/>
        <v/>
      </c>
      <c r="F910" s="223" t="str">
        <f t="shared" ca="1" si="150"/>
        <v/>
      </c>
      <c r="G910" s="224" t="str">
        <f t="shared" ca="1" si="151"/>
        <v/>
      </c>
      <c r="H910" s="255" t="str">
        <f t="shared" ca="1" si="152"/>
        <v/>
      </c>
      <c r="I910" s="251" t="str">
        <f t="shared" ca="1" si="153"/>
        <v/>
      </c>
      <c r="J910" s="244" t="str">
        <f t="shared" ca="1" si="154"/>
        <v/>
      </c>
      <c r="K910" s="35"/>
      <c r="L910" s="148"/>
      <c r="M910" s="148"/>
      <c r="N910" s="148"/>
      <c r="O910" s="148"/>
      <c r="P910" s="148"/>
      <c r="Q910" s="148"/>
      <c r="R910" s="148"/>
      <c r="S910" s="148"/>
      <c r="T910" s="197"/>
      <c r="U910" s="35"/>
      <c r="X910" s="148"/>
      <c r="Y910" s="148"/>
      <c r="Z910" s="148"/>
      <c r="AA910" s="228" t="b">
        <f t="shared" ca="1" si="155"/>
        <v>1</v>
      </c>
      <c r="AB910" s="228" t="b">
        <f t="shared" si="156"/>
        <v>0</v>
      </c>
      <c r="AC910" s="228" t="b">
        <f ca="1">AND(Accueil!$Z$100="Régulière",Accueil!$E$5="Oui",$AA910,NOT($AB910),OR($AE910="",Accueil!$E$7="",NOT(ISNUMBER(Accueil!$E$7)),$AE910&gt;=Accueil!$E$7))</f>
        <v>0</v>
      </c>
      <c r="AD910" s="228" t="b">
        <f ca="1">AND(Accueil!$Z$100="Régulière",Accueil!$E$8="Oui",$AA910,NOT($AB910),OR($AE910="",Accueil!$E$10="",NOT(ISNUMBER(Accueil!$E$10)),$AE910&gt;=Accueil!$E$10))</f>
        <v>0</v>
      </c>
      <c r="AE910" s="247" t="str">
        <f>IF(NOT(_xlfn.ISFORMULA(A910)),IF(ISNUMBER(A910),A910,IF(NOT(_xlfn.ISFORMULA(D910)),IF(AND(ISNUMBER(D910),D910&lt;&gt;0),Accueil!$B$7,IF(NOT(_xlfn.ISFORMULA(G910)),IF(AND(ISNUMBER(G910),G910&lt;&gt;0),Accueil!$B$7,""),"")),IF(NOT(_xlfn.ISFORMULA(G910)),IF(AND(ISNUMBER(G910),G910&lt;&gt;0),Accueil!$B$7,""),""))),IF(NOT(_xlfn.ISFORMULA(D910)),IF(AND(ISNUMBER(D910),D910&lt;&gt;0),Accueil!$B$7,IF(NOT(_xlfn.ISFORMULA(G910)),IF(AND(ISNUMBER(G910),G910&lt;&gt;0),Accueil!$B$7,""),"")),IF(NOT(_xlfn.ISFORMULA(G910)),IF(AND(ISNUMBER(G910),G910&lt;&gt;0),Accueil!$B$7,""),"")))</f>
        <v/>
      </c>
      <c r="AF910" s="231" t="str">
        <f t="shared" ca="1" si="157"/>
        <v/>
      </c>
      <c r="AG910" s="231">
        <f ca="1">IF($AC910,ROUND(IF(ISNUMBER(E910),E910,0)*(IF(OR(ISNUMBER(SEARCH("Non déductible",$C910)),ISNUMBER(SEARCH("Non deductible",$C910))),0,IF(ISNUMBER(SEARCH("Repas",$C910)),0.5,IF(ISNUMBER(SEARCH("Bureau à domicile",$C910)),Accueil!$B$13,IF(OR(ISNUMBER(SEARCH("Véhicule",$C910)),ISNUMBER(SEARCH("Vehicule",$C910)),ISNUMBER(SEARCH("vehicule",$C910))),Accueil!$B$14,IFERROR(VLOOKUP($C910,$L$3:$P$43,5,FALSE),1)))))),2),0)</f>
        <v>0</v>
      </c>
      <c r="AH910" s="231">
        <f ca="1">IF($AD910,ROUND(IF(ISNUMBER(F910),F910,0)*(IF(OR(ISNUMBER(SEARCH("Non déductible",$C910)),ISNUMBER(SEARCH("Non deductible",$C910))),0,IF(ISNUMBER(SEARCH("Repas",$C910)),0.5,IF(ISNUMBER(SEARCH("Bureau à domicile",$C910)),Accueil!$B$13,IF(OR(ISNUMBER(SEARCH("Véhicule",$C910)),ISNUMBER(SEARCH("Vehicule",$C910)),ISNUMBER(SEARCH("vehicule",$C910))),Accueil!$B$14,IFERROR(VLOOKUP($C910,$L$3:$P$43,5,FALSE),1)))))),2),0)</f>
        <v>0</v>
      </c>
    </row>
    <row r="911" spans="1:34" ht="20.100000000000001" customHeight="1" x14ac:dyDescent="0.25">
      <c r="A911" s="248" t="str">
        <f>IF(NOT(_xlfn.ISFORMULA(D911)),IF(AND(ISNUMBER(D911),D911&lt;&gt;0),Accueil!$B$7,IF(NOT(_xlfn.ISFORMULA(G911)),IF(AND(ISNUMBER(G911),G911&lt;&gt;0),Accueil!$B$7,""),"")),IF(NOT(_xlfn.ISFORMULA(G911)),IF(AND(ISNUMBER(G911),G911&lt;&gt;0),Accueil!$B$7,""),""))</f>
        <v/>
      </c>
      <c r="B911" s="37"/>
      <c r="C911" s="50"/>
      <c r="D911" s="249" t="str">
        <f t="shared" ca="1" si="148"/>
        <v/>
      </c>
      <c r="E911" s="223" t="str">
        <f t="shared" ca="1" si="149"/>
        <v/>
      </c>
      <c r="F911" s="223" t="str">
        <f t="shared" ca="1" si="150"/>
        <v/>
      </c>
      <c r="G911" s="224" t="str">
        <f t="shared" ca="1" si="151"/>
        <v/>
      </c>
      <c r="H911" s="255" t="str">
        <f t="shared" ca="1" si="152"/>
        <v/>
      </c>
      <c r="I911" s="251" t="str">
        <f t="shared" ca="1" si="153"/>
        <v/>
      </c>
      <c r="J911" s="244" t="str">
        <f t="shared" ca="1" si="154"/>
        <v/>
      </c>
      <c r="K911" s="35"/>
      <c r="L911" s="148"/>
      <c r="M911" s="148"/>
      <c r="N911" s="148"/>
      <c r="O911" s="148"/>
      <c r="P911" s="148"/>
      <c r="Q911" s="148"/>
      <c r="R911" s="148"/>
      <c r="S911" s="148"/>
      <c r="T911" s="197"/>
      <c r="U911" s="35"/>
      <c r="X911" s="148"/>
      <c r="Y911" s="148"/>
      <c r="Z911" s="148"/>
      <c r="AA911" s="228" t="b">
        <f t="shared" ca="1" si="155"/>
        <v>1</v>
      </c>
      <c r="AB911" s="228" t="b">
        <f t="shared" si="156"/>
        <v>0</v>
      </c>
      <c r="AC911" s="228" t="b">
        <f ca="1">AND(Accueil!$Z$100="Régulière",Accueil!$E$5="Oui",$AA911,NOT($AB911),OR($AE911="",Accueil!$E$7="",NOT(ISNUMBER(Accueil!$E$7)),$AE911&gt;=Accueil!$E$7))</f>
        <v>0</v>
      </c>
      <c r="AD911" s="228" t="b">
        <f ca="1">AND(Accueil!$Z$100="Régulière",Accueil!$E$8="Oui",$AA911,NOT($AB911),OR($AE911="",Accueil!$E$10="",NOT(ISNUMBER(Accueil!$E$10)),$AE911&gt;=Accueil!$E$10))</f>
        <v>0</v>
      </c>
      <c r="AE911" s="247" t="str">
        <f>IF(NOT(_xlfn.ISFORMULA(A911)),IF(ISNUMBER(A911),A911,IF(NOT(_xlfn.ISFORMULA(D911)),IF(AND(ISNUMBER(D911),D911&lt;&gt;0),Accueil!$B$7,IF(NOT(_xlfn.ISFORMULA(G911)),IF(AND(ISNUMBER(G911),G911&lt;&gt;0),Accueil!$B$7,""),"")),IF(NOT(_xlfn.ISFORMULA(G911)),IF(AND(ISNUMBER(G911),G911&lt;&gt;0),Accueil!$B$7,""),""))),IF(NOT(_xlfn.ISFORMULA(D911)),IF(AND(ISNUMBER(D911),D911&lt;&gt;0),Accueil!$B$7,IF(NOT(_xlfn.ISFORMULA(G911)),IF(AND(ISNUMBER(G911),G911&lt;&gt;0),Accueil!$B$7,""),"")),IF(NOT(_xlfn.ISFORMULA(G911)),IF(AND(ISNUMBER(G911),G911&lt;&gt;0),Accueil!$B$7,""),"")))</f>
        <v/>
      </c>
      <c r="AF911" s="231" t="str">
        <f t="shared" ca="1" si="157"/>
        <v/>
      </c>
      <c r="AG911" s="231">
        <f ca="1">IF($AC911,ROUND(IF(ISNUMBER(E911),E911,0)*(IF(OR(ISNUMBER(SEARCH("Non déductible",$C911)),ISNUMBER(SEARCH("Non deductible",$C911))),0,IF(ISNUMBER(SEARCH("Repas",$C911)),0.5,IF(ISNUMBER(SEARCH("Bureau à domicile",$C911)),Accueil!$B$13,IF(OR(ISNUMBER(SEARCH("Véhicule",$C911)),ISNUMBER(SEARCH("Vehicule",$C911)),ISNUMBER(SEARCH("vehicule",$C911))),Accueil!$B$14,IFERROR(VLOOKUP($C911,$L$3:$P$43,5,FALSE),1)))))),2),0)</f>
        <v>0</v>
      </c>
      <c r="AH911" s="231">
        <f ca="1">IF($AD911,ROUND(IF(ISNUMBER(F911),F911,0)*(IF(OR(ISNUMBER(SEARCH("Non déductible",$C911)),ISNUMBER(SEARCH("Non deductible",$C911))),0,IF(ISNUMBER(SEARCH("Repas",$C911)),0.5,IF(ISNUMBER(SEARCH("Bureau à domicile",$C911)),Accueil!$B$13,IF(OR(ISNUMBER(SEARCH("Véhicule",$C911)),ISNUMBER(SEARCH("Vehicule",$C911)),ISNUMBER(SEARCH("vehicule",$C911))),Accueil!$B$14,IFERROR(VLOOKUP($C911,$L$3:$P$43,5,FALSE),1)))))),2),0)</f>
        <v>0</v>
      </c>
    </row>
    <row r="912" spans="1:34" ht="20.100000000000001" customHeight="1" x14ac:dyDescent="0.25">
      <c r="A912" s="248" t="str">
        <f>IF(NOT(_xlfn.ISFORMULA(D912)),IF(AND(ISNUMBER(D912),D912&lt;&gt;0),Accueil!$B$7,IF(NOT(_xlfn.ISFORMULA(G912)),IF(AND(ISNUMBER(G912),G912&lt;&gt;0),Accueil!$B$7,""),"")),IF(NOT(_xlfn.ISFORMULA(G912)),IF(AND(ISNUMBER(G912),G912&lt;&gt;0),Accueil!$B$7,""),""))</f>
        <v/>
      </c>
      <c r="B912" s="37"/>
      <c r="C912" s="50"/>
      <c r="D912" s="249" t="str">
        <f t="shared" ca="1" si="148"/>
        <v/>
      </c>
      <c r="E912" s="223" t="str">
        <f t="shared" ca="1" si="149"/>
        <v/>
      </c>
      <c r="F912" s="223" t="str">
        <f t="shared" ca="1" si="150"/>
        <v/>
      </c>
      <c r="G912" s="224" t="str">
        <f t="shared" ca="1" si="151"/>
        <v/>
      </c>
      <c r="H912" s="255" t="str">
        <f t="shared" ca="1" si="152"/>
        <v/>
      </c>
      <c r="I912" s="251" t="str">
        <f t="shared" ca="1" si="153"/>
        <v/>
      </c>
      <c r="J912" s="244" t="str">
        <f t="shared" ca="1" si="154"/>
        <v/>
      </c>
      <c r="K912" s="35"/>
      <c r="L912" s="148"/>
      <c r="M912" s="148"/>
      <c r="N912" s="148"/>
      <c r="O912" s="148"/>
      <c r="P912" s="148"/>
      <c r="Q912" s="148"/>
      <c r="R912" s="148"/>
      <c r="S912" s="148"/>
      <c r="T912" s="197"/>
      <c r="U912" s="35"/>
      <c r="X912" s="148"/>
      <c r="Y912" s="148"/>
      <c r="Z912" s="148"/>
      <c r="AA912" s="228" t="b">
        <f t="shared" ca="1" si="155"/>
        <v>1</v>
      </c>
      <c r="AB912" s="228" t="b">
        <f t="shared" si="156"/>
        <v>0</v>
      </c>
      <c r="AC912" s="228" t="b">
        <f ca="1">AND(Accueil!$Z$100="Régulière",Accueil!$E$5="Oui",$AA912,NOT($AB912),OR($AE912="",Accueil!$E$7="",NOT(ISNUMBER(Accueil!$E$7)),$AE912&gt;=Accueil!$E$7))</f>
        <v>0</v>
      </c>
      <c r="AD912" s="228" t="b">
        <f ca="1">AND(Accueil!$Z$100="Régulière",Accueil!$E$8="Oui",$AA912,NOT($AB912),OR($AE912="",Accueil!$E$10="",NOT(ISNUMBER(Accueil!$E$10)),$AE912&gt;=Accueil!$E$10))</f>
        <v>0</v>
      </c>
      <c r="AE912" s="247" t="str">
        <f>IF(NOT(_xlfn.ISFORMULA(A912)),IF(ISNUMBER(A912),A912,IF(NOT(_xlfn.ISFORMULA(D912)),IF(AND(ISNUMBER(D912),D912&lt;&gt;0),Accueil!$B$7,IF(NOT(_xlfn.ISFORMULA(G912)),IF(AND(ISNUMBER(G912),G912&lt;&gt;0),Accueil!$B$7,""),"")),IF(NOT(_xlfn.ISFORMULA(G912)),IF(AND(ISNUMBER(G912),G912&lt;&gt;0),Accueil!$B$7,""),""))),IF(NOT(_xlfn.ISFORMULA(D912)),IF(AND(ISNUMBER(D912),D912&lt;&gt;0),Accueil!$B$7,IF(NOT(_xlfn.ISFORMULA(G912)),IF(AND(ISNUMBER(G912),G912&lt;&gt;0),Accueil!$B$7,""),"")),IF(NOT(_xlfn.ISFORMULA(G912)),IF(AND(ISNUMBER(G912),G912&lt;&gt;0),Accueil!$B$7,""),"")))</f>
        <v/>
      </c>
      <c r="AF912" s="231" t="str">
        <f t="shared" ca="1" si="157"/>
        <v/>
      </c>
      <c r="AG912" s="231">
        <f ca="1">IF($AC912,ROUND(IF(ISNUMBER(E912),E912,0)*(IF(OR(ISNUMBER(SEARCH("Non déductible",$C912)),ISNUMBER(SEARCH("Non deductible",$C912))),0,IF(ISNUMBER(SEARCH("Repas",$C912)),0.5,IF(ISNUMBER(SEARCH("Bureau à domicile",$C912)),Accueil!$B$13,IF(OR(ISNUMBER(SEARCH("Véhicule",$C912)),ISNUMBER(SEARCH("Vehicule",$C912)),ISNUMBER(SEARCH("vehicule",$C912))),Accueil!$B$14,IFERROR(VLOOKUP($C912,$L$3:$P$43,5,FALSE),1)))))),2),0)</f>
        <v>0</v>
      </c>
      <c r="AH912" s="231">
        <f ca="1">IF($AD912,ROUND(IF(ISNUMBER(F912),F912,0)*(IF(OR(ISNUMBER(SEARCH("Non déductible",$C912)),ISNUMBER(SEARCH("Non deductible",$C912))),0,IF(ISNUMBER(SEARCH("Repas",$C912)),0.5,IF(ISNUMBER(SEARCH("Bureau à domicile",$C912)),Accueil!$B$13,IF(OR(ISNUMBER(SEARCH("Véhicule",$C912)),ISNUMBER(SEARCH("Vehicule",$C912)),ISNUMBER(SEARCH("vehicule",$C912))),Accueil!$B$14,IFERROR(VLOOKUP($C912,$L$3:$P$43,5,FALSE),1)))))),2),0)</f>
        <v>0</v>
      </c>
    </row>
    <row r="913" spans="1:34" ht="20.100000000000001" customHeight="1" x14ac:dyDescent="0.25">
      <c r="A913" s="248" t="str">
        <f>IF(NOT(_xlfn.ISFORMULA(D913)),IF(AND(ISNUMBER(D913),D913&lt;&gt;0),Accueil!$B$7,IF(NOT(_xlfn.ISFORMULA(G913)),IF(AND(ISNUMBER(G913),G913&lt;&gt;0),Accueil!$B$7,""),"")),IF(NOT(_xlfn.ISFORMULA(G913)),IF(AND(ISNUMBER(G913),G913&lt;&gt;0),Accueil!$B$7,""),""))</f>
        <v/>
      </c>
      <c r="B913" s="37"/>
      <c r="C913" s="50"/>
      <c r="D913" s="249" t="str">
        <f t="shared" ca="1" si="148"/>
        <v/>
      </c>
      <c r="E913" s="223" t="str">
        <f t="shared" ca="1" si="149"/>
        <v/>
      </c>
      <c r="F913" s="223" t="str">
        <f t="shared" ca="1" si="150"/>
        <v/>
      </c>
      <c r="G913" s="224" t="str">
        <f t="shared" ca="1" si="151"/>
        <v/>
      </c>
      <c r="H913" s="255" t="str">
        <f t="shared" ca="1" si="152"/>
        <v/>
      </c>
      <c r="I913" s="251" t="str">
        <f t="shared" ca="1" si="153"/>
        <v/>
      </c>
      <c r="J913" s="244" t="str">
        <f t="shared" ca="1" si="154"/>
        <v/>
      </c>
      <c r="K913" s="35"/>
      <c r="L913" s="148"/>
      <c r="M913" s="148"/>
      <c r="N913" s="148"/>
      <c r="O913" s="148"/>
      <c r="P913" s="148"/>
      <c r="Q913" s="148"/>
      <c r="R913" s="148"/>
      <c r="S913" s="148"/>
      <c r="T913" s="197"/>
      <c r="U913" s="35"/>
      <c r="X913" s="148"/>
      <c r="Y913" s="148"/>
      <c r="Z913" s="148"/>
      <c r="AA913" s="228" t="b">
        <f t="shared" ca="1" si="155"/>
        <v>1</v>
      </c>
      <c r="AB913" s="228" t="b">
        <f t="shared" si="156"/>
        <v>0</v>
      </c>
      <c r="AC913" s="228" t="b">
        <f ca="1">AND(Accueil!$Z$100="Régulière",Accueil!$E$5="Oui",$AA913,NOT($AB913),OR($AE913="",Accueil!$E$7="",NOT(ISNUMBER(Accueil!$E$7)),$AE913&gt;=Accueil!$E$7))</f>
        <v>0</v>
      </c>
      <c r="AD913" s="228" t="b">
        <f ca="1">AND(Accueil!$Z$100="Régulière",Accueil!$E$8="Oui",$AA913,NOT($AB913),OR($AE913="",Accueil!$E$10="",NOT(ISNUMBER(Accueil!$E$10)),$AE913&gt;=Accueil!$E$10))</f>
        <v>0</v>
      </c>
      <c r="AE913" s="247" t="str">
        <f>IF(NOT(_xlfn.ISFORMULA(A913)),IF(ISNUMBER(A913),A913,IF(NOT(_xlfn.ISFORMULA(D913)),IF(AND(ISNUMBER(D913),D913&lt;&gt;0),Accueil!$B$7,IF(NOT(_xlfn.ISFORMULA(G913)),IF(AND(ISNUMBER(G913),G913&lt;&gt;0),Accueil!$B$7,""),"")),IF(NOT(_xlfn.ISFORMULA(G913)),IF(AND(ISNUMBER(G913),G913&lt;&gt;0),Accueil!$B$7,""),""))),IF(NOT(_xlfn.ISFORMULA(D913)),IF(AND(ISNUMBER(D913),D913&lt;&gt;0),Accueil!$B$7,IF(NOT(_xlfn.ISFORMULA(G913)),IF(AND(ISNUMBER(G913),G913&lt;&gt;0),Accueil!$B$7,""),"")),IF(NOT(_xlfn.ISFORMULA(G913)),IF(AND(ISNUMBER(G913),G913&lt;&gt;0),Accueil!$B$7,""),"")))</f>
        <v/>
      </c>
      <c r="AF913" s="231" t="str">
        <f t="shared" ca="1" si="157"/>
        <v/>
      </c>
      <c r="AG913" s="231">
        <f ca="1">IF($AC913,ROUND(IF(ISNUMBER(E913),E913,0)*(IF(OR(ISNUMBER(SEARCH("Non déductible",$C913)),ISNUMBER(SEARCH("Non deductible",$C913))),0,IF(ISNUMBER(SEARCH("Repas",$C913)),0.5,IF(ISNUMBER(SEARCH("Bureau à domicile",$C913)),Accueil!$B$13,IF(OR(ISNUMBER(SEARCH("Véhicule",$C913)),ISNUMBER(SEARCH("Vehicule",$C913)),ISNUMBER(SEARCH("vehicule",$C913))),Accueil!$B$14,IFERROR(VLOOKUP($C913,$L$3:$P$43,5,FALSE),1)))))),2),0)</f>
        <v>0</v>
      </c>
      <c r="AH913" s="231">
        <f ca="1">IF($AD913,ROUND(IF(ISNUMBER(F913),F913,0)*(IF(OR(ISNUMBER(SEARCH("Non déductible",$C913)),ISNUMBER(SEARCH("Non deductible",$C913))),0,IF(ISNUMBER(SEARCH("Repas",$C913)),0.5,IF(ISNUMBER(SEARCH("Bureau à domicile",$C913)),Accueil!$B$13,IF(OR(ISNUMBER(SEARCH("Véhicule",$C913)),ISNUMBER(SEARCH("Vehicule",$C913)),ISNUMBER(SEARCH("vehicule",$C913))),Accueil!$B$14,IFERROR(VLOOKUP($C913,$L$3:$P$43,5,FALSE),1)))))),2),0)</f>
        <v>0</v>
      </c>
    </row>
    <row r="914" spans="1:34" ht="20.100000000000001" customHeight="1" x14ac:dyDescent="0.25">
      <c r="A914" s="248" t="str">
        <f>IF(NOT(_xlfn.ISFORMULA(D914)),IF(AND(ISNUMBER(D914),D914&lt;&gt;0),Accueil!$B$7,IF(NOT(_xlfn.ISFORMULA(G914)),IF(AND(ISNUMBER(G914),G914&lt;&gt;0),Accueil!$B$7,""),"")),IF(NOT(_xlfn.ISFORMULA(G914)),IF(AND(ISNUMBER(G914),G914&lt;&gt;0),Accueil!$B$7,""),""))</f>
        <v/>
      </c>
      <c r="B914" s="37"/>
      <c r="C914" s="50"/>
      <c r="D914" s="249" t="str">
        <f t="shared" ca="1" si="148"/>
        <v/>
      </c>
      <c r="E914" s="223" t="str">
        <f t="shared" ca="1" si="149"/>
        <v/>
      </c>
      <c r="F914" s="223" t="str">
        <f t="shared" ca="1" si="150"/>
        <v/>
      </c>
      <c r="G914" s="224" t="str">
        <f t="shared" ca="1" si="151"/>
        <v/>
      </c>
      <c r="H914" s="255" t="str">
        <f t="shared" ca="1" si="152"/>
        <v/>
      </c>
      <c r="I914" s="251" t="str">
        <f t="shared" ca="1" si="153"/>
        <v/>
      </c>
      <c r="J914" s="244" t="str">
        <f t="shared" ca="1" si="154"/>
        <v/>
      </c>
      <c r="K914" s="35"/>
      <c r="L914" s="148"/>
      <c r="M914" s="148"/>
      <c r="N914" s="148"/>
      <c r="O914" s="148"/>
      <c r="P914" s="148"/>
      <c r="Q914" s="148"/>
      <c r="R914" s="148"/>
      <c r="S914" s="148"/>
      <c r="T914" s="197"/>
      <c r="U914" s="35"/>
      <c r="X914" s="148"/>
      <c r="Y914" s="148"/>
      <c r="Z914" s="148"/>
      <c r="AA914" s="228" t="b">
        <f t="shared" ca="1" si="155"/>
        <v>1</v>
      </c>
      <c r="AB914" s="228" t="b">
        <f t="shared" si="156"/>
        <v>0</v>
      </c>
      <c r="AC914" s="228" t="b">
        <f ca="1">AND(Accueil!$Z$100="Régulière",Accueil!$E$5="Oui",$AA914,NOT($AB914),OR($AE914="",Accueil!$E$7="",NOT(ISNUMBER(Accueil!$E$7)),$AE914&gt;=Accueil!$E$7))</f>
        <v>0</v>
      </c>
      <c r="AD914" s="228" t="b">
        <f ca="1">AND(Accueil!$Z$100="Régulière",Accueil!$E$8="Oui",$AA914,NOT($AB914),OR($AE914="",Accueil!$E$10="",NOT(ISNUMBER(Accueil!$E$10)),$AE914&gt;=Accueil!$E$10))</f>
        <v>0</v>
      </c>
      <c r="AE914" s="247" t="str">
        <f>IF(NOT(_xlfn.ISFORMULA(A914)),IF(ISNUMBER(A914),A914,IF(NOT(_xlfn.ISFORMULA(D914)),IF(AND(ISNUMBER(D914),D914&lt;&gt;0),Accueil!$B$7,IF(NOT(_xlfn.ISFORMULA(G914)),IF(AND(ISNUMBER(G914),G914&lt;&gt;0),Accueil!$B$7,""),"")),IF(NOT(_xlfn.ISFORMULA(G914)),IF(AND(ISNUMBER(G914),G914&lt;&gt;0),Accueil!$B$7,""),""))),IF(NOT(_xlfn.ISFORMULA(D914)),IF(AND(ISNUMBER(D914),D914&lt;&gt;0),Accueil!$B$7,IF(NOT(_xlfn.ISFORMULA(G914)),IF(AND(ISNUMBER(G914),G914&lt;&gt;0),Accueil!$B$7,""),"")),IF(NOT(_xlfn.ISFORMULA(G914)),IF(AND(ISNUMBER(G914),G914&lt;&gt;0),Accueil!$B$7,""),"")))</f>
        <v/>
      </c>
      <c r="AF914" s="231" t="str">
        <f t="shared" ca="1" si="157"/>
        <v/>
      </c>
      <c r="AG914" s="231">
        <f ca="1">IF($AC914,ROUND(IF(ISNUMBER(E914),E914,0)*(IF(OR(ISNUMBER(SEARCH("Non déductible",$C914)),ISNUMBER(SEARCH("Non deductible",$C914))),0,IF(ISNUMBER(SEARCH("Repas",$C914)),0.5,IF(ISNUMBER(SEARCH("Bureau à domicile",$C914)),Accueil!$B$13,IF(OR(ISNUMBER(SEARCH("Véhicule",$C914)),ISNUMBER(SEARCH("Vehicule",$C914)),ISNUMBER(SEARCH("vehicule",$C914))),Accueil!$B$14,IFERROR(VLOOKUP($C914,$L$3:$P$43,5,FALSE),1)))))),2),0)</f>
        <v>0</v>
      </c>
      <c r="AH914" s="231">
        <f ca="1">IF($AD914,ROUND(IF(ISNUMBER(F914),F914,0)*(IF(OR(ISNUMBER(SEARCH("Non déductible",$C914)),ISNUMBER(SEARCH("Non deductible",$C914))),0,IF(ISNUMBER(SEARCH("Repas",$C914)),0.5,IF(ISNUMBER(SEARCH("Bureau à domicile",$C914)),Accueil!$B$13,IF(OR(ISNUMBER(SEARCH("Véhicule",$C914)),ISNUMBER(SEARCH("Vehicule",$C914)),ISNUMBER(SEARCH("vehicule",$C914))),Accueil!$B$14,IFERROR(VLOOKUP($C914,$L$3:$P$43,5,FALSE),1)))))),2),0)</f>
        <v>0</v>
      </c>
    </row>
    <row r="915" spans="1:34" ht="20.100000000000001" customHeight="1" x14ac:dyDescent="0.25">
      <c r="A915" s="248" t="str">
        <f>IF(NOT(_xlfn.ISFORMULA(D915)),IF(AND(ISNUMBER(D915),D915&lt;&gt;0),Accueil!$B$7,IF(NOT(_xlfn.ISFORMULA(G915)),IF(AND(ISNUMBER(G915),G915&lt;&gt;0),Accueil!$B$7,""),"")),IF(NOT(_xlfn.ISFORMULA(G915)),IF(AND(ISNUMBER(G915),G915&lt;&gt;0),Accueil!$B$7,""),""))</f>
        <v/>
      </c>
      <c r="B915" s="37"/>
      <c r="C915" s="50"/>
      <c r="D915" s="249" t="str">
        <f t="shared" ca="1" si="148"/>
        <v/>
      </c>
      <c r="E915" s="223" t="str">
        <f t="shared" ca="1" si="149"/>
        <v/>
      </c>
      <c r="F915" s="223" t="str">
        <f t="shared" ca="1" si="150"/>
        <v/>
      </c>
      <c r="G915" s="224" t="str">
        <f t="shared" ca="1" si="151"/>
        <v/>
      </c>
      <c r="H915" s="255" t="str">
        <f t="shared" ca="1" si="152"/>
        <v/>
      </c>
      <c r="I915" s="251" t="str">
        <f t="shared" ca="1" si="153"/>
        <v/>
      </c>
      <c r="J915" s="244" t="str">
        <f t="shared" ca="1" si="154"/>
        <v/>
      </c>
      <c r="K915" s="35"/>
      <c r="L915" s="148"/>
      <c r="M915" s="148"/>
      <c r="N915" s="148"/>
      <c r="O915" s="148"/>
      <c r="P915" s="148"/>
      <c r="Q915" s="148"/>
      <c r="R915" s="148"/>
      <c r="S915" s="148"/>
      <c r="T915" s="197"/>
      <c r="U915" s="35"/>
      <c r="X915" s="148"/>
      <c r="Y915" s="148"/>
      <c r="Z915" s="148"/>
      <c r="AA915" s="228" t="b">
        <f t="shared" ca="1" si="155"/>
        <v>1</v>
      </c>
      <c r="AB915" s="228" t="b">
        <f t="shared" si="156"/>
        <v>0</v>
      </c>
      <c r="AC915" s="228" t="b">
        <f ca="1">AND(Accueil!$Z$100="Régulière",Accueil!$E$5="Oui",$AA915,NOT($AB915),OR($AE915="",Accueil!$E$7="",NOT(ISNUMBER(Accueil!$E$7)),$AE915&gt;=Accueil!$E$7))</f>
        <v>0</v>
      </c>
      <c r="AD915" s="228" t="b">
        <f ca="1">AND(Accueil!$Z$100="Régulière",Accueil!$E$8="Oui",$AA915,NOT($AB915),OR($AE915="",Accueil!$E$10="",NOT(ISNUMBER(Accueil!$E$10)),$AE915&gt;=Accueil!$E$10))</f>
        <v>0</v>
      </c>
      <c r="AE915" s="247" t="str">
        <f>IF(NOT(_xlfn.ISFORMULA(A915)),IF(ISNUMBER(A915),A915,IF(NOT(_xlfn.ISFORMULA(D915)),IF(AND(ISNUMBER(D915),D915&lt;&gt;0),Accueil!$B$7,IF(NOT(_xlfn.ISFORMULA(G915)),IF(AND(ISNUMBER(G915),G915&lt;&gt;0),Accueil!$B$7,""),"")),IF(NOT(_xlfn.ISFORMULA(G915)),IF(AND(ISNUMBER(G915),G915&lt;&gt;0),Accueil!$B$7,""),""))),IF(NOT(_xlfn.ISFORMULA(D915)),IF(AND(ISNUMBER(D915),D915&lt;&gt;0),Accueil!$B$7,IF(NOT(_xlfn.ISFORMULA(G915)),IF(AND(ISNUMBER(G915),G915&lt;&gt;0),Accueil!$B$7,""),"")),IF(NOT(_xlfn.ISFORMULA(G915)),IF(AND(ISNUMBER(G915),G915&lt;&gt;0),Accueil!$B$7,""),"")))</f>
        <v/>
      </c>
      <c r="AF915" s="231" t="str">
        <f t="shared" ca="1" si="157"/>
        <v/>
      </c>
      <c r="AG915" s="231">
        <f ca="1">IF($AC915,ROUND(IF(ISNUMBER(E915),E915,0)*(IF(OR(ISNUMBER(SEARCH("Non déductible",$C915)),ISNUMBER(SEARCH("Non deductible",$C915))),0,IF(ISNUMBER(SEARCH("Repas",$C915)),0.5,IF(ISNUMBER(SEARCH("Bureau à domicile",$C915)),Accueil!$B$13,IF(OR(ISNUMBER(SEARCH("Véhicule",$C915)),ISNUMBER(SEARCH("Vehicule",$C915)),ISNUMBER(SEARCH("vehicule",$C915))),Accueil!$B$14,IFERROR(VLOOKUP($C915,$L$3:$P$43,5,FALSE),1)))))),2),0)</f>
        <v>0</v>
      </c>
      <c r="AH915" s="231">
        <f ca="1">IF($AD915,ROUND(IF(ISNUMBER(F915),F915,0)*(IF(OR(ISNUMBER(SEARCH("Non déductible",$C915)),ISNUMBER(SEARCH("Non deductible",$C915))),0,IF(ISNUMBER(SEARCH("Repas",$C915)),0.5,IF(ISNUMBER(SEARCH("Bureau à domicile",$C915)),Accueil!$B$13,IF(OR(ISNUMBER(SEARCH("Véhicule",$C915)),ISNUMBER(SEARCH("Vehicule",$C915)),ISNUMBER(SEARCH("vehicule",$C915))),Accueil!$B$14,IFERROR(VLOOKUP($C915,$L$3:$P$43,5,FALSE),1)))))),2),0)</f>
        <v>0</v>
      </c>
    </row>
    <row r="916" spans="1:34" ht="20.100000000000001" customHeight="1" x14ac:dyDescent="0.25">
      <c r="A916" s="248" t="str">
        <f>IF(NOT(_xlfn.ISFORMULA(D916)),IF(AND(ISNUMBER(D916),D916&lt;&gt;0),Accueil!$B$7,IF(NOT(_xlfn.ISFORMULA(G916)),IF(AND(ISNUMBER(G916),G916&lt;&gt;0),Accueil!$B$7,""),"")),IF(NOT(_xlfn.ISFORMULA(G916)),IF(AND(ISNUMBER(G916),G916&lt;&gt;0),Accueil!$B$7,""),""))</f>
        <v/>
      </c>
      <c r="B916" s="37"/>
      <c r="C916" s="50"/>
      <c r="D916" s="249" t="str">
        <f t="shared" ca="1" si="148"/>
        <v/>
      </c>
      <c r="E916" s="223" t="str">
        <f t="shared" ca="1" si="149"/>
        <v/>
      </c>
      <c r="F916" s="223" t="str">
        <f t="shared" ca="1" si="150"/>
        <v/>
      </c>
      <c r="G916" s="224" t="str">
        <f t="shared" ca="1" si="151"/>
        <v/>
      </c>
      <c r="H916" s="255" t="str">
        <f t="shared" ca="1" si="152"/>
        <v/>
      </c>
      <c r="I916" s="251" t="str">
        <f t="shared" ca="1" si="153"/>
        <v/>
      </c>
      <c r="J916" s="244" t="str">
        <f t="shared" ca="1" si="154"/>
        <v/>
      </c>
      <c r="K916" s="35"/>
      <c r="L916" s="148"/>
      <c r="M916" s="148"/>
      <c r="N916" s="148"/>
      <c r="O916" s="148"/>
      <c r="P916" s="148"/>
      <c r="Q916" s="148"/>
      <c r="R916" s="148"/>
      <c r="S916" s="148"/>
      <c r="T916" s="197"/>
      <c r="U916" s="35"/>
      <c r="X916" s="148"/>
      <c r="Y916" s="148"/>
      <c r="Z916" s="148"/>
      <c r="AA916" s="228" t="b">
        <f t="shared" ca="1" si="155"/>
        <v>1</v>
      </c>
      <c r="AB916" s="228" t="b">
        <f t="shared" si="156"/>
        <v>0</v>
      </c>
      <c r="AC916" s="228" t="b">
        <f ca="1">AND(Accueil!$Z$100="Régulière",Accueil!$E$5="Oui",$AA916,NOT($AB916),OR($AE916="",Accueil!$E$7="",NOT(ISNUMBER(Accueil!$E$7)),$AE916&gt;=Accueil!$E$7))</f>
        <v>0</v>
      </c>
      <c r="AD916" s="228" t="b">
        <f ca="1">AND(Accueil!$Z$100="Régulière",Accueil!$E$8="Oui",$AA916,NOT($AB916),OR($AE916="",Accueil!$E$10="",NOT(ISNUMBER(Accueil!$E$10)),$AE916&gt;=Accueil!$E$10))</f>
        <v>0</v>
      </c>
      <c r="AE916" s="247" t="str">
        <f>IF(NOT(_xlfn.ISFORMULA(A916)),IF(ISNUMBER(A916),A916,IF(NOT(_xlfn.ISFORMULA(D916)),IF(AND(ISNUMBER(D916),D916&lt;&gt;0),Accueil!$B$7,IF(NOT(_xlfn.ISFORMULA(G916)),IF(AND(ISNUMBER(G916),G916&lt;&gt;0),Accueil!$B$7,""),"")),IF(NOT(_xlfn.ISFORMULA(G916)),IF(AND(ISNUMBER(G916),G916&lt;&gt;0),Accueil!$B$7,""),""))),IF(NOT(_xlfn.ISFORMULA(D916)),IF(AND(ISNUMBER(D916),D916&lt;&gt;0),Accueil!$B$7,IF(NOT(_xlfn.ISFORMULA(G916)),IF(AND(ISNUMBER(G916),G916&lt;&gt;0),Accueil!$B$7,""),"")),IF(NOT(_xlfn.ISFORMULA(G916)),IF(AND(ISNUMBER(G916),G916&lt;&gt;0),Accueil!$B$7,""),"")))</f>
        <v/>
      </c>
      <c r="AF916" s="231" t="str">
        <f t="shared" ca="1" si="157"/>
        <v/>
      </c>
      <c r="AG916" s="231">
        <f ca="1">IF($AC916,ROUND(IF(ISNUMBER(E916),E916,0)*(IF(OR(ISNUMBER(SEARCH("Non déductible",$C916)),ISNUMBER(SEARCH("Non deductible",$C916))),0,IF(ISNUMBER(SEARCH("Repas",$C916)),0.5,IF(ISNUMBER(SEARCH("Bureau à domicile",$C916)),Accueil!$B$13,IF(OR(ISNUMBER(SEARCH("Véhicule",$C916)),ISNUMBER(SEARCH("Vehicule",$C916)),ISNUMBER(SEARCH("vehicule",$C916))),Accueil!$B$14,IFERROR(VLOOKUP($C916,$L$3:$P$43,5,FALSE),1)))))),2),0)</f>
        <v>0</v>
      </c>
      <c r="AH916" s="231">
        <f ca="1">IF($AD916,ROUND(IF(ISNUMBER(F916),F916,0)*(IF(OR(ISNUMBER(SEARCH("Non déductible",$C916)),ISNUMBER(SEARCH("Non deductible",$C916))),0,IF(ISNUMBER(SEARCH("Repas",$C916)),0.5,IF(ISNUMBER(SEARCH("Bureau à domicile",$C916)),Accueil!$B$13,IF(OR(ISNUMBER(SEARCH("Véhicule",$C916)),ISNUMBER(SEARCH("Vehicule",$C916)),ISNUMBER(SEARCH("vehicule",$C916))),Accueil!$B$14,IFERROR(VLOOKUP($C916,$L$3:$P$43,5,FALSE),1)))))),2),0)</f>
        <v>0</v>
      </c>
    </row>
    <row r="917" spans="1:34" ht="20.100000000000001" customHeight="1" x14ac:dyDescent="0.25">
      <c r="A917" s="248" t="str">
        <f>IF(NOT(_xlfn.ISFORMULA(D917)),IF(AND(ISNUMBER(D917),D917&lt;&gt;0),Accueil!$B$7,IF(NOT(_xlfn.ISFORMULA(G917)),IF(AND(ISNUMBER(G917),G917&lt;&gt;0),Accueil!$B$7,""),"")),IF(NOT(_xlfn.ISFORMULA(G917)),IF(AND(ISNUMBER(G917),G917&lt;&gt;0),Accueil!$B$7,""),""))</f>
        <v/>
      </c>
      <c r="B917" s="37"/>
      <c r="C917" s="50"/>
      <c r="D917" s="249" t="str">
        <f t="shared" ca="1" si="148"/>
        <v/>
      </c>
      <c r="E917" s="223" t="str">
        <f t="shared" ca="1" si="149"/>
        <v/>
      </c>
      <c r="F917" s="223" t="str">
        <f t="shared" ca="1" si="150"/>
        <v/>
      </c>
      <c r="G917" s="224" t="str">
        <f t="shared" ca="1" si="151"/>
        <v/>
      </c>
      <c r="H917" s="255" t="str">
        <f t="shared" ca="1" si="152"/>
        <v/>
      </c>
      <c r="I917" s="251" t="str">
        <f t="shared" ca="1" si="153"/>
        <v/>
      </c>
      <c r="J917" s="244" t="str">
        <f t="shared" ca="1" si="154"/>
        <v/>
      </c>
      <c r="K917" s="35"/>
      <c r="L917" s="148"/>
      <c r="M917" s="148"/>
      <c r="N917" s="148"/>
      <c r="O917" s="148"/>
      <c r="P917" s="148"/>
      <c r="Q917" s="148"/>
      <c r="R917" s="148"/>
      <c r="S917" s="148"/>
      <c r="T917" s="197"/>
      <c r="U917" s="35"/>
      <c r="X917" s="148"/>
      <c r="Y917" s="148"/>
      <c r="Z917" s="148"/>
      <c r="AA917" s="228" t="b">
        <f t="shared" ca="1" si="155"/>
        <v>1</v>
      </c>
      <c r="AB917" s="228" t="b">
        <f t="shared" si="156"/>
        <v>0</v>
      </c>
      <c r="AC917" s="228" t="b">
        <f ca="1">AND(Accueil!$Z$100="Régulière",Accueil!$E$5="Oui",$AA917,NOT($AB917),OR($AE917="",Accueil!$E$7="",NOT(ISNUMBER(Accueil!$E$7)),$AE917&gt;=Accueil!$E$7))</f>
        <v>0</v>
      </c>
      <c r="AD917" s="228" t="b">
        <f ca="1">AND(Accueil!$Z$100="Régulière",Accueil!$E$8="Oui",$AA917,NOT($AB917),OR($AE917="",Accueil!$E$10="",NOT(ISNUMBER(Accueil!$E$10)),$AE917&gt;=Accueil!$E$10))</f>
        <v>0</v>
      </c>
      <c r="AE917" s="247" t="str">
        <f>IF(NOT(_xlfn.ISFORMULA(A917)),IF(ISNUMBER(A917),A917,IF(NOT(_xlfn.ISFORMULA(D917)),IF(AND(ISNUMBER(D917),D917&lt;&gt;0),Accueil!$B$7,IF(NOT(_xlfn.ISFORMULA(G917)),IF(AND(ISNUMBER(G917),G917&lt;&gt;0),Accueil!$B$7,""),"")),IF(NOT(_xlfn.ISFORMULA(G917)),IF(AND(ISNUMBER(G917),G917&lt;&gt;0),Accueil!$B$7,""),""))),IF(NOT(_xlfn.ISFORMULA(D917)),IF(AND(ISNUMBER(D917),D917&lt;&gt;0),Accueil!$B$7,IF(NOT(_xlfn.ISFORMULA(G917)),IF(AND(ISNUMBER(G917),G917&lt;&gt;0),Accueil!$B$7,""),"")),IF(NOT(_xlfn.ISFORMULA(G917)),IF(AND(ISNUMBER(G917),G917&lt;&gt;0),Accueil!$B$7,""),"")))</f>
        <v/>
      </c>
      <c r="AF917" s="231" t="str">
        <f t="shared" ca="1" si="157"/>
        <v/>
      </c>
      <c r="AG917" s="231">
        <f ca="1">IF($AC917,ROUND(IF(ISNUMBER(E917),E917,0)*(IF(OR(ISNUMBER(SEARCH("Non déductible",$C917)),ISNUMBER(SEARCH("Non deductible",$C917))),0,IF(ISNUMBER(SEARCH("Repas",$C917)),0.5,IF(ISNUMBER(SEARCH("Bureau à domicile",$C917)),Accueil!$B$13,IF(OR(ISNUMBER(SEARCH("Véhicule",$C917)),ISNUMBER(SEARCH("Vehicule",$C917)),ISNUMBER(SEARCH("vehicule",$C917))),Accueil!$B$14,IFERROR(VLOOKUP($C917,$L$3:$P$43,5,FALSE),1)))))),2),0)</f>
        <v>0</v>
      </c>
      <c r="AH917" s="231">
        <f ca="1">IF($AD917,ROUND(IF(ISNUMBER(F917),F917,0)*(IF(OR(ISNUMBER(SEARCH("Non déductible",$C917)),ISNUMBER(SEARCH("Non deductible",$C917))),0,IF(ISNUMBER(SEARCH("Repas",$C917)),0.5,IF(ISNUMBER(SEARCH("Bureau à domicile",$C917)),Accueil!$B$13,IF(OR(ISNUMBER(SEARCH("Véhicule",$C917)),ISNUMBER(SEARCH("Vehicule",$C917)),ISNUMBER(SEARCH("vehicule",$C917))),Accueil!$B$14,IFERROR(VLOOKUP($C917,$L$3:$P$43,5,FALSE),1)))))),2),0)</f>
        <v>0</v>
      </c>
    </row>
    <row r="918" spans="1:34" ht="20.100000000000001" customHeight="1" x14ac:dyDescent="0.25">
      <c r="A918" s="248" t="str">
        <f>IF(NOT(_xlfn.ISFORMULA(D918)),IF(AND(ISNUMBER(D918),D918&lt;&gt;0),Accueil!$B$7,IF(NOT(_xlfn.ISFORMULA(G918)),IF(AND(ISNUMBER(G918),G918&lt;&gt;0),Accueil!$B$7,""),"")),IF(NOT(_xlfn.ISFORMULA(G918)),IF(AND(ISNUMBER(G918),G918&lt;&gt;0),Accueil!$B$7,""),""))</f>
        <v/>
      </c>
      <c r="B918" s="37"/>
      <c r="C918" s="50"/>
      <c r="D918" s="249" t="str">
        <f t="shared" ca="1" si="148"/>
        <v/>
      </c>
      <c r="E918" s="223" t="str">
        <f t="shared" ca="1" si="149"/>
        <v/>
      </c>
      <c r="F918" s="223" t="str">
        <f t="shared" ca="1" si="150"/>
        <v/>
      </c>
      <c r="G918" s="224" t="str">
        <f t="shared" ca="1" si="151"/>
        <v/>
      </c>
      <c r="H918" s="255" t="str">
        <f t="shared" ca="1" si="152"/>
        <v/>
      </c>
      <c r="I918" s="251" t="str">
        <f t="shared" ca="1" si="153"/>
        <v/>
      </c>
      <c r="J918" s="244" t="str">
        <f t="shared" ca="1" si="154"/>
        <v/>
      </c>
      <c r="K918" s="35"/>
      <c r="L918" s="148"/>
      <c r="M918" s="148"/>
      <c r="N918" s="148"/>
      <c r="O918" s="148"/>
      <c r="P918" s="148"/>
      <c r="Q918" s="148"/>
      <c r="R918" s="148"/>
      <c r="S918" s="148"/>
      <c r="T918" s="197"/>
      <c r="U918" s="35"/>
      <c r="X918" s="148"/>
      <c r="Y918" s="148"/>
      <c r="Z918" s="148"/>
      <c r="AA918" s="228" t="b">
        <f t="shared" ca="1" si="155"/>
        <v>1</v>
      </c>
      <c r="AB918" s="228" t="b">
        <f t="shared" si="156"/>
        <v>0</v>
      </c>
      <c r="AC918" s="228" t="b">
        <f ca="1">AND(Accueil!$Z$100="Régulière",Accueil!$E$5="Oui",$AA918,NOT($AB918),OR($AE918="",Accueil!$E$7="",NOT(ISNUMBER(Accueil!$E$7)),$AE918&gt;=Accueil!$E$7))</f>
        <v>0</v>
      </c>
      <c r="AD918" s="228" t="b">
        <f ca="1">AND(Accueil!$Z$100="Régulière",Accueil!$E$8="Oui",$AA918,NOT($AB918),OR($AE918="",Accueil!$E$10="",NOT(ISNUMBER(Accueil!$E$10)),$AE918&gt;=Accueil!$E$10))</f>
        <v>0</v>
      </c>
      <c r="AE918" s="247" t="str">
        <f>IF(NOT(_xlfn.ISFORMULA(A918)),IF(ISNUMBER(A918),A918,IF(NOT(_xlfn.ISFORMULA(D918)),IF(AND(ISNUMBER(D918),D918&lt;&gt;0),Accueil!$B$7,IF(NOT(_xlfn.ISFORMULA(G918)),IF(AND(ISNUMBER(G918),G918&lt;&gt;0),Accueil!$B$7,""),"")),IF(NOT(_xlfn.ISFORMULA(G918)),IF(AND(ISNUMBER(G918),G918&lt;&gt;0),Accueil!$B$7,""),""))),IF(NOT(_xlfn.ISFORMULA(D918)),IF(AND(ISNUMBER(D918),D918&lt;&gt;0),Accueil!$B$7,IF(NOT(_xlfn.ISFORMULA(G918)),IF(AND(ISNUMBER(G918),G918&lt;&gt;0),Accueil!$B$7,""),"")),IF(NOT(_xlfn.ISFORMULA(G918)),IF(AND(ISNUMBER(G918),G918&lt;&gt;0),Accueil!$B$7,""),"")))</f>
        <v/>
      </c>
      <c r="AF918" s="231" t="str">
        <f t="shared" ca="1" si="157"/>
        <v/>
      </c>
      <c r="AG918" s="231">
        <f ca="1">IF($AC918,ROUND(IF(ISNUMBER(E918),E918,0)*(IF(OR(ISNUMBER(SEARCH("Non déductible",$C918)),ISNUMBER(SEARCH("Non deductible",$C918))),0,IF(ISNUMBER(SEARCH("Repas",$C918)),0.5,IF(ISNUMBER(SEARCH("Bureau à domicile",$C918)),Accueil!$B$13,IF(OR(ISNUMBER(SEARCH("Véhicule",$C918)),ISNUMBER(SEARCH("Vehicule",$C918)),ISNUMBER(SEARCH("vehicule",$C918))),Accueil!$B$14,IFERROR(VLOOKUP($C918,$L$3:$P$43,5,FALSE),1)))))),2),0)</f>
        <v>0</v>
      </c>
      <c r="AH918" s="231">
        <f ca="1">IF($AD918,ROUND(IF(ISNUMBER(F918),F918,0)*(IF(OR(ISNUMBER(SEARCH("Non déductible",$C918)),ISNUMBER(SEARCH("Non deductible",$C918))),0,IF(ISNUMBER(SEARCH("Repas",$C918)),0.5,IF(ISNUMBER(SEARCH("Bureau à domicile",$C918)),Accueil!$B$13,IF(OR(ISNUMBER(SEARCH("Véhicule",$C918)),ISNUMBER(SEARCH("Vehicule",$C918)),ISNUMBER(SEARCH("vehicule",$C918))),Accueil!$B$14,IFERROR(VLOOKUP($C918,$L$3:$P$43,5,FALSE),1)))))),2),0)</f>
        <v>0</v>
      </c>
    </row>
    <row r="919" spans="1:34" ht="20.100000000000001" customHeight="1" x14ac:dyDescent="0.25">
      <c r="A919" s="248" t="str">
        <f>IF(NOT(_xlfn.ISFORMULA(D919)),IF(AND(ISNUMBER(D919),D919&lt;&gt;0),Accueil!$B$7,IF(NOT(_xlfn.ISFORMULA(G919)),IF(AND(ISNUMBER(G919),G919&lt;&gt;0),Accueil!$B$7,""),"")),IF(NOT(_xlfn.ISFORMULA(G919)),IF(AND(ISNUMBER(G919),G919&lt;&gt;0),Accueil!$B$7,""),""))</f>
        <v/>
      </c>
      <c r="B919" s="37"/>
      <c r="C919" s="50"/>
      <c r="D919" s="249" t="str">
        <f t="shared" ca="1" si="148"/>
        <v/>
      </c>
      <c r="E919" s="223" t="str">
        <f t="shared" ca="1" si="149"/>
        <v/>
      </c>
      <c r="F919" s="223" t="str">
        <f t="shared" ca="1" si="150"/>
        <v/>
      </c>
      <c r="G919" s="224" t="str">
        <f t="shared" ca="1" si="151"/>
        <v/>
      </c>
      <c r="H919" s="255" t="str">
        <f t="shared" ca="1" si="152"/>
        <v/>
      </c>
      <c r="I919" s="251" t="str">
        <f t="shared" ca="1" si="153"/>
        <v/>
      </c>
      <c r="J919" s="244" t="str">
        <f t="shared" ca="1" si="154"/>
        <v/>
      </c>
      <c r="K919" s="35"/>
      <c r="L919" s="148"/>
      <c r="M919" s="148"/>
      <c r="N919" s="148"/>
      <c r="O919" s="148"/>
      <c r="P919" s="148"/>
      <c r="Q919" s="148"/>
      <c r="R919" s="148"/>
      <c r="S919" s="148"/>
      <c r="T919" s="197"/>
      <c r="U919" s="35"/>
      <c r="X919" s="148"/>
      <c r="Y919" s="148"/>
      <c r="Z919" s="148"/>
      <c r="AA919" s="228" t="b">
        <f t="shared" ca="1" si="155"/>
        <v>1</v>
      </c>
      <c r="AB919" s="228" t="b">
        <f t="shared" si="156"/>
        <v>0</v>
      </c>
      <c r="AC919" s="228" t="b">
        <f ca="1">AND(Accueil!$Z$100="Régulière",Accueil!$E$5="Oui",$AA919,NOT($AB919),OR($AE919="",Accueil!$E$7="",NOT(ISNUMBER(Accueil!$E$7)),$AE919&gt;=Accueil!$E$7))</f>
        <v>0</v>
      </c>
      <c r="AD919" s="228" t="b">
        <f ca="1">AND(Accueil!$Z$100="Régulière",Accueil!$E$8="Oui",$AA919,NOT($AB919),OR($AE919="",Accueil!$E$10="",NOT(ISNUMBER(Accueil!$E$10)),$AE919&gt;=Accueil!$E$10))</f>
        <v>0</v>
      </c>
      <c r="AE919" s="247" t="str">
        <f>IF(NOT(_xlfn.ISFORMULA(A919)),IF(ISNUMBER(A919),A919,IF(NOT(_xlfn.ISFORMULA(D919)),IF(AND(ISNUMBER(D919),D919&lt;&gt;0),Accueil!$B$7,IF(NOT(_xlfn.ISFORMULA(G919)),IF(AND(ISNUMBER(G919),G919&lt;&gt;0),Accueil!$B$7,""),"")),IF(NOT(_xlfn.ISFORMULA(G919)),IF(AND(ISNUMBER(G919),G919&lt;&gt;0),Accueil!$B$7,""),""))),IF(NOT(_xlfn.ISFORMULA(D919)),IF(AND(ISNUMBER(D919),D919&lt;&gt;0),Accueil!$B$7,IF(NOT(_xlfn.ISFORMULA(G919)),IF(AND(ISNUMBER(G919),G919&lt;&gt;0),Accueil!$B$7,""),"")),IF(NOT(_xlfn.ISFORMULA(G919)),IF(AND(ISNUMBER(G919),G919&lt;&gt;0),Accueil!$B$7,""),"")))</f>
        <v/>
      </c>
      <c r="AF919" s="231" t="str">
        <f t="shared" ca="1" si="157"/>
        <v/>
      </c>
      <c r="AG919" s="231">
        <f ca="1">IF($AC919,ROUND(IF(ISNUMBER(E919),E919,0)*(IF(OR(ISNUMBER(SEARCH("Non déductible",$C919)),ISNUMBER(SEARCH("Non deductible",$C919))),0,IF(ISNUMBER(SEARCH("Repas",$C919)),0.5,IF(ISNUMBER(SEARCH("Bureau à domicile",$C919)),Accueil!$B$13,IF(OR(ISNUMBER(SEARCH("Véhicule",$C919)),ISNUMBER(SEARCH("Vehicule",$C919)),ISNUMBER(SEARCH("vehicule",$C919))),Accueil!$B$14,IFERROR(VLOOKUP($C919,$L$3:$P$43,5,FALSE),1)))))),2),0)</f>
        <v>0</v>
      </c>
      <c r="AH919" s="231">
        <f ca="1">IF($AD919,ROUND(IF(ISNUMBER(F919),F919,0)*(IF(OR(ISNUMBER(SEARCH("Non déductible",$C919)),ISNUMBER(SEARCH("Non deductible",$C919))),0,IF(ISNUMBER(SEARCH("Repas",$C919)),0.5,IF(ISNUMBER(SEARCH("Bureau à domicile",$C919)),Accueil!$B$13,IF(OR(ISNUMBER(SEARCH("Véhicule",$C919)),ISNUMBER(SEARCH("Vehicule",$C919)),ISNUMBER(SEARCH("vehicule",$C919))),Accueil!$B$14,IFERROR(VLOOKUP($C919,$L$3:$P$43,5,FALSE),1)))))),2),0)</f>
        <v>0</v>
      </c>
    </row>
    <row r="920" spans="1:34" ht="20.100000000000001" customHeight="1" x14ac:dyDescent="0.25">
      <c r="A920" s="248" t="str">
        <f>IF(NOT(_xlfn.ISFORMULA(D920)),IF(AND(ISNUMBER(D920),D920&lt;&gt;0),Accueil!$B$7,IF(NOT(_xlfn.ISFORMULA(G920)),IF(AND(ISNUMBER(G920),G920&lt;&gt;0),Accueil!$B$7,""),"")),IF(NOT(_xlfn.ISFORMULA(G920)),IF(AND(ISNUMBER(G920),G920&lt;&gt;0),Accueil!$B$7,""),""))</f>
        <v/>
      </c>
      <c r="B920" s="37"/>
      <c r="C920" s="50"/>
      <c r="D920" s="249" t="str">
        <f t="shared" ca="1" si="148"/>
        <v/>
      </c>
      <c r="E920" s="223" t="str">
        <f t="shared" ca="1" si="149"/>
        <v/>
      </c>
      <c r="F920" s="223" t="str">
        <f t="shared" ca="1" si="150"/>
        <v/>
      </c>
      <c r="G920" s="224" t="str">
        <f t="shared" ca="1" si="151"/>
        <v/>
      </c>
      <c r="H920" s="255" t="str">
        <f t="shared" ca="1" si="152"/>
        <v/>
      </c>
      <c r="I920" s="251" t="str">
        <f t="shared" ca="1" si="153"/>
        <v/>
      </c>
      <c r="J920" s="244" t="str">
        <f t="shared" ca="1" si="154"/>
        <v/>
      </c>
      <c r="K920" s="35"/>
      <c r="L920" s="148"/>
      <c r="M920" s="148"/>
      <c r="N920" s="148"/>
      <c r="O920" s="148"/>
      <c r="P920" s="148"/>
      <c r="Q920" s="148"/>
      <c r="R920" s="148"/>
      <c r="S920" s="148"/>
      <c r="T920" s="197"/>
      <c r="U920" s="35"/>
      <c r="X920" s="148"/>
      <c r="Y920" s="148"/>
      <c r="Z920" s="148"/>
      <c r="AA920" s="228" t="b">
        <f t="shared" ca="1" si="155"/>
        <v>1</v>
      </c>
      <c r="AB920" s="228" t="b">
        <f t="shared" si="156"/>
        <v>0</v>
      </c>
      <c r="AC920" s="228" t="b">
        <f ca="1">AND(Accueil!$Z$100="Régulière",Accueil!$E$5="Oui",$AA920,NOT($AB920),OR($AE920="",Accueil!$E$7="",NOT(ISNUMBER(Accueil!$E$7)),$AE920&gt;=Accueil!$E$7))</f>
        <v>0</v>
      </c>
      <c r="AD920" s="228" t="b">
        <f ca="1">AND(Accueil!$Z$100="Régulière",Accueil!$E$8="Oui",$AA920,NOT($AB920),OR($AE920="",Accueil!$E$10="",NOT(ISNUMBER(Accueil!$E$10)),$AE920&gt;=Accueil!$E$10))</f>
        <v>0</v>
      </c>
      <c r="AE920" s="247" t="str">
        <f>IF(NOT(_xlfn.ISFORMULA(A920)),IF(ISNUMBER(A920),A920,IF(NOT(_xlfn.ISFORMULA(D920)),IF(AND(ISNUMBER(D920),D920&lt;&gt;0),Accueil!$B$7,IF(NOT(_xlfn.ISFORMULA(G920)),IF(AND(ISNUMBER(G920),G920&lt;&gt;0),Accueil!$B$7,""),"")),IF(NOT(_xlfn.ISFORMULA(G920)),IF(AND(ISNUMBER(G920),G920&lt;&gt;0),Accueil!$B$7,""),""))),IF(NOT(_xlfn.ISFORMULA(D920)),IF(AND(ISNUMBER(D920),D920&lt;&gt;0),Accueil!$B$7,IF(NOT(_xlfn.ISFORMULA(G920)),IF(AND(ISNUMBER(G920),G920&lt;&gt;0),Accueil!$B$7,""),"")),IF(NOT(_xlfn.ISFORMULA(G920)),IF(AND(ISNUMBER(G920),G920&lt;&gt;0),Accueil!$B$7,""),"")))</f>
        <v/>
      </c>
      <c r="AF920" s="231" t="str">
        <f t="shared" ca="1" si="157"/>
        <v/>
      </c>
      <c r="AG920" s="231">
        <f ca="1">IF($AC920,ROUND(IF(ISNUMBER(E920),E920,0)*(IF(OR(ISNUMBER(SEARCH("Non déductible",$C920)),ISNUMBER(SEARCH("Non deductible",$C920))),0,IF(ISNUMBER(SEARCH("Repas",$C920)),0.5,IF(ISNUMBER(SEARCH("Bureau à domicile",$C920)),Accueil!$B$13,IF(OR(ISNUMBER(SEARCH("Véhicule",$C920)),ISNUMBER(SEARCH("Vehicule",$C920)),ISNUMBER(SEARCH("vehicule",$C920))),Accueil!$B$14,IFERROR(VLOOKUP($C920,$L$3:$P$43,5,FALSE),1)))))),2),0)</f>
        <v>0</v>
      </c>
      <c r="AH920" s="231">
        <f ca="1">IF($AD920,ROUND(IF(ISNUMBER(F920),F920,0)*(IF(OR(ISNUMBER(SEARCH("Non déductible",$C920)),ISNUMBER(SEARCH("Non deductible",$C920))),0,IF(ISNUMBER(SEARCH("Repas",$C920)),0.5,IF(ISNUMBER(SEARCH("Bureau à domicile",$C920)),Accueil!$B$13,IF(OR(ISNUMBER(SEARCH("Véhicule",$C920)),ISNUMBER(SEARCH("Vehicule",$C920)),ISNUMBER(SEARCH("vehicule",$C920))),Accueil!$B$14,IFERROR(VLOOKUP($C920,$L$3:$P$43,5,FALSE),1)))))),2),0)</f>
        <v>0</v>
      </c>
    </row>
    <row r="921" spans="1:34" ht="20.100000000000001" customHeight="1" x14ac:dyDescent="0.25">
      <c r="A921" s="248" t="str">
        <f>IF(NOT(_xlfn.ISFORMULA(D921)),IF(AND(ISNUMBER(D921),D921&lt;&gt;0),Accueil!$B$7,IF(NOT(_xlfn.ISFORMULA(G921)),IF(AND(ISNUMBER(G921),G921&lt;&gt;0),Accueil!$B$7,""),"")),IF(NOT(_xlfn.ISFORMULA(G921)),IF(AND(ISNUMBER(G921),G921&lt;&gt;0),Accueil!$B$7,""),""))</f>
        <v/>
      </c>
      <c r="B921" s="37"/>
      <c r="C921" s="50"/>
      <c r="D921" s="249" t="str">
        <f t="shared" ca="1" si="148"/>
        <v/>
      </c>
      <c r="E921" s="223" t="str">
        <f t="shared" ca="1" si="149"/>
        <v/>
      </c>
      <c r="F921" s="223" t="str">
        <f t="shared" ca="1" si="150"/>
        <v/>
      </c>
      <c r="G921" s="224" t="str">
        <f t="shared" ca="1" si="151"/>
        <v/>
      </c>
      <c r="H921" s="255" t="str">
        <f t="shared" ca="1" si="152"/>
        <v/>
      </c>
      <c r="I921" s="251" t="str">
        <f t="shared" ca="1" si="153"/>
        <v/>
      </c>
      <c r="J921" s="244" t="str">
        <f t="shared" ca="1" si="154"/>
        <v/>
      </c>
      <c r="K921" s="35"/>
      <c r="L921" s="148"/>
      <c r="M921" s="148"/>
      <c r="N921" s="148"/>
      <c r="O921" s="148"/>
      <c r="P921" s="148"/>
      <c r="Q921" s="148"/>
      <c r="R921" s="148"/>
      <c r="S921" s="148"/>
      <c r="T921" s="197"/>
      <c r="U921" s="35"/>
      <c r="X921" s="148"/>
      <c r="Y921" s="148"/>
      <c r="Z921" s="148"/>
      <c r="AA921" s="228" t="b">
        <f t="shared" ca="1" si="155"/>
        <v>1</v>
      </c>
      <c r="AB921" s="228" t="b">
        <f t="shared" si="156"/>
        <v>0</v>
      </c>
      <c r="AC921" s="228" t="b">
        <f ca="1">AND(Accueil!$Z$100="Régulière",Accueil!$E$5="Oui",$AA921,NOT($AB921),OR($AE921="",Accueil!$E$7="",NOT(ISNUMBER(Accueil!$E$7)),$AE921&gt;=Accueil!$E$7))</f>
        <v>0</v>
      </c>
      <c r="AD921" s="228" t="b">
        <f ca="1">AND(Accueil!$Z$100="Régulière",Accueil!$E$8="Oui",$AA921,NOT($AB921),OR($AE921="",Accueil!$E$10="",NOT(ISNUMBER(Accueil!$E$10)),$AE921&gt;=Accueil!$E$10))</f>
        <v>0</v>
      </c>
      <c r="AE921" s="247" t="str">
        <f>IF(NOT(_xlfn.ISFORMULA(A921)),IF(ISNUMBER(A921),A921,IF(NOT(_xlfn.ISFORMULA(D921)),IF(AND(ISNUMBER(D921),D921&lt;&gt;0),Accueil!$B$7,IF(NOT(_xlfn.ISFORMULA(G921)),IF(AND(ISNUMBER(G921),G921&lt;&gt;0),Accueil!$B$7,""),"")),IF(NOT(_xlfn.ISFORMULA(G921)),IF(AND(ISNUMBER(G921),G921&lt;&gt;0),Accueil!$B$7,""),""))),IF(NOT(_xlfn.ISFORMULA(D921)),IF(AND(ISNUMBER(D921),D921&lt;&gt;0),Accueil!$B$7,IF(NOT(_xlfn.ISFORMULA(G921)),IF(AND(ISNUMBER(G921),G921&lt;&gt;0),Accueil!$B$7,""),"")),IF(NOT(_xlfn.ISFORMULA(G921)),IF(AND(ISNUMBER(G921),G921&lt;&gt;0),Accueil!$B$7,""),"")))</f>
        <v/>
      </c>
      <c r="AF921" s="231" t="str">
        <f t="shared" ca="1" si="157"/>
        <v/>
      </c>
      <c r="AG921" s="231">
        <f ca="1">IF($AC921,ROUND(IF(ISNUMBER(E921),E921,0)*(IF(OR(ISNUMBER(SEARCH("Non déductible",$C921)),ISNUMBER(SEARCH("Non deductible",$C921))),0,IF(ISNUMBER(SEARCH("Repas",$C921)),0.5,IF(ISNUMBER(SEARCH("Bureau à domicile",$C921)),Accueil!$B$13,IF(OR(ISNUMBER(SEARCH("Véhicule",$C921)),ISNUMBER(SEARCH("Vehicule",$C921)),ISNUMBER(SEARCH("vehicule",$C921))),Accueil!$B$14,IFERROR(VLOOKUP($C921,$L$3:$P$43,5,FALSE),1)))))),2),0)</f>
        <v>0</v>
      </c>
      <c r="AH921" s="231">
        <f ca="1">IF($AD921,ROUND(IF(ISNUMBER(F921),F921,0)*(IF(OR(ISNUMBER(SEARCH("Non déductible",$C921)),ISNUMBER(SEARCH("Non deductible",$C921))),0,IF(ISNUMBER(SEARCH("Repas",$C921)),0.5,IF(ISNUMBER(SEARCH("Bureau à domicile",$C921)),Accueil!$B$13,IF(OR(ISNUMBER(SEARCH("Véhicule",$C921)),ISNUMBER(SEARCH("Vehicule",$C921)),ISNUMBER(SEARCH("vehicule",$C921))),Accueil!$B$14,IFERROR(VLOOKUP($C921,$L$3:$P$43,5,FALSE),1)))))),2),0)</f>
        <v>0</v>
      </c>
    </row>
    <row r="922" spans="1:34" ht="20.100000000000001" customHeight="1" x14ac:dyDescent="0.25">
      <c r="A922" s="248" t="str">
        <f>IF(NOT(_xlfn.ISFORMULA(D922)),IF(AND(ISNUMBER(D922),D922&lt;&gt;0),Accueil!$B$7,IF(NOT(_xlfn.ISFORMULA(G922)),IF(AND(ISNUMBER(G922),G922&lt;&gt;0),Accueil!$B$7,""),"")),IF(NOT(_xlfn.ISFORMULA(G922)),IF(AND(ISNUMBER(G922),G922&lt;&gt;0),Accueil!$B$7,""),""))</f>
        <v/>
      </c>
      <c r="B922" s="37"/>
      <c r="C922" s="50"/>
      <c r="D922" s="249" t="str">
        <f t="shared" ca="1" si="148"/>
        <v/>
      </c>
      <c r="E922" s="223" t="str">
        <f t="shared" ca="1" si="149"/>
        <v/>
      </c>
      <c r="F922" s="223" t="str">
        <f t="shared" ca="1" si="150"/>
        <v/>
      </c>
      <c r="G922" s="224" t="str">
        <f t="shared" ca="1" si="151"/>
        <v/>
      </c>
      <c r="H922" s="255" t="str">
        <f t="shared" ca="1" si="152"/>
        <v/>
      </c>
      <c r="I922" s="251" t="str">
        <f t="shared" ca="1" si="153"/>
        <v/>
      </c>
      <c r="J922" s="244" t="str">
        <f t="shared" ca="1" si="154"/>
        <v/>
      </c>
      <c r="K922" s="35"/>
      <c r="L922" s="148"/>
      <c r="M922" s="148"/>
      <c r="N922" s="148"/>
      <c r="O922" s="148"/>
      <c r="P922" s="148"/>
      <c r="Q922" s="148"/>
      <c r="R922" s="148"/>
      <c r="S922" s="148"/>
      <c r="T922" s="197"/>
      <c r="U922" s="35"/>
      <c r="X922" s="148"/>
      <c r="Y922" s="148"/>
      <c r="Z922" s="148"/>
      <c r="AA922" s="228" t="b">
        <f t="shared" ca="1" si="155"/>
        <v>1</v>
      </c>
      <c r="AB922" s="228" t="b">
        <f t="shared" si="156"/>
        <v>0</v>
      </c>
      <c r="AC922" s="228" t="b">
        <f ca="1">AND(Accueil!$Z$100="Régulière",Accueil!$E$5="Oui",$AA922,NOT($AB922),OR($AE922="",Accueil!$E$7="",NOT(ISNUMBER(Accueil!$E$7)),$AE922&gt;=Accueil!$E$7))</f>
        <v>0</v>
      </c>
      <c r="AD922" s="228" t="b">
        <f ca="1">AND(Accueil!$Z$100="Régulière",Accueil!$E$8="Oui",$AA922,NOT($AB922),OR($AE922="",Accueil!$E$10="",NOT(ISNUMBER(Accueil!$E$10)),$AE922&gt;=Accueil!$E$10))</f>
        <v>0</v>
      </c>
      <c r="AE922" s="247" t="str">
        <f>IF(NOT(_xlfn.ISFORMULA(A922)),IF(ISNUMBER(A922),A922,IF(NOT(_xlfn.ISFORMULA(D922)),IF(AND(ISNUMBER(D922),D922&lt;&gt;0),Accueil!$B$7,IF(NOT(_xlfn.ISFORMULA(G922)),IF(AND(ISNUMBER(G922),G922&lt;&gt;0),Accueil!$B$7,""),"")),IF(NOT(_xlfn.ISFORMULA(G922)),IF(AND(ISNUMBER(G922),G922&lt;&gt;0),Accueil!$B$7,""),""))),IF(NOT(_xlfn.ISFORMULA(D922)),IF(AND(ISNUMBER(D922),D922&lt;&gt;0),Accueil!$B$7,IF(NOT(_xlfn.ISFORMULA(G922)),IF(AND(ISNUMBER(G922),G922&lt;&gt;0),Accueil!$B$7,""),"")),IF(NOT(_xlfn.ISFORMULA(G922)),IF(AND(ISNUMBER(G922),G922&lt;&gt;0),Accueil!$B$7,""),"")))</f>
        <v/>
      </c>
      <c r="AF922" s="231" t="str">
        <f t="shared" ca="1" si="157"/>
        <v/>
      </c>
      <c r="AG922" s="231">
        <f ca="1">IF($AC922,ROUND(IF(ISNUMBER(E922),E922,0)*(IF(OR(ISNUMBER(SEARCH("Non déductible",$C922)),ISNUMBER(SEARCH("Non deductible",$C922))),0,IF(ISNUMBER(SEARCH("Repas",$C922)),0.5,IF(ISNUMBER(SEARCH("Bureau à domicile",$C922)),Accueil!$B$13,IF(OR(ISNUMBER(SEARCH("Véhicule",$C922)),ISNUMBER(SEARCH("Vehicule",$C922)),ISNUMBER(SEARCH("vehicule",$C922))),Accueil!$B$14,IFERROR(VLOOKUP($C922,$L$3:$P$43,5,FALSE),1)))))),2),0)</f>
        <v>0</v>
      </c>
      <c r="AH922" s="231">
        <f ca="1">IF($AD922,ROUND(IF(ISNUMBER(F922),F922,0)*(IF(OR(ISNUMBER(SEARCH("Non déductible",$C922)),ISNUMBER(SEARCH("Non deductible",$C922))),0,IF(ISNUMBER(SEARCH("Repas",$C922)),0.5,IF(ISNUMBER(SEARCH("Bureau à domicile",$C922)),Accueil!$B$13,IF(OR(ISNUMBER(SEARCH("Véhicule",$C922)),ISNUMBER(SEARCH("Vehicule",$C922)),ISNUMBER(SEARCH("vehicule",$C922))),Accueil!$B$14,IFERROR(VLOOKUP($C922,$L$3:$P$43,5,FALSE),1)))))),2),0)</f>
        <v>0</v>
      </c>
    </row>
    <row r="923" spans="1:34" ht="20.100000000000001" customHeight="1" x14ac:dyDescent="0.25">
      <c r="A923" s="248" t="str">
        <f>IF(NOT(_xlfn.ISFORMULA(D923)),IF(AND(ISNUMBER(D923),D923&lt;&gt;0),Accueil!$B$7,IF(NOT(_xlfn.ISFORMULA(G923)),IF(AND(ISNUMBER(G923),G923&lt;&gt;0),Accueil!$B$7,""),"")),IF(NOT(_xlfn.ISFORMULA(G923)),IF(AND(ISNUMBER(G923),G923&lt;&gt;0),Accueil!$B$7,""),""))</f>
        <v/>
      </c>
      <c r="B923" s="37"/>
      <c r="C923" s="50"/>
      <c r="D923" s="249" t="str">
        <f t="shared" ca="1" si="148"/>
        <v/>
      </c>
      <c r="E923" s="223" t="str">
        <f t="shared" ca="1" si="149"/>
        <v/>
      </c>
      <c r="F923" s="223" t="str">
        <f t="shared" ca="1" si="150"/>
        <v/>
      </c>
      <c r="G923" s="224" t="str">
        <f t="shared" ca="1" si="151"/>
        <v/>
      </c>
      <c r="H923" s="255" t="str">
        <f t="shared" ca="1" si="152"/>
        <v/>
      </c>
      <c r="I923" s="251" t="str">
        <f t="shared" ca="1" si="153"/>
        <v/>
      </c>
      <c r="J923" s="244" t="str">
        <f t="shared" ca="1" si="154"/>
        <v/>
      </c>
      <c r="K923" s="35"/>
      <c r="L923" s="148"/>
      <c r="M923" s="148"/>
      <c r="N923" s="148"/>
      <c r="O923" s="148"/>
      <c r="P923" s="148"/>
      <c r="Q923" s="148"/>
      <c r="R923" s="148"/>
      <c r="S923" s="148"/>
      <c r="T923" s="197"/>
      <c r="U923" s="35"/>
      <c r="X923" s="148"/>
      <c r="Y923" s="148"/>
      <c r="Z923" s="148"/>
      <c r="AA923" s="228" t="b">
        <f t="shared" ca="1" si="155"/>
        <v>1</v>
      </c>
      <c r="AB923" s="228" t="b">
        <f t="shared" si="156"/>
        <v>0</v>
      </c>
      <c r="AC923" s="228" t="b">
        <f ca="1">AND(Accueil!$Z$100="Régulière",Accueil!$E$5="Oui",$AA923,NOT($AB923),OR($AE923="",Accueil!$E$7="",NOT(ISNUMBER(Accueil!$E$7)),$AE923&gt;=Accueil!$E$7))</f>
        <v>0</v>
      </c>
      <c r="AD923" s="228" t="b">
        <f ca="1">AND(Accueil!$Z$100="Régulière",Accueil!$E$8="Oui",$AA923,NOT($AB923),OR($AE923="",Accueil!$E$10="",NOT(ISNUMBER(Accueil!$E$10)),$AE923&gt;=Accueil!$E$10))</f>
        <v>0</v>
      </c>
      <c r="AE923" s="247" t="str">
        <f>IF(NOT(_xlfn.ISFORMULA(A923)),IF(ISNUMBER(A923),A923,IF(NOT(_xlfn.ISFORMULA(D923)),IF(AND(ISNUMBER(D923),D923&lt;&gt;0),Accueil!$B$7,IF(NOT(_xlfn.ISFORMULA(G923)),IF(AND(ISNUMBER(G923),G923&lt;&gt;0),Accueil!$B$7,""),"")),IF(NOT(_xlfn.ISFORMULA(G923)),IF(AND(ISNUMBER(G923),G923&lt;&gt;0),Accueil!$B$7,""),""))),IF(NOT(_xlfn.ISFORMULA(D923)),IF(AND(ISNUMBER(D923),D923&lt;&gt;0),Accueil!$B$7,IF(NOT(_xlfn.ISFORMULA(G923)),IF(AND(ISNUMBER(G923),G923&lt;&gt;0),Accueil!$B$7,""),"")),IF(NOT(_xlfn.ISFORMULA(G923)),IF(AND(ISNUMBER(G923),G923&lt;&gt;0),Accueil!$B$7,""),"")))</f>
        <v/>
      </c>
      <c r="AF923" s="231" t="str">
        <f t="shared" ca="1" si="157"/>
        <v/>
      </c>
      <c r="AG923" s="231">
        <f ca="1">IF($AC923,ROUND(IF(ISNUMBER(E923),E923,0)*(IF(OR(ISNUMBER(SEARCH("Non déductible",$C923)),ISNUMBER(SEARCH("Non deductible",$C923))),0,IF(ISNUMBER(SEARCH("Repas",$C923)),0.5,IF(ISNUMBER(SEARCH("Bureau à domicile",$C923)),Accueil!$B$13,IF(OR(ISNUMBER(SEARCH("Véhicule",$C923)),ISNUMBER(SEARCH("Vehicule",$C923)),ISNUMBER(SEARCH("vehicule",$C923))),Accueil!$B$14,IFERROR(VLOOKUP($C923,$L$3:$P$43,5,FALSE),1)))))),2),0)</f>
        <v>0</v>
      </c>
      <c r="AH923" s="231">
        <f ca="1">IF($AD923,ROUND(IF(ISNUMBER(F923),F923,0)*(IF(OR(ISNUMBER(SEARCH("Non déductible",$C923)),ISNUMBER(SEARCH("Non deductible",$C923))),0,IF(ISNUMBER(SEARCH("Repas",$C923)),0.5,IF(ISNUMBER(SEARCH("Bureau à domicile",$C923)),Accueil!$B$13,IF(OR(ISNUMBER(SEARCH("Véhicule",$C923)),ISNUMBER(SEARCH("Vehicule",$C923)),ISNUMBER(SEARCH("vehicule",$C923))),Accueil!$B$14,IFERROR(VLOOKUP($C923,$L$3:$P$43,5,FALSE),1)))))),2),0)</f>
        <v>0</v>
      </c>
    </row>
    <row r="924" spans="1:34" ht="20.100000000000001" customHeight="1" x14ac:dyDescent="0.25">
      <c r="A924" s="248" t="str">
        <f>IF(NOT(_xlfn.ISFORMULA(D924)),IF(AND(ISNUMBER(D924),D924&lt;&gt;0),Accueil!$B$7,IF(NOT(_xlfn.ISFORMULA(G924)),IF(AND(ISNUMBER(G924),G924&lt;&gt;0),Accueil!$B$7,""),"")),IF(NOT(_xlfn.ISFORMULA(G924)),IF(AND(ISNUMBER(G924),G924&lt;&gt;0),Accueil!$B$7,""),""))</f>
        <v/>
      </c>
      <c r="B924" s="37"/>
      <c r="C924" s="50"/>
      <c r="D924" s="249" t="str">
        <f t="shared" ca="1" si="148"/>
        <v/>
      </c>
      <c r="E924" s="223" t="str">
        <f t="shared" ca="1" si="149"/>
        <v/>
      </c>
      <c r="F924" s="223" t="str">
        <f t="shared" ca="1" si="150"/>
        <v/>
      </c>
      <c r="G924" s="224" t="str">
        <f t="shared" ca="1" si="151"/>
        <v/>
      </c>
      <c r="H924" s="255" t="str">
        <f t="shared" ca="1" si="152"/>
        <v/>
      </c>
      <c r="I924" s="251" t="str">
        <f t="shared" ca="1" si="153"/>
        <v/>
      </c>
      <c r="J924" s="244" t="str">
        <f t="shared" ca="1" si="154"/>
        <v/>
      </c>
      <c r="K924" s="35"/>
      <c r="L924" s="148"/>
      <c r="M924" s="148"/>
      <c r="N924" s="148"/>
      <c r="O924" s="148"/>
      <c r="P924" s="148"/>
      <c r="Q924" s="148"/>
      <c r="R924" s="148"/>
      <c r="S924" s="148"/>
      <c r="T924" s="197"/>
      <c r="U924" s="35"/>
      <c r="X924" s="148"/>
      <c r="Y924" s="148"/>
      <c r="Z924" s="148"/>
      <c r="AA924" s="228" t="b">
        <f t="shared" ca="1" si="155"/>
        <v>1</v>
      </c>
      <c r="AB924" s="228" t="b">
        <f t="shared" si="156"/>
        <v>0</v>
      </c>
      <c r="AC924" s="228" t="b">
        <f ca="1">AND(Accueil!$Z$100="Régulière",Accueil!$E$5="Oui",$AA924,NOT($AB924),OR($AE924="",Accueil!$E$7="",NOT(ISNUMBER(Accueil!$E$7)),$AE924&gt;=Accueil!$E$7))</f>
        <v>0</v>
      </c>
      <c r="AD924" s="228" t="b">
        <f ca="1">AND(Accueil!$Z$100="Régulière",Accueil!$E$8="Oui",$AA924,NOT($AB924),OR($AE924="",Accueil!$E$10="",NOT(ISNUMBER(Accueil!$E$10)),$AE924&gt;=Accueil!$E$10))</f>
        <v>0</v>
      </c>
      <c r="AE924" s="247" t="str">
        <f>IF(NOT(_xlfn.ISFORMULA(A924)),IF(ISNUMBER(A924),A924,IF(NOT(_xlfn.ISFORMULA(D924)),IF(AND(ISNUMBER(D924),D924&lt;&gt;0),Accueil!$B$7,IF(NOT(_xlfn.ISFORMULA(G924)),IF(AND(ISNUMBER(G924),G924&lt;&gt;0),Accueil!$B$7,""),"")),IF(NOT(_xlfn.ISFORMULA(G924)),IF(AND(ISNUMBER(G924),G924&lt;&gt;0),Accueil!$B$7,""),""))),IF(NOT(_xlfn.ISFORMULA(D924)),IF(AND(ISNUMBER(D924),D924&lt;&gt;0),Accueil!$B$7,IF(NOT(_xlfn.ISFORMULA(G924)),IF(AND(ISNUMBER(G924),G924&lt;&gt;0),Accueil!$B$7,""),"")),IF(NOT(_xlfn.ISFORMULA(G924)),IF(AND(ISNUMBER(G924),G924&lt;&gt;0),Accueil!$B$7,""),"")))</f>
        <v/>
      </c>
      <c r="AF924" s="231" t="str">
        <f t="shared" ca="1" si="157"/>
        <v/>
      </c>
      <c r="AG924" s="231">
        <f ca="1">IF($AC924,ROUND(IF(ISNUMBER(E924),E924,0)*(IF(OR(ISNUMBER(SEARCH("Non déductible",$C924)),ISNUMBER(SEARCH("Non deductible",$C924))),0,IF(ISNUMBER(SEARCH("Repas",$C924)),0.5,IF(ISNUMBER(SEARCH("Bureau à domicile",$C924)),Accueil!$B$13,IF(OR(ISNUMBER(SEARCH("Véhicule",$C924)),ISNUMBER(SEARCH("Vehicule",$C924)),ISNUMBER(SEARCH("vehicule",$C924))),Accueil!$B$14,IFERROR(VLOOKUP($C924,$L$3:$P$43,5,FALSE),1)))))),2),0)</f>
        <v>0</v>
      </c>
      <c r="AH924" s="231">
        <f ca="1">IF($AD924,ROUND(IF(ISNUMBER(F924),F924,0)*(IF(OR(ISNUMBER(SEARCH("Non déductible",$C924)),ISNUMBER(SEARCH("Non deductible",$C924))),0,IF(ISNUMBER(SEARCH("Repas",$C924)),0.5,IF(ISNUMBER(SEARCH("Bureau à domicile",$C924)),Accueil!$B$13,IF(OR(ISNUMBER(SEARCH("Véhicule",$C924)),ISNUMBER(SEARCH("Vehicule",$C924)),ISNUMBER(SEARCH("vehicule",$C924))),Accueil!$B$14,IFERROR(VLOOKUP($C924,$L$3:$P$43,5,FALSE),1)))))),2),0)</f>
        <v>0</v>
      </c>
    </row>
    <row r="925" spans="1:34" ht="20.100000000000001" customHeight="1" x14ac:dyDescent="0.25">
      <c r="A925" s="248" t="str">
        <f>IF(NOT(_xlfn.ISFORMULA(D925)),IF(AND(ISNUMBER(D925),D925&lt;&gt;0),Accueil!$B$7,IF(NOT(_xlfn.ISFORMULA(G925)),IF(AND(ISNUMBER(G925),G925&lt;&gt;0),Accueil!$B$7,""),"")),IF(NOT(_xlfn.ISFORMULA(G925)),IF(AND(ISNUMBER(G925),G925&lt;&gt;0),Accueil!$B$7,""),""))</f>
        <v/>
      </c>
      <c r="B925" s="37"/>
      <c r="C925" s="50"/>
      <c r="D925" s="249" t="str">
        <f t="shared" ca="1" si="148"/>
        <v/>
      </c>
      <c r="E925" s="223" t="str">
        <f t="shared" ca="1" si="149"/>
        <v/>
      </c>
      <c r="F925" s="223" t="str">
        <f t="shared" ca="1" si="150"/>
        <v/>
      </c>
      <c r="G925" s="224" t="str">
        <f t="shared" ca="1" si="151"/>
        <v/>
      </c>
      <c r="H925" s="255" t="str">
        <f t="shared" ca="1" si="152"/>
        <v/>
      </c>
      <c r="I925" s="251" t="str">
        <f t="shared" ca="1" si="153"/>
        <v/>
      </c>
      <c r="J925" s="244" t="str">
        <f t="shared" ca="1" si="154"/>
        <v/>
      </c>
      <c r="K925" s="35"/>
      <c r="L925" s="148"/>
      <c r="M925" s="148"/>
      <c r="N925" s="148"/>
      <c r="O925" s="148"/>
      <c r="P925" s="148"/>
      <c r="Q925" s="148"/>
      <c r="R925" s="148"/>
      <c r="S925" s="148"/>
      <c r="T925" s="197"/>
      <c r="U925" s="35"/>
      <c r="X925" s="148"/>
      <c r="Y925" s="148"/>
      <c r="Z925" s="148"/>
      <c r="AA925" s="228" t="b">
        <f t="shared" ca="1" si="155"/>
        <v>1</v>
      </c>
      <c r="AB925" s="228" t="b">
        <f t="shared" si="156"/>
        <v>0</v>
      </c>
      <c r="AC925" s="228" t="b">
        <f ca="1">AND(Accueil!$Z$100="Régulière",Accueil!$E$5="Oui",$AA925,NOT($AB925),OR($AE925="",Accueil!$E$7="",NOT(ISNUMBER(Accueil!$E$7)),$AE925&gt;=Accueil!$E$7))</f>
        <v>0</v>
      </c>
      <c r="AD925" s="228" t="b">
        <f ca="1">AND(Accueil!$Z$100="Régulière",Accueil!$E$8="Oui",$AA925,NOT($AB925),OR($AE925="",Accueil!$E$10="",NOT(ISNUMBER(Accueil!$E$10)),$AE925&gt;=Accueil!$E$10))</f>
        <v>0</v>
      </c>
      <c r="AE925" s="247" t="str">
        <f>IF(NOT(_xlfn.ISFORMULA(A925)),IF(ISNUMBER(A925),A925,IF(NOT(_xlfn.ISFORMULA(D925)),IF(AND(ISNUMBER(D925),D925&lt;&gt;0),Accueil!$B$7,IF(NOT(_xlfn.ISFORMULA(G925)),IF(AND(ISNUMBER(G925),G925&lt;&gt;0),Accueil!$B$7,""),"")),IF(NOT(_xlfn.ISFORMULA(G925)),IF(AND(ISNUMBER(G925),G925&lt;&gt;0),Accueil!$B$7,""),""))),IF(NOT(_xlfn.ISFORMULA(D925)),IF(AND(ISNUMBER(D925),D925&lt;&gt;0),Accueil!$B$7,IF(NOT(_xlfn.ISFORMULA(G925)),IF(AND(ISNUMBER(G925),G925&lt;&gt;0),Accueil!$B$7,""),"")),IF(NOT(_xlfn.ISFORMULA(G925)),IF(AND(ISNUMBER(G925),G925&lt;&gt;0),Accueil!$B$7,""),"")))</f>
        <v/>
      </c>
      <c r="AF925" s="231" t="str">
        <f t="shared" ca="1" si="157"/>
        <v/>
      </c>
      <c r="AG925" s="231">
        <f ca="1">IF($AC925,ROUND(IF(ISNUMBER(E925),E925,0)*(IF(OR(ISNUMBER(SEARCH("Non déductible",$C925)),ISNUMBER(SEARCH("Non deductible",$C925))),0,IF(ISNUMBER(SEARCH("Repas",$C925)),0.5,IF(ISNUMBER(SEARCH("Bureau à domicile",$C925)),Accueil!$B$13,IF(OR(ISNUMBER(SEARCH("Véhicule",$C925)),ISNUMBER(SEARCH("Vehicule",$C925)),ISNUMBER(SEARCH("vehicule",$C925))),Accueil!$B$14,IFERROR(VLOOKUP($C925,$L$3:$P$43,5,FALSE),1)))))),2),0)</f>
        <v>0</v>
      </c>
      <c r="AH925" s="231">
        <f ca="1">IF($AD925,ROUND(IF(ISNUMBER(F925),F925,0)*(IF(OR(ISNUMBER(SEARCH("Non déductible",$C925)),ISNUMBER(SEARCH("Non deductible",$C925))),0,IF(ISNUMBER(SEARCH("Repas",$C925)),0.5,IF(ISNUMBER(SEARCH("Bureau à domicile",$C925)),Accueil!$B$13,IF(OR(ISNUMBER(SEARCH("Véhicule",$C925)),ISNUMBER(SEARCH("Vehicule",$C925)),ISNUMBER(SEARCH("vehicule",$C925))),Accueil!$B$14,IFERROR(VLOOKUP($C925,$L$3:$P$43,5,FALSE),1)))))),2),0)</f>
        <v>0</v>
      </c>
    </row>
    <row r="926" spans="1:34" ht="20.100000000000001" customHeight="1" x14ac:dyDescent="0.25">
      <c r="A926" s="248" t="str">
        <f>IF(NOT(_xlfn.ISFORMULA(D926)),IF(AND(ISNUMBER(D926),D926&lt;&gt;0),Accueil!$B$7,IF(NOT(_xlfn.ISFORMULA(G926)),IF(AND(ISNUMBER(G926),G926&lt;&gt;0),Accueil!$B$7,""),"")),IF(NOT(_xlfn.ISFORMULA(G926)),IF(AND(ISNUMBER(G926),G926&lt;&gt;0),Accueil!$B$7,""),""))</f>
        <v/>
      </c>
      <c r="B926" s="37"/>
      <c r="C926" s="50"/>
      <c r="D926" s="249" t="str">
        <f t="shared" ca="1" si="148"/>
        <v/>
      </c>
      <c r="E926" s="223" t="str">
        <f t="shared" ca="1" si="149"/>
        <v/>
      </c>
      <c r="F926" s="223" t="str">
        <f t="shared" ca="1" si="150"/>
        <v/>
      </c>
      <c r="G926" s="224" t="str">
        <f t="shared" ca="1" si="151"/>
        <v/>
      </c>
      <c r="H926" s="255" t="str">
        <f t="shared" ca="1" si="152"/>
        <v/>
      </c>
      <c r="I926" s="251" t="str">
        <f t="shared" ca="1" si="153"/>
        <v/>
      </c>
      <c r="J926" s="244" t="str">
        <f t="shared" ca="1" si="154"/>
        <v/>
      </c>
      <c r="K926" s="35"/>
      <c r="L926" s="148"/>
      <c r="M926" s="148"/>
      <c r="N926" s="148"/>
      <c r="O926" s="148"/>
      <c r="P926" s="148"/>
      <c r="Q926" s="148"/>
      <c r="R926" s="148"/>
      <c r="S926" s="148"/>
      <c r="T926" s="197"/>
      <c r="U926" s="35"/>
      <c r="X926" s="148"/>
      <c r="Y926" s="148"/>
      <c r="Z926" s="148"/>
      <c r="AA926" s="228" t="b">
        <f t="shared" ca="1" si="155"/>
        <v>1</v>
      </c>
      <c r="AB926" s="228" t="b">
        <f t="shared" si="156"/>
        <v>0</v>
      </c>
      <c r="AC926" s="228" t="b">
        <f ca="1">AND(Accueil!$Z$100="Régulière",Accueil!$E$5="Oui",$AA926,NOT($AB926),OR($AE926="",Accueil!$E$7="",NOT(ISNUMBER(Accueil!$E$7)),$AE926&gt;=Accueil!$E$7))</f>
        <v>0</v>
      </c>
      <c r="AD926" s="228" t="b">
        <f ca="1">AND(Accueil!$Z$100="Régulière",Accueil!$E$8="Oui",$AA926,NOT($AB926),OR($AE926="",Accueil!$E$10="",NOT(ISNUMBER(Accueil!$E$10)),$AE926&gt;=Accueil!$E$10))</f>
        <v>0</v>
      </c>
      <c r="AE926" s="247" t="str">
        <f>IF(NOT(_xlfn.ISFORMULA(A926)),IF(ISNUMBER(A926),A926,IF(NOT(_xlfn.ISFORMULA(D926)),IF(AND(ISNUMBER(D926),D926&lt;&gt;0),Accueil!$B$7,IF(NOT(_xlfn.ISFORMULA(G926)),IF(AND(ISNUMBER(G926),G926&lt;&gt;0),Accueil!$B$7,""),"")),IF(NOT(_xlfn.ISFORMULA(G926)),IF(AND(ISNUMBER(G926),G926&lt;&gt;0),Accueil!$B$7,""),""))),IF(NOT(_xlfn.ISFORMULA(D926)),IF(AND(ISNUMBER(D926),D926&lt;&gt;0),Accueil!$B$7,IF(NOT(_xlfn.ISFORMULA(G926)),IF(AND(ISNUMBER(G926),G926&lt;&gt;0),Accueil!$B$7,""),"")),IF(NOT(_xlfn.ISFORMULA(G926)),IF(AND(ISNUMBER(G926),G926&lt;&gt;0),Accueil!$B$7,""),"")))</f>
        <v/>
      </c>
      <c r="AF926" s="231" t="str">
        <f t="shared" ca="1" si="157"/>
        <v/>
      </c>
      <c r="AG926" s="231">
        <f ca="1">IF($AC926,ROUND(IF(ISNUMBER(E926),E926,0)*(IF(OR(ISNUMBER(SEARCH("Non déductible",$C926)),ISNUMBER(SEARCH("Non deductible",$C926))),0,IF(ISNUMBER(SEARCH("Repas",$C926)),0.5,IF(ISNUMBER(SEARCH("Bureau à domicile",$C926)),Accueil!$B$13,IF(OR(ISNUMBER(SEARCH("Véhicule",$C926)),ISNUMBER(SEARCH("Vehicule",$C926)),ISNUMBER(SEARCH("vehicule",$C926))),Accueil!$B$14,IFERROR(VLOOKUP($C926,$L$3:$P$43,5,FALSE),1)))))),2),0)</f>
        <v>0</v>
      </c>
      <c r="AH926" s="231">
        <f ca="1">IF($AD926,ROUND(IF(ISNUMBER(F926),F926,0)*(IF(OR(ISNUMBER(SEARCH("Non déductible",$C926)),ISNUMBER(SEARCH("Non deductible",$C926))),0,IF(ISNUMBER(SEARCH("Repas",$C926)),0.5,IF(ISNUMBER(SEARCH("Bureau à domicile",$C926)),Accueil!$B$13,IF(OR(ISNUMBER(SEARCH("Véhicule",$C926)),ISNUMBER(SEARCH("Vehicule",$C926)),ISNUMBER(SEARCH("vehicule",$C926))),Accueil!$B$14,IFERROR(VLOOKUP($C926,$L$3:$P$43,5,FALSE),1)))))),2),0)</f>
        <v>0</v>
      </c>
    </row>
    <row r="927" spans="1:34" ht="20.100000000000001" customHeight="1" x14ac:dyDescent="0.25">
      <c r="A927" s="248" t="str">
        <f>IF(NOT(_xlfn.ISFORMULA(D927)),IF(AND(ISNUMBER(D927),D927&lt;&gt;0),Accueil!$B$7,IF(NOT(_xlfn.ISFORMULA(G927)),IF(AND(ISNUMBER(G927),G927&lt;&gt;0),Accueil!$B$7,""),"")),IF(NOT(_xlfn.ISFORMULA(G927)),IF(AND(ISNUMBER(G927),G927&lt;&gt;0),Accueil!$B$7,""),""))</f>
        <v/>
      </c>
      <c r="B927" s="37"/>
      <c r="C927" s="50"/>
      <c r="D927" s="249" t="str">
        <f t="shared" ca="1" si="148"/>
        <v/>
      </c>
      <c r="E927" s="223" t="str">
        <f t="shared" ca="1" si="149"/>
        <v/>
      </c>
      <c r="F927" s="223" t="str">
        <f t="shared" ca="1" si="150"/>
        <v/>
      </c>
      <c r="G927" s="224" t="str">
        <f t="shared" ca="1" si="151"/>
        <v/>
      </c>
      <c r="H927" s="255" t="str">
        <f t="shared" ca="1" si="152"/>
        <v/>
      </c>
      <c r="I927" s="251" t="str">
        <f t="shared" ca="1" si="153"/>
        <v/>
      </c>
      <c r="J927" s="244" t="str">
        <f t="shared" ca="1" si="154"/>
        <v/>
      </c>
      <c r="K927" s="35"/>
      <c r="L927" s="148"/>
      <c r="M927" s="148"/>
      <c r="N927" s="148"/>
      <c r="O927" s="148"/>
      <c r="P927" s="148"/>
      <c r="Q927" s="148"/>
      <c r="R927" s="148"/>
      <c r="S927" s="148"/>
      <c r="T927" s="197"/>
      <c r="U927" s="35"/>
      <c r="X927" s="148"/>
      <c r="Y927" s="148"/>
      <c r="Z927" s="148"/>
      <c r="AA927" s="228" t="b">
        <f t="shared" ca="1" si="155"/>
        <v>1</v>
      </c>
      <c r="AB927" s="228" t="b">
        <f t="shared" si="156"/>
        <v>0</v>
      </c>
      <c r="AC927" s="228" t="b">
        <f ca="1">AND(Accueil!$Z$100="Régulière",Accueil!$E$5="Oui",$AA927,NOT($AB927),OR($AE927="",Accueil!$E$7="",NOT(ISNUMBER(Accueil!$E$7)),$AE927&gt;=Accueil!$E$7))</f>
        <v>0</v>
      </c>
      <c r="AD927" s="228" t="b">
        <f ca="1">AND(Accueil!$Z$100="Régulière",Accueil!$E$8="Oui",$AA927,NOT($AB927),OR($AE927="",Accueil!$E$10="",NOT(ISNUMBER(Accueil!$E$10)),$AE927&gt;=Accueil!$E$10))</f>
        <v>0</v>
      </c>
      <c r="AE927" s="247" t="str">
        <f>IF(NOT(_xlfn.ISFORMULA(A927)),IF(ISNUMBER(A927),A927,IF(NOT(_xlfn.ISFORMULA(D927)),IF(AND(ISNUMBER(D927),D927&lt;&gt;0),Accueil!$B$7,IF(NOT(_xlfn.ISFORMULA(G927)),IF(AND(ISNUMBER(G927),G927&lt;&gt;0),Accueil!$B$7,""),"")),IF(NOT(_xlfn.ISFORMULA(G927)),IF(AND(ISNUMBER(G927),G927&lt;&gt;0),Accueil!$B$7,""),""))),IF(NOT(_xlfn.ISFORMULA(D927)),IF(AND(ISNUMBER(D927),D927&lt;&gt;0),Accueil!$B$7,IF(NOT(_xlfn.ISFORMULA(G927)),IF(AND(ISNUMBER(G927),G927&lt;&gt;0),Accueil!$B$7,""),"")),IF(NOT(_xlfn.ISFORMULA(G927)),IF(AND(ISNUMBER(G927),G927&lt;&gt;0),Accueil!$B$7,""),"")))</f>
        <v/>
      </c>
      <c r="AF927" s="231" t="str">
        <f t="shared" ca="1" si="157"/>
        <v/>
      </c>
      <c r="AG927" s="231">
        <f ca="1">IF($AC927,ROUND(IF(ISNUMBER(E927),E927,0)*(IF(OR(ISNUMBER(SEARCH("Non déductible",$C927)),ISNUMBER(SEARCH("Non deductible",$C927))),0,IF(ISNUMBER(SEARCH("Repas",$C927)),0.5,IF(ISNUMBER(SEARCH("Bureau à domicile",$C927)),Accueil!$B$13,IF(OR(ISNUMBER(SEARCH("Véhicule",$C927)),ISNUMBER(SEARCH("Vehicule",$C927)),ISNUMBER(SEARCH("vehicule",$C927))),Accueil!$B$14,IFERROR(VLOOKUP($C927,$L$3:$P$43,5,FALSE),1)))))),2),0)</f>
        <v>0</v>
      </c>
      <c r="AH927" s="231">
        <f ca="1">IF($AD927,ROUND(IF(ISNUMBER(F927),F927,0)*(IF(OR(ISNUMBER(SEARCH("Non déductible",$C927)),ISNUMBER(SEARCH("Non deductible",$C927))),0,IF(ISNUMBER(SEARCH("Repas",$C927)),0.5,IF(ISNUMBER(SEARCH("Bureau à domicile",$C927)),Accueil!$B$13,IF(OR(ISNUMBER(SEARCH("Véhicule",$C927)),ISNUMBER(SEARCH("Vehicule",$C927)),ISNUMBER(SEARCH("vehicule",$C927))),Accueil!$B$14,IFERROR(VLOOKUP($C927,$L$3:$P$43,5,FALSE),1)))))),2),0)</f>
        <v>0</v>
      </c>
    </row>
    <row r="928" spans="1:34" ht="20.100000000000001" customHeight="1" x14ac:dyDescent="0.25">
      <c r="A928" s="248" t="str">
        <f>IF(NOT(_xlfn.ISFORMULA(D928)),IF(AND(ISNUMBER(D928),D928&lt;&gt;0),Accueil!$B$7,IF(NOT(_xlfn.ISFORMULA(G928)),IF(AND(ISNUMBER(G928),G928&lt;&gt;0),Accueil!$B$7,""),"")),IF(NOT(_xlfn.ISFORMULA(G928)),IF(AND(ISNUMBER(G928),G928&lt;&gt;0),Accueil!$B$7,""),""))</f>
        <v/>
      </c>
      <c r="B928" s="37"/>
      <c r="C928" s="50"/>
      <c r="D928" s="249" t="str">
        <f t="shared" ca="1" si="148"/>
        <v/>
      </c>
      <c r="E928" s="223" t="str">
        <f t="shared" ca="1" si="149"/>
        <v/>
      </c>
      <c r="F928" s="223" t="str">
        <f t="shared" ca="1" si="150"/>
        <v/>
      </c>
      <c r="G928" s="224" t="str">
        <f t="shared" ca="1" si="151"/>
        <v/>
      </c>
      <c r="H928" s="255" t="str">
        <f t="shared" ca="1" si="152"/>
        <v/>
      </c>
      <c r="I928" s="251" t="str">
        <f t="shared" ca="1" si="153"/>
        <v/>
      </c>
      <c r="J928" s="244" t="str">
        <f t="shared" ca="1" si="154"/>
        <v/>
      </c>
      <c r="K928" s="35"/>
      <c r="L928" s="148"/>
      <c r="M928" s="148"/>
      <c r="N928" s="148"/>
      <c r="O928" s="148"/>
      <c r="P928" s="148"/>
      <c r="Q928" s="148"/>
      <c r="R928" s="148"/>
      <c r="S928" s="148"/>
      <c r="T928" s="197"/>
      <c r="U928" s="35"/>
      <c r="X928" s="148"/>
      <c r="Y928" s="148"/>
      <c r="Z928" s="148"/>
      <c r="AA928" s="228" t="b">
        <f t="shared" ca="1" si="155"/>
        <v>1</v>
      </c>
      <c r="AB928" s="228" t="b">
        <f t="shared" si="156"/>
        <v>0</v>
      </c>
      <c r="AC928" s="228" t="b">
        <f ca="1">AND(Accueil!$Z$100="Régulière",Accueil!$E$5="Oui",$AA928,NOT($AB928),OR($AE928="",Accueil!$E$7="",NOT(ISNUMBER(Accueil!$E$7)),$AE928&gt;=Accueil!$E$7))</f>
        <v>0</v>
      </c>
      <c r="AD928" s="228" t="b">
        <f ca="1">AND(Accueil!$Z$100="Régulière",Accueil!$E$8="Oui",$AA928,NOT($AB928),OR($AE928="",Accueil!$E$10="",NOT(ISNUMBER(Accueil!$E$10)),$AE928&gt;=Accueil!$E$10))</f>
        <v>0</v>
      </c>
      <c r="AE928" s="247" t="str">
        <f>IF(NOT(_xlfn.ISFORMULA(A928)),IF(ISNUMBER(A928),A928,IF(NOT(_xlfn.ISFORMULA(D928)),IF(AND(ISNUMBER(D928),D928&lt;&gt;0),Accueil!$B$7,IF(NOT(_xlfn.ISFORMULA(G928)),IF(AND(ISNUMBER(G928),G928&lt;&gt;0),Accueil!$B$7,""),"")),IF(NOT(_xlfn.ISFORMULA(G928)),IF(AND(ISNUMBER(G928),G928&lt;&gt;0),Accueil!$B$7,""),""))),IF(NOT(_xlfn.ISFORMULA(D928)),IF(AND(ISNUMBER(D928),D928&lt;&gt;0),Accueil!$B$7,IF(NOT(_xlfn.ISFORMULA(G928)),IF(AND(ISNUMBER(G928),G928&lt;&gt;0),Accueil!$B$7,""),"")),IF(NOT(_xlfn.ISFORMULA(G928)),IF(AND(ISNUMBER(G928),G928&lt;&gt;0),Accueil!$B$7,""),"")))</f>
        <v/>
      </c>
      <c r="AF928" s="231" t="str">
        <f t="shared" ca="1" si="157"/>
        <v/>
      </c>
      <c r="AG928" s="231">
        <f ca="1">IF($AC928,ROUND(IF(ISNUMBER(E928),E928,0)*(IF(OR(ISNUMBER(SEARCH("Non déductible",$C928)),ISNUMBER(SEARCH("Non deductible",$C928))),0,IF(ISNUMBER(SEARCH("Repas",$C928)),0.5,IF(ISNUMBER(SEARCH("Bureau à domicile",$C928)),Accueil!$B$13,IF(OR(ISNUMBER(SEARCH("Véhicule",$C928)),ISNUMBER(SEARCH("Vehicule",$C928)),ISNUMBER(SEARCH("vehicule",$C928))),Accueil!$B$14,IFERROR(VLOOKUP($C928,$L$3:$P$43,5,FALSE),1)))))),2),0)</f>
        <v>0</v>
      </c>
      <c r="AH928" s="231">
        <f ca="1">IF($AD928,ROUND(IF(ISNUMBER(F928),F928,0)*(IF(OR(ISNUMBER(SEARCH("Non déductible",$C928)),ISNUMBER(SEARCH("Non deductible",$C928))),0,IF(ISNUMBER(SEARCH("Repas",$C928)),0.5,IF(ISNUMBER(SEARCH("Bureau à domicile",$C928)),Accueil!$B$13,IF(OR(ISNUMBER(SEARCH("Véhicule",$C928)),ISNUMBER(SEARCH("Vehicule",$C928)),ISNUMBER(SEARCH("vehicule",$C928))),Accueil!$B$14,IFERROR(VLOOKUP($C928,$L$3:$P$43,5,FALSE),1)))))),2),0)</f>
        <v>0</v>
      </c>
    </row>
    <row r="929" spans="1:34" ht="20.100000000000001" customHeight="1" x14ac:dyDescent="0.25">
      <c r="A929" s="248" t="str">
        <f>IF(NOT(_xlfn.ISFORMULA(D929)),IF(AND(ISNUMBER(D929),D929&lt;&gt;0),Accueil!$B$7,IF(NOT(_xlfn.ISFORMULA(G929)),IF(AND(ISNUMBER(G929),G929&lt;&gt;0),Accueil!$B$7,""),"")),IF(NOT(_xlfn.ISFORMULA(G929)),IF(AND(ISNUMBER(G929),G929&lt;&gt;0),Accueil!$B$7,""),""))</f>
        <v/>
      </c>
      <c r="B929" s="37"/>
      <c r="C929" s="50"/>
      <c r="D929" s="249" t="str">
        <f t="shared" ca="1" si="148"/>
        <v/>
      </c>
      <c r="E929" s="223" t="str">
        <f t="shared" ca="1" si="149"/>
        <v/>
      </c>
      <c r="F929" s="223" t="str">
        <f t="shared" ca="1" si="150"/>
        <v/>
      </c>
      <c r="G929" s="224" t="str">
        <f t="shared" ca="1" si="151"/>
        <v/>
      </c>
      <c r="H929" s="255" t="str">
        <f t="shared" ca="1" si="152"/>
        <v/>
      </c>
      <c r="I929" s="251" t="str">
        <f t="shared" ca="1" si="153"/>
        <v/>
      </c>
      <c r="J929" s="244" t="str">
        <f t="shared" ca="1" si="154"/>
        <v/>
      </c>
      <c r="K929" s="35"/>
      <c r="L929" s="148"/>
      <c r="M929" s="148"/>
      <c r="N929" s="148"/>
      <c r="O929" s="148"/>
      <c r="P929" s="148"/>
      <c r="Q929" s="148"/>
      <c r="R929" s="148"/>
      <c r="S929" s="148"/>
      <c r="T929" s="197"/>
      <c r="U929" s="35"/>
      <c r="X929" s="148"/>
      <c r="Y929" s="148"/>
      <c r="Z929" s="148"/>
      <c r="AA929" s="228" t="b">
        <f t="shared" ca="1" si="155"/>
        <v>1</v>
      </c>
      <c r="AB929" s="228" t="b">
        <f t="shared" si="156"/>
        <v>0</v>
      </c>
      <c r="AC929" s="228" t="b">
        <f ca="1">AND(Accueil!$Z$100="Régulière",Accueil!$E$5="Oui",$AA929,NOT($AB929),OR($AE929="",Accueil!$E$7="",NOT(ISNUMBER(Accueil!$E$7)),$AE929&gt;=Accueil!$E$7))</f>
        <v>0</v>
      </c>
      <c r="AD929" s="228" t="b">
        <f ca="1">AND(Accueil!$Z$100="Régulière",Accueil!$E$8="Oui",$AA929,NOT($AB929),OR($AE929="",Accueil!$E$10="",NOT(ISNUMBER(Accueil!$E$10)),$AE929&gt;=Accueil!$E$10))</f>
        <v>0</v>
      </c>
      <c r="AE929" s="247" t="str">
        <f>IF(NOT(_xlfn.ISFORMULA(A929)),IF(ISNUMBER(A929),A929,IF(NOT(_xlfn.ISFORMULA(D929)),IF(AND(ISNUMBER(D929),D929&lt;&gt;0),Accueil!$B$7,IF(NOT(_xlfn.ISFORMULA(G929)),IF(AND(ISNUMBER(G929),G929&lt;&gt;0),Accueil!$B$7,""),"")),IF(NOT(_xlfn.ISFORMULA(G929)),IF(AND(ISNUMBER(G929),G929&lt;&gt;0),Accueil!$B$7,""),""))),IF(NOT(_xlfn.ISFORMULA(D929)),IF(AND(ISNUMBER(D929),D929&lt;&gt;0),Accueil!$B$7,IF(NOT(_xlfn.ISFORMULA(G929)),IF(AND(ISNUMBER(G929),G929&lt;&gt;0),Accueil!$B$7,""),"")),IF(NOT(_xlfn.ISFORMULA(G929)),IF(AND(ISNUMBER(G929),G929&lt;&gt;0),Accueil!$B$7,""),"")))</f>
        <v/>
      </c>
      <c r="AF929" s="231" t="str">
        <f t="shared" ca="1" si="157"/>
        <v/>
      </c>
      <c r="AG929" s="231">
        <f ca="1">IF($AC929,ROUND(IF(ISNUMBER(E929),E929,0)*(IF(OR(ISNUMBER(SEARCH("Non déductible",$C929)),ISNUMBER(SEARCH("Non deductible",$C929))),0,IF(ISNUMBER(SEARCH("Repas",$C929)),0.5,IF(ISNUMBER(SEARCH("Bureau à domicile",$C929)),Accueil!$B$13,IF(OR(ISNUMBER(SEARCH("Véhicule",$C929)),ISNUMBER(SEARCH("Vehicule",$C929)),ISNUMBER(SEARCH("vehicule",$C929))),Accueil!$B$14,IFERROR(VLOOKUP($C929,$L$3:$P$43,5,FALSE),1)))))),2),0)</f>
        <v>0</v>
      </c>
      <c r="AH929" s="231">
        <f ca="1">IF($AD929,ROUND(IF(ISNUMBER(F929),F929,0)*(IF(OR(ISNUMBER(SEARCH("Non déductible",$C929)),ISNUMBER(SEARCH("Non deductible",$C929))),0,IF(ISNUMBER(SEARCH("Repas",$C929)),0.5,IF(ISNUMBER(SEARCH("Bureau à domicile",$C929)),Accueil!$B$13,IF(OR(ISNUMBER(SEARCH("Véhicule",$C929)),ISNUMBER(SEARCH("Vehicule",$C929)),ISNUMBER(SEARCH("vehicule",$C929))),Accueil!$B$14,IFERROR(VLOOKUP($C929,$L$3:$P$43,5,FALSE),1)))))),2),0)</f>
        <v>0</v>
      </c>
    </row>
    <row r="930" spans="1:34" ht="20.100000000000001" customHeight="1" x14ac:dyDescent="0.25">
      <c r="A930" s="248" t="str">
        <f>IF(NOT(_xlfn.ISFORMULA(D930)),IF(AND(ISNUMBER(D930),D930&lt;&gt;0),Accueil!$B$7,IF(NOT(_xlfn.ISFORMULA(G930)),IF(AND(ISNUMBER(G930),G930&lt;&gt;0),Accueil!$B$7,""),"")),IF(NOT(_xlfn.ISFORMULA(G930)),IF(AND(ISNUMBER(G930),G930&lt;&gt;0),Accueil!$B$7,""),""))</f>
        <v/>
      </c>
      <c r="B930" s="37"/>
      <c r="C930" s="50"/>
      <c r="D930" s="249" t="str">
        <f t="shared" ca="1" si="148"/>
        <v/>
      </c>
      <c r="E930" s="223" t="str">
        <f t="shared" ca="1" si="149"/>
        <v/>
      </c>
      <c r="F930" s="223" t="str">
        <f t="shared" ca="1" si="150"/>
        <v/>
      </c>
      <c r="G930" s="224" t="str">
        <f t="shared" ca="1" si="151"/>
        <v/>
      </c>
      <c r="H930" s="255" t="str">
        <f t="shared" ca="1" si="152"/>
        <v/>
      </c>
      <c r="I930" s="251" t="str">
        <f t="shared" ca="1" si="153"/>
        <v/>
      </c>
      <c r="J930" s="244" t="str">
        <f t="shared" ca="1" si="154"/>
        <v/>
      </c>
      <c r="K930" s="35"/>
      <c r="L930" s="148"/>
      <c r="M930" s="148"/>
      <c r="N930" s="148"/>
      <c r="O930" s="148"/>
      <c r="P930" s="148"/>
      <c r="Q930" s="148"/>
      <c r="R930" s="148"/>
      <c r="S930" s="148"/>
      <c r="T930" s="197"/>
      <c r="U930" s="35"/>
      <c r="X930" s="148"/>
      <c r="Y930" s="148"/>
      <c r="Z930" s="148"/>
      <c r="AA930" s="228" t="b">
        <f t="shared" ca="1" si="155"/>
        <v>1</v>
      </c>
      <c r="AB930" s="228" t="b">
        <f t="shared" si="156"/>
        <v>0</v>
      </c>
      <c r="AC930" s="228" t="b">
        <f ca="1">AND(Accueil!$Z$100="Régulière",Accueil!$E$5="Oui",$AA930,NOT($AB930),OR($AE930="",Accueil!$E$7="",NOT(ISNUMBER(Accueil!$E$7)),$AE930&gt;=Accueil!$E$7))</f>
        <v>0</v>
      </c>
      <c r="AD930" s="228" t="b">
        <f ca="1">AND(Accueil!$Z$100="Régulière",Accueil!$E$8="Oui",$AA930,NOT($AB930),OR($AE930="",Accueil!$E$10="",NOT(ISNUMBER(Accueil!$E$10)),$AE930&gt;=Accueil!$E$10))</f>
        <v>0</v>
      </c>
      <c r="AE930" s="247" t="str">
        <f>IF(NOT(_xlfn.ISFORMULA(A930)),IF(ISNUMBER(A930),A930,IF(NOT(_xlfn.ISFORMULA(D930)),IF(AND(ISNUMBER(D930),D930&lt;&gt;0),Accueil!$B$7,IF(NOT(_xlfn.ISFORMULA(G930)),IF(AND(ISNUMBER(G930),G930&lt;&gt;0),Accueil!$B$7,""),"")),IF(NOT(_xlfn.ISFORMULA(G930)),IF(AND(ISNUMBER(G930),G930&lt;&gt;0),Accueil!$B$7,""),""))),IF(NOT(_xlfn.ISFORMULA(D930)),IF(AND(ISNUMBER(D930),D930&lt;&gt;0),Accueil!$B$7,IF(NOT(_xlfn.ISFORMULA(G930)),IF(AND(ISNUMBER(G930),G930&lt;&gt;0),Accueil!$B$7,""),"")),IF(NOT(_xlfn.ISFORMULA(G930)),IF(AND(ISNUMBER(G930),G930&lt;&gt;0),Accueil!$B$7,""),"")))</f>
        <v/>
      </c>
      <c r="AF930" s="231" t="str">
        <f t="shared" ca="1" si="157"/>
        <v/>
      </c>
      <c r="AG930" s="231">
        <f ca="1">IF($AC930,ROUND(IF(ISNUMBER(E930),E930,0)*(IF(OR(ISNUMBER(SEARCH("Non déductible",$C930)),ISNUMBER(SEARCH("Non deductible",$C930))),0,IF(ISNUMBER(SEARCH("Repas",$C930)),0.5,IF(ISNUMBER(SEARCH("Bureau à domicile",$C930)),Accueil!$B$13,IF(OR(ISNUMBER(SEARCH("Véhicule",$C930)),ISNUMBER(SEARCH("Vehicule",$C930)),ISNUMBER(SEARCH("vehicule",$C930))),Accueil!$B$14,IFERROR(VLOOKUP($C930,$L$3:$P$43,5,FALSE),1)))))),2),0)</f>
        <v>0</v>
      </c>
      <c r="AH930" s="231">
        <f ca="1">IF($AD930,ROUND(IF(ISNUMBER(F930),F930,0)*(IF(OR(ISNUMBER(SEARCH("Non déductible",$C930)),ISNUMBER(SEARCH("Non deductible",$C930))),0,IF(ISNUMBER(SEARCH("Repas",$C930)),0.5,IF(ISNUMBER(SEARCH("Bureau à domicile",$C930)),Accueil!$B$13,IF(OR(ISNUMBER(SEARCH("Véhicule",$C930)),ISNUMBER(SEARCH("Vehicule",$C930)),ISNUMBER(SEARCH("vehicule",$C930))),Accueil!$B$14,IFERROR(VLOOKUP($C930,$L$3:$P$43,5,FALSE),1)))))),2),0)</f>
        <v>0</v>
      </c>
    </row>
    <row r="931" spans="1:34" ht="20.100000000000001" customHeight="1" x14ac:dyDescent="0.25">
      <c r="A931" s="248" t="str">
        <f>IF(NOT(_xlfn.ISFORMULA(D931)),IF(AND(ISNUMBER(D931),D931&lt;&gt;0),Accueil!$B$7,IF(NOT(_xlfn.ISFORMULA(G931)),IF(AND(ISNUMBER(G931),G931&lt;&gt;0),Accueil!$B$7,""),"")),IF(NOT(_xlfn.ISFORMULA(G931)),IF(AND(ISNUMBER(G931),G931&lt;&gt;0),Accueil!$B$7,""),""))</f>
        <v/>
      </c>
      <c r="B931" s="37"/>
      <c r="C931" s="50"/>
      <c r="D931" s="249" t="str">
        <f t="shared" ca="1" si="148"/>
        <v/>
      </c>
      <c r="E931" s="223" t="str">
        <f t="shared" ca="1" si="149"/>
        <v/>
      </c>
      <c r="F931" s="223" t="str">
        <f t="shared" ca="1" si="150"/>
        <v/>
      </c>
      <c r="G931" s="224" t="str">
        <f t="shared" ca="1" si="151"/>
        <v/>
      </c>
      <c r="H931" s="255" t="str">
        <f t="shared" ca="1" si="152"/>
        <v/>
      </c>
      <c r="I931" s="251" t="str">
        <f t="shared" ca="1" si="153"/>
        <v/>
      </c>
      <c r="J931" s="244" t="str">
        <f t="shared" ca="1" si="154"/>
        <v/>
      </c>
      <c r="K931" s="35"/>
      <c r="L931" s="148"/>
      <c r="M931" s="148"/>
      <c r="N931" s="148"/>
      <c r="O931" s="148"/>
      <c r="P931" s="148"/>
      <c r="Q931" s="148"/>
      <c r="R931" s="148"/>
      <c r="S931" s="148"/>
      <c r="T931" s="197"/>
      <c r="U931" s="35"/>
      <c r="X931" s="148"/>
      <c r="Y931" s="148"/>
      <c r="Z931" s="148"/>
      <c r="AA931" s="228" t="b">
        <f t="shared" ca="1" si="155"/>
        <v>1</v>
      </c>
      <c r="AB931" s="228" t="b">
        <f t="shared" si="156"/>
        <v>0</v>
      </c>
      <c r="AC931" s="228" t="b">
        <f ca="1">AND(Accueil!$Z$100="Régulière",Accueil!$E$5="Oui",$AA931,NOT($AB931),OR($AE931="",Accueil!$E$7="",NOT(ISNUMBER(Accueil!$E$7)),$AE931&gt;=Accueil!$E$7))</f>
        <v>0</v>
      </c>
      <c r="AD931" s="228" t="b">
        <f ca="1">AND(Accueil!$Z$100="Régulière",Accueil!$E$8="Oui",$AA931,NOT($AB931),OR($AE931="",Accueil!$E$10="",NOT(ISNUMBER(Accueil!$E$10)),$AE931&gt;=Accueil!$E$10))</f>
        <v>0</v>
      </c>
      <c r="AE931" s="247" t="str">
        <f>IF(NOT(_xlfn.ISFORMULA(A931)),IF(ISNUMBER(A931),A931,IF(NOT(_xlfn.ISFORMULA(D931)),IF(AND(ISNUMBER(D931),D931&lt;&gt;0),Accueil!$B$7,IF(NOT(_xlfn.ISFORMULA(G931)),IF(AND(ISNUMBER(G931),G931&lt;&gt;0),Accueil!$B$7,""),"")),IF(NOT(_xlfn.ISFORMULA(G931)),IF(AND(ISNUMBER(G931),G931&lt;&gt;0),Accueil!$B$7,""),""))),IF(NOT(_xlfn.ISFORMULA(D931)),IF(AND(ISNUMBER(D931),D931&lt;&gt;0),Accueil!$B$7,IF(NOT(_xlfn.ISFORMULA(G931)),IF(AND(ISNUMBER(G931),G931&lt;&gt;0),Accueil!$B$7,""),"")),IF(NOT(_xlfn.ISFORMULA(G931)),IF(AND(ISNUMBER(G931),G931&lt;&gt;0),Accueil!$B$7,""),"")))</f>
        <v/>
      </c>
      <c r="AF931" s="231" t="str">
        <f t="shared" ca="1" si="157"/>
        <v/>
      </c>
      <c r="AG931" s="231">
        <f ca="1">IF($AC931,ROUND(IF(ISNUMBER(E931),E931,0)*(IF(OR(ISNUMBER(SEARCH("Non déductible",$C931)),ISNUMBER(SEARCH("Non deductible",$C931))),0,IF(ISNUMBER(SEARCH("Repas",$C931)),0.5,IF(ISNUMBER(SEARCH("Bureau à domicile",$C931)),Accueil!$B$13,IF(OR(ISNUMBER(SEARCH("Véhicule",$C931)),ISNUMBER(SEARCH("Vehicule",$C931)),ISNUMBER(SEARCH("vehicule",$C931))),Accueil!$B$14,IFERROR(VLOOKUP($C931,$L$3:$P$43,5,FALSE),1)))))),2),0)</f>
        <v>0</v>
      </c>
      <c r="AH931" s="231">
        <f ca="1">IF($AD931,ROUND(IF(ISNUMBER(F931),F931,0)*(IF(OR(ISNUMBER(SEARCH("Non déductible",$C931)),ISNUMBER(SEARCH("Non deductible",$C931))),0,IF(ISNUMBER(SEARCH("Repas",$C931)),0.5,IF(ISNUMBER(SEARCH("Bureau à domicile",$C931)),Accueil!$B$13,IF(OR(ISNUMBER(SEARCH("Véhicule",$C931)),ISNUMBER(SEARCH("Vehicule",$C931)),ISNUMBER(SEARCH("vehicule",$C931))),Accueil!$B$14,IFERROR(VLOOKUP($C931,$L$3:$P$43,5,FALSE),1)))))),2),0)</f>
        <v>0</v>
      </c>
    </row>
    <row r="932" spans="1:34" ht="20.100000000000001" customHeight="1" x14ac:dyDescent="0.25">
      <c r="A932" s="248" t="str">
        <f>IF(NOT(_xlfn.ISFORMULA(D932)),IF(AND(ISNUMBER(D932),D932&lt;&gt;0),Accueil!$B$7,IF(NOT(_xlfn.ISFORMULA(G932)),IF(AND(ISNUMBER(G932),G932&lt;&gt;0),Accueil!$B$7,""),"")),IF(NOT(_xlfn.ISFORMULA(G932)),IF(AND(ISNUMBER(G932),G932&lt;&gt;0),Accueil!$B$7,""),""))</f>
        <v/>
      </c>
      <c r="B932" s="37"/>
      <c r="C932" s="50"/>
      <c r="D932" s="249" t="str">
        <f t="shared" ca="1" si="148"/>
        <v/>
      </c>
      <c r="E932" s="223" t="str">
        <f t="shared" ca="1" si="149"/>
        <v/>
      </c>
      <c r="F932" s="223" t="str">
        <f t="shared" ca="1" si="150"/>
        <v/>
      </c>
      <c r="G932" s="224" t="str">
        <f t="shared" ca="1" si="151"/>
        <v/>
      </c>
      <c r="H932" s="255" t="str">
        <f t="shared" ca="1" si="152"/>
        <v/>
      </c>
      <c r="I932" s="251" t="str">
        <f t="shared" ca="1" si="153"/>
        <v/>
      </c>
      <c r="J932" s="244" t="str">
        <f t="shared" ca="1" si="154"/>
        <v/>
      </c>
      <c r="K932" s="35"/>
      <c r="L932" s="148"/>
      <c r="M932" s="148"/>
      <c r="N932" s="148"/>
      <c r="O932" s="148"/>
      <c r="P932" s="148"/>
      <c r="Q932" s="148"/>
      <c r="R932" s="148"/>
      <c r="S932" s="148"/>
      <c r="T932" s="197"/>
      <c r="U932" s="35"/>
      <c r="X932" s="148"/>
      <c r="Y932" s="148"/>
      <c r="Z932" s="148"/>
      <c r="AA932" s="228" t="b">
        <f t="shared" ca="1" si="155"/>
        <v>1</v>
      </c>
      <c r="AB932" s="228" t="b">
        <f t="shared" si="156"/>
        <v>0</v>
      </c>
      <c r="AC932" s="228" t="b">
        <f ca="1">AND(Accueil!$Z$100="Régulière",Accueil!$E$5="Oui",$AA932,NOT($AB932),OR($AE932="",Accueil!$E$7="",NOT(ISNUMBER(Accueil!$E$7)),$AE932&gt;=Accueil!$E$7))</f>
        <v>0</v>
      </c>
      <c r="AD932" s="228" t="b">
        <f ca="1">AND(Accueil!$Z$100="Régulière",Accueil!$E$8="Oui",$AA932,NOT($AB932),OR($AE932="",Accueil!$E$10="",NOT(ISNUMBER(Accueil!$E$10)),$AE932&gt;=Accueil!$E$10))</f>
        <v>0</v>
      </c>
      <c r="AE932" s="247" t="str">
        <f>IF(NOT(_xlfn.ISFORMULA(A932)),IF(ISNUMBER(A932),A932,IF(NOT(_xlfn.ISFORMULA(D932)),IF(AND(ISNUMBER(D932),D932&lt;&gt;0),Accueil!$B$7,IF(NOT(_xlfn.ISFORMULA(G932)),IF(AND(ISNUMBER(G932),G932&lt;&gt;0),Accueil!$B$7,""),"")),IF(NOT(_xlfn.ISFORMULA(G932)),IF(AND(ISNUMBER(G932),G932&lt;&gt;0),Accueil!$B$7,""),""))),IF(NOT(_xlfn.ISFORMULA(D932)),IF(AND(ISNUMBER(D932),D932&lt;&gt;0),Accueil!$B$7,IF(NOT(_xlfn.ISFORMULA(G932)),IF(AND(ISNUMBER(G932),G932&lt;&gt;0),Accueil!$B$7,""),"")),IF(NOT(_xlfn.ISFORMULA(G932)),IF(AND(ISNUMBER(G932),G932&lt;&gt;0),Accueil!$B$7,""),"")))</f>
        <v/>
      </c>
      <c r="AF932" s="231" t="str">
        <f t="shared" ca="1" si="157"/>
        <v/>
      </c>
      <c r="AG932" s="231">
        <f ca="1">IF($AC932,ROUND(IF(ISNUMBER(E932),E932,0)*(IF(OR(ISNUMBER(SEARCH("Non déductible",$C932)),ISNUMBER(SEARCH("Non deductible",$C932))),0,IF(ISNUMBER(SEARCH("Repas",$C932)),0.5,IF(ISNUMBER(SEARCH("Bureau à domicile",$C932)),Accueil!$B$13,IF(OR(ISNUMBER(SEARCH("Véhicule",$C932)),ISNUMBER(SEARCH("Vehicule",$C932)),ISNUMBER(SEARCH("vehicule",$C932))),Accueil!$B$14,IFERROR(VLOOKUP($C932,$L$3:$P$43,5,FALSE),1)))))),2),0)</f>
        <v>0</v>
      </c>
      <c r="AH932" s="231">
        <f ca="1">IF($AD932,ROUND(IF(ISNUMBER(F932),F932,0)*(IF(OR(ISNUMBER(SEARCH("Non déductible",$C932)),ISNUMBER(SEARCH("Non deductible",$C932))),0,IF(ISNUMBER(SEARCH("Repas",$C932)),0.5,IF(ISNUMBER(SEARCH("Bureau à domicile",$C932)),Accueil!$B$13,IF(OR(ISNUMBER(SEARCH("Véhicule",$C932)),ISNUMBER(SEARCH("Vehicule",$C932)),ISNUMBER(SEARCH("vehicule",$C932))),Accueil!$B$14,IFERROR(VLOOKUP($C932,$L$3:$P$43,5,FALSE),1)))))),2),0)</f>
        <v>0</v>
      </c>
    </row>
    <row r="933" spans="1:34" ht="20.100000000000001" customHeight="1" x14ac:dyDescent="0.25">
      <c r="A933" s="248" t="str">
        <f>IF(NOT(_xlfn.ISFORMULA(D933)),IF(AND(ISNUMBER(D933),D933&lt;&gt;0),Accueil!$B$7,IF(NOT(_xlfn.ISFORMULA(G933)),IF(AND(ISNUMBER(G933),G933&lt;&gt;0),Accueil!$B$7,""),"")),IF(NOT(_xlfn.ISFORMULA(G933)),IF(AND(ISNUMBER(G933),G933&lt;&gt;0),Accueil!$B$7,""),""))</f>
        <v/>
      </c>
      <c r="B933" s="37"/>
      <c r="C933" s="50"/>
      <c r="D933" s="249" t="str">
        <f t="shared" ca="1" si="148"/>
        <v/>
      </c>
      <c r="E933" s="223" t="str">
        <f t="shared" ca="1" si="149"/>
        <v/>
      </c>
      <c r="F933" s="223" t="str">
        <f t="shared" ca="1" si="150"/>
        <v/>
      </c>
      <c r="G933" s="224" t="str">
        <f t="shared" ca="1" si="151"/>
        <v/>
      </c>
      <c r="H933" s="255" t="str">
        <f t="shared" ca="1" si="152"/>
        <v/>
      </c>
      <c r="I933" s="251" t="str">
        <f t="shared" ca="1" si="153"/>
        <v/>
      </c>
      <c r="J933" s="244" t="str">
        <f t="shared" ca="1" si="154"/>
        <v/>
      </c>
      <c r="K933" s="35"/>
      <c r="L933" s="148"/>
      <c r="M933" s="148"/>
      <c r="N933" s="148"/>
      <c r="O933" s="148"/>
      <c r="P933" s="148"/>
      <c r="Q933" s="148"/>
      <c r="R933" s="148"/>
      <c r="S933" s="148"/>
      <c r="T933" s="197"/>
      <c r="U933" s="35"/>
      <c r="X933" s="148"/>
      <c r="Y933" s="148"/>
      <c r="Z933" s="148"/>
      <c r="AA933" s="228" t="b">
        <f t="shared" ca="1" si="155"/>
        <v>1</v>
      </c>
      <c r="AB933" s="228" t="b">
        <f t="shared" si="156"/>
        <v>0</v>
      </c>
      <c r="AC933" s="228" t="b">
        <f ca="1">AND(Accueil!$Z$100="Régulière",Accueil!$E$5="Oui",$AA933,NOT($AB933),OR($AE933="",Accueil!$E$7="",NOT(ISNUMBER(Accueil!$E$7)),$AE933&gt;=Accueil!$E$7))</f>
        <v>0</v>
      </c>
      <c r="AD933" s="228" t="b">
        <f ca="1">AND(Accueil!$Z$100="Régulière",Accueil!$E$8="Oui",$AA933,NOT($AB933),OR($AE933="",Accueil!$E$10="",NOT(ISNUMBER(Accueil!$E$10)),$AE933&gt;=Accueil!$E$10))</f>
        <v>0</v>
      </c>
      <c r="AE933" s="247" t="str">
        <f>IF(NOT(_xlfn.ISFORMULA(A933)),IF(ISNUMBER(A933),A933,IF(NOT(_xlfn.ISFORMULA(D933)),IF(AND(ISNUMBER(D933),D933&lt;&gt;0),Accueil!$B$7,IF(NOT(_xlfn.ISFORMULA(G933)),IF(AND(ISNUMBER(G933),G933&lt;&gt;0),Accueil!$B$7,""),"")),IF(NOT(_xlfn.ISFORMULA(G933)),IF(AND(ISNUMBER(G933),G933&lt;&gt;0),Accueil!$B$7,""),""))),IF(NOT(_xlfn.ISFORMULA(D933)),IF(AND(ISNUMBER(D933),D933&lt;&gt;0),Accueil!$B$7,IF(NOT(_xlfn.ISFORMULA(G933)),IF(AND(ISNUMBER(G933),G933&lt;&gt;0),Accueil!$B$7,""),"")),IF(NOT(_xlfn.ISFORMULA(G933)),IF(AND(ISNUMBER(G933),G933&lt;&gt;0),Accueil!$B$7,""),"")))</f>
        <v/>
      </c>
      <c r="AF933" s="231" t="str">
        <f t="shared" ca="1" si="157"/>
        <v/>
      </c>
      <c r="AG933" s="231">
        <f ca="1">IF($AC933,ROUND(IF(ISNUMBER(E933),E933,0)*(IF(OR(ISNUMBER(SEARCH("Non déductible",$C933)),ISNUMBER(SEARCH("Non deductible",$C933))),0,IF(ISNUMBER(SEARCH("Repas",$C933)),0.5,IF(ISNUMBER(SEARCH("Bureau à domicile",$C933)),Accueil!$B$13,IF(OR(ISNUMBER(SEARCH("Véhicule",$C933)),ISNUMBER(SEARCH("Vehicule",$C933)),ISNUMBER(SEARCH("vehicule",$C933))),Accueil!$B$14,IFERROR(VLOOKUP($C933,$L$3:$P$43,5,FALSE),1)))))),2),0)</f>
        <v>0</v>
      </c>
      <c r="AH933" s="231">
        <f ca="1">IF($AD933,ROUND(IF(ISNUMBER(F933),F933,0)*(IF(OR(ISNUMBER(SEARCH("Non déductible",$C933)),ISNUMBER(SEARCH("Non deductible",$C933))),0,IF(ISNUMBER(SEARCH("Repas",$C933)),0.5,IF(ISNUMBER(SEARCH("Bureau à domicile",$C933)),Accueil!$B$13,IF(OR(ISNUMBER(SEARCH("Véhicule",$C933)),ISNUMBER(SEARCH("Vehicule",$C933)),ISNUMBER(SEARCH("vehicule",$C933))),Accueil!$B$14,IFERROR(VLOOKUP($C933,$L$3:$P$43,5,FALSE),1)))))),2),0)</f>
        <v>0</v>
      </c>
    </row>
    <row r="934" spans="1:34" ht="20.100000000000001" customHeight="1" x14ac:dyDescent="0.25">
      <c r="A934" s="248" t="str">
        <f>IF(NOT(_xlfn.ISFORMULA(D934)),IF(AND(ISNUMBER(D934),D934&lt;&gt;0),Accueil!$B$7,IF(NOT(_xlfn.ISFORMULA(G934)),IF(AND(ISNUMBER(G934),G934&lt;&gt;0),Accueil!$B$7,""),"")),IF(NOT(_xlfn.ISFORMULA(G934)),IF(AND(ISNUMBER(G934),G934&lt;&gt;0),Accueil!$B$7,""),""))</f>
        <v/>
      </c>
      <c r="B934" s="37"/>
      <c r="C934" s="50"/>
      <c r="D934" s="249" t="str">
        <f t="shared" ca="1" si="148"/>
        <v/>
      </c>
      <c r="E934" s="223" t="str">
        <f t="shared" ca="1" si="149"/>
        <v/>
      </c>
      <c r="F934" s="223" t="str">
        <f t="shared" ca="1" si="150"/>
        <v/>
      </c>
      <c r="G934" s="224" t="str">
        <f t="shared" ca="1" si="151"/>
        <v/>
      </c>
      <c r="H934" s="255" t="str">
        <f t="shared" ca="1" si="152"/>
        <v/>
      </c>
      <c r="I934" s="251" t="str">
        <f t="shared" ca="1" si="153"/>
        <v/>
      </c>
      <c r="J934" s="244" t="str">
        <f t="shared" ca="1" si="154"/>
        <v/>
      </c>
      <c r="K934" s="35"/>
      <c r="L934" s="148"/>
      <c r="M934" s="148"/>
      <c r="N934" s="148"/>
      <c r="O934" s="148"/>
      <c r="P934" s="148"/>
      <c r="Q934" s="148"/>
      <c r="R934" s="148"/>
      <c r="S934" s="148"/>
      <c r="T934" s="197"/>
      <c r="U934" s="35"/>
      <c r="X934" s="148"/>
      <c r="Y934" s="148"/>
      <c r="Z934" s="148"/>
      <c r="AA934" s="228" t="b">
        <f t="shared" ca="1" si="155"/>
        <v>1</v>
      </c>
      <c r="AB934" s="228" t="b">
        <f t="shared" si="156"/>
        <v>0</v>
      </c>
      <c r="AC934" s="228" t="b">
        <f ca="1">AND(Accueil!$Z$100="Régulière",Accueil!$E$5="Oui",$AA934,NOT($AB934),OR($AE934="",Accueil!$E$7="",NOT(ISNUMBER(Accueil!$E$7)),$AE934&gt;=Accueil!$E$7))</f>
        <v>0</v>
      </c>
      <c r="AD934" s="228" t="b">
        <f ca="1">AND(Accueil!$Z$100="Régulière",Accueil!$E$8="Oui",$AA934,NOT($AB934),OR($AE934="",Accueil!$E$10="",NOT(ISNUMBER(Accueil!$E$10)),$AE934&gt;=Accueil!$E$10))</f>
        <v>0</v>
      </c>
      <c r="AE934" s="247" t="str">
        <f>IF(NOT(_xlfn.ISFORMULA(A934)),IF(ISNUMBER(A934),A934,IF(NOT(_xlfn.ISFORMULA(D934)),IF(AND(ISNUMBER(D934),D934&lt;&gt;0),Accueil!$B$7,IF(NOT(_xlfn.ISFORMULA(G934)),IF(AND(ISNUMBER(G934),G934&lt;&gt;0),Accueil!$B$7,""),"")),IF(NOT(_xlfn.ISFORMULA(G934)),IF(AND(ISNUMBER(G934),G934&lt;&gt;0),Accueil!$B$7,""),""))),IF(NOT(_xlfn.ISFORMULA(D934)),IF(AND(ISNUMBER(D934),D934&lt;&gt;0),Accueil!$B$7,IF(NOT(_xlfn.ISFORMULA(G934)),IF(AND(ISNUMBER(G934),G934&lt;&gt;0),Accueil!$B$7,""),"")),IF(NOT(_xlfn.ISFORMULA(G934)),IF(AND(ISNUMBER(G934),G934&lt;&gt;0),Accueil!$B$7,""),"")))</f>
        <v/>
      </c>
      <c r="AF934" s="231" t="str">
        <f t="shared" ca="1" si="157"/>
        <v/>
      </c>
      <c r="AG934" s="231">
        <f ca="1">IF($AC934,ROUND(IF(ISNUMBER(E934),E934,0)*(IF(OR(ISNUMBER(SEARCH("Non déductible",$C934)),ISNUMBER(SEARCH("Non deductible",$C934))),0,IF(ISNUMBER(SEARCH("Repas",$C934)),0.5,IF(ISNUMBER(SEARCH("Bureau à domicile",$C934)),Accueil!$B$13,IF(OR(ISNUMBER(SEARCH("Véhicule",$C934)),ISNUMBER(SEARCH("Vehicule",$C934)),ISNUMBER(SEARCH("vehicule",$C934))),Accueil!$B$14,IFERROR(VLOOKUP($C934,$L$3:$P$43,5,FALSE),1)))))),2),0)</f>
        <v>0</v>
      </c>
      <c r="AH934" s="231">
        <f ca="1">IF($AD934,ROUND(IF(ISNUMBER(F934),F934,0)*(IF(OR(ISNUMBER(SEARCH("Non déductible",$C934)),ISNUMBER(SEARCH("Non deductible",$C934))),0,IF(ISNUMBER(SEARCH("Repas",$C934)),0.5,IF(ISNUMBER(SEARCH("Bureau à domicile",$C934)),Accueil!$B$13,IF(OR(ISNUMBER(SEARCH("Véhicule",$C934)),ISNUMBER(SEARCH("Vehicule",$C934)),ISNUMBER(SEARCH("vehicule",$C934))),Accueil!$B$14,IFERROR(VLOOKUP($C934,$L$3:$P$43,5,FALSE),1)))))),2),0)</f>
        <v>0</v>
      </c>
    </row>
    <row r="935" spans="1:34" ht="20.100000000000001" customHeight="1" x14ac:dyDescent="0.25">
      <c r="A935" s="248" t="str">
        <f>IF(NOT(_xlfn.ISFORMULA(D935)),IF(AND(ISNUMBER(D935),D935&lt;&gt;0),Accueil!$B$7,IF(NOT(_xlfn.ISFORMULA(G935)),IF(AND(ISNUMBER(G935),G935&lt;&gt;0),Accueil!$B$7,""),"")),IF(NOT(_xlfn.ISFORMULA(G935)),IF(AND(ISNUMBER(G935),G935&lt;&gt;0),Accueil!$B$7,""),""))</f>
        <v/>
      </c>
      <c r="B935" s="37"/>
      <c r="C935" s="50"/>
      <c r="D935" s="249" t="str">
        <f t="shared" ca="1" si="148"/>
        <v/>
      </c>
      <c r="E935" s="223" t="str">
        <f t="shared" ca="1" si="149"/>
        <v/>
      </c>
      <c r="F935" s="223" t="str">
        <f t="shared" ca="1" si="150"/>
        <v/>
      </c>
      <c r="G935" s="224" t="str">
        <f t="shared" ca="1" si="151"/>
        <v/>
      </c>
      <c r="H935" s="255" t="str">
        <f t="shared" ca="1" si="152"/>
        <v/>
      </c>
      <c r="I935" s="251" t="str">
        <f t="shared" ca="1" si="153"/>
        <v/>
      </c>
      <c r="J935" s="244" t="str">
        <f t="shared" ca="1" si="154"/>
        <v/>
      </c>
      <c r="K935" s="35"/>
      <c r="L935" s="148"/>
      <c r="M935" s="148"/>
      <c r="N935" s="148"/>
      <c r="O935" s="148"/>
      <c r="P935" s="148"/>
      <c r="Q935" s="148"/>
      <c r="R935" s="148"/>
      <c r="S935" s="148"/>
      <c r="T935" s="197"/>
      <c r="U935" s="35"/>
      <c r="X935" s="148"/>
      <c r="Y935" s="148"/>
      <c r="Z935" s="148"/>
      <c r="AA935" s="228" t="b">
        <f t="shared" ca="1" si="155"/>
        <v>1</v>
      </c>
      <c r="AB935" s="228" t="b">
        <f t="shared" si="156"/>
        <v>0</v>
      </c>
      <c r="AC935" s="228" t="b">
        <f ca="1">AND(Accueil!$Z$100="Régulière",Accueil!$E$5="Oui",$AA935,NOT($AB935),OR($AE935="",Accueil!$E$7="",NOT(ISNUMBER(Accueil!$E$7)),$AE935&gt;=Accueil!$E$7))</f>
        <v>0</v>
      </c>
      <c r="AD935" s="228" t="b">
        <f ca="1">AND(Accueil!$Z$100="Régulière",Accueil!$E$8="Oui",$AA935,NOT($AB935),OR($AE935="",Accueil!$E$10="",NOT(ISNUMBER(Accueil!$E$10)),$AE935&gt;=Accueil!$E$10))</f>
        <v>0</v>
      </c>
      <c r="AE935" s="247" t="str">
        <f>IF(NOT(_xlfn.ISFORMULA(A935)),IF(ISNUMBER(A935),A935,IF(NOT(_xlfn.ISFORMULA(D935)),IF(AND(ISNUMBER(D935),D935&lt;&gt;0),Accueil!$B$7,IF(NOT(_xlfn.ISFORMULA(G935)),IF(AND(ISNUMBER(G935),G935&lt;&gt;0),Accueil!$B$7,""),"")),IF(NOT(_xlfn.ISFORMULA(G935)),IF(AND(ISNUMBER(G935),G935&lt;&gt;0),Accueil!$B$7,""),""))),IF(NOT(_xlfn.ISFORMULA(D935)),IF(AND(ISNUMBER(D935),D935&lt;&gt;0),Accueil!$B$7,IF(NOT(_xlfn.ISFORMULA(G935)),IF(AND(ISNUMBER(G935),G935&lt;&gt;0),Accueil!$B$7,""),"")),IF(NOT(_xlfn.ISFORMULA(G935)),IF(AND(ISNUMBER(G935),G935&lt;&gt;0),Accueil!$B$7,""),"")))</f>
        <v/>
      </c>
      <c r="AF935" s="231" t="str">
        <f t="shared" ca="1" si="157"/>
        <v/>
      </c>
      <c r="AG935" s="231">
        <f ca="1">IF($AC935,ROUND(IF(ISNUMBER(E935),E935,0)*(IF(OR(ISNUMBER(SEARCH("Non déductible",$C935)),ISNUMBER(SEARCH("Non deductible",$C935))),0,IF(ISNUMBER(SEARCH("Repas",$C935)),0.5,IF(ISNUMBER(SEARCH("Bureau à domicile",$C935)),Accueil!$B$13,IF(OR(ISNUMBER(SEARCH("Véhicule",$C935)),ISNUMBER(SEARCH("Vehicule",$C935)),ISNUMBER(SEARCH("vehicule",$C935))),Accueil!$B$14,IFERROR(VLOOKUP($C935,$L$3:$P$43,5,FALSE),1)))))),2),0)</f>
        <v>0</v>
      </c>
      <c r="AH935" s="231">
        <f ca="1">IF($AD935,ROUND(IF(ISNUMBER(F935),F935,0)*(IF(OR(ISNUMBER(SEARCH("Non déductible",$C935)),ISNUMBER(SEARCH("Non deductible",$C935))),0,IF(ISNUMBER(SEARCH("Repas",$C935)),0.5,IF(ISNUMBER(SEARCH("Bureau à domicile",$C935)),Accueil!$B$13,IF(OR(ISNUMBER(SEARCH("Véhicule",$C935)),ISNUMBER(SEARCH("Vehicule",$C935)),ISNUMBER(SEARCH("vehicule",$C935))),Accueil!$B$14,IFERROR(VLOOKUP($C935,$L$3:$P$43,5,FALSE),1)))))),2),0)</f>
        <v>0</v>
      </c>
    </row>
    <row r="936" spans="1:34" ht="20.100000000000001" customHeight="1" x14ac:dyDescent="0.25">
      <c r="A936" s="248" t="str">
        <f>IF(NOT(_xlfn.ISFORMULA(D936)),IF(AND(ISNUMBER(D936),D936&lt;&gt;0),Accueil!$B$7,IF(NOT(_xlfn.ISFORMULA(G936)),IF(AND(ISNUMBER(G936),G936&lt;&gt;0),Accueil!$B$7,""),"")),IF(NOT(_xlfn.ISFORMULA(G936)),IF(AND(ISNUMBER(G936),G936&lt;&gt;0),Accueil!$B$7,""),""))</f>
        <v/>
      </c>
      <c r="B936" s="37"/>
      <c r="C936" s="50"/>
      <c r="D936" s="249" t="str">
        <f t="shared" ca="1" si="148"/>
        <v/>
      </c>
      <c r="E936" s="223" t="str">
        <f t="shared" ca="1" si="149"/>
        <v/>
      </c>
      <c r="F936" s="223" t="str">
        <f t="shared" ca="1" si="150"/>
        <v/>
      </c>
      <c r="G936" s="224" t="str">
        <f t="shared" ca="1" si="151"/>
        <v/>
      </c>
      <c r="H936" s="255" t="str">
        <f t="shared" ca="1" si="152"/>
        <v/>
      </c>
      <c r="I936" s="251" t="str">
        <f t="shared" ca="1" si="153"/>
        <v/>
      </c>
      <c r="J936" s="244" t="str">
        <f t="shared" ca="1" si="154"/>
        <v/>
      </c>
      <c r="K936" s="35"/>
      <c r="L936" s="148"/>
      <c r="M936" s="148"/>
      <c r="N936" s="148"/>
      <c r="O936" s="148"/>
      <c r="P936" s="148"/>
      <c r="Q936" s="148"/>
      <c r="R936" s="148"/>
      <c r="S936" s="148"/>
      <c r="T936" s="197"/>
      <c r="U936" s="35"/>
      <c r="X936" s="148"/>
      <c r="Y936" s="148"/>
      <c r="Z936" s="148"/>
      <c r="AA936" s="228" t="b">
        <f t="shared" ca="1" si="155"/>
        <v>1</v>
      </c>
      <c r="AB936" s="228" t="b">
        <f t="shared" si="156"/>
        <v>0</v>
      </c>
      <c r="AC936" s="228" t="b">
        <f ca="1">AND(Accueil!$Z$100="Régulière",Accueil!$E$5="Oui",$AA936,NOT($AB936),OR($AE936="",Accueil!$E$7="",NOT(ISNUMBER(Accueil!$E$7)),$AE936&gt;=Accueil!$E$7))</f>
        <v>0</v>
      </c>
      <c r="AD936" s="228" t="b">
        <f ca="1">AND(Accueil!$Z$100="Régulière",Accueil!$E$8="Oui",$AA936,NOT($AB936),OR($AE936="",Accueil!$E$10="",NOT(ISNUMBER(Accueil!$E$10)),$AE936&gt;=Accueil!$E$10))</f>
        <v>0</v>
      </c>
      <c r="AE936" s="247" t="str">
        <f>IF(NOT(_xlfn.ISFORMULA(A936)),IF(ISNUMBER(A936),A936,IF(NOT(_xlfn.ISFORMULA(D936)),IF(AND(ISNUMBER(D936),D936&lt;&gt;0),Accueil!$B$7,IF(NOT(_xlfn.ISFORMULA(G936)),IF(AND(ISNUMBER(G936),G936&lt;&gt;0),Accueil!$B$7,""),"")),IF(NOT(_xlfn.ISFORMULA(G936)),IF(AND(ISNUMBER(G936),G936&lt;&gt;0),Accueil!$B$7,""),""))),IF(NOT(_xlfn.ISFORMULA(D936)),IF(AND(ISNUMBER(D936),D936&lt;&gt;0),Accueil!$B$7,IF(NOT(_xlfn.ISFORMULA(G936)),IF(AND(ISNUMBER(G936),G936&lt;&gt;0),Accueil!$B$7,""),"")),IF(NOT(_xlfn.ISFORMULA(G936)),IF(AND(ISNUMBER(G936),G936&lt;&gt;0),Accueil!$B$7,""),"")))</f>
        <v/>
      </c>
      <c r="AF936" s="231" t="str">
        <f t="shared" ca="1" si="157"/>
        <v/>
      </c>
      <c r="AG936" s="231">
        <f ca="1">IF($AC936,ROUND(IF(ISNUMBER(E936),E936,0)*(IF(OR(ISNUMBER(SEARCH("Non déductible",$C936)),ISNUMBER(SEARCH("Non deductible",$C936))),0,IF(ISNUMBER(SEARCH("Repas",$C936)),0.5,IF(ISNUMBER(SEARCH("Bureau à domicile",$C936)),Accueil!$B$13,IF(OR(ISNUMBER(SEARCH("Véhicule",$C936)),ISNUMBER(SEARCH("Vehicule",$C936)),ISNUMBER(SEARCH("vehicule",$C936))),Accueil!$B$14,IFERROR(VLOOKUP($C936,$L$3:$P$43,5,FALSE),1)))))),2),0)</f>
        <v>0</v>
      </c>
      <c r="AH936" s="231">
        <f ca="1">IF($AD936,ROUND(IF(ISNUMBER(F936),F936,0)*(IF(OR(ISNUMBER(SEARCH("Non déductible",$C936)),ISNUMBER(SEARCH("Non deductible",$C936))),0,IF(ISNUMBER(SEARCH("Repas",$C936)),0.5,IF(ISNUMBER(SEARCH("Bureau à domicile",$C936)),Accueil!$B$13,IF(OR(ISNUMBER(SEARCH("Véhicule",$C936)),ISNUMBER(SEARCH("Vehicule",$C936)),ISNUMBER(SEARCH("vehicule",$C936))),Accueil!$B$14,IFERROR(VLOOKUP($C936,$L$3:$P$43,5,FALSE),1)))))),2),0)</f>
        <v>0</v>
      </c>
    </row>
    <row r="937" spans="1:34" ht="20.100000000000001" customHeight="1" x14ac:dyDescent="0.25">
      <c r="A937" s="248" t="str">
        <f>IF(NOT(_xlfn.ISFORMULA(D937)),IF(AND(ISNUMBER(D937),D937&lt;&gt;0),Accueil!$B$7,IF(NOT(_xlfn.ISFORMULA(G937)),IF(AND(ISNUMBER(G937),G937&lt;&gt;0),Accueil!$B$7,""),"")),IF(NOT(_xlfn.ISFORMULA(G937)),IF(AND(ISNUMBER(G937),G937&lt;&gt;0),Accueil!$B$7,""),""))</f>
        <v/>
      </c>
      <c r="B937" s="37"/>
      <c r="C937" s="50"/>
      <c r="D937" s="249" t="str">
        <f t="shared" ca="1" si="148"/>
        <v/>
      </c>
      <c r="E937" s="223" t="str">
        <f t="shared" ca="1" si="149"/>
        <v/>
      </c>
      <c r="F937" s="223" t="str">
        <f t="shared" ca="1" si="150"/>
        <v/>
      </c>
      <c r="G937" s="224" t="str">
        <f t="shared" ca="1" si="151"/>
        <v/>
      </c>
      <c r="H937" s="255" t="str">
        <f t="shared" ca="1" si="152"/>
        <v/>
      </c>
      <c r="I937" s="251" t="str">
        <f t="shared" ca="1" si="153"/>
        <v/>
      </c>
      <c r="J937" s="244" t="str">
        <f t="shared" ca="1" si="154"/>
        <v/>
      </c>
      <c r="K937" s="35"/>
      <c r="L937" s="148"/>
      <c r="M937" s="148"/>
      <c r="N937" s="148"/>
      <c r="O937" s="148"/>
      <c r="P937" s="148"/>
      <c r="Q937" s="148"/>
      <c r="R937" s="148"/>
      <c r="S937" s="148"/>
      <c r="T937" s="197"/>
      <c r="U937" s="35"/>
      <c r="X937" s="148"/>
      <c r="Y937" s="148"/>
      <c r="Z937" s="148"/>
      <c r="AA937" s="228" t="b">
        <f t="shared" ca="1" si="155"/>
        <v>1</v>
      </c>
      <c r="AB937" s="228" t="b">
        <f t="shared" si="156"/>
        <v>0</v>
      </c>
      <c r="AC937" s="228" t="b">
        <f ca="1">AND(Accueil!$Z$100="Régulière",Accueil!$E$5="Oui",$AA937,NOT($AB937),OR($AE937="",Accueil!$E$7="",NOT(ISNUMBER(Accueil!$E$7)),$AE937&gt;=Accueil!$E$7))</f>
        <v>0</v>
      </c>
      <c r="AD937" s="228" t="b">
        <f ca="1">AND(Accueil!$Z$100="Régulière",Accueil!$E$8="Oui",$AA937,NOT($AB937),OR($AE937="",Accueil!$E$10="",NOT(ISNUMBER(Accueil!$E$10)),$AE937&gt;=Accueil!$E$10))</f>
        <v>0</v>
      </c>
      <c r="AE937" s="247" t="str">
        <f>IF(NOT(_xlfn.ISFORMULA(A937)),IF(ISNUMBER(A937),A937,IF(NOT(_xlfn.ISFORMULA(D937)),IF(AND(ISNUMBER(D937),D937&lt;&gt;0),Accueil!$B$7,IF(NOT(_xlfn.ISFORMULA(G937)),IF(AND(ISNUMBER(G937),G937&lt;&gt;0),Accueil!$B$7,""),"")),IF(NOT(_xlfn.ISFORMULA(G937)),IF(AND(ISNUMBER(G937),G937&lt;&gt;0),Accueil!$B$7,""),""))),IF(NOT(_xlfn.ISFORMULA(D937)),IF(AND(ISNUMBER(D937),D937&lt;&gt;0),Accueil!$B$7,IF(NOT(_xlfn.ISFORMULA(G937)),IF(AND(ISNUMBER(G937),G937&lt;&gt;0),Accueil!$B$7,""),"")),IF(NOT(_xlfn.ISFORMULA(G937)),IF(AND(ISNUMBER(G937),G937&lt;&gt;0),Accueil!$B$7,""),"")))</f>
        <v/>
      </c>
      <c r="AF937" s="231" t="str">
        <f t="shared" ca="1" si="157"/>
        <v/>
      </c>
      <c r="AG937" s="231">
        <f ca="1">IF($AC937,ROUND(IF(ISNUMBER(E937),E937,0)*(IF(OR(ISNUMBER(SEARCH("Non déductible",$C937)),ISNUMBER(SEARCH("Non deductible",$C937))),0,IF(ISNUMBER(SEARCH("Repas",$C937)),0.5,IF(ISNUMBER(SEARCH("Bureau à domicile",$C937)),Accueil!$B$13,IF(OR(ISNUMBER(SEARCH("Véhicule",$C937)),ISNUMBER(SEARCH("Vehicule",$C937)),ISNUMBER(SEARCH("vehicule",$C937))),Accueil!$B$14,IFERROR(VLOOKUP($C937,$L$3:$P$43,5,FALSE),1)))))),2),0)</f>
        <v>0</v>
      </c>
      <c r="AH937" s="231">
        <f ca="1">IF($AD937,ROUND(IF(ISNUMBER(F937),F937,0)*(IF(OR(ISNUMBER(SEARCH("Non déductible",$C937)),ISNUMBER(SEARCH("Non deductible",$C937))),0,IF(ISNUMBER(SEARCH("Repas",$C937)),0.5,IF(ISNUMBER(SEARCH("Bureau à domicile",$C937)),Accueil!$B$13,IF(OR(ISNUMBER(SEARCH("Véhicule",$C937)),ISNUMBER(SEARCH("Vehicule",$C937)),ISNUMBER(SEARCH("vehicule",$C937))),Accueil!$B$14,IFERROR(VLOOKUP($C937,$L$3:$P$43,5,FALSE),1)))))),2),0)</f>
        <v>0</v>
      </c>
    </row>
    <row r="938" spans="1:34" ht="20.100000000000001" customHeight="1" x14ac:dyDescent="0.25">
      <c r="A938" s="248" t="str">
        <f>IF(NOT(_xlfn.ISFORMULA(D938)),IF(AND(ISNUMBER(D938),D938&lt;&gt;0),Accueil!$B$7,IF(NOT(_xlfn.ISFORMULA(G938)),IF(AND(ISNUMBER(G938),G938&lt;&gt;0),Accueil!$B$7,""),"")),IF(NOT(_xlfn.ISFORMULA(G938)),IF(AND(ISNUMBER(G938),G938&lt;&gt;0),Accueil!$B$7,""),""))</f>
        <v/>
      </c>
      <c r="B938" s="37"/>
      <c r="C938" s="50"/>
      <c r="D938" s="249" t="str">
        <f t="shared" ca="1" si="148"/>
        <v/>
      </c>
      <c r="E938" s="223" t="str">
        <f t="shared" ca="1" si="149"/>
        <v/>
      </c>
      <c r="F938" s="223" t="str">
        <f t="shared" ca="1" si="150"/>
        <v/>
      </c>
      <c r="G938" s="224" t="str">
        <f t="shared" ca="1" si="151"/>
        <v/>
      </c>
      <c r="H938" s="255" t="str">
        <f t="shared" ca="1" si="152"/>
        <v/>
      </c>
      <c r="I938" s="251" t="str">
        <f t="shared" ca="1" si="153"/>
        <v/>
      </c>
      <c r="J938" s="244" t="str">
        <f t="shared" ca="1" si="154"/>
        <v/>
      </c>
      <c r="K938" s="35"/>
      <c r="L938" s="148"/>
      <c r="M938" s="148"/>
      <c r="N938" s="148"/>
      <c r="O938" s="148"/>
      <c r="P938" s="148"/>
      <c r="Q938" s="148"/>
      <c r="R938" s="148"/>
      <c r="S938" s="148"/>
      <c r="T938" s="197"/>
      <c r="U938" s="35"/>
      <c r="X938" s="148"/>
      <c r="Y938" s="148"/>
      <c r="Z938" s="148"/>
      <c r="AA938" s="228" t="b">
        <f t="shared" ca="1" si="155"/>
        <v>1</v>
      </c>
      <c r="AB938" s="228" t="b">
        <f t="shared" si="156"/>
        <v>0</v>
      </c>
      <c r="AC938" s="228" t="b">
        <f ca="1">AND(Accueil!$Z$100="Régulière",Accueil!$E$5="Oui",$AA938,NOT($AB938),OR($AE938="",Accueil!$E$7="",NOT(ISNUMBER(Accueil!$E$7)),$AE938&gt;=Accueil!$E$7))</f>
        <v>0</v>
      </c>
      <c r="AD938" s="228" t="b">
        <f ca="1">AND(Accueil!$Z$100="Régulière",Accueil!$E$8="Oui",$AA938,NOT($AB938),OR($AE938="",Accueil!$E$10="",NOT(ISNUMBER(Accueil!$E$10)),$AE938&gt;=Accueil!$E$10))</f>
        <v>0</v>
      </c>
      <c r="AE938" s="247" t="str">
        <f>IF(NOT(_xlfn.ISFORMULA(A938)),IF(ISNUMBER(A938),A938,IF(NOT(_xlfn.ISFORMULA(D938)),IF(AND(ISNUMBER(D938),D938&lt;&gt;0),Accueil!$B$7,IF(NOT(_xlfn.ISFORMULA(G938)),IF(AND(ISNUMBER(G938),G938&lt;&gt;0),Accueil!$B$7,""),"")),IF(NOT(_xlfn.ISFORMULA(G938)),IF(AND(ISNUMBER(G938),G938&lt;&gt;0),Accueil!$B$7,""),""))),IF(NOT(_xlfn.ISFORMULA(D938)),IF(AND(ISNUMBER(D938),D938&lt;&gt;0),Accueil!$B$7,IF(NOT(_xlfn.ISFORMULA(G938)),IF(AND(ISNUMBER(G938),G938&lt;&gt;0),Accueil!$B$7,""),"")),IF(NOT(_xlfn.ISFORMULA(G938)),IF(AND(ISNUMBER(G938),G938&lt;&gt;0),Accueil!$B$7,""),"")))</f>
        <v/>
      </c>
      <c r="AF938" s="231" t="str">
        <f t="shared" ca="1" si="157"/>
        <v/>
      </c>
      <c r="AG938" s="231">
        <f ca="1">IF($AC938,ROUND(IF(ISNUMBER(E938),E938,0)*(IF(OR(ISNUMBER(SEARCH("Non déductible",$C938)),ISNUMBER(SEARCH("Non deductible",$C938))),0,IF(ISNUMBER(SEARCH("Repas",$C938)),0.5,IF(ISNUMBER(SEARCH("Bureau à domicile",$C938)),Accueil!$B$13,IF(OR(ISNUMBER(SEARCH("Véhicule",$C938)),ISNUMBER(SEARCH("Vehicule",$C938)),ISNUMBER(SEARCH("vehicule",$C938))),Accueil!$B$14,IFERROR(VLOOKUP($C938,$L$3:$P$43,5,FALSE),1)))))),2),0)</f>
        <v>0</v>
      </c>
      <c r="AH938" s="231">
        <f ca="1">IF($AD938,ROUND(IF(ISNUMBER(F938),F938,0)*(IF(OR(ISNUMBER(SEARCH("Non déductible",$C938)),ISNUMBER(SEARCH("Non deductible",$C938))),0,IF(ISNUMBER(SEARCH("Repas",$C938)),0.5,IF(ISNUMBER(SEARCH("Bureau à domicile",$C938)),Accueil!$B$13,IF(OR(ISNUMBER(SEARCH("Véhicule",$C938)),ISNUMBER(SEARCH("Vehicule",$C938)),ISNUMBER(SEARCH("vehicule",$C938))),Accueil!$B$14,IFERROR(VLOOKUP($C938,$L$3:$P$43,5,FALSE),1)))))),2),0)</f>
        <v>0</v>
      </c>
    </row>
    <row r="939" spans="1:34" ht="20.100000000000001" customHeight="1" x14ac:dyDescent="0.25">
      <c r="A939" s="248" t="str">
        <f>IF(NOT(_xlfn.ISFORMULA(D939)),IF(AND(ISNUMBER(D939),D939&lt;&gt;0),Accueil!$B$7,IF(NOT(_xlfn.ISFORMULA(G939)),IF(AND(ISNUMBER(G939),G939&lt;&gt;0),Accueil!$B$7,""),"")),IF(NOT(_xlfn.ISFORMULA(G939)),IF(AND(ISNUMBER(G939),G939&lt;&gt;0),Accueil!$B$7,""),""))</f>
        <v/>
      </c>
      <c r="B939" s="37"/>
      <c r="C939" s="50"/>
      <c r="D939" s="249" t="str">
        <f t="shared" ca="1" si="148"/>
        <v/>
      </c>
      <c r="E939" s="223" t="str">
        <f t="shared" ca="1" si="149"/>
        <v/>
      </c>
      <c r="F939" s="223" t="str">
        <f t="shared" ca="1" si="150"/>
        <v/>
      </c>
      <c r="G939" s="224" t="str">
        <f t="shared" ca="1" si="151"/>
        <v/>
      </c>
      <c r="H939" s="255" t="str">
        <f t="shared" ca="1" si="152"/>
        <v/>
      </c>
      <c r="I939" s="251" t="str">
        <f t="shared" ca="1" si="153"/>
        <v/>
      </c>
      <c r="J939" s="244" t="str">
        <f t="shared" ca="1" si="154"/>
        <v/>
      </c>
      <c r="K939" s="35"/>
      <c r="L939" s="148"/>
      <c r="M939" s="148"/>
      <c r="N939" s="148"/>
      <c r="O939" s="148"/>
      <c r="P939" s="148"/>
      <c r="Q939" s="148"/>
      <c r="R939" s="148"/>
      <c r="S939" s="148"/>
      <c r="T939" s="197"/>
      <c r="U939" s="35"/>
      <c r="X939" s="148"/>
      <c r="Y939" s="148"/>
      <c r="Z939" s="148"/>
      <c r="AA939" s="228" t="b">
        <f t="shared" ca="1" si="155"/>
        <v>1</v>
      </c>
      <c r="AB939" s="228" t="b">
        <f t="shared" si="156"/>
        <v>0</v>
      </c>
      <c r="AC939" s="228" t="b">
        <f ca="1">AND(Accueil!$Z$100="Régulière",Accueil!$E$5="Oui",$AA939,NOT($AB939),OR($AE939="",Accueil!$E$7="",NOT(ISNUMBER(Accueil!$E$7)),$AE939&gt;=Accueil!$E$7))</f>
        <v>0</v>
      </c>
      <c r="AD939" s="228" t="b">
        <f ca="1">AND(Accueil!$Z$100="Régulière",Accueil!$E$8="Oui",$AA939,NOT($AB939),OR($AE939="",Accueil!$E$10="",NOT(ISNUMBER(Accueil!$E$10)),$AE939&gt;=Accueil!$E$10))</f>
        <v>0</v>
      </c>
      <c r="AE939" s="247" t="str">
        <f>IF(NOT(_xlfn.ISFORMULA(A939)),IF(ISNUMBER(A939),A939,IF(NOT(_xlfn.ISFORMULA(D939)),IF(AND(ISNUMBER(D939),D939&lt;&gt;0),Accueil!$B$7,IF(NOT(_xlfn.ISFORMULA(G939)),IF(AND(ISNUMBER(G939),G939&lt;&gt;0),Accueil!$B$7,""),"")),IF(NOT(_xlfn.ISFORMULA(G939)),IF(AND(ISNUMBER(G939),G939&lt;&gt;0),Accueil!$B$7,""),""))),IF(NOT(_xlfn.ISFORMULA(D939)),IF(AND(ISNUMBER(D939),D939&lt;&gt;0),Accueil!$B$7,IF(NOT(_xlfn.ISFORMULA(G939)),IF(AND(ISNUMBER(G939),G939&lt;&gt;0),Accueil!$B$7,""),"")),IF(NOT(_xlfn.ISFORMULA(G939)),IF(AND(ISNUMBER(G939),G939&lt;&gt;0),Accueil!$B$7,""),"")))</f>
        <v/>
      </c>
      <c r="AF939" s="231" t="str">
        <f t="shared" ca="1" si="157"/>
        <v/>
      </c>
      <c r="AG939" s="231">
        <f ca="1">IF($AC939,ROUND(IF(ISNUMBER(E939),E939,0)*(IF(OR(ISNUMBER(SEARCH("Non déductible",$C939)),ISNUMBER(SEARCH("Non deductible",$C939))),0,IF(ISNUMBER(SEARCH("Repas",$C939)),0.5,IF(ISNUMBER(SEARCH("Bureau à domicile",$C939)),Accueil!$B$13,IF(OR(ISNUMBER(SEARCH("Véhicule",$C939)),ISNUMBER(SEARCH("Vehicule",$C939)),ISNUMBER(SEARCH("vehicule",$C939))),Accueil!$B$14,IFERROR(VLOOKUP($C939,$L$3:$P$43,5,FALSE),1)))))),2),0)</f>
        <v>0</v>
      </c>
      <c r="AH939" s="231">
        <f ca="1">IF($AD939,ROUND(IF(ISNUMBER(F939),F939,0)*(IF(OR(ISNUMBER(SEARCH("Non déductible",$C939)),ISNUMBER(SEARCH("Non deductible",$C939))),0,IF(ISNUMBER(SEARCH("Repas",$C939)),0.5,IF(ISNUMBER(SEARCH("Bureau à domicile",$C939)),Accueil!$B$13,IF(OR(ISNUMBER(SEARCH("Véhicule",$C939)),ISNUMBER(SEARCH("Vehicule",$C939)),ISNUMBER(SEARCH("vehicule",$C939))),Accueil!$B$14,IFERROR(VLOOKUP($C939,$L$3:$P$43,5,FALSE),1)))))),2),0)</f>
        <v>0</v>
      </c>
    </row>
    <row r="940" spans="1:34" ht="20.100000000000001" customHeight="1" x14ac:dyDescent="0.25">
      <c r="A940" s="248" t="str">
        <f>IF(NOT(_xlfn.ISFORMULA(D940)),IF(AND(ISNUMBER(D940),D940&lt;&gt;0),Accueil!$B$7,IF(NOT(_xlfn.ISFORMULA(G940)),IF(AND(ISNUMBER(G940),G940&lt;&gt;0),Accueil!$B$7,""),"")),IF(NOT(_xlfn.ISFORMULA(G940)),IF(AND(ISNUMBER(G940),G940&lt;&gt;0),Accueil!$B$7,""),""))</f>
        <v/>
      </c>
      <c r="B940" s="37"/>
      <c r="C940" s="50"/>
      <c r="D940" s="249" t="str">
        <f t="shared" ca="1" si="148"/>
        <v/>
      </c>
      <c r="E940" s="223" t="str">
        <f t="shared" ca="1" si="149"/>
        <v/>
      </c>
      <c r="F940" s="223" t="str">
        <f t="shared" ca="1" si="150"/>
        <v/>
      </c>
      <c r="G940" s="224" t="str">
        <f t="shared" ca="1" si="151"/>
        <v/>
      </c>
      <c r="H940" s="255" t="str">
        <f t="shared" ca="1" si="152"/>
        <v/>
      </c>
      <c r="I940" s="251" t="str">
        <f t="shared" ca="1" si="153"/>
        <v/>
      </c>
      <c r="J940" s="244" t="str">
        <f t="shared" ca="1" si="154"/>
        <v/>
      </c>
      <c r="K940" s="35"/>
      <c r="L940" s="148"/>
      <c r="M940" s="148"/>
      <c r="N940" s="148"/>
      <c r="O940" s="148"/>
      <c r="P940" s="148"/>
      <c r="Q940" s="148"/>
      <c r="R940" s="148"/>
      <c r="S940" s="148"/>
      <c r="T940" s="197"/>
      <c r="U940" s="35"/>
      <c r="X940" s="148"/>
      <c r="Y940" s="148"/>
      <c r="Z940" s="148"/>
      <c r="AA940" s="228" t="b">
        <f t="shared" ca="1" si="155"/>
        <v>1</v>
      </c>
      <c r="AB940" s="228" t="b">
        <f t="shared" si="156"/>
        <v>0</v>
      </c>
      <c r="AC940" s="228" t="b">
        <f ca="1">AND(Accueil!$Z$100="Régulière",Accueil!$E$5="Oui",$AA940,NOT($AB940),OR($AE940="",Accueil!$E$7="",NOT(ISNUMBER(Accueil!$E$7)),$AE940&gt;=Accueil!$E$7))</f>
        <v>0</v>
      </c>
      <c r="AD940" s="228" t="b">
        <f ca="1">AND(Accueil!$Z$100="Régulière",Accueil!$E$8="Oui",$AA940,NOT($AB940),OR($AE940="",Accueil!$E$10="",NOT(ISNUMBER(Accueil!$E$10)),$AE940&gt;=Accueil!$E$10))</f>
        <v>0</v>
      </c>
      <c r="AE940" s="247" t="str">
        <f>IF(NOT(_xlfn.ISFORMULA(A940)),IF(ISNUMBER(A940),A940,IF(NOT(_xlfn.ISFORMULA(D940)),IF(AND(ISNUMBER(D940),D940&lt;&gt;0),Accueil!$B$7,IF(NOT(_xlfn.ISFORMULA(G940)),IF(AND(ISNUMBER(G940),G940&lt;&gt;0),Accueil!$B$7,""),"")),IF(NOT(_xlfn.ISFORMULA(G940)),IF(AND(ISNUMBER(G940),G940&lt;&gt;0),Accueil!$B$7,""),""))),IF(NOT(_xlfn.ISFORMULA(D940)),IF(AND(ISNUMBER(D940),D940&lt;&gt;0),Accueil!$B$7,IF(NOT(_xlfn.ISFORMULA(G940)),IF(AND(ISNUMBER(G940),G940&lt;&gt;0),Accueil!$B$7,""),"")),IF(NOT(_xlfn.ISFORMULA(G940)),IF(AND(ISNUMBER(G940),G940&lt;&gt;0),Accueil!$B$7,""),"")))</f>
        <v/>
      </c>
      <c r="AF940" s="231" t="str">
        <f t="shared" ca="1" si="157"/>
        <v/>
      </c>
      <c r="AG940" s="231">
        <f ca="1">IF($AC940,ROUND(IF(ISNUMBER(E940),E940,0)*(IF(OR(ISNUMBER(SEARCH("Non déductible",$C940)),ISNUMBER(SEARCH("Non deductible",$C940))),0,IF(ISNUMBER(SEARCH("Repas",$C940)),0.5,IF(ISNUMBER(SEARCH("Bureau à domicile",$C940)),Accueil!$B$13,IF(OR(ISNUMBER(SEARCH("Véhicule",$C940)),ISNUMBER(SEARCH("Vehicule",$C940)),ISNUMBER(SEARCH("vehicule",$C940))),Accueil!$B$14,IFERROR(VLOOKUP($C940,$L$3:$P$43,5,FALSE),1)))))),2),0)</f>
        <v>0</v>
      </c>
      <c r="AH940" s="231">
        <f ca="1">IF($AD940,ROUND(IF(ISNUMBER(F940),F940,0)*(IF(OR(ISNUMBER(SEARCH("Non déductible",$C940)),ISNUMBER(SEARCH("Non deductible",$C940))),0,IF(ISNUMBER(SEARCH("Repas",$C940)),0.5,IF(ISNUMBER(SEARCH("Bureau à domicile",$C940)),Accueil!$B$13,IF(OR(ISNUMBER(SEARCH("Véhicule",$C940)),ISNUMBER(SEARCH("Vehicule",$C940)),ISNUMBER(SEARCH("vehicule",$C940))),Accueil!$B$14,IFERROR(VLOOKUP($C940,$L$3:$P$43,5,FALSE),1)))))),2),0)</f>
        <v>0</v>
      </c>
    </row>
    <row r="941" spans="1:34" ht="20.100000000000001" customHeight="1" x14ac:dyDescent="0.25">
      <c r="A941" s="248" t="str">
        <f>IF(NOT(_xlfn.ISFORMULA(D941)),IF(AND(ISNUMBER(D941),D941&lt;&gt;0),Accueil!$B$7,IF(NOT(_xlfn.ISFORMULA(G941)),IF(AND(ISNUMBER(G941),G941&lt;&gt;0),Accueil!$B$7,""),"")),IF(NOT(_xlfn.ISFORMULA(G941)),IF(AND(ISNUMBER(G941),G941&lt;&gt;0),Accueil!$B$7,""),""))</f>
        <v/>
      </c>
      <c r="B941" s="37"/>
      <c r="C941" s="50"/>
      <c r="D941" s="249" t="str">
        <f t="shared" ca="1" si="148"/>
        <v/>
      </c>
      <c r="E941" s="223" t="str">
        <f t="shared" ca="1" si="149"/>
        <v/>
      </c>
      <c r="F941" s="223" t="str">
        <f t="shared" ca="1" si="150"/>
        <v/>
      </c>
      <c r="G941" s="224" t="str">
        <f t="shared" ca="1" si="151"/>
        <v/>
      </c>
      <c r="H941" s="255" t="str">
        <f t="shared" ca="1" si="152"/>
        <v/>
      </c>
      <c r="I941" s="251" t="str">
        <f t="shared" ca="1" si="153"/>
        <v/>
      </c>
      <c r="J941" s="244" t="str">
        <f t="shared" ca="1" si="154"/>
        <v/>
      </c>
      <c r="K941" s="35"/>
      <c r="L941" s="148"/>
      <c r="M941" s="148"/>
      <c r="N941" s="148"/>
      <c r="O941" s="148"/>
      <c r="P941" s="148"/>
      <c r="Q941" s="148"/>
      <c r="R941" s="148"/>
      <c r="S941" s="148"/>
      <c r="T941" s="197"/>
      <c r="U941" s="35"/>
      <c r="X941" s="148"/>
      <c r="Y941" s="148"/>
      <c r="Z941" s="148"/>
      <c r="AA941" s="228" t="b">
        <f t="shared" ca="1" si="155"/>
        <v>1</v>
      </c>
      <c r="AB941" s="228" t="b">
        <f t="shared" si="156"/>
        <v>0</v>
      </c>
      <c r="AC941" s="228" t="b">
        <f ca="1">AND(Accueil!$Z$100="Régulière",Accueil!$E$5="Oui",$AA941,NOT($AB941),OR($AE941="",Accueil!$E$7="",NOT(ISNUMBER(Accueil!$E$7)),$AE941&gt;=Accueil!$E$7))</f>
        <v>0</v>
      </c>
      <c r="AD941" s="228" t="b">
        <f ca="1">AND(Accueil!$Z$100="Régulière",Accueil!$E$8="Oui",$AA941,NOT($AB941),OR($AE941="",Accueil!$E$10="",NOT(ISNUMBER(Accueil!$E$10)),$AE941&gt;=Accueil!$E$10))</f>
        <v>0</v>
      </c>
      <c r="AE941" s="247" t="str">
        <f>IF(NOT(_xlfn.ISFORMULA(A941)),IF(ISNUMBER(A941),A941,IF(NOT(_xlfn.ISFORMULA(D941)),IF(AND(ISNUMBER(D941),D941&lt;&gt;0),Accueil!$B$7,IF(NOT(_xlfn.ISFORMULA(G941)),IF(AND(ISNUMBER(G941),G941&lt;&gt;0),Accueil!$B$7,""),"")),IF(NOT(_xlfn.ISFORMULA(G941)),IF(AND(ISNUMBER(G941),G941&lt;&gt;0),Accueil!$B$7,""),""))),IF(NOT(_xlfn.ISFORMULA(D941)),IF(AND(ISNUMBER(D941),D941&lt;&gt;0),Accueil!$B$7,IF(NOT(_xlfn.ISFORMULA(G941)),IF(AND(ISNUMBER(G941),G941&lt;&gt;0),Accueil!$B$7,""),"")),IF(NOT(_xlfn.ISFORMULA(G941)),IF(AND(ISNUMBER(G941),G941&lt;&gt;0),Accueil!$B$7,""),"")))</f>
        <v/>
      </c>
      <c r="AF941" s="231" t="str">
        <f t="shared" ca="1" si="157"/>
        <v/>
      </c>
      <c r="AG941" s="231">
        <f ca="1">IF($AC941,ROUND(IF(ISNUMBER(E941),E941,0)*(IF(OR(ISNUMBER(SEARCH("Non déductible",$C941)),ISNUMBER(SEARCH("Non deductible",$C941))),0,IF(ISNUMBER(SEARCH("Repas",$C941)),0.5,IF(ISNUMBER(SEARCH("Bureau à domicile",$C941)),Accueil!$B$13,IF(OR(ISNUMBER(SEARCH("Véhicule",$C941)),ISNUMBER(SEARCH("Vehicule",$C941)),ISNUMBER(SEARCH("vehicule",$C941))),Accueil!$B$14,IFERROR(VLOOKUP($C941,$L$3:$P$43,5,FALSE),1)))))),2),0)</f>
        <v>0</v>
      </c>
      <c r="AH941" s="231">
        <f ca="1">IF($AD941,ROUND(IF(ISNUMBER(F941),F941,0)*(IF(OR(ISNUMBER(SEARCH("Non déductible",$C941)),ISNUMBER(SEARCH("Non deductible",$C941))),0,IF(ISNUMBER(SEARCH("Repas",$C941)),0.5,IF(ISNUMBER(SEARCH("Bureau à domicile",$C941)),Accueil!$B$13,IF(OR(ISNUMBER(SEARCH("Véhicule",$C941)),ISNUMBER(SEARCH("Vehicule",$C941)),ISNUMBER(SEARCH("vehicule",$C941))),Accueil!$B$14,IFERROR(VLOOKUP($C941,$L$3:$P$43,5,FALSE),1)))))),2),0)</f>
        <v>0</v>
      </c>
    </row>
    <row r="942" spans="1:34" ht="20.100000000000001" customHeight="1" x14ac:dyDescent="0.25">
      <c r="A942" s="248" t="str">
        <f>IF(NOT(_xlfn.ISFORMULA(D942)),IF(AND(ISNUMBER(D942),D942&lt;&gt;0),Accueil!$B$7,IF(NOT(_xlfn.ISFORMULA(G942)),IF(AND(ISNUMBER(G942),G942&lt;&gt;0),Accueil!$B$7,""),"")),IF(NOT(_xlfn.ISFORMULA(G942)),IF(AND(ISNUMBER(G942),G942&lt;&gt;0),Accueil!$B$7,""),""))</f>
        <v/>
      </c>
      <c r="B942" s="37"/>
      <c r="C942" s="50"/>
      <c r="D942" s="249" t="str">
        <f t="shared" ca="1" si="148"/>
        <v/>
      </c>
      <c r="E942" s="223" t="str">
        <f t="shared" ca="1" si="149"/>
        <v/>
      </c>
      <c r="F942" s="223" t="str">
        <f t="shared" ca="1" si="150"/>
        <v/>
      </c>
      <c r="G942" s="224" t="str">
        <f t="shared" ca="1" si="151"/>
        <v/>
      </c>
      <c r="H942" s="255" t="str">
        <f t="shared" ca="1" si="152"/>
        <v/>
      </c>
      <c r="I942" s="251" t="str">
        <f t="shared" ca="1" si="153"/>
        <v/>
      </c>
      <c r="J942" s="244" t="str">
        <f t="shared" ca="1" si="154"/>
        <v/>
      </c>
      <c r="K942" s="35"/>
      <c r="L942" s="148"/>
      <c r="M942" s="148"/>
      <c r="N942" s="148"/>
      <c r="O942" s="148"/>
      <c r="P942" s="148"/>
      <c r="Q942" s="148"/>
      <c r="R942" s="148"/>
      <c r="S942" s="148"/>
      <c r="T942" s="197"/>
      <c r="U942" s="35"/>
      <c r="X942" s="148"/>
      <c r="Y942" s="148"/>
      <c r="Z942" s="148"/>
      <c r="AA942" s="228" t="b">
        <f t="shared" ca="1" si="155"/>
        <v>1</v>
      </c>
      <c r="AB942" s="228" t="b">
        <f t="shared" si="156"/>
        <v>0</v>
      </c>
      <c r="AC942" s="228" t="b">
        <f ca="1">AND(Accueil!$Z$100="Régulière",Accueil!$E$5="Oui",$AA942,NOT($AB942),OR($AE942="",Accueil!$E$7="",NOT(ISNUMBER(Accueil!$E$7)),$AE942&gt;=Accueil!$E$7))</f>
        <v>0</v>
      </c>
      <c r="AD942" s="228" t="b">
        <f ca="1">AND(Accueil!$Z$100="Régulière",Accueil!$E$8="Oui",$AA942,NOT($AB942),OR($AE942="",Accueil!$E$10="",NOT(ISNUMBER(Accueil!$E$10)),$AE942&gt;=Accueil!$E$10))</f>
        <v>0</v>
      </c>
      <c r="AE942" s="247" t="str">
        <f>IF(NOT(_xlfn.ISFORMULA(A942)),IF(ISNUMBER(A942),A942,IF(NOT(_xlfn.ISFORMULA(D942)),IF(AND(ISNUMBER(D942),D942&lt;&gt;0),Accueil!$B$7,IF(NOT(_xlfn.ISFORMULA(G942)),IF(AND(ISNUMBER(G942),G942&lt;&gt;0),Accueil!$B$7,""),"")),IF(NOT(_xlfn.ISFORMULA(G942)),IF(AND(ISNUMBER(G942),G942&lt;&gt;0),Accueil!$B$7,""),""))),IF(NOT(_xlfn.ISFORMULA(D942)),IF(AND(ISNUMBER(D942),D942&lt;&gt;0),Accueil!$B$7,IF(NOT(_xlfn.ISFORMULA(G942)),IF(AND(ISNUMBER(G942),G942&lt;&gt;0),Accueil!$B$7,""),"")),IF(NOT(_xlfn.ISFORMULA(G942)),IF(AND(ISNUMBER(G942),G942&lt;&gt;0),Accueil!$B$7,""),"")))</f>
        <v/>
      </c>
      <c r="AF942" s="231" t="str">
        <f t="shared" ca="1" si="157"/>
        <v/>
      </c>
      <c r="AG942" s="231">
        <f ca="1">IF($AC942,ROUND(IF(ISNUMBER(E942),E942,0)*(IF(OR(ISNUMBER(SEARCH("Non déductible",$C942)),ISNUMBER(SEARCH("Non deductible",$C942))),0,IF(ISNUMBER(SEARCH("Repas",$C942)),0.5,IF(ISNUMBER(SEARCH("Bureau à domicile",$C942)),Accueil!$B$13,IF(OR(ISNUMBER(SEARCH("Véhicule",$C942)),ISNUMBER(SEARCH("Vehicule",$C942)),ISNUMBER(SEARCH("vehicule",$C942))),Accueil!$B$14,IFERROR(VLOOKUP($C942,$L$3:$P$43,5,FALSE),1)))))),2),0)</f>
        <v>0</v>
      </c>
      <c r="AH942" s="231">
        <f ca="1">IF($AD942,ROUND(IF(ISNUMBER(F942),F942,0)*(IF(OR(ISNUMBER(SEARCH("Non déductible",$C942)),ISNUMBER(SEARCH("Non deductible",$C942))),0,IF(ISNUMBER(SEARCH("Repas",$C942)),0.5,IF(ISNUMBER(SEARCH("Bureau à domicile",$C942)),Accueil!$B$13,IF(OR(ISNUMBER(SEARCH("Véhicule",$C942)),ISNUMBER(SEARCH("Vehicule",$C942)),ISNUMBER(SEARCH("vehicule",$C942))),Accueil!$B$14,IFERROR(VLOOKUP($C942,$L$3:$P$43,5,FALSE),1)))))),2),0)</f>
        <v>0</v>
      </c>
    </row>
    <row r="943" spans="1:34" ht="20.100000000000001" customHeight="1" x14ac:dyDescent="0.25">
      <c r="A943" s="248" t="str">
        <f>IF(NOT(_xlfn.ISFORMULA(D943)),IF(AND(ISNUMBER(D943),D943&lt;&gt;0),Accueil!$B$7,IF(NOT(_xlfn.ISFORMULA(G943)),IF(AND(ISNUMBER(G943),G943&lt;&gt;0),Accueil!$B$7,""),"")),IF(NOT(_xlfn.ISFORMULA(G943)),IF(AND(ISNUMBER(G943),G943&lt;&gt;0),Accueil!$B$7,""),""))</f>
        <v/>
      </c>
      <c r="B943" s="37"/>
      <c r="C943" s="50"/>
      <c r="D943" s="249" t="str">
        <f t="shared" ca="1" si="148"/>
        <v/>
      </c>
      <c r="E943" s="223" t="str">
        <f t="shared" ca="1" si="149"/>
        <v/>
      </c>
      <c r="F943" s="223" t="str">
        <f t="shared" ca="1" si="150"/>
        <v/>
      </c>
      <c r="G943" s="224" t="str">
        <f t="shared" ca="1" si="151"/>
        <v/>
      </c>
      <c r="H943" s="255" t="str">
        <f t="shared" ca="1" si="152"/>
        <v/>
      </c>
      <c r="I943" s="251" t="str">
        <f t="shared" ca="1" si="153"/>
        <v/>
      </c>
      <c r="J943" s="244" t="str">
        <f t="shared" ca="1" si="154"/>
        <v/>
      </c>
      <c r="K943" s="35"/>
      <c r="L943" s="148"/>
      <c r="M943" s="148"/>
      <c r="N943" s="148"/>
      <c r="O943" s="148"/>
      <c r="P943" s="148"/>
      <c r="Q943" s="148"/>
      <c r="R943" s="148"/>
      <c r="S943" s="148"/>
      <c r="T943" s="197"/>
      <c r="U943" s="35"/>
      <c r="X943" s="148"/>
      <c r="Y943" s="148"/>
      <c r="Z943" s="148"/>
      <c r="AA943" s="228" t="b">
        <f t="shared" ca="1" si="155"/>
        <v>1</v>
      </c>
      <c r="AB943" s="228" t="b">
        <f t="shared" si="156"/>
        <v>0</v>
      </c>
      <c r="AC943" s="228" t="b">
        <f ca="1">AND(Accueil!$Z$100="Régulière",Accueil!$E$5="Oui",$AA943,NOT($AB943),OR($AE943="",Accueil!$E$7="",NOT(ISNUMBER(Accueil!$E$7)),$AE943&gt;=Accueil!$E$7))</f>
        <v>0</v>
      </c>
      <c r="AD943" s="228" t="b">
        <f ca="1">AND(Accueil!$Z$100="Régulière",Accueil!$E$8="Oui",$AA943,NOT($AB943),OR($AE943="",Accueil!$E$10="",NOT(ISNUMBER(Accueil!$E$10)),$AE943&gt;=Accueil!$E$10))</f>
        <v>0</v>
      </c>
      <c r="AE943" s="247" t="str">
        <f>IF(NOT(_xlfn.ISFORMULA(A943)),IF(ISNUMBER(A943),A943,IF(NOT(_xlfn.ISFORMULA(D943)),IF(AND(ISNUMBER(D943),D943&lt;&gt;0),Accueil!$B$7,IF(NOT(_xlfn.ISFORMULA(G943)),IF(AND(ISNUMBER(G943),G943&lt;&gt;0),Accueil!$B$7,""),"")),IF(NOT(_xlfn.ISFORMULA(G943)),IF(AND(ISNUMBER(G943),G943&lt;&gt;0),Accueil!$B$7,""),""))),IF(NOT(_xlfn.ISFORMULA(D943)),IF(AND(ISNUMBER(D943),D943&lt;&gt;0),Accueil!$B$7,IF(NOT(_xlfn.ISFORMULA(G943)),IF(AND(ISNUMBER(G943),G943&lt;&gt;0),Accueil!$B$7,""),"")),IF(NOT(_xlfn.ISFORMULA(G943)),IF(AND(ISNUMBER(G943),G943&lt;&gt;0),Accueil!$B$7,""),"")))</f>
        <v/>
      </c>
      <c r="AF943" s="231" t="str">
        <f t="shared" ca="1" si="157"/>
        <v/>
      </c>
      <c r="AG943" s="231">
        <f ca="1">IF($AC943,ROUND(IF(ISNUMBER(E943),E943,0)*(IF(OR(ISNUMBER(SEARCH("Non déductible",$C943)),ISNUMBER(SEARCH("Non deductible",$C943))),0,IF(ISNUMBER(SEARCH("Repas",$C943)),0.5,IF(ISNUMBER(SEARCH("Bureau à domicile",$C943)),Accueil!$B$13,IF(OR(ISNUMBER(SEARCH("Véhicule",$C943)),ISNUMBER(SEARCH("Vehicule",$C943)),ISNUMBER(SEARCH("vehicule",$C943))),Accueil!$B$14,IFERROR(VLOOKUP($C943,$L$3:$P$43,5,FALSE),1)))))),2),0)</f>
        <v>0</v>
      </c>
      <c r="AH943" s="231">
        <f ca="1">IF($AD943,ROUND(IF(ISNUMBER(F943),F943,0)*(IF(OR(ISNUMBER(SEARCH("Non déductible",$C943)),ISNUMBER(SEARCH("Non deductible",$C943))),0,IF(ISNUMBER(SEARCH("Repas",$C943)),0.5,IF(ISNUMBER(SEARCH("Bureau à domicile",$C943)),Accueil!$B$13,IF(OR(ISNUMBER(SEARCH("Véhicule",$C943)),ISNUMBER(SEARCH("Vehicule",$C943)),ISNUMBER(SEARCH("vehicule",$C943))),Accueil!$B$14,IFERROR(VLOOKUP($C943,$L$3:$P$43,5,FALSE),1)))))),2),0)</f>
        <v>0</v>
      </c>
    </row>
    <row r="944" spans="1:34" ht="20.100000000000001" customHeight="1" x14ac:dyDescent="0.25">
      <c r="A944" s="248" t="str">
        <f>IF(NOT(_xlfn.ISFORMULA(D944)),IF(AND(ISNUMBER(D944),D944&lt;&gt;0),Accueil!$B$7,IF(NOT(_xlfn.ISFORMULA(G944)),IF(AND(ISNUMBER(G944),G944&lt;&gt;0),Accueil!$B$7,""),"")),IF(NOT(_xlfn.ISFORMULA(G944)),IF(AND(ISNUMBER(G944),G944&lt;&gt;0),Accueil!$B$7,""),""))</f>
        <v/>
      </c>
      <c r="B944" s="37"/>
      <c r="C944" s="50"/>
      <c r="D944" s="249" t="str">
        <f t="shared" ca="1" si="148"/>
        <v/>
      </c>
      <c r="E944" s="223" t="str">
        <f t="shared" ca="1" si="149"/>
        <v/>
      </c>
      <c r="F944" s="223" t="str">
        <f t="shared" ca="1" si="150"/>
        <v/>
      </c>
      <c r="G944" s="224" t="str">
        <f t="shared" ca="1" si="151"/>
        <v/>
      </c>
      <c r="H944" s="255" t="str">
        <f t="shared" ca="1" si="152"/>
        <v/>
      </c>
      <c r="I944" s="251" t="str">
        <f t="shared" ca="1" si="153"/>
        <v/>
      </c>
      <c r="J944" s="244" t="str">
        <f t="shared" ca="1" si="154"/>
        <v/>
      </c>
      <c r="K944" s="35"/>
      <c r="L944" s="148"/>
      <c r="M944" s="148"/>
      <c r="N944" s="148"/>
      <c r="O944" s="148"/>
      <c r="P944" s="148"/>
      <c r="Q944" s="148"/>
      <c r="R944" s="148"/>
      <c r="S944" s="148"/>
      <c r="T944" s="197"/>
      <c r="U944" s="35"/>
      <c r="X944" s="148"/>
      <c r="Y944" s="148"/>
      <c r="Z944" s="148"/>
      <c r="AA944" s="228" t="b">
        <f t="shared" ca="1" si="155"/>
        <v>1</v>
      </c>
      <c r="AB944" s="228" t="b">
        <f t="shared" si="156"/>
        <v>0</v>
      </c>
      <c r="AC944" s="228" t="b">
        <f ca="1">AND(Accueil!$Z$100="Régulière",Accueil!$E$5="Oui",$AA944,NOT($AB944),OR($AE944="",Accueil!$E$7="",NOT(ISNUMBER(Accueil!$E$7)),$AE944&gt;=Accueil!$E$7))</f>
        <v>0</v>
      </c>
      <c r="AD944" s="228" t="b">
        <f ca="1">AND(Accueil!$Z$100="Régulière",Accueil!$E$8="Oui",$AA944,NOT($AB944),OR($AE944="",Accueil!$E$10="",NOT(ISNUMBER(Accueil!$E$10)),$AE944&gt;=Accueil!$E$10))</f>
        <v>0</v>
      </c>
      <c r="AE944" s="247" t="str">
        <f>IF(NOT(_xlfn.ISFORMULA(A944)),IF(ISNUMBER(A944),A944,IF(NOT(_xlfn.ISFORMULA(D944)),IF(AND(ISNUMBER(D944),D944&lt;&gt;0),Accueil!$B$7,IF(NOT(_xlfn.ISFORMULA(G944)),IF(AND(ISNUMBER(G944),G944&lt;&gt;0),Accueil!$B$7,""),"")),IF(NOT(_xlfn.ISFORMULA(G944)),IF(AND(ISNUMBER(G944),G944&lt;&gt;0),Accueil!$B$7,""),""))),IF(NOT(_xlfn.ISFORMULA(D944)),IF(AND(ISNUMBER(D944),D944&lt;&gt;0),Accueil!$B$7,IF(NOT(_xlfn.ISFORMULA(G944)),IF(AND(ISNUMBER(G944),G944&lt;&gt;0),Accueil!$B$7,""),"")),IF(NOT(_xlfn.ISFORMULA(G944)),IF(AND(ISNUMBER(G944),G944&lt;&gt;0),Accueil!$B$7,""),"")))</f>
        <v/>
      </c>
      <c r="AF944" s="231" t="str">
        <f t="shared" ca="1" si="157"/>
        <v/>
      </c>
      <c r="AG944" s="231">
        <f ca="1">IF($AC944,ROUND(IF(ISNUMBER(E944),E944,0)*(IF(OR(ISNUMBER(SEARCH("Non déductible",$C944)),ISNUMBER(SEARCH("Non deductible",$C944))),0,IF(ISNUMBER(SEARCH("Repas",$C944)),0.5,IF(ISNUMBER(SEARCH("Bureau à domicile",$C944)),Accueil!$B$13,IF(OR(ISNUMBER(SEARCH("Véhicule",$C944)),ISNUMBER(SEARCH("Vehicule",$C944)),ISNUMBER(SEARCH("vehicule",$C944))),Accueil!$B$14,IFERROR(VLOOKUP($C944,$L$3:$P$43,5,FALSE),1)))))),2),0)</f>
        <v>0</v>
      </c>
      <c r="AH944" s="231">
        <f ca="1">IF($AD944,ROUND(IF(ISNUMBER(F944),F944,0)*(IF(OR(ISNUMBER(SEARCH("Non déductible",$C944)),ISNUMBER(SEARCH("Non deductible",$C944))),0,IF(ISNUMBER(SEARCH("Repas",$C944)),0.5,IF(ISNUMBER(SEARCH("Bureau à domicile",$C944)),Accueil!$B$13,IF(OR(ISNUMBER(SEARCH("Véhicule",$C944)),ISNUMBER(SEARCH("Vehicule",$C944)),ISNUMBER(SEARCH("vehicule",$C944))),Accueil!$B$14,IFERROR(VLOOKUP($C944,$L$3:$P$43,5,FALSE),1)))))),2),0)</f>
        <v>0</v>
      </c>
    </row>
    <row r="945" spans="1:34" ht="20.100000000000001" customHeight="1" x14ac:dyDescent="0.25">
      <c r="A945" s="248" t="str">
        <f>IF(NOT(_xlfn.ISFORMULA(D945)),IF(AND(ISNUMBER(D945),D945&lt;&gt;0),Accueil!$B$7,IF(NOT(_xlfn.ISFORMULA(G945)),IF(AND(ISNUMBER(G945),G945&lt;&gt;0),Accueil!$B$7,""),"")),IF(NOT(_xlfn.ISFORMULA(G945)),IF(AND(ISNUMBER(G945),G945&lt;&gt;0),Accueil!$B$7,""),""))</f>
        <v/>
      </c>
      <c r="B945" s="37"/>
      <c r="C945" s="50"/>
      <c r="D945" s="249" t="str">
        <f t="shared" ca="1" si="148"/>
        <v/>
      </c>
      <c r="E945" s="223" t="str">
        <f t="shared" ca="1" si="149"/>
        <v/>
      </c>
      <c r="F945" s="223" t="str">
        <f t="shared" ca="1" si="150"/>
        <v/>
      </c>
      <c r="G945" s="224" t="str">
        <f t="shared" ca="1" si="151"/>
        <v/>
      </c>
      <c r="H945" s="255" t="str">
        <f t="shared" ca="1" si="152"/>
        <v/>
      </c>
      <c r="I945" s="251" t="str">
        <f t="shared" ca="1" si="153"/>
        <v/>
      </c>
      <c r="J945" s="244" t="str">
        <f t="shared" ca="1" si="154"/>
        <v/>
      </c>
      <c r="K945" s="35"/>
      <c r="L945" s="148"/>
      <c r="M945" s="148"/>
      <c r="N945" s="148"/>
      <c r="O945" s="148"/>
      <c r="P945" s="148"/>
      <c r="Q945" s="148"/>
      <c r="R945" s="148"/>
      <c r="S945" s="148"/>
      <c r="T945" s="197"/>
      <c r="U945" s="35"/>
      <c r="X945" s="148"/>
      <c r="Y945" s="148"/>
      <c r="Z945" s="148"/>
      <c r="AA945" s="228" t="b">
        <f t="shared" ca="1" si="155"/>
        <v>1</v>
      </c>
      <c r="AB945" s="228" t="b">
        <f t="shared" si="156"/>
        <v>0</v>
      </c>
      <c r="AC945" s="228" t="b">
        <f ca="1">AND(Accueil!$Z$100="Régulière",Accueil!$E$5="Oui",$AA945,NOT($AB945),OR($AE945="",Accueil!$E$7="",NOT(ISNUMBER(Accueil!$E$7)),$AE945&gt;=Accueil!$E$7))</f>
        <v>0</v>
      </c>
      <c r="AD945" s="228" t="b">
        <f ca="1">AND(Accueil!$Z$100="Régulière",Accueil!$E$8="Oui",$AA945,NOT($AB945),OR($AE945="",Accueil!$E$10="",NOT(ISNUMBER(Accueil!$E$10)),$AE945&gt;=Accueil!$E$10))</f>
        <v>0</v>
      </c>
      <c r="AE945" s="247" t="str">
        <f>IF(NOT(_xlfn.ISFORMULA(A945)),IF(ISNUMBER(A945),A945,IF(NOT(_xlfn.ISFORMULA(D945)),IF(AND(ISNUMBER(D945),D945&lt;&gt;0),Accueil!$B$7,IF(NOT(_xlfn.ISFORMULA(G945)),IF(AND(ISNUMBER(G945),G945&lt;&gt;0),Accueil!$B$7,""),"")),IF(NOT(_xlfn.ISFORMULA(G945)),IF(AND(ISNUMBER(G945),G945&lt;&gt;0),Accueil!$B$7,""),""))),IF(NOT(_xlfn.ISFORMULA(D945)),IF(AND(ISNUMBER(D945),D945&lt;&gt;0),Accueil!$B$7,IF(NOT(_xlfn.ISFORMULA(G945)),IF(AND(ISNUMBER(G945),G945&lt;&gt;0),Accueil!$B$7,""),"")),IF(NOT(_xlfn.ISFORMULA(G945)),IF(AND(ISNUMBER(G945),G945&lt;&gt;0),Accueil!$B$7,""),"")))</f>
        <v/>
      </c>
      <c r="AF945" s="231" t="str">
        <f t="shared" ca="1" si="157"/>
        <v/>
      </c>
      <c r="AG945" s="231">
        <f ca="1">IF($AC945,ROUND(IF(ISNUMBER(E945),E945,0)*(IF(OR(ISNUMBER(SEARCH("Non déductible",$C945)),ISNUMBER(SEARCH("Non deductible",$C945))),0,IF(ISNUMBER(SEARCH("Repas",$C945)),0.5,IF(ISNUMBER(SEARCH("Bureau à domicile",$C945)),Accueil!$B$13,IF(OR(ISNUMBER(SEARCH("Véhicule",$C945)),ISNUMBER(SEARCH("Vehicule",$C945)),ISNUMBER(SEARCH("vehicule",$C945))),Accueil!$B$14,IFERROR(VLOOKUP($C945,$L$3:$P$43,5,FALSE),1)))))),2),0)</f>
        <v>0</v>
      </c>
      <c r="AH945" s="231">
        <f ca="1">IF($AD945,ROUND(IF(ISNUMBER(F945),F945,0)*(IF(OR(ISNUMBER(SEARCH("Non déductible",$C945)),ISNUMBER(SEARCH("Non deductible",$C945))),0,IF(ISNUMBER(SEARCH("Repas",$C945)),0.5,IF(ISNUMBER(SEARCH("Bureau à domicile",$C945)),Accueil!$B$13,IF(OR(ISNUMBER(SEARCH("Véhicule",$C945)),ISNUMBER(SEARCH("Vehicule",$C945)),ISNUMBER(SEARCH("vehicule",$C945))),Accueil!$B$14,IFERROR(VLOOKUP($C945,$L$3:$P$43,5,FALSE),1)))))),2),0)</f>
        <v>0</v>
      </c>
    </row>
    <row r="946" spans="1:34" ht="20.100000000000001" customHeight="1" x14ac:dyDescent="0.25">
      <c r="A946" s="248" t="str">
        <f>IF(NOT(_xlfn.ISFORMULA(D946)),IF(AND(ISNUMBER(D946),D946&lt;&gt;0),Accueil!$B$7,IF(NOT(_xlfn.ISFORMULA(G946)),IF(AND(ISNUMBER(G946),G946&lt;&gt;0),Accueil!$B$7,""),"")),IF(NOT(_xlfn.ISFORMULA(G946)),IF(AND(ISNUMBER(G946),G946&lt;&gt;0),Accueil!$B$7,""),""))</f>
        <v/>
      </c>
      <c r="B946" s="37"/>
      <c r="C946" s="50"/>
      <c r="D946" s="249" t="str">
        <f t="shared" ca="1" si="148"/>
        <v/>
      </c>
      <c r="E946" s="223" t="str">
        <f t="shared" ca="1" si="149"/>
        <v/>
      </c>
      <c r="F946" s="223" t="str">
        <f t="shared" ca="1" si="150"/>
        <v/>
      </c>
      <c r="G946" s="224" t="str">
        <f t="shared" ca="1" si="151"/>
        <v/>
      </c>
      <c r="H946" s="255" t="str">
        <f t="shared" ca="1" si="152"/>
        <v/>
      </c>
      <c r="I946" s="251" t="str">
        <f t="shared" ca="1" si="153"/>
        <v/>
      </c>
      <c r="J946" s="244" t="str">
        <f t="shared" ca="1" si="154"/>
        <v/>
      </c>
      <c r="K946" s="35"/>
      <c r="L946" s="148"/>
      <c r="M946" s="148"/>
      <c r="N946" s="148"/>
      <c r="O946" s="148"/>
      <c r="P946" s="148"/>
      <c r="Q946" s="148"/>
      <c r="R946" s="148"/>
      <c r="S946" s="148"/>
      <c r="T946" s="197"/>
      <c r="U946" s="35"/>
      <c r="X946" s="148"/>
      <c r="Y946" s="148"/>
      <c r="Z946" s="148"/>
      <c r="AA946" s="228" t="b">
        <f t="shared" ca="1" si="155"/>
        <v>1</v>
      </c>
      <c r="AB946" s="228" t="b">
        <f t="shared" si="156"/>
        <v>0</v>
      </c>
      <c r="AC946" s="228" t="b">
        <f ca="1">AND(Accueil!$Z$100="Régulière",Accueil!$E$5="Oui",$AA946,NOT($AB946),OR($AE946="",Accueil!$E$7="",NOT(ISNUMBER(Accueil!$E$7)),$AE946&gt;=Accueil!$E$7))</f>
        <v>0</v>
      </c>
      <c r="AD946" s="228" t="b">
        <f ca="1">AND(Accueil!$Z$100="Régulière",Accueil!$E$8="Oui",$AA946,NOT($AB946),OR($AE946="",Accueil!$E$10="",NOT(ISNUMBER(Accueil!$E$10)),$AE946&gt;=Accueil!$E$10))</f>
        <v>0</v>
      </c>
      <c r="AE946" s="247" t="str">
        <f>IF(NOT(_xlfn.ISFORMULA(A946)),IF(ISNUMBER(A946),A946,IF(NOT(_xlfn.ISFORMULA(D946)),IF(AND(ISNUMBER(D946),D946&lt;&gt;0),Accueil!$B$7,IF(NOT(_xlfn.ISFORMULA(G946)),IF(AND(ISNUMBER(G946),G946&lt;&gt;0),Accueil!$B$7,""),"")),IF(NOT(_xlfn.ISFORMULA(G946)),IF(AND(ISNUMBER(G946),G946&lt;&gt;0),Accueil!$B$7,""),""))),IF(NOT(_xlfn.ISFORMULA(D946)),IF(AND(ISNUMBER(D946),D946&lt;&gt;0),Accueil!$B$7,IF(NOT(_xlfn.ISFORMULA(G946)),IF(AND(ISNUMBER(G946),G946&lt;&gt;0),Accueil!$B$7,""),"")),IF(NOT(_xlfn.ISFORMULA(G946)),IF(AND(ISNUMBER(G946),G946&lt;&gt;0),Accueil!$B$7,""),"")))</f>
        <v/>
      </c>
      <c r="AF946" s="231" t="str">
        <f t="shared" ca="1" si="157"/>
        <v/>
      </c>
      <c r="AG946" s="231">
        <f ca="1">IF($AC946,ROUND(IF(ISNUMBER(E946),E946,0)*(IF(OR(ISNUMBER(SEARCH("Non déductible",$C946)),ISNUMBER(SEARCH("Non deductible",$C946))),0,IF(ISNUMBER(SEARCH("Repas",$C946)),0.5,IF(ISNUMBER(SEARCH("Bureau à domicile",$C946)),Accueil!$B$13,IF(OR(ISNUMBER(SEARCH("Véhicule",$C946)),ISNUMBER(SEARCH("Vehicule",$C946)),ISNUMBER(SEARCH("vehicule",$C946))),Accueil!$B$14,IFERROR(VLOOKUP($C946,$L$3:$P$43,5,FALSE),1)))))),2),0)</f>
        <v>0</v>
      </c>
      <c r="AH946" s="231">
        <f ca="1">IF($AD946,ROUND(IF(ISNUMBER(F946),F946,0)*(IF(OR(ISNUMBER(SEARCH("Non déductible",$C946)),ISNUMBER(SEARCH("Non deductible",$C946))),0,IF(ISNUMBER(SEARCH("Repas",$C946)),0.5,IF(ISNUMBER(SEARCH("Bureau à domicile",$C946)),Accueil!$B$13,IF(OR(ISNUMBER(SEARCH("Véhicule",$C946)),ISNUMBER(SEARCH("Vehicule",$C946)),ISNUMBER(SEARCH("vehicule",$C946))),Accueil!$B$14,IFERROR(VLOOKUP($C946,$L$3:$P$43,5,FALSE),1)))))),2),0)</f>
        <v>0</v>
      </c>
    </row>
    <row r="947" spans="1:34" ht="20.100000000000001" customHeight="1" x14ac:dyDescent="0.25">
      <c r="A947" s="248" t="str">
        <f>IF(NOT(_xlfn.ISFORMULA(D947)),IF(AND(ISNUMBER(D947),D947&lt;&gt;0),Accueil!$B$7,IF(NOT(_xlfn.ISFORMULA(G947)),IF(AND(ISNUMBER(G947),G947&lt;&gt;0),Accueil!$B$7,""),"")),IF(NOT(_xlfn.ISFORMULA(G947)),IF(AND(ISNUMBER(G947),G947&lt;&gt;0),Accueil!$B$7,""),""))</f>
        <v/>
      </c>
      <c r="B947" s="37"/>
      <c r="C947" s="50"/>
      <c r="D947" s="249" t="str">
        <f t="shared" ca="1" si="148"/>
        <v/>
      </c>
      <c r="E947" s="223" t="str">
        <f t="shared" ca="1" si="149"/>
        <v/>
      </c>
      <c r="F947" s="223" t="str">
        <f t="shared" ca="1" si="150"/>
        <v/>
      </c>
      <c r="G947" s="224" t="str">
        <f t="shared" ca="1" si="151"/>
        <v/>
      </c>
      <c r="H947" s="255" t="str">
        <f t="shared" ca="1" si="152"/>
        <v/>
      </c>
      <c r="I947" s="251" t="str">
        <f t="shared" ca="1" si="153"/>
        <v/>
      </c>
      <c r="J947" s="244" t="str">
        <f t="shared" ca="1" si="154"/>
        <v/>
      </c>
      <c r="K947" s="35"/>
      <c r="L947" s="148"/>
      <c r="M947" s="148"/>
      <c r="N947" s="148"/>
      <c r="O947" s="148"/>
      <c r="P947" s="148"/>
      <c r="Q947" s="148"/>
      <c r="R947" s="148"/>
      <c r="S947" s="148"/>
      <c r="T947" s="197"/>
      <c r="U947" s="35"/>
      <c r="X947" s="148"/>
      <c r="Y947" s="148"/>
      <c r="Z947" s="148"/>
      <c r="AA947" s="228" t="b">
        <f t="shared" ca="1" si="155"/>
        <v>1</v>
      </c>
      <c r="AB947" s="228" t="b">
        <f t="shared" si="156"/>
        <v>0</v>
      </c>
      <c r="AC947" s="228" t="b">
        <f ca="1">AND(Accueil!$Z$100="Régulière",Accueil!$E$5="Oui",$AA947,NOT($AB947),OR($AE947="",Accueil!$E$7="",NOT(ISNUMBER(Accueil!$E$7)),$AE947&gt;=Accueil!$E$7))</f>
        <v>0</v>
      </c>
      <c r="AD947" s="228" t="b">
        <f ca="1">AND(Accueil!$Z$100="Régulière",Accueil!$E$8="Oui",$AA947,NOT($AB947),OR($AE947="",Accueil!$E$10="",NOT(ISNUMBER(Accueil!$E$10)),$AE947&gt;=Accueil!$E$10))</f>
        <v>0</v>
      </c>
      <c r="AE947" s="247" t="str">
        <f>IF(NOT(_xlfn.ISFORMULA(A947)),IF(ISNUMBER(A947),A947,IF(NOT(_xlfn.ISFORMULA(D947)),IF(AND(ISNUMBER(D947),D947&lt;&gt;0),Accueil!$B$7,IF(NOT(_xlfn.ISFORMULA(G947)),IF(AND(ISNUMBER(G947),G947&lt;&gt;0),Accueil!$B$7,""),"")),IF(NOT(_xlfn.ISFORMULA(G947)),IF(AND(ISNUMBER(G947),G947&lt;&gt;0),Accueil!$B$7,""),""))),IF(NOT(_xlfn.ISFORMULA(D947)),IF(AND(ISNUMBER(D947),D947&lt;&gt;0),Accueil!$B$7,IF(NOT(_xlfn.ISFORMULA(G947)),IF(AND(ISNUMBER(G947),G947&lt;&gt;0),Accueil!$B$7,""),"")),IF(NOT(_xlfn.ISFORMULA(G947)),IF(AND(ISNUMBER(G947),G947&lt;&gt;0),Accueil!$B$7,""),"")))</f>
        <v/>
      </c>
      <c r="AF947" s="231" t="str">
        <f t="shared" ca="1" si="157"/>
        <v/>
      </c>
      <c r="AG947" s="231">
        <f ca="1">IF($AC947,ROUND(IF(ISNUMBER(E947),E947,0)*(IF(OR(ISNUMBER(SEARCH("Non déductible",$C947)),ISNUMBER(SEARCH("Non deductible",$C947))),0,IF(ISNUMBER(SEARCH("Repas",$C947)),0.5,IF(ISNUMBER(SEARCH("Bureau à domicile",$C947)),Accueil!$B$13,IF(OR(ISNUMBER(SEARCH("Véhicule",$C947)),ISNUMBER(SEARCH("Vehicule",$C947)),ISNUMBER(SEARCH("vehicule",$C947))),Accueil!$B$14,IFERROR(VLOOKUP($C947,$L$3:$P$43,5,FALSE),1)))))),2),0)</f>
        <v>0</v>
      </c>
      <c r="AH947" s="231">
        <f ca="1">IF($AD947,ROUND(IF(ISNUMBER(F947),F947,0)*(IF(OR(ISNUMBER(SEARCH("Non déductible",$C947)),ISNUMBER(SEARCH("Non deductible",$C947))),0,IF(ISNUMBER(SEARCH("Repas",$C947)),0.5,IF(ISNUMBER(SEARCH("Bureau à domicile",$C947)),Accueil!$B$13,IF(OR(ISNUMBER(SEARCH("Véhicule",$C947)),ISNUMBER(SEARCH("Vehicule",$C947)),ISNUMBER(SEARCH("vehicule",$C947))),Accueil!$B$14,IFERROR(VLOOKUP($C947,$L$3:$P$43,5,FALSE),1)))))),2),0)</f>
        <v>0</v>
      </c>
    </row>
    <row r="948" spans="1:34" ht="20.100000000000001" customHeight="1" x14ac:dyDescent="0.25">
      <c r="A948" s="248" t="str">
        <f>IF(NOT(_xlfn.ISFORMULA(D948)),IF(AND(ISNUMBER(D948),D948&lt;&gt;0),Accueil!$B$7,IF(NOT(_xlfn.ISFORMULA(G948)),IF(AND(ISNUMBER(G948),G948&lt;&gt;0),Accueil!$B$7,""),"")),IF(NOT(_xlfn.ISFORMULA(G948)),IF(AND(ISNUMBER(G948),G948&lt;&gt;0),Accueil!$B$7,""),""))</f>
        <v/>
      </c>
      <c r="B948" s="37"/>
      <c r="C948" s="50"/>
      <c r="D948" s="249" t="str">
        <f t="shared" ca="1" si="148"/>
        <v/>
      </c>
      <c r="E948" s="223" t="str">
        <f t="shared" ca="1" si="149"/>
        <v/>
      </c>
      <c r="F948" s="223" t="str">
        <f t="shared" ca="1" si="150"/>
        <v/>
      </c>
      <c r="G948" s="224" t="str">
        <f t="shared" ca="1" si="151"/>
        <v/>
      </c>
      <c r="H948" s="255" t="str">
        <f t="shared" ca="1" si="152"/>
        <v/>
      </c>
      <c r="I948" s="251" t="str">
        <f t="shared" ca="1" si="153"/>
        <v/>
      </c>
      <c r="J948" s="244" t="str">
        <f t="shared" ca="1" si="154"/>
        <v/>
      </c>
      <c r="K948" s="35"/>
      <c r="L948" s="148"/>
      <c r="M948" s="148"/>
      <c r="N948" s="148"/>
      <c r="O948" s="148"/>
      <c r="P948" s="148"/>
      <c r="Q948" s="148"/>
      <c r="R948" s="148"/>
      <c r="S948" s="148"/>
      <c r="T948" s="197"/>
      <c r="U948" s="35"/>
      <c r="X948" s="148"/>
      <c r="Y948" s="148"/>
      <c r="Z948" s="148"/>
      <c r="AA948" s="228" t="b">
        <f t="shared" ca="1" si="155"/>
        <v>1</v>
      </c>
      <c r="AB948" s="228" t="b">
        <f t="shared" si="156"/>
        <v>0</v>
      </c>
      <c r="AC948" s="228" t="b">
        <f ca="1">AND(Accueil!$Z$100="Régulière",Accueil!$E$5="Oui",$AA948,NOT($AB948),OR($AE948="",Accueil!$E$7="",NOT(ISNUMBER(Accueil!$E$7)),$AE948&gt;=Accueil!$E$7))</f>
        <v>0</v>
      </c>
      <c r="AD948" s="228" t="b">
        <f ca="1">AND(Accueil!$Z$100="Régulière",Accueil!$E$8="Oui",$AA948,NOT($AB948),OR($AE948="",Accueil!$E$10="",NOT(ISNUMBER(Accueil!$E$10)),$AE948&gt;=Accueil!$E$10))</f>
        <v>0</v>
      </c>
      <c r="AE948" s="247" t="str">
        <f>IF(NOT(_xlfn.ISFORMULA(A948)),IF(ISNUMBER(A948),A948,IF(NOT(_xlfn.ISFORMULA(D948)),IF(AND(ISNUMBER(D948),D948&lt;&gt;0),Accueil!$B$7,IF(NOT(_xlfn.ISFORMULA(G948)),IF(AND(ISNUMBER(G948),G948&lt;&gt;0),Accueil!$B$7,""),"")),IF(NOT(_xlfn.ISFORMULA(G948)),IF(AND(ISNUMBER(G948),G948&lt;&gt;0),Accueil!$B$7,""),""))),IF(NOT(_xlfn.ISFORMULA(D948)),IF(AND(ISNUMBER(D948),D948&lt;&gt;0),Accueil!$B$7,IF(NOT(_xlfn.ISFORMULA(G948)),IF(AND(ISNUMBER(G948),G948&lt;&gt;0),Accueil!$B$7,""),"")),IF(NOT(_xlfn.ISFORMULA(G948)),IF(AND(ISNUMBER(G948),G948&lt;&gt;0),Accueil!$B$7,""),"")))</f>
        <v/>
      </c>
      <c r="AF948" s="231" t="str">
        <f t="shared" ca="1" si="157"/>
        <v/>
      </c>
      <c r="AG948" s="231">
        <f ca="1">IF($AC948,ROUND(IF(ISNUMBER(E948),E948,0)*(IF(OR(ISNUMBER(SEARCH("Non déductible",$C948)),ISNUMBER(SEARCH("Non deductible",$C948))),0,IF(ISNUMBER(SEARCH("Repas",$C948)),0.5,IF(ISNUMBER(SEARCH("Bureau à domicile",$C948)),Accueil!$B$13,IF(OR(ISNUMBER(SEARCH("Véhicule",$C948)),ISNUMBER(SEARCH("Vehicule",$C948)),ISNUMBER(SEARCH("vehicule",$C948))),Accueil!$B$14,IFERROR(VLOOKUP($C948,$L$3:$P$43,5,FALSE),1)))))),2),0)</f>
        <v>0</v>
      </c>
      <c r="AH948" s="231">
        <f ca="1">IF($AD948,ROUND(IF(ISNUMBER(F948),F948,0)*(IF(OR(ISNUMBER(SEARCH("Non déductible",$C948)),ISNUMBER(SEARCH("Non deductible",$C948))),0,IF(ISNUMBER(SEARCH("Repas",$C948)),0.5,IF(ISNUMBER(SEARCH("Bureau à domicile",$C948)),Accueil!$B$13,IF(OR(ISNUMBER(SEARCH("Véhicule",$C948)),ISNUMBER(SEARCH("Vehicule",$C948)),ISNUMBER(SEARCH("vehicule",$C948))),Accueil!$B$14,IFERROR(VLOOKUP($C948,$L$3:$P$43,5,FALSE),1)))))),2),0)</f>
        <v>0</v>
      </c>
    </row>
    <row r="949" spans="1:34" ht="20.100000000000001" customHeight="1" x14ac:dyDescent="0.25">
      <c r="A949" s="248" t="str">
        <f>IF(NOT(_xlfn.ISFORMULA(D949)),IF(AND(ISNUMBER(D949),D949&lt;&gt;0),Accueil!$B$7,IF(NOT(_xlfn.ISFORMULA(G949)),IF(AND(ISNUMBER(G949),G949&lt;&gt;0),Accueil!$B$7,""),"")),IF(NOT(_xlfn.ISFORMULA(G949)),IF(AND(ISNUMBER(G949),G949&lt;&gt;0),Accueil!$B$7,""),""))</f>
        <v/>
      </c>
      <c r="B949" s="37"/>
      <c r="C949" s="50"/>
      <c r="D949" s="249" t="str">
        <f t="shared" ca="1" si="148"/>
        <v/>
      </c>
      <c r="E949" s="223" t="str">
        <f t="shared" ca="1" si="149"/>
        <v/>
      </c>
      <c r="F949" s="223" t="str">
        <f t="shared" ca="1" si="150"/>
        <v/>
      </c>
      <c r="G949" s="224" t="str">
        <f t="shared" ca="1" si="151"/>
        <v/>
      </c>
      <c r="H949" s="255" t="str">
        <f t="shared" ca="1" si="152"/>
        <v/>
      </c>
      <c r="I949" s="251" t="str">
        <f t="shared" ca="1" si="153"/>
        <v/>
      </c>
      <c r="J949" s="244" t="str">
        <f t="shared" ca="1" si="154"/>
        <v/>
      </c>
      <c r="K949" s="35"/>
      <c r="L949" s="148"/>
      <c r="M949" s="148"/>
      <c r="N949" s="148"/>
      <c r="O949" s="148"/>
      <c r="P949" s="148"/>
      <c r="Q949" s="148"/>
      <c r="R949" s="148"/>
      <c r="S949" s="148"/>
      <c r="T949" s="197"/>
      <c r="U949" s="35"/>
      <c r="X949" s="148"/>
      <c r="Y949" s="148"/>
      <c r="Z949" s="148"/>
      <c r="AA949" s="228" t="b">
        <f t="shared" ca="1" si="155"/>
        <v>1</v>
      </c>
      <c r="AB949" s="228" t="b">
        <f t="shared" si="156"/>
        <v>0</v>
      </c>
      <c r="AC949" s="228" t="b">
        <f ca="1">AND(Accueil!$Z$100="Régulière",Accueil!$E$5="Oui",$AA949,NOT($AB949),OR($AE949="",Accueil!$E$7="",NOT(ISNUMBER(Accueil!$E$7)),$AE949&gt;=Accueil!$E$7))</f>
        <v>0</v>
      </c>
      <c r="AD949" s="228" t="b">
        <f ca="1">AND(Accueil!$Z$100="Régulière",Accueil!$E$8="Oui",$AA949,NOT($AB949),OR($AE949="",Accueil!$E$10="",NOT(ISNUMBER(Accueil!$E$10)),$AE949&gt;=Accueil!$E$10))</f>
        <v>0</v>
      </c>
      <c r="AE949" s="247" t="str">
        <f>IF(NOT(_xlfn.ISFORMULA(A949)),IF(ISNUMBER(A949),A949,IF(NOT(_xlfn.ISFORMULA(D949)),IF(AND(ISNUMBER(D949),D949&lt;&gt;0),Accueil!$B$7,IF(NOT(_xlfn.ISFORMULA(G949)),IF(AND(ISNUMBER(G949),G949&lt;&gt;0),Accueil!$B$7,""),"")),IF(NOT(_xlfn.ISFORMULA(G949)),IF(AND(ISNUMBER(G949),G949&lt;&gt;0),Accueil!$B$7,""),""))),IF(NOT(_xlfn.ISFORMULA(D949)),IF(AND(ISNUMBER(D949),D949&lt;&gt;0),Accueil!$B$7,IF(NOT(_xlfn.ISFORMULA(G949)),IF(AND(ISNUMBER(G949),G949&lt;&gt;0),Accueil!$B$7,""),"")),IF(NOT(_xlfn.ISFORMULA(G949)),IF(AND(ISNUMBER(G949),G949&lt;&gt;0),Accueil!$B$7,""),"")))</f>
        <v/>
      </c>
      <c r="AF949" s="231" t="str">
        <f t="shared" ca="1" si="157"/>
        <v/>
      </c>
      <c r="AG949" s="231">
        <f ca="1">IF($AC949,ROUND(IF(ISNUMBER(E949),E949,0)*(IF(OR(ISNUMBER(SEARCH("Non déductible",$C949)),ISNUMBER(SEARCH("Non deductible",$C949))),0,IF(ISNUMBER(SEARCH("Repas",$C949)),0.5,IF(ISNUMBER(SEARCH("Bureau à domicile",$C949)),Accueil!$B$13,IF(OR(ISNUMBER(SEARCH("Véhicule",$C949)),ISNUMBER(SEARCH("Vehicule",$C949)),ISNUMBER(SEARCH("vehicule",$C949))),Accueil!$B$14,IFERROR(VLOOKUP($C949,$L$3:$P$43,5,FALSE),1)))))),2),0)</f>
        <v>0</v>
      </c>
      <c r="AH949" s="231">
        <f ca="1">IF($AD949,ROUND(IF(ISNUMBER(F949),F949,0)*(IF(OR(ISNUMBER(SEARCH("Non déductible",$C949)),ISNUMBER(SEARCH("Non deductible",$C949))),0,IF(ISNUMBER(SEARCH("Repas",$C949)),0.5,IF(ISNUMBER(SEARCH("Bureau à domicile",$C949)),Accueil!$B$13,IF(OR(ISNUMBER(SEARCH("Véhicule",$C949)),ISNUMBER(SEARCH("Vehicule",$C949)),ISNUMBER(SEARCH("vehicule",$C949))),Accueil!$B$14,IFERROR(VLOOKUP($C949,$L$3:$P$43,5,FALSE),1)))))),2),0)</f>
        <v>0</v>
      </c>
    </row>
    <row r="950" spans="1:34" ht="20.100000000000001" customHeight="1" x14ac:dyDescent="0.25">
      <c r="A950" s="248" t="str">
        <f>IF(NOT(_xlfn.ISFORMULA(D950)),IF(AND(ISNUMBER(D950),D950&lt;&gt;0),Accueil!$B$7,IF(NOT(_xlfn.ISFORMULA(G950)),IF(AND(ISNUMBER(G950),G950&lt;&gt;0),Accueil!$B$7,""),"")),IF(NOT(_xlfn.ISFORMULA(G950)),IF(AND(ISNUMBER(G950),G950&lt;&gt;0),Accueil!$B$7,""),""))</f>
        <v/>
      </c>
      <c r="B950" s="37"/>
      <c r="C950" s="50"/>
      <c r="D950" s="249" t="str">
        <f t="shared" ca="1" si="148"/>
        <v/>
      </c>
      <c r="E950" s="223" t="str">
        <f t="shared" ca="1" si="149"/>
        <v/>
      </c>
      <c r="F950" s="223" t="str">
        <f t="shared" ca="1" si="150"/>
        <v/>
      </c>
      <c r="G950" s="224" t="str">
        <f t="shared" ca="1" si="151"/>
        <v/>
      </c>
      <c r="H950" s="255" t="str">
        <f t="shared" ca="1" si="152"/>
        <v/>
      </c>
      <c r="I950" s="251" t="str">
        <f t="shared" ca="1" si="153"/>
        <v/>
      </c>
      <c r="J950" s="244" t="str">
        <f t="shared" ca="1" si="154"/>
        <v/>
      </c>
      <c r="K950" s="35"/>
      <c r="L950" s="148"/>
      <c r="M950" s="148"/>
      <c r="N950" s="148"/>
      <c r="O950" s="148"/>
      <c r="P950" s="148"/>
      <c r="Q950" s="148"/>
      <c r="R950" s="148"/>
      <c r="S950" s="148"/>
      <c r="T950" s="197"/>
      <c r="U950" s="35"/>
      <c r="X950" s="148"/>
      <c r="Y950" s="148"/>
      <c r="Z950" s="148"/>
      <c r="AA950" s="228" t="b">
        <f t="shared" ca="1" si="155"/>
        <v>1</v>
      </c>
      <c r="AB950" s="228" t="b">
        <f t="shared" si="156"/>
        <v>0</v>
      </c>
      <c r="AC950" s="228" t="b">
        <f ca="1">AND(Accueil!$Z$100="Régulière",Accueil!$E$5="Oui",$AA950,NOT($AB950),OR($AE950="",Accueil!$E$7="",NOT(ISNUMBER(Accueil!$E$7)),$AE950&gt;=Accueil!$E$7))</f>
        <v>0</v>
      </c>
      <c r="AD950" s="228" t="b">
        <f ca="1">AND(Accueil!$Z$100="Régulière",Accueil!$E$8="Oui",$AA950,NOT($AB950),OR($AE950="",Accueil!$E$10="",NOT(ISNUMBER(Accueil!$E$10)),$AE950&gt;=Accueil!$E$10))</f>
        <v>0</v>
      </c>
      <c r="AE950" s="247" t="str">
        <f>IF(NOT(_xlfn.ISFORMULA(A950)),IF(ISNUMBER(A950),A950,IF(NOT(_xlfn.ISFORMULA(D950)),IF(AND(ISNUMBER(D950),D950&lt;&gt;0),Accueil!$B$7,IF(NOT(_xlfn.ISFORMULA(G950)),IF(AND(ISNUMBER(G950),G950&lt;&gt;0),Accueil!$B$7,""),"")),IF(NOT(_xlfn.ISFORMULA(G950)),IF(AND(ISNUMBER(G950),G950&lt;&gt;0),Accueil!$B$7,""),""))),IF(NOT(_xlfn.ISFORMULA(D950)),IF(AND(ISNUMBER(D950),D950&lt;&gt;0),Accueil!$B$7,IF(NOT(_xlfn.ISFORMULA(G950)),IF(AND(ISNUMBER(G950),G950&lt;&gt;0),Accueil!$B$7,""),"")),IF(NOT(_xlfn.ISFORMULA(G950)),IF(AND(ISNUMBER(G950),G950&lt;&gt;0),Accueil!$B$7,""),"")))</f>
        <v/>
      </c>
      <c r="AF950" s="231" t="str">
        <f t="shared" ca="1" si="157"/>
        <v/>
      </c>
      <c r="AG950" s="231">
        <f ca="1">IF($AC950,ROUND(IF(ISNUMBER(E950),E950,0)*(IF(OR(ISNUMBER(SEARCH("Non déductible",$C950)),ISNUMBER(SEARCH("Non deductible",$C950))),0,IF(ISNUMBER(SEARCH("Repas",$C950)),0.5,IF(ISNUMBER(SEARCH("Bureau à domicile",$C950)),Accueil!$B$13,IF(OR(ISNUMBER(SEARCH("Véhicule",$C950)),ISNUMBER(SEARCH("Vehicule",$C950)),ISNUMBER(SEARCH("vehicule",$C950))),Accueil!$B$14,IFERROR(VLOOKUP($C950,$L$3:$P$43,5,FALSE),1)))))),2),0)</f>
        <v>0</v>
      </c>
      <c r="AH950" s="231">
        <f ca="1">IF($AD950,ROUND(IF(ISNUMBER(F950),F950,0)*(IF(OR(ISNUMBER(SEARCH("Non déductible",$C950)),ISNUMBER(SEARCH("Non deductible",$C950))),0,IF(ISNUMBER(SEARCH("Repas",$C950)),0.5,IF(ISNUMBER(SEARCH("Bureau à domicile",$C950)),Accueil!$B$13,IF(OR(ISNUMBER(SEARCH("Véhicule",$C950)),ISNUMBER(SEARCH("Vehicule",$C950)),ISNUMBER(SEARCH("vehicule",$C950))),Accueil!$B$14,IFERROR(VLOOKUP($C950,$L$3:$P$43,5,FALSE),1)))))),2),0)</f>
        <v>0</v>
      </c>
    </row>
    <row r="951" spans="1:34" ht="20.100000000000001" customHeight="1" x14ac:dyDescent="0.25">
      <c r="A951" s="248" t="str">
        <f>IF(NOT(_xlfn.ISFORMULA(D951)),IF(AND(ISNUMBER(D951),D951&lt;&gt;0),Accueil!$B$7,IF(NOT(_xlfn.ISFORMULA(G951)),IF(AND(ISNUMBER(G951),G951&lt;&gt;0),Accueil!$B$7,""),"")),IF(NOT(_xlfn.ISFORMULA(G951)),IF(AND(ISNUMBER(G951),G951&lt;&gt;0),Accueil!$B$7,""),""))</f>
        <v/>
      </c>
      <c r="B951" s="37"/>
      <c r="C951" s="50"/>
      <c r="D951" s="249" t="str">
        <f t="shared" ca="1" si="148"/>
        <v/>
      </c>
      <c r="E951" s="223" t="str">
        <f t="shared" ca="1" si="149"/>
        <v/>
      </c>
      <c r="F951" s="223" t="str">
        <f t="shared" ca="1" si="150"/>
        <v/>
      </c>
      <c r="G951" s="224" t="str">
        <f t="shared" ca="1" si="151"/>
        <v/>
      </c>
      <c r="H951" s="255" t="str">
        <f t="shared" ca="1" si="152"/>
        <v/>
      </c>
      <c r="I951" s="251" t="str">
        <f t="shared" ca="1" si="153"/>
        <v/>
      </c>
      <c r="J951" s="244" t="str">
        <f t="shared" ca="1" si="154"/>
        <v/>
      </c>
      <c r="K951" s="35"/>
      <c r="L951" s="148"/>
      <c r="M951" s="148"/>
      <c r="N951" s="148"/>
      <c r="O951" s="148"/>
      <c r="P951" s="148"/>
      <c r="Q951" s="148"/>
      <c r="R951" s="148"/>
      <c r="S951" s="148"/>
      <c r="T951" s="197"/>
      <c r="U951" s="35"/>
      <c r="X951" s="148"/>
      <c r="Y951" s="148"/>
      <c r="Z951" s="148"/>
      <c r="AA951" s="228" t="b">
        <f t="shared" ca="1" si="155"/>
        <v>1</v>
      </c>
      <c r="AB951" s="228" t="b">
        <f t="shared" si="156"/>
        <v>0</v>
      </c>
      <c r="AC951" s="228" t="b">
        <f ca="1">AND(Accueil!$Z$100="Régulière",Accueil!$E$5="Oui",$AA951,NOT($AB951),OR($AE951="",Accueil!$E$7="",NOT(ISNUMBER(Accueil!$E$7)),$AE951&gt;=Accueil!$E$7))</f>
        <v>0</v>
      </c>
      <c r="AD951" s="228" t="b">
        <f ca="1">AND(Accueil!$Z$100="Régulière",Accueil!$E$8="Oui",$AA951,NOT($AB951),OR($AE951="",Accueil!$E$10="",NOT(ISNUMBER(Accueil!$E$10)),$AE951&gt;=Accueil!$E$10))</f>
        <v>0</v>
      </c>
      <c r="AE951" s="247" t="str">
        <f>IF(NOT(_xlfn.ISFORMULA(A951)),IF(ISNUMBER(A951),A951,IF(NOT(_xlfn.ISFORMULA(D951)),IF(AND(ISNUMBER(D951),D951&lt;&gt;0),Accueil!$B$7,IF(NOT(_xlfn.ISFORMULA(G951)),IF(AND(ISNUMBER(G951),G951&lt;&gt;0),Accueil!$B$7,""),"")),IF(NOT(_xlfn.ISFORMULA(G951)),IF(AND(ISNUMBER(G951),G951&lt;&gt;0),Accueil!$B$7,""),""))),IF(NOT(_xlfn.ISFORMULA(D951)),IF(AND(ISNUMBER(D951),D951&lt;&gt;0),Accueil!$B$7,IF(NOT(_xlfn.ISFORMULA(G951)),IF(AND(ISNUMBER(G951),G951&lt;&gt;0),Accueil!$B$7,""),"")),IF(NOT(_xlfn.ISFORMULA(G951)),IF(AND(ISNUMBER(G951),G951&lt;&gt;0),Accueil!$B$7,""),"")))</f>
        <v/>
      </c>
      <c r="AF951" s="231" t="str">
        <f t="shared" ca="1" si="157"/>
        <v/>
      </c>
      <c r="AG951" s="231">
        <f ca="1">IF($AC951,ROUND(IF(ISNUMBER(E951),E951,0)*(IF(OR(ISNUMBER(SEARCH("Non déductible",$C951)),ISNUMBER(SEARCH("Non deductible",$C951))),0,IF(ISNUMBER(SEARCH("Repas",$C951)),0.5,IF(ISNUMBER(SEARCH("Bureau à domicile",$C951)),Accueil!$B$13,IF(OR(ISNUMBER(SEARCH("Véhicule",$C951)),ISNUMBER(SEARCH("Vehicule",$C951)),ISNUMBER(SEARCH("vehicule",$C951))),Accueil!$B$14,IFERROR(VLOOKUP($C951,$L$3:$P$43,5,FALSE),1)))))),2),0)</f>
        <v>0</v>
      </c>
      <c r="AH951" s="231">
        <f ca="1">IF($AD951,ROUND(IF(ISNUMBER(F951),F951,0)*(IF(OR(ISNUMBER(SEARCH("Non déductible",$C951)),ISNUMBER(SEARCH("Non deductible",$C951))),0,IF(ISNUMBER(SEARCH("Repas",$C951)),0.5,IF(ISNUMBER(SEARCH("Bureau à domicile",$C951)),Accueil!$B$13,IF(OR(ISNUMBER(SEARCH("Véhicule",$C951)),ISNUMBER(SEARCH("Vehicule",$C951)),ISNUMBER(SEARCH("vehicule",$C951))),Accueil!$B$14,IFERROR(VLOOKUP($C951,$L$3:$P$43,5,FALSE),1)))))),2),0)</f>
        <v>0</v>
      </c>
    </row>
    <row r="952" spans="1:34" ht="20.100000000000001" customHeight="1" x14ac:dyDescent="0.25">
      <c r="A952" s="248" t="str">
        <f>IF(NOT(_xlfn.ISFORMULA(D952)),IF(AND(ISNUMBER(D952),D952&lt;&gt;0),Accueil!$B$7,IF(NOT(_xlfn.ISFORMULA(G952)),IF(AND(ISNUMBER(G952),G952&lt;&gt;0),Accueil!$B$7,""),"")),IF(NOT(_xlfn.ISFORMULA(G952)),IF(AND(ISNUMBER(G952),G952&lt;&gt;0),Accueil!$B$7,""),""))</f>
        <v/>
      </c>
      <c r="B952" s="37"/>
      <c r="C952" s="50"/>
      <c r="D952" s="249" t="str">
        <f t="shared" ca="1" si="148"/>
        <v/>
      </c>
      <c r="E952" s="223" t="str">
        <f t="shared" ca="1" si="149"/>
        <v/>
      </c>
      <c r="F952" s="223" t="str">
        <f t="shared" ca="1" si="150"/>
        <v/>
      </c>
      <c r="G952" s="224" t="str">
        <f t="shared" ca="1" si="151"/>
        <v/>
      </c>
      <c r="H952" s="255" t="str">
        <f t="shared" ca="1" si="152"/>
        <v/>
      </c>
      <c r="I952" s="251" t="str">
        <f t="shared" ca="1" si="153"/>
        <v/>
      </c>
      <c r="J952" s="244" t="str">
        <f t="shared" ca="1" si="154"/>
        <v/>
      </c>
      <c r="K952" s="35"/>
      <c r="L952" s="148"/>
      <c r="M952" s="148"/>
      <c r="N952" s="148"/>
      <c r="O952" s="148"/>
      <c r="P952" s="148"/>
      <c r="Q952" s="148"/>
      <c r="R952" s="148"/>
      <c r="S952" s="148"/>
      <c r="T952" s="197"/>
      <c r="U952" s="35"/>
      <c r="X952" s="148"/>
      <c r="Y952" s="148"/>
      <c r="Z952" s="148"/>
      <c r="AA952" s="228" t="b">
        <f t="shared" ca="1" si="155"/>
        <v>1</v>
      </c>
      <c r="AB952" s="228" t="b">
        <f t="shared" si="156"/>
        <v>0</v>
      </c>
      <c r="AC952" s="228" t="b">
        <f ca="1">AND(Accueil!$Z$100="Régulière",Accueil!$E$5="Oui",$AA952,NOT($AB952),OR($AE952="",Accueil!$E$7="",NOT(ISNUMBER(Accueil!$E$7)),$AE952&gt;=Accueil!$E$7))</f>
        <v>0</v>
      </c>
      <c r="AD952" s="228" t="b">
        <f ca="1">AND(Accueil!$Z$100="Régulière",Accueil!$E$8="Oui",$AA952,NOT($AB952),OR($AE952="",Accueil!$E$10="",NOT(ISNUMBER(Accueil!$E$10)),$AE952&gt;=Accueil!$E$10))</f>
        <v>0</v>
      </c>
      <c r="AE952" s="247" t="str">
        <f>IF(NOT(_xlfn.ISFORMULA(A952)),IF(ISNUMBER(A952),A952,IF(NOT(_xlfn.ISFORMULA(D952)),IF(AND(ISNUMBER(D952),D952&lt;&gt;0),Accueil!$B$7,IF(NOT(_xlfn.ISFORMULA(G952)),IF(AND(ISNUMBER(G952),G952&lt;&gt;0),Accueil!$B$7,""),"")),IF(NOT(_xlfn.ISFORMULA(G952)),IF(AND(ISNUMBER(G952),G952&lt;&gt;0),Accueil!$B$7,""),""))),IF(NOT(_xlfn.ISFORMULA(D952)),IF(AND(ISNUMBER(D952),D952&lt;&gt;0),Accueil!$B$7,IF(NOT(_xlfn.ISFORMULA(G952)),IF(AND(ISNUMBER(G952),G952&lt;&gt;0),Accueil!$B$7,""),"")),IF(NOT(_xlfn.ISFORMULA(G952)),IF(AND(ISNUMBER(G952),G952&lt;&gt;0),Accueil!$B$7,""),"")))</f>
        <v/>
      </c>
      <c r="AF952" s="231" t="str">
        <f t="shared" ca="1" si="157"/>
        <v/>
      </c>
      <c r="AG952" s="231">
        <f ca="1">IF($AC952,ROUND(IF(ISNUMBER(E952),E952,0)*(IF(OR(ISNUMBER(SEARCH("Non déductible",$C952)),ISNUMBER(SEARCH("Non deductible",$C952))),0,IF(ISNUMBER(SEARCH("Repas",$C952)),0.5,IF(ISNUMBER(SEARCH("Bureau à domicile",$C952)),Accueil!$B$13,IF(OR(ISNUMBER(SEARCH("Véhicule",$C952)),ISNUMBER(SEARCH("Vehicule",$C952)),ISNUMBER(SEARCH("vehicule",$C952))),Accueil!$B$14,IFERROR(VLOOKUP($C952,$L$3:$P$43,5,FALSE),1)))))),2),0)</f>
        <v>0</v>
      </c>
      <c r="AH952" s="231">
        <f ca="1">IF($AD952,ROUND(IF(ISNUMBER(F952),F952,0)*(IF(OR(ISNUMBER(SEARCH("Non déductible",$C952)),ISNUMBER(SEARCH("Non deductible",$C952))),0,IF(ISNUMBER(SEARCH("Repas",$C952)),0.5,IF(ISNUMBER(SEARCH("Bureau à domicile",$C952)),Accueil!$B$13,IF(OR(ISNUMBER(SEARCH("Véhicule",$C952)),ISNUMBER(SEARCH("Vehicule",$C952)),ISNUMBER(SEARCH("vehicule",$C952))),Accueil!$B$14,IFERROR(VLOOKUP($C952,$L$3:$P$43,5,FALSE),1)))))),2),0)</f>
        <v>0</v>
      </c>
    </row>
    <row r="953" spans="1:34" ht="20.100000000000001" customHeight="1" x14ac:dyDescent="0.25">
      <c r="A953" s="248" t="str">
        <f>IF(NOT(_xlfn.ISFORMULA(D953)),IF(AND(ISNUMBER(D953),D953&lt;&gt;0),Accueil!$B$7,IF(NOT(_xlfn.ISFORMULA(G953)),IF(AND(ISNUMBER(G953),G953&lt;&gt;0),Accueil!$B$7,""),"")),IF(NOT(_xlfn.ISFORMULA(G953)),IF(AND(ISNUMBER(G953),G953&lt;&gt;0),Accueil!$B$7,""),""))</f>
        <v/>
      </c>
      <c r="B953" s="37"/>
      <c r="C953" s="50"/>
      <c r="D953" s="249" t="str">
        <f t="shared" ca="1" si="148"/>
        <v/>
      </c>
      <c r="E953" s="223" t="str">
        <f t="shared" ca="1" si="149"/>
        <v/>
      </c>
      <c r="F953" s="223" t="str">
        <f t="shared" ca="1" si="150"/>
        <v/>
      </c>
      <c r="G953" s="224" t="str">
        <f t="shared" ca="1" si="151"/>
        <v/>
      </c>
      <c r="H953" s="255" t="str">
        <f t="shared" ca="1" si="152"/>
        <v/>
      </c>
      <c r="I953" s="251" t="str">
        <f t="shared" ca="1" si="153"/>
        <v/>
      </c>
      <c r="J953" s="244" t="str">
        <f t="shared" ca="1" si="154"/>
        <v/>
      </c>
      <c r="K953" s="35"/>
      <c r="L953" s="148"/>
      <c r="M953" s="148"/>
      <c r="N953" s="148"/>
      <c r="O953" s="148"/>
      <c r="P953" s="148"/>
      <c r="Q953" s="148"/>
      <c r="R953" s="148"/>
      <c r="S953" s="148"/>
      <c r="T953" s="197"/>
      <c r="U953" s="35"/>
      <c r="X953" s="148"/>
      <c r="Y953" s="148"/>
      <c r="Z953" s="148"/>
      <c r="AA953" s="228" t="b">
        <f t="shared" ca="1" si="155"/>
        <v>1</v>
      </c>
      <c r="AB953" s="228" t="b">
        <f t="shared" si="156"/>
        <v>0</v>
      </c>
      <c r="AC953" s="228" t="b">
        <f ca="1">AND(Accueil!$Z$100="Régulière",Accueil!$E$5="Oui",$AA953,NOT($AB953),OR($AE953="",Accueil!$E$7="",NOT(ISNUMBER(Accueil!$E$7)),$AE953&gt;=Accueil!$E$7))</f>
        <v>0</v>
      </c>
      <c r="AD953" s="228" t="b">
        <f ca="1">AND(Accueil!$Z$100="Régulière",Accueil!$E$8="Oui",$AA953,NOT($AB953),OR($AE953="",Accueil!$E$10="",NOT(ISNUMBER(Accueil!$E$10)),$AE953&gt;=Accueil!$E$10))</f>
        <v>0</v>
      </c>
      <c r="AE953" s="247" t="str">
        <f>IF(NOT(_xlfn.ISFORMULA(A953)),IF(ISNUMBER(A953),A953,IF(NOT(_xlfn.ISFORMULA(D953)),IF(AND(ISNUMBER(D953),D953&lt;&gt;0),Accueil!$B$7,IF(NOT(_xlfn.ISFORMULA(G953)),IF(AND(ISNUMBER(G953),G953&lt;&gt;0),Accueil!$B$7,""),"")),IF(NOT(_xlfn.ISFORMULA(G953)),IF(AND(ISNUMBER(G953),G953&lt;&gt;0),Accueil!$B$7,""),""))),IF(NOT(_xlfn.ISFORMULA(D953)),IF(AND(ISNUMBER(D953),D953&lt;&gt;0),Accueil!$B$7,IF(NOT(_xlfn.ISFORMULA(G953)),IF(AND(ISNUMBER(G953),G953&lt;&gt;0),Accueil!$B$7,""),"")),IF(NOT(_xlfn.ISFORMULA(G953)),IF(AND(ISNUMBER(G953),G953&lt;&gt;0),Accueil!$B$7,""),"")))</f>
        <v/>
      </c>
      <c r="AF953" s="231" t="str">
        <f t="shared" ca="1" si="157"/>
        <v/>
      </c>
      <c r="AG953" s="231">
        <f ca="1">IF($AC953,ROUND(IF(ISNUMBER(E953),E953,0)*(IF(OR(ISNUMBER(SEARCH("Non déductible",$C953)),ISNUMBER(SEARCH("Non deductible",$C953))),0,IF(ISNUMBER(SEARCH("Repas",$C953)),0.5,IF(ISNUMBER(SEARCH("Bureau à domicile",$C953)),Accueil!$B$13,IF(OR(ISNUMBER(SEARCH("Véhicule",$C953)),ISNUMBER(SEARCH("Vehicule",$C953)),ISNUMBER(SEARCH("vehicule",$C953))),Accueil!$B$14,IFERROR(VLOOKUP($C953,$L$3:$P$43,5,FALSE),1)))))),2),0)</f>
        <v>0</v>
      </c>
      <c r="AH953" s="231">
        <f ca="1">IF($AD953,ROUND(IF(ISNUMBER(F953),F953,0)*(IF(OR(ISNUMBER(SEARCH("Non déductible",$C953)),ISNUMBER(SEARCH("Non deductible",$C953))),0,IF(ISNUMBER(SEARCH("Repas",$C953)),0.5,IF(ISNUMBER(SEARCH("Bureau à domicile",$C953)),Accueil!$B$13,IF(OR(ISNUMBER(SEARCH("Véhicule",$C953)),ISNUMBER(SEARCH("Vehicule",$C953)),ISNUMBER(SEARCH("vehicule",$C953))),Accueil!$B$14,IFERROR(VLOOKUP($C953,$L$3:$P$43,5,FALSE),1)))))),2),0)</f>
        <v>0</v>
      </c>
    </row>
    <row r="954" spans="1:34" ht="20.100000000000001" customHeight="1" x14ac:dyDescent="0.25">
      <c r="A954" s="248" t="str">
        <f>IF(NOT(_xlfn.ISFORMULA(D954)),IF(AND(ISNUMBER(D954),D954&lt;&gt;0),Accueil!$B$7,IF(NOT(_xlfn.ISFORMULA(G954)),IF(AND(ISNUMBER(G954),G954&lt;&gt;0),Accueil!$B$7,""),"")),IF(NOT(_xlfn.ISFORMULA(G954)),IF(AND(ISNUMBER(G954),G954&lt;&gt;0),Accueil!$B$7,""),""))</f>
        <v/>
      </c>
      <c r="B954" s="37"/>
      <c r="C954" s="50"/>
      <c r="D954" s="249" t="str">
        <f t="shared" ca="1" si="148"/>
        <v/>
      </c>
      <c r="E954" s="223" t="str">
        <f t="shared" ca="1" si="149"/>
        <v/>
      </c>
      <c r="F954" s="223" t="str">
        <f t="shared" ca="1" si="150"/>
        <v/>
      </c>
      <c r="G954" s="224" t="str">
        <f t="shared" ca="1" si="151"/>
        <v/>
      </c>
      <c r="H954" s="255" t="str">
        <f t="shared" ca="1" si="152"/>
        <v/>
      </c>
      <c r="I954" s="251" t="str">
        <f t="shared" ca="1" si="153"/>
        <v/>
      </c>
      <c r="J954" s="244" t="str">
        <f t="shared" ca="1" si="154"/>
        <v/>
      </c>
      <c r="K954" s="35"/>
      <c r="L954" s="148"/>
      <c r="M954" s="148"/>
      <c r="N954" s="148"/>
      <c r="O954" s="148"/>
      <c r="P954" s="148"/>
      <c r="Q954" s="148"/>
      <c r="R954" s="148"/>
      <c r="S954" s="148"/>
      <c r="T954" s="197"/>
      <c r="U954" s="35"/>
      <c r="X954" s="148"/>
      <c r="Y954" s="148"/>
      <c r="Z954" s="148"/>
      <c r="AA954" s="228" t="b">
        <f t="shared" ca="1" si="155"/>
        <v>1</v>
      </c>
      <c r="AB954" s="228" t="b">
        <f t="shared" si="156"/>
        <v>0</v>
      </c>
      <c r="AC954" s="228" t="b">
        <f ca="1">AND(Accueil!$Z$100="Régulière",Accueil!$E$5="Oui",$AA954,NOT($AB954),OR($AE954="",Accueil!$E$7="",NOT(ISNUMBER(Accueil!$E$7)),$AE954&gt;=Accueil!$E$7))</f>
        <v>0</v>
      </c>
      <c r="AD954" s="228" t="b">
        <f ca="1">AND(Accueil!$Z$100="Régulière",Accueil!$E$8="Oui",$AA954,NOT($AB954),OR($AE954="",Accueil!$E$10="",NOT(ISNUMBER(Accueil!$E$10)),$AE954&gt;=Accueil!$E$10))</f>
        <v>0</v>
      </c>
      <c r="AE954" s="247" t="str">
        <f>IF(NOT(_xlfn.ISFORMULA(A954)),IF(ISNUMBER(A954),A954,IF(NOT(_xlfn.ISFORMULA(D954)),IF(AND(ISNUMBER(D954),D954&lt;&gt;0),Accueil!$B$7,IF(NOT(_xlfn.ISFORMULA(G954)),IF(AND(ISNUMBER(G954),G954&lt;&gt;0),Accueil!$B$7,""),"")),IF(NOT(_xlfn.ISFORMULA(G954)),IF(AND(ISNUMBER(G954),G954&lt;&gt;0),Accueil!$B$7,""),""))),IF(NOT(_xlfn.ISFORMULA(D954)),IF(AND(ISNUMBER(D954),D954&lt;&gt;0),Accueil!$B$7,IF(NOT(_xlfn.ISFORMULA(G954)),IF(AND(ISNUMBER(G954),G954&lt;&gt;0),Accueil!$B$7,""),"")),IF(NOT(_xlfn.ISFORMULA(G954)),IF(AND(ISNUMBER(G954),G954&lt;&gt;0),Accueil!$B$7,""),"")))</f>
        <v/>
      </c>
      <c r="AF954" s="231" t="str">
        <f t="shared" ca="1" si="157"/>
        <v/>
      </c>
      <c r="AG954" s="231">
        <f ca="1">IF($AC954,ROUND(IF(ISNUMBER(E954),E954,0)*(IF(OR(ISNUMBER(SEARCH("Non déductible",$C954)),ISNUMBER(SEARCH("Non deductible",$C954))),0,IF(ISNUMBER(SEARCH("Repas",$C954)),0.5,IF(ISNUMBER(SEARCH("Bureau à domicile",$C954)),Accueil!$B$13,IF(OR(ISNUMBER(SEARCH("Véhicule",$C954)),ISNUMBER(SEARCH("Vehicule",$C954)),ISNUMBER(SEARCH("vehicule",$C954))),Accueil!$B$14,IFERROR(VLOOKUP($C954,$L$3:$P$43,5,FALSE),1)))))),2),0)</f>
        <v>0</v>
      </c>
      <c r="AH954" s="231">
        <f ca="1">IF($AD954,ROUND(IF(ISNUMBER(F954),F954,0)*(IF(OR(ISNUMBER(SEARCH("Non déductible",$C954)),ISNUMBER(SEARCH("Non deductible",$C954))),0,IF(ISNUMBER(SEARCH("Repas",$C954)),0.5,IF(ISNUMBER(SEARCH("Bureau à domicile",$C954)),Accueil!$B$13,IF(OR(ISNUMBER(SEARCH("Véhicule",$C954)),ISNUMBER(SEARCH("Vehicule",$C954)),ISNUMBER(SEARCH("vehicule",$C954))),Accueil!$B$14,IFERROR(VLOOKUP($C954,$L$3:$P$43,5,FALSE),1)))))),2),0)</f>
        <v>0</v>
      </c>
    </row>
    <row r="955" spans="1:34" ht="20.100000000000001" customHeight="1" x14ac:dyDescent="0.25">
      <c r="A955" s="248" t="str">
        <f>IF(NOT(_xlfn.ISFORMULA(D955)),IF(AND(ISNUMBER(D955),D955&lt;&gt;0),Accueil!$B$7,IF(NOT(_xlfn.ISFORMULA(G955)),IF(AND(ISNUMBER(G955),G955&lt;&gt;0),Accueil!$B$7,""),"")),IF(NOT(_xlfn.ISFORMULA(G955)),IF(AND(ISNUMBER(G955),G955&lt;&gt;0),Accueil!$B$7,""),""))</f>
        <v/>
      </c>
      <c r="B955" s="37"/>
      <c r="C955" s="50"/>
      <c r="D955" s="249" t="str">
        <f t="shared" ca="1" si="148"/>
        <v/>
      </c>
      <c r="E955" s="223" t="str">
        <f t="shared" ca="1" si="149"/>
        <v/>
      </c>
      <c r="F955" s="223" t="str">
        <f t="shared" ca="1" si="150"/>
        <v/>
      </c>
      <c r="G955" s="224" t="str">
        <f t="shared" ca="1" si="151"/>
        <v/>
      </c>
      <c r="H955" s="255" t="str">
        <f t="shared" ca="1" si="152"/>
        <v/>
      </c>
      <c r="I955" s="251" t="str">
        <f t="shared" ca="1" si="153"/>
        <v/>
      </c>
      <c r="J955" s="244" t="str">
        <f t="shared" ca="1" si="154"/>
        <v/>
      </c>
      <c r="K955" s="35"/>
      <c r="L955" s="148"/>
      <c r="M955" s="148"/>
      <c r="N955" s="148"/>
      <c r="O955" s="148"/>
      <c r="P955" s="148"/>
      <c r="Q955" s="148"/>
      <c r="R955" s="148"/>
      <c r="S955" s="148"/>
      <c r="T955" s="197"/>
      <c r="U955" s="35"/>
      <c r="X955" s="148"/>
      <c r="Y955" s="148"/>
      <c r="Z955" s="148"/>
      <c r="AA955" s="228" t="b">
        <f t="shared" ca="1" si="155"/>
        <v>1</v>
      </c>
      <c r="AB955" s="228" t="b">
        <f t="shared" si="156"/>
        <v>0</v>
      </c>
      <c r="AC955" s="228" t="b">
        <f ca="1">AND(Accueil!$Z$100="Régulière",Accueil!$E$5="Oui",$AA955,NOT($AB955),OR($AE955="",Accueil!$E$7="",NOT(ISNUMBER(Accueil!$E$7)),$AE955&gt;=Accueil!$E$7))</f>
        <v>0</v>
      </c>
      <c r="AD955" s="228" t="b">
        <f ca="1">AND(Accueil!$Z$100="Régulière",Accueil!$E$8="Oui",$AA955,NOT($AB955),OR($AE955="",Accueil!$E$10="",NOT(ISNUMBER(Accueil!$E$10)),$AE955&gt;=Accueil!$E$10))</f>
        <v>0</v>
      </c>
      <c r="AE955" s="247" t="str">
        <f>IF(NOT(_xlfn.ISFORMULA(A955)),IF(ISNUMBER(A955),A955,IF(NOT(_xlfn.ISFORMULA(D955)),IF(AND(ISNUMBER(D955),D955&lt;&gt;0),Accueil!$B$7,IF(NOT(_xlfn.ISFORMULA(G955)),IF(AND(ISNUMBER(G955),G955&lt;&gt;0),Accueil!$B$7,""),"")),IF(NOT(_xlfn.ISFORMULA(G955)),IF(AND(ISNUMBER(G955),G955&lt;&gt;0),Accueil!$B$7,""),""))),IF(NOT(_xlfn.ISFORMULA(D955)),IF(AND(ISNUMBER(D955),D955&lt;&gt;0),Accueil!$B$7,IF(NOT(_xlfn.ISFORMULA(G955)),IF(AND(ISNUMBER(G955),G955&lt;&gt;0),Accueil!$B$7,""),"")),IF(NOT(_xlfn.ISFORMULA(G955)),IF(AND(ISNUMBER(G955),G955&lt;&gt;0),Accueil!$B$7,""),"")))</f>
        <v/>
      </c>
      <c r="AF955" s="231" t="str">
        <f t="shared" ca="1" si="157"/>
        <v/>
      </c>
      <c r="AG955" s="231">
        <f ca="1">IF($AC955,ROUND(IF(ISNUMBER(E955),E955,0)*(IF(OR(ISNUMBER(SEARCH("Non déductible",$C955)),ISNUMBER(SEARCH("Non deductible",$C955))),0,IF(ISNUMBER(SEARCH("Repas",$C955)),0.5,IF(ISNUMBER(SEARCH("Bureau à domicile",$C955)),Accueil!$B$13,IF(OR(ISNUMBER(SEARCH("Véhicule",$C955)),ISNUMBER(SEARCH("Vehicule",$C955)),ISNUMBER(SEARCH("vehicule",$C955))),Accueil!$B$14,IFERROR(VLOOKUP($C955,$L$3:$P$43,5,FALSE),1)))))),2),0)</f>
        <v>0</v>
      </c>
      <c r="AH955" s="231">
        <f ca="1">IF($AD955,ROUND(IF(ISNUMBER(F955),F955,0)*(IF(OR(ISNUMBER(SEARCH("Non déductible",$C955)),ISNUMBER(SEARCH("Non deductible",$C955))),0,IF(ISNUMBER(SEARCH("Repas",$C955)),0.5,IF(ISNUMBER(SEARCH("Bureau à domicile",$C955)),Accueil!$B$13,IF(OR(ISNUMBER(SEARCH("Véhicule",$C955)),ISNUMBER(SEARCH("Vehicule",$C955)),ISNUMBER(SEARCH("vehicule",$C955))),Accueil!$B$14,IFERROR(VLOOKUP($C955,$L$3:$P$43,5,FALSE),1)))))),2),0)</f>
        <v>0</v>
      </c>
    </row>
    <row r="956" spans="1:34" ht="20.100000000000001" customHeight="1" x14ac:dyDescent="0.25">
      <c r="A956" s="248" t="str">
        <f>IF(NOT(_xlfn.ISFORMULA(D956)),IF(AND(ISNUMBER(D956),D956&lt;&gt;0),Accueil!$B$7,IF(NOT(_xlfn.ISFORMULA(G956)),IF(AND(ISNUMBER(G956),G956&lt;&gt;0),Accueil!$B$7,""),"")),IF(NOT(_xlfn.ISFORMULA(G956)),IF(AND(ISNUMBER(G956),G956&lt;&gt;0),Accueil!$B$7,""),""))</f>
        <v/>
      </c>
      <c r="B956" s="37"/>
      <c r="C956" s="50"/>
      <c r="D956" s="249" t="str">
        <f t="shared" ca="1" si="148"/>
        <v/>
      </c>
      <c r="E956" s="223" t="str">
        <f t="shared" ca="1" si="149"/>
        <v/>
      </c>
      <c r="F956" s="223" t="str">
        <f t="shared" ca="1" si="150"/>
        <v/>
      </c>
      <c r="G956" s="224" t="str">
        <f t="shared" ca="1" si="151"/>
        <v/>
      </c>
      <c r="H956" s="255" t="str">
        <f t="shared" ca="1" si="152"/>
        <v/>
      </c>
      <c r="I956" s="251" t="str">
        <f t="shared" ca="1" si="153"/>
        <v/>
      </c>
      <c r="J956" s="244" t="str">
        <f t="shared" ca="1" si="154"/>
        <v/>
      </c>
      <c r="K956" s="35"/>
      <c r="L956" s="148"/>
      <c r="M956" s="148"/>
      <c r="N956" s="148"/>
      <c r="O956" s="148"/>
      <c r="P956" s="148"/>
      <c r="Q956" s="148"/>
      <c r="R956" s="148"/>
      <c r="S956" s="148"/>
      <c r="T956" s="197"/>
      <c r="U956" s="35"/>
      <c r="X956" s="148"/>
      <c r="Y956" s="148"/>
      <c r="Z956" s="148"/>
      <c r="AA956" s="228" t="b">
        <f t="shared" ca="1" si="155"/>
        <v>1</v>
      </c>
      <c r="AB956" s="228" t="b">
        <f t="shared" si="156"/>
        <v>0</v>
      </c>
      <c r="AC956" s="228" t="b">
        <f ca="1">AND(Accueil!$Z$100="Régulière",Accueil!$E$5="Oui",$AA956,NOT($AB956),OR($AE956="",Accueil!$E$7="",NOT(ISNUMBER(Accueil!$E$7)),$AE956&gt;=Accueil!$E$7))</f>
        <v>0</v>
      </c>
      <c r="AD956" s="228" t="b">
        <f ca="1">AND(Accueil!$Z$100="Régulière",Accueil!$E$8="Oui",$AA956,NOT($AB956),OR($AE956="",Accueil!$E$10="",NOT(ISNUMBER(Accueil!$E$10)),$AE956&gt;=Accueil!$E$10))</f>
        <v>0</v>
      </c>
      <c r="AE956" s="247" t="str">
        <f>IF(NOT(_xlfn.ISFORMULA(A956)),IF(ISNUMBER(A956),A956,IF(NOT(_xlfn.ISFORMULA(D956)),IF(AND(ISNUMBER(D956),D956&lt;&gt;0),Accueil!$B$7,IF(NOT(_xlfn.ISFORMULA(G956)),IF(AND(ISNUMBER(G956),G956&lt;&gt;0),Accueil!$B$7,""),"")),IF(NOT(_xlfn.ISFORMULA(G956)),IF(AND(ISNUMBER(G956),G956&lt;&gt;0),Accueil!$B$7,""),""))),IF(NOT(_xlfn.ISFORMULA(D956)),IF(AND(ISNUMBER(D956),D956&lt;&gt;0),Accueil!$B$7,IF(NOT(_xlfn.ISFORMULA(G956)),IF(AND(ISNUMBER(G956),G956&lt;&gt;0),Accueil!$B$7,""),"")),IF(NOT(_xlfn.ISFORMULA(G956)),IF(AND(ISNUMBER(G956),G956&lt;&gt;0),Accueil!$B$7,""),"")))</f>
        <v/>
      </c>
      <c r="AF956" s="231" t="str">
        <f t="shared" ca="1" si="157"/>
        <v/>
      </c>
      <c r="AG956" s="231">
        <f ca="1">IF($AC956,ROUND(IF(ISNUMBER(E956),E956,0)*(IF(OR(ISNUMBER(SEARCH("Non déductible",$C956)),ISNUMBER(SEARCH("Non deductible",$C956))),0,IF(ISNUMBER(SEARCH("Repas",$C956)),0.5,IF(ISNUMBER(SEARCH("Bureau à domicile",$C956)),Accueil!$B$13,IF(OR(ISNUMBER(SEARCH("Véhicule",$C956)),ISNUMBER(SEARCH("Vehicule",$C956)),ISNUMBER(SEARCH("vehicule",$C956))),Accueil!$B$14,IFERROR(VLOOKUP($C956,$L$3:$P$43,5,FALSE),1)))))),2),0)</f>
        <v>0</v>
      </c>
      <c r="AH956" s="231">
        <f ca="1">IF($AD956,ROUND(IF(ISNUMBER(F956),F956,0)*(IF(OR(ISNUMBER(SEARCH("Non déductible",$C956)),ISNUMBER(SEARCH("Non deductible",$C956))),0,IF(ISNUMBER(SEARCH("Repas",$C956)),0.5,IF(ISNUMBER(SEARCH("Bureau à domicile",$C956)),Accueil!$B$13,IF(OR(ISNUMBER(SEARCH("Véhicule",$C956)),ISNUMBER(SEARCH("Vehicule",$C956)),ISNUMBER(SEARCH("vehicule",$C956))),Accueil!$B$14,IFERROR(VLOOKUP($C956,$L$3:$P$43,5,FALSE),1)))))),2),0)</f>
        <v>0</v>
      </c>
    </row>
    <row r="957" spans="1:34" ht="20.100000000000001" customHeight="1" x14ac:dyDescent="0.25">
      <c r="A957" s="248" t="str">
        <f>IF(NOT(_xlfn.ISFORMULA(D957)),IF(AND(ISNUMBER(D957),D957&lt;&gt;0),Accueil!$B$7,IF(NOT(_xlfn.ISFORMULA(G957)),IF(AND(ISNUMBER(G957),G957&lt;&gt;0),Accueil!$B$7,""),"")),IF(NOT(_xlfn.ISFORMULA(G957)),IF(AND(ISNUMBER(G957),G957&lt;&gt;0),Accueil!$B$7,""),""))</f>
        <v/>
      </c>
      <c r="B957" s="37"/>
      <c r="C957" s="50"/>
      <c r="D957" s="249" t="str">
        <f t="shared" ca="1" si="148"/>
        <v/>
      </c>
      <c r="E957" s="223" t="str">
        <f t="shared" ca="1" si="149"/>
        <v/>
      </c>
      <c r="F957" s="223" t="str">
        <f t="shared" ca="1" si="150"/>
        <v/>
      </c>
      <c r="G957" s="224" t="str">
        <f t="shared" ca="1" si="151"/>
        <v/>
      </c>
      <c r="H957" s="255" t="str">
        <f t="shared" ca="1" si="152"/>
        <v/>
      </c>
      <c r="I957" s="251" t="str">
        <f t="shared" ca="1" si="153"/>
        <v/>
      </c>
      <c r="J957" s="244" t="str">
        <f t="shared" ca="1" si="154"/>
        <v/>
      </c>
      <c r="K957" s="35"/>
      <c r="L957" s="148"/>
      <c r="M957" s="148"/>
      <c r="N957" s="148"/>
      <c r="O957" s="148"/>
      <c r="P957" s="148"/>
      <c r="Q957" s="148"/>
      <c r="R957" s="148"/>
      <c r="S957" s="148"/>
      <c r="T957" s="197"/>
      <c r="U957" s="35"/>
      <c r="X957" s="148"/>
      <c r="Y957" s="148"/>
      <c r="Z957" s="148"/>
      <c r="AA957" s="228" t="b">
        <f t="shared" ca="1" si="155"/>
        <v>1</v>
      </c>
      <c r="AB957" s="228" t="b">
        <f t="shared" si="156"/>
        <v>0</v>
      </c>
      <c r="AC957" s="228" t="b">
        <f ca="1">AND(Accueil!$Z$100="Régulière",Accueil!$E$5="Oui",$AA957,NOT($AB957),OR($AE957="",Accueil!$E$7="",NOT(ISNUMBER(Accueil!$E$7)),$AE957&gt;=Accueil!$E$7))</f>
        <v>0</v>
      </c>
      <c r="AD957" s="228" t="b">
        <f ca="1">AND(Accueil!$Z$100="Régulière",Accueil!$E$8="Oui",$AA957,NOT($AB957),OR($AE957="",Accueil!$E$10="",NOT(ISNUMBER(Accueil!$E$10)),$AE957&gt;=Accueil!$E$10))</f>
        <v>0</v>
      </c>
      <c r="AE957" s="247" t="str">
        <f>IF(NOT(_xlfn.ISFORMULA(A957)),IF(ISNUMBER(A957),A957,IF(NOT(_xlfn.ISFORMULA(D957)),IF(AND(ISNUMBER(D957),D957&lt;&gt;0),Accueil!$B$7,IF(NOT(_xlfn.ISFORMULA(G957)),IF(AND(ISNUMBER(G957),G957&lt;&gt;0),Accueil!$B$7,""),"")),IF(NOT(_xlfn.ISFORMULA(G957)),IF(AND(ISNUMBER(G957),G957&lt;&gt;0),Accueil!$B$7,""),""))),IF(NOT(_xlfn.ISFORMULA(D957)),IF(AND(ISNUMBER(D957),D957&lt;&gt;0),Accueil!$B$7,IF(NOT(_xlfn.ISFORMULA(G957)),IF(AND(ISNUMBER(G957),G957&lt;&gt;0),Accueil!$B$7,""),"")),IF(NOT(_xlfn.ISFORMULA(G957)),IF(AND(ISNUMBER(G957),G957&lt;&gt;0),Accueil!$B$7,""),"")))</f>
        <v/>
      </c>
      <c r="AF957" s="231" t="str">
        <f t="shared" ca="1" si="157"/>
        <v/>
      </c>
      <c r="AG957" s="231">
        <f ca="1">IF($AC957,ROUND(IF(ISNUMBER(E957),E957,0)*(IF(OR(ISNUMBER(SEARCH("Non déductible",$C957)),ISNUMBER(SEARCH("Non deductible",$C957))),0,IF(ISNUMBER(SEARCH("Repas",$C957)),0.5,IF(ISNUMBER(SEARCH("Bureau à domicile",$C957)),Accueil!$B$13,IF(OR(ISNUMBER(SEARCH("Véhicule",$C957)),ISNUMBER(SEARCH("Vehicule",$C957)),ISNUMBER(SEARCH("vehicule",$C957))),Accueil!$B$14,IFERROR(VLOOKUP($C957,$L$3:$P$43,5,FALSE),1)))))),2),0)</f>
        <v>0</v>
      </c>
      <c r="AH957" s="231">
        <f ca="1">IF($AD957,ROUND(IF(ISNUMBER(F957),F957,0)*(IF(OR(ISNUMBER(SEARCH("Non déductible",$C957)),ISNUMBER(SEARCH("Non deductible",$C957))),0,IF(ISNUMBER(SEARCH("Repas",$C957)),0.5,IF(ISNUMBER(SEARCH("Bureau à domicile",$C957)),Accueil!$B$13,IF(OR(ISNUMBER(SEARCH("Véhicule",$C957)),ISNUMBER(SEARCH("Vehicule",$C957)),ISNUMBER(SEARCH("vehicule",$C957))),Accueil!$B$14,IFERROR(VLOOKUP($C957,$L$3:$P$43,5,FALSE),1)))))),2),0)</f>
        <v>0</v>
      </c>
    </row>
    <row r="958" spans="1:34" ht="20.100000000000001" customHeight="1" x14ac:dyDescent="0.25">
      <c r="A958" s="248" t="str">
        <f>IF(NOT(_xlfn.ISFORMULA(D958)),IF(AND(ISNUMBER(D958),D958&lt;&gt;0),Accueil!$B$7,IF(NOT(_xlfn.ISFORMULA(G958)),IF(AND(ISNUMBER(G958),G958&lt;&gt;0),Accueil!$B$7,""),"")),IF(NOT(_xlfn.ISFORMULA(G958)),IF(AND(ISNUMBER(G958),G958&lt;&gt;0),Accueil!$B$7,""),""))</f>
        <v/>
      </c>
      <c r="B958" s="37"/>
      <c r="C958" s="50"/>
      <c r="D958" s="249" t="str">
        <f t="shared" ca="1" si="148"/>
        <v/>
      </c>
      <c r="E958" s="223" t="str">
        <f t="shared" ca="1" si="149"/>
        <v/>
      </c>
      <c r="F958" s="223" t="str">
        <f t="shared" ca="1" si="150"/>
        <v/>
      </c>
      <c r="G958" s="224" t="str">
        <f t="shared" ca="1" si="151"/>
        <v/>
      </c>
      <c r="H958" s="255" t="str">
        <f t="shared" ca="1" si="152"/>
        <v/>
      </c>
      <c r="I958" s="251" t="str">
        <f t="shared" ca="1" si="153"/>
        <v/>
      </c>
      <c r="J958" s="244" t="str">
        <f t="shared" ca="1" si="154"/>
        <v/>
      </c>
      <c r="K958" s="35"/>
      <c r="L958" s="148"/>
      <c r="M958" s="148"/>
      <c r="N958" s="148"/>
      <c r="O958" s="148"/>
      <c r="P958" s="148"/>
      <c r="Q958" s="148"/>
      <c r="R958" s="148"/>
      <c r="S958" s="148"/>
      <c r="T958" s="197"/>
      <c r="U958" s="35"/>
      <c r="X958" s="148"/>
      <c r="Y958" s="148"/>
      <c r="Z958" s="148"/>
      <c r="AA958" s="228" t="b">
        <f t="shared" ca="1" si="155"/>
        <v>1</v>
      </c>
      <c r="AB958" s="228" t="b">
        <f t="shared" si="156"/>
        <v>0</v>
      </c>
      <c r="AC958" s="228" t="b">
        <f ca="1">AND(Accueil!$Z$100="Régulière",Accueil!$E$5="Oui",$AA958,NOT($AB958),OR($AE958="",Accueil!$E$7="",NOT(ISNUMBER(Accueil!$E$7)),$AE958&gt;=Accueil!$E$7))</f>
        <v>0</v>
      </c>
      <c r="AD958" s="228" t="b">
        <f ca="1">AND(Accueil!$Z$100="Régulière",Accueil!$E$8="Oui",$AA958,NOT($AB958),OR($AE958="",Accueil!$E$10="",NOT(ISNUMBER(Accueil!$E$10)),$AE958&gt;=Accueil!$E$10))</f>
        <v>0</v>
      </c>
      <c r="AE958" s="247" t="str">
        <f>IF(NOT(_xlfn.ISFORMULA(A958)),IF(ISNUMBER(A958),A958,IF(NOT(_xlfn.ISFORMULA(D958)),IF(AND(ISNUMBER(D958),D958&lt;&gt;0),Accueil!$B$7,IF(NOT(_xlfn.ISFORMULA(G958)),IF(AND(ISNUMBER(G958),G958&lt;&gt;0),Accueil!$B$7,""),"")),IF(NOT(_xlfn.ISFORMULA(G958)),IF(AND(ISNUMBER(G958),G958&lt;&gt;0),Accueil!$B$7,""),""))),IF(NOT(_xlfn.ISFORMULA(D958)),IF(AND(ISNUMBER(D958),D958&lt;&gt;0),Accueil!$B$7,IF(NOT(_xlfn.ISFORMULA(G958)),IF(AND(ISNUMBER(G958),G958&lt;&gt;0),Accueil!$B$7,""),"")),IF(NOT(_xlfn.ISFORMULA(G958)),IF(AND(ISNUMBER(G958),G958&lt;&gt;0),Accueil!$B$7,""),"")))</f>
        <v/>
      </c>
      <c r="AF958" s="231" t="str">
        <f t="shared" ca="1" si="157"/>
        <v/>
      </c>
      <c r="AG958" s="231">
        <f ca="1">IF($AC958,ROUND(IF(ISNUMBER(E958),E958,0)*(IF(OR(ISNUMBER(SEARCH("Non déductible",$C958)),ISNUMBER(SEARCH("Non deductible",$C958))),0,IF(ISNUMBER(SEARCH("Repas",$C958)),0.5,IF(ISNUMBER(SEARCH("Bureau à domicile",$C958)),Accueil!$B$13,IF(OR(ISNUMBER(SEARCH("Véhicule",$C958)),ISNUMBER(SEARCH("Vehicule",$C958)),ISNUMBER(SEARCH("vehicule",$C958))),Accueil!$B$14,IFERROR(VLOOKUP($C958,$L$3:$P$43,5,FALSE),1)))))),2),0)</f>
        <v>0</v>
      </c>
      <c r="AH958" s="231">
        <f ca="1">IF($AD958,ROUND(IF(ISNUMBER(F958),F958,0)*(IF(OR(ISNUMBER(SEARCH("Non déductible",$C958)),ISNUMBER(SEARCH("Non deductible",$C958))),0,IF(ISNUMBER(SEARCH("Repas",$C958)),0.5,IF(ISNUMBER(SEARCH("Bureau à domicile",$C958)),Accueil!$B$13,IF(OR(ISNUMBER(SEARCH("Véhicule",$C958)),ISNUMBER(SEARCH("Vehicule",$C958)),ISNUMBER(SEARCH("vehicule",$C958))),Accueil!$B$14,IFERROR(VLOOKUP($C958,$L$3:$P$43,5,FALSE),1)))))),2),0)</f>
        <v>0</v>
      </c>
    </row>
    <row r="959" spans="1:34" ht="20.100000000000001" customHeight="1" x14ac:dyDescent="0.25">
      <c r="A959" s="248" t="str">
        <f>IF(NOT(_xlfn.ISFORMULA(D959)),IF(AND(ISNUMBER(D959),D959&lt;&gt;0),Accueil!$B$7,IF(NOT(_xlfn.ISFORMULA(G959)),IF(AND(ISNUMBER(G959),G959&lt;&gt;0),Accueil!$B$7,""),"")),IF(NOT(_xlfn.ISFORMULA(G959)),IF(AND(ISNUMBER(G959),G959&lt;&gt;0),Accueil!$B$7,""),""))</f>
        <v/>
      </c>
      <c r="B959" s="37"/>
      <c r="C959" s="50"/>
      <c r="D959" s="249" t="str">
        <f t="shared" ca="1" si="148"/>
        <v/>
      </c>
      <c r="E959" s="223" t="str">
        <f t="shared" ca="1" si="149"/>
        <v/>
      </c>
      <c r="F959" s="223" t="str">
        <f t="shared" ca="1" si="150"/>
        <v/>
      </c>
      <c r="G959" s="224" t="str">
        <f t="shared" ca="1" si="151"/>
        <v/>
      </c>
      <c r="H959" s="255" t="str">
        <f t="shared" ca="1" si="152"/>
        <v/>
      </c>
      <c r="I959" s="251" t="str">
        <f t="shared" ca="1" si="153"/>
        <v/>
      </c>
      <c r="J959" s="244" t="str">
        <f t="shared" ca="1" si="154"/>
        <v/>
      </c>
      <c r="K959" s="35"/>
      <c r="L959" s="148"/>
      <c r="M959" s="148"/>
      <c r="N959" s="148"/>
      <c r="O959" s="148"/>
      <c r="P959" s="148"/>
      <c r="Q959" s="148"/>
      <c r="R959" s="148"/>
      <c r="S959" s="148"/>
      <c r="T959" s="197"/>
      <c r="U959" s="35"/>
      <c r="X959" s="148"/>
      <c r="Y959" s="148"/>
      <c r="Z959" s="148"/>
      <c r="AA959" s="228" t="b">
        <f t="shared" ca="1" si="155"/>
        <v>1</v>
      </c>
      <c r="AB959" s="228" t="b">
        <f t="shared" si="156"/>
        <v>0</v>
      </c>
      <c r="AC959" s="228" t="b">
        <f ca="1">AND(Accueil!$Z$100="Régulière",Accueil!$E$5="Oui",$AA959,NOT($AB959),OR($AE959="",Accueil!$E$7="",NOT(ISNUMBER(Accueil!$E$7)),$AE959&gt;=Accueil!$E$7))</f>
        <v>0</v>
      </c>
      <c r="AD959" s="228" t="b">
        <f ca="1">AND(Accueil!$Z$100="Régulière",Accueil!$E$8="Oui",$AA959,NOT($AB959),OR($AE959="",Accueil!$E$10="",NOT(ISNUMBER(Accueil!$E$10)),$AE959&gt;=Accueil!$E$10))</f>
        <v>0</v>
      </c>
      <c r="AE959" s="247" t="str">
        <f>IF(NOT(_xlfn.ISFORMULA(A959)),IF(ISNUMBER(A959),A959,IF(NOT(_xlfn.ISFORMULA(D959)),IF(AND(ISNUMBER(D959),D959&lt;&gt;0),Accueil!$B$7,IF(NOT(_xlfn.ISFORMULA(G959)),IF(AND(ISNUMBER(G959),G959&lt;&gt;0),Accueil!$B$7,""),"")),IF(NOT(_xlfn.ISFORMULA(G959)),IF(AND(ISNUMBER(G959),G959&lt;&gt;0),Accueil!$B$7,""),""))),IF(NOT(_xlfn.ISFORMULA(D959)),IF(AND(ISNUMBER(D959),D959&lt;&gt;0),Accueil!$B$7,IF(NOT(_xlfn.ISFORMULA(G959)),IF(AND(ISNUMBER(G959),G959&lt;&gt;0),Accueil!$B$7,""),"")),IF(NOT(_xlfn.ISFORMULA(G959)),IF(AND(ISNUMBER(G959),G959&lt;&gt;0),Accueil!$B$7,""),"")))</f>
        <v/>
      </c>
      <c r="AF959" s="231" t="str">
        <f t="shared" ca="1" si="157"/>
        <v/>
      </c>
      <c r="AG959" s="231">
        <f ca="1">IF($AC959,ROUND(IF(ISNUMBER(E959),E959,0)*(IF(OR(ISNUMBER(SEARCH("Non déductible",$C959)),ISNUMBER(SEARCH("Non deductible",$C959))),0,IF(ISNUMBER(SEARCH("Repas",$C959)),0.5,IF(ISNUMBER(SEARCH("Bureau à domicile",$C959)),Accueil!$B$13,IF(OR(ISNUMBER(SEARCH("Véhicule",$C959)),ISNUMBER(SEARCH("Vehicule",$C959)),ISNUMBER(SEARCH("vehicule",$C959))),Accueil!$B$14,IFERROR(VLOOKUP($C959,$L$3:$P$43,5,FALSE),1)))))),2),0)</f>
        <v>0</v>
      </c>
      <c r="AH959" s="231">
        <f ca="1">IF($AD959,ROUND(IF(ISNUMBER(F959),F959,0)*(IF(OR(ISNUMBER(SEARCH("Non déductible",$C959)),ISNUMBER(SEARCH("Non deductible",$C959))),0,IF(ISNUMBER(SEARCH("Repas",$C959)),0.5,IF(ISNUMBER(SEARCH("Bureau à domicile",$C959)),Accueil!$B$13,IF(OR(ISNUMBER(SEARCH("Véhicule",$C959)),ISNUMBER(SEARCH("Vehicule",$C959)),ISNUMBER(SEARCH("vehicule",$C959))),Accueil!$B$14,IFERROR(VLOOKUP($C959,$L$3:$P$43,5,FALSE),1)))))),2),0)</f>
        <v>0</v>
      </c>
    </row>
    <row r="960" spans="1:34" ht="20.100000000000001" customHeight="1" x14ac:dyDescent="0.25">
      <c r="A960" s="248" t="str">
        <f>IF(NOT(_xlfn.ISFORMULA(D960)),IF(AND(ISNUMBER(D960),D960&lt;&gt;0),Accueil!$B$7,IF(NOT(_xlfn.ISFORMULA(G960)),IF(AND(ISNUMBER(G960),G960&lt;&gt;0),Accueil!$B$7,""),"")),IF(NOT(_xlfn.ISFORMULA(G960)),IF(AND(ISNUMBER(G960),G960&lt;&gt;0),Accueil!$B$7,""),""))</f>
        <v/>
      </c>
      <c r="B960" s="37"/>
      <c r="C960" s="50"/>
      <c r="D960" s="249" t="str">
        <f t="shared" ca="1" si="148"/>
        <v/>
      </c>
      <c r="E960" s="223" t="str">
        <f t="shared" ca="1" si="149"/>
        <v/>
      </c>
      <c r="F960" s="223" t="str">
        <f t="shared" ca="1" si="150"/>
        <v/>
      </c>
      <c r="G960" s="224" t="str">
        <f t="shared" ca="1" si="151"/>
        <v/>
      </c>
      <c r="H960" s="255" t="str">
        <f t="shared" ca="1" si="152"/>
        <v/>
      </c>
      <c r="I960" s="251" t="str">
        <f t="shared" ca="1" si="153"/>
        <v/>
      </c>
      <c r="J960" s="244" t="str">
        <f t="shared" ca="1" si="154"/>
        <v/>
      </c>
      <c r="K960" s="35"/>
      <c r="L960" s="148"/>
      <c r="M960" s="148"/>
      <c r="N960" s="148"/>
      <c r="O960" s="148"/>
      <c r="P960" s="148"/>
      <c r="Q960" s="148"/>
      <c r="R960" s="148"/>
      <c r="S960" s="148"/>
      <c r="T960" s="197"/>
      <c r="U960" s="35"/>
      <c r="X960" s="148"/>
      <c r="Y960" s="148"/>
      <c r="Z960" s="148"/>
      <c r="AA960" s="228" t="b">
        <f t="shared" ca="1" si="155"/>
        <v>1</v>
      </c>
      <c r="AB960" s="228" t="b">
        <f t="shared" si="156"/>
        <v>0</v>
      </c>
      <c r="AC960" s="228" t="b">
        <f ca="1">AND(Accueil!$Z$100="Régulière",Accueil!$E$5="Oui",$AA960,NOT($AB960),OR($AE960="",Accueil!$E$7="",NOT(ISNUMBER(Accueil!$E$7)),$AE960&gt;=Accueil!$E$7))</f>
        <v>0</v>
      </c>
      <c r="AD960" s="228" t="b">
        <f ca="1">AND(Accueil!$Z$100="Régulière",Accueil!$E$8="Oui",$AA960,NOT($AB960),OR($AE960="",Accueil!$E$10="",NOT(ISNUMBER(Accueil!$E$10)),$AE960&gt;=Accueil!$E$10))</f>
        <v>0</v>
      </c>
      <c r="AE960" s="247" t="str">
        <f>IF(NOT(_xlfn.ISFORMULA(A960)),IF(ISNUMBER(A960),A960,IF(NOT(_xlfn.ISFORMULA(D960)),IF(AND(ISNUMBER(D960),D960&lt;&gt;0),Accueil!$B$7,IF(NOT(_xlfn.ISFORMULA(G960)),IF(AND(ISNUMBER(G960),G960&lt;&gt;0),Accueil!$B$7,""),"")),IF(NOT(_xlfn.ISFORMULA(G960)),IF(AND(ISNUMBER(G960),G960&lt;&gt;0),Accueil!$B$7,""),""))),IF(NOT(_xlfn.ISFORMULA(D960)),IF(AND(ISNUMBER(D960),D960&lt;&gt;0),Accueil!$B$7,IF(NOT(_xlfn.ISFORMULA(G960)),IF(AND(ISNUMBER(G960),G960&lt;&gt;0),Accueil!$B$7,""),"")),IF(NOT(_xlfn.ISFORMULA(G960)),IF(AND(ISNUMBER(G960),G960&lt;&gt;0),Accueil!$B$7,""),"")))</f>
        <v/>
      </c>
      <c r="AF960" s="231" t="str">
        <f t="shared" ca="1" si="157"/>
        <v/>
      </c>
      <c r="AG960" s="231">
        <f ca="1">IF($AC960,ROUND(IF(ISNUMBER(E960),E960,0)*(IF(OR(ISNUMBER(SEARCH("Non déductible",$C960)),ISNUMBER(SEARCH("Non deductible",$C960))),0,IF(ISNUMBER(SEARCH("Repas",$C960)),0.5,IF(ISNUMBER(SEARCH("Bureau à domicile",$C960)),Accueil!$B$13,IF(OR(ISNUMBER(SEARCH("Véhicule",$C960)),ISNUMBER(SEARCH("Vehicule",$C960)),ISNUMBER(SEARCH("vehicule",$C960))),Accueil!$B$14,IFERROR(VLOOKUP($C960,$L$3:$P$43,5,FALSE),1)))))),2),0)</f>
        <v>0</v>
      </c>
      <c r="AH960" s="231">
        <f ca="1">IF($AD960,ROUND(IF(ISNUMBER(F960),F960,0)*(IF(OR(ISNUMBER(SEARCH("Non déductible",$C960)),ISNUMBER(SEARCH("Non deductible",$C960))),0,IF(ISNUMBER(SEARCH("Repas",$C960)),0.5,IF(ISNUMBER(SEARCH("Bureau à domicile",$C960)),Accueil!$B$13,IF(OR(ISNUMBER(SEARCH("Véhicule",$C960)),ISNUMBER(SEARCH("Vehicule",$C960)),ISNUMBER(SEARCH("vehicule",$C960))),Accueil!$B$14,IFERROR(VLOOKUP($C960,$L$3:$P$43,5,FALSE),1)))))),2),0)</f>
        <v>0</v>
      </c>
    </row>
    <row r="961" spans="1:34" ht="20.100000000000001" customHeight="1" x14ac:dyDescent="0.25">
      <c r="A961" s="248" t="str">
        <f>IF(NOT(_xlfn.ISFORMULA(D961)),IF(AND(ISNUMBER(D961),D961&lt;&gt;0),Accueil!$B$7,IF(NOT(_xlfn.ISFORMULA(G961)),IF(AND(ISNUMBER(G961),G961&lt;&gt;0),Accueil!$B$7,""),"")),IF(NOT(_xlfn.ISFORMULA(G961)),IF(AND(ISNUMBER(G961),G961&lt;&gt;0),Accueil!$B$7,""),""))</f>
        <v/>
      </c>
      <c r="B961" s="37"/>
      <c r="C961" s="50"/>
      <c r="D961" s="249" t="str">
        <f t="shared" ca="1" si="148"/>
        <v/>
      </c>
      <c r="E961" s="223" t="str">
        <f t="shared" ca="1" si="149"/>
        <v/>
      </c>
      <c r="F961" s="223" t="str">
        <f t="shared" ca="1" si="150"/>
        <v/>
      </c>
      <c r="G961" s="224" t="str">
        <f t="shared" ca="1" si="151"/>
        <v/>
      </c>
      <c r="H961" s="255" t="str">
        <f t="shared" ca="1" si="152"/>
        <v/>
      </c>
      <c r="I961" s="251" t="str">
        <f t="shared" ca="1" si="153"/>
        <v/>
      </c>
      <c r="J961" s="244" t="str">
        <f t="shared" ca="1" si="154"/>
        <v/>
      </c>
      <c r="K961" s="35"/>
      <c r="L961" s="148"/>
      <c r="M961" s="148"/>
      <c r="N961" s="148"/>
      <c r="O961" s="148"/>
      <c r="P961" s="148"/>
      <c r="Q961" s="148"/>
      <c r="R961" s="148"/>
      <c r="S961" s="148"/>
      <c r="T961" s="197"/>
      <c r="U961" s="35"/>
      <c r="X961" s="148"/>
      <c r="Y961" s="148"/>
      <c r="Z961" s="148"/>
      <c r="AA961" s="228" t="b">
        <f t="shared" ca="1" si="155"/>
        <v>1</v>
      </c>
      <c r="AB961" s="228" t="b">
        <f t="shared" si="156"/>
        <v>0</v>
      </c>
      <c r="AC961" s="228" t="b">
        <f ca="1">AND(Accueil!$Z$100="Régulière",Accueil!$E$5="Oui",$AA961,NOT($AB961),OR($AE961="",Accueil!$E$7="",NOT(ISNUMBER(Accueil!$E$7)),$AE961&gt;=Accueil!$E$7))</f>
        <v>0</v>
      </c>
      <c r="AD961" s="228" t="b">
        <f ca="1">AND(Accueil!$Z$100="Régulière",Accueil!$E$8="Oui",$AA961,NOT($AB961),OR($AE961="",Accueil!$E$10="",NOT(ISNUMBER(Accueil!$E$10)),$AE961&gt;=Accueil!$E$10))</f>
        <v>0</v>
      </c>
      <c r="AE961" s="247" t="str">
        <f>IF(NOT(_xlfn.ISFORMULA(A961)),IF(ISNUMBER(A961),A961,IF(NOT(_xlfn.ISFORMULA(D961)),IF(AND(ISNUMBER(D961),D961&lt;&gt;0),Accueil!$B$7,IF(NOT(_xlfn.ISFORMULA(G961)),IF(AND(ISNUMBER(G961),G961&lt;&gt;0),Accueil!$B$7,""),"")),IF(NOT(_xlfn.ISFORMULA(G961)),IF(AND(ISNUMBER(G961),G961&lt;&gt;0),Accueil!$B$7,""),""))),IF(NOT(_xlfn.ISFORMULA(D961)),IF(AND(ISNUMBER(D961),D961&lt;&gt;0),Accueil!$B$7,IF(NOT(_xlfn.ISFORMULA(G961)),IF(AND(ISNUMBER(G961),G961&lt;&gt;0),Accueil!$B$7,""),"")),IF(NOT(_xlfn.ISFORMULA(G961)),IF(AND(ISNUMBER(G961),G961&lt;&gt;0),Accueil!$B$7,""),"")))</f>
        <v/>
      </c>
      <c r="AF961" s="231" t="str">
        <f t="shared" ca="1" si="157"/>
        <v/>
      </c>
      <c r="AG961" s="231">
        <f ca="1">IF($AC961,ROUND(IF(ISNUMBER(E961),E961,0)*(IF(OR(ISNUMBER(SEARCH("Non déductible",$C961)),ISNUMBER(SEARCH("Non deductible",$C961))),0,IF(ISNUMBER(SEARCH("Repas",$C961)),0.5,IF(ISNUMBER(SEARCH("Bureau à domicile",$C961)),Accueil!$B$13,IF(OR(ISNUMBER(SEARCH("Véhicule",$C961)),ISNUMBER(SEARCH("Vehicule",$C961)),ISNUMBER(SEARCH("vehicule",$C961))),Accueil!$B$14,IFERROR(VLOOKUP($C961,$L$3:$P$43,5,FALSE),1)))))),2),0)</f>
        <v>0</v>
      </c>
      <c r="AH961" s="231">
        <f ca="1">IF($AD961,ROUND(IF(ISNUMBER(F961),F961,0)*(IF(OR(ISNUMBER(SEARCH("Non déductible",$C961)),ISNUMBER(SEARCH("Non deductible",$C961))),0,IF(ISNUMBER(SEARCH("Repas",$C961)),0.5,IF(ISNUMBER(SEARCH("Bureau à domicile",$C961)),Accueil!$B$13,IF(OR(ISNUMBER(SEARCH("Véhicule",$C961)),ISNUMBER(SEARCH("Vehicule",$C961)),ISNUMBER(SEARCH("vehicule",$C961))),Accueil!$B$14,IFERROR(VLOOKUP($C961,$L$3:$P$43,5,FALSE),1)))))),2),0)</f>
        <v>0</v>
      </c>
    </row>
    <row r="962" spans="1:34" ht="20.100000000000001" customHeight="1" x14ac:dyDescent="0.25">
      <c r="A962" s="248" t="str">
        <f>IF(NOT(_xlfn.ISFORMULA(D962)),IF(AND(ISNUMBER(D962),D962&lt;&gt;0),Accueil!$B$7,IF(NOT(_xlfn.ISFORMULA(G962)),IF(AND(ISNUMBER(G962),G962&lt;&gt;0),Accueil!$B$7,""),"")),IF(NOT(_xlfn.ISFORMULA(G962)),IF(AND(ISNUMBER(G962),G962&lt;&gt;0),Accueil!$B$7,""),""))</f>
        <v/>
      </c>
      <c r="B962" s="37"/>
      <c r="C962" s="50"/>
      <c r="D962" s="249" t="str">
        <f t="shared" ca="1" si="148"/>
        <v/>
      </c>
      <c r="E962" s="223" t="str">
        <f t="shared" ca="1" si="149"/>
        <v/>
      </c>
      <c r="F962" s="223" t="str">
        <f t="shared" ca="1" si="150"/>
        <v/>
      </c>
      <c r="G962" s="224" t="str">
        <f t="shared" ca="1" si="151"/>
        <v/>
      </c>
      <c r="H962" s="255" t="str">
        <f t="shared" ca="1" si="152"/>
        <v/>
      </c>
      <c r="I962" s="251" t="str">
        <f t="shared" ca="1" si="153"/>
        <v/>
      </c>
      <c r="J962" s="244" t="str">
        <f t="shared" ca="1" si="154"/>
        <v/>
      </c>
      <c r="K962" s="35"/>
      <c r="L962" s="148"/>
      <c r="M962" s="148"/>
      <c r="N962" s="148"/>
      <c r="O962" s="148"/>
      <c r="P962" s="148"/>
      <c r="Q962" s="148"/>
      <c r="R962" s="148"/>
      <c r="S962" s="148"/>
      <c r="T962" s="197"/>
      <c r="U962" s="35"/>
      <c r="X962" s="148"/>
      <c r="Y962" s="148"/>
      <c r="Z962" s="148"/>
      <c r="AA962" s="228" t="b">
        <f t="shared" ca="1" si="155"/>
        <v>1</v>
      </c>
      <c r="AB962" s="228" t="b">
        <f t="shared" si="156"/>
        <v>0</v>
      </c>
      <c r="AC962" s="228" t="b">
        <f ca="1">AND(Accueil!$Z$100="Régulière",Accueil!$E$5="Oui",$AA962,NOT($AB962),OR($AE962="",Accueil!$E$7="",NOT(ISNUMBER(Accueil!$E$7)),$AE962&gt;=Accueil!$E$7))</f>
        <v>0</v>
      </c>
      <c r="AD962" s="228" t="b">
        <f ca="1">AND(Accueil!$Z$100="Régulière",Accueil!$E$8="Oui",$AA962,NOT($AB962),OR($AE962="",Accueil!$E$10="",NOT(ISNUMBER(Accueil!$E$10)),$AE962&gt;=Accueil!$E$10))</f>
        <v>0</v>
      </c>
      <c r="AE962" s="247" t="str">
        <f>IF(NOT(_xlfn.ISFORMULA(A962)),IF(ISNUMBER(A962),A962,IF(NOT(_xlfn.ISFORMULA(D962)),IF(AND(ISNUMBER(D962),D962&lt;&gt;0),Accueil!$B$7,IF(NOT(_xlfn.ISFORMULA(G962)),IF(AND(ISNUMBER(G962),G962&lt;&gt;0),Accueil!$B$7,""),"")),IF(NOT(_xlfn.ISFORMULA(G962)),IF(AND(ISNUMBER(G962),G962&lt;&gt;0),Accueil!$B$7,""),""))),IF(NOT(_xlfn.ISFORMULA(D962)),IF(AND(ISNUMBER(D962),D962&lt;&gt;0),Accueil!$B$7,IF(NOT(_xlfn.ISFORMULA(G962)),IF(AND(ISNUMBER(G962),G962&lt;&gt;0),Accueil!$B$7,""),"")),IF(NOT(_xlfn.ISFORMULA(G962)),IF(AND(ISNUMBER(G962),G962&lt;&gt;0),Accueil!$B$7,""),"")))</f>
        <v/>
      </c>
      <c r="AF962" s="231" t="str">
        <f t="shared" ca="1" si="157"/>
        <v/>
      </c>
      <c r="AG962" s="231">
        <f ca="1">IF($AC962,ROUND(IF(ISNUMBER(E962),E962,0)*(IF(OR(ISNUMBER(SEARCH("Non déductible",$C962)),ISNUMBER(SEARCH("Non deductible",$C962))),0,IF(ISNUMBER(SEARCH("Repas",$C962)),0.5,IF(ISNUMBER(SEARCH("Bureau à domicile",$C962)),Accueil!$B$13,IF(OR(ISNUMBER(SEARCH("Véhicule",$C962)),ISNUMBER(SEARCH("Vehicule",$C962)),ISNUMBER(SEARCH("vehicule",$C962))),Accueil!$B$14,IFERROR(VLOOKUP($C962,$L$3:$P$43,5,FALSE),1)))))),2),0)</f>
        <v>0</v>
      </c>
      <c r="AH962" s="231">
        <f ca="1">IF($AD962,ROUND(IF(ISNUMBER(F962),F962,0)*(IF(OR(ISNUMBER(SEARCH("Non déductible",$C962)),ISNUMBER(SEARCH("Non deductible",$C962))),0,IF(ISNUMBER(SEARCH("Repas",$C962)),0.5,IF(ISNUMBER(SEARCH("Bureau à domicile",$C962)),Accueil!$B$13,IF(OR(ISNUMBER(SEARCH("Véhicule",$C962)),ISNUMBER(SEARCH("Vehicule",$C962)),ISNUMBER(SEARCH("vehicule",$C962))),Accueil!$B$14,IFERROR(VLOOKUP($C962,$L$3:$P$43,5,FALSE),1)))))),2),0)</f>
        <v>0</v>
      </c>
    </row>
    <row r="963" spans="1:34" ht="20.100000000000001" customHeight="1" x14ac:dyDescent="0.25">
      <c r="A963" s="248" t="str">
        <f>IF(NOT(_xlfn.ISFORMULA(D963)),IF(AND(ISNUMBER(D963),D963&lt;&gt;0),Accueil!$B$7,IF(NOT(_xlfn.ISFORMULA(G963)),IF(AND(ISNUMBER(G963),G963&lt;&gt;0),Accueil!$B$7,""),"")),IF(NOT(_xlfn.ISFORMULA(G963)),IF(AND(ISNUMBER(G963),G963&lt;&gt;0),Accueil!$B$7,""),""))</f>
        <v/>
      </c>
      <c r="B963" s="37"/>
      <c r="C963" s="50"/>
      <c r="D963" s="249" t="str">
        <f t="shared" ref="D963:D1006" ca="1" si="158">IF(AND(NOT(_xlfn.ISFORMULA(G963)),G963&lt;&gt;"",G963&lt;&gt;0),ROUND(G963-IF($AC963,IF(ISNUMBER(E963),ROUND(E963,2),0),0)-IF($AD963,IF(ISNUMBER(F963),ROUND(F963,2),0),0),2),"")</f>
        <v/>
      </c>
      <c r="E963" s="223" t="str">
        <f t="shared" ref="E963:E1006" ca="1" si="159">IF(NOT($AC963),"",IF(AND(NOT(_xlfn.ISFORMULA(G963)),G963&lt;&gt;"",G963&lt;&gt;0),IF(AND($AD963,NOT(_xlfn.ISFORMULA(F963)),ISNUMBER(F963)),ROUND((G963-F963)/(1+0.05)*0.05,2),ROUND(G963/(1+IF($AC963,0.05,0)+IF($AD963,0.09975,0))*0.05,2)),IF(OR(D963="",D963=0),"",ROUND(D963*0.05,2))))</f>
        <v/>
      </c>
      <c r="F963" s="223" t="str">
        <f t="shared" ref="F963:F1006" ca="1" si="160">IF(NOT($AD963),"",IF(AND(NOT(_xlfn.ISFORMULA(G963)),G963&lt;&gt;"",G963&lt;&gt;0),IF(AND($AC963,NOT(_xlfn.ISFORMULA(E963)),ISNUMBER(E963)),ROUND((G963-E963)/(1+0.09975)*0.09975,2),ROUND(G963/(1+IF($AC963,0.05,0)+IF($AD963,0.09975,0))*0.09975,2)),IF(OR(D963="",D963=0),"",ROUND(D963*0.09975,2))))</f>
        <v/>
      </c>
      <c r="G963" s="224" t="str">
        <f t="shared" ref="G963:G1006" ca="1" si="161">IF(OR(D963="",D963=0),"",ROUND(D963+IF($AC963,IF(ISNUMBER(E963),ROUND(E963,2),0),0)+IF($AD963,IF(ISNUMBER(F963),ROUND(F963,2),0),0),2))</f>
        <v/>
      </c>
      <c r="H963" s="255" t="str">
        <f t="shared" ref="H963:H1006" ca="1" si="162">IF(OR(D963="",D963=0),"","$ CAD - Dollar Canadien")</f>
        <v/>
      </c>
      <c r="I963" s="251" t="str">
        <f t="shared" ref="I963:I1006" ca="1" si="163">IF(OR(D963="",D963=0),"",IFERROR(VLOOKUP(H963, $V$3:$W$23, 2, FALSE), 1))</f>
        <v/>
      </c>
      <c r="J963" s="244" t="str">
        <f t="shared" ref="J963:J1006" ca="1" si="164">IF(OR($AF963="",$AF963=0),"",ROUND($AF963*I963,2))</f>
        <v/>
      </c>
      <c r="K963" s="35"/>
      <c r="L963" s="148"/>
      <c r="M963" s="148"/>
      <c r="N963" s="148"/>
      <c r="O963" s="148"/>
      <c r="P963" s="148"/>
      <c r="Q963" s="148"/>
      <c r="R963" s="148"/>
      <c r="S963" s="148"/>
      <c r="T963" s="197"/>
      <c r="U963" s="35"/>
      <c r="X963" s="148"/>
      <c r="Y963" s="148"/>
      <c r="Z963" s="148"/>
      <c r="AA963" s="228" t="b">
        <f t="shared" ref="AA963:AA1006" ca="1" si="165">OR(H963="",H963="$ CAD - Dollar Canadien")</f>
        <v>1</v>
      </c>
      <c r="AB963" s="228" t="b">
        <f t="shared" ref="AB963:AB1006" si="166">OR(ISNUMBER(SEARCH("Assurance",C963)),ISNUMBER(SEARCH("Bureau à domicile - loyer",C963)),ISNUMBER(SEARCH("Taxes foncières",C963)),ISNUMBER(SEARCH("Taxe d'affaires",C963)),ISNUMBER(SEARCH("Permis",C963)),ISNUMBER(SEARCH("cotisation",C963)),ISNUMBER(SEARCH("Immatriculation",C963)),ISNUMBER(SEARCH("Intérêt",C963)),ISNUMBER(SEARCH("Interet",C963)),ISNUMBER(SEARCH("Frais bancaires",C963)),ISNUMBER(SEARCH("Salaires",C963)),ISNUMBER(SEARCH("sans taxe",B963)),ISNUMBER(SEARCH("pas de taxe",B963)),ISNUMBER(SEARCH("no tax",B963)))</f>
        <v>0</v>
      </c>
      <c r="AC963" s="228" t="b">
        <f ca="1">AND(Accueil!$Z$100="Régulière",Accueil!$E$5="Oui",$AA963,NOT($AB963),OR($AE963="",Accueil!$E$7="",NOT(ISNUMBER(Accueil!$E$7)),$AE963&gt;=Accueil!$E$7))</f>
        <v>0</v>
      </c>
      <c r="AD963" s="228" t="b">
        <f ca="1">AND(Accueil!$Z$100="Régulière",Accueil!$E$8="Oui",$AA963,NOT($AB963),OR($AE963="",Accueil!$E$10="",NOT(ISNUMBER(Accueil!$E$10)),$AE963&gt;=Accueil!$E$10))</f>
        <v>0</v>
      </c>
      <c r="AE963" s="247" t="str">
        <f>IF(NOT(_xlfn.ISFORMULA(A963)),IF(ISNUMBER(A963),A963,IF(NOT(_xlfn.ISFORMULA(D963)),IF(AND(ISNUMBER(D963),D963&lt;&gt;0),Accueil!$B$7,IF(NOT(_xlfn.ISFORMULA(G963)),IF(AND(ISNUMBER(G963),G963&lt;&gt;0),Accueil!$B$7,""),"")),IF(NOT(_xlfn.ISFORMULA(G963)),IF(AND(ISNUMBER(G963),G963&lt;&gt;0),Accueil!$B$7,""),""))),IF(NOT(_xlfn.ISFORMULA(D963)),IF(AND(ISNUMBER(D963),D963&lt;&gt;0),Accueil!$B$7,IF(NOT(_xlfn.ISFORMULA(G963)),IF(AND(ISNUMBER(G963),G963&lt;&gt;0),Accueil!$B$7,""),"")),IF(NOT(_xlfn.ISFORMULA(G963)),IF(AND(ISNUMBER(G963),G963&lt;&gt;0),Accueil!$B$7,""),"")))</f>
        <v/>
      </c>
      <c r="AF963" s="231" t="str">
        <f t="shared" ref="AF963:AF1006" ca="1" si="167">IF(AND(NOT(_xlfn.ISFORMULA(G963)),G963&lt;&gt;"",G963&lt;&gt;0),ROUND(G963-IF($AC963,IF(ISNUMBER(E963),ROUND(E963,2),0),0)-IF($AD963,IF(ISNUMBER(F963),ROUND(F963,2),0),0),2),IF(OR(D963="",D963=0),"",D963))</f>
        <v/>
      </c>
      <c r="AG963" s="231">
        <f ca="1">IF($AC963,ROUND(IF(ISNUMBER(E963),E963,0)*(IF(OR(ISNUMBER(SEARCH("Non déductible",$C963)),ISNUMBER(SEARCH("Non deductible",$C963))),0,IF(ISNUMBER(SEARCH("Repas",$C963)),0.5,IF(ISNUMBER(SEARCH("Bureau à domicile",$C963)),Accueil!$B$13,IF(OR(ISNUMBER(SEARCH("Véhicule",$C963)),ISNUMBER(SEARCH("Vehicule",$C963)),ISNUMBER(SEARCH("vehicule",$C963))),Accueil!$B$14,IFERROR(VLOOKUP($C963,$L$3:$P$43,5,FALSE),1)))))),2),0)</f>
        <v>0</v>
      </c>
      <c r="AH963" s="231">
        <f ca="1">IF($AD963,ROUND(IF(ISNUMBER(F963),F963,0)*(IF(OR(ISNUMBER(SEARCH("Non déductible",$C963)),ISNUMBER(SEARCH("Non deductible",$C963))),0,IF(ISNUMBER(SEARCH("Repas",$C963)),0.5,IF(ISNUMBER(SEARCH("Bureau à domicile",$C963)),Accueil!$B$13,IF(OR(ISNUMBER(SEARCH("Véhicule",$C963)),ISNUMBER(SEARCH("Vehicule",$C963)),ISNUMBER(SEARCH("vehicule",$C963))),Accueil!$B$14,IFERROR(VLOOKUP($C963,$L$3:$P$43,5,FALSE),1)))))),2),0)</f>
        <v>0</v>
      </c>
    </row>
    <row r="964" spans="1:34" ht="20.100000000000001" customHeight="1" x14ac:dyDescent="0.25">
      <c r="A964" s="248" t="str">
        <f>IF(NOT(_xlfn.ISFORMULA(D964)),IF(AND(ISNUMBER(D964),D964&lt;&gt;0),Accueil!$B$7,IF(NOT(_xlfn.ISFORMULA(G964)),IF(AND(ISNUMBER(G964),G964&lt;&gt;0),Accueil!$B$7,""),"")),IF(NOT(_xlfn.ISFORMULA(G964)),IF(AND(ISNUMBER(G964),G964&lt;&gt;0),Accueil!$B$7,""),""))</f>
        <v/>
      </c>
      <c r="B964" s="37"/>
      <c r="C964" s="50"/>
      <c r="D964" s="249" t="str">
        <f t="shared" ca="1" si="158"/>
        <v/>
      </c>
      <c r="E964" s="223" t="str">
        <f t="shared" ca="1" si="159"/>
        <v/>
      </c>
      <c r="F964" s="223" t="str">
        <f t="shared" ca="1" si="160"/>
        <v/>
      </c>
      <c r="G964" s="224" t="str">
        <f t="shared" ca="1" si="161"/>
        <v/>
      </c>
      <c r="H964" s="255" t="str">
        <f t="shared" ca="1" si="162"/>
        <v/>
      </c>
      <c r="I964" s="251" t="str">
        <f t="shared" ca="1" si="163"/>
        <v/>
      </c>
      <c r="J964" s="244" t="str">
        <f t="shared" ca="1" si="164"/>
        <v/>
      </c>
      <c r="K964" s="35"/>
      <c r="L964" s="148"/>
      <c r="M964" s="148"/>
      <c r="N964" s="148"/>
      <c r="O964" s="148"/>
      <c r="P964" s="148"/>
      <c r="Q964" s="148"/>
      <c r="R964" s="148"/>
      <c r="S964" s="148"/>
      <c r="T964" s="197"/>
      <c r="U964" s="35"/>
      <c r="X964" s="148"/>
      <c r="Y964" s="148"/>
      <c r="Z964" s="148"/>
      <c r="AA964" s="228" t="b">
        <f t="shared" ca="1" si="165"/>
        <v>1</v>
      </c>
      <c r="AB964" s="228" t="b">
        <f t="shared" si="166"/>
        <v>0</v>
      </c>
      <c r="AC964" s="228" t="b">
        <f ca="1">AND(Accueil!$Z$100="Régulière",Accueil!$E$5="Oui",$AA964,NOT($AB964),OR($AE964="",Accueil!$E$7="",NOT(ISNUMBER(Accueil!$E$7)),$AE964&gt;=Accueil!$E$7))</f>
        <v>0</v>
      </c>
      <c r="AD964" s="228" t="b">
        <f ca="1">AND(Accueil!$Z$100="Régulière",Accueil!$E$8="Oui",$AA964,NOT($AB964),OR($AE964="",Accueil!$E$10="",NOT(ISNUMBER(Accueil!$E$10)),$AE964&gt;=Accueil!$E$10))</f>
        <v>0</v>
      </c>
      <c r="AE964" s="247" t="str">
        <f>IF(NOT(_xlfn.ISFORMULA(A964)),IF(ISNUMBER(A964),A964,IF(NOT(_xlfn.ISFORMULA(D964)),IF(AND(ISNUMBER(D964),D964&lt;&gt;0),Accueil!$B$7,IF(NOT(_xlfn.ISFORMULA(G964)),IF(AND(ISNUMBER(G964),G964&lt;&gt;0),Accueil!$B$7,""),"")),IF(NOT(_xlfn.ISFORMULA(G964)),IF(AND(ISNUMBER(G964),G964&lt;&gt;0),Accueil!$B$7,""),""))),IF(NOT(_xlfn.ISFORMULA(D964)),IF(AND(ISNUMBER(D964),D964&lt;&gt;0),Accueil!$B$7,IF(NOT(_xlfn.ISFORMULA(G964)),IF(AND(ISNUMBER(G964),G964&lt;&gt;0),Accueil!$B$7,""),"")),IF(NOT(_xlfn.ISFORMULA(G964)),IF(AND(ISNUMBER(G964),G964&lt;&gt;0),Accueil!$B$7,""),"")))</f>
        <v/>
      </c>
      <c r="AF964" s="231" t="str">
        <f t="shared" ca="1" si="167"/>
        <v/>
      </c>
      <c r="AG964" s="231">
        <f ca="1">IF($AC964,ROUND(IF(ISNUMBER(E964),E964,0)*(IF(OR(ISNUMBER(SEARCH("Non déductible",$C964)),ISNUMBER(SEARCH("Non deductible",$C964))),0,IF(ISNUMBER(SEARCH("Repas",$C964)),0.5,IF(ISNUMBER(SEARCH("Bureau à domicile",$C964)),Accueil!$B$13,IF(OR(ISNUMBER(SEARCH("Véhicule",$C964)),ISNUMBER(SEARCH("Vehicule",$C964)),ISNUMBER(SEARCH("vehicule",$C964))),Accueil!$B$14,IFERROR(VLOOKUP($C964,$L$3:$P$43,5,FALSE),1)))))),2),0)</f>
        <v>0</v>
      </c>
      <c r="AH964" s="231">
        <f ca="1">IF($AD964,ROUND(IF(ISNUMBER(F964),F964,0)*(IF(OR(ISNUMBER(SEARCH("Non déductible",$C964)),ISNUMBER(SEARCH("Non deductible",$C964))),0,IF(ISNUMBER(SEARCH("Repas",$C964)),0.5,IF(ISNUMBER(SEARCH("Bureau à domicile",$C964)),Accueil!$B$13,IF(OR(ISNUMBER(SEARCH("Véhicule",$C964)),ISNUMBER(SEARCH("Vehicule",$C964)),ISNUMBER(SEARCH("vehicule",$C964))),Accueil!$B$14,IFERROR(VLOOKUP($C964,$L$3:$P$43,5,FALSE),1)))))),2),0)</f>
        <v>0</v>
      </c>
    </row>
    <row r="965" spans="1:34" ht="20.100000000000001" customHeight="1" x14ac:dyDescent="0.25">
      <c r="A965" s="248" t="str">
        <f>IF(NOT(_xlfn.ISFORMULA(D965)),IF(AND(ISNUMBER(D965),D965&lt;&gt;0),Accueil!$B$7,IF(NOT(_xlfn.ISFORMULA(G965)),IF(AND(ISNUMBER(G965),G965&lt;&gt;0),Accueil!$B$7,""),"")),IF(NOT(_xlfn.ISFORMULA(G965)),IF(AND(ISNUMBER(G965),G965&lt;&gt;0),Accueil!$B$7,""),""))</f>
        <v/>
      </c>
      <c r="B965" s="37"/>
      <c r="C965" s="50"/>
      <c r="D965" s="249" t="str">
        <f t="shared" ca="1" si="158"/>
        <v/>
      </c>
      <c r="E965" s="223" t="str">
        <f t="shared" ca="1" si="159"/>
        <v/>
      </c>
      <c r="F965" s="223" t="str">
        <f t="shared" ca="1" si="160"/>
        <v/>
      </c>
      <c r="G965" s="224" t="str">
        <f t="shared" ca="1" si="161"/>
        <v/>
      </c>
      <c r="H965" s="255" t="str">
        <f t="shared" ca="1" si="162"/>
        <v/>
      </c>
      <c r="I965" s="251" t="str">
        <f t="shared" ca="1" si="163"/>
        <v/>
      </c>
      <c r="J965" s="244" t="str">
        <f t="shared" ca="1" si="164"/>
        <v/>
      </c>
      <c r="K965" s="35"/>
      <c r="L965" s="148"/>
      <c r="M965" s="148"/>
      <c r="N965" s="148"/>
      <c r="O965" s="148"/>
      <c r="P965" s="148"/>
      <c r="Q965" s="148"/>
      <c r="R965" s="148"/>
      <c r="S965" s="148"/>
      <c r="T965" s="197"/>
      <c r="U965" s="35"/>
      <c r="X965" s="148"/>
      <c r="Y965" s="148"/>
      <c r="Z965" s="148"/>
      <c r="AA965" s="228" t="b">
        <f t="shared" ca="1" si="165"/>
        <v>1</v>
      </c>
      <c r="AB965" s="228" t="b">
        <f t="shared" si="166"/>
        <v>0</v>
      </c>
      <c r="AC965" s="228" t="b">
        <f ca="1">AND(Accueil!$Z$100="Régulière",Accueil!$E$5="Oui",$AA965,NOT($AB965),OR($AE965="",Accueil!$E$7="",NOT(ISNUMBER(Accueil!$E$7)),$AE965&gt;=Accueil!$E$7))</f>
        <v>0</v>
      </c>
      <c r="AD965" s="228" t="b">
        <f ca="1">AND(Accueil!$Z$100="Régulière",Accueil!$E$8="Oui",$AA965,NOT($AB965),OR($AE965="",Accueil!$E$10="",NOT(ISNUMBER(Accueil!$E$10)),$AE965&gt;=Accueil!$E$10))</f>
        <v>0</v>
      </c>
      <c r="AE965" s="247" t="str">
        <f>IF(NOT(_xlfn.ISFORMULA(A965)),IF(ISNUMBER(A965),A965,IF(NOT(_xlfn.ISFORMULA(D965)),IF(AND(ISNUMBER(D965),D965&lt;&gt;0),Accueil!$B$7,IF(NOT(_xlfn.ISFORMULA(G965)),IF(AND(ISNUMBER(G965),G965&lt;&gt;0),Accueil!$B$7,""),"")),IF(NOT(_xlfn.ISFORMULA(G965)),IF(AND(ISNUMBER(G965),G965&lt;&gt;0),Accueil!$B$7,""),""))),IF(NOT(_xlfn.ISFORMULA(D965)),IF(AND(ISNUMBER(D965),D965&lt;&gt;0),Accueil!$B$7,IF(NOT(_xlfn.ISFORMULA(G965)),IF(AND(ISNUMBER(G965),G965&lt;&gt;0),Accueil!$B$7,""),"")),IF(NOT(_xlfn.ISFORMULA(G965)),IF(AND(ISNUMBER(G965),G965&lt;&gt;0),Accueil!$B$7,""),"")))</f>
        <v/>
      </c>
      <c r="AF965" s="231" t="str">
        <f t="shared" ca="1" si="167"/>
        <v/>
      </c>
      <c r="AG965" s="231">
        <f ca="1">IF($AC965,ROUND(IF(ISNUMBER(E965),E965,0)*(IF(OR(ISNUMBER(SEARCH("Non déductible",$C965)),ISNUMBER(SEARCH("Non deductible",$C965))),0,IF(ISNUMBER(SEARCH("Repas",$C965)),0.5,IF(ISNUMBER(SEARCH("Bureau à domicile",$C965)),Accueil!$B$13,IF(OR(ISNUMBER(SEARCH("Véhicule",$C965)),ISNUMBER(SEARCH("Vehicule",$C965)),ISNUMBER(SEARCH("vehicule",$C965))),Accueil!$B$14,IFERROR(VLOOKUP($C965,$L$3:$P$43,5,FALSE),1)))))),2),0)</f>
        <v>0</v>
      </c>
      <c r="AH965" s="231">
        <f ca="1">IF($AD965,ROUND(IF(ISNUMBER(F965),F965,0)*(IF(OR(ISNUMBER(SEARCH("Non déductible",$C965)),ISNUMBER(SEARCH("Non deductible",$C965))),0,IF(ISNUMBER(SEARCH("Repas",$C965)),0.5,IF(ISNUMBER(SEARCH("Bureau à domicile",$C965)),Accueil!$B$13,IF(OR(ISNUMBER(SEARCH("Véhicule",$C965)),ISNUMBER(SEARCH("Vehicule",$C965)),ISNUMBER(SEARCH("vehicule",$C965))),Accueil!$B$14,IFERROR(VLOOKUP($C965,$L$3:$P$43,5,FALSE),1)))))),2),0)</f>
        <v>0</v>
      </c>
    </row>
    <row r="966" spans="1:34" ht="20.100000000000001" customHeight="1" x14ac:dyDescent="0.25">
      <c r="A966" s="248" t="str">
        <f>IF(NOT(_xlfn.ISFORMULA(D966)),IF(AND(ISNUMBER(D966),D966&lt;&gt;0),Accueil!$B$7,IF(NOT(_xlfn.ISFORMULA(G966)),IF(AND(ISNUMBER(G966),G966&lt;&gt;0),Accueil!$B$7,""),"")),IF(NOT(_xlfn.ISFORMULA(G966)),IF(AND(ISNUMBER(G966),G966&lt;&gt;0),Accueil!$B$7,""),""))</f>
        <v/>
      </c>
      <c r="B966" s="37"/>
      <c r="C966" s="50"/>
      <c r="D966" s="249" t="str">
        <f t="shared" ca="1" si="158"/>
        <v/>
      </c>
      <c r="E966" s="223" t="str">
        <f t="shared" ca="1" si="159"/>
        <v/>
      </c>
      <c r="F966" s="223" t="str">
        <f t="shared" ca="1" si="160"/>
        <v/>
      </c>
      <c r="G966" s="224" t="str">
        <f t="shared" ca="1" si="161"/>
        <v/>
      </c>
      <c r="H966" s="255" t="str">
        <f t="shared" ca="1" si="162"/>
        <v/>
      </c>
      <c r="I966" s="251" t="str">
        <f t="shared" ca="1" si="163"/>
        <v/>
      </c>
      <c r="J966" s="244" t="str">
        <f t="shared" ca="1" si="164"/>
        <v/>
      </c>
      <c r="K966" s="35"/>
      <c r="L966" s="148"/>
      <c r="M966" s="148"/>
      <c r="N966" s="148"/>
      <c r="O966" s="148"/>
      <c r="P966" s="148"/>
      <c r="Q966" s="148"/>
      <c r="R966" s="148"/>
      <c r="S966" s="148"/>
      <c r="T966" s="197"/>
      <c r="U966" s="35"/>
      <c r="X966" s="148"/>
      <c r="Y966" s="148"/>
      <c r="Z966" s="148"/>
      <c r="AA966" s="228" t="b">
        <f t="shared" ca="1" si="165"/>
        <v>1</v>
      </c>
      <c r="AB966" s="228" t="b">
        <f t="shared" si="166"/>
        <v>0</v>
      </c>
      <c r="AC966" s="228" t="b">
        <f ca="1">AND(Accueil!$Z$100="Régulière",Accueil!$E$5="Oui",$AA966,NOT($AB966),OR($AE966="",Accueil!$E$7="",NOT(ISNUMBER(Accueil!$E$7)),$AE966&gt;=Accueil!$E$7))</f>
        <v>0</v>
      </c>
      <c r="AD966" s="228" t="b">
        <f ca="1">AND(Accueil!$Z$100="Régulière",Accueil!$E$8="Oui",$AA966,NOT($AB966),OR($AE966="",Accueil!$E$10="",NOT(ISNUMBER(Accueil!$E$10)),$AE966&gt;=Accueil!$E$10))</f>
        <v>0</v>
      </c>
      <c r="AE966" s="247" t="str">
        <f>IF(NOT(_xlfn.ISFORMULA(A966)),IF(ISNUMBER(A966),A966,IF(NOT(_xlfn.ISFORMULA(D966)),IF(AND(ISNUMBER(D966),D966&lt;&gt;0),Accueil!$B$7,IF(NOT(_xlfn.ISFORMULA(G966)),IF(AND(ISNUMBER(G966),G966&lt;&gt;0),Accueil!$B$7,""),"")),IF(NOT(_xlfn.ISFORMULA(G966)),IF(AND(ISNUMBER(G966),G966&lt;&gt;0),Accueil!$B$7,""),""))),IF(NOT(_xlfn.ISFORMULA(D966)),IF(AND(ISNUMBER(D966),D966&lt;&gt;0),Accueil!$B$7,IF(NOT(_xlfn.ISFORMULA(G966)),IF(AND(ISNUMBER(G966),G966&lt;&gt;0),Accueil!$B$7,""),"")),IF(NOT(_xlfn.ISFORMULA(G966)),IF(AND(ISNUMBER(G966),G966&lt;&gt;0),Accueil!$B$7,""),"")))</f>
        <v/>
      </c>
      <c r="AF966" s="231" t="str">
        <f t="shared" ca="1" si="167"/>
        <v/>
      </c>
      <c r="AG966" s="231">
        <f ca="1">IF($AC966,ROUND(IF(ISNUMBER(E966),E966,0)*(IF(OR(ISNUMBER(SEARCH("Non déductible",$C966)),ISNUMBER(SEARCH("Non deductible",$C966))),0,IF(ISNUMBER(SEARCH("Repas",$C966)),0.5,IF(ISNUMBER(SEARCH("Bureau à domicile",$C966)),Accueil!$B$13,IF(OR(ISNUMBER(SEARCH("Véhicule",$C966)),ISNUMBER(SEARCH("Vehicule",$C966)),ISNUMBER(SEARCH("vehicule",$C966))),Accueil!$B$14,IFERROR(VLOOKUP($C966,$L$3:$P$43,5,FALSE),1)))))),2),0)</f>
        <v>0</v>
      </c>
      <c r="AH966" s="231">
        <f ca="1">IF($AD966,ROUND(IF(ISNUMBER(F966),F966,0)*(IF(OR(ISNUMBER(SEARCH("Non déductible",$C966)),ISNUMBER(SEARCH("Non deductible",$C966))),0,IF(ISNUMBER(SEARCH("Repas",$C966)),0.5,IF(ISNUMBER(SEARCH("Bureau à domicile",$C966)),Accueil!$B$13,IF(OR(ISNUMBER(SEARCH("Véhicule",$C966)),ISNUMBER(SEARCH("Vehicule",$C966)),ISNUMBER(SEARCH("vehicule",$C966))),Accueil!$B$14,IFERROR(VLOOKUP($C966,$L$3:$P$43,5,FALSE),1)))))),2),0)</f>
        <v>0</v>
      </c>
    </row>
    <row r="967" spans="1:34" ht="20.100000000000001" customHeight="1" x14ac:dyDescent="0.25">
      <c r="A967" s="248" t="str">
        <f>IF(NOT(_xlfn.ISFORMULA(D967)),IF(AND(ISNUMBER(D967),D967&lt;&gt;0),Accueil!$B$7,IF(NOT(_xlfn.ISFORMULA(G967)),IF(AND(ISNUMBER(G967),G967&lt;&gt;0),Accueil!$B$7,""),"")),IF(NOT(_xlfn.ISFORMULA(G967)),IF(AND(ISNUMBER(G967),G967&lt;&gt;0),Accueil!$B$7,""),""))</f>
        <v/>
      </c>
      <c r="B967" s="37"/>
      <c r="C967" s="50"/>
      <c r="D967" s="249" t="str">
        <f t="shared" ca="1" si="158"/>
        <v/>
      </c>
      <c r="E967" s="223" t="str">
        <f t="shared" ca="1" si="159"/>
        <v/>
      </c>
      <c r="F967" s="223" t="str">
        <f t="shared" ca="1" si="160"/>
        <v/>
      </c>
      <c r="G967" s="224" t="str">
        <f t="shared" ca="1" si="161"/>
        <v/>
      </c>
      <c r="H967" s="255" t="str">
        <f t="shared" ca="1" si="162"/>
        <v/>
      </c>
      <c r="I967" s="251" t="str">
        <f t="shared" ca="1" si="163"/>
        <v/>
      </c>
      <c r="J967" s="244" t="str">
        <f t="shared" ca="1" si="164"/>
        <v/>
      </c>
      <c r="K967" s="35"/>
      <c r="L967" s="148"/>
      <c r="M967" s="148"/>
      <c r="N967" s="148"/>
      <c r="O967" s="148"/>
      <c r="P967" s="148"/>
      <c r="Q967" s="148"/>
      <c r="R967" s="148"/>
      <c r="S967" s="148"/>
      <c r="T967" s="197"/>
      <c r="U967" s="35"/>
      <c r="X967" s="148"/>
      <c r="Y967" s="148"/>
      <c r="Z967" s="148"/>
      <c r="AA967" s="228" t="b">
        <f t="shared" ca="1" si="165"/>
        <v>1</v>
      </c>
      <c r="AB967" s="228" t="b">
        <f t="shared" si="166"/>
        <v>0</v>
      </c>
      <c r="AC967" s="228" t="b">
        <f ca="1">AND(Accueil!$Z$100="Régulière",Accueil!$E$5="Oui",$AA967,NOT($AB967),OR($AE967="",Accueil!$E$7="",NOT(ISNUMBER(Accueil!$E$7)),$AE967&gt;=Accueil!$E$7))</f>
        <v>0</v>
      </c>
      <c r="AD967" s="228" t="b">
        <f ca="1">AND(Accueil!$Z$100="Régulière",Accueil!$E$8="Oui",$AA967,NOT($AB967),OR($AE967="",Accueil!$E$10="",NOT(ISNUMBER(Accueil!$E$10)),$AE967&gt;=Accueil!$E$10))</f>
        <v>0</v>
      </c>
      <c r="AE967" s="247" t="str">
        <f>IF(NOT(_xlfn.ISFORMULA(A967)),IF(ISNUMBER(A967),A967,IF(NOT(_xlfn.ISFORMULA(D967)),IF(AND(ISNUMBER(D967),D967&lt;&gt;0),Accueil!$B$7,IF(NOT(_xlfn.ISFORMULA(G967)),IF(AND(ISNUMBER(G967),G967&lt;&gt;0),Accueil!$B$7,""),"")),IF(NOT(_xlfn.ISFORMULA(G967)),IF(AND(ISNUMBER(G967),G967&lt;&gt;0),Accueil!$B$7,""),""))),IF(NOT(_xlfn.ISFORMULA(D967)),IF(AND(ISNUMBER(D967),D967&lt;&gt;0),Accueil!$B$7,IF(NOT(_xlfn.ISFORMULA(G967)),IF(AND(ISNUMBER(G967),G967&lt;&gt;0),Accueil!$B$7,""),"")),IF(NOT(_xlfn.ISFORMULA(G967)),IF(AND(ISNUMBER(G967),G967&lt;&gt;0),Accueil!$B$7,""),"")))</f>
        <v/>
      </c>
      <c r="AF967" s="231" t="str">
        <f t="shared" ca="1" si="167"/>
        <v/>
      </c>
      <c r="AG967" s="231">
        <f ca="1">IF($AC967,ROUND(IF(ISNUMBER(E967),E967,0)*(IF(OR(ISNUMBER(SEARCH("Non déductible",$C967)),ISNUMBER(SEARCH("Non deductible",$C967))),0,IF(ISNUMBER(SEARCH("Repas",$C967)),0.5,IF(ISNUMBER(SEARCH("Bureau à domicile",$C967)),Accueil!$B$13,IF(OR(ISNUMBER(SEARCH("Véhicule",$C967)),ISNUMBER(SEARCH("Vehicule",$C967)),ISNUMBER(SEARCH("vehicule",$C967))),Accueil!$B$14,IFERROR(VLOOKUP($C967,$L$3:$P$43,5,FALSE),1)))))),2),0)</f>
        <v>0</v>
      </c>
      <c r="AH967" s="231">
        <f ca="1">IF($AD967,ROUND(IF(ISNUMBER(F967),F967,0)*(IF(OR(ISNUMBER(SEARCH("Non déductible",$C967)),ISNUMBER(SEARCH("Non deductible",$C967))),0,IF(ISNUMBER(SEARCH("Repas",$C967)),0.5,IF(ISNUMBER(SEARCH("Bureau à domicile",$C967)),Accueil!$B$13,IF(OR(ISNUMBER(SEARCH("Véhicule",$C967)),ISNUMBER(SEARCH("Vehicule",$C967)),ISNUMBER(SEARCH("vehicule",$C967))),Accueil!$B$14,IFERROR(VLOOKUP($C967,$L$3:$P$43,5,FALSE),1)))))),2),0)</f>
        <v>0</v>
      </c>
    </row>
    <row r="968" spans="1:34" ht="20.100000000000001" customHeight="1" x14ac:dyDescent="0.25">
      <c r="A968" s="248" t="str">
        <f>IF(NOT(_xlfn.ISFORMULA(D968)),IF(AND(ISNUMBER(D968),D968&lt;&gt;0),Accueil!$B$7,IF(NOT(_xlfn.ISFORMULA(G968)),IF(AND(ISNUMBER(G968),G968&lt;&gt;0),Accueil!$B$7,""),"")),IF(NOT(_xlfn.ISFORMULA(G968)),IF(AND(ISNUMBER(G968),G968&lt;&gt;0),Accueil!$B$7,""),""))</f>
        <v/>
      </c>
      <c r="B968" s="37"/>
      <c r="C968" s="50"/>
      <c r="D968" s="249" t="str">
        <f t="shared" ca="1" si="158"/>
        <v/>
      </c>
      <c r="E968" s="223" t="str">
        <f t="shared" ca="1" si="159"/>
        <v/>
      </c>
      <c r="F968" s="223" t="str">
        <f t="shared" ca="1" si="160"/>
        <v/>
      </c>
      <c r="G968" s="224" t="str">
        <f t="shared" ca="1" si="161"/>
        <v/>
      </c>
      <c r="H968" s="255" t="str">
        <f t="shared" ca="1" si="162"/>
        <v/>
      </c>
      <c r="I968" s="251" t="str">
        <f t="shared" ca="1" si="163"/>
        <v/>
      </c>
      <c r="J968" s="244" t="str">
        <f t="shared" ca="1" si="164"/>
        <v/>
      </c>
      <c r="K968" s="35"/>
      <c r="L968" s="148"/>
      <c r="M968" s="148"/>
      <c r="N968" s="148"/>
      <c r="O968" s="148"/>
      <c r="P968" s="148"/>
      <c r="Q968" s="148"/>
      <c r="R968" s="148"/>
      <c r="S968" s="148"/>
      <c r="T968" s="197"/>
      <c r="U968" s="35"/>
      <c r="X968" s="148"/>
      <c r="Y968" s="148"/>
      <c r="Z968" s="148"/>
      <c r="AA968" s="228" t="b">
        <f t="shared" ca="1" si="165"/>
        <v>1</v>
      </c>
      <c r="AB968" s="228" t="b">
        <f t="shared" si="166"/>
        <v>0</v>
      </c>
      <c r="AC968" s="228" t="b">
        <f ca="1">AND(Accueil!$Z$100="Régulière",Accueil!$E$5="Oui",$AA968,NOT($AB968),OR($AE968="",Accueil!$E$7="",NOT(ISNUMBER(Accueil!$E$7)),$AE968&gt;=Accueil!$E$7))</f>
        <v>0</v>
      </c>
      <c r="AD968" s="228" t="b">
        <f ca="1">AND(Accueil!$Z$100="Régulière",Accueil!$E$8="Oui",$AA968,NOT($AB968),OR($AE968="",Accueil!$E$10="",NOT(ISNUMBER(Accueil!$E$10)),$AE968&gt;=Accueil!$E$10))</f>
        <v>0</v>
      </c>
      <c r="AE968" s="247" t="str">
        <f>IF(NOT(_xlfn.ISFORMULA(A968)),IF(ISNUMBER(A968),A968,IF(NOT(_xlfn.ISFORMULA(D968)),IF(AND(ISNUMBER(D968),D968&lt;&gt;0),Accueil!$B$7,IF(NOT(_xlfn.ISFORMULA(G968)),IF(AND(ISNUMBER(G968),G968&lt;&gt;0),Accueil!$B$7,""),"")),IF(NOT(_xlfn.ISFORMULA(G968)),IF(AND(ISNUMBER(G968),G968&lt;&gt;0),Accueil!$B$7,""),""))),IF(NOT(_xlfn.ISFORMULA(D968)),IF(AND(ISNUMBER(D968),D968&lt;&gt;0),Accueil!$B$7,IF(NOT(_xlfn.ISFORMULA(G968)),IF(AND(ISNUMBER(G968),G968&lt;&gt;0),Accueil!$B$7,""),"")),IF(NOT(_xlfn.ISFORMULA(G968)),IF(AND(ISNUMBER(G968),G968&lt;&gt;0),Accueil!$B$7,""),"")))</f>
        <v/>
      </c>
      <c r="AF968" s="231" t="str">
        <f t="shared" ca="1" si="167"/>
        <v/>
      </c>
      <c r="AG968" s="231">
        <f ca="1">IF($AC968,ROUND(IF(ISNUMBER(E968),E968,0)*(IF(OR(ISNUMBER(SEARCH("Non déductible",$C968)),ISNUMBER(SEARCH("Non deductible",$C968))),0,IF(ISNUMBER(SEARCH("Repas",$C968)),0.5,IF(ISNUMBER(SEARCH("Bureau à domicile",$C968)),Accueil!$B$13,IF(OR(ISNUMBER(SEARCH("Véhicule",$C968)),ISNUMBER(SEARCH("Vehicule",$C968)),ISNUMBER(SEARCH("vehicule",$C968))),Accueil!$B$14,IFERROR(VLOOKUP($C968,$L$3:$P$43,5,FALSE),1)))))),2),0)</f>
        <v>0</v>
      </c>
      <c r="AH968" s="231">
        <f ca="1">IF($AD968,ROUND(IF(ISNUMBER(F968),F968,0)*(IF(OR(ISNUMBER(SEARCH("Non déductible",$C968)),ISNUMBER(SEARCH("Non deductible",$C968))),0,IF(ISNUMBER(SEARCH("Repas",$C968)),0.5,IF(ISNUMBER(SEARCH("Bureau à domicile",$C968)),Accueil!$B$13,IF(OR(ISNUMBER(SEARCH("Véhicule",$C968)),ISNUMBER(SEARCH("Vehicule",$C968)),ISNUMBER(SEARCH("vehicule",$C968))),Accueil!$B$14,IFERROR(VLOOKUP($C968,$L$3:$P$43,5,FALSE),1)))))),2),0)</f>
        <v>0</v>
      </c>
    </row>
    <row r="969" spans="1:34" ht="20.100000000000001" customHeight="1" x14ac:dyDescent="0.25">
      <c r="A969" s="248" t="str">
        <f>IF(NOT(_xlfn.ISFORMULA(D969)),IF(AND(ISNUMBER(D969),D969&lt;&gt;0),Accueil!$B$7,IF(NOT(_xlfn.ISFORMULA(G969)),IF(AND(ISNUMBER(G969),G969&lt;&gt;0),Accueil!$B$7,""),"")),IF(NOT(_xlfn.ISFORMULA(G969)),IF(AND(ISNUMBER(G969),G969&lt;&gt;0),Accueil!$B$7,""),""))</f>
        <v/>
      </c>
      <c r="B969" s="37"/>
      <c r="C969" s="50"/>
      <c r="D969" s="249" t="str">
        <f t="shared" ca="1" si="158"/>
        <v/>
      </c>
      <c r="E969" s="223" t="str">
        <f t="shared" ca="1" si="159"/>
        <v/>
      </c>
      <c r="F969" s="223" t="str">
        <f t="shared" ca="1" si="160"/>
        <v/>
      </c>
      <c r="G969" s="224" t="str">
        <f t="shared" ca="1" si="161"/>
        <v/>
      </c>
      <c r="H969" s="255" t="str">
        <f t="shared" ca="1" si="162"/>
        <v/>
      </c>
      <c r="I969" s="251" t="str">
        <f t="shared" ca="1" si="163"/>
        <v/>
      </c>
      <c r="J969" s="244" t="str">
        <f t="shared" ca="1" si="164"/>
        <v/>
      </c>
      <c r="K969" s="35"/>
      <c r="L969" s="148"/>
      <c r="M969" s="148"/>
      <c r="N969" s="148"/>
      <c r="O969" s="148"/>
      <c r="P969" s="148"/>
      <c r="Q969" s="148"/>
      <c r="R969" s="148"/>
      <c r="S969" s="148"/>
      <c r="T969" s="197"/>
      <c r="U969" s="35"/>
      <c r="X969" s="148"/>
      <c r="Y969" s="148"/>
      <c r="Z969" s="148"/>
      <c r="AA969" s="228" t="b">
        <f t="shared" ca="1" si="165"/>
        <v>1</v>
      </c>
      <c r="AB969" s="228" t="b">
        <f t="shared" si="166"/>
        <v>0</v>
      </c>
      <c r="AC969" s="228" t="b">
        <f ca="1">AND(Accueil!$Z$100="Régulière",Accueil!$E$5="Oui",$AA969,NOT($AB969),OR($AE969="",Accueil!$E$7="",NOT(ISNUMBER(Accueil!$E$7)),$AE969&gt;=Accueil!$E$7))</f>
        <v>0</v>
      </c>
      <c r="AD969" s="228" t="b">
        <f ca="1">AND(Accueil!$Z$100="Régulière",Accueil!$E$8="Oui",$AA969,NOT($AB969),OR($AE969="",Accueil!$E$10="",NOT(ISNUMBER(Accueil!$E$10)),$AE969&gt;=Accueil!$E$10))</f>
        <v>0</v>
      </c>
      <c r="AE969" s="247" t="str">
        <f>IF(NOT(_xlfn.ISFORMULA(A969)),IF(ISNUMBER(A969),A969,IF(NOT(_xlfn.ISFORMULA(D969)),IF(AND(ISNUMBER(D969),D969&lt;&gt;0),Accueil!$B$7,IF(NOT(_xlfn.ISFORMULA(G969)),IF(AND(ISNUMBER(G969),G969&lt;&gt;0),Accueil!$B$7,""),"")),IF(NOT(_xlfn.ISFORMULA(G969)),IF(AND(ISNUMBER(G969),G969&lt;&gt;0),Accueil!$B$7,""),""))),IF(NOT(_xlfn.ISFORMULA(D969)),IF(AND(ISNUMBER(D969),D969&lt;&gt;0),Accueil!$B$7,IF(NOT(_xlfn.ISFORMULA(G969)),IF(AND(ISNUMBER(G969),G969&lt;&gt;0),Accueil!$B$7,""),"")),IF(NOT(_xlfn.ISFORMULA(G969)),IF(AND(ISNUMBER(G969),G969&lt;&gt;0),Accueil!$B$7,""),"")))</f>
        <v/>
      </c>
      <c r="AF969" s="231" t="str">
        <f t="shared" ca="1" si="167"/>
        <v/>
      </c>
      <c r="AG969" s="231">
        <f ca="1">IF($AC969,ROUND(IF(ISNUMBER(E969),E969,0)*(IF(OR(ISNUMBER(SEARCH("Non déductible",$C969)),ISNUMBER(SEARCH("Non deductible",$C969))),0,IF(ISNUMBER(SEARCH("Repas",$C969)),0.5,IF(ISNUMBER(SEARCH("Bureau à domicile",$C969)),Accueil!$B$13,IF(OR(ISNUMBER(SEARCH("Véhicule",$C969)),ISNUMBER(SEARCH("Vehicule",$C969)),ISNUMBER(SEARCH("vehicule",$C969))),Accueil!$B$14,IFERROR(VLOOKUP($C969,$L$3:$P$43,5,FALSE),1)))))),2),0)</f>
        <v>0</v>
      </c>
      <c r="AH969" s="231">
        <f ca="1">IF($AD969,ROUND(IF(ISNUMBER(F969),F969,0)*(IF(OR(ISNUMBER(SEARCH("Non déductible",$C969)),ISNUMBER(SEARCH("Non deductible",$C969))),0,IF(ISNUMBER(SEARCH("Repas",$C969)),0.5,IF(ISNUMBER(SEARCH("Bureau à domicile",$C969)),Accueil!$B$13,IF(OR(ISNUMBER(SEARCH("Véhicule",$C969)),ISNUMBER(SEARCH("Vehicule",$C969)),ISNUMBER(SEARCH("vehicule",$C969))),Accueil!$B$14,IFERROR(VLOOKUP($C969,$L$3:$P$43,5,FALSE),1)))))),2),0)</f>
        <v>0</v>
      </c>
    </row>
    <row r="970" spans="1:34" ht="20.100000000000001" customHeight="1" x14ac:dyDescent="0.25">
      <c r="A970" s="248" t="str">
        <f>IF(NOT(_xlfn.ISFORMULA(D970)),IF(AND(ISNUMBER(D970),D970&lt;&gt;0),Accueil!$B$7,IF(NOT(_xlfn.ISFORMULA(G970)),IF(AND(ISNUMBER(G970),G970&lt;&gt;0),Accueil!$B$7,""),"")),IF(NOT(_xlfn.ISFORMULA(G970)),IF(AND(ISNUMBER(G970),G970&lt;&gt;0),Accueil!$B$7,""),""))</f>
        <v/>
      </c>
      <c r="B970" s="37"/>
      <c r="C970" s="50"/>
      <c r="D970" s="249" t="str">
        <f t="shared" ca="1" si="158"/>
        <v/>
      </c>
      <c r="E970" s="223" t="str">
        <f t="shared" ca="1" si="159"/>
        <v/>
      </c>
      <c r="F970" s="223" t="str">
        <f t="shared" ca="1" si="160"/>
        <v/>
      </c>
      <c r="G970" s="224" t="str">
        <f t="shared" ca="1" si="161"/>
        <v/>
      </c>
      <c r="H970" s="255" t="str">
        <f t="shared" ca="1" si="162"/>
        <v/>
      </c>
      <c r="I970" s="251" t="str">
        <f t="shared" ca="1" si="163"/>
        <v/>
      </c>
      <c r="J970" s="244" t="str">
        <f t="shared" ca="1" si="164"/>
        <v/>
      </c>
      <c r="K970" s="35"/>
      <c r="L970" s="148"/>
      <c r="M970" s="148"/>
      <c r="N970" s="148"/>
      <c r="O970" s="148"/>
      <c r="P970" s="148"/>
      <c r="Q970" s="148"/>
      <c r="R970" s="148"/>
      <c r="S970" s="148"/>
      <c r="T970" s="197"/>
      <c r="U970" s="35"/>
      <c r="X970" s="148"/>
      <c r="Y970" s="148"/>
      <c r="Z970" s="148"/>
      <c r="AA970" s="228" t="b">
        <f t="shared" ca="1" si="165"/>
        <v>1</v>
      </c>
      <c r="AB970" s="228" t="b">
        <f t="shared" si="166"/>
        <v>0</v>
      </c>
      <c r="AC970" s="228" t="b">
        <f ca="1">AND(Accueil!$Z$100="Régulière",Accueil!$E$5="Oui",$AA970,NOT($AB970),OR($AE970="",Accueil!$E$7="",NOT(ISNUMBER(Accueil!$E$7)),$AE970&gt;=Accueil!$E$7))</f>
        <v>0</v>
      </c>
      <c r="AD970" s="228" t="b">
        <f ca="1">AND(Accueil!$Z$100="Régulière",Accueil!$E$8="Oui",$AA970,NOT($AB970),OR($AE970="",Accueil!$E$10="",NOT(ISNUMBER(Accueil!$E$10)),$AE970&gt;=Accueil!$E$10))</f>
        <v>0</v>
      </c>
      <c r="AE970" s="247" t="str">
        <f>IF(NOT(_xlfn.ISFORMULA(A970)),IF(ISNUMBER(A970),A970,IF(NOT(_xlfn.ISFORMULA(D970)),IF(AND(ISNUMBER(D970),D970&lt;&gt;0),Accueil!$B$7,IF(NOT(_xlfn.ISFORMULA(G970)),IF(AND(ISNUMBER(G970),G970&lt;&gt;0),Accueil!$B$7,""),"")),IF(NOT(_xlfn.ISFORMULA(G970)),IF(AND(ISNUMBER(G970),G970&lt;&gt;0),Accueil!$B$7,""),""))),IF(NOT(_xlfn.ISFORMULA(D970)),IF(AND(ISNUMBER(D970),D970&lt;&gt;0),Accueil!$B$7,IF(NOT(_xlfn.ISFORMULA(G970)),IF(AND(ISNUMBER(G970),G970&lt;&gt;0),Accueil!$B$7,""),"")),IF(NOT(_xlfn.ISFORMULA(G970)),IF(AND(ISNUMBER(G970),G970&lt;&gt;0),Accueil!$B$7,""),"")))</f>
        <v/>
      </c>
      <c r="AF970" s="231" t="str">
        <f t="shared" ca="1" si="167"/>
        <v/>
      </c>
      <c r="AG970" s="231">
        <f ca="1">IF($AC970,ROUND(IF(ISNUMBER(E970),E970,0)*(IF(OR(ISNUMBER(SEARCH("Non déductible",$C970)),ISNUMBER(SEARCH("Non deductible",$C970))),0,IF(ISNUMBER(SEARCH("Repas",$C970)),0.5,IF(ISNUMBER(SEARCH("Bureau à domicile",$C970)),Accueil!$B$13,IF(OR(ISNUMBER(SEARCH("Véhicule",$C970)),ISNUMBER(SEARCH("Vehicule",$C970)),ISNUMBER(SEARCH("vehicule",$C970))),Accueil!$B$14,IFERROR(VLOOKUP($C970,$L$3:$P$43,5,FALSE),1)))))),2),0)</f>
        <v>0</v>
      </c>
      <c r="AH970" s="231">
        <f ca="1">IF($AD970,ROUND(IF(ISNUMBER(F970),F970,0)*(IF(OR(ISNUMBER(SEARCH("Non déductible",$C970)),ISNUMBER(SEARCH("Non deductible",$C970))),0,IF(ISNUMBER(SEARCH("Repas",$C970)),0.5,IF(ISNUMBER(SEARCH("Bureau à domicile",$C970)),Accueil!$B$13,IF(OR(ISNUMBER(SEARCH("Véhicule",$C970)),ISNUMBER(SEARCH("Vehicule",$C970)),ISNUMBER(SEARCH("vehicule",$C970))),Accueil!$B$14,IFERROR(VLOOKUP($C970,$L$3:$P$43,5,FALSE),1)))))),2),0)</f>
        <v>0</v>
      </c>
    </row>
    <row r="971" spans="1:34" ht="20.100000000000001" customHeight="1" x14ac:dyDescent="0.25">
      <c r="A971" s="248" t="str">
        <f>IF(NOT(_xlfn.ISFORMULA(D971)),IF(AND(ISNUMBER(D971),D971&lt;&gt;0),Accueil!$B$7,IF(NOT(_xlfn.ISFORMULA(G971)),IF(AND(ISNUMBER(G971),G971&lt;&gt;0),Accueil!$B$7,""),"")),IF(NOT(_xlfn.ISFORMULA(G971)),IF(AND(ISNUMBER(G971),G971&lt;&gt;0),Accueil!$B$7,""),""))</f>
        <v/>
      </c>
      <c r="B971" s="37"/>
      <c r="C971" s="50"/>
      <c r="D971" s="249" t="str">
        <f t="shared" ca="1" si="158"/>
        <v/>
      </c>
      <c r="E971" s="223" t="str">
        <f t="shared" ca="1" si="159"/>
        <v/>
      </c>
      <c r="F971" s="223" t="str">
        <f t="shared" ca="1" si="160"/>
        <v/>
      </c>
      <c r="G971" s="224" t="str">
        <f t="shared" ca="1" si="161"/>
        <v/>
      </c>
      <c r="H971" s="255" t="str">
        <f t="shared" ca="1" si="162"/>
        <v/>
      </c>
      <c r="I971" s="251" t="str">
        <f t="shared" ca="1" si="163"/>
        <v/>
      </c>
      <c r="J971" s="244" t="str">
        <f t="shared" ca="1" si="164"/>
        <v/>
      </c>
      <c r="K971" s="35"/>
      <c r="L971" s="148"/>
      <c r="M971" s="148"/>
      <c r="N971" s="148"/>
      <c r="O971" s="148"/>
      <c r="P971" s="148"/>
      <c r="Q971" s="148"/>
      <c r="R971" s="148"/>
      <c r="S971" s="148"/>
      <c r="T971" s="197"/>
      <c r="U971" s="35"/>
      <c r="X971" s="148"/>
      <c r="Y971" s="148"/>
      <c r="Z971" s="148"/>
      <c r="AA971" s="228" t="b">
        <f t="shared" ca="1" si="165"/>
        <v>1</v>
      </c>
      <c r="AB971" s="228" t="b">
        <f t="shared" si="166"/>
        <v>0</v>
      </c>
      <c r="AC971" s="228" t="b">
        <f ca="1">AND(Accueil!$Z$100="Régulière",Accueil!$E$5="Oui",$AA971,NOT($AB971),OR($AE971="",Accueil!$E$7="",NOT(ISNUMBER(Accueil!$E$7)),$AE971&gt;=Accueil!$E$7))</f>
        <v>0</v>
      </c>
      <c r="AD971" s="228" t="b">
        <f ca="1">AND(Accueil!$Z$100="Régulière",Accueil!$E$8="Oui",$AA971,NOT($AB971),OR($AE971="",Accueil!$E$10="",NOT(ISNUMBER(Accueil!$E$10)),$AE971&gt;=Accueil!$E$10))</f>
        <v>0</v>
      </c>
      <c r="AE971" s="247" t="str">
        <f>IF(NOT(_xlfn.ISFORMULA(A971)),IF(ISNUMBER(A971),A971,IF(NOT(_xlfn.ISFORMULA(D971)),IF(AND(ISNUMBER(D971),D971&lt;&gt;0),Accueil!$B$7,IF(NOT(_xlfn.ISFORMULA(G971)),IF(AND(ISNUMBER(G971),G971&lt;&gt;0),Accueil!$B$7,""),"")),IF(NOT(_xlfn.ISFORMULA(G971)),IF(AND(ISNUMBER(G971),G971&lt;&gt;0),Accueil!$B$7,""),""))),IF(NOT(_xlfn.ISFORMULA(D971)),IF(AND(ISNUMBER(D971),D971&lt;&gt;0),Accueil!$B$7,IF(NOT(_xlfn.ISFORMULA(G971)),IF(AND(ISNUMBER(G971),G971&lt;&gt;0),Accueil!$B$7,""),"")),IF(NOT(_xlfn.ISFORMULA(G971)),IF(AND(ISNUMBER(G971),G971&lt;&gt;0),Accueil!$B$7,""),"")))</f>
        <v/>
      </c>
      <c r="AF971" s="231" t="str">
        <f t="shared" ca="1" si="167"/>
        <v/>
      </c>
      <c r="AG971" s="231">
        <f ca="1">IF($AC971,ROUND(IF(ISNUMBER(E971),E971,0)*(IF(OR(ISNUMBER(SEARCH("Non déductible",$C971)),ISNUMBER(SEARCH("Non deductible",$C971))),0,IF(ISNUMBER(SEARCH("Repas",$C971)),0.5,IF(ISNUMBER(SEARCH("Bureau à domicile",$C971)),Accueil!$B$13,IF(OR(ISNUMBER(SEARCH("Véhicule",$C971)),ISNUMBER(SEARCH("Vehicule",$C971)),ISNUMBER(SEARCH("vehicule",$C971))),Accueil!$B$14,IFERROR(VLOOKUP($C971,$L$3:$P$43,5,FALSE),1)))))),2),0)</f>
        <v>0</v>
      </c>
      <c r="AH971" s="231">
        <f ca="1">IF($AD971,ROUND(IF(ISNUMBER(F971),F971,0)*(IF(OR(ISNUMBER(SEARCH("Non déductible",$C971)),ISNUMBER(SEARCH("Non deductible",$C971))),0,IF(ISNUMBER(SEARCH("Repas",$C971)),0.5,IF(ISNUMBER(SEARCH("Bureau à domicile",$C971)),Accueil!$B$13,IF(OR(ISNUMBER(SEARCH("Véhicule",$C971)),ISNUMBER(SEARCH("Vehicule",$C971)),ISNUMBER(SEARCH("vehicule",$C971))),Accueil!$B$14,IFERROR(VLOOKUP($C971,$L$3:$P$43,5,FALSE),1)))))),2),0)</f>
        <v>0</v>
      </c>
    </row>
    <row r="972" spans="1:34" ht="20.100000000000001" customHeight="1" x14ac:dyDescent="0.25">
      <c r="A972" s="248" t="str">
        <f>IF(NOT(_xlfn.ISFORMULA(D972)),IF(AND(ISNUMBER(D972),D972&lt;&gt;0),Accueil!$B$7,IF(NOT(_xlfn.ISFORMULA(G972)),IF(AND(ISNUMBER(G972),G972&lt;&gt;0),Accueil!$B$7,""),"")),IF(NOT(_xlfn.ISFORMULA(G972)),IF(AND(ISNUMBER(G972),G972&lt;&gt;0),Accueil!$B$7,""),""))</f>
        <v/>
      </c>
      <c r="B972" s="37"/>
      <c r="C972" s="50"/>
      <c r="D972" s="249" t="str">
        <f t="shared" ca="1" si="158"/>
        <v/>
      </c>
      <c r="E972" s="223" t="str">
        <f t="shared" ca="1" si="159"/>
        <v/>
      </c>
      <c r="F972" s="223" t="str">
        <f t="shared" ca="1" si="160"/>
        <v/>
      </c>
      <c r="G972" s="224" t="str">
        <f t="shared" ca="1" si="161"/>
        <v/>
      </c>
      <c r="H972" s="255" t="str">
        <f t="shared" ca="1" si="162"/>
        <v/>
      </c>
      <c r="I972" s="251" t="str">
        <f t="shared" ca="1" si="163"/>
        <v/>
      </c>
      <c r="J972" s="244" t="str">
        <f t="shared" ca="1" si="164"/>
        <v/>
      </c>
      <c r="K972" s="35"/>
      <c r="L972" s="148"/>
      <c r="M972" s="148"/>
      <c r="N972" s="148"/>
      <c r="O972" s="148"/>
      <c r="P972" s="148"/>
      <c r="Q972" s="148"/>
      <c r="R972" s="148"/>
      <c r="S972" s="148"/>
      <c r="T972" s="197"/>
      <c r="U972" s="35"/>
      <c r="X972" s="148"/>
      <c r="Y972" s="148"/>
      <c r="Z972" s="148"/>
      <c r="AA972" s="228" t="b">
        <f t="shared" ca="1" si="165"/>
        <v>1</v>
      </c>
      <c r="AB972" s="228" t="b">
        <f t="shared" si="166"/>
        <v>0</v>
      </c>
      <c r="AC972" s="228" t="b">
        <f ca="1">AND(Accueil!$Z$100="Régulière",Accueil!$E$5="Oui",$AA972,NOT($AB972),OR($AE972="",Accueil!$E$7="",NOT(ISNUMBER(Accueil!$E$7)),$AE972&gt;=Accueil!$E$7))</f>
        <v>0</v>
      </c>
      <c r="AD972" s="228" t="b">
        <f ca="1">AND(Accueil!$Z$100="Régulière",Accueil!$E$8="Oui",$AA972,NOT($AB972),OR($AE972="",Accueil!$E$10="",NOT(ISNUMBER(Accueil!$E$10)),$AE972&gt;=Accueil!$E$10))</f>
        <v>0</v>
      </c>
      <c r="AE972" s="247" t="str">
        <f>IF(NOT(_xlfn.ISFORMULA(A972)),IF(ISNUMBER(A972),A972,IF(NOT(_xlfn.ISFORMULA(D972)),IF(AND(ISNUMBER(D972),D972&lt;&gt;0),Accueil!$B$7,IF(NOT(_xlfn.ISFORMULA(G972)),IF(AND(ISNUMBER(G972),G972&lt;&gt;0),Accueil!$B$7,""),"")),IF(NOT(_xlfn.ISFORMULA(G972)),IF(AND(ISNUMBER(G972),G972&lt;&gt;0),Accueil!$B$7,""),""))),IF(NOT(_xlfn.ISFORMULA(D972)),IF(AND(ISNUMBER(D972),D972&lt;&gt;0),Accueil!$B$7,IF(NOT(_xlfn.ISFORMULA(G972)),IF(AND(ISNUMBER(G972),G972&lt;&gt;0),Accueil!$B$7,""),"")),IF(NOT(_xlfn.ISFORMULA(G972)),IF(AND(ISNUMBER(G972),G972&lt;&gt;0),Accueil!$B$7,""),"")))</f>
        <v/>
      </c>
      <c r="AF972" s="231" t="str">
        <f t="shared" ca="1" si="167"/>
        <v/>
      </c>
      <c r="AG972" s="231">
        <f ca="1">IF($AC972,ROUND(IF(ISNUMBER(E972),E972,0)*(IF(OR(ISNUMBER(SEARCH("Non déductible",$C972)),ISNUMBER(SEARCH("Non deductible",$C972))),0,IF(ISNUMBER(SEARCH("Repas",$C972)),0.5,IF(ISNUMBER(SEARCH("Bureau à domicile",$C972)),Accueil!$B$13,IF(OR(ISNUMBER(SEARCH("Véhicule",$C972)),ISNUMBER(SEARCH("Vehicule",$C972)),ISNUMBER(SEARCH("vehicule",$C972))),Accueil!$B$14,IFERROR(VLOOKUP($C972,$L$3:$P$43,5,FALSE),1)))))),2),0)</f>
        <v>0</v>
      </c>
      <c r="AH972" s="231">
        <f ca="1">IF($AD972,ROUND(IF(ISNUMBER(F972),F972,0)*(IF(OR(ISNUMBER(SEARCH("Non déductible",$C972)),ISNUMBER(SEARCH("Non deductible",$C972))),0,IF(ISNUMBER(SEARCH("Repas",$C972)),0.5,IF(ISNUMBER(SEARCH("Bureau à domicile",$C972)),Accueil!$B$13,IF(OR(ISNUMBER(SEARCH("Véhicule",$C972)),ISNUMBER(SEARCH("Vehicule",$C972)),ISNUMBER(SEARCH("vehicule",$C972))),Accueil!$B$14,IFERROR(VLOOKUP($C972,$L$3:$P$43,5,FALSE),1)))))),2),0)</f>
        <v>0</v>
      </c>
    </row>
    <row r="973" spans="1:34" ht="20.100000000000001" customHeight="1" x14ac:dyDescent="0.25">
      <c r="A973" s="248" t="str">
        <f>IF(NOT(_xlfn.ISFORMULA(D973)),IF(AND(ISNUMBER(D973),D973&lt;&gt;0),Accueil!$B$7,IF(NOT(_xlfn.ISFORMULA(G973)),IF(AND(ISNUMBER(G973),G973&lt;&gt;0),Accueil!$B$7,""),"")),IF(NOT(_xlfn.ISFORMULA(G973)),IF(AND(ISNUMBER(G973),G973&lt;&gt;0),Accueil!$B$7,""),""))</f>
        <v/>
      </c>
      <c r="B973" s="37"/>
      <c r="C973" s="50"/>
      <c r="D973" s="249" t="str">
        <f t="shared" ca="1" si="158"/>
        <v/>
      </c>
      <c r="E973" s="223" t="str">
        <f t="shared" ca="1" si="159"/>
        <v/>
      </c>
      <c r="F973" s="223" t="str">
        <f t="shared" ca="1" si="160"/>
        <v/>
      </c>
      <c r="G973" s="224" t="str">
        <f t="shared" ca="1" si="161"/>
        <v/>
      </c>
      <c r="H973" s="255" t="str">
        <f t="shared" ca="1" si="162"/>
        <v/>
      </c>
      <c r="I973" s="251" t="str">
        <f t="shared" ca="1" si="163"/>
        <v/>
      </c>
      <c r="J973" s="244" t="str">
        <f t="shared" ca="1" si="164"/>
        <v/>
      </c>
      <c r="K973" s="35"/>
      <c r="L973" s="148"/>
      <c r="M973" s="148"/>
      <c r="N973" s="148"/>
      <c r="O973" s="148"/>
      <c r="P973" s="148"/>
      <c r="Q973" s="148"/>
      <c r="R973" s="148"/>
      <c r="S973" s="148"/>
      <c r="T973" s="197"/>
      <c r="U973" s="35"/>
      <c r="X973" s="148"/>
      <c r="Y973" s="148"/>
      <c r="Z973" s="148"/>
      <c r="AA973" s="228" t="b">
        <f t="shared" ca="1" si="165"/>
        <v>1</v>
      </c>
      <c r="AB973" s="228" t="b">
        <f t="shared" si="166"/>
        <v>0</v>
      </c>
      <c r="AC973" s="228" t="b">
        <f ca="1">AND(Accueil!$Z$100="Régulière",Accueil!$E$5="Oui",$AA973,NOT($AB973),OR($AE973="",Accueil!$E$7="",NOT(ISNUMBER(Accueil!$E$7)),$AE973&gt;=Accueil!$E$7))</f>
        <v>0</v>
      </c>
      <c r="AD973" s="228" t="b">
        <f ca="1">AND(Accueil!$Z$100="Régulière",Accueil!$E$8="Oui",$AA973,NOT($AB973),OR($AE973="",Accueil!$E$10="",NOT(ISNUMBER(Accueil!$E$10)),$AE973&gt;=Accueil!$E$10))</f>
        <v>0</v>
      </c>
      <c r="AE973" s="247" t="str">
        <f>IF(NOT(_xlfn.ISFORMULA(A973)),IF(ISNUMBER(A973),A973,IF(NOT(_xlfn.ISFORMULA(D973)),IF(AND(ISNUMBER(D973),D973&lt;&gt;0),Accueil!$B$7,IF(NOT(_xlfn.ISFORMULA(G973)),IF(AND(ISNUMBER(G973),G973&lt;&gt;0),Accueil!$B$7,""),"")),IF(NOT(_xlfn.ISFORMULA(G973)),IF(AND(ISNUMBER(G973),G973&lt;&gt;0),Accueil!$B$7,""),""))),IF(NOT(_xlfn.ISFORMULA(D973)),IF(AND(ISNUMBER(D973),D973&lt;&gt;0),Accueil!$B$7,IF(NOT(_xlfn.ISFORMULA(G973)),IF(AND(ISNUMBER(G973),G973&lt;&gt;0),Accueil!$B$7,""),"")),IF(NOT(_xlfn.ISFORMULA(G973)),IF(AND(ISNUMBER(G973),G973&lt;&gt;0),Accueil!$B$7,""),"")))</f>
        <v/>
      </c>
      <c r="AF973" s="231" t="str">
        <f t="shared" ca="1" si="167"/>
        <v/>
      </c>
      <c r="AG973" s="231">
        <f ca="1">IF($AC973,ROUND(IF(ISNUMBER(E973),E973,0)*(IF(OR(ISNUMBER(SEARCH("Non déductible",$C973)),ISNUMBER(SEARCH("Non deductible",$C973))),0,IF(ISNUMBER(SEARCH("Repas",$C973)),0.5,IF(ISNUMBER(SEARCH("Bureau à domicile",$C973)),Accueil!$B$13,IF(OR(ISNUMBER(SEARCH("Véhicule",$C973)),ISNUMBER(SEARCH("Vehicule",$C973)),ISNUMBER(SEARCH("vehicule",$C973))),Accueil!$B$14,IFERROR(VLOOKUP($C973,$L$3:$P$43,5,FALSE),1)))))),2),0)</f>
        <v>0</v>
      </c>
      <c r="AH973" s="231">
        <f ca="1">IF($AD973,ROUND(IF(ISNUMBER(F973),F973,0)*(IF(OR(ISNUMBER(SEARCH("Non déductible",$C973)),ISNUMBER(SEARCH("Non deductible",$C973))),0,IF(ISNUMBER(SEARCH("Repas",$C973)),0.5,IF(ISNUMBER(SEARCH("Bureau à domicile",$C973)),Accueil!$B$13,IF(OR(ISNUMBER(SEARCH("Véhicule",$C973)),ISNUMBER(SEARCH("Vehicule",$C973)),ISNUMBER(SEARCH("vehicule",$C973))),Accueil!$B$14,IFERROR(VLOOKUP($C973,$L$3:$P$43,5,FALSE),1)))))),2),0)</f>
        <v>0</v>
      </c>
    </row>
    <row r="974" spans="1:34" ht="20.100000000000001" customHeight="1" x14ac:dyDescent="0.25">
      <c r="A974" s="248" t="str">
        <f>IF(NOT(_xlfn.ISFORMULA(D974)),IF(AND(ISNUMBER(D974),D974&lt;&gt;0),Accueil!$B$7,IF(NOT(_xlfn.ISFORMULA(G974)),IF(AND(ISNUMBER(G974),G974&lt;&gt;0),Accueil!$B$7,""),"")),IF(NOT(_xlfn.ISFORMULA(G974)),IF(AND(ISNUMBER(G974),G974&lt;&gt;0),Accueil!$B$7,""),""))</f>
        <v/>
      </c>
      <c r="B974" s="37"/>
      <c r="C974" s="50"/>
      <c r="D974" s="249" t="str">
        <f t="shared" ca="1" si="158"/>
        <v/>
      </c>
      <c r="E974" s="223" t="str">
        <f t="shared" ca="1" si="159"/>
        <v/>
      </c>
      <c r="F974" s="223" t="str">
        <f t="shared" ca="1" si="160"/>
        <v/>
      </c>
      <c r="G974" s="224" t="str">
        <f t="shared" ca="1" si="161"/>
        <v/>
      </c>
      <c r="H974" s="255" t="str">
        <f t="shared" ca="1" si="162"/>
        <v/>
      </c>
      <c r="I974" s="251" t="str">
        <f t="shared" ca="1" si="163"/>
        <v/>
      </c>
      <c r="J974" s="244" t="str">
        <f t="shared" ca="1" si="164"/>
        <v/>
      </c>
      <c r="K974" s="35"/>
      <c r="L974" s="148"/>
      <c r="M974" s="148"/>
      <c r="N974" s="148"/>
      <c r="O974" s="148"/>
      <c r="P974" s="148"/>
      <c r="Q974" s="148"/>
      <c r="R974" s="148"/>
      <c r="S974" s="148"/>
      <c r="T974" s="197"/>
      <c r="U974" s="35"/>
      <c r="X974" s="148"/>
      <c r="Y974" s="148"/>
      <c r="Z974" s="148"/>
      <c r="AA974" s="228" t="b">
        <f t="shared" ca="1" si="165"/>
        <v>1</v>
      </c>
      <c r="AB974" s="228" t="b">
        <f t="shared" si="166"/>
        <v>0</v>
      </c>
      <c r="AC974" s="228" t="b">
        <f ca="1">AND(Accueil!$Z$100="Régulière",Accueil!$E$5="Oui",$AA974,NOT($AB974),OR($AE974="",Accueil!$E$7="",NOT(ISNUMBER(Accueil!$E$7)),$AE974&gt;=Accueil!$E$7))</f>
        <v>0</v>
      </c>
      <c r="AD974" s="228" t="b">
        <f ca="1">AND(Accueil!$Z$100="Régulière",Accueil!$E$8="Oui",$AA974,NOT($AB974),OR($AE974="",Accueil!$E$10="",NOT(ISNUMBER(Accueil!$E$10)),$AE974&gt;=Accueil!$E$10))</f>
        <v>0</v>
      </c>
      <c r="AE974" s="247" t="str">
        <f>IF(NOT(_xlfn.ISFORMULA(A974)),IF(ISNUMBER(A974),A974,IF(NOT(_xlfn.ISFORMULA(D974)),IF(AND(ISNUMBER(D974),D974&lt;&gt;0),Accueil!$B$7,IF(NOT(_xlfn.ISFORMULA(G974)),IF(AND(ISNUMBER(G974),G974&lt;&gt;0),Accueil!$B$7,""),"")),IF(NOT(_xlfn.ISFORMULA(G974)),IF(AND(ISNUMBER(G974),G974&lt;&gt;0),Accueil!$B$7,""),""))),IF(NOT(_xlfn.ISFORMULA(D974)),IF(AND(ISNUMBER(D974),D974&lt;&gt;0),Accueil!$B$7,IF(NOT(_xlfn.ISFORMULA(G974)),IF(AND(ISNUMBER(G974),G974&lt;&gt;0),Accueil!$B$7,""),"")),IF(NOT(_xlfn.ISFORMULA(G974)),IF(AND(ISNUMBER(G974),G974&lt;&gt;0),Accueil!$B$7,""),"")))</f>
        <v/>
      </c>
      <c r="AF974" s="231" t="str">
        <f t="shared" ca="1" si="167"/>
        <v/>
      </c>
      <c r="AG974" s="231">
        <f ca="1">IF($AC974,ROUND(IF(ISNUMBER(E974),E974,0)*(IF(OR(ISNUMBER(SEARCH("Non déductible",$C974)),ISNUMBER(SEARCH("Non deductible",$C974))),0,IF(ISNUMBER(SEARCH("Repas",$C974)),0.5,IF(ISNUMBER(SEARCH("Bureau à domicile",$C974)),Accueil!$B$13,IF(OR(ISNUMBER(SEARCH("Véhicule",$C974)),ISNUMBER(SEARCH("Vehicule",$C974)),ISNUMBER(SEARCH("vehicule",$C974))),Accueil!$B$14,IFERROR(VLOOKUP($C974,$L$3:$P$43,5,FALSE),1)))))),2),0)</f>
        <v>0</v>
      </c>
      <c r="AH974" s="231">
        <f ca="1">IF($AD974,ROUND(IF(ISNUMBER(F974),F974,0)*(IF(OR(ISNUMBER(SEARCH("Non déductible",$C974)),ISNUMBER(SEARCH("Non deductible",$C974))),0,IF(ISNUMBER(SEARCH("Repas",$C974)),0.5,IF(ISNUMBER(SEARCH("Bureau à domicile",$C974)),Accueil!$B$13,IF(OR(ISNUMBER(SEARCH("Véhicule",$C974)),ISNUMBER(SEARCH("Vehicule",$C974)),ISNUMBER(SEARCH("vehicule",$C974))),Accueil!$B$14,IFERROR(VLOOKUP($C974,$L$3:$P$43,5,FALSE),1)))))),2),0)</f>
        <v>0</v>
      </c>
    </row>
    <row r="975" spans="1:34" ht="20.100000000000001" customHeight="1" x14ac:dyDescent="0.25">
      <c r="A975" s="248" t="str">
        <f>IF(NOT(_xlfn.ISFORMULA(D975)),IF(AND(ISNUMBER(D975),D975&lt;&gt;0),Accueil!$B$7,IF(NOT(_xlfn.ISFORMULA(G975)),IF(AND(ISNUMBER(G975),G975&lt;&gt;0),Accueil!$B$7,""),"")),IF(NOT(_xlfn.ISFORMULA(G975)),IF(AND(ISNUMBER(G975),G975&lt;&gt;0),Accueil!$B$7,""),""))</f>
        <v/>
      </c>
      <c r="B975" s="37"/>
      <c r="C975" s="50"/>
      <c r="D975" s="249" t="str">
        <f t="shared" ca="1" si="158"/>
        <v/>
      </c>
      <c r="E975" s="223" t="str">
        <f t="shared" ca="1" si="159"/>
        <v/>
      </c>
      <c r="F975" s="223" t="str">
        <f t="shared" ca="1" si="160"/>
        <v/>
      </c>
      <c r="G975" s="224" t="str">
        <f t="shared" ca="1" si="161"/>
        <v/>
      </c>
      <c r="H975" s="255" t="str">
        <f t="shared" ca="1" si="162"/>
        <v/>
      </c>
      <c r="I975" s="251" t="str">
        <f t="shared" ca="1" si="163"/>
        <v/>
      </c>
      <c r="J975" s="244" t="str">
        <f t="shared" ca="1" si="164"/>
        <v/>
      </c>
      <c r="K975" s="35"/>
      <c r="L975" s="148"/>
      <c r="M975" s="148"/>
      <c r="N975" s="148"/>
      <c r="O975" s="148"/>
      <c r="P975" s="148"/>
      <c r="Q975" s="148"/>
      <c r="R975" s="148"/>
      <c r="S975" s="148"/>
      <c r="T975" s="197"/>
      <c r="U975" s="35"/>
      <c r="X975" s="148"/>
      <c r="Y975" s="148"/>
      <c r="Z975" s="148"/>
      <c r="AA975" s="228" t="b">
        <f t="shared" ca="1" si="165"/>
        <v>1</v>
      </c>
      <c r="AB975" s="228" t="b">
        <f t="shared" si="166"/>
        <v>0</v>
      </c>
      <c r="AC975" s="228" t="b">
        <f ca="1">AND(Accueil!$Z$100="Régulière",Accueil!$E$5="Oui",$AA975,NOT($AB975),OR($AE975="",Accueil!$E$7="",NOT(ISNUMBER(Accueil!$E$7)),$AE975&gt;=Accueil!$E$7))</f>
        <v>0</v>
      </c>
      <c r="AD975" s="228" t="b">
        <f ca="1">AND(Accueil!$Z$100="Régulière",Accueil!$E$8="Oui",$AA975,NOT($AB975),OR($AE975="",Accueil!$E$10="",NOT(ISNUMBER(Accueil!$E$10)),$AE975&gt;=Accueil!$E$10))</f>
        <v>0</v>
      </c>
      <c r="AE975" s="247" t="str">
        <f>IF(NOT(_xlfn.ISFORMULA(A975)),IF(ISNUMBER(A975),A975,IF(NOT(_xlfn.ISFORMULA(D975)),IF(AND(ISNUMBER(D975),D975&lt;&gt;0),Accueil!$B$7,IF(NOT(_xlfn.ISFORMULA(G975)),IF(AND(ISNUMBER(G975),G975&lt;&gt;0),Accueil!$B$7,""),"")),IF(NOT(_xlfn.ISFORMULA(G975)),IF(AND(ISNUMBER(G975),G975&lt;&gt;0),Accueil!$B$7,""),""))),IF(NOT(_xlfn.ISFORMULA(D975)),IF(AND(ISNUMBER(D975),D975&lt;&gt;0),Accueil!$B$7,IF(NOT(_xlfn.ISFORMULA(G975)),IF(AND(ISNUMBER(G975),G975&lt;&gt;0),Accueil!$B$7,""),"")),IF(NOT(_xlfn.ISFORMULA(G975)),IF(AND(ISNUMBER(G975),G975&lt;&gt;0),Accueil!$B$7,""),"")))</f>
        <v/>
      </c>
      <c r="AF975" s="231" t="str">
        <f t="shared" ca="1" si="167"/>
        <v/>
      </c>
      <c r="AG975" s="231">
        <f ca="1">IF($AC975,ROUND(IF(ISNUMBER(E975),E975,0)*(IF(OR(ISNUMBER(SEARCH("Non déductible",$C975)),ISNUMBER(SEARCH("Non deductible",$C975))),0,IF(ISNUMBER(SEARCH("Repas",$C975)),0.5,IF(ISNUMBER(SEARCH("Bureau à domicile",$C975)),Accueil!$B$13,IF(OR(ISNUMBER(SEARCH("Véhicule",$C975)),ISNUMBER(SEARCH("Vehicule",$C975)),ISNUMBER(SEARCH("vehicule",$C975))),Accueil!$B$14,IFERROR(VLOOKUP($C975,$L$3:$P$43,5,FALSE),1)))))),2),0)</f>
        <v>0</v>
      </c>
      <c r="AH975" s="231">
        <f ca="1">IF($AD975,ROUND(IF(ISNUMBER(F975),F975,0)*(IF(OR(ISNUMBER(SEARCH("Non déductible",$C975)),ISNUMBER(SEARCH("Non deductible",$C975))),0,IF(ISNUMBER(SEARCH("Repas",$C975)),0.5,IF(ISNUMBER(SEARCH("Bureau à domicile",$C975)),Accueil!$B$13,IF(OR(ISNUMBER(SEARCH("Véhicule",$C975)),ISNUMBER(SEARCH("Vehicule",$C975)),ISNUMBER(SEARCH("vehicule",$C975))),Accueil!$B$14,IFERROR(VLOOKUP($C975,$L$3:$P$43,5,FALSE),1)))))),2),0)</f>
        <v>0</v>
      </c>
    </row>
    <row r="976" spans="1:34" ht="20.100000000000001" customHeight="1" x14ac:dyDescent="0.25">
      <c r="A976" s="248" t="str">
        <f>IF(NOT(_xlfn.ISFORMULA(D976)),IF(AND(ISNUMBER(D976),D976&lt;&gt;0),Accueil!$B$7,IF(NOT(_xlfn.ISFORMULA(G976)),IF(AND(ISNUMBER(G976),G976&lt;&gt;0),Accueil!$B$7,""),"")),IF(NOT(_xlfn.ISFORMULA(G976)),IF(AND(ISNUMBER(G976),G976&lt;&gt;0),Accueil!$B$7,""),""))</f>
        <v/>
      </c>
      <c r="B976" s="37"/>
      <c r="C976" s="50"/>
      <c r="D976" s="249" t="str">
        <f t="shared" ca="1" si="158"/>
        <v/>
      </c>
      <c r="E976" s="223" t="str">
        <f t="shared" ca="1" si="159"/>
        <v/>
      </c>
      <c r="F976" s="223" t="str">
        <f t="shared" ca="1" si="160"/>
        <v/>
      </c>
      <c r="G976" s="224" t="str">
        <f t="shared" ca="1" si="161"/>
        <v/>
      </c>
      <c r="H976" s="255" t="str">
        <f t="shared" ca="1" si="162"/>
        <v/>
      </c>
      <c r="I976" s="251" t="str">
        <f t="shared" ca="1" si="163"/>
        <v/>
      </c>
      <c r="J976" s="244" t="str">
        <f t="shared" ca="1" si="164"/>
        <v/>
      </c>
      <c r="K976" s="35"/>
      <c r="L976" s="148"/>
      <c r="M976" s="148"/>
      <c r="N976" s="148"/>
      <c r="O976" s="148"/>
      <c r="P976" s="148"/>
      <c r="Q976" s="148"/>
      <c r="R976" s="148"/>
      <c r="S976" s="148"/>
      <c r="T976" s="197"/>
      <c r="U976" s="35"/>
      <c r="X976" s="148"/>
      <c r="Y976" s="148"/>
      <c r="Z976" s="148"/>
      <c r="AA976" s="228" t="b">
        <f t="shared" ca="1" si="165"/>
        <v>1</v>
      </c>
      <c r="AB976" s="228" t="b">
        <f t="shared" si="166"/>
        <v>0</v>
      </c>
      <c r="AC976" s="228" t="b">
        <f ca="1">AND(Accueil!$Z$100="Régulière",Accueil!$E$5="Oui",$AA976,NOT($AB976),OR($AE976="",Accueil!$E$7="",NOT(ISNUMBER(Accueil!$E$7)),$AE976&gt;=Accueil!$E$7))</f>
        <v>0</v>
      </c>
      <c r="AD976" s="228" t="b">
        <f ca="1">AND(Accueil!$Z$100="Régulière",Accueil!$E$8="Oui",$AA976,NOT($AB976),OR($AE976="",Accueil!$E$10="",NOT(ISNUMBER(Accueil!$E$10)),$AE976&gt;=Accueil!$E$10))</f>
        <v>0</v>
      </c>
      <c r="AE976" s="247" t="str">
        <f>IF(NOT(_xlfn.ISFORMULA(A976)),IF(ISNUMBER(A976),A976,IF(NOT(_xlfn.ISFORMULA(D976)),IF(AND(ISNUMBER(D976),D976&lt;&gt;0),Accueil!$B$7,IF(NOT(_xlfn.ISFORMULA(G976)),IF(AND(ISNUMBER(G976),G976&lt;&gt;0),Accueil!$B$7,""),"")),IF(NOT(_xlfn.ISFORMULA(G976)),IF(AND(ISNUMBER(G976),G976&lt;&gt;0),Accueil!$B$7,""),""))),IF(NOT(_xlfn.ISFORMULA(D976)),IF(AND(ISNUMBER(D976),D976&lt;&gt;0),Accueil!$B$7,IF(NOT(_xlfn.ISFORMULA(G976)),IF(AND(ISNUMBER(G976),G976&lt;&gt;0),Accueil!$B$7,""),"")),IF(NOT(_xlfn.ISFORMULA(G976)),IF(AND(ISNUMBER(G976),G976&lt;&gt;0),Accueil!$B$7,""),"")))</f>
        <v/>
      </c>
      <c r="AF976" s="231" t="str">
        <f t="shared" ca="1" si="167"/>
        <v/>
      </c>
      <c r="AG976" s="231">
        <f ca="1">IF($AC976,ROUND(IF(ISNUMBER(E976),E976,0)*(IF(OR(ISNUMBER(SEARCH("Non déductible",$C976)),ISNUMBER(SEARCH("Non deductible",$C976))),0,IF(ISNUMBER(SEARCH("Repas",$C976)),0.5,IF(ISNUMBER(SEARCH("Bureau à domicile",$C976)),Accueil!$B$13,IF(OR(ISNUMBER(SEARCH("Véhicule",$C976)),ISNUMBER(SEARCH("Vehicule",$C976)),ISNUMBER(SEARCH("vehicule",$C976))),Accueil!$B$14,IFERROR(VLOOKUP($C976,$L$3:$P$43,5,FALSE),1)))))),2),0)</f>
        <v>0</v>
      </c>
      <c r="AH976" s="231">
        <f ca="1">IF($AD976,ROUND(IF(ISNUMBER(F976),F976,0)*(IF(OR(ISNUMBER(SEARCH("Non déductible",$C976)),ISNUMBER(SEARCH("Non deductible",$C976))),0,IF(ISNUMBER(SEARCH("Repas",$C976)),0.5,IF(ISNUMBER(SEARCH("Bureau à domicile",$C976)),Accueil!$B$13,IF(OR(ISNUMBER(SEARCH("Véhicule",$C976)),ISNUMBER(SEARCH("Vehicule",$C976)),ISNUMBER(SEARCH("vehicule",$C976))),Accueil!$B$14,IFERROR(VLOOKUP($C976,$L$3:$P$43,5,FALSE),1)))))),2),0)</f>
        <v>0</v>
      </c>
    </row>
    <row r="977" spans="1:34" ht="20.100000000000001" customHeight="1" x14ac:dyDescent="0.25">
      <c r="A977" s="248" t="str">
        <f>IF(NOT(_xlfn.ISFORMULA(D977)),IF(AND(ISNUMBER(D977),D977&lt;&gt;0),Accueil!$B$7,IF(NOT(_xlfn.ISFORMULA(G977)),IF(AND(ISNUMBER(G977),G977&lt;&gt;0),Accueil!$B$7,""),"")),IF(NOT(_xlfn.ISFORMULA(G977)),IF(AND(ISNUMBER(G977),G977&lt;&gt;0),Accueil!$B$7,""),""))</f>
        <v/>
      </c>
      <c r="B977" s="37"/>
      <c r="C977" s="50"/>
      <c r="D977" s="249" t="str">
        <f t="shared" ca="1" si="158"/>
        <v/>
      </c>
      <c r="E977" s="223" t="str">
        <f t="shared" ca="1" si="159"/>
        <v/>
      </c>
      <c r="F977" s="223" t="str">
        <f t="shared" ca="1" si="160"/>
        <v/>
      </c>
      <c r="G977" s="224" t="str">
        <f t="shared" ca="1" si="161"/>
        <v/>
      </c>
      <c r="H977" s="255" t="str">
        <f t="shared" ca="1" si="162"/>
        <v/>
      </c>
      <c r="I977" s="251" t="str">
        <f t="shared" ca="1" si="163"/>
        <v/>
      </c>
      <c r="J977" s="244" t="str">
        <f t="shared" ca="1" si="164"/>
        <v/>
      </c>
      <c r="K977" s="35"/>
      <c r="L977" s="148"/>
      <c r="M977" s="148"/>
      <c r="N977" s="148"/>
      <c r="O977" s="148"/>
      <c r="P977" s="148"/>
      <c r="Q977" s="148"/>
      <c r="R977" s="148"/>
      <c r="S977" s="148"/>
      <c r="T977" s="197"/>
      <c r="U977" s="35"/>
      <c r="X977" s="148"/>
      <c r="Y977" s="148"/>
      <c r="Z977" s="148"/>
      <c r="AA977" s="228" t="b">
        <f t="shared" ca="1" si="165"/>
        <v>1</v>
      </c>
      <c r="AB977" s="228" t="b">
        <f t="shared" si="166"/>
        <v>0</v>
      </c>
      <c r="AC977" s="228" t="b">
        <f ca="1">AND(Accueil!$Z$100="Régulière",Accueil!$E$5="Oui",$AA977,NOT($AB977),OR($AE977="",Accueil!$E$7="",NOT(ISNUMBER(Accueil!$E$7)),$AE977&gt;=Accueil!$E$7))</f>
        <v>0</v>
      </c>
      <c r="AD977" s="228" t="b">
        <f ca="1">AND(Accueil!$Z$100="Régulière",Accueil!$E$8="Oui",$AA977,NOT($AB977),OR($AE977="",Accueil!$E$10="",NOT(ISNUMBER(Accueil!$E$10)),$AE977&gt;=Accueil!$E$10))</f>
        <v>0</v>
      </c>
      <c r="AE977" s="247" t="str">
        <f>IF(NOT(_xlfn.ISFORMULA(A977)),IF(ISNUMBER(A977),A977,IF(NOT(_xlfn.ISFORMULA(D977)),IF(AND(ISNUMBER(D977),D977&lt;&gt;0),Accueil!$B$7,IF(NOT(_xlfn.ISFORMULA(G977)),IF(AND(ISNUMBER(G977),G977&lt;&gt;0),Accueil!$B$7,""),"")),IF(NOT(_xlfn.ISFORMULA(G977)),IF(AND(ISNUMBER(G977),G977&lt;&gt;0),Accueil!$B$7,""),""))),IF(NOT(_xlfn.ISFORMULA(D977)),IF(AND(ISNUMBER(D977),D977&lt;&gt;0),Accueil!$B$7,IF(NOT(_xlfn.ISFORMULA(G977)),IF(AND(ISNUMBER(G977),G977&lt;&gt;0),Accueil!$B$7,""),"")),IF(NOT(_xlfn.ISFORMULA(G977)),IF(AND(ISNUMBER(G977),G977&lt;&gt;0),Accueil!$B$7,""),"")))</f>
        <v/>
      </c>
      <c r="AF977" s="231" t="str">
        <f t="shared" ca="1" si="167"/>
        <v/>
      </c>
      <c r="AG977" s="231">
        <f ca="1">IF($AC977,ROUND(IF(ISNUMBER(E977),E977,0)*(IF(OR(ISNUMBER(SEARCH("Non déductible",$C977)),ISNUMBER(SEARCH("Non deductible",$C977))),0,IF(ISNUMBER(SEARCH("Repas",$C977)),0.5,IF(ISNUMBER(SEARCH("Bureau à domicile",$C977)),Accueil!$B$13,IF(OR(ISNUMBER(SEARCH("Véhicule",$C977)),ISNUMBER(SEARCH("Vehicule",$C977)),ISNUMBER(SEARCH("vehicule",$C977))),Accueil!$B$14,IFERROR(VLOOKUP($C977,$L$3:$P$43,5,FALSE),1)))))),2),0)</f>
        <v>0</v>
      </c>
      <c r="AH977" s="231">
        <f ca="1">IF($AD977,ROUND(IF(ISNUMBER(F977),F977,0)*(IF(OR(ISNUMBER(SEARCH("Non déductible",$C977)),ISNUMBER(SEARCH("Non deductible",$C977))),0,IF(ISNUMBER(SEARCH("Repas",$C977)),0.5,IF(ISNUMBER(SEARCH("Bureau à domicile",$C977)),Accueil!$B$13,IF(OR(ISNUMBER(SEARCH("Véhicule",$C977)),ISNUMBER(SEARCH("Vehicule",$C977)),ISNUMBER(SEARCH("vehicule",$C977))),Accueil!$B$14,IFERROR(VLOOKUP($C977,$L$3:$P$43,5,FALSE),1)))))),2),0)</f>
        <v>0</v>
      </c>
    </row>
    <row r="978" spans="1:34" ht="20.100000000000001" customHeight="1" x14ac:dyDescent="0.25">
      <c r="A978" s="248" t="str">
        <f>IF(NOT(_xlfn.ISFORMULA(D978)),IF(AND(ISNUMBER(D978),D978&lt;&gt;0),Accueil!$B$7,IF(NOT(_xlfn.ISFORMULA(G978)),IF(AND(ISNUMBER(G978),G978&lt;&gt;0),Accueil!$B$7,""),"")),IF(NOT(_xlfn.ISFORMULA(G978)),IF(AND(ISNUMBER(G978),G978&lt;&gt;0),Accueil!$B$7,""),""))</f>
        <v/>
      </c>
      <c r="B978" s="37"/>
      <c r="C978" s="50"/>
      <c r="D978" s="249" t="str">
        <f t="shared" ca="1" si="158"/>
        <v/>
      </c>
      <c r="E978" s="223" t="str">
        <f t="shared" ca="1" si="159"/>
        <v/>
      </c>
      <c r="F978" s="223" t="str">
        <f t="shared" ca="1" si="160"/>
        <v/>
      </c>
      <c r="G978" s="224" t="str">
        <f t="shared" ca="1" si="161"/>
        <v/>
      </c>
      <c r="H978" s="255" t="str">
        <f t="shared" ca="1" si="162"/>
        <v/>
      </c>
      <c r="I978" s="251" t="str">
        <f t="shared" ca="1" si="163"/>
        <v/>
      </c>
      <c r="J978" s="244" t="str">
        <f t="shared" ca="1" si="164"/>
        <v/>
      </c>
      <c r="K978" s="35"/>
      <c r="L978" s="148"/>
      <c r="M978" s="148"/>
      <c r="N978" s="148"/>
      <c r="O978" s="148"/>
      <c r="P978" s="148"/>
      <c r="Q978" s="148"/>
      <c r="R978" s="148"/>
      <c r="S978" s="148"/>
      <c r="T978" s="197"/>
      <c r="U978" s="35"/>
      <c r="X978" s="148"/>
      <c r="Y978" s="148"/>
      <c r="Z978" s="148"/>
      <c r="AA978" s="228" t="b">
        <f t="shared" ca="1" si="165"/>
        <v>1</v>
      </c>
      <c r="AB978" s="228" t="b">
        <f t="shared" si="166"/>
        <v>0</v>
      </c>
      <c r="AC978" s="228" t="b">
        <f ca="1">AND(Accueil!$Z$100="Régulière",Accueil!$E$5="Oui",$AA978,NOT($AB978),OR($AE978="",Accueil!$E$7="",NOT(ISNUMBER(Accueil!$E$7)),$AE978&gt;=Accueil!$E$7))</f>
        <v>0</v>
      </c>
      <c r="AD978" s="228" t="b">
        <f ca="1">AND(Accueil!$Z$100="Régulière",Accueil!$E$8="Oui",$AA978,NOT($AB978),OR($AE978="",Accueil!$E$10="",NOT(ISNUMBER(Accueil!$E$10)),$AE978&gt;=Accueil!$E$10))</f>
        <v>0</v>
      </c>
      <c r="AE978" s="247" t="str">
        <f>IF(NOT(_xlfn.ISFORMULA(A978)),IF(ISNUMBER(A978),A978,IF(NOT(_xlfn.ISFORMULA(D978)),IF(AND(ISNUMBER(D978),D978&lt;&gt;0),Accueil!$B$7,IF(NOT(_xlfn.ISFORMULA(G978)),IF(AND(ISNUMBER(G978),G978&lt;&gt;0),Accueil!$B$7,""),"")),IF(NOT(_xlfn.ISFORMULA(G978)),IF(AND(ISNUMBER(G978),G978&lt;&gt;0),Accueil!$B$7,""),""))),IF(NOT(_xlfn.ISFORMULA(D978)),IF(AND(ISNUMBER(D978),D978&lt;&gt;0),Accueil!$B$7,IF(NOT(_xlfn.ISFORMULA(G978)),IF(AND(ISNUMBER(G978),G978&lt;&gt;0),Accueil!$B$7,""),"")),IF(NOT(_xlfn.ISFORMULA(G978)),IF(AND(ISNUMBER(G978),G978&lt;&gt;0),Accueil!$B$7,""),"")))</f>
        <v/>
      </c>
      <c r="AF978" s="231" t="str">
        <f t="shared" ca="1" si="167"/>
        <v/>
      </c>
      <c r="AG978" s="231">
        <f ca="1">IF($AC978,ROUND(IF(ISNUMBER(E978),E978,0)*(IF(OR(ISNUMBER(SEARCH("Non déductible",$C978)),ISNUMBER(SEARCH("Non deductible",$C978))),0,IF(ISNUMBER(SEARCH("Repas",$C978)),0.5,IF(ISNUMBER(SEARCH("Bureau à domicile",$C978)),Accueil!$B$13,IF(OR(ISNUMBER(SEARCH("Véhicule",$C978)),ISNUMBER(SEARCH("Vehicule",$C978)),ISNUMBER(SEARCH("vehicule",$C978))),Accueil!$B$14,IFERROR(VLOOKUP($C978,$L$3:$P$43,5,FALSE),1)))))),2),0)</f>
        <v>0</v>
      </c>
      <c r="AH978" s="231">
        <f ca="1">IF($AD978,ROUND(IF(ISNUMBER(F978),F978,0)*(IF(OR(ISNUMBER(SEARCH("Non déductible",$C978)),ISNUMBER(SEARCH("Non deductible",$C978))),0,IF(ISNUMBER(SEARCH("Repas",$C978)),0.5,IF(ISNUMBER(SEARCH("Bureau à domicile",$C978)),Accueil!$B$13,IF(OR(ISNUMBER(SEARCH("Véhicule",$C978)),ISNUMBER(SEARCH("Vehicule",$C978)),ISNUMBER(SEARCH("vehicule",$C978))),Accueil!$B$14,IFERROR(VLOOKUP($C978,$L$3:$P$43,5,FALSE),1)))))),2),0)</f>
        <v>0</v>
      </c>
    </row>
    <row r="979" spans="1:34" ht="20.100000000000001" customHeight="1" x14ac:dyDescent="0.25">
      <c r="A979" s="248" t="str">
        <f>IF(NOT(_xlfn.ISFORMULA(D979)),IF(AND(ISNUMBER(D979),D979&lt;&gt;0),Accueil!$B$7,IF(NOT(_xlfn.ISFORMULA(G979)),IF(AND(ISNUMBER(G979),G979&lt;&gt;0),Accueil!$B$7,""),"")),IF(NOT(_xlfn.ISFORMULA(G979)),IF(AND(ISNUMBER(G979),G979&lt;&gt;0),Accueil!$B$7,""),""))</f>
        <v/>
      </c>
      <c r="B979" s="37"/>
      <c r="C979" s="50"/>
      <c r="D979" s="249" t="str">
        <f t="shared" ca="1" si="158"/>
        <v/>
      </c>
      <c r="E979" s="223" t="str">
        <f t="shared" ca="1" si="159"/>
        <v/>
      </c>
      <c r="F979" s="223" t="str">
        <f t="shared" ca="1" si="160"/>
        <v/>
      </c>
      <c r="G979" s="224" t="str">
        <f t="shared" ca="1" si="161"/>
        <v/>
      </c>
      <c r="H979" s="255" t="str">
        <f t="shared" ca="1" si="162"/>
        <v/>
      </c>
      <c r="I979" s="251" t="str">
        <f t="shared" ca="1" si="163"/>
        <v/>
      </c>
      <c r="J979" s="244" t="str">
        <f t="shared" ca="1" si="164"/>
        <v/>
      </c>
      <c r="K979" s="35"/>
      <c r="L979" s="148"/>
      <c r="M979" s="148"/>
      <c r="N979" s="148"/>
      <c r="O979" s="148"/>
      <c r="P979" s="148"/>
      <c r="Q979" s="148"/>
      <c r="R979" s="148"/>
      <c r="S979" s="148"/>
      <c r="T979" s="197"/>
      <c r="U979" s="35"/>
      <c r="X979" s="148"/>
      <c r="Y979" s="148"/>
      <c r="Z979" s="148"/>
      <c r="AA979" s="228" t="b">
        <f t="shared" ca="1" si="165"/>
        <v>1</v>
      </c>
      <c r="AB979" s="228" t="b">
        <f t="shared" si="166"/>
        <v>0</v>
      </c>
      <c r="AC979" s="228" t="b">
        <f ca="1">AND(Accueil!$Z$100="Régulière",Accueil!$E$5="Oui",$AA979,NOT($AB979),OR($AE979="",Accueil!$E$7="",NOT(ISNUMBER(Accueil!$E$7)),$AE979&gt;=Accueil!$E$7))</f>
        <v>0</v>
      </c>
      <c r="AD979" s="228" t="b">
        <f ca="1">AND(Accueil!$Z$100="Régulière",Accueil!$E$8="Oui",$AA979,NOT($AB979),OR($AE979="",Accueil!$E$10="",NOT(ISNUMBER(Accueil!$E$10)),$AE979&gt;=Accueil!$E$10))</f>
        <v>0</v>
      </c>
      <c r="AE979" s="247" t="str">
        <f>IF(NOT(_xlfn.ISFORMULA(A979)),IF(ISNUMBER(A979),A979,IF(NOT(_xlfn.ISFORMULA(D979)),IF(AND(ISNUMBER(D979),D979&lt;&gt;0),Accueil!$B$7,IF(NOT(_xlfn.ISFORMULA(G979)),IF(AND(ISNUMBER(G979),G979&lt;&gt;0),Accueil!$B$7,""),"")),IF(NOT(_xlfn.ISFORMULA(G979)),IF(AND(ISNUMBER(G979),G979&lt;&gt;0),Accueil!$B$7,""),""))),IF(NOT(_xlfn.ISFORMULA(D979)),IF(AND(ISNUMBER(D979),D979&lt;&gt;0),Accueil!$B$7,IF(NOT(_xlfn.ISFORMULA(G979)),IF(AND(ISNUMBER(G979),G979&lt;&gt;0),Accueil!$B$7,""),"")),IF(NOT(_xlfn.ISFORMULA(G979)),IF(AND(ISNUMBER(G979),G979&lt;&gt;0),Accueil!$B$7,""),"")))</f>
        <v/>
      </c>
      <c r="AF979" s="231" t="str">
        <f t="shared" ca="1" si="167"/>
        <v/>
      </c>
      <c r="AG979" s="231">
        <f ca="1">IF($AC979,ROUND(IF(ISNUMBER(E979),E979,0)*(IF(OR(ISNUMBER(SEARCH("Non déductible",$C979)),ISNUMBER(SEARCH("Non deductible",$C979))),0,IF(ISNUMBER(SEARCH("Repas",$C979)),0.5,IF(ISNUMBER(SEARCH("Bureau à domicile",$C979)),Accueil!$B$13,IF(OR(ISNUMBER(SEARCH("Véhicule",$C979)),ISNUMBER(SEARCH("Vehicule",$C979)),ISNUMBER(SEARCH("vehicule",$C979))),Accueil!$B$14,IFERROR(VLOOKUP($C979,$L$3:$P$43,5,FALSE),1)))))),2),0)</f>
        <v>0</v>
      </c>
      <c r="AH979" s="231">
        <f ca="1">IF($AD979,ROUND(IF(ISNUMBER(F979),F979,0)*(IF(OR(ISNUMBER(SEARCH("Non déductible",$C979)),ISNUMBER(SEARCH("Non deductible",$C979))),0,IF(ISNUMBER(SEARCH("Repas",$C979)),0.5,IF(ISNUMBER(SEARCH("Bureau à domicile",$C979)),Accueil!$B$13,IF(OR(ISNUMBER(SEARCH("Véhicule",$C979)),ISNUMBER(SEARCH("Vehicule",$C979)),ISNUMBER(SEARCH("vehicule",$C979))),Accueil!$B$14,IFERROR(VLOOKUP($C979,$L$3:$P$43,5,FALSE),1)))))),2),0)</f>
        <v>0</v>
      </c>
    </row>
    <row r="980" spans="1:34" ht="20.100000000000001" customHeight="1" x14ac:dyDescent="0.25">
      <c r="A980" s="248" t="str">
        <f>IF(NOT(_xlfn.ISFORMULA(D980)),IF(AND(ISNUMBER(D980),D980&lt;&gt;0),Accueil!$B$7,IF(NOT(_xlfn.ISFORMULA(G980)),IF(AND(ISNUMBER(G980),G980&lt;&gt;0),Accueil!$B$7,""),"")),IF(NOT(_xlfn.ISFORMULA(G980)),IF(AND(ISNUMBER(G980),G980&lt;&gt;0),Accueil!$B$7,""),""))</f>
        <v/>
      </c>
      <c r="B980" s="37"/>
      <c r="C980" s="50"/>
      <c r="D980" s="249" t="str">
        <f t="shared" ca="1" si="158"/>
        <v/>
      </c>
      <c r="E980" s="223" t="str">
        <f t="shared" ca="1" si="159"/>
        <v/>
      </c>
      <c r="F980" s="223" t="str">
        <f t="shared" ca="1" si="160"/>
        <v/>
      </c>
      <c r="G980" s="224" t="str">
        <f t="shared" ca="1" si="161"/>
        <v/>
      </c>
      <c r="H980" s="255" t="str">
        <f t="shared" ca="1" si="162"/>
        <v/>
      </c>
      <c r="I980" s="251" t="str">
        <f t="shared" ca="1" si="163"/>
        <v/>
      </c>
      <c r="J980" s="244" t="str">
        <f t="shared" ca="1" si="164"/>
        <v/>
      </c>
      <c r="K980" s="35"/>
      <c r="L980" s="148"/>
      <c r="M980" s="148"/>
      <c r="N980" s="148"/>
      <c r="O980" s="148"/>
      <c r="P980" s="148"/>
      <c r="Q980" s="148"/>
      <c r="R980" s="148"/>
      <c r="S980" s="148"/>
      <c r="T980" s="197"/>
      <c r="U980" s="35"/>
      <c r="X980" s="148"/>
      <c r="Y980" s="148"/>
      <c r="Z980" s="148"/>
      <c r="AA980" s="228" t="b">
        <f t="shared" ca="1" si="165"/>
        <v>1</v>
      </c>
      <c r="AB980" s="228" t="b">
        <f t="shared" si="166"/>
        <v>0</v>
      </c>
      <c r="AC980" s="228" t="b">
        <f ca="1">AND(Accueil!$Z$100="Régulière",Accueil!$E$5="Oui",$AA980,NOT($AB980),OR($AE980="",Accueil!$E$7="",NOT(ISNUMBER(Accueil!$E$7)),$AE980&gt;=Accueil!$E$7))</f>
        <v>0</v>
      </c>
      <c r="AD980" s="228" t="b">
        <f ca="1">AND(Accueil!$Z$100="Régulière",Accueil!$E$8="Oui",$AA980,NOT($AB980),OR($AE980="",Accueil!$E$10="",NOT(ISNUMBER(Accueil!$E$10)),$AE980&gt;=Accueil!$E$10))</f>
        <v>0</v>
      </c>
      <c r="AE980" s="247" t="str">
        <f>IF(NOT(_xlfn.ISFORMULA(A980)),IF(ISNUMBER(A980),A980,IF(NOT(_xlfn.ISFORMULA(D980)),IF(AND(ISNUMBER(D980),D980&lt;&gt;0),Accueil!$B$7,IF(NOT(_xlfn.ISFORMULA(G980)),IF(AND(ISNUMBER(G980),G980&lt;&gt;0),Accueil!$B$7,""),"")),IF(NOT(_xlfn.ISFORMULA(G980)),IF(AND(ISNUMBER(G980),G980&lt;&gt;0),Accueil!$B$7,""),""))),IF(NOT(_xlfn.ISFORMULA(D980)),IF(AND(ISNUMBER(D980),D980&lt;&gt;0),Accueil!$B$7,IF(NOT(_xlfn.ISFORMULA(G980)),IF(AND(ISNUMBER(G980),G980&lt;&gt;0),Accueil!$B$7,""),"")),IF(NOT(_xlfn.ISFORMULA(G980)),IF(AND(ISNUMBER(G980),G980&lt;&gt;0),Accueil!$B$7,""),"")))</f>
        <v/>
      </c>
      <c r="AF980" s="231" t="str">
        <f t="shared" ca="1" si="167"/>
        <v/>
      </c>
      <c r="AG980" s="231">
        <f ca="1">IF($AC980,ROUND(IF(ISNUMBER(E980),E980,0)*(IF(OR(ISNUMBER(SEARCH("Non déductible",$C980)),ISNUMBER(SEARCH("Non deductible",$C980))),0,IF(ISNUMBER(SEARCH("Repas",$C980)),0.5,IF(ISNUMBER(SEARCH("Bureau à domicile",$C980)),Accueil!$B$13,IF(OR(ISNUMBER(SEARCH("Véhicule",$C980)),ISNUMBER(SEARCH("Vehicule",$C980)),ISNUMBER(SEARCH("vehicule",$C980))),Accueil!$B$14,IFERROR(VLOOKUP($C980,$L$3:$P$43,5,FALSE),1)))))),2),0)</f>
        <v>0</v>
      </c>
      <c r="AH980" s="231">
        <f ca="1">IF($AD980,ROUND(IF(ISNUMBER(F980),F980,0)*(IF(OR(ISNUMBER(SEARCH("Non déductible",$C980)),ISNUMBER(SEARCH("Non deductible",$C980))),0,IF(ISNUMBER(SEARCH("Repas",$C980)),0.5,IF(ISNUMBER(SEARCH("Bureau à domicile",$C980)),Accueil!$B$13,IF(OR(ISNUMBER(SEARCH("Véhicule",$C980)),ISNUMBER(SEARCH("Vehicule",$C980)),ISNUMBER(SEARCH("vehicule",$C980))),Accueil!$B$14,IFERROR(VLOOKUP($C980,$L$3:$P$43,5,FALSE),1)))))),2),0)</f>
        <v>0</v>
      </c>
    </row>
    <row r="981" spans="1:34" ht="20.100000000000001" customHeight="1" x14ac:dyDescent="0.25">
      <c r="A981" s="248" t="str">
        <f>IF(NOT(_xlfn.ISFORMULA(D981)),IF(AND(ISNUMBER(D981),D981&lt;&gt;0),Accueil!$B$7,IF(NOT(_xlfn.ISFORMULA(G981)),IF(AND(ISNUMBER(G981),G981&lt;&gt;0),Accueil!$B$7,""),"")),IF(NOT(_xlfn.ISFORMULA(G981)),IF(AND(ISNUMBER(G981),G981&lt;&gt;0),Accueil!$B$7,""),""))</f>
        <v/>
      </c>
      <c r="B981" s="37"/>
      <c r="C981" s="50"/>
      <c r="D981" s="249" t="str">
        <f t="shared" ca="1" si="158"/>
        <v/>
      </c>
      <c r="E981" s="223" t="str">
        <f t="shared" ca="1" si="159"/>
        <v/>
      </c>
      <c r="F981" s="223" t="str">
        <f t="shared" ca="1" si="160"/>
        <v/>
      </c>
      <c r="G981" s="224" t="str">
        <f t="shared" ca="1" si="161"/>
        <v/>
      </c>
      <c r="H981" s="255" t="str">
        <f t="shared" ca="1" si="162"/>
        <v/>
      </c>
      <c r="I981" s="251" t="str">
        <f t="shared" ca="1" si="163"/>
        <v/>
      </c>
      <c r="J981" s="244" t="str">
        <f t="shared" ca="1" si="164"/>
        <v/>
      </c>
      <c r="K981" s="35"/>
      <c r="L981" s="148"/>
      <c r="M981" s="148"/>
      <c r="N981" s="148"/>
      <c r="O981" s="148"/>
      <c r="P981" s="148"/>
      <c r="Q981" s="148"/>
      <c r="R981" s="148"/>
      <c r="S981" s="148"/>
      <c r="T981" s="197"/>
      <c r="U981" s="35"/>
      <c r="X981" s="148"/>
      <c r="Y981" s="148"/>
      <c r="Z981" s="148"/>
      <c r="AA981" s="228" t="b">
        <f t="shared" ca="1" si="165"/>
        <v>1</v>
      </c>
      <c r="AB981" s="228" t="b">
        <f t="shared" si="166"/>
        <v>0</v>
      </c>
      <c r="AC981" s="228" t="b">
        <f ca="1">AND(Accueil!$Z$100="Régulière",Accueil!$E$5="Oui",$AA981,NOT($AB981),OR($AE981="",Accueil!$E$7="",NOT(ISNUMBER(Accueil!$E$7)),$AE981&gt;=Accueil!$E$7))</f>
        <v>0</v>
      </c>
      <c r="AD981" s="228" t="b">
        <f ca="1">AND(Accueil!$Z$100="Régulière",Accueil!$E$8="Oui",$AA981,NOT($AB981),OR($AE981="",Accueil!$E$10="",NOT(ISNUMBER(Accueil!$E$10)),$AE981&gt;=Accueil!$E$10))</f>
        <v>0</v>
      </c>
      <c r="AE981" s="247" t="str">
        <f>IF(NOT(_xlfn.ISFORMULA(A981)),IF(ISNUMBER(A981),A981,IF(NOT(_xlfn.ISFORMULA(D981)),IF(AND(ISNUMBER(D981),D981&lt;&gt;0),Accueil!$B$7,IF(NOT(_xlfn.ISFORMULA(G981)),IF(AND(ISNUMBER(G981),G981&lt;&gt;0),Accueil!$B$7,""),"")),IF(NOT(_xlfn.ISFORMULA(G981)),IF(AND(ISNUMBER(G981),G981&lt;&gt;0),Accueil!$B$7,""),""))),IF(NOT(_xlfn.ISFORMULA(D981)),IF(AND(ISNUMBER(D981),D981&lt;&gt;0),Accueil!$B$7,IF(NOT(_xlfn.ISFORMULA(G981)),IF(AND(ISNUMBER(G981),G981&lt;&gt;0),Accueil!$B$7,""),"")),IF(NOT(_xlfn.ISFORMULA(G981)),IF(AND(ISNUMBER(G981),G981&lt;&gt;0),Accueil!$B$7,""),"")))</f>
        <v/>
      </c>
      <c r="AF981" s="231" t="str">
        <f t="shared" ca="1" si="167"/>
        <v/>
      </c>
      <c r="AG981" s="231">
        <f ca="1">IF($AC981,ROUND(IF(ISNUMBER(E981),E981,0)*(IF(OR(ISNUMBER(SEARCH("Non déductible",$C981)),ISNUMBER(SEARCH("Non deductible",$C981))),0,IF(ISNUMBER(SEARCH("Repas",$C981)),0.5,IF(ISNUMBER(SEARCH("Bureau à domicile",$C981)),Accueil!$B$13,IF(OR(ISNUMBER(SEARCH("Véhicule",$C981)),ISNUMBER(SEARCH("Vehicule",$C981)),ISNUMBER(SEARCH("vehicule",$C981))),Accueil!$B$14,IFERROR(VLOOKUP($C981,$L$3:$P$43,5,FALSE),1)))))),2),0)</f>
        <v>0</v>
      </c>
      <c r="AH981" s="231">
        <f ca="1">IF($AD981,ROUND(IF(ISNUMBER(F981),F981,0)*(IF(OR(ISNUMBER(SEARCH("Non déductible",$C981)),ISNUMBER(SEARCH("Non deductible",$C981))),0,IF(ISNUMBER(SEARCH("Repas",$C981)),0.5,IF(ISNUMBER(SEARCH("Bureau à domicile",$C981)),Accueil!$B$13,IF(OR(ISNUMBER(SEARCH("Véhicule",$C981)),ISNUMBER(SEARCH("Vehicule",$C981)),ISNUMBER(SEARCH("vehicule",$C981))),Accueil!$B$14,IFERROR(VLOOKUP($C981,$L$3:$P$43,5,FALSE),1)))))),2),0)</f>
        <v>0</v>
      </c>
    </row>
    <row r="982" spans="1:34" ht="20.100000000000001" customHeight="1" x14ac:dyDescent="0.25">
      <c r="A982" s="248" t="str">
        <f>IF(NOT(_xlfn.ISFORMULA(D982)),IF(AND(ISNUMBER(D982),D982&lt;&gt;0),Accueil!$B$7,IF(NOT(_xlfn.ISFORMULA(G982)),IF(AND(ISNUMBER(G982),G982&lt;&gt;0),Accueil!$B$7,""),"")),IF(NOT(_xlfn.ISFORMULA(G982)),IF(AND(ISNUMBER(G982),G982&lt;&gt;0),Accueil!$B$7,""),""))</f>
        <v/>
      </c>
      <c r="B982" s="37"/>
      <c r="C982" s="50"/>
      <c r="D982" s="249" t="str">
        <f t="shared" ca="1" si="158"/>
        <v/>
      </c>
      <c r="E982" s="223" t="str">
        <f t="shared" ca="1" si="159"/>
        <v/>
      </c>
      <c r="F982" s="223" t="str">
        <f t="shared" ca="1" si="160"/>
        <v/>
      </c>
      <c r="G982" s="224" t="str">
        <f t="shared" ca="1" si="161"/>
        <v/>
      </c>
      <c r="H982" s="255" t="str">
        <f t="shared" ca="1" si="162"/>
        <v/>
      </c>
      <c r="I982" s="251" t="str">
        <f t="shared" ca="1" si="163"/>
        <v/>
      </c>
      <c r="J982" s="244" t="str">
        <f t="shared" ca="1" si="164"/>
        <v/>
      </c>
      <c r="K982" s="35"/>
      <c r="L982" s="148"/>
      <c r="M982" s="148"/>
      <c r="N982" s="148"/>
      <c r="O982" s="148"/>
      <c r="P982" s="148"/>
      <c r="Q982" s="148"/>
      <c r="R982" s="148"/>
      <c r="S982" s="148"/>
      <c r="T982" s="197"/>
      <c r="U982" s="35"/>
      <c r="X982" s="148"/>
      <c r="Y982" s="148"/>
      <c r="Z982" s="148"/>
      <c r="AA982" s="228" t="b">
        <f t="shared" ca="1" si="165"/>
        <v>1</v>
      </c>
      <c r="AB982" s="228" t="b">
        <f t="shared" si="166"/>
        <v>0</v>
      </c>
      <c r="AC982" s="228" t="b">
        <f ca="1">AND(Accueil!$Z$100="Régulière",Accueil!$E$5="Oui",$AA982,NOT($AB982),OR($AE982="",Accueil!$E$7="",NOT(ISNUMBER(Accueil!$E$7)),$AE982&gt;=Accueil!$E$7))</f>
        <v>0</v>
      </c>
      <c r="AD982" s="228" t="b">
        <f ca="1">AND(Accueil!$Z$100="Régulière",Accueil!$E$8="Oui",$AA982,NOT($AB982),OR($AE982="",Accueil!$E$10="",NOT(ISNUMBER(Accueil!$E$10)),$AE982&gt;=Accueil!$E$10))</f>
        <v>0</v>
      </c>
      <c r="AE982" s="247" t="str">
        <f>IF(NOT(_xlfn.ISFORMULA(A982)),IF(ISNUMBER(A982),A982,IF(NOT(_xlfn.ISFORMULA(D982)),IF(AND(ISNUMBER(D982),D982&lt;&gt;0),Accueil!$B$7,IF(NOT(_xlfn.ISFORMULA(G982)),IF(AND(ISNUMBER(G982),G982&lt;&gt;0),Accueil!$B$7,""),"")),IF(NOT(_xlfn.ISFORMULA(G982)),IF(AND(ISNUMBER(G982),G982&lt;&gt;0),Accueil!$B$7,""),""))),IF(NOT(_xlfn.ISFORMULA(D982)),IF(AND(ISNUMBER(D982),D982&lt;&gt;0),Accueil!$B$7,IF(NOT(_xlfn.ISFORMULA(G982)),IF(AND(ISNUMBER(G982),G982&lt;&gt;0),Accueil!$B$7,""),"")),IF(NOT(_xlfn.ISFORMULA(G982)),IF(AND(ISNUMBER(G982),G982&lt;&gt;0),Accueil!$B$7,""),"")))</f>
        <v/>
      </c>
      <c r="AF982" s="231" t="str">
        <f t="shared" ca="1" si="167"/>
        <v/>
      </c>
      <c r="AG982" s="231">
        <f ca="1">IF($AC982,ROUND(IF(ISNUMBER(E982),E982,0)*(IF(OR(ISNUMBER(SEARCH("Non déductible",$C982)),ISNUMBER(SEARCH("Non deductible",$C982))),0,IF(ISNUMBER(SEARCH("Repas",$C982)),0.5,IF(ISNUMBER(SEARCH("Bureau à domicile",$C982)),Accueil!$B$13,IF(OR(ISNUMBER(SEARCH("Véhicule",$C982)),ISNUMBER(SEARCH("Vehicule",$C982)),ISNUMBER(SEARCH("vehicule",$C982))),Accueil!$B$14,IFERROR(VLOOKUP($C982,$L$3:$P$43,5,FALSE),1)))))),2),0)</f>
        <v>0</v>
      </c>
      <c r="AH982" s="231">
        <f ca="1">IF($AD982,ROUND(IF(ISNUMBER(F982),F982,0)*(IF(OR(ISNUMBER(SEARCH("Non déductible",$C982)),ISNUMBER(SEARCH("Non deductible",$C982))),0,IF(ISNUMBER(SEARCH("Repas",$C982)),0.5,IF(ISNUMBER(SEARCH("Bureau à domicile",$C982)),Accueil!$B$13,IF(OR(ISNUMBER(SEARCH("Véhicule",$C982)),ISNUMBER(SEARCH("Vehicule",$C982)),ISNUMBER(SEARCH("vehicule",$C982))),Accueil!$B$14,IFERROR(VLOOKUP($C982,$L$3:$P$43,5,FALSE),1)))))),2),0)</f>
        <v>0</v>
      </c>
    </row>
    <row r="983" spans="1:34" ht="20.100000000000001" customHeight="1" x14ac:dyDescent="0.25">
      <c r="A983" s="248" t="str">
        <f>IF(NOT(_xlfn.ISFORMULA(D983)),IF(AND(ISNUMBER(D983),D983&lt;&gt;0),Accueil!$B$7,IF(NOT(_xlfn.ISFORMULA(G983)),IF(AND(ISNUMBER(G983),G983&lt;&gt;0),Accueil!$B$7,""),"")),IF(NOT(_xlfn.ISFORMULA(G983)),IF(AND(ISNUMBER(G983),G983&lt;&gt;0),Accueil!$B$7,""),""))</f>
        <v/>
      </c>
      <c r="B983" s="37"/>
      <c r="C983" s="50"/>
      <c r="D983" s="249" t="str">
        <f t="shared" ca="1" si="158"/>
        <v/>
      </c>
      <c r="E983" s="223" t="str">
        <f t="shared" ca="1" si="159"/>
        <v/>
      </c>
      <c r="F983" s="223" t="str">
        <f t="shared" ca="1" si="160"/>
        <v/>
      </c>
      <c r="G983" s="224" t="str">
        <f t="shared" ca="1" si="161"/>
        <v/>
      </c>
      <c r="H983" s="255" t="str">
        <f t="shared" ca="1" si="162"/>
        <v/>
      </c>
      <c r="I983" s="251" t="str">
        <f t="shared" ca="1" si="163"/>
        <v/>
      </c>
      <c r="J983" s="244" t="str">
        <f t="shared" ca="1" si="164"/>
        <v/>
      </c>
      <c r="K983" s="35"/>
      <c r="L983" s="148"/>
      <c r="M983" s="148"/>
      <c r="N983" s="148"/>
      <c r="O983" s="148"/>
      <c r="P983" s="148"/>
      <c r="Q983" s="148"/>
      <c r="R983" s="148"/>
      <c r="S983" s="148"/>
      <c r="T983" s="197"/>
      <c r="U983" s="35"/>
      <c r="X983" s="148"/>
      <c r="Y983" s="148"/>
      <c r="Z983" s="148"/>
      <c r="AA983" s="228" t="b">
        <f t="shared" ca="1" si="165"/>
        <v>1</v>
      </c>
      <c r="AB983" s="228" t="b">
        <f t="shared" si="166"/>
        <v>0</v>
      </c>
      <c r="AC983" s="228" t="b">
        <f ca="1">AND(Accueil!$Z$100="Régulière",Accueil!$E$5="Oui",$AA983,NOT($AB983),OR($AE983="",Accueil!$E$7="",NOT(ISNUMBER(Accueil!$E$7)),$AE983&gt;=Accueil!$E$7))</f>
        <v>0</v>
      </c>
      <c r="AD983" s="228" t="b">
        <f ca="1">AND(Accueil!$Z$100="Régulière",Accueil!$E$8="Oui",$AA983,NOT($AB983),OR($AE983="",Accueil!$E$10="",NOT(ISNUMBER(Accueil!$E$10)),$AE983&gt;=Accueil!$E$10))</f>
        <v>0</v>
      </c>
      <c r="AE983" s="247" t="str">
        <f>IF(NOT(_xlfn.ISFORMULA(A983)),IF(ISNUMBER(A983),A983,IF(NOT(_xlfn.ISFORMULA(D983)),IF(AND(ISNUMBER(D983),D983&lt;&gt;0),Accueil!$B$7,IF(NOT(_xlfn.ISFORMULA(G983)),IF(AND(ISNUMBER(G983),G983&lt;&gt;0),Accueil!$B$7,""),"")),IF(NOT(_xlfn.ISFORMULA(G983)),IF(AND(ISNUMBER(G983),G983&lt;&gt;0),Accueil!$B$7,""),""))),IF(NOT(_xlfn.ISFORMULA(D983)),IF(AND(ISNUMBER(D983),D983&lt;&gt;0),Accueil!$B$7,IF(NOT(_xlfn.ISFORMULA(G983)),IF(AND(ISNUMBER(G983),G983&lt;&gt;0),Accueil!$B$7,""),"")),IF(NOT(_xlfn.ISFORMULA(G983)),IF(AND(ISNUMBER(G983),G983&lt;&gt;0),Accueil!$B$7,""),"")))</f>
        <v/>
      </c>
      <c r="AF983" s="231" t="str">
        <f t="shared" ca="1" si="167"/>
        <v/>
      </c>
      <c r="AG983" s="231">
        <f ca="1">IF($AC983,ROUND(IF(ISNUMBER(E983),E983,0)*(IF(OR(ISNUMBER(SEARCH("Non déductible",$C983)),ISNUMBER(SEARCH("Non deductible",$C983))),0,IF(ISNUMBER(SEARCH("Repas",$C983)),0.5,IF(ISNUMBER(SEARCH("Bureau à domicile",$C983)),Accueil!$B$13,IF(OR(ISNUMBER(SEARCH("Véhicule",$C983)),ISNUMBER(SEARCH("Vehicule",$C983)),ISNUMBER(SEARCH("vehicule",$C983))),Accueil!$B$14,IFERROR(VLOOKUP($C983,$L$3:$P$43,5,FALSE),1)))))),2),0)</f>
        <v>0</v>
      </c>
      <c r="AH983" s="231">
        <f ca="1">IF($AD983,ROUND(IF(ISNUMBER(F983),F983,0)*(IF(OR(ISNUMBER(SEARCH("Non déductible",$C983)),ISNUMBER(SEARCH("Non deductible",$C983))),0,IF(ISNUMBER(SEARCH("Repas",$C983)),0.5,IF(ISNUMBER(SEARCH("Bureau à domicile",$C983)),Accueil!$B$13,IF(OR(ISNUMBER(SEARCH("Véhicule",$C983)),ISNUMBER(SEARCH("Vehicule",$C983)),ISNUMBER(SEARCH("vehicule",$C983))),Accueil!$B$14,IFERROR(VLOOKUP($C983,$L$3:$P$43,5,FALSE),1)))))),2),0)</f>
        <v>0</v>
      </c>
    </row>
    <row r="984" spans="1:34" ht="20.100000000000001" customHeight="1" x14ac:dyDescent="0.25">
      <c r="A984" s="248" t="str">
        <f>IF(NOT(_xlfn.ISFORMULA(D984)),IF(AND(ISNUMBER(D984),D984&lt;&gt;0),Accueil!$B$7,IF(NOT(_xlfn.ISFORMULA(G984)),IF(AND(ISNUMBER(G984),G984&lt;&gt;0),Accueil!$B$7,""),"")),IF(NOT(_xlfn.ISFORMULA(G984)),IF(AND(ISNUMBER(G984),G984&lt;&gt;0),Accueil!$B$7,""),""))</f>
        <v/>
      </c>
      <c r="B984" s="37"/>
      <c r="C984" s="50"/>
      <c r="D984" s="249" t="str">
        <f t="shared" ca="1" si="158"/>
        <v/>
      </c>
      <c r="E984" s="223" t="str">
        <f t="shared" ca="1" si="159"/>
        <v/>
      </c>
      <c r="F984" s="223" t="str">
        <f t="shared" ca="1" si="160"/>
        <v/>
      </c>
      <c r="G984" s="224" t="str">
        <f t="shared" ca="1" si="161"/>
        <v/>
      </c>
      <c r="H984" s="255" t="str">
        <f t="shared" ca="1" si="162"/>
        <v/>
      </c>
      <c r="I984" s="251" t="str">
        <f t="shared" ca="1" si="163"/>
        <v/>
      </c>
      <c r="J984" s="244" t="str">
        <f t="shared" ca="1" si="164"/>
        <v/>
      </c>
      <c r="K984" s="35"/>
      <c r="L984" s="148"/>
      <c r="M984" s="148"/>
      <c r="N984" s="148"/>
      <c r="O984" s="148"/>
      <c r="P984" s="148"/>
      <c r="Q984" s="148"/>
      <c r="R984" s="148"/>
      <c r="S984" s="148"/>
      <c r="T984" s="197"/>
      <c r="U984" s="35"/>
      <c r="X984" s="148"/>
      <c r="Y984" s="148"/>
      <c r="Z984" s="148"/>
      <c r="AA984" s="228" t="b">
        <f t="shared" ca="1" si="165"/>
        <v>1</v>
      </c>
      <c r="AB984" s="228" t="b">
        <f t="shared" si="166"/>
        <v>0</v>
      </c>
      <c r="AC984" s="228" t="b">
        <f ca="1">AND(Accueil!$Z$100="Régulière",Accueil!$E$5="Oui",$AA984,NOT($AB984),OR($AE984="",Accueil!$E$7="",NOT(ISNUMBER(Accueil!$E$7)),$AE984&gt;=Accueil!$E$7))</f>
        <v>0</v>
      </c>
      <c r="AD984" s="228" t="b">
        <f ca="1">AND(Accueil!$Z$100="Régulière",Accueil!$E$8="Oui",$AA984,NOT($AB984),OR($AE984="",Accueil!$E$10="",NOT(ISNUMBER(Accueil!$E$10)),$AE984&gt;=Accueil!$E$10))</f>
        <v>0</v>
      </c>
      <c r="AE984" s="247" t="str">
        <f>IF(NOT(_xlfn.ISFORMULA(A984)),IF(ISNUMBER(A984),A984,IF(NOT(_xlfn.ISFORMULA(D984)),IF(AND(ISNUMBER(D984),D984&lt;&gt;0),Accueil!$B$7,IF(NOT(_xlfn.ISFORMULA(G984)),IF(AND(ISNUMBER(G984),G984&lt;&gt;0),Accueil!$B$7,""),"")),IF(NOT(_xlfn.ISFORMULA(G984)),IF(AND(ISNUMBER(G984),G984&lt;&gt;0),Accueil!$B$7,""),""))),IF(NOT(_xlfn.ISFORMULA(D984)),IF(AND(ISNUMBER(D984),D984&lt;&gt;0),Accueil!$B$7,IF(NOT(_xlfn.ISFORMULA(G984)),IF(AND(ISNUMBER(G984),G984&lt;&gt;0),Accueil!$B$7,""),"")),IF(NOT(_xlfn.ISFORMULA(G984)),IF(AND(ISNUMBER(G984),G984&lt;&gt;0),Accueil!$B$7,""),"")))</f>
        <v/>
      </c>
      <c r="AF984" s="231" t="str">
        <f t="shared" ca="1" si="167"/>
        <v/>
      </c>
      <c r="AG984" s="231">
        <f ca="1">IF($AC984,ROUND(IF(ISNUMBER(E984),E984,0)*(IF(OR(ISNUMBER(SEARCH("Non déductible",$C984)),ISNUMBER(SEARCH("Non deductible",$C984))),0,IF(ISNUMBER(SEARCH("Repas",$C984)),0.5,IF(ISNUMBER(SEARCH("Bureau à domicile",$C984)),Accueil!$B$13,IF(OR(ISNUMBER(SEARCH("Véhicule",$C984)),ISNUMBER(SEARCH("Vehicule",$C984)),ISNUMBER(SEARCH("vehicule",$C984))),Accueil!$B$14,IFERROR(VLOOKUP($C984,$L$3:$P$43,5,FALSE),1)))))),2),0)</f>
        <v>0</v>
      </c>
      <c r="AH984" s="231">
        <f ca="1">IF($AD984,ROUND(IF(ISNUMBER(F984),F984,0)*(IF(OR(ISNUMBER(SEARCH("Non déductible",$C984)),ISNUMBER(SEARCH("Non deductible",$C984))),0,IF(ISNUMBER(SEARCH("Repas",$C984)),0.5,IF(ISNUMBER(SEARCH("Bureau à domicile",$C984)),Accueil!$B$13,IF(OR(ISNUMBER(SEARCH("Véhicule",$C984)),ISNUMBER(SEARCH("Vehicule",$C984)),ISNUMBER(SEARCH("vehicule",$C984))),Accueil!$B$14,IFERROR(VLOOKUP($C984,$L$3:$P$43,5,FALSE),1)))))),2),0)</f>
        <v>0</v>
      </c>
    </row>
    <row r="985" spans="1:34" ht="20.100000000000001" customHeight="1" x14ac:dyDescent="0.25">
      <c r="A985" s="248" t="str">
        <f>IF(NOT(_xlfn.ISFORMULA(D985)),IF(AND(ISNUMBER(D985),D985&lt;&gt;0),Accueil!$B$7,IF(NOT(_xlfn.ISFORMULA(G985)),IF(AND(ISNUMBER(G985),G985&lt;&gt;0),Accueil!$B$7,""),"")),IF(NOT(_xlfn.ISFORMULA(G985)),IF(AND(ISNUMBER(G985),G985&lt;&gt;0),Accueil!$B$7,""),""))</f>
        <v/>
      </c>
      <c r="B985" s="37"/>
      <c r="C985" s="50"/>
      <c r="D985" s="249" t="str">
        <f t="shared" ca="1" si="158"/>
        <v/>
      </c>
      <c r="E985" s="223" t="str">
        <f t="shared" ca="1" si="159"/>
        <v/>
      </c>
      <c r="F985" s="223" t="str">
        <f t="shared" ca="1" si="160"/>
        <v/>
      </c>
      <c r="G985" s="224" t="str">
        <f t="shared" ca="1" si="161"/>
        <v/>
      </c>
      <c r="H985" s="255" t="str">
        <f t="shared" ca="1" si="162"/>
        <v/>
      </c>
      <c r="I985" s="251" t="str">
        <f t="shared" ca="1" si="163"/>
        <v/>
      </c>
      <c r="J985" s="244" t="str">
        <f t="shared" ca="1" si="164"/>
        <v/>
      </c>
      <c r="K985" s="35"/>
      <c r="L985" s="148"/>
      <c r="M985" s="148"/>
      <c r="N985" s="148"/>
      <c r="O985" s="148"/>
      <c r="P985" s="148"/>
      <c r="Q985" s="148"/>
      <c r="R985" s="148"/>
      <c r="S985" s="148"/>
      <c r="T985" s="197"/>
      <c r="U985" s="35"/>
      <c r="X985" s="148"/>
      <c r="Y985" s="148"/>
      <c r="Z985" s="148"/>
      <c r="AA985" s="228" t="b">
        <f t="shared" ca="1" si="165"/>
        <v>1</v>
      </c>
      <c r="AB985" s="228" t="b">
        <f t="shared" si="166"/>
        <v>0</v>
      </c>
      <c r="AC985" s="228" t="b">
        <f ca="1">AND(Accueil!$Z$100="Régulière",Accueil!$E$5="Oui",$AA985,NOT($AB985),OR($AE985="",Accueil!$E$7="",NOT(ISNUMBER(Accueil!$E$7)),$AE985&gt;=Accueil!$E$7))</f>
        <v>0</v>
      </c>
      <c r="AD985" s="228" t="b">
        <f ca="1">AND(Accueil!$Z$100="Régulière",Accueil!$E$8="Oui",$AA985,NOT($AB985),OR($AE985="",Accueil!$E$10="",NOT(ISNUMBER(Accueil!$E$10)),$AE985&gt;=Accueil!$E$10))</f>
        <v>0</v>
      </c>
      <c r="AE985" s="247" t="str">
        <f>IF(NOT(_xlfn.ISFORMULA(A985)),IF(ISNUMBER(A985),A985,IF(NOT(_xlfn.ISFORMULA(D985)),IF(AND(ISNUMBER(D985),D985&lt;&gt;0),Accueil!$B$7,IF(NOT(_xlfn.ISFORMULA(G985)),IF(AND(ISNUMBER(G985),G985&lt;&gt;0),Accueil!$B$7,""),"")),IF(NOT(_xlfn.ISFORMULA(G985)),IF(AND(ISNUMBER(G985),G985&lt;&gt;0),Accueil!$B$7,""),""))),IF(NOT(_xlfn.ISFORMULA(D985)),IF(AND(ISNUMBER(D985),D985&lt;&gt;0),Accueil!$B$7,IF(NOT(_xlfn.ISFORMULA(G985)),IF(AND(ISNUMBER(G985),G985&lt;&gt;0),Accueil!$B$7,""),"")),IF(NOT(_xlfn.ISFORMULA(G985)),IF(AND(ISNUMBER(G985),G985&lt;&gt;0),Accueil!$B$7,""),"")))</f>
        <v/>
      </c>
      <c r="AF985" s="231" t="str">
        <f t="shared" ca="1" si="167"/>
        <v/>
      </c>
      <c r="AG985" s="231">
        <f ca="1">IF($AC985,ROUND(IF(ISNUMBER(E985),E985,0)*(IF(OR(ISNUMBER(SEARCH("Non déductible",$C985)),ISNUMBER(SEARCH("Non deductible",$C985))),0,IF(ISNUMBER(SEARCH("Repas",$C985)),0.5,IF(ISNUMBER(SEARCH("Bureau à domicile",$C985)),Accueil!$B$13,IF(OR(ISNUMBER(SEARCH("Véhicule",$C985)),ISNUMBER(SEARCH("Vehicule",$C985)),ISNUMBER(SEARCH("vehicule",$C985))),Accueil!$B$14,IFERROR(VLOOKUP($C985,$L$3:$P$43,5,FALSE),1)))))),2),0)</f>
        <v>0</v>
      </c>
      <c r="AH985" s="231">
        <f ca="1">IF($AD985,ROUND(IF(ISNUMBER(F985),F985,0)*(IF(OR(ISNUMBER(SEARCH("Non déductible",$C985)),ISNUMBER(SEARCH("Non deductible",$C985))),0,IF(ISNUMBER(SEARCH("Repas",$C985)),0.5,IF(ISNUMBER(SEARCH("Bureau à domicile",$C985)),Accueil!$B$13,IF(OR(ISNUMBER(SEARCH("Véhicule",$C985)),ISNUMBER(SEARCH("Vehicule",$C985)),ISNUMBER(SEARCH("vehicule",$C985))),Accueil!$B$14,IFERROR(VLOOKUP($C985,$L$3:$P$43,5,FALSE),1)))))),2),0)</f>
        <v>0</v>
      </c>
    </row>
    <row r="986" spans="1:34" ht="20.100000000000001" customHeight="1" x14ac:dyDescent="0.25">
      <c r="A986" s="248" t="str">
        <f>IF(NOT(_xlfn.ISFORMULA(D986)),IF(AND(ISNUMBER(D986),D986&lt;&gt;0),Accueil!$B$7,IF(NOT(_xlfn.ISFORMULA(G986)),IF(AND(ISNUMBER(G986),G986&lt;&gt;0),Accueil!$B$7,""),"")),IF(NOT(_xlfn.ISFORMULA(G986)),IF(AND(ISNUMBER(G986),G986&lt;&gt;0),Accueil!$B$7,""),""))</f>
        <v/>
      </c>
      <c r="B986" s="37"/>
      <c r="C986" s="50"/>
      <c r="D986" s="249" t="str">
        <f t="shared" ca="1" si="158"/>
        <v/>
      </c>
      <c r="E986" s="223" t="str">
        <f t="shared" ca="1" si="159"/>
        <v/>
      </c>
      <c r="F986" s="223" t="str">
        <f t="shared" ca="1" si="160"/>
        <v/>
      </c>
      <c r="G986" s="224" t="str">
        <f t="shared" ca="1" si="161"/>
        <v/>
      </c>
      <c r="H986" s="255" t="str">
        <f t="shared" ca="1" si="162"/>
        <v/>
      </c>
      <c r="I986" s="251" t="str">
        <f t="shared" ca="1" si="163"/>
        <v/>
      </c>
      <c r="J986" s="244" t="str">
        <f t="shared" ca="1" si="164"/>
        <v/>
      </c>
      <c r="K986" s="35"/>
      <c r="L986" s="148"/>
      <c r="M986" s="148"/>
      <c r="N986" s="148"/>
      <c r="O986" s="148"/>
      <c r="P986" s="148"/>
      <c r="Q986" s="148"/>
      <c r="R986" s="148"/>
      <c r="S986" s="148"/>
      <c r="T986" s="197"/>
      <c r="U986" s="35"/>
      <c r="X986" s="148"/>
      <c r="Y986" s="148"/>
      <c r="Z986" s="148"/>
      <c r="AA986" s="228" t="b">
        <f t="shared" ca="1" si="165"/>
        <v>1</v>
      </c>
      <c r="AB986" s="228" t="b">
        <f t="shared" si="166"/>
        <v>0</v>
      </c>
      <c r="AC986" s="228" t="b">
        <f ca="1">AND(Accueil!$Z$100="Régulière",Accueil!$E$5="Oui",$AA986,NOT($AB986),OR($AE986="",Accueil!$E$7="",NOT(ISNUMBER(Accueil!$E$7)),$AE986&gt;=Accueil!$E$7))</f>
        <v>0</v>
      </c>
      <c r="AD986" s="228" t="b">
        <f ca="1">AND(Accueil!$Z$100="Régulière",Accueil!$E$8="Oui",$AA986,NOT($AB986),OR($AE986="",Accueil!$E$10="",NOT(ISNUMBER(Accueil!$E$10)),$AE986&gt;=Accueil!$E$10))</f>
        <v>0</v>
      </c>
      <c r="AE986" s="247" t="str">
        <f>IF(NOT(_xlfn.ISFORMULA(A986)),IF(ISNUMBER(A986),A986,IF(NOT(_xlfn.ISFORMULA(D986)),IF(AND(ISNUMBER(D986),D986&lt;&gt;0),Accueil!$B$7,IF(NOT(_xlfn.ISFORMULA(G986)),IF(AND(ISNUMBER(G986),G986&lt;&gt;0),Accueil!$B$7,""),"")),IF(NOT(_xlfn.ISFORMULA(G986)),IF(AND(ISNUMBER(G986),G986&lt;&gt;0),Accueil!$B$7,""),""))),IF(NOT(_xlfn.ISFORMULA(D986)),IF(AND(ISNUMBER(D986),D986&lt;&gt;0),Accueil!$B$7,IF(NOT(_xlfn.ISFORMULA(G986)),IF(AND(ISNUMBER(G986),G986&lt;&gt;0),Accueil!$B$7,""),"")),IF(NOT(_xlfn.ISFORMULA(G986)),IF(AND(ISNUMBER(G986),G986&lt;&gt;0),Accueil!$B$7,""),"")))</f>
        <v/>
      </c>
      <c r="AF986" s="231" t="str">
        <f t="shared" ca="1" si="167"/>
        <v/>
      </c>
      <c r="AG986" s="231">
        <f ca="1">IF($AC986,ROUND(IF(ISNUMBER(E986),E986,0)*(IF(OR(ISNUMBER(SEARCH("Non déductible",$C986)),ISNUMBER(SEARCH("Non deductible",$C986))),0,IF(ISNUMBER(SEARCH("Repas",$C986)),0.5,IF(ISNUMBER(SEARCH("Bureau à domicile",$C986)),Accueil!$B$13,IF(OR(ISNUMBER(SEARCH("Véhicule",$C986)),ISNUMBER(SEARCH("Vehicule",$C986)),ISNUMBER(SEARCH("vehicule",$C986))),Accueil!$B$14,IFERROR(VLOOKUP($C986,$L$3:$P$43,5,FALSE),1)))))),2),0)</f>
        <v>0</v>
      </c>
      <c r="AH986" s="231">
        <f ca="1">IF($AD986,ROUND(IF(ISNUMBER(F986),F986,0)*(IF(OR(ISNUMBER(SEARCH("Non déductible",$C986)),ISNUMBER(SEARCH("Non deductible",$C986))),0,IF(ISNUMBER(SEARCH("Repas",$C986)),0.5,IF(ISNUMBER(SEARCH("Bureau à domicile",$C986)),Accueil!$B$13,IF(OR(ISNUMBER(SEARCH("Véhicule",$C986)),ISNUMBER(SEARCH("Vehicule",$C986)),ISNUMBER(SEARCH("vehicule",$C986))),Accueil!$B$14,IFERROR(VLOOKUP($C986,$L$3:$P$43,5,FALSE),1)))))),2),0)</f>
        <v>0</v>
      </c>
    </row>
    <row r="987" spans="1:34" ht="20.100000000000001" customHeight="1" x14ac:dyDescent="0.25">
      <c r="A987" s="248" t="str">
        <f>IF(NOT(_xlfn.ISFORMULA(D987)),IF(AND(ISNUMBER(D987),D987&lt;&gt;0),Accueil!$B$7,IF(NOT(_xlfn.ISFORMULA(G987)),IF(AND(ISNUMBER(G987),G987&lt;&gt;0),Accueil!$B$7,""),"")),IF(NOT(_xlfn.ISFORMULA(G987)),IF(AND(ISNUMBER(G987),G987&lt;&gt;0),Accueil!$B$7,""),""))</f>
        <v/>
      </c>
      <c r="B987" s="37"/>
      <c r="C987" s="50"/>
      <c r="D987" s="249" t="str">
        <f t="shared" ca="1" si="158"/>
        <v/>
      </c>
      <c r="E987" s="223" t="str">
        <f t="shared" ca="1" si="159"/>
        <v/>
      </c>
      <c r="F987" s="223" t="str">
        <f t="shared" ca="1" si="160"/>
        <v/>
      </c>
      <c r="G987" s="224" t="str">
        <f t="shared" ca="1" si="161"/>
        <v/>
      </c>
      <c r="H987" s="255" t="str">
        <f t="shared" ca="1" si="162"/>
        <v/>
      </c>
      <c r="I987" s="251" t="str">
        <f t="shared" ca="1" si="163"/>
        <v/>
      </c>
      <c r="J987" s="244" t="str">
        <f t="shared" ca="1" si="164"/>
        <v/>
      </c>
      <c r="K987" s="35"/>
      <c r="L987" s="148"/>
      <c r="M987" s="148"/>
      <c r="N987" s="148"/>
      <c r="O987" s="148"/>
      <c r="P987" s="148"/>
      <c r="Q987" s="148"/>
      <c r="R987" s="148"/>
      <c r="S987" s="148"/>
      <c r="T987" s="197"/>
      <c r="U987" s="35"/>
      <c r="X987" s="148"/>
      <c r="Y987" s="148"/>
      <c r="Z987" s="148"/>
      <c r="AA987" s="228" t="b">
        <f t="shared" ca="1" si="165"/>
        <v>1</v>
      </c>
      <c r="AB987" s="228" t="b">
        <f t="shared" si="166"/>
        <v>0</v>
      </c>
      <c r="AC987" s="228" t="b">
        <f ca="1">AND(Accueil!$Z$100="Régulière",Accueil!$E$5="Oui",$AA987,NOT($AB987),OR($AE987="",Accueil!$E$7="",NOT(ISNUMBER(Accueil!$E$7)),$AE987&gt;=Accueil!$E$7))</f>
        <v>0</v>
      </c>
      <c r="AD987" s="228" t="b">
        <f ca="1">AND(Accueil!$Z$100="Régulière",Accueil!$E$8="Oui",$AA987,NOT($AB987),OR($AE987="",Accueil!$E$10="",NOT(ISNUMBER(Accueil!$E$10)),$AE987&gt;=Accueil!$E$10))</f>
        <v>0</v>
      </c>
      <c r="AE987" s="247" t="str">
        <f>IF(NOT(_xlfn.ISFORMULA(A987)),IF(ISNUMBER(A987),A987,IF(NOT(_xlfn.ISFORMULA(D987)),IF(AND(ISNUMBER(D987),D987&lt;&gt;0),Accueil!$B$7,IF(NOT(_xlfn.ISFORMULA(G987)),IF(AND(ISNUMBER(G987),G987&lt;&gt;0),Accueil!$B$7,""),"")),IF(NOT(_xlfn.ISFORMULA(G987)),IF(AND(ISNUMBER(G987),G987&lt;&gt;0),Accueil!$B$7,""),""))),IF(NOT(_xlfn.ISFORMULA(D987)),IF(AND(ISNUMBER(D987),D987&lt;&gt;0),Accueil!$B$7,IF(NOT(_xlfn.ISFORMULA(G987)),IF(AND(ISNUMBER(G987),G987&lt;&gt;0),Accueil!$B$7,""),"")),IF(NOT(_xlfn.ISFORMULA(G987)),IF(AND(ISNUMBER(G987),G987&lt;&gt;0),Accueil!$B$7,""),"")))</f>
        <v/>
      </c>
      <c r="AF987" s="231" t="str">
        <f t="shared" ca="1" si="167"/>
        <v/>
      </c>
      <c r="AG987" s="231">
        <f ca="1">IF($AC987,ROUND(IF(ISNUMBER(E987),E987,0)*(IF(OR(ISNUMBER(SEARCH("Non déductible",$C987)),ISNUMBER(SEARCH("Non deductible",$C987))),0,IF(ISNUMBER(SEARCH("Repas",$C987)),0.5,IF(ISNUMBER(SEARCH("Bureau à domicile",$C987)),Accueil!$B$13,IF(OR(ISNUMBER(SEARCH("Véhicule",$C987)),ISNUMBER(SEARCH("Vehicule",$C987)),ISNUMBER(SEARCH("vehicule",$C987))),Accueil!$B$14,IFERROR(VLOOKUP($C987,$L$3:$P$43,5,FALSE),1)))))),2),0)</f>
        <v>0</v>
      </c>
      <c r="AH987" s="231">
        <f ca="1">IF($AD987,ROUND(IF(ISNUMBER(F987),F987,0)*(IF(OR(ISNUMBER(SEARCH("Non déductible",$C987)),ISNUMBER(SEARCH("Non deductible",$C987))),0,IF(ISNUMBER(SEARCH("Repas",$C987)),0.5,IF(ISNUMBER(SEARCH("Bureau à domicile",$C987)),Accueil!$B$13,IF(OR(ISNUMBER(SEARCH("Véhicule",$C987)),ISNUMBER(SEARCH("Vehicule",$C987)),ISNUMBER(SEARCH("vehicule",$C987))),Accueil!$B$14,IFERROR(VLOOKUP($C987,$L$3:$P$43,5,FALSE),1)))))),2),0)</f>
        <v>0</v>
      </c>
    </row>
    <row r="988" spans="1:34" ht="20.100000000000001" customHeight="1" x14ac:dyDescent="0.25">
      <c r="A988" s="248" t="str">
        <f>IF(NOT(_xlfn.ISFORMULA(D988)),IF(AND(ISNUMBER(D988),D988&lt;&gt;0),Accueil!$B$7,IF(NOT(_xlfn.ISFORMULA(G988)),IF(AND(ISNUMBER(G988),G988&lt;&gt;0),Accueil!$B$7,""),"")),IF(NOT(_xlfn.ISFORMULA(G988)),IF(AND(ISNUMBER(G988),G988&lt;&gt;0),Accueil!$B$7,""),""))</f>
        <v/>
      </c>
      <c r="B988" s="37"/>
      <c r="C988" s="50"/>
      <c r="D988" s="249" t="str">
        <f t="shared" ca="1" si="158"/>
        <v/>
      </c>
      <c r="E988" s="223" t="str">
        <f t="shared" ca="1" si="159"/>
        <v/>
      </c>
      <c r="F988" s="223" t="str">
        <f t="shared" ca="1" si="160"/>
        <v/>
      </c>
      <c r="G988" s="224" t="str">
        <f t="shared" ca="1" si="161"/>
        <v/>
      </c>
      <c r="H988" s="255" t="str">
        <f t="shared" ca="1" si="162"/>
        <v/>
      </c>
      <c r="I988" s="251" t="str">
        <f t="shared" ca="1" si="163"/>
        <v/>
      </c>
      <c r="J988" s="244" t="str">
        <f t="shared" ca="1" si="164"/>
        <v/>
      </c>
      <c r="K988" s="35"/>
      <c r="L988" s="148"/>
      <c r="M988" s="148"/>
      <c r="N988" s="148"/>
      <c r="O988" s="148"/>
      <c r="P988" s="148"/>
      <c r="Q988" s="148"/>
      <c r="R988" s="148"/>
      <c r="S988" s="148"/>
      <c r="T988" s="197"/>
      <c r="U988" s="35"/>
      <c r="X988" s="148"/>
      <c r="Y988" s="148"/>
      <c r="Z988" s="148"/>
      <c r="AA988" s="228" t="b">
        <f t="shared" ca="1" si="165"/>
        <v>1</v>
      </c>
      <c r="AB988" s="228" t="b">
        <f t="shared" si="166"/>
        <v>0</v>
      </c>
      <c r="AC988" s="228" t="b">
        <f ca="1">AND(Accueil!$Z$100="Régulière",Accueil!$E$5="Oui",$AA988,NOT($AB988),OR($AE988="",Accueil!$E$7="",NOT(ISNUMBER(Accueil!$E$7)),$AE988&gt;=Accueil!$E$7))</f>
        <v>0</v>
      </c>
      <c r="AD988" s="228" t="b">
        <f ca="1">AND(Accueil!$Z$100="Régulière",Accueil!$E$8="Oui",$AA988,NOT($AB988),OR($AE988="",Accueil!$E$10="",NOT(ISNUMBER(Accueil!$E$10)),$AE988&gt;=Accueil!$E$10))</f>
        <v>0</v>
      </c>
      <c r="AE988" s="247" t="str">
        <f>IF(NOT(_xlfn.ISFORMULA(A988)),IF(ISNUMBER(A988),A988,IF(NOT(_xlfn.ISFORMULA(D988)),IF(AND(ISNUMBER(D988),D988&lt;&gt;0),Accueil!$B$7,IF(NOT(_xlfn.ISFORMULA(G988)),IF(AND(ISNUMBER(G988),G988&lt;&gt;0),Accueil!$B$7,""),"")),IF(NOT(_xlfn.ISFORMULA(G988)),IF(AND(ISNUMBER(G988),G988&lt;&gt;0),Accueil!$B$7,""),""))),IF(NOT(_xlfn.ISFORMULA(D988)),IF(AND(ISNUMBER(D988),D988&lt;&gt;0),Accueil!$B$7,IF(NOT(_xlfn.ISFORMULA(G988)),IF(AND(ISNUMBER(G988),G988&lt;&gt;0),Accueil!$B$7,""),"")),IF(NOT(_xlfn.ISFORMULA(G988)),IF(AND(ISNUMBER(G988),G988&lt;&gt;0),Accueil!$B$7,""),"")))</f>
        <v/>
      </c>
      <c r="AF988" s="231" t="str">
        <f t="shared" ca="1" si="167"/>
        <v/>
      </c>
      <c r="AG988" s="231">
        <f ca="1">IF($AC988,ROUND(IF(ISNUMBER(E988),E988,0)*(IF(OR(ISNUMBER(SEARCH("Non déductible",$C988)),ISNUMBER(SEARCH("Non deductible",$C988))),0,IF(ISNUMBER(SEARCH("Repas",$C988)),0.5,IF(ISNUMBER(SEARCH("Bureau à domicile",$C988)),Accueil!$B$13,IF(OR(ISNUMBER(SEARCH("Véhicule",$C988)),ISNUMBER(SEARCH("Vehicule",$C988)),ISNUMBER(SEARCH("vehicule",$C988))),Accueil!$B$14,IFERROR(VLOOKUP($C988,$L$3:$P$43,5,FALSE),1)))))),2),0)</f>
        <v>0</v>
      </c>
      <c r="AH988" s="231">
        <f ca="1">IF($AD988,ROUND(IF(ISNUMBER(F988),F988,0)*(IF(OR(ISNUMBER(SEARCH("Non déductible",$C988)),ISNUMBER(SEARCH("Non deductible",$C988))),0,IF(ISNUMBER(SEARCH("Repas",$C988)),0.5,IF(ISNUMBER(SEARCH("Bureau à domicile",$C988)),Accueil!$B$13,IF(OR(ISNUMBER(SEARCH("Véhicule",$C988)),ISNUMBER(SEARCH("Vehicule",$C988)),ISNUMBER(SEARCH("vehicule",$C988))),Accueil!$B$14,IFERROR(VLOOKUP($C988,$L$3:$P$43,5,FALSE),1)))))),2),0)</f>
        <v>0</v>
      </c>
    </row>
    <row r="989" spans="1:34" ht="20.100000000000001" customHeight="1" x14ac:dyDescent="0.25">
      <c r="A989" s="248" t="str">
        <f>IF(NOT(_xlfn.ISFORMULA(D989)),IF(AND(ISNUMBER(D989),D989&lt;&gt;0),Accueil!$B$7,IF(NOT(_xlfn.ISFORMULA(G989)),IF(AND(ISNUMBER(G989),G989&lt;&gt;0),Accueil!$B$7,""),"")),IF(NOT(_xlfn.ISFORMULA(G989)),IF(AND(ISNUMBER(G989),G989&lt;&gt;0),Accueil!$B$7,""),""))</f>
        <v/>
      </c>
      <c r="B989" s="37"/>
      <c r="C989" s="50"/>
      <c r="D989" s="249" t="str">
        <f t="shared" ca="1" si="158"/>
        <v/>
      </c>
      <c r="E989" s="223" t="str">
        <f t="shared" ca="1" si="159"/>
        <v/>
      </c>
      <c r="F989" s="223" t="str">
        <f t="shared" ca="1" si="160"/>
        <v/>
      </c>
      <c r="G989" s="224" t="str">
        <f t="shared" ca="1" si="161"/>
        <v/>
      </c>
      <c r="H989" s="255" t="str">
        <f t="shared" ca="1" si="162"/>
        <v/>
      </c>
      <c r="I989" s="251" t="str">
        <f t="shared" ca="1" si="163"/>
        <v/>
      </c>
      <c r="J989" s="244" t="str">
        <f t="shared" ca="1" si="164"/>
        <v/>
      </c>
      <c r="K989" s="35"/>
      <c r="L989" s="148"/>
      <c r="M989" s="148"/>
      <c r="N989" s="148"/>
      <c r="O989" s="148"/>
      <c r="P989" s="148"/>
      <c r="Q989" s="148"/>
      <c r="R989" s="148"/>
      <c r="S989" s="148"/>
      <c r="T989" s="197"/>
      <c r="U989" s="35"/>
      <c r="X989" s="148"/>
      <c r="Y989" s="148"/>
      <c r="Z989" s="148"/>
      <c r="AA989" s="228" t="b">
        <f t="shared" ca="1" si="165"/>
        <v>1</v>
      </c>
      <c r="AB989" s="228" t="b">
        <f t="shared" si="166"/>
        <v>0</v>
      </c>
      <c r="AC989" s="228" t="b">
        <f ca="1">AND(Accueil!$Z$100="Régulière",Accueil!$E$5="Oui",$AA989,NOT($AB989),OR($AE989="",Accueil!$E$7="",NOT(ISNUMBER(Accueil!$E$7)),$AE989&gt;=Accueil!$E$7))</f>
        <v>0</v>
      </c>
      <c r="AD989" s="228" t="b">
        <f ca="1">AND(Accueil!$Z$100="Régulière",Accueil!$E$8="Oui",$AA989,NOT($AB989),OR($AE989="",Accueil!$E$10="",NOT(ISNUMBER(Accueil!$E$10)),$AE989&gt;=Accueil!$E$10))</f>
        <v>0</v>
      </c>
      <c r="AE989" s="247" t="str">
        <f>IF(NOT(_xlfn.ISFORMULA(A989)),IF(ISNUMBER(A989),A989,IF(NOT(_xlfn.ISFORMULA(D989)),IF(AND(ISNUMBER(D989),D989&lt;&gt;0),Accueil!$B$7,IF(NOT(_xlfn.ISFORMULA(G989)),IF(AND(ISNUMBER(G989),G989&lt;&gt;0),Accueil!$B$7,""),"")),IF(NOT(_xlfn.ISFORMULA(G989)),IF(AND(ISNUMBER(G989),G989&lt;&gt;0),Accueil!$B$7,""),""))),IF(NOT(_xlfn.ISFORMULA(D989)),IF(AND(ISNUMBER(D989),D989&lt;&gt;0),Accueil!$B$7,IF(NOT(_xlfn.ISFORMULA(G989)),IF(AND(ISNUMBER(G989),G989&lt;&gt;0),Accueil!$B$7,""),"")),IF(NOT(_xlfn.ISFORMULA(G989)),IF(AND(ISNUMBER(G989),G989&lt;&gt;0),Accueil!$B$7,""),"")))</f>
        <v/>
      </c>
      <c r="AF989" s="231" t="str">
        <f t="shared" ca="1" si="167"/>
        <v/>
      </c>
      <c r="AG989" s="231">
        <f ca="1">IF($AC989,ROUND(IF(ISNUMBER(E989),E989,0)*(IF(OR(ISNUMBER(SEARCH("Non déductible",$C989)),ISNUMBER(SEARCH("Non deductible",$C989))),0,IF(ISNUMBER(SEARCH("Repas",$C989)),0.5,IF(ISNUMBER(SEARCH("Bureau à domicile",$C989)),Accueil!$B$13,IF(OR(ISNUMBER(SEARCH("Véhicule",$C989)),ISNUMBER(SEARCH("Vehicule",$C989)),ISNUMBER(SEARCH("vehicule",$C989))),Accueil!$B$14,IFERROR(VLOOKUP($C989,$L$3:$P$43,5,FALSE),1)))))),2),0)</f>
        <v>0</v>
      </c>
      <c r="AH989" s="231">
        <f ca="1">IF($AD989,ROUND(IF(ISNUMBER(F989),F989,0)*(IF(OR(ISNUMBER(SEARCH("Non déductible",$C989)),ISNUMBER(SEARCH("Non deductible",$C989))),0,IF(ISNUMBER(SEARCH("Repas",$C989)),0.5,IF(ISNUMBER(SEARCH("Bureau à domicile",$C989)),Accueil!$B$13,IF(OR(ISNUMBER(SEARCH("Véhicule",$C989)),ISNUMBER(SEARCH("Vehicule",$C989)),ISNUMBER(SEARCH("vehicule",$C989))),Accueil!$B$14,IFERROR(VLOOKUP($C989,$L$3:$P$43,5,FALSE),1)))))),2),0)</f>
        <v>0</v>
      </c>
    </row>
    <row r="990" spans="1:34" ht="20.100000000000001" customHeight="1" x14ac:dyDescent="0.25">
      <c r="A990" s="248" t="str">
        <f>IF(NOT(_xlfn.ISFORMULA(D990)),IF(AND(ISNUMBER(D990),D990&lt;&gt;0),Accueil!$B$7,IF(NOT(_xlfn.ISFORMULA(G990)),IF(AND(ISNUMBER(G990),G990&lt;&gt;0),Accueil!$B$7,""),"")),IF(NOT(_xlfn.ISFORMULA(G990)),IF(AND(ISNUMBER(G990),G990&lt;&gt;0),Accueil!$B$7,""),""))</f>
        <v/>
      </c>
      <c r="B990" s="37"/>
      <c r="C990" s="50"/>
      <c r="D990" s="249" t="str">
        <f t="shared" ca="1" si="158"/>
        <v/>
      </c>
      <c r="E990" s="223" t="str">
        <f t="shared" ca="1" si="159"/>
        <v/>
      </c>
      <c r="F990" s="223" t="str">
        <f t="shared" ca="1" si="160"/>
        <v/>
      </c>
      <c r="G990" s="224" t="str">
        <f t="shared" ca="1" si="161"/>
        <v/>
      </c>
      <c r="H990" s="255" t="str">
        <f t="shared" ca="1" si="162"/>
        <v/>
      </c>
      <c r="I990" s="251" t="str">
        <f t="shared" ca="1" si="163"/>
        <v/>
      </c>
      <c r="J990" s="244" t="str">
        <f t="shared" ca="1" si="164"/>
        <v/>
      </c>
      <c r="K990" s="35"/>
      <c r="L990" s="148"/>
      <c r="M990" s="148"/>
      <c r="N990" s="148"/>
      <c r="O990" s="148"/>
      <c r="P990" s="148"/>
      <c r="Q990" s="148"/>
      <c r="R990" s="148"/>
      <c r="S990" s="148"/>
      <c r="T990" s="197"/>
      <c r="U990" s="35"/>
      <c r="X990" s="148"/>
      <c r="Y990" s="148"/>
      <c r="Z990" s="148"/>
      <c r="AA990" s="228" t="b">
        <f t="shared" ca="1" si="165"/>
        <v>1</v>
      </c>
      <c r="AB990" s="228" t="b">
        <f t="shared" si="166"/>
        <v>0</v>
      </c>
      <c r="AC990" s="228" t="b">
        <f ca="1">AND(Accueil!$Z$100="Régulière",Accueil!$E$5="Oui",$AA990,NOT($AB990),OR($AE990="",Accueil!$E$7="",NOT(ISNUMBER(Accueil!$E$7)),$AE990&gt;=Accueil!$E$7))</f>
        <v>0</v>
      </c>
      <c r="AD990" s="228" t="b">
        <f ca="1">AND(Accueil!$Z$100="Régulière",Accueil!$E$8="Oui",$AA990,NOT($AB990),OR($AE990="",Accueil!$E$10="",NOT(ISNUMBER(Accueil!$E$10)),$AE990&gt;=Accueil!$E$10))</f>
        <v>0</v>
      </c>
      <c r="AE990" s="247" t="str">
        <f>IF(NOT(_xlfn.ISFORMULA(A990)),IF(ISNUMBER(A990),A990,IF(NOT(_xlfn.ISFORMULA(D990)),IF(AND(ISNUMBER(D990),D990&lt;&gt;0),Accueil!$B$7,IF(NOT(_xlfn.ISFORMULA(G990)),IF(AND(ISNUMBER(G990),G990&lt;&gt;0),Accueil!$B$7,""),"")),IF(NOT(_xlfn.ISFORMULA(G990)),IF(AND(ISNUMBER(G990),G990&lt;&gt;0),Accueil!$B$7,""),""))),IF(NOT(_xlfn.ISFORMULA(D990)),IF(AND(ISNUMBER(D990),D990&lt;&gt;0),Accueil!$B$7,IF(NOT(_xlfn.ISFORMULA(G990)),IF(AND(ISNUMBER(G990),G990&lt;&gt;0),Accueil!$B$7,""),"")),IF(NOT(_xlfn.ISFORMULA(G990)),IF(AND(ISNUMBER(G990),G990&lt;&gt;0),Accueil!$B$7,""),"")))</f>
        <v/>
      </c>
      <c r="AF990" s="231" t="str">
        <f t="shared" ca="1" si="167"/>
        <v/>
      </c>
      <c r="AG990" s="231">
        <f ca="1">IF($AC990,ROUND(IF(ISNUMBER(E990),E990,0)*(IF(OR(ISNUMBER(SEARCH("Non déductible",$C990)),ISNUMBER(SEARCH("Non deductible",$C990))),0,IF(ISNUMBER(SEARCH("Repas",$C990)),0.5,IF(ISNUMBER(SEARCH("Bureau à domicile",$C990)),Accueil!$B$13,IF(OR(ISNUMBER(SEARCH("Véhicule",$C990)),ISNUMBER(SEARCH("Vehicule",$C990)),ISNUMBER(SEARCH("vehicule",$C990))),Accueil!$B$14,IFERROR(VLOOKUP($C990,$L$3:$P$43,5,FALSE),1)))))),2),0)</f>
        <v>0</v>
      </c>
      <c r="AH990" s="231">
        <f ca="1">IF($AD990,ROUND(IF(ISNUMBER(F990),F990,0)*(IF(OR(ISNUMBER(SEARCH("Non déductible",$C990)),ISNUMBER(SEARCH("Non deductible",$C990))),0,IF(ISNUMBER(SEARCH("Repas",$C990)),0.5,IF(ISNUMBER(SEARCH("Bureau à domicile",$C990)),Accueil!$B$13,IF(OR(ISNUMBER(SEARCH("Véhicule",$C990)),ISNUMBER(SEARCH("Vehicule",$C990)),ISNUMBER(SEARCH("vehicule",$C990))),Accueil!$B$14,IFERROR(VLOOKUP($C990,$L$3:$P$43,5,FALSE),1)))))),2),0)</f>
        <v>0</v>
      </c>
    </row>
    <row r="991" spans="1:34" ht="20.100000000000001" customHeight="1" x14ac:dyDescent="0.25">
      <c r="A991" s="248" t="str">
        <f>IF(NOT(_xlfn.ISFORMULA(D991)),IF(AND(ISNUMBER(D991),D991&lt;&gt;0),Accueil!$B$7,IF(NOT(_xlfn.ISFORMULA(G991)),IF(AND(ISNUMBER(G991),G991&lt;&gt;0),Accueil!$B$7,""),"")),IF(NOT(_xlfn.ISFORMULA(G991)),IF(AND(ISNUMBER(G991),G991&lt;&gt;0),Accueil!$B$7,""),""))</f>
        <v/>
      </c>
      <c r="B991" s="37"/>
      <c r="C991" s="50"/>
      <c r="D991" s="249" t="str">
        <f t="shared" ca="1" si="158"/>
        <v/>
      </c>
      <c r="E991" s="223" t="str">
        <f t="shared" ca="1" si="159"/>
        <v/>
      </c>
      <c r="F991" s="223" t="str">
        <f t="shared" ca="1" si="160"/>
        <v/>
      </c>
      <c r="G991" s="224" t="str">
        <f t="shared" ca="1" si="161"/>
        <v/>
      </c>
      <c r="H991" s="255" t="str">
        <f t="shared" ca="1" si="162"/>
        <v/>
      </c>
      <c r="I991" s="251" t="str">
        <f t="shared" ca="1" si="163"/>
        <v/>
      </c>
      <c r="J991" s="244" t="str">
        <f t="shared" ca="1" si="164"/>
        <v/>
      </c>
      <c r="K991" s="35"/>
      <c r="L991" s="148"/>
      <c r="M991" s="148"/>
      <c r="N991" s="148"/>
      <c r="O991" s="148"/>
      <c r="P991" s="148"/>
      <c r="Q991" s="148"/>
      <c r="R991" s="148"/>
      <c r="S991" s="148"/>
      <c r="T991" s="197"/>
      <c r="U991" s="35"/>
      <c r="X991" s="148"/>
      <c r="Y991" s="148"/>
      <c r="Z991" s="148"/>
      <c r="AA991" s="228" t="b">
        <f t="shared" ca="1" si="165"/>
        <v>1</v>
      </c>
      <c r="AB991" s="228" t="b">
        <f t="shared" si="166"/>
        <v>0</v>
      </c>
      <c r="AC991" s="228" t="b">
        <f ca="1">AND(Accueil!$Z$100="Régulière",Accueil!$E$5="Oui",$AA991,NOT($AB991),OR($AE991="",Accueil!$E$7="",NOT(ISNUMBER(Accueil!$E$7)),$AE991&gt;=Accueil!$E$7))</f>
        <v>0</v>
      </c>
      <c r="AD991" s="228" t="b">
        <f ca="1">AND(Accueil!$Z$100="Régulière",Accueil!$E$8="Oui",$AA991,NOT($AB991),OR($AE991="",Accueil!$E$10="",NOT(ISNUMBER(Accueil!$E$10)),$AE991&gt;=Accueil!$E$10))</f>
        <v>0</v>
      </c>
      <c r="AE991" s="247" t="str">
        <f>IF(NOT(_xlfn.ISFORMULA(A991)),IF(ISNUMBER(A991),A991,IF(NOT(_xlfn.ISFORMULA(D991)),IF(AND(ISNUMBER(D991),D991&lt;&gt;0),Accueil!$B$7,IF(NOT(_xlfn.ISFORMULA(G991)),IF(AND(ISNUMBER(G991),G991&lt;&gt;0),Accueil!$B$7,""),"")),IF(NOT(_xlfn.ISFORMULA(G991)),IF(AND(ISNUMBER(G991),G991&lt;&gt;0),Accueil!$B$7,""),""))),IF(NOT(_xlfn.ISFORMULA(D991)),IF(AND(ISNUMBER(D991),D991&lt;&gt;0),Accueil!$B$7,IF(NOT(_xlfn.ISFORMULA(G991)),IF(AND(ISNUMBER(G991),G991&lt;&gt;0),Accueil!$B$7,""),"")),IF(NOT(_xlfn.ISFORMULA(G991)),IF(AND(ISNUMBER(G991),G991&lt;&gt;0),Accueil!$B$7,""),"")))</f>
        <v/>
      </c>
      <c r="AF991" s="231" t="str">
        <f t="shared" ca="1" si="167"/>
        <v/>
      </c>
      <c r="AG991" s="231">
        <f ca="1">IF($AC991,ROUND(IF(ISNUMBER(E991),E991,0)*(IF(OR(ISNUMBER(SEARCH("Non déductible",$C991)),ISNUMBER(SEARCH("Non deductible",$C991))),0,IF(ISNUMBER(SEARCH("Repas",$C991)),0.5,IF(ISNUMBER(SEARCH("Bureau à domicile",$C991)),Accueil!$B$13,IF(OR(ISNUMBER(SEARCH("Véhicule",$C991)),ISNUMBER(SEARCH("Vehicule",$C991)),ISNUMBER(SEARCH("vehicule",$C991))),Accueil!$B$14,IFERROR(VLOOKUP($C991,$L$3:$P$43,5,FALSE),1)))))),2),0)</f>
        <v>0</v>
      </c>
      <c r="AH991" s="231">
        <f ca="1">IF($AD991,ROUND(IF(ISNUMBER(F991),F991,0)*(IF(OR(ISNUMBER(SEARCH("Non déductible",$C991)),ISNUMBER(SEARCH("Non deductible",$C991))),0,IF(ISNUMBER(SEARCH("Repas",$C991)),0.5,IF(ISNUMBER(SEARCH("Bureau à domicile",$C991)),Accueil!$B$13,IF(OR(ISNUMBER(SEARCH("Véhicule",$C991)),ISNUMBER(SEARCH("Vehicule",$C991)),ISNUMBER(SEARCH("vehicule",$C991))),Accueil!$B$14,IFERROR(VLOOKUP($C991,$L$3:$P$43,5,FALSE),1)))))),2),0)</f>
        <v>0</v>
      </c>
    </row>
    <row r="992" spans="1:34" ht="20.100000000000001" customHeight="1" x14ac:dyDescent="0.25">
      <c r="A992" s="248" t="str">
        <f>IF(NOT(_xlfn.ISFORMULA(D992)),IF(AND(ISNUMBER(D992),D992&lt;&gt;0),Accueil!$B$7,IF(NOT(_xlfn.ISFORMULA(G992)),IF(AND(ISNUMBER(G992),G992&lt;&gt;0),Accueil!$B$7,""),"")),IF(NOT(_xlfn.ISFORMULA(G992)),IF(AND(ISNUMBER(G992),G992&lt;&gt;0),Accueil!$B$7,""),""))</f>
        <v/>
      </c>
      <c r="B992" s="37"/>
      <c r="C992" s="50"/>
      <c r="D992" s="249" t="str">
        <f t="shared" ca="1" si="158"/>
        <v/>
      </c>
      <c r="E992" s="223" t="str">
        <f t="shared" ca="1" si="159"/>
        <v/>
      </c>
      <c r="F992" s="223" t="str">
        <f t="shared" ca="1" si="160"/>
        <v/>
      </c>
      <c r="G992" s="224" t="str">
        <f t="shared" ca="1" si="161"/>
        <v/>
      </c>
      <c r="H992" s="255" t="str">
        <f t="shared" ca="1" si="162"/>
        <v/>
      </c>
      <c r="I992" s="251" t="str">
        <f t="shared" ca="1" si="163"/>
        <v/>
      </c>
      <c r="J992" s="244" t="str">
        <f t="shared" ca="1" si="164"/>
        <v/>
      </c>
      <c r="K992" s="35"/>
      <c r="L992" s="148"/>
      <c r="M992" s="148"/>
      <c r="N992" s="148"/>
      <c r="O992" s="148"/>
      <c r="P992" s="148"/>
      <c r="Q992" s="148"/>
      <c r="R992" s="148"/>
      <c r="S992" s="148"/>
      <c r="T992" s="197"/>
      <c r="U992" s="35"/>
      <c r="X992" s="148"/>
      <c r="Y992" s="148"/>
      <c r="Z992" s="148"/>
      <c r="AA992" s="228" t="b">
        <f t="shared" ca="1" si="165"/>
        <v>1</v>
      </c>
      <c r="AB992" s="228" t="b">
        <f t="shared" si="166"/>
        <v>0</v>
      </c>
      <c r="AC992" s="228" t="b">
        <f ca="1">AND(Accueil!$Z$100="Régulière",Accueil!$E$5="Oui",$AA992,NOT($AB992),OR($AE992="",Accueil!$E$7="",NOT(ISNUMBER(Accueil!$E$7)),$AE992&gt;=Accueil!$E$7))</f>
        <v>0</v>
      </c>
      <c r="AD992" s="228" t="b">
        <f ca="1">AND(Accueil!$Z$100="Régulière",Accueil!$E$8="Oui",$AA992,NOT($AB992),OR($AE992="",Accueil!$E$10="",NOT(ISNUMBER(Accueil!$E$10)),$AE992&gt;=Accueil!$E$10))</f>
        <v>0</v>
      </c>
      <c r="AE992" s="247" t="str">
        <f>IF(NOT(_xlfn.ISFORMULA(A992)),IF(ISNUMBER(A992),A992,IF(NOT(_xlfn.ISFORMULA(D992)),IF(AND(ISNUMBER(D992),D992&lt;&gt;0),Accueil!$B$7,IF(NOT(_xlfn.ISFORMULA(G992)),IF(AND(ISNUMBER(G992),G992&lt;&gt;0),Accueil!$B$7,""),"")),IF(NOT(_xlfn.ISFORMULA(G992)),IF(AND(ISNUMBER(G992),G992&lt;&gt;0),Accueil!$B$7,""),""))),IF(NOT(_xlfn.ISFORMULA(D992)),IF(AND(ISNUMBER(D992),D992&lt;&gt;0),Accueil!$B$7,IF(NOT(_xlfn.ISFORMULA(G992)),IF(AND(ISNUMBER(G992),G992&lt;&gt;0),Accueil!$B$7,""),"")),IF(NOT(_xlfn.ISFORMULA(G992)),IF(AND(ISNUMBER(G992),G992&lt;&gt;0),Accueil!$B$7,""),"")))</f>
        <v/>
      </c>
      <c r="AF992" s="231" t="str">
        <f t="shared" ca="1" si="167"/>
        <v/>
      </c>
      <c r="AG992" s="231">
        <f ca="1">IF($AC992,ROUND(IF(ISNUMBER(E992),E992,0)*(IF(OR(ISNUMBER(SEARCH("Non déductible",$C992)),ISNUMBER(SEARCH("Non deductible",$C992))),0,IF(ISNUMBER(SEARCH("Repas",$C992)),0.5,IF(ISNUMBER(SEARCH("Bureau à domicile",$C992)),Accueil!$B$13,IF(OR(ISNUMBER(SEARCH("Véhicule",$C992)),ISNUMBER(SEARCH("Vehicule",$C992)),ISNUMBER(SEARCH("vehicule",$C992))),Accueil!$B$14,IFERROR(VLOOKUP($C992,$L$3:$P$43,5,FALSE),1)))))),2),0)</f>
        <v>0</v>
      </c>
      <c r="AH992" s="231">
        <f ca="1">IF($AD992,ROUND(IF(ISNUMBER(F992),F992,0)*(IF(OR(ISNUMBER(SEARCH("Non déductible",$C992)),ISNUMBER(SEARCH("Non deductible",$C992))),0,IF(ISNUMBER(SEARCH("Repas",$C992)),0.5,IF(ISNUMBER(SEARCH("Bureau à domicile",$C992)),Accueil!$B$13,IF(OR(ISNUMBER(SEARCH("Véhicule",$C992)),ISNUMBER(SEARCH("Vehicule",$C992)),ISNUMBER(SEARCH("vehicule",$C992))),Accueil!$B$14,IFERROR(VLOOKUP($C992,$L$3:$P$43,5,FALSE),1)))))),2),0)</f>
        <v>0</v>
      </c>
    </row>
    <row r="993" spans="1:34" ht="20.100000000000001" customHeight="1" x14ac:dyDescent="0.25">
      <c r="A993" s="248" t="str">
        <f>IF(NOT(_xlfn.ISFORMULA(D993)),IF(AND(ISNUMBER(D993),D993&lt;&gt;0),Accueil!$B$7,IF(NOT(_xlfn.ISFORMULA(G993)),IF(AND(ISNUMBER(G993),G993&lt;&gt;0),Accueil!$B$7,""),"")),IF(NOT(_xlfn.ISFORMULA(G993)),IF(AND(ISNUMBER(G993),G993&lt;&gt;0),Accueil!$B$7,""),""))</f>
        <v/>
      </c>
      <c r="B993" s="37"/>
      <c r="C993" s="50"/>
      <c r="D993" s="249" t="str">
        <f t="shared" ca="1" si="158"/>
        <v/>
      </c>
      <c r="E993" s="223" t="str">
        <f t="shared" ca="1" si="159"/>
        <v/>
      </c>
      <c r="F993" s="223" t="str">
        <f t="shared" ca="1" si="160"/>
        <v/>
      </c>
      <c r="G993" s="224" t="str">
        <f t="shared" ca="1" si="161"/>
        <v/>
      </c>
      <c r="H993" s="255" t="str">
        <f t="shared" ca="1" si="162"/>
        <v/>
      </c>
      <c r="I993" s="251" t="str">
        <f t="shared" ca="1" si="163"/>
        <v/>
      </c>
      <c r="J993" s="244" t="str">
        <f t="shared" ca="1" si="164"/>
        <v/>
      </c>
      <c r="K993" s="35"/>
      <c r="L993" s="148"/>
      <c r="M993" s="148"/>
      <c r="N993" s="148"/>
      <c r="O993" s="148"/>
      <c r="P993" s="148"/>
      <c r="Q993" s="148"/>
      <c r="R993" s="148"/>
      <c r="S993" s="148"/>
      <c r="T993" s="197"/>
      <c r="U993" s="35"/>
      <c r="X993" s="148"/>
      <c r="Y993" s="148"/>
      <c r="Z993" s="148"/>
      <c r="AA993" s="228" t="b">
        <f t="shared" ca="1" si="165"/>
        <v>1</v>
      </c>
      <c r="AB993" s="228" t="b">
        <f t="shared" si="166"/>
        <v>0</v>
      </c>
      <c r="AC993" s="228" t="b">
        <f ca="1">AND(Accueil!$Z$100="Régulière",Accueil!$E$5="Oui",$AA993,NOT($AB993),OR($AE993="",Accueil!$E$7="",NOT(ISNUMBER(Accueil!$E$7)),$AE993&gt;=Accueil!$E$7))</f>
        <v>0</v>
      </c>
      <c r="AD993" s="228" t="b">
        <f ca="1">AND(Accueil!$Z$100="Régulière",Accueil!$E$8="Oui",$AA993,NOT($AB993),OR($AE993="",Accueil!$E$10="",NOT(ISNUMBER(Accueil!$E$10)),$AE993&gt;=Accueil!$E$10))</f>
        <v>0</v>
      </c>
      <c r="AE993" s="247" t="str">
        <f>IF(NOT(_xlfn.ISFORMULA(A993)),IF(ISNUMBER(A993),A993,IF(NOT(_xlfn.ISFORMULA(D993)),IF(AND(ISNUMBER(D993),D993&lt;&gt;0),Accueil!$B$7,IF(NOT(_xlfn.ISFORMULA(G993)),IF(AND(ISNUMBER(G993),G993&lt;&gt;0),Accueil!$B$7,""),"")),IF(NOT(_xlfn.ISFORMULA(G993)),IF(AND(ISNUMBER(G993),G993&lt;&gt;0),Accueil!$B$7,""),""))),IF(NOT(_xlfn.ISFORMULA(D993)),IF(AND(ISNUMBER(D993),D993&lt;&gt;0),Accueil!$B$7,IF(NOT(_xlfn.ISFORMULA(G993)),IF(AND(ISNUMBER(G993),G993&lt;&gt;0),Accueil!$B$7,""),"")),IF(NOT(_xlfn.ISFORMULA(G993)),IF(AND(ISNUMBER(G993),G993&lt;&gt;0),Accueil!$B$7,""),"")))</f>
        <v/>
      </c>
      <c r="AF993" s="231" t="str">
        <f t="shared" ca="1" si="167"/>
        <v/>
      </c>
      <c r="AG993" s="231">
        <f ca="1">IF($AC993,ROUND(IF(ISNUMBER(E993),E993,0)*(IF(OR(ISNUMBER(SEARCH("Non déductible",$C993)),ISNUMBER(SEARCH("Non deductible",$C993))),0,IF(ISNUMBER(SEARCH("Repas",$C993)),0.5,IF(ISNUMBER(SEARCH("Bureau à domicile",$C993)),Accueil!$B$13,IF(OR(ISNUMBER(SEARCH("Véhicule",$C993)),ISNUMBER(SEARCH("Vehicule",$C993)),ISNUMBER(SEARCH("vehicule",$C993))),Accueil!$B$14,IFERROR(VLOOKUP($C993,$L$3:$P$43,5,FALSE),1)))))),2),0)</f>
        <v>0</v>
      </c>
      <c r="AH993" s="231">
        <f ca="1">IF($AD993,ROUND(IF(ISNUMBER(F993),F993,0)*(IF(OR(ISNUMBER(SEARCH("Non déductible",$C993)),ISNUMBER(SEARCH("Non deductible",$C993))),0,IF(ISNUMBER(SEARCH("Repas",$C993)),0.5,IF(ISNUMBER(SEARCH("Bureau à domicile",$C993)),Accueil!$B$13,IF(OR(ISNUMBER(SEARCH("Véhicule",$C993)),ISNUMBER(SEARCH("Vehicule",$C993)),ISNUMBER(SEARCH("vehicule",$C993))),Accueil!$B$14,IFERROR(VLOOKUP($C993,$L$3:$P$43,5,FALSE),1)))))),2),0)</f>
        <v>0</v>
      </c>
    </row>
    <row r="994" spans="1:34" ht="20.100000000000001" customHeight="1" x14ac:dyDescent="0.25">
      <c r="A994" s="248" t="str">
        <f>IF(NOT(_xlfn.ISFORMULA(D994)),IF(AND(ISNUMBER(D994),D994&lt;&gt;0),Accueil!$B$7,IF(NOT(_xlfn.ISFORMULA(G994)),IF(AND(ISNUMBER(G994),G994&lt;&gt;0),Accueil!$B$7,""),"")),IF(NOT(_xlfn.ISFORMULA(G994)),IF(AND(ISNUMBER(G994),G994&lt;&gt;0),Accueil!$B$7,""),""))</f>
        <v/>
      </c>
      <c r="B994" s="37"/>
      <c r="C994" s="50"/>
      <c r="D994" s="249" t="str">
        <f t="shared" ca="1" si="158"/>
        <v/>
      </c>
      <c r="E994" s="223" t="str">
        <f t="shared" ca="1" si="159"/>
        <v/>
      </c>
      <c r="F994" s="223" t="str">
        <f t="shared" ca="1" si="160"/>
        <v/>
      </c>
      <c r="G994" s="224" t="str">
        <f t="shared" ca="1" si="161"/>
        <v/>
      </c>
      <c r="H994" s="255" t="str">
        <f t="shared" ca="1" si="162"/>
        <v/>
      </c>
      <c r="I994" s="251" t="str">
        <f t="shared" ca="1" si="163"/>
        <v/>
      </c>
      <c r="J994" s="244" t="str">
        <f t="shared" ca="1" si="164"/>
        <v/>
      </c>
      <c r="K994" s="35"/>
      <c r="L994" s="148"/>
      <c r="M994" s="148"/>
      <c r="N994" s="148"/>
      <c r="O994" s="148"/>
      <c r="P994" s="148"/>
      <c r="Q994" s="148"/>
      <c r="R994" s="148"/>
      <c r="S994" s="148"/>
      <c r="T994" s="197"/>
      <c r="U994" s="35"/>
      <c r="X994" s="148"/>
      <c r="Y994" s="148"/>
      <c r="Z994" s="148"/>
      <c r="AA994" s="228" t="b">
        <f t="shared" ca="1" si="165"/>
        <v>1</v>
      </c>
      <c r="AB994" s="228" t="b">
        <f t="shared" si="166"/>
        <v>0</v>
      </c>
      <c r="AC994" s="228" t="b">
        <f ca="1">AND(Accueil!$Z$100="Régulière",Accueil!$E$5="Oui",$AA994,NOT($AB994),OR($AE994="",Accueil!$E$7="",NOT(ISNUMBER(Accueil!$E$7)),$AE994&gt;=Accueil!$E$7))</f>
        <v>0</v>
      </c>
      <c r="AD994" s="228" t="b">
        <f ca="1">AND(Accueil!$Z$100="Régulière",Accueil!$E$8="Oui",$AA994,NOT($AB994),OR($AE994="",Accueil!$E$10="",NOT(ISNUMBER(Accueil!$E$10)),$AE994&gt;=Accueil!$E$10))</f>
        <v>0</v>
      </c>
      <c r="AE994" s="247" t="str">
        <f>IF(NOT(_xlfn.ISFORMULA(A994)),IF(ISNUMBER(A994),A994,IF(NOT(_xlfn.ISFORMULA(D994)),IF(AND(ISNUMBER(D994),D994&lt;&gt;0),Accueil!$B$7,IF(NOT(_xlfn.ISFORMULA(G994)),IF(AND(ISNUMBER(G994),G994&lt;&gt;0),Accueil!$B$7,""),"")),IF(NOT(_xlfn.ISFORMULA(G994)),IF(AND(ISNUMBER(G994),G994&lt;&gt;0),Accueil!$B$7,""),""))),IF(NOT(_xlfn.ISFORMULA(D994)),IF(AND(ISNUMBER(D994),D994&lt;&gt;0),Accueil!$B$7,IF(NOT(_xlfn.ISFORMULA(G994)),IF(AND(ISNUMBER(G994),G994&lt;&gt;0),Accueil!$B$7,""),"")),IF(NOT(_xlfn.ISFORMULA(G994)),IF(AND(ISNUMBER(G994),G994&lt;&gt;0),Accueil!$B$7,""),"")))</f>
        <v/>
      </c>
      <c r="AF994" s="231" t="str">
        <f t="shared" ca="1" si="167"/>
        <v/>
      </c>
      <c r="AG994" s="231">
        <f ca="1">IF($AC994,ROUND(IF(ISNUMBER(E994),E994,0)*(IF(OR(ISNUMBER(SEARCH("Non déductible",$C994)),ISNUMBER(SEARCH("Non deductible",$C994))),0,IF(ISNUMBER(SEARCH("Repas",$C994)),0.5,IF(ISNUMBER(SEARCH("Bureau à domicile",$C994)),Accueil!$B$13,IF(OR(ISNUMBER(SEARCH("Véhicule",$C994)),ISNUMBER(SEARCH("Vehicule",$C994)),ISNUMBER(SEARCH("vehicule",$C994))),Accueil!$B$14,IFERROR(VLOOKUP($C994,$L$3:$P$43,5,FALSE),1)))))),2),0)</f>
        <v>0</v>
      </c>
      <c r="AH994" s="231">
        <f ca="1">IF($AD994,ROUND(IF(ISNUMBER(F994),F994,0)*(IF(OR(ISNUMBER(SEARCH("Non déductible",$C994)),ISNUMBER(SEARCH("Non deductible",$C994))),0,IF(ISNUMBER(SEARCH("Repas",$C994)),0.5,IF(ISNUMBER(SEARCH("Bureau à domicile",$C994)),Accueil!$B$13,IF(OR(ISNUMBER(SEARCH("Véhicule",$C994)),ISNUMBER(SEARCH("Vehicule",$C994)),ISNUMBER(SEARCH("vehicule",$C994))),Accueil!$B$14,IFERROR(VLOOKUP($C994,$L$3:$P$43,5,FALSE),1)))))),2),0)</f>
        <v>0</v>
      </c>
    </row>
    <row r="995" spans="1:34" ht="20.100000000000001" customHeight="1" x14ac:dyDescent="0.25">
      <c r="A995" s="248" t="str">
        <f>IF(NOT(_xlfn.ISFORMULA(D995)),IF(AND(ISNUMBER(D995),D995&lt;&gt;0),Accueil!$B$7,IF(NOT(_xlfn.ISFORMULA(G995)),IF(AND(ISNUMBER(G995),G995&lt;&gt;0),Accueil!$B$7,""),"")),IF(NOT(_xlfn.ISFORMULA(G995)),IF(AND(ISNUMBER(G995),G995&lt;&gt;0),Accueil!$B$7,""),""))</f>
        <v/>
      </c>
      <c r="B995" s="37"/>
      <c r="C995" s="50"/>
      <c r="D995" s="249" t="str">
        <f t="shared" ca="1" si="158"/>
        <v/>
      </c>
      <c r="E995" s="223" t="str">
        <f t="shared" ca="1" si="159"/>
        <v/>
      </c>
      <c r="F995" s="223" t="str">
        <f t="shared" ca="1" si="160"/>
        <v/>
      </c>
      <c r="G995" s="224" t="str">
        <f t="shared" ca="1" si="161"/>
        <v/>
      </c>
      <c r="H995" s="255" t="str">
        <f t="shared" ca="1" si="162"/>
        <v/>
      </c>
      <c r="I995" s="251" t="str">
        <f t="shared" ca="1" si="163"/>
        <v/>
      </c>
      <c r="J995" s="244" t="str">
        <f t="shared" ca="1" si="164"/>
        <v/>
      </c>
      <c r="K995" s="35"/>
      <c r="L995" s="148"/>
      <c r="M995" s="148"/>
      <c r="N995" s="148"/>
      <c r="O995" s="148"/>
      <c r="P995" s="148"/>
      <c r="Q995" s="148"/>
      <c r="R995" s="148"/>
      <c r="S995" s="148"/>
      <c r="T995" s="197"/>
      <c r="U995" s="35"/>
      <c r="X995" s="148"/>
      <c r="Y995" s="148"/>
      <c r="Z995" s="148"/>
      <c r="AA995" s="228" t="b">
        <f t="shared" ca="1" si="165"/>
        <v>1</v>
      </c>
      <c r="AB995" s="228" t="b">
        <f t="shared" si="166"/>
        <v>0</v>
      </c>
      <c r="AC995" s="228" t="b">
        <f ca="1">AND(Accueil!$Z$100="Régulière",Accueil!$E$5="Oui",$AA995,NOT($AB995),OR($AE995="",Accueil!$E$7="",NOT(ISNUMBER(Accueil!$E$7)),$AE995&gt;=Accueil!$E$7))</f>
        <v>0</v>
      </c>
      <c r="AD995" s="228" t="b">
        <f ca="1">AND(Accueil!$Z$100="Régulière",Accueil!$E$8="Oui",$AA995,NOT($AB995),OR($AE995="",Accueil!$E$10="",NOT(ISNUMBER(Accueil!$E$10)),$AE995&gt;=Accueil!$E$10))</f>
        <v>0</v>
      </c>
      <c r="AE995" s="247" t="str">
        <f>IF(NOT(_xlfn.ISFORMULA(A995)),IF(ISNUMBER(A995),A995,IF(NOT(_xlfn.ISFORMULA(D995)),IF(AND(ISNUMBER(D995),D995&lt;&gt;0),Accueil!$B$7,IF(NOT(_xlfn.ISFORMULA(G995)),IF(AND(ISNUMBER(G995),G995&lt;&gt;0),Accueil!$B$7,""),"")),IF(NOT(_xlfn.ISFORMULA(G995)),IF(AND(ISNUMBER(G995),G995&lt;&gt;0),Accueil!$B$7,""),""))),IF(NOT(_xlfn.ISFORMULA(D995)),IF(AND(ISNUMBER(D995),D995&lt;&gt;0),Accueil!$B$7,IF(NOT(_xlfn.ISFORMULA(G995)),IF(AND(ISNUMBER(G995),G995&lt;&gt;0),Accueil!$B$7,""),"")),IF(NOT(_xlfn.ISFORMULA(G995)),IF(AND(ISNUMBER(G995),G995&lt;&gt;0),Accueil!$B$7,""),"")))</f>
        <v/>
      </c>
      <c r="AF995" s="231" t="str">
        <f t="shared" ca="1" si="167"/>
        <v/>
      </c>
      <c r="AG995" s="231">
        <f ca="1">IF($AC995,ROUND(IF(ISNUMBER(E995),E995,0)*(IF(OR(ISNUMBER(SEARCH("Non déductible",$C995)),ISNUMBER(SEARCH("Non deductible",$C995))),0,IF(ISNUMBER(SEARCH("Repas",$C995)),0.5,IF(ISNUMBER(SEARCH("Bureau à domicile",$C995)),Accueil!$B$13,IF(OR(ISNUMBER(SEARCH("Véhicule",$C995)),ISNUMBER(SEARCH("Vehicule",$C995)),ISNUMBER(SEARCH("vehicule",$C995))),Accueil!$B$14,IFERROR(VLOOKUP($C995,$L$3:$P$43,5,FALSE),1)))))),2),0)</f>
        <v>0</v>
      </c>
      <c r="AH995" s="231">
        <f ca="1">IF($AD995,ROUND(IF(ISNUMBER(F995),F995,0)*(IF(OR(ISNUMBER(SEARCH("Non déductible",$C995)),ISNUMBER(SEARCH("Non deductible",$C995))),0,IF(ISNUMBER(SEARCH("Repas",$C995)),0.5,IF(ISNUMBER(SEARCH("Bureau à domicile",$C995)),Accueil!$B$13,IF(OR(ISNUMBER(SEARCH("Véhicule",$C995)),ISNUMBER(SEARCH("Vehicule",$C995)),ISNUMBER(SEARCH("vehicule",$C995))),Accueil!$B$14,IFERROR(VLOOKUP($C995,$L$3:$P$43,5,FALSE),1)))))),2),0)</f>
        <v>0</v>
      </c>
    </row>
    <row r="996" spans="1:34" ht="20.100000000000001" customHeight="1" x14ac:dyDescent="0.3">
      <c r="A996" s="248" t="str">
        <f>IF(NOT(_xlfn.ISFORMULA(D996)),IF(AND(ISNUMBER(D996),D996&lt;&gt;0),Accueil!$B$7,IF(NOT(_xlfn.ISFORMULA(G996)),IF(AND(ISNUMBER(G996),G996&lt;&gt;0),Accueil!$B$7,""),"")),IF(NOT(_xlfn.ISFORMULA(G996)),IF(AND(ISNUMBER(G996),G996&lt;&gt;0),Accueil!$B$7,""),""))</f>
        <v/>
      </c>
      <c r="B996" s="37"/>
      <c r="C996" s="50"/>
      <c r="D996" s="249" t="str">
        <f t="shared" ca="1" si="158"/>
        <v/>
      </c>
      <c r="E996" s="223" t="str">
        <f t="shared" ca="1" si="159"/>
        <v/>
      </c>
      <c r="F996" s="223" t="str">
        <f t="shared" ca="1" si="160"/>
        <v/>
      </c>
      <c r="G996" s="224" t="str">
        <f t="shared" ca="1" si="161"/>
        <v/>
      </c>
      <c r="H996" s="255" t="str">
        <f t="shared" ca="1" si="162"/>
        <v/>
      </c>
      <c r="I996" s="251" t="str">
        <f t="shared" ca="1" si="163"/>
        <v/>
      </c>
      <c r="J996" s="244" t="str">
        <f t="shared" ca="1" si="164"/>
        <v/>
      </c>
      <c r="K996" s="35"/>
      <c r="L996" s="148"/>
      <c r="M996" s="149"/>
      <c r="N996" s="149"/>
      <c r="O996" s="149"/>
      <c r="P996" s="149"/>
      <c r="Q996" s="148"/>
      <c r="R996" s="148"/>
      <c r="S996" s="148"/>
      <c r="T996" s="197"/>
      <c r="U996" s="35"/>
      <c r="X996" s="148"/>
      <c r="Y996" s="148"/>
      <c r="Z996" s="148"/>
      <c r="AA996" s="228" t="b">
        <f t="shared" ca="1" si="165"/>
        <v>1</v>
      </c>
      <c r="AB996" s="228" t="b">
        <f t="shared" si="166"/>
        <v>0</v>
      </c>
      <c r="AC996" s="228" t="b">
        <f ca="1">AND(Accueil!$Z$100="Régulière",Accueil!$E$5="Oui",$AA996,NOT($AB996),OR($AE996="",Accueil!$E$7="",NOT(ISNUMBER(Accueil!$E$7)),$AE996&gt;=Accueil!$E$7))</f>
        <v>0</v>
      </c>
      <c r="AD996" s="228" t="b">
        <f ca="1">AND(Accueil!$Z$100="Régulière",Accueil!$E$8="Oui",$AA996,NOT($AB996),OR($AE996="",Accueil!$E$10="",NOT(ISNUMBER(Accueil!$E$10)),$AE996&gt;=Accueil!$E$10))</f>
        <v>0</v>
      </c>
      <c r="AE996" s="247" t="str">
        <f>IF(NOT(_xlfn.ISFORMULA(A996)),IF(ISNUMBER(A996),A996,IF(NOT(_xlfn.ISFORMULA(D996)),IF(AND(ISNUMBER(D996),D996&lt;&gt;0),Accueil!$B$7,IF(NOT(_xlfn.ISFORMULA(G996)),IF(AND(ISNUMBER(G996),G996&lt;&gt;0),Accueil!$B$7,""),"")),IF(NOT(_xlfn.ISFORMULA(G996)),IF(AND(ISNUMBER(G996),G996&lt;&gt;0),Accueil!$B$7,""),""))),IF(NOT(_xlfn.ISFORMULA(D996)),IF(AND(ISNUMBER(D996),D996&lt;&gt;0),Accueil!$B$7,IF(NOT(_xlfn.ISFORMULA(G996)),IF(AND(ISNUMBER(G996),G996&lt;&gt;0),Accueil!$B$7,""),"")),IF(NOT(_xlfn.ISFORMULA(G996)),IF(AND(ISNUMBER(G996),G996&lt;&gt;0),Accueil!$B$7,""),"")))</f>
        <v/>
      </c>
      <c r="AF996" s="231" t="str">
        <f t="shared" ca="1" si="167"/>
        <v/>
      </c>
      <c r="AG996" s="231">
        <f ca="1">IF($AC996,ROUND(IF(ISNUMBER(E996),E996,0)*(IF(OR(ISNUMBER(SEARCH("Non déductible",$C996)),ISNUMBER(SEARCH("Non deductible",$C996))),0,IF(ISNUMBER(SEARCH("Repas",$C996)),0.5,IF(ISNUMBER(SEARCH("Bureau à domicile",$C996)),Accueil!$B$13,IF(OR(ISNUMBER(SEARCH("Véhicule",$C996)),ISNUMBER(SEARCH("Vehicule",$C996)),ISNUMBER(SEARCH("vehicule",$C996))),Accueil!$B$14,IFERROR(VLOOKUP($C996,$L$3:$P$43,5,FALSE),1)))))),2),0)</f>
        <v>0</v>
      </c>
      <c r="AH996" s="231">
        <f ca="1">IF($AD996,ROUND(IF(ISNUMBER(F996),F996,0)*(IF(OR(ISNUMBER(SEARCH("Non déductible",$C996)),ISNUMBER(SEARCH("Non deductible",$C996))),0,IF(ISNUMBER(SEARCH("Repas",$C996)),0.5,IF(ISNUMBER(SEARCH("Bureau à domicile",$C996)),Accueil!$B$13,IF(OR(ISNUMBER(SEARCH("Véhicule",$C996)),ISNUMBER(SEARCH("Vehicule",$C996)),ISNUMBER(SEARCH("vehicule",$C996))),Accueil!$B$14,IFERROR(VLOOKUP($C996,$L$3:$P$43,5,FALSE),1)))))),2),0)</f>
        <v>0</v>
      </c>
    </row>
    <row r="997" spans="1:34" ht="20.100000000000001" customHeight="1" x14ac:dyDescent="0.25">
      <c r="A997" s="248" t="str">
        <f>IF(NOT(_xlfn.ISFORMULA(D997)),IF(AND(ISNUMBER(D997),D997&lt;&gt;0),Accueil!$B$7,IF(NOT(_xlfn.ISFORMULA(G997)),IF(AND(ISNUMBER(G997),G997&lt;&gt;0),Accueil!$B$7,""),"")),IF(NOT(_xlfn.ISFORMULA(G997)),IF(AND(ISNUMBER(G997),G997&lt;&gt;0),Accueil!$B$7,""),""))</f>
        <v/>
      </c>
      <c r="B997" s="37"/>
      <c r="C997" s="50"/>
      <c r="D997" s="249" t="str">
        <f t="shared" ca="1" si="158"/>
        <v/>
      </c>
      <c r="E997" s="223" t="str">
        <f t="shared" ca="1" si="159"/>
        <v/>
      </c>
      <c r="F997" s="223" t="str">
        <f t="shared" ca="1" si="160"/>
        <v/>
      </c>
      <c r="G997" s="224" t="str">
        <f t="shared" ca="1" si="161"/>
        <v/>
      </c>
      <c r="H997" s="255" t="str">
        <f t="shared" ca="1" si="162"/>
        <v/>
      </c>
      <c r="I997" s="251" t="str">
        <f t="shared" ca="1" si="163"/>
        <v/>
      </c>
      <c r="J997" s="244" t="str">
        <f t="shared" ca="1" si="164"/>
        <v/>
      </c>
      <c r="K997" s="35"/>
      <c r="L997" s="148"/>
      <c r="M997" s="148"/>
      <c r="N997" s="148"/>
      <c r="O997" s="148"/>
      <c r="P997" s="148"/>
      <c r="Q997" s="148"/>
      <c r="R997" s="148"/>
      <c r="S997" s="148"/>
      <c r="T997" s="197"/>
      <c r="U997" s="35"/>
      <c r="X997" s="148"/>
      <c r="Y997" s="148"/>
      <c r="Z997" s="148"/>
      <c r="AA997" s="228" t="b">
        <f t="shared" ca="1" si="165"/>
        <v>1</v>
      </c>
      <c r="AB997" s="228" t="b">
        <f t="shared" si="166"/>
        <v>0</v>
      </c>
      <c r="AC997" s="228" t="b">
        <f ca="1">AND(Accueil!$Z$100="Régulière",Accueil!$E$5="Oui",$AA997,NOT($AB997),OR($AE997="",Accueil!$E$7="",NOT(ISNUMBER(Accueil!$E$7)),$AE997&gt;=Accueil!$E$7))</f>
        <v>0</v>
      </c>
      <c r="AD997" s="228" t="b">
        <f ca="1">AND(Accueil!$Z$100="Régulière",Accueil!$E$8="Oui",$AA997,NOT($AB997),OR($AE997="",Accueil!$E$10="",NOT(ISNUMBER(Accueil!$E$10)),$AE997&gt;=Accueil!$E$10))</f>
        <v>0</v>
      </c>
      <c r="AE997" s="247" t="str">
        <f>IF(NOT(_xlfn.ISFORMULA(A997)),IF(ISNUMBER(A997),A997,IF(NOT(_xlfn.ISFORMULA(D997)),IF(AND(ISNUMBER(D997),D997&lt;&gt;0),Accueil!$B$7,IF(NOT(_xlfn.ISFORMULA(G997)),IF(AND(ISNUMBER(G997),G997&lt;&gt;0),Accueil!$B$7,""),"")),IF(NOT(_xlfn.ISFORMULA(G997)),IF(AND(ISNUMBER(G997),G997&lt;&gt;0),Accueil!$B$7,""),""))),IF(NOT(_xlfn.ISFORMULA(D997)),IF(AND(ISNUMBER(D997),D997&lt;&gt;0),Accueil!$B$7,IF(NOT(_xlfn.ISFORMULA(G997)),IF(AND(ISNUMBER(G997),G997&lt;&gt;0),Accueil!$B$7,""),"")),IF(NOT(_xlfn.ISFORMULA(G997)),IF(AND(ISNUMBER(G997),G997&lt;&gt;0),Accueil!$B$7,""),"")))</f>
        <v/>
      </c>
      <c r="AF997" s="231" t="str">
        <f t="shared" ca="1" si="167"/>
        <v/>
      </c>
      <c r="AG997" s="231">
        <f ca="1">IF($AC997,ROUND(IF(ISNUMBER(E997),E997,0)*(IF(OR(ISNUMBER(SEARCH("Non déductible",$C997)),ISNUMBER(SEARCH("Non deductible",$C997))),0,IF(ISNUMBER(SEARCH("Repas",$C997)),0.5,IF(ISNUMBER(SEARCH("Bureau à domicile",$C997)),Accueil!$B$13,IF(OR(ISNUMBER(SEARCH("Véhicule",$C997)),ISNUMBER(SEARCH("Vehicule",$C997)),ISNUMBER(SEARCH("vehicule",$C997))),Accueil!$B$14,IFERROR(VLOOKUP($C997,$L$3:$P$43,5,FALSE),1)))))),2),0)</f>
        <v>0</v>
      </c>
      <c r="AH997" s="231">
        <f ca="1">IF($AD997,ROUND(IF(ISNUMBER(F997),F997,0)*(IF(OR(ISNUMBER(SEARCH("Non déductible",$C997)),ISNUMBER(SEARCH("Non deductible",$C997))),0,IF(ISNUMBER(SEARCH("Repas",$C997)),0.5,IF(ISNUMBER(SEARCH("Bureau à domicile",$C997)),Accueil!$B$13,IF(OR(ISNUMBER(SEARCH("Véhicule",$C997)),ISNUMBER(SEARCH("Vehicule",$C997)),ISNUMBER(SEARCH("vehicule",$C997))),Accueil!$B$14,IFERROR(VLOOKUP($C997,$L$3:$P$43,5,FALSE),1)))))),2),0)</f>
        <v>0</v>
      </c>
    </row>
    <row r="998" spans="1:34" ht="20.100000000000001" customHeight="1" x14ac:dyDescent="0.25">
      <c r="A998" s="248" t="str">
        <f>IF(NOT(_xlfn.ISFORMULA(D998)),IF(AND(ISNUMBER(D998),D998&lt;&gt;0),Accueil!$B$7,IF(NOT(_xlfn.ISFORMULA(G998)),IF(AND(ISNUMBER(G998),G998&lt;&gt;0),Accueil!$B$7,""),"")),IF(NOT(_xlfn.ISFORMULA(G998)),IF(AND(ISNUMBER(G998),G998&lt;&gt;0),Accueil!$B$7,""),""))</f>
        <v/>
      </c>
      <c r="B998" s="37"/>
      <c r="C998" s="50"/>
      <c r="D998" s="249" t="str">
        <f t="shared" ca="1" si="158"/>
        <v/>
      </c>
      <c r="E998" s="223" t="str">
        <f t="shared" ca="1" si="159"/>
        <v/>
      </c>
      <c r="F998" s="223" t="str">
        <f t="shared" ca="1" si="160"/>
        <v/>
      </c>
      <c r="G998" s="224" t="str">
        <f t="shared" ca="1" si="161"/>
        <v/>
      </c>
      <c r="H998" s="255" t="str">
        <f t="shared" ca="1" si="162"/>
        <v/>
      </c>
      <c r="I998" s="251" t="str">
        <f t="shared" ca="1" si="163"/>
        <v/>
      </c>
      <c r="J998" s="244" t="str">
        <f t="shared" ca="1" si="164"/>
        <v/>
      </c>
      <c r="K998" s="35"/>
      <c r="L998" s="148"/>
      <c r="M998" s="148"/>
      <c r="N998" s="148"/>
      <c r="O998" s="148"/>
      <c r="P998" s="148"/>
      <c r="Q998" s="148"/>
      <c r="R998" s="148"/>
      <c r="S998" s="148"/>
      <c r="T998" s="197"/>
      <c r="U998" s="35"/>
      <c r="X998" s="148"/>
      <c r="Y998" s="148"/>
      <c r="Z998" s="148"/>
      <c r="AA998" s="228" t="b">
        <f t="shared" ca="1" si="165"/>
        <v>1</v>
      </c>
      <c r="AB998" s="228" t="b">
        <f t="shared" si="166"/>
        <v>0</v>
      </c>
      <c r="AC998" s="228" t="b">
        <f ca="1">AND(Accueil!$Z$100="Régulière",Accueil!$E$5="Oui",$AA998,NOT($AB998),OR($AE998="",Accueil!$E$7="",NOT(ISNUMBER(Accueil!$E$7)),$AE998&gt;=Accueil!$E$7))</f>
        <v>0</v>
      </c>
      <c r="AD998" s="228" t="b">
        <f ca="1">AND(Accueil!$Z$100="Régulière",Accueil!$E$8="Oui",$AA998,NOT($AB998),OR($AE998="",Accueil!$E$10="",NOT(ISNUMBER(Accueil!$E$10)),$AE998&gt;=Accueil!$E$10))</f>
        <v>0</v>
      </c>
      <c r="AE998" s="247" t="str">
        <f>IF(NOT(_xlfn.ISFORMULA(A998)),IF(ISNUMBER(A998),A998,IF(NOT(_xlfn.ISFORMULA(D998)),IF(AND(ISNUMBER(D998),D998&lt;&gt;0),Accueil!$B$7,IF(NOT(_xlfn.ISFORMULA(G998)),IF(AND(ISNUMBER(G998),G998&lt;&gt;0),Accueil!$B$7,""),"")),IF(NOT(_xlfn.ISFORMULA(G998)),IF(AND(ISNUMBER(G998),G998&lt;&gt;0),Accueil!$B$7,""),""))),IF(NOT(_xlfn.ISFORMULA(D998)),IF(AND(ISNUMBER(D998),D998&lt;&gt;0),Accueil!$B$7,IF(NOT(_xlfn.ISFORMULA(G998)),IF(AND(ISNUMBER(G998),G998&lt;&gt;0),Accueil!$B$7,""),"")),IF(NOT(_xlfn.ISFORMULA(G998)),IF(AND(ISNUMBER(G998),G998&lt;&gt;0),Accueil!$B$7,""),"")))</f>
        <v/>
      </c>
      <c r="AF998" s="231" t="str">
        <f t="shared" ca="1" si="167"/>
        <v/>
      </c>
      <c r="AG998" s="231">
        <f ca="1">IF($AC998,ROUND(IF(ISNUMBER(E998),E998,0)*(IF(OR(ISNUMBER(SEARCH("Non déductible",$C998)),ISNUMBER(SEARCH("Non deductible",$C998))),0,IF(ISNUMBER(SEARCH("Repas",$C998)),0.5,IF(ISNUMBER(SEARCH("Bureau à domicile",$C998)),Accueil!$B$13,IF(OR(ISNUMBER(SEARCH("Véhicule",$C998)),ISNUMBER(SEARCH("Vehicule",$C998)),ISNUMBER(SEARCH("vehicule",$C998))),Accueil!$B$14,IFERROR(VLOOKUP($C998,$L$3:$P$43,5,FALSE),1)))))),2),0)</f>
        <v>0</v>
      </c>
      <c r="AH998" s="231">
        <f ca="1">IF($AD998,ROUND(IF(ISNUMBER(F998),F998,0)*(IF(OR(ISNUMBER(SEARCH("Non déductible",$C998)),ISNUMBER(SEARCH("Non deductible",$C998))),0,IF(ISNUMBER(SEARCH("Repas",$C998)),0.5,IF(ISNUMBER(SEARCH("Bureau à domicile",$C998)),Accueil!$B$13,IF(OR(ISNUMBER(SEARCH("Véhicule",$C998)),ISNUMBER(SEARCH("Vehicule",$C998)),ISNUMBER(SEARCH("vehicule",$C998))),Accueil!$B$14,IFERROR(VLOOKUP($C998,$L$3:$P$43,5,FALSE),1)))))),2),0)</f>
        <v>0</v>
      </c>
    </row>
    <row r="999" spans="1:34" ht="20.100000000000001" customHeight="1" x14ac:dyDescent="0.25">
      <c r="A999" s="248" t="str">
        <f>IF(NOT(_xlfn.ISFORMULA(D999)),IF(AND(ISNUMBER(D999),D999&lt;&gt;0),Accueil!$B$7,IF(NOT(_xlfn.ISFORMULA(G999)),IF(AND(ISNUMBER(G999),G999&lt;&gt;0),Accueil!$B$7,""),"")),IF(NOT(_xlfn.ISFORMULA(G999)),IF(AND(ISNUMBER(G999),G999&lt;&gt;0),Accueil!$B$7,""),""))</f>
        <v/>
      </c>
      <c r="B999" s="37"/>
      <c r="C999" s="50"/>
      <c r="D999" s="249" t="str">
        <f t="shared" ca="1" si="158"/>
        <v/>
      </c>
      <c r="E999" s="223" t="str">
        <f t="shared" ca="1" si="159"/>
        <v/>
      </c>
      <c r="F999" s="223" t="str">
        <f t="shared" ca="1" si="160"/>
        <v/>
      </c>
      <c r="G999" s="224" t="str">
        <f t="shared" ca="1" si="161"/>
        <v/>
      </c>
      <c r="H999" s="255" t="str">
        <f t="shared" ca="1" si="162"/>
        <v/>
      </c>
      <c r="I999" s="251" t="str">
        <f t="shared" ca="1" si="163"/>
        <v/>
      </c>
      <c r="J999" s="244" t="str">
        <f t="shared" ca="1" si="164"/>
        <v/>
      </c>
      <c r="K999" s="35"/>
      <c r="L999" s="148"/>
      <c r="M999" s="148"/>
      <c r="N999" s="148"/>
      <c r="O999" s="148"/>
      <c r="P999" s="148"/>
      <c r="Q999" s="148"/>
      <c r="R999" s="148"/>
      <c r="S999" s="148"/>
      <c r="T999" s="197"/>
      <c r="U999" s="35"/>
      <c r="X999" s="148"/>
      <c r="Y999" s="148"/>
      <c r="Z999" s="148"/>
      <c r="AA999" s="228" t="b">
        <f t="shared" ca="1" si="165"/>
        <v>1</v>
      </c>
      <c r="AB999" s="228" t="b">
        <f t="shared" si="166"/>
        <v>0</v>
      </c>
      <c r="AC999" s="228" t="b">
        <f ca="1">AND(Accueil!$Z$100="Régulière",Accueil!$E$5="Oui",$AA999,NOT($AB999),OR($AE999="",Accueil!$E$7="",NOT(ISNUMBER(Accueil!$E$7)),$AE999&gt;=Accueil!$E$7))</f>
        <v>0</v>
      </c>
      <c r="AD999" s="228" t="b">
        <f ca="1">AND(Accueil!$Z$100="Régulière",Accueil!$E$8="Oui",$AA999,NOT($AB999),OR($AE999="",Accueil!$E$10="",NOT(ISNUMBER(Accueil!$E$10)),$AE999&gt;=Accueil!$E$10))</f>
        <v>0</v>
      </c>
      <c r="AE999" s="247" t="str">
        <f>IF(NOT(_xlfn.ISFORMULA(A999)),IF(ISNUMBER(A999),A999,IF(NOT(_xlfn.ISFORMULA(D999)),IF(AND(ISNUMBER(D999),D999&lt;&gt;0),Accueil!$B$7,IF(NOT(_xlfn.ISFORMULA(G999)),IF(AND(ISNUMBER(G999),G999&lt;&gt;0),Accueil!$B$7,""),"")),IF(NOT(_xlfn.ISFORMULA(G999)),IF(AND(ISNUMBER(G999),G999&lt;&gt;0),Accueil!$B$7,""),""))),IF(NOT(_xlfn.ISFORMULA(D999)),IF(AND(ISNUMBER(D999),D999&lt;&gt;0),Accueil!$B$7,IF(NOT(_xlfn.ISFORMULA(G999)),IF(AND(ISNUMBER(G999),G999&lt;&gt;0),Accueil!$B$7,""),"")),IF(NOT(_xlfn.ISFORMULA(G999)),IF(AND(ISNUMBER(G999),G999&lt;&gt;0),Accueil!$B$7,""),"")))</f>
        <v/>
      </c>
      <c r="AF999" s="231" t="str">
        <f t="shared" ca="1" si="167"/>
        <v/>
      </c>
      <c r="AG999" s="231">
        <f ca="1">IF($AC999,ROUND(IF(ISNUMBER(E999),E999,0)*(IF(OR(ISNUMBER(SEARCH("Non déductible",$C999)),ISNUMBER(SEARCH("Non deductible",$C999))),0,IF(ISNUMBER(SEARCH("Repas",$C999)),0.5,IF(ISNUMBER(SEARCH("Bureau à domicile",$C999)),Accueil!$B$13,IF(OR(ISNUMBER(SEARCH("Véhicule",$C999)),ISNUMBER(SEARCH("Vehicule",$C999)),ISNUMBER(SEARCH("vehicule",$C999))),Accueil!$B$14,IFERROR(VLOOKUP($C999,$L$3:$P$43,5,FALSE),1)))))),2),0)</f>
        <v>0</v>
      </c>
      <c r="AH999" s="231">
        <f ca="1">IF($AD999,ROUND(IF(ISNUMBER(F999),F999,0)*(IF(OR(ISNUMBER(SEARCH("Non déductible",$C999)),ISNUMBER(SEARCH("Non deductible",$C999))),0,IF(ISNUMBER(SEARCH("Repas",$C999)),0.5,IF(ISNUMBER(SEARCH("Bureau à domicile",$C999)),Accueil!$B$13,IF(OR(ISNUMBER(SEARCH("Véhicule",$C999)),ISNUMBER(SEARCH("Vehicule",$C999)),ISNUMBER(SEARCH("vehicule",$C999))),Accueil!$B$14,IFERROR(VLOOKUP($C999,$L$3:$P$43,5,FALSE),1)))))),2),0)</f>
        <v>0</v>
      </c>
    </row>
    <row r="1000" spans="1:34" ht="20.100000000000001" customHeight="1" x14ac:dyDescent="0.25">
      <c r="A1000" s="248" t="str">
        <f>IF(NOT(_xlfn.ISFORMULA(D1000)),IF(AND(ISNUMBER(D1000),D1000&lt;&gt;0),Accueil!$B$7,IF(NOT(_xlfn.ISFORMULA(G1000)),IF(AND(ISNUMBER(G1000),G1000&lt;&gt;0),Accueil!$B$7,""),"")),IF(NOT(_xlfn.ISFORMULA(G1000)),IF(AND(ISNUMBER(G1000),G1000&lt;&gt;0),Accueil!$B$7,""),""))</f>
        <v/>
      </c>
      <c r="B1000" s="37"/>
      <c r="C1000" s="50"/>
      <c r="D1000" s="249" t="str">
        <f t="shared" ca="1" si="158"/>
        <v/>
      </c>
      <c r="E1000" s="223" t="str">
        <f t="shared" ca="1" si="159"/>
        <v/>
      </c>
      <c r="F1000" s="223" t="str">
        <f t="shared" ca="1" si="160"/>
        <v/>
      </c>
      <c r="G1000" s="224" t="str">
        <f t="shared" ca="1" si="161"/>
        <v/>
      </c>
      <c r="H1000" s="255" t="str">
        <f t="shared" ca="1" si="162"/>
        <v/>
      </c>
      <c r="I1000" s="251" t="str">
        <f t="shared" ca="1" si="163"/>
        <v/>
      </c>
      <c r="J1000" s="244" t="str">
        <f t="shared" ca="1" si="164"/>
        <v/>
      </c>
      <c r="K1000" s="35"/>
      <c r="L1000" s="148"/>
      <c r="M1000" s="148"/>
      <c r="N1000" s="148"/>
      <c r="O1000" s="148"/>
      <c r="P1000" s="148"/>
      <c r="Q1000" s="148"/>
      <c r="R1000" s="148"/>
      <c r="S1000" s="148"/>
      <c r="T1000" s="197"/>
      <c r="U1000" s="35"/>
      <c r="X1000" s="148"/>
      <c r="Y1000" s="148"/>
      <c r="Z1000" s="148"/>
      <c r="AA1000" s="228" t="b">
        <f t="shared" ca="1" si="165"/>
        <v>1</v>
      </c>
      <c r="AB1000" s="228" t="b">
        <f t="shared" si="166"/>
        <v>0</v>
      </c>
      <c r="AC1000" s="228" t="b">
        <f ca="1">AND(Accueil!$Z$100="Régulière",Accueil!$E$5="Oui",$AA1000,NOT($AB1000),OR($AE1000="",Accueil!$E$7="",NOT(ISNUMBER(Accueil!$E$7)),$AE1000&gt;=Accueil!$E$7))</f>
        <v>0</v>
      </c>
      <c r="AD1000" s="228" t="b">
        <f ca="1">AND(Accueil!$Z$100="Régulière",Accueil!$E$8="Oui",$AA1000,NOT($AB1000),OR($AE1000="",Accueil!$E$10="",NOT(ISNUMBER(Accueil!$E$10)),$AE1000&gt;=Accueil!$E$10))</f>
        <v>0</v>
      </c>
      <c r="AE1000" s="247" t="str">
        <f>IF(NOT(_xlfn.ISFORMULA(A1000)),IF(ISNUMBER(A1000),A1000,IF(NOT(_xlfn.ISFORMULA(D1000)),IF(AND(ISNUMBER(D1000),D1000&lt;&gt;0),Accueil!$B$7,IF(NOT(_xlfn.ISFORMULA(G1000)),IF(AND(ISNUMBER(G1000),G1000&lt;&gt;0),Accueil!$B$7,""),"")),IF(NOT(_xlfn.ISFORMULA(G1000)),IF(AND(ISNUMBER(G1000),G1000&lt;&gt;0),Accueil!$B$7,""),""))),IF(NOT(_xlfn.ISFORMULA(D1000)),IF(AND(ISNUMBER(D1000),D1000&lt;&gt;0),Accueil!$B$7,IF(NOT(_xlfn.ISFORMULA(G1000)),IF(AND(ISNUMBER(G1000),G1000&lt;&gt;0),Accueil!$B$7,""),"")),IF(NOT(_xlfn.ISFORMULA(G1000)),IF(AND(ISNUMBER(G1000),G1000&lt;&gt;0),Accueil!$B$7,""),"")))</f>
        <v/>
      </c>
      <c r="AF1000" s="231" t="str">
        <f t="shared" ca="1" si="167"/>
        <v/>
      </c>
      <c r="AG1000" s="231">
        <f ca="1">IF($AC1000,ROUND(IF(ISNUMBER(E1000),E1000,0)*(IF(OR(ISNUMBER(SEARCH("Non déductible",$C1000)),ISNUMBER(SEARCH("Non deductible",$C1000))),0,IF(ISNUMBER(SEARCH("Repas",$C1000)),0.5,IF(ISNUMBER(SEARCH("Bureau à domicile",$C1000)),Accueil!$B$13,IF(OR(ISNUMBER(SEARCH("Véhicule",$C1000)),ISNUMBER(SEARCH("Vehicule",$C1000)),ISNUMBER(SEARCH("vehicule",$C1000))),Accueil!$B$14,IFERROR(VLOOKUP($C1000,$L$3:$P$43,5,FALSE),1)))))),2),0)</f>
        <v>0</v>
      </c>
      <c r="AH1000" s="231">
        <f ca="1">IF($AD1000,ROUND(IF(ISNUMBER(F1000),F1000,0)*(IF(OR(ISNUMBER(SEARCH("Non déductible",$C1000)),ISNUMBER(SEARCH("Non deductible",$C1000))),0,IF(ISNUMBER(SEARCH("Repas",$C1000)),0.5,IF(ISNUMBER(SEARCH("Bureau à domicile",$C1000)),Accueil!$B$13,IF(OR(ISNUMBER(SEARCH("Véhicule",$C1000)),ISNUMBER(SEARCH("Vehicule",$C1000)),ISNUMBER(SEARCH("vehicule",$C1000))),Accueil!$B$14,IFERROR(VLOOKUP($C1000,$L$3:$P$43,5,FALSE),1)))))),2),0)</f>
        <v>0</v>
      </c>
    </row>
    <row r="1001" spans="1:34" ht="20.100000000000001" customHeight="1" x14ac:dyDescent="0.25">
      <c r="A1001" s="248" t="str">
        <f>IF(NOT(_xlfn.ISFORMULA(D1001)),IF(AND(ISNUMBER(D1001),D1001&lt;&gt;0),Accueil!$B$7,IF(NOT(_xlfn.ISFORMULA(G1001)),IF(AND(ISNUMBER(G1001),G1001&lt;&gt;0),Accueil!$B$7,""),"")),IF(NOT(_xlfn.ISFORMULA(G1001)),IF(AND(ISNUMBER(G1001),G1001&lt;&gt;0),Accueil!$B$7,""),""))</f>
        <v/>
      </c>
      <c r="B1001" s="37"/>
      <c r="C1001" s="50"/>
      <c r="D1001" s="249" t="str">
        <f t="shared" ca="1" si="158"/>
        <v/>
      </c>
      <c r="E1001" s="223" t="str">
        <f t="shared" ca="1" si="159"/>
        <v/>
      </c>
      <c r="F1001" s="223" t="str">
        <f t="shared" ca="1" si="160"/>
        <v/>
      </c>
      <c r="G1001" s="224" t="str">
        <f t="shared" ca="1" si="161"/>
        <v/>
      </c>
      <c r="H1001" s="255" t="str">
        <f t="shared" ca="1" si="162"/>
        <v/>
      </c>
      <c r="I1001" s="251" t="str">
        <f t="shared" ca="1" si="163"/>
        <v/>
      </c>
      <c r="J1001" s="244" t="str">
        <f t="shared" ca="1" si="164"/>
        <v/>
      </c>
      <c r="K1001" s="35"/>
      <c r="L1001" s="148"/>
      <c r="M1001" s="148"/>
      <c r="N1001" s="148"/>
      <c r="O1001" s="148"/>
      <c r="P1001" s="148"/>
      <c r="Q1001" s="148"/>
      <c r="R1001" s="148"/>
      <c r="S1001" s="148"/>
      <c r="T1001" s="197"/>
      <c r="U1001" s="35"/>
      <c r="X1001" s="148"/>
      <c r="Y1001" s="148"/>
      <c r="Z1001" s="148"/>
      <c r="AA1001" s="228" t="b">
        <f t="shared" ca="1" si="165"/>
        <v>1</v>
      </c>
      <c r="AB1001" s="228" t="b">
        <f t="shared" si="166"/>
        <v>0</v>
      </c>
      <c r="AC1001" s="228" t="b">
        <f ca="1">AND(Accueil!$Z$100="Régulière",Accueil!$E$5="Oui",$AA1001,NOT($AB1001),OR($AE1001="",Accueil!$E$7="",NOT(ISNUMBER(Accueil!$E$7)),$AE1001&gt;=Accueil!$E$7))</f>
        <v>0</v>
      </c>
      <c r="AD1001" s="228" t="b">
        <f ca="1">AND(Accueil!$Z$100="Régulière",Accueil!$E$8="Oui",$AA1001,NOT($AB1001),OR($AE1001="",Accueil!$E$10="",NOT(ISNUMBER(Accueil!$E$10)),$AE1001&gt;=Accueil!$E$10))</f>
        <v>0</v>
      </c>
      <c r="AE1001" s="247" t="str">
        <f>IF(NOT(_xlfn.ISFORMULA(A1001)),IF(ISNUMBER(A1001),A1001,IF(NOT(_xlfn.ISFORMULA(D1001)),IF(AND(ISNUMBER(D1001),D1001&lt;&gt;0),Accueil!$B$7,IF(NOT(_xlfn.ISFORMULA(G1001)),IF(AND(ISNUMBER(G1001),G1001&lt;&gt;0),Accueil!$B$7,""),"")),IF(NOT(_xlfn.ISFORMULA(G1001)),IF(AND(ISNUMBER(G1001),G1001&lt;&gt;0),Accueil!$B$7,""),""))),IF(NOT(_xlfn.ISFORMULA(D1001)),IF(AND(ISNUMBER(D1001),D1001&lt;&gt;0),Accueil!$B$7,IF(NOT(_xlfn.ISFORMULA(G1001)),IF(AND(ISNUMBER(G1001),G1001&lt;&gt;0),Accueil!$B$7,""),"")),IF(NOT(_xlfn.ISFORMULA(G1001)),IF(AND(ISNUMBER(G1001),G1001&lt;&gt;0),Accueil!$B$7,""),"")))</f>
        <v/>
      </c>
      <c r="AF1001" s="231" t="str">
        <f t="shared" ca="1" si="167"/>
        <v/>
      </c>
      <c r="AG1001" s="231">
        <f ca="1">IF($AC1001,ROUND(IF(ISNUMBER(E1001),E1001,0)*(IF(OR(ISNUMBER(SEARCH("Non déductible",$C1001)),ISNUMBER(SEARCH("Non deductible",$C1001))),0,IF(ISNUMBER(SEARCH("Repas",$C1001)),0.5,IF(ISNUMBER(SEARCH("Bureau à domicile",$C1001)),Accueil!$B$13,IF(OR(ISNUMBER(SEARCH("Véhicule",$C1001)),ISNUMBER(SEARCH("Vehicule",$C1001)),ISNUMBER(SEARCH("vehicule",$C1001))),Accueil!$B$14,IFERROR(VLOOKUP($C1001,$L$3:$P$43,5,FALSE),1)))))),2),0)</f>
        <v>0</v>
      </c>
      <c r="AH1001" s="231">
        <f ca="1">IF($AD1001,ROUND(IF(ISNUMBER(F1001),F1001,0)*(IF(OR(ISNUMBER(SEARCH("Non déductible",$C1001)),ISNUMBER(SEARCH("Non deductible",$C1001))),0,IF(ISNUMBER(SEARCH("Repas",$C1001)),0.5,IF(ISNUMBER(SEARCH("Bureau à domicile",$C1001)),Accueil!$B$13,IF(OR(ISNUMBER(SEARCH("Véhicule",$C1001)),ISNUMBER(SEARCH("Vehicule",$C1001)),ISNUMBER(SEARCH("vehicule",$C1001))),Accueil!$B$14,IFERROR(VLOOKUP($C1001,$L$3:$P$43,5,FALSE),1)))))),2),0)</f>
        <v>0</v>
      </c>
    </row>
    <row r="1002" spans="1:34" ht="20.100000000000001" customHeight="1" x14ac:dyDescent="0.25">
      <c r="A1002" s="248" t="str">
        <f>IF(NOT(_xlfn.ISFORMULA(D1002)),IF(AND(ISNUMBER(D1002),D1002&lt;&gt;0),Accueil!$B$7,IF(NOT(_xlfn.ISFORMULA(G1002)),IF(AND(ISNUMBER(G1002),G1002&lt;&gt;0),Accueil!$B$7,""),"")),IF(NOT(_xlfn.ISFORMULA(G1002)),IF(AND(ISNUMBER(G1002),G1002&lt;&gt;0),Accueil!$B$7,""),""))</f>
        <v/>
      </c>
      <c r="B1002" s="37"/>
      <c r="C1002" s="50"/>
      <c r="D1002" s="249" t="str">
        <f t="shared" ca="1" si="158"/>
        <v/>
      </c>
      <c r="E1002" s="223" t="str">
        <f t="shared" ca="1" si="159"/>
        <v/>
      </c>
      <c r="F1002" s="223" t="str">
        <f t="shared" ca="1" si="160"/>
        <v/>
      </c>
      <c r="G1002" s="224" t="str">
        <f t="shared" ca="1" si="161"/>
        <v/>
      </c>
      <c r="H1002" s="255" t="str">
        <f t="shared" ca="1" si="162"/>
        <v/>
      </c>
      <c r="I1002" s="251" t="str">
        <f t="shared" ca="1" si="163"/>
        <v/>
      </c>
      <c r="J1002" s="244" t="str">
        <f t="shared" ca="1" si="164"/>
        <v/>
      </c>
      <c r="K1002" s="35"/>
      <c r="L1002" s="148"/>
      <c r="M1002" s="148"/>
      <c r="N1002" s="148"/>
      <c r="O1002" s="148"/>
      <c r="P1002" s="148"/>
      <c r="Q1002" s="148"/>
      <c r="R1002" s="148"/>
      <c r="S1002" s="148"/>
      <c r="T1002" s="197"/>
      <c r="U1002" s="35"/>
      <c r="X1002" s="148"/>
      <c r="Y1002" s="148"/>
      <c r="Z1002" s="148"/>
      <c r="AA1002" s="228" t="b">
        <f t="shared" ca="1" si="165"/>
        <v>1</v>
      </c>
      <c r="AB1002" s="228" t="b">
        <f t="shared" si="166"/>
        <v>0</v>
      </c>
      <c r="AC1002" s="228" t="b">
        <f ca="1">AND(Accueil!$Z$100="Régulière",Accueil!$E$5="Oui",$AA1002,NOT($AB1002),OR($AE1002="",Accueil!$E$7="",NOT(ISNUMBER(Accueil!$E$7)),$AE1002&gt;=Accueil!$E$7))</f>
        <v>0</v>
      </c>
      <c r="AD1002" s="228" t="b">
        <f ca="1">AND(Accueil!$Z$100="Régulière",Accueil!$E$8="Oui",$AA1002,NOT($AB1002),OR($AE1002="",Accueil!$E$10="",NOT(ISNUMBER(Accueil!$E$10)),$AE1002&gt;=Accueil!$E$10))</f>
        <v>0</v>
      </c>
      <c r="AE1002" s="247" t="str">
        <f>IF(NOT(_xlfn.ISFORMULA(A1002)),IF(ISNUMBER(A1002),A1002,IF(NOT(_xlfn.ISFORMULA(D1002)),IF(AND(ISNUMBER(D1002),D1002&lt;&gt;0),Accueil!$B$7,IF(NOT(_xlfn.ISFORMULA(G1002)),IF(AND(ISNUMBER(G1002),G1002&lt;&gt;0),Accueil!$B$7,""),"")),IF(NOT(_xlfn.ISFORMULA(G1002)),IF(AND(ISNUMBER(G1002),G1002&lt;&gt;0),Accueil!$B$7,""),""))),IF(NOT(_xlfn.ISFORMULA(D1002)),IF(AND(ISNUMBER(D1002),D1002&lt;&gt;0),Accueil!$B$7,IF(NOT(_xlfn.ISFORMULA(G1002)),IF(AND(ISNUMBER(G1002),G1002&lt;&gt;0),Accueil!$B$7,""),"")),IF(NOT(_xlfn.ISFORMULA(G1002)),IF(AND(ISNUMBER(G1002),G1002&lt;&gt;0),Accueil!$B$7,""),"")))</f>
        <v/>
      </c>
      <c r="AF1002" s="231" t="str">
        <f t="shared" ca="1" si="167"/>
        <v/>
      </c>
      <c r="AG1002" s="231">
        <f ca="1">IF($AC1002,ROUND(IF(ISNUMBER(E1002),E1002,0)*(IF(OR(ISNUMBER(SEARCH("Non déductible",$C1002)),ISNUMBER(SEARCH("Non deductible",$C1002))),0,IF(ISNUMBER(SEARCH("Repas",$C1002)),0.5,IF(ISNUMBER(SEARCH("Bureau à domicile",$C1002)),Accueil!$B$13,IF(OR(ISNUMBER(SEARCH("Véhicule",$C1002)),ISNUMBER(SEARCH("Vehicule",$C1002)),ISNUMBER(SEARCH("vehicule",$C1002))),Accueil!$B$14,IFERROR(VLOOKUP($C1002,$L$3:$P$43,5,FALSE),1)))))),2),0)</f>
        <v>0</v>
      </c>
      <c r="AH1002" s="231">
        <f ca="1">IF($AD1002,ROUND(IF(ISNUMBER(F1002),F1002,0)*(IF(OR(ISNUMBER(SEARCH("Non déductible",$C1002)),ISNUMBER(SEARCH("Non deductible",$C1002))),0,IF(ISNUMBER(SEARCH("Repas",$C1002)),0.5,IF(ISNUMBER(SEARCH("Bureau à domicile",$C1002)),Accueil!$B$13,IF(OR(ISNUMBER(SEARCH("Véhicule",$C1002)),ISNUMBER(SEARCH("Vehicule",$C1002)),ISNUMBER(SEARCH("vehicule",$C1002))),Accueil!$B$14,IFERROR(VLOOKUP($C1002,$L$3:$P$43,5,FALSE),1)))))),2),0)</f>
        <v>0</v>
      </c>
    </row>
    <row r="1003" spans="1:34" ht="20.100000000000001" customHeight="1" x14ac:dyDescent="0.3">
      <c r="A1003" s="248" t="str">
        <f>IF(NOT(_xlfn.ISFORMULA(D1003)),IF(AND(ISNUMBER(D1003),D1003&lt;&gt;0),Accueil!$B$7,IF(NOT(_xlfn.ISFORMULA(G1003)),IF(AND(ISNUMBER(G1003),G1003&lt;&gt;0),Accueil!$B$7,""),"")),IF(NOT(_xlfn.ISFORMULA(G1003)),IF(AND(ISNUMBER(G1003),G1003&lt;&gt;0),Accueil!$B$7,""),""))</f>
        <v/>
      </c>
      <c r="B1003" s="37"/>
      <c r="C1003" s="50"/>
      <c r="D1003" s="249" t="str">
        <f t="shared" ca="1" si="158"/>
        <v/>
      </c>
      <c r="E1003" s="223" t="str">
        <f t="shared" ca="1" si="159"/>
        <v/>
      </c>
      <c r="F1003" s="223" t="str">
        <f t="shared" ca="1" si="160"/>
        <v/>
      </c>
      <c r="G1003" s="224" t="str">
        <f t="shared" ca="1" si="161"/>
        <v/>
      </c>
      <c r="H1003" s="255" t="str">
        <f t="shared" ca="1" si="162"/>
        <v/>
      </c>
      <c r="I1003" s="251" t="str">
        <f t="shared" ca="1" si="163"/>
        <v/>
      </c>
      <c r="J1003" s="244" t="str">
        <f t="shared" ca="1" si="164"/>
        <v/>
      </c>
      <c r="K1003" s="35"/>
      <c r="L1003" s="148"/>
      <c r="M1003" s="148"/>
      <c r="N1003" s="148"/>
      <c r="O1003" s="148"/>
      <c r="P1003" s="148"/>
      <c r="Q1003" s="149"/>
      <c r="R1003" s="149"/>
      <c r="S1003" s="149"/>
      <c r="T1003" s="197"/>
      <c r="U1003" s="35"/>
      <c r="X1003" s="148"/>
      <c r="Y1003" s="148"/>
      <c r="Z1003" s="148"/>
      <c r="AA1003" s="228" t="b">
        <f t="shared" ca="1" si="165"/>
        <v>1</v>
      </c>
      <c r="AB1003" s="228" t="b">
        <f t="shared" si="166"/>
        <v>0</v>
      </c>
      <c r="AC1003" s="228" t="b">
        <f ca="1">AND(Accueil!$Z$100="Régulière",Accueil!$E$5="Oui",$AA1003,NOT($AB1003),OR($AE1003="",Accueil!$E$7="",NOT(ISNUMBER(Accueil!$E$7)),$AE1003&gt;=Accueil!$E$7))</f>
        <v>0</v>
      </c>
      <c r="AD1003" s="228" t="b">
        <f ca="1">AND(Accueil!$Z$100="Régulière",Accueil!$E$8="Oui",$AA1003,NOT($AB1003),OR($AE1003="",Accueil!$E$10="",NOT(ISNUMBER(Accueil!$E$10)),$AE1003&gt;=Accueil!$E$10))</f>
        <v>0</v>
      </c>
      <c r="AE1003" s="247" t="str">
        <f>IF(NOT(_xlfn.ISFORMULA(A1003)),IF(ISNUMBER(A1003),A1003,IF(NOT(_xlfn.ISFORMULA(D1003)),IF(AND(ISNUMBER(D1003),D1003&lt;&gt;0),Accueil!$B$7,IF(NOT(_xlfn.ISFORMULA(G1003)),IF(AND(ISNUMBER(G1003),G1003&lt;&gt;0),Accueil!$B$7,""),"")),IF(NOT(_xlfn.ISFORMULA(G1003)),IF(AND(ISNUMBER(G1003),G1003&lt;&gt;0),Accueil!$B$7,""),""))),IF(NOT(_xlfn.ISFORMULA(D1003)),IF(AND(ISNUMBER(D1003),D1003&lt;&gt;0),Accueil!$B$7,IF(NOT(_xlfn.ISFORMULA(G1003)),IF(AND(ISNUMBER(G1003),G1003&lt;&gt;0),Accueil!$B$7,""),"")),IF(NOT(_xlfn.ISFORMULA(G1003)),IF(AND(ISNUMBER(G1003),G1003&lt;&gt;0),Accueil!$B$7,""),"")))</f>
        <v/>
      </c>
      <c r="AF1003" s="231" t="str">
        <f t="shared" ca="1" si="167"/>
        <v/>
      </c>
      <c r="AG1003" s="231">
        <f ca="1">IF($AC1003,ROUND(IF(ISNUMBER(E1003),E1003,0)*(IF(OR(ISNUMBER(SEARCH("Non déductible",$C1003)),ISNUMBER(SEARCH("Non deductible",$C1003))),0,IF(ISNUMBER(SEARCH("Repas",$C1003)),0.5,IF(ISNUMBER(SEARCH("Bureau à domicile",$C1003)),Accueil!$B$13,IF(OR(ISNUMBER(SEARCH("Véhicule",$C1003)),ISNUMBER(SEARCH("Vehicule",$C1003)),ISNUMBER(SEARCH("vehicule",$C1003))),Accueil!$B$14,IFERROR(VLOOKUP($C1003,$L$3:$P$43,5,FALSE),1)))))),2),0)</f>
        <v>0</v>
      </c>
      <c r="AH1003" s="231">
        <f ca="1">IF($AD1003,ROUND(IF(ISNUMBER(F1003),F1003,0)*(IF(OR(ISNUMBER(SEARCH("Non déductible",$C1003)),ISNUMBER(SEARCH("Non deductible",$C1003))),0,IF(ISNUMBER(SEARCH("Repas",$C1003)),0.5,IF(ISNUMBER(SEARCH("Bureau à domicile",$C1003)),Accueil!$B$13,IF(OR(ISNUMBER(SEARCH("Véhicule",$C1003)),ISNUMBER(SEARCH("Vehicule",$C1003)),ISNUMBER(SEARCH("vehicule",$C1003))),Accueil!$B$14,IFERROR(VLOOKUP($C1003,$L$3:$P$43,5,FALSE),1)))))),2),0)</f>
        <v>0</v>
      </c>
    </row>
    <row r="1004" spans="1:34" ht="20.100000000000001" customHeight="1" x14ac:dyDescent="0.25">
      <c r="A1004" s="248" t="str">
        <f>IF(NOT(_xlfn.ISFORMULA(D1004)),IF(AND(ISNUMBER(D1004),D1004&lt;&gt;0),Accueil!$B$7,IF(NOT(_xlfn.ISFORMULA(G1004)),IF(AND(ISNUMBER(G1004),G1004&lt;&gt;0),Accueil!$B$7,""),"")),IF(NOT(_xlfn.ISFORMULA(G1004)),IF(AND(ISNUMBER(G1004),G1004&lt;&gt;0),Accueil!$B$7,""),""))</f>
        <v/>
      </c>
      <c r="B1004" s="37"/>
      <c r="C1004" s="50"/>
      <c r="D1004" s="249" t="str">
        <f t="shared" ca="1" si="158"/>
        <v/>
      </c>
      <c r="E1004" s="223" t="str">
        <f t="shared" ca="1" si="159"/>
        <v/>
      </c>
      <c r="F1004" s="223" t="str">
        <f t="shared" ca="1" si="160"/>
        <v/>
      </c>
      <c r="G1004" s="224" t="str">
        <f t="shared" ca="1" si="161"/>
        <v/>
      </c>
      <c r="H1004" s="255" t="str">
        <f t="shared" ca="1" si="162"/>
        <v/>
      </c>
      <c r="I1004" s="251" t="str">
        <f t="shared" ca="1" si="163"/>
        <v/>
      </c>
      <c r="J1004" s="244" t="str">
        <f t="shared" ca="1" si="164"/>
        <v/>
      </c>
      <c r="K1004" s="35"/>
      <c r="L1004" s="148"/>
      <c r="M1004" s="148"/>
      <c r="N1004" s="148"/>
      <c r="O1004" s="148"/>
      <c r="P1004" s="148"/>
      <c r="Q1004" s="148"/>
      <c r="R1004" s="148"/>
      <c r="S1004" s="148"/>
      <c r="T1004" s="197"/>
      <c r="U1004" s="35"/>
      <c r="V1004" s="4"/>
      <c r="X1004" s="148"/>
      <c r="Y1004" s="148"/>
      <c r="Z1004" s="148"/>
      <c r="AA1004" s="228" t="b">
        <f t="shared" ca="1" si="165"/>
        <v>1</v>
      </c>
      <c r="AB1004" s="228" t="b">
        <f t="shared" si="166"/>
        <v>0</v>
      </c>
      <c r="AC1004" s="228" t="b">
        <f ca="1">AND(Accueil!$Z$100="Régulière",Accueil!$E$5="Oui",$AA1004,NOT($AB1004),OR($AE1004="",Accueil!$E$7="",NOT(ISNUMBER(Accueil!$E$7)),$AE1004&gt;=Accueil!$E$7))</f>
        <v>0</v>
      </c>
      <c r="AD1004" s="228" t="b">
        <f ca="1">AND(Accueil!$Z$100="Régulière",Accueil!$E$8="Oui",$AA1004,NOT($AB1004),OR($AE1004="",Accueil!$E$10="",NOT(ISNUMBER(Accueil!$E$10)),$AE1004&gt;=Accueil!$E$10))</f>
        <v>0</v>
      </c>
      <c r="AE1004" s="247" t="str">
        <f>IF(NOT(_xlfn.ISFORMULA(A1004)),IF(ISNUMBER(A1004),A1004,IF(NOT(_xlfn.ISFORMULA(D1004)),IF(AND(ISNUMBER(D1004),D1004&lt;&gt;0),Accueil!$B$7,IF(NOT(_xlfn.ISFORMULA(G1004)),IF(AND(ISNUMBER(G1004),G1004&lt;&gt;0),Accueil!$B$7,""),"")),IF(NOT(_xlfn.ISFORMULA(G1004)),IF(AND(ISNUMBER(G1004),G1004&lt;&gt;0),Accueil!$B$7,""),""))),IF(NOT(_xlfn.ISFORMULA(D1004)),IF(AND(ISNUMBER(D1004),D1004&lt;&gt;0),Accueil!$B$7,IF(NOT(_xlfn.ISFORMULA(G1004)),IF(AND(ISNUMBER(G1004),G1004&lt;&gt;0),Accueil!$B$7,""),"")),IF(NOT(_xlfn.ISFORMULA(G1004)),IF(AND(ISNUMBER(G1004),G1004&lt;&gt;0),Accueil!$B$7,""),"")))</f>
        <v/>
      </c>
      <c r="AF1004" s="231" t="str">
        <f t="shared" ca="1" si="167"/>
        <v/>
      </c>
      <c r="AG1004" s="231">
        <f ca="1">IF($AC1004,ROUND(IF(ISNUMBER(E1004),E1004,0)*(IF(OR(ISNUMBER(SEARCH("Non déductible",$C1004)),ISNUMBER(SEARCH("Non deductible",$C1004))),0,IF(ISNUMBER(SEARCH("Repas",$C1004)),0.5,IF(ISNUMBER(SEARCH("Bureau à domicile",$C1004)),Accueil!$B$13,IF(OR(ISNUMBER(SEARCH("Véhicule",$C1004)),ISNUMBER(SEARCH("Vehicule",$C1004)),ISNUMBER(SEARCH("vehicule",$C1004))),Accueil!$B$14,IFERROR(VLOOKUP($C1004,$L$3:$P$43,5,FALSE),1)))))),2),0)</f>
        <v>0</v>
      </c>
      <c r="AH1004" s="231">
        <f ca="1">IF($AD1004,ROUND(IF(ISNUMBER(F1004),F1004,0)*(IF(OR(ISNUMBER(SEARCH("Non déductible",$C1004)),ISNUMBER(SEARCH("Non deductible",$C1004))),0,IF(ISNUMBER(SEARCH("Repas",$C1004)),0.5,IF(ISNUMBER(SEARCH("Bureau à domicile",$C1004)),Accueil!$B$13,IF(OR(ISNUMBER(SEARCH("Véhicule",$C1004)),ISNUMBER(SEARCH("Vehicule",$C1004)),ISNUMBER(SEARCH("vehicule",$C1004))),Accueil!$B$14,IFERROR(VLOOKUP($C1004,$L$3:$P$43,5,FALSE),1)))))),2),0)</f>
        <v>0</v>
      </c>
    </row>
    <row r="1005" spans="1:34" ht="20.100000000000001" customHeight="1" x14ac:dyDescent="0.25">
      <c r="A1005" s="248" t="str">
        <f>IF(NOT(_xlfn.ISFORMULA(D1005)),IF(AND(ISNUMBER(D1005),D1005&lt;&gt;0),Accueil!$B$7,IF(NOT(_xlfn.ISFORMULA(G1005)),IF(AND(ISNUMBER(G1005),G1005&lt;&gt;0),Accueil!$B$7,""),"")),IF(NOT(_xlfn.ISFORMULA(G1005)),IF(AND(ISNUMBER(G1005),G1005&lt;&gt;0),Accueil!$B$7,""),""))</f>
        <v/>
      </c>
      <c r="B1005" s="37"/>
      <c r="C1005" s="50"/>
      <c r="D1005" s="249" t="str">
        <f t="shared" ca="1" si="158"/>
        <v/>
      </c>
      <c r="E1005" s="223" t="str">
        <f t="shared" ca="1" si="159"/>
        <v/>
      </c>
      <c r="F1005" s="223" t="str">
        <f t="shared" ca="1" si="160"/>
        <v/>
      </c>
      <c r="G1005" s="224" t="str">
        <f t="shared" ca="1" si="161"/>
        <v/>
      </c>
      <c r="H1005" s="255" t="str">
        <f t="shared" ca="1" si="162"/>
        <v/>
      </c>
      <c r="I1005" s="251" t="str">
        <f t="shared" ca="1" si="163"/>
        <v/>
      </c>
      <c r="J1005" s="244" t="str">
        <f t="shared" ca="1" si="164"/>
        <v/>
      </c>
      <c r="K1005" s="35"/>
      <c r="L1005" s="148"/>
      <c r="M1005" s="148"/>
      <c r="N1005" s="148"/>
      <c r="O1005" s="148"/>
      <c r="P1005" s="148"/>
      <c r="Q1005" s="148"/>
      <c r="R1005" s="148"/>
      <c r="S1005" s="148"/>
      <c r="T1005" s="197"/>
      <c r="U1005" s="35"/>
      <c r="X1005" s="148"/>
      <c r="Y1005" s="148"/>
      <c r="Z1005" s="148"/>
      <c r="AA1005" s="228" t="b">
        <f t="shared" ca="1" si="165"/>
        <v>1</v>
      </c>
      <c r="AB1005" s="228" t="b">
        <f t="shared" si="166"/>
        <v>0</v>
      </c>
      <c r="AC1005" s="228" t="b">
        <f ca="1">AND(Accueil!$Z$100="Régulière",Accueil!$E$5="Oui",$AA1005,NOT($AB1005),OR($AE1005="",Accueil!$E$7="",NOT(ISNUMBER(Accueil!$E$7)),$AE1005&gt;=Accueil!$E$7))</f>
        <v>0</v>
      </c>
      <c r="AD1005" s="228" t="b">
        <f ca="1">AND(Accueil!$Z$100="Régulière",Accueil!$E$8="Oui",$AA1005,NOT($AB1005),OR($AE1005="",Accueil!$E$10="",NOT(ISNUMBER(Accueil!$E$10)),$AE1005&gt;=Accueil!$E$10))</f>
        <v>0</v>
      </c>
      <c r="AE1005" s="247" t="str">
        <f>IF(NOT(_xlfn.ISFORMULA(A1005)),IF(ISNUMBER(A1005),A1005,IF(NOT(_xlfn.ISFORMULA(D1005)),IF(AND(ISNUMBER(D1005),D1005&lt;&gt;0),Accueil!$B$7,IF(NOT(_xlfn.ISFORMULA(G1005)),IF(AND(ISNUMBER(G1005),G1005&lt;&gt;0),Accueil!$B$7,""),"")),IF(NOT(_xlfn.ISFORMULA(G1005)),IF(AND(ISNUMBER(G1005),G1005&lt;&gt;0),Accueil!$B$7,""),""))),IF(NOT(_xlfn.ISFORMULA(D1005)),IF(AND(ISNUMBER(D1005),D1005&lt;&gt;0),Accueil!$B$7,IF(NOT(_xlfn.ISFORMULA(G1005)),IF(AND(ISNUMBER(G1005),G1005&lt;&gt;0),Accueil!$B$7,""),"")),IF(NOT(_xlfn.ISFORMULA(G1005)),IF(AND(ISNUMBER(G1005),G1005&lt;&gt;0),Accueil!$B$7,""),"")))</f>
        <v/>
      </c>
      <c r="AF1005" s="231" t="str">
        <f t="shared" ca="1" si="167"/>
        <v/>
      </c>
      <c r="AG1005" s="231">
        <f ca="1">IF($AC1005,ROUND(IF(ISNUMBER(E1005),E1005,0)*(IF(OR(ISNUMBER(SEARCH("Non déductible",$C1005)),ISNUMBER(SEARCH("Non deductible",$C1005))),0,IF(ISNUMBER(SEARCH("Repas",$C1005)),0.5,IF(ISNUMBER(SEARCH("Bureau à domicile",$C1005)),Accueil!$B$13,IF(OR(ISNUMBER(SEARCH("Véhicule",$C1005)),ISNUMBER(SEARCH("Vehicule",$C1005)),ISNUMBER(SEARCH("vehicule",$C1005))),Accueil!$B$14,IFERROR(VLOOKUP($C1005,$L$3:$P$43,5,FALSE),1)))))),2),0)</f>
        <v>0</v>
      </c>
      <c r="AH1005" s="231">
        <f ca="1">IF($AD1005,ROUND(IF(ISNUMBER(F1005),F1005,0)*(IF(OR(ISNUMBER(SEARCH("Non déductible",$C1005)),ISNUMBER(SEARCH("Non deductible",$C1005))),0,IF(ISNUMBER(SEARCH("Repas",$C1005)),0.5,IF(ISNUMBER(SEARCH("Bureau à domicile",$C1005)),Accueil!$B$13,IF(OR(ISNUMBER(SEARCH("Véhicule",$C1005)),ISNUMBER(SEARCH("Vehicule",$C1005)),ISNUMBER(SEARCH("vehicule",$C1005))),Accueil!$B$14,IFERROR(VLOOKUP($C1005,$L$3:$P$43,5,FALSE),1)))))),2),0)</f>
        <v>0</v>
      </c>
    </row>
    <row r="1006" spans="1:34" ht="20.100000000000001" customHeight="1" thickBot="1" x14ac:dyDescent="0.3">
      <c r="A1006" s="261" t="str">
        <f>IF(NOT(_xlfn.ISFORMULA(D1006)),IF(AND(ISNUMBER(D1006),D1006&lt;&gt;0),Accueil!$B$7,IF(NOT(_xlfn.ISFORMULA(G1006)),IF(AND(ISNUMBER(G1006),G1006&lt;&gt;0),Accueil!$B$7,""),"")),IF(NOT(_xlfn.ISFORMULA(G1006)),IF(AND(ISNUMBER(G1006),G1006&lt;&gt;0),Accueil!$B$7,""),""))</f>
        <v/>
      </c>
      <c r="B1006" s="40"/>
      <c r="C1006" s="51"/>
      <c r="D1006" s="249" t="str">
        <f t="shared" ca="1" si="158"/>
        <v/>
      </c>
      <c r="E1006" s="223" t="str">
        <f t="shared" ca="1" si="159"/>
        <v/>
      </c>
      <c r="F1006" s="223" t="str">
        <f t="shared" ca="1" si="160"/>
        <v/>
      </c>
      <c r="G1006" s="224" t="str">
        <f t="shared" ca="1" si="161"/>
        <v/>
      </c>
      <c r="H1006" s="262" t="str">
        <f t="shared" ca="1" si="162"/>
        <v/>
      </c>
      <c r="I1006" s="263" t="str">
        <f t="shared" ca="1" si="163"/>
        <v/>
      </c>
      <c r="J1006" s="244" t="str">
        <f t="shared" ca="1" si="164"/>
        <v/>
      </c>
      <c r="K1006" s="35"/>
      <c r="L1006" s="150"/>
      <c r="M1006" s="150"/>
      <c r="N1006" s="150"/>
      <c r="O1006" s="150"/>
      <c r="P1006" s="150"/>
      <c r="Q1006" s="150"/>
      <c r="R1006" s="150"/>
      <c r="S1006" s="150"/>
      <c r="T1006" s="197"/>
      <c r="U1006" s="35"/>
      <c r="W1006" s="6"/>
      <c r="X1006" s="148"/>
      <c r="Y1006" s="148"/>
      <c r="Z1006" s="148"/>
      <c r="AA1006" s="228" t="b">
        <f t="shared" ca="1" si="165"/>
        <v>1</v>
      </c>
      <c r="AB1006" s="228" t="b">
        <f t="shared" si="166"/>
        <v>0</v>
      </c>
      <c r="AC1006" s="228" t="b">
        <f ca="1">AND(Accueil!$Z$100="Régulière",Accueil!$E$5="Oui",$AA1006,NOT($AB1006),OR($AE1006="",Accueil!$E$7="",NOT(ISNUMBER(Accueil!$E$7)),$AE1006&gt;=Accueil!$E$7))</f>
        <v>0</v>
      </c>
      <c r="AD1006" s="228" t="b">
        <f ca="1">AND(Accueil!$Z$100="Régulière",Accueil!$E$8="Oui",$AA1006,NOT($AB1006),OR($AE1006="",Accueil!$E$10="",NOT(ISNUMBER(Accueil!$E$10)),$AE1006&gt;=Accueil!$E$10))</f>
        <v>0</v>
      </c>
      <c r="AE1006" s="247" t="str">
        <f>IF(NOT(_xlfn.ISFORMULA(A1006)),IF(ISNUMBER(A1006),A1006,IF(NOT(_xlfn.ISFORMULA(D1006)),IF(AND(ISNUMBER(D1006),D1006&lt;&gt;0),Accueil!$B$7,IF(NOT(_xlfn.ISFORMULA(G1006)),IF(AND(ISNUMBER(G1006),G1006&lt;&gt;0),Accueil!$B$7,""),"")),IF(NOT(_xlfn.ISFORMULA(G1006)),IF(AND(ISNUMBER(G1006),G1006&lt;&gt;0),Accueil!$B$7,""),""))),IF(NOT(_xlfn.ISFORMULA(D1006)),IF(AND(ISNUMBER(D1006),D1006&lt;&gt;0),Accueil!$B$7,IF(NOT(_xlfn.ISFORMULA(G1006)),IF(AND(ISNUMBER(G1006),G1006&lt;&gt;0),Accueil!$B$7,""),"")),IF(NOT(_xlfn.ISFORMULA(G1006)),IF(AND(ISNUMBER(G1006),G1006&lt;&gt;0),Accueil!$B$7,""),"")))</f>
        <v/>
      </c>
      <c r="AF1006" s="231" t="str">
        <f t="shared" ca="1" si="167"/>
        <v/>
      </c>
      <c r="AG1006" s="231">
        <f ca="1">IF($AC1006,ROUND(IF(ISNUMBER(E1006),E1006,0)*(IF(OR(ISNUMBER(SEARCH("Non déductible",$C1006)),ISNUMBER(SEARCH("Non deductible",$C1006))),0,IF(ISNUMBER(SEARCH("Repas",$C1006)),0.5,IF(ISNUMBER(SEARCH("Bureau à domicile",$C1006)),Accueil!$B$13,IF(OR(ISNUMBER(SEARCH("Véhicule",$C1006)),ISNUMBER(SEARCH("Vehicule",$C1006)),ISNUMBER(SEARCH("vehicule",$C1006))),Accueil!$B$14,IFERROR(VLOOKUP($C1006,$L$3:$P$43,5,FALSE),1)))))),2),0)</f>
        <v>0</v>
      </c>
      <c r="AH1006" s="231">
        <f ca="1">IF($AD1006,ROUND(IF(ISNUMBER(F1006),F1006,0)*(IF(OR(ISNUMBER(SEARCH("Non déductible",$C1006)),ISNUMBER(SEARCH("Non deductible",$C1006))),0,IF(ISNUMBER(SEARCH("Repas",$C1006)),0.5,IF(ISNUMBER(SEARCH("Bureau à domicile",$C1006)),Accueil!$B$13,IF(OR(ISNUMBER(SEARCH("Véhicule",$C1006)),ISNUMBER(SEARCH("Vehicule",$C1006)),ISNUMBER(SEARCH("vehicule",$C1006))),Accueil!$B$14,IFERROR(VLOOKUP($C1006,$L$3:$P$43,5,FALSE),1)))))),2),0)</f>
        <v>0</v>
      </c>
    </row>
    <row r="1007" spans="1:34" s="25" customFormat="1" ht="24.95" customHeight="1" thickTop="1" thickBot="1" x14ac:dyDescent="0.3">
      <c r="A1007" s="58"/>
      <c r="B1007" s="307"/>
      <c r="C1007" s="56"/>
      <c r="D1007" s="264" t="str">
        <f ca="1">IF(SUM(D3:D1006)=0,"",SUM(D3:D1006))</f>
        <v/>
      </c>
      <c r="E1007" s="264" t="str">
        <f ca="1">IF(SUM(E3:E1006)=0,"",SUM(E3:E1006))</f>
        <v/>
      </c>
      <c r="F1007" s="264" t="str">
        <f ca="1">IF(SUM(F3:F1006)=0,"",SUM(F3:F1006))</f>
        <v/>
      </c>
      <c r="G1007" s="265" t="str">
        <f ca="1">IF(SUM(G3:G1006)=0,"",SUM(G3:G1006))</f>
        <v/>
      </c>
      <c r="H1007" s="57"/>
      <c r="I1007" s="57"/>
      <c r="J1007" s="266">
        <f ca="1">SUM(J3:J1006)</f>
        <v>0</v>
      </c>
      <c r="K1007" s="55"/>
      <c r="L1007" s="26"/>
      <c r="M1007" s="27"/>
      <c r="N1007" s="27"/>
      <c r="O1007" s="27"/>
      <c r="P1007" s="28"/>
      <c r="Q1007" s="29"/>
      <c r="R1007" s="29"/>
      <c r="S1007" s="30"/>
      <c r="T1007" s="148"/>
      <c r="U1007" s="55"/>
      <c r="V1007" s="124"/>
      <c r="W1007" s="123"/>
      <c r="X1007" s="148"/>
      <c r="Y1007" s="148"/>
      <c r="Z1007" s="148"/>
    </row>
    <row r="1008" spans="1:34" ht="15.75" customHeight="1" thickTop="1" x14ac:dyDescent="0.25">
      <c r="A1008" s="68"/>
      <c r="B1008" s="308"/>
      <c r="C1008" s="70"/>
      <c r="D1008" s="71"/>
      <c r="E1008" s="71"/>
      <c r="F1008" s="71"/>
      <c r="G1008" s="72"/>
      <c r="H1008" s="73"/>
      <c r="I1008" s="69"/>
      <c r="J1008" s="72"/>
      <c r="K1008" s="148"/>
      <c r="L1008" s="148"/>
      <c r="M1008" s="148"/>
      <c r="N1008" s="148"/>
      <c r="O1008" s="148"/>
      <c r="P1008" s="148"/>
      <c r="Q1008" s="148"/>
      <c r="R1008" s="148"/>
      <c r="S1008" s="148"/>
      <c r="T1008" s="148"/>
      <c r="U1008" s="148"/>
      <c r="X1008" s="148"/>
      <c r="Y1008" s="148"/>
      <c r="Z1008" s="148"/>
    </row>
    <row r="1009" spans="1:26" ht="18.75" customHeight="1" x14ac:dyDescent="0.3">
      <c r="A1009" s="68"/>
      <c r="B1009" s="308"/>
      <c r="C1009" s="70"/>
      <c r="D1009" s="71"/>
      <c r="E1009" s="71"/>
      <c r="F1009" s="71"/>
      <c r="G1009" s="72"/>
      <c r="H1009" s="73"/>
      <c r="I1009" s="69"/>
      <c r="J1009" s="72"/>
      <c r="K1009" s="148"/>
      <c r="L1009" s="149"/>
      <c r="M1009" s="148"/>
      <c r="N1009" s="148"/>
      <c r="O1009" s="148"/>
      <c r="P1009" s="148"/>
      <c r="Q1009" s="148"/>
      <c r="R1009" s="148"/>
      <c r="S1009" s="148"/>
      <c r="T1009" s="148"/>
      <c r="U1009" s="148"/>
      <c r="X1009" s="148"/>
      <c r="Y1009" s="148"/>
      <c r="Z1009" s="148"/>
    </row>
  </sheetData>
  <sheetProtection sheet="1" objects="1" formatCells="0" formatColumns="0" formatRows="0" selectLockedCells="1"/>
  <conditionalFormatting sqref="D3:G1006">
    <cfRule type="expression" dxfId="5" priority="2">
      <formula>AND(NOT(_xlfn.ISFORMULA($D3)),NOT(_xlfn.ISFORMULA($G3)),$D3&lt;&gt;"",$G3&lt;&gt;"",ROUND($D3+IF($AC3,IF(ISNUMBER($E3),$E3,0),0)+IF($AD3,IF(ISNUMBER($F3),$F3,0),0),2)&lt;&gt;ROUND($G3,2))</formula>
    </cfRule>
  </conditionalFormatting>
  <conditionalFormatting sqref="E3:E1006">
    <cfRule type="expression" dxfId="4" priority="3">
      <formula>AND($E3&lt;&gt;"",$E3&lt;&gt;0,NOT($AC3))</formula>
    </cfRule>
  </conditionalFormatting>
  <conditionalFormatting sqref="F3:F1006">
    <cfRule type="expression" dxfId="3" priority="4">
      <formula>AND($F3&lt;&gt;"",$F3&lt;&gt;0,NOT($AD3))</formula>
    </cfRule>
  </conditionalFormatting>
  <conditionalFormatting sqref="G3:G1006">
    <cfRule type="expression" dxfId="2" priority="1">
      <formula>AND($D3&lt;&gt;"",$D3&lt;&gt;0)</formula>
    </cfRule>
  </conditionalFormatting>
  <conditionalFormatting sqref="J3:J1006">
    <cfRule type="expression" dxfId="1" priority="5">
      <formula>AND($D3&lt;&gt;"",$D3&lt;&gt;0)</formula>
    </cfRule>
  </conditionalFormatting>
  <dataValidations count="7">
    <dataValidation type="list" allowBlank="1" sqref="H3:H1006" xr:uid="{00000000-0002-0000-0200-000000000000}">
      <formula1>$V$3:$V$24</formula1>
    </dataValidation>
    <dataValidation type="list" allowBlank="1" sqref="C3:C1006" xr:uid="{00000000-0002-0000-0200-000001000000}">
      <formula1>$L$3:$L$43</formula1>
    </dataValidation>
    <dataValidation allowBlank="1" showInputMessage="1" showErrorMessage="1" prompt="Vous ne pouvez pas modifier les cellules coloriées." sqref="G1008:G1048576 J3:J1006 J1008:J1048576 X1:XFD2 X1007:XFD1007" xr:uid="{00000000-0002-0000-0200-000002000000}"/>
    <dataValidation type="custom" allowBlank="1" showErrorMessage="1" errorTitle="Montant invalide" error="Entrez un nombre ou laissez vide." sqref="G3:G1006 D3:D1006" xr:uid="{00000000-0002-0000-0200-000003000000}">
      <formula1>OR(D3="",ISNUMBER(D3))</formula1>
    </dataValidation>
    <dataValidation type="custom" allowBlank="1" showErrorMessage="1" errorTitle="TPS non admissible" error="La TPS manuelle est permise seulement si la ligne donne droit à un CTI/une taxe saisie (CAD, inscrit, catégorie taxable, date admissible)." sqref="E3:E1006" xr:uid="{00000000-0002-0000-0200-000004000000}">
      <formula1>OR(E3="",E3=0,AND($AC3,ISNUMBER(E3)))</formula1>
    </dataValidation>
    <dataValidation type="custom" allowBlank="1" showErrorMessage="1" errorTitle="TVQ non admissible" error="La TVQ manuelle est permise seulement si la ligne donne droit à un RTI/une taxe saisie (CAD, inscrit, catégorie taxable, date admissible)." sqref="F3:F1006" xr:uid="{00000000-0002-0000-0200-000005000000}">
      <formula1>OR(F3="",F3=0,AND($AD3,ISNUMBER(F3)))</formula1>
    </dataValidation>
    <dataValidation type="custom" allowBlank="1" showErrorMessage="1" errorTitle="Taux invalide" error="Entrez un taux positif seulement si la devise est remplie." sqref="I3:I1006" xr:uid="{00000000-0002-0000-0200-000006000000}">
      <formula1>OR(I3="",AND($H3&lt;&gt;"",ISNUMBER(I3),I3&gt;0))</formula1>
    </dataValidation>
  </dataValidations>
  <pageMargins left="0.7" right="0.7" top="0.75" bottom="0.75" header="0.3" footer="0.3"/>
  <pageSetup orientation="portrait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200"/>
  <sheetViews>
    <sheetView showGridLines="0" zoomScaleNormal="100" workbookViewId="0">
      <selection activeCell="A8" sqref="A8"/>
    </sheetView>
  </sheetViews>
  <sheetFormatPr defaultColWidth="15.42578125" defaultRowHeight="18.75" customHeight="1" x14ac:dyDescent="0.25"/>
  <cols>
    <col min="1" max="1" width="26.7109375" style="2" customWidth="1"/>
    <col min="2" max="3" width="14.85546875" style="2" customWidth="1"/>
    <col min="4" max="8" width="17.5703125" style="2" customWidth="1"/>
    <col min="9" max="9" width="17.5703125" style="2" customWidth="1" collapsed="1"/>
    <col min="10" max="10" width="17.5703125" style="2" customWidth="1"/>
    <col min="11" max="11" width="19.42578125" style="2" customWidth="1"/>
    <col min="12" max="12" width="15.42578125" style="2" customWidth="1"/>
    <col min="13" max="13" width="18.28515625" customWidth="1"/>
    <col min="14" max="17" width="13" hidden="1" customWidth="1"/>
    <col min="18" max="18" width="15.42578125" style="2" hidden="1" customWidth="1" collapsed="1"/>
    <col min="19" max="19" width="15.42578125" style="2" hidden="1" customWidth="1"/>
    <col min="20" max="21" width="13" hidden="1" customWidth="1"/>
    <col min="22" max="34" width="15.42578125" style="2" hidden="1" customWidth="1"/>
    <col min="35" max="35" width="15.42578125" style="2" customWidth="1" collapsed="1"/>
    <col min="36" max="39" width="15.42578125" style="2" customWidth="1"/>
    <col min="40" max="16384" width="15.42578125" style="2"/>
  </cols>
  <sheetData>
    <row r="1" spans="1:34" ht="26.1" customHeight="1" x14ac:dyDescent="0.3">
      <c r="A1" s="317" t="s">
        <v>127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9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30"/>
    </row>
    <row r="2" spans="1:34" s="5" customFormat="1" ht="29.45" customHeight="1" x14ac:dyDescent="0.25">
      <c r="A2" s="129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31"/>
      <c r="AA2" s="22"/>
    </row>
    <row r="3" spans="1:34" ht="20.100000000000001" customHeight="1" x14ac:dyDescent="0.25">
      <c r="A3" s="134" t="s">
        <v>128</v>
      </c>
      <c r="B3" s="267" t="str">
        <f>Accueil!$Z$104</f>
        <v>Pas inscrit</v>
      </c>
      <c r="C3" s="133"/>
      <c r="D3" s="133" t="s">
        <v>129</v>
      </c>
      <c r="E3" s="267" t="str">
        <f>Accueil!$Z$100</f>
        <v>Pas inscrit</v>
      </c>
      <c r="F3" s="133"/>
      <c r="G3" s="133" t="s">
        <v>130</v>
      </c>
      <c r="H3" s="268">
        <f>IF(MIN(IFERROR(_xlfn.MINIFS(Revenus!$AD$5:$AD$1000,Revenus!$AD$5:$AD$1000,"&gt;0"),9E+99),IFERROR(_xlfn.MINIFS(Dépenses!$AE$3:$AE$1006,Dépenses!$AE$3:$AE$1006,"&gt;0"),9E+99))=9E+99,"",MIN(IFERROR(_xlfn.MINIFS(Revenus!$AD$5:$AD$1000,Revenus!$AD$5:$AD$1000,"&gt;0"),9E+99),IFERROR(_xlfn.MINIFS(Dépenses!$AE$3:$AE$1006,Dépenses!$AE$3:$AE$1006,"&gt;0"),9E+99)))</f>
        <v>0</v>
      </c>
      <c r="I3" s="133"/>
      <c r="J3" s="133" t="s">
        <v>131</v>
      </c>
      <c r="K3" s="268" t="str">
        <f>IF(MAX(IFERROR(_xlfn.MAXIFS(Revenus!$AD$5:$AD$1000,Revenus!$AD$5:$AD$1000,"&gt;0"),0),IFERROR(_xlfn.MAXIFS(Dépenses!$AE$3:$AE$1006,Dépenses!$AE$3:$AE$1006,"&gt;0"),0))=0,"",MAX(IFERROR(_xlfn.MAXIFS(Revenus!$AD$5:$AD$1000,Revenus!$AD$5:$AD$1000,"&gt;0"),0),IFERROR(_xlfn.MAXIFS(Dépenses!$AE$3:$AE$1006,Dépenses!$AE$3:$AE$1006,"&gt;0"),0)))</f>
        <v/>
      </c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31"/>
      <c r="AA3" s="5"/>
    </row>
    <row r="4" spans="1:34" s="1" customFormat="1" ht="18.75" customHeight="1" x14ac:dyDescent="0.25">
      <c r="A4" s="129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31"/>
      <c r="AA4" s="3"/>
      <c r="AD4" s="17"/>
      <c r="AE4" s="2"/>
      <c r="AF4" s="2"/>
      <c r="AG4" s="2"/>
      <c r="AH4" s="2"/>
    </row>
    <row r="5" spans="1:34" ht="18" customHeight="1" x14ac:dyDescent="0.25">
      <c r="A5" s="269" t="str">
        <f>IF(OR($B$3="Ø",$B$3="Pas inscrit"),"Aucune période active à afficher selon la fréquence choisie dans Accueil.","Les périodes ci-dessous s'ajustent automatiquement à la fréquence choisie dans Accueil.")</f>
        <v>Aucune période active à afficher selon la fréquence choisie dans Accueil.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31"/>
      <c r="AA5" s="3"/>
      <c r="AD5" s="18"/>
      <c r="AE5" s="19"/>
      <c r="AF5" s="19"/>
      <c r="AG5" s="19"/>
      <c r="AH5" s="19"/>
    </row>
    <row r="6" spans="1:34" s="1" customFormat="1" ht="18.75" customHeight="1" x14ac:dyDescent="0.25">
      <c r="A6" s="129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31"/>
      <c r="AA6" s="3"/>
      <c r="AD6" s="18"/>
      <c r="AE6" s="19"/>
      <c r="AF6" s="19"/>
      <c r="AG6" s="19"/>
      <c r="AH6" s="19"/>
    </row>
    <row r="7" spans="1:34" ht="20.100000000000001" customHeight="1" x14ac:dyDescent="0.25">
      <c r="A7" s="136" t="s">
        <v>132</v>
      </c>
      <c r="B7" s="137" t="s">
        <v>133</v>
      </c>
      <c r="C7" s="137" t="s">
        <v>134</v>
      </c>
      <c r="D7" s="137" t="s">
        <v>135</v>
      </c>
      <c r="E7" s="292" t="s">
        <v>146</v>
      </c>
      <c r="F7" s="292" t="s">
        <v>147</v>
      </c>
      <c r="G7" s="292" t="s">
        <v>136</v>
      </c>
      <c r="H7" s="295" t="s">
        <v>148</v>
      </c>
      <c r="I7" s="295" t="s">
        <v>149</v>
      </c>
      <c r="J7" s="295" t="s">
        <v>137</v>
      </c>
      <c r="K7" s="137" t="s">
        <v>138</v>
      </c>
      <c r="L7" s="137" t="s">
        <v>139</v>
      </c>
      <c r="M7" s="298" t="s">
        <v>140</v>
      </c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31"/>
      <c r="AA7" s="3"/>
      <c r="AE7" s="3"/>
      <c r="AF7" s="3"/>
      <c r="AG7" s="3"/>
      <c r="AH7" s="3"/>
    </row>
    <row r="8" spans="1:34" ht="18.75" customHeight="1" x14ac:dyDescent="0.25">
      <c r="A8" s="270" t="str">
        <f t="shared" ref="A8:A43" si="0">IF($B8="","",IF($B$3="mensuel",TEXT($B8,"mmm yyyy"),IF($B$3="trimestriel","T"&amp;ROUNDUP(MONTH($B8)/3,0)&amp;" "&amp;YEAR($B8),IF($B$3="annuel",TEXT($B8,"yyyy"),""))))</f>
        <v/>
      </c>
      <c r="B8" s="271" t="str">
        <f>IF(OR($B$3="Ø",$B$3="Pas inscrit",$H$3=""),"",IF($B$3="mensuel",EOMONTH($H$3,-1)+1,IF($B$3="trimestriel",DATE(YEAR($H$3),INT((MONTH($H$3)-1)/3)*3+1,1),IF($B$3="annuel",DATE(YEAR($H$3),1,1),""))))</f>
        <v/>
      </c>
      <c r="C8" s="272" t="str">
        <f t="shared" ref="C8:C43" si="1">IF($B8="","",IF($B$3="mensuel",EOMONTH($B8,0),IF($B$3="trimestriel",EOMONTH(EDATE($B8,2),0),IF($B$3="annuel",DATE(YEAR($B8),12,31),""))))</f>
        <v/>
      </c>
      <c r="D8" s="273" t="str">
        <f>IF($B8="","",SUMIFS(Revenus!$AE$5:$AE$1000,Revenus!$AD$5:$AD$1000,"&gt;="&amp;$B8,Revenus!$AD$5:$AD$1000,"&lt;="&amp;$C8))</f>
        <v/>
      </c>
      <c r="E8" s="293" t="str">
        <f>IF($B8="","",IF($E$3="Rapide",$R8*N(Accueil!$E$14),$N8))</f>
        <v/>
      </c>
      <c r="F8" s="293" t="str">
        <f>IF($B8="","",IF($E$3="Rapide",IF(Accueil!$E$16="Oui",$T8,0),$P8))</f>
        <v/>
      </c>
      <c r="G8" s="293" t="str">
        <f t="shared" ref="G8:G43" si="2">IF($B8="","",$E8-$F8)</f>
        <v/>
      </c>
      <c r="H8" s="296" t="str">
        <f>IF($B8="","",IF($E$3="Rapide",$S8*N(Accueil!$E$15),$O8))</f>
        <v/>
      </c>
      <c r="I8" s="296" t="str">
        <f>IF($B8="","",IF($E$3="Rapide",IF(Accueil!$E$16="Oui",$U8,0),$Q8))</f>
        <v/>
      </c>
      <c r="J8" s="296" t="str">
        <f t="shared" ref="J8:J43" si="3">IF($B8="","",$H8-$I8)</f>
        <v/>
      </c>
      <c r="K8" s="274" t="str">
        <f t="shared" ref="K8:K43" si="4">IF($B8="","",$N8+$O8)</f>
        <v/>
      </c>
      <c r="L8" s="274" t="str">
        <f t="shared" ref="L8:L43" si="5">IF($B8="","",$F8+$I8)</f>
        <v/>
      </c>
      <c r="M8" s="299" t="str">
        <f t="shared" ref="M8:M43" si="6">IF($B8="","",$G8+$J8)</f>
        <v/>
      </c>
      <c r="N8" s="274" t="str">
        <f>IF($B8="","",SUMIFS(Revenus!$AH$5:$AH$1000,Revenus!$AD$5:$AD$1000,"&gt;="&amp;$B8,Revenus!$AD$5:$AD$1000,"&lt;="&amp;$C8))</f>
        <v/>
      </c>
      <c r="O8" s="274" t="str">
        <f>IF($B8="","",SUMIFS(Revenus!$AI$5:$AI$1000,Revenus!$AD$5:$AD$1000,"&gt;="&amp;$B8,Revenus!$AD$5:$AD$1000,"&lt;="&amp;$C8))</f>
        <v/>
      </c>
      <c r="P8" s="274" t="str">
        <f>IF($B8="","",SUMIFS(Dépenses!$AG$3:$AG$1006,Dépenses!$AE$3:$AE$1006,"&gt;="&amp;$B8,Dépenses!$AE$3:$AE$1006,"&lt;="&amp;$C8))</f>
        <v/>
      </c>
      <c r="Q8" s="274" t="str">
        <f>IF($B8="","",SUMIFS(Dépenses!$AH$3:$AH$1006,Dépenses!$AE$3:$AE$1006,"&gt;="&amp;$B8,Dépenses!$AE$3:$AE$1006,"&lt;="&amp;$C8))</f>
        <v/>
      </c>
      <c r="R8" s="274" t="str">
        <f>IF($B8="","",SUMIFS(Revenus!$AF$5:$AF$1000,Revenus!$AD$5:$AD$1000,"&gt;="&amp;$B8,Revenus!$AD$5:$AD$1000,"&lt;="&amp;$C8))</f>
        <v/>
      </c>
      <c r="S8" s="274" t="str">
        <f>IF($B8="","",SUMIFS(Revenus!$AG$5:$AG$1000,Revenus!$AD$5:$AD$1000,"&gt;="&amp;$B8,Revenus!$AD$5:$AD$1000,"&lt;="&amp;$C8))</f>
        <v/>
      </c>
      <c r="T8" s="274" t="str">
        <f>IF($B8="","",IF(AND($E$3="Rapide",Accueil!$E$16="Oui"),MIN(MAX(30000-(SUM($R$8:R8)-R8),0),MAX(R8,0))*0.01,0))</f>
        <v/>
      </c>
      <c r="U8" s="274" t="str">
        <f>IF($B8="","",IF(AND($E$3="Rapide",Accueil!$E$16="Oui"),MIN(MAX(31421-(SUM($S$8:S8)-S8),0),MAX(S8,0))*0.01,0))</f>
        <v/>
      </c>
      <c r="V8" s="126"/>
      <c r="W8" s="126"/>
      <c r="X8" s="126"/>
      <c r="Y8" s="126"/>
      <c r="Z8" s="131"/>
      <c r="AA8" s="3"/>
      <c r="AE8" s="20"/>
      <c r="AF8" s="20"/>
      <c r="AG8" s="20"/>
      <c r="AH8" s="20"/>
    </row>
    <row r="9" spans="1:34" ht="18.75" customHeight="1" x14ac:dyDescent="0.25">
      <c r="A9" s="270" t="str">
        <f t="shared" si="0"/>
        <v/>
      </c>
      <c r="B9" s="271" t="str">
        <f t="shared" ref="B9:B43" si="7">IF($B8="","",IF($B$3="mensuel",IF(EDATE($B8,1)&gt;EOMONTH($K$3,-1)+1,"",EDATE($B8,1)),IF($B$3="trimestriel",IF(EDATE($B8,3)&gt;DATE(YEAR($K$3),INT((MONTH($K$3)-1)/3)*3+1,1),"",EDATE($B8,3)),IF($B$3="annuel",IF(EDATE($B8,12)&gt;DATE(YEAR($K$3),1,1),"",EDATE($B8,12)),""))))</f>
        <v/>
      </c>
      <c r="C9" s="272" t="str">
        <f t="shared" si="1"/>
        <v/>
      </c>
      <c r="D9" s="273" t="str">
        <f>IF($B9="","",SUMIFS(Revenus!$AE$5:$AE$1000,Revenus!$AD$5:$AD$1000,"&gt;="&amp;$B9,Revenus!$AD$5:$AD$1000,"&lt;="&amp;$C9))</f>
        <v/>
      </c>
      <c r="E9" s="293" t="str">
        <f>IF($B9="","",IF($E$3="Rapide",$R9*N(Accueil!$E$14),$N9))</f>
        <v/>
      </c>
      <c r="F9" s="293" t="str">
        <f>IF($B9="","",IF($E$3="Rapide",IF(Accueil!$E$16="Oui",$T9,0),$P9))</f>
        <v/>
      </c>
      <c r="G9" s="293" t="str">
        <f t="shared" si="2"/>
        <v/>
      </c>
      <c r="H9" s="296" t="str">
        <f>IF($B9="","",IF($E$3="Rapide",$S9*N(Accueil!$E$15),$O9))</f>
        <v/>
      </c>
      <c r="I9" s="296" t="str">
        <f>IF($B9="","",IF($E$3="Rapide",IF(Accueil!$E$16="Oui",$U9,0),$Q9))</f>
        <v/>
      </c>
      <c r="J9" s="296" t="str">
        <f t="shared" si="3"/>
        <v/>
      </c>
      <c r="K9" s="274" t="str">
        <f t="shared" si="4"/>
        <v/>
      </c>
      <c r="L9" s="274" t="str">
        <f t="shared" si="5"/>
        <v/>
      </c>
      <c r="M9" s="299" t="str">
        <f t="shared" si="6"/>
        <v/>
      </c>
      <c r="N9" s="274" t="str">
        <f>IF($B9="","",SUMIFS(Revenus!$AH$5:$AH$1000,Revenus!$AD$5:$AD$1000,"&gt;="&amp;$B9,Revenus!$AD$5:$AD$1000,"&lt;="&amp;$C9))</f>
        <v/>
      </c>
      <c r="O9" s="274" t="str">
        <f>IF($B9="","",SUMIFS(Revenus!$AI$5:$AI$1000,Revenus!$AD$5:$AD$1000,"&gt;="&amp;$B9,Revenus!$AD$5:$AD$1000,"&lt;="&amp;$C9))</f>
        <v/>
      </c>
      <c r="P9" s="274" t="str">
        <f>IF($B9="","",SUMIFS(Dépenses!$AG$3:$AG$1006,Dépenses!$AE$3:$AE$1006,"&gt;="&amp;$B9,Dépenses!$AE$3:$AE$1006,"&lt;="&amp;$C9))</f>
        <v/>
      </c>
      <c r="Q9" s="274" t="str">
        <f>IF($B9="","",SUMIFS(Dépenses!$AH$3:$AH$1006,Dépenses!$AE$3:$AE$1006,"&gt;="&amp;$B9,Dépenses!$AE$3:$AE$1006,"&lt;="&amp;$C9))</f>
        <v/>
      </c>
      <c r="R9" s="274" t="str">
        <f>IF($B9="","",SUMIFS(Revenus!$AF$5:$AF$1000,Revenus!$AD$5:$AD$1000,"&gt;="&amp;$B9,Revenus!$AD$5:$AD$1000,"&lt;="&amp;$C9))</f>
        <v/>
      </c>
      <c r="S9" s="274" t="str">
        <f>IF($B9="","",SUMIFS(Revenus!$AG$5:$AG$1000,Revenus!$AD$5:$AD$1000,"&gt;="&amp;$B9,Revenus!$AD$5:$AD$1000,"&lt;="&amp;$C9))</f>
        <v/>
      </c>
      <c r="T9" s="274" t="str">
        <f>IF($B9="","",IF(AND($E$3="Rapide",Accueil!$E$16="Oui"),MIN(MAX(30000-(SUM($R$8:R9)-R9),0),MAX(R9,0))*0.01,0))</f>
        <v/>
      </c>
      <c r="U9" s="274" t="str">
        <f>IF($B9="","",IF(AND($E$3="Rapide",Accueil!$E$16="Oui"),MIN(MAX(31421-(SUM($S$8:S9)-S9),0),MAX(S9,0))*0.01,0))</f>
        <v/>
      </c>
      <c r="V9" s="126"/>
      <c r="W9" s="126"/>
      <c r="X9" s="126"/>
      <c r="Y9" s="126"/>
      <c r="Z9" s="131"/>
      <c r="AA9" s="3"/>
      <c r="AE9" s="20"/>
      <c r="AF9" s="20"/>
      <c r="AG9" s="20"/>
      <c r="AH9" s="20"/>
    </row>
    <row r="10" spans="1:34" ht="18.75" customHeight="1" x14ac:dyDescent="0.25">
      <c r="A10" s="270" t="str">
        <f t="shared" si="0"/>
        <v/>
      </c>
      <c r="B10" s="271" t="str">
        <f t="shared" si="7"/>
        <v/>
      </c>
      <c r="C10" s="272" t="str">
        <f t="shared" si="1"/>
        <v/>
      </c>
      <c r="D10" s="273" t="str">
        <f>IF($B10="","",SUMIFS(Revenus!$AE$5:$AE$1000,Revenus!$AD$5:$AD$1000,"&gt;="&amp;$B10,Revenus!$AD$5:$AD$1000,"&lt;="&amp;$C10))</f>
        <v/>
      </c>
      <c r="E10" s="293" t="str">
        <f>IF($B10="","",IF($E$3="Rapide",$R10*N(Accueil!$E$14),$N10))</f>
        <v/>
      </c>
      <c r="F10" s="293" t="str">
        <f>IF($B10="","",IF($E$3="Rapide",IF(Accueil!$E$16="Oui",$T10,0),$P10))</f>
        <v/>
      </c>
      <c r="G10" s="293" t="str">
        <f t="shared" si="2"/>
        <v/>
      </c>
      <c r="H10" s="296" t="str">
        <f>IF($B10="","",IF($E$3="Rapide",$S10*N(Accueil!$E$15),$O10))</f>
        <v/>
      </c>
      <c r="I10" s="296" t="str">
        <f>IF($B10="","",IF($E$3="Rapide",IF(Accueil!$E$16="Oui",$U10,0),$Q10))</f>
        <v/>
      </c>
      <c r="J10" s="296" t="str">
        <f t="shared" si="3"/>
        <v/>
      </c>
      <c r="K10" s="274" t="str">
        <f t="shared" si="4"/>
        <v/>
      </c>
      <c r="L10" s="274" t="str">
        <f t="shared" si="5"/>
        <v/>
      </c>
      <c r="M10" s="299" t="str">
        <f t="shared" si="6"/>
        <v/>
      </c>
      <c r="N10" s="274" t="str">
        <f>IF($B10="","",SUMIFS(Revenus!$AH$5:$AH$1000,Revenus!$AD$5:$AD$1000,"&gt;="&amp;$B10,Revenus!$AD$5:$AD$1000,"&lt;="&amp;$C10))</f>
        <v/>
      </c>
      <c r="O10" s="274" t="str">
        <f>IF($B10="","",SUMIFS(Revenus!$AI$5:$AI$1000,Revenus!$AD$5:$AD$1000,"&gt;="&amp;$B10,Revenus!$AD$5:$AD$1000,"&lt;="&amp;$C10))</f>
        <v/>
      </c>
      <c r="P10" s="274" t="str">
        <f>IF($B10="","",SUMIFS(Dépenses!$AG$3:$AG$1006,Dépenses!$AE$3:$AE$1006,"&gt;="&amp;$B10,Dépenses!$AE$3:$AE$1006,"&lt;="&amp;$C10))</f>
        <v/>
      </c>
      <c r="Q10" s="274" t="str">
        <f>IF($B10="","",SUMIFS(Dépenses!$AH$3:$AH$1006,Dépenses!$AE$3:$AE$1006,"&gt;="&amp;$B10,Dépenses!$AE$3:$AE$1006,"&lt;="&amp;$C10))</f>
        <v/>
      </c>
      <c r="R10" s="274" t="str">
        <f>IF($B10="","",SUMIFS(Revenus!$AF$5:$AF$1000,Revenus!$AD$5:$AD$1000,"&gt;="&amp;$B10,Revenus!$AD$5:$AD$1000,"&lt;="&amp;$C10))</f>
        <v/>
      </c>
      <c r="S10" s="274" t="str">
        <f>IF($B10="","",SUMIFS(Revenus!$AG$5:$AG$1000,Revenus!$AD$5:$AD$1000,"&gt;="&amp;$B10,Revenus!$AD$5:$AD$1000,"&lt;="&amp;$C10))</f>
        <v/>
      </c>
      <c r="T10" s="274" t="str">
        <f>IF($B10="","",IF(AND($E$3="Rapide",Accueil!$E$16="Oui"),MIN(MAX(30000-(SUM($R$8:R10)-R10),0),MAX(R10,0))*0.01,0))</f>
        <v/>
      </c>
      <c r="U10" s="274" t="str">
        <f>IF($B10="","",IF(AND($E$3="Rapide",Accueil!$E$16="Oui"),MIN(MAX(31421-(SUM($S$8:S10)-S10),0),MAX(S10,0))*0.01,0))</f>
        <v/>
      </c>
      <c r="V10" s="126"/>
      <c r="W10" s="126"/>
      <c r="X10" s="126"/>
      <c r="Y10" s="126"/>
      <c r="Z10" s="131"/>
      <c r="AA10" s="3"/>
      <c r="AE10" s="20"/>
      <c r="AF10" s="20"/>
      <c r="AG10" s="20"/>
      <c r="AH10" s="20"/>
    </row>
    <row r="11" spans="1:34" ht="18.75" customHeight="1" x14ac:dyDescent="0.25">
      <c r="A11" s="270" t="str">
        <f t="shared" si="0"/>
        <v/>
      </c>
      <c r="B11" s="271" t="str">
        <f t="shared" si="7"/>
        <v/>
      </c>
      <c r="C11" s="272" t="str">
        <f t="shared" si="1"/>
        <v/>
      </c>
      <c r="D11" s="273" t="str">
        <f>IF($B11="","",SUMIFS(Revenus!$AE$5:$AE$1000,Revenus!$AD$5:$AD$1000,"&gt;="&amp;$B11,Revenus!$AD$5:$AD$1000,"&lt;="&amp;$C11))</f>
        <v/>
      </c>
      <c r="E11" s="293" t="str">
        <f>IF($B11="","",IF($E$3="Rapide",$R11*N(Accueil!$E$14),$N11))</f>
        <v/>
      </c>
      <c r="F11" s="293" t="str">
        <f>IF($B11="","",IF($E$3="Rapide",IF(Accueil!$E$16="Oui",$T11,0),$P11))</f>
        <v/>
      </c>
      <c r="G11" s="293" t="str">
        <f t="shared" si="2"/>
        <v/>
      </c>
      <c r="H11" s="296" t="str">
        <f>IF($B11="","",IF($E$3="Rapide",$S11*N(Accueil!$E$15),$O11))</f>
        <v/>
      </c>
      <c r="I11" s="296" t="str">
        <f>IF($B11="","",IF($E$3="Rapide",IF(Accueil!$E$16="Oui",$U11,0),$Q11))</f>
        <v/>
      </c>
      <c r="J11" s="296" t="str">
        <f t="shared" si="3"/>
        <v/>
      </c>
      <c r="K11" s="274" t="str">
        <f t="shared" si="4"/>
        <v/>
      </c>
      <c r="L11" s="274" t="str">
        <f t="shared" si="5"/>
        <v/>
      </c>
      <c r="M11" s="299" t="str">
        <f t="shared" si="6"/>
        <v/>
      </c>
      <c r="N11" s="274" t="str">
        <f>IF($B11="","",SUMIFS(Revenus!$AH$5:$AH$1000,Revenus!$AD$5:$AD$1000,"&gt;="&amp;$B11,Revenus!$AD$5:$AD$1000,"&lt;="&amp;$C11))</f>
        <v/>
      </c>
      <c r="O11" s="274" t="str">
        <f>IF($B11="","",SUMIFS(Revenus!$AI$5:$AI$1000,Revenus!$AD$5:$AD$1000,"&gt;="&amp;$B11,Revenus!$AD$5:$AD$1000,"&lt;="&amp;$C11))</f>
        <v/>
      </c>
      <c r="P11" s="274" t="str">
        <f>IF($B11="","",SUMIFS(Dépenses!$AG$3:$AG$1006,Dépenses!$AE$3:$AE$1006,"&gt;="&amp;$B11,Dépenses!$AE$3:$AE$1006,"&lt;="&amp;$C11))</f>
        <v/>
      </c>
      <c r="Q11" s="274" t="str">
        <f>IF($B11="","",SUMIFS(Dépenses!$AH$3:$AH$1006,Dépenses!$AE$3:$AE$1006,"&gt;="&amp;$B11,Dépenses!$AE$3:$AE$1006,"&lt;="&amp;$C11))</f>
        <v/>
      </c>
      <c r="R11" s="274" t="str">
        <f>IF($B11="","",SUMIFS(Revenus!$AF$5:$AF$1000,Revenus!$AD$5:$AD$1000,"&gt;="&amp;$B11,Revenus!$AD$5:$AD$1000,"&lt;="&amp;$C11))</f>
        <v/>
      </c>
      <c r="S11" s="274" t="str">
        <f>IF($B11="","",SUMIFS(Revenus!$AG$5:$AG$1000,Revenus!$AD$5:$AD$1000,"&gt;="&amp;$B11,Revenus!$AD$5:$AD$1000,"&lt;="&amp;$C11))</f>
        <v/>
      </c>
      <c r="T11" s="274" t="str">
        <f>IF($B11="","",IF(AND($E$3="Rapide",Accueil!$E$16="Oui"),MIN(MAX(30000-(SUM($R$8:R11)-R11),0),MAX(R11,0))*0.01,0))</f>
        <v/>
      </c>
      <c r="U11" s="274" t="str">
        <f>IF($B11="","",IF(AND($E$3="Rapide",Accueil!$E$16="Oui"),MIN(MAX(31421-(SUM($S$8:S11)-S11),0),MAX(S11,0))*0.01,0))</f>
        <v/>
      </c>
      <c r="V11" s="126"/>
      <c r="W11" s="126"/>
      <c r="X11" s="126"/>
      <c r="Y11" s="126"/>
      <c r="Z11" s="131"/>
      <c r="AA11" s="3"/>
    </row>
    <row r="12" spans="1:34" ht="18.75" customHeight="1" x14ac:dyDescent="0.25">
      <c r="A12" s="270" t="str">
        <f t="shared" si="0"/>
        <v/>
      </c>
      <c r="B12" s="271" t="str">
        <f t="shared" si="7"/>
        <v/>
      </c>
      <c r="C12" s="272" t="str">
        <f t="shared" si="1"/>
        <v/>
      </c>
      <c r="D12" s="273" t="str">
        <f>IF($B12="","",SUMIFS(Revenus!$AE$5:$AE$1000,Revenus!$AD$5:$AD$1000,"&gt;="&amp;$B12,Revenus!$AD$5:$AD$1000,"&lt;="&amp;$C12))</f>
        <v/>
      </c>
      <c r="E12" s="293" t="str">
        <f>IF($B12="","",IF($E$3="Rapide",$R12*N(Accueil!$E$14),$N12))</f>
        <v/>
      </c>
      <c r="F12" s="293" t="str">
        <f>IF($B12="","",IF($E$3="Rapide",IF(Accueil!$E$16="Oui",$T12,0),$P12))</f>
        <v/>
      </c>
      <c r="G12" s="293" t="str">
        <f t="shared" si="2"/>
        <v/>
      </c>
      <c r="H12" s="296" t="str">
        <f>IF($B12="","",IF($E$3="Rapide",$S12*N(Accueil!$E$15),$O12))</f>
        <v/>
      </c>
      <c r="I12" s="296" t="str">
        <f>IF($B12="","",IF($E$3="Rapide",IF(Accueil!$E$16="Oui",$U12,0),$Q12))</f>
        <v/>
      </c>
      <c r="J12" s="296" t="str">
        <f t="shared" si="3"/>
        <v/>
      </c>
      <c r="K12" s="274" t="str">
        <f t="shared" si="4"/>
        <v/>
      </c>
      <c r="L12" s="274" t="str">
        <f t="shared" si="5"/>
        <v/>
      </c>
      <c r="M12" s="299" t="str">
        <f t="shared" si="6"/>
        <v/>
      </c>
      <c r="N12" s="274" t="str">
        <f>IF($B12="","",SUMIFS(Revenus!$AH$5:$AH$1000,Revenus!$AD$5:$AD$1000,"&gt;="&amp;$B12,Revenus!$AD$5:$AD$1000,"&lt;="&amp;$C12))</f>
        <v/>
      </c>
      <c r="O12" s="274" t="str">
        <f>IF($B12="","",SUMIFS(Revenus!$AI$5:$AI$1000,Revenus!$AD$5:$AD$1000,"&gt;="&amp;$B12,Revenus!$AD$5:$AD$1000,"&lt;="&amp;$C12))</f>
        <v/>
      </c>
      <c r="P12" s="274" t="str">
        <f>IF($B12="","",SUMIFS(Dépenses!$AG$3:$AG$1006,Dépenses!$AE$3:$AE$1006,"&gt;="&amp;$B12,Dépenses!$AE$3:$AE$1006,"&lt;="&amp;$C12))</f>
        <v/>
      </c>
      <c r="Q12" s="274" t="str">
        <f>IF($B12="","",SUMIFS(Dépenses!$AH$3:$AH$1006,Dépenses!$AE$3:$AE$1006,"&gt;="&amp;$B12,Dépenses!$AE$3:$AE$1006,"&lt;="&amp;$C12))</f>
        <v/>
      </c>
      <c r="R12" s="274" t="str">
        <f>IF($B12="","",SUMIFS(Revenus!$AF$5:$AF$1000,Revenus!$AD$5:$AD$1000,"&gt;="&amp;$B12,Revenus!$AD$5:$AD$1000,"&lt;="&amp;$C12))</f>
        <v/>
      </c>
      <c r="S12" s="274" t="str">
        <f>IF($B12="","",SUMIFS(Revenus!$AG$5:$AG$1000,Revenus!$AD$5:$AD$1000,"&gt;="&amp;$B12,Revenus!$AD$5:$AD$1000,"&lt;="&amp;$C12))</f>
        <v/>
      </c>
      <c r="T12" s="274" t="str">
        <f>IF($B12="","",IF(AND($E$3="Rapide",Accueil!$E$16="Oui"),MIN(MAX(30000-(SUM($R$8:R12)-R12),0),MAX(R12,0))*0.01,0))</f>
        <v/>
      </c>
      <c r="U12" s="274" t="str">
        <f>IF($B12="","",IF(AND($E$3="Rapide",Accueil!$E$16="Oui"),MIN(MAX(31421-(SUM($S$8:S12)-S12),0),MAX(S12,0))*0.01,0))</f>
        <v/>
      </c>
      <c r="V12" s="126"/>
      <c r="W12" s="126"/>
      <c r="X12" s="126"/>
      <c r="Y12" s="126"/>
      <c r="Z12" s="131"/>
      <c r="AA12" s="3"/>
    </row>
    <row r="13" spans="1:34" ht="18.75" customHeight="1" x14ac:dyDescent="0.25">
      <c r="A13" s="270" t="str">
        <f t="shared" si="0"/>
        <v/>
      </c>
      <c r="B13" s="271" t="str">
        <f t="shared" si="7"/>
        <v/>
      </c>
      <c r="C13" s="272" t="str">
        <f t="shared" si="1"/>
        <v/>
      </c>
      <c r="D13" s="273" t="str">
        <f>IF($B13="","",SUMIFS(Revenus!$AE$5:$AE$1000,Revenus!$AD$5:$AD$1000,"&gt;="&amp;$B13,Revenus!$AD$5:$AD$1000,"&lt;="&amp;$C13))</f>
        <v/>
      </c>
      <c r="E13" s="293" t="str">
        <f>IF($B13="","",IF($E$3="Rapide",$R13*N(Accueil!$E$14),$N13))</f>
        <v/>
      </c>
      <c r="F13" s="293" t="str">
        <f>IF($B13="","",IF($E$3="Rapide",IF(Accueil!$E$16="Oui",$T13,0),$P13))</f>
        <v/>
      </c>
      <c r="G13" s="293" t="str">
        <f t="shared" si="2"/>
        <v/>
      </c>
      <c r="H13" s="296" t="str">
        <f>IF($B13="","",IF($E$3="Rapide",$S13*N(Accueil!$E$15),$O13))</f>
        <v/>
      </c>
      <c r="I13" s="296" t="str">
        <f>IF($B13="","",IF($E$3="Rapide",IF(Accueil!$E$16="Oui",$U13,0),$Q13))</f>
        <v/>
      </c>
      <c r="J13" s="296" t="str">
        <f t="shared" si="3"/>
        <v/>
      </c>
      <c r="K13" s="274" t="str">
        <f t="shared" si="4"/>
        <v/>
      </c>
      <c r="L13" s="274" t="str">
        <f t="shared" si="5"/>
        <v/>
      </c>
      <c r="M13" s="299" t="str">
        <f t="shared" si="6"/>
        <v/>
      </c>
      <c r="N13" s="274" t="str">
        <f>IF($B13="","",SUMIFS(Revenus!$AH$5:$AH$1000,Revenus!$AD$5:$AD$1000,"&gt;="&amp;$B13,Revenus!$AD$5:$AD$1000,"&lt;="&amp;$C13))</f>
        <v/>
      </c>
      <c r="O13" s="274" t="str">
        <f>IF($B13="","",SUMIFS(Revenus!$AI$5:$AI$1000,Revenus!$AD$5:$AD$1000,"&gt;="&amp;$B13,Revenus!$AD$5:$AD$1000,"&lt;="&amp;$C13))</f>
        <v/>
      </c>
      <c r="P13" s="274" t="str">
        <f>IF($B13="","",SUMIFS(Dépenses!$AG$3:$AG$1006,Dépenses!$AE$3:$AE$1006,"&gt;="&amp;$B13,Dépenses!$AE$3:$AE$1006,"&lt;="&amp;$C13))</f>
        <v/>
      </c>
      <c r="Q13" s="274" t="str">
        <f>IF($B13="","",SUMIFS(Dépenses!$AH$3:$AH$1006,Dépenses!$AE$3:$AE$1006,"&gt;="&amp;$B13,Dépenses!$AE$3:$AE$1006,"&lt;="&amp;$C13))</f>
        <v/>
      </c>
      <c r="R13" s="274" t="str">
        <f>IF($B13="","",SUMIFS(Revenus!$AF$5:$AF$1000,Revenus!$AD$5:$AD$1000,"&gt;="&amp;$B13,Revenus!$AD$5:$AD$1000,"&lt;="&amp;$C13))</f>
        <v/>
      </c>
      <c r="S13" s="274" t="str">
        <f>IF($B13="","",SUMIFS(Revenus!$AG$5:$AG$1000,Revenus!$AD$5:$AD$1000,"&gt;="&amp;$B13,Revenus!$AD$5:$AD$1000,"&lt;="&amp;$C13))</f>
        <v/>
      </c>
      <c r="T13" s="274" t="str">
        <f>IF($B13="","",IF(AND($E$3="Rapide",Accueil!$E$16="Oui"),MIN(MAX(30000-(SUM($R$8:R13)-R13),0),MAX(R13,0))*0.01,0))</f>
        <v/>
      </c>
      <c r="U13" s="274" t="str">
        <f>IF($B13="","",IF(AND($E$3="Rapide",Accueil!$E$16="Oui"),MIN(MAX(31421-(SUM($S$8:S13)-S13),0),MAX(S13,0))*0.01,0))</f>
        <v/>
      </c>
      <c r="V13" s="126"/>
      <c r="W13" s="126"/>
      <c r="X13" s="126"/>
      <c r="Y13" s="126"/>
      <c r="Z13" s="131"/>
      <c r="AA13" s="3"/>
    </row>
    <row r="14" spans="1:34" ht="18.75" customHeight="1" x14ac:dyDescent="0.25">
      <c r="A14" s="270" t="str">
        <f t="shared" si="0"/>
        <v/>
      </c>
      <c r="B14" s="271" t="str">
        <f t="shared" si="7"/>
        <v/>
      </c>
      <c r="C14" s="272" t="str">
        <f t="shared" si="1"/>
        <v/>
      </c>
      <c r="D14" s="273" t="str">
        <f>IF($B14="","",SUMIFS(Revenus!$AE$5:$AE$1000,Revenus!$AD$5:$AD$1000,"&gt;="&amp;$B14,Revenus!$AD$5:$AD$1000,"&lt;="&amp;$C14))</f>
        <v/>
      </c>
      <c r="E14" s="293" t="str">
        <f>IF($B14="","",IF($E$3="Rapide",$R14*N(Accueil!$E$14),$N14))</f>
        <v/>
      </c>
      <c r="F14" s="293" t="str">
        <f>IF($B14="","",IF($E$3="Rapide",IF(Accueil!$E$16="Oui",$T14,0),$P14))</f>
        <v/>
      </c>
      <c r="G14" s="293" t="str">
        <f t="shared" si="2"/>
        <v/>
      </c>
      <c r="H14" s="296" t="str">
        <f>IF($B14="","",IF($E$3="Rapide",$S14*N(Accueil!$E$15),$O14))</f>
        <v/>
      </c>
      <c r="I14" s="296" t="str">
        <f>IF($B14="","",IF($E$3="Rapide",IF(Accueil!$E$16="Oui",$U14,0),$Q14))</f>
        <v/>
      </c>
      <c r="J14" s="296" t="str">
        <f t="shared" si="3"/>
        <v/>
      </c>
      <c r="K14" s="274" t="str">
        <f t="shared" si="4"/>
        <v/>
      </c>
      <c r="L14" s="274" t="str">
        <f t="shared" si="5"/>
        <v/>
      </c>
      <c r="M14" s="299" t="str">
        <f t="shared" si="6"/>
        <v/>
      </c>
      <c r="N14" s="274" t="str">
        <f>IF($B14="","",SUMIFS(Revenus!$AH$5:$AH$1000,Revenus!$AD$5:$AD$1000,"&gt;="&amp;$B14,Revenus!$AD$5:$AD$1000,"&lt;="&amp;$C14))</f>
        <v/>
      </c>
      <c r="O14" s="274" t="str">
        <f>IF($B14="","",SUMIFS(Revenus!$AI$5:$AI$1000,Revenus!$AD$5:$AD$1000,"&gt;="&amp;$B14,Revenus!$AD$5:$AD$1000,"&lt;="&amp;$C14))</f>
        <v/>
      </c>
      <c r="P14" s="274" t="str">
        <f>IF($B14="","",SUMIFS(Dépenses!$AG$3:$AG$1006,Dépenses!$AE$3:$AE$1006,"&gt;="&amp;$B14,Dépenses!$AE$3:$AE$1006,"&lt;="&amp;$C14))</f>
        <v/>
      </c>
      <c r="Q14" s="274" t="str">
        <f>IF($B14="","",SUMIFS(Dépenses!$AH$3:$AH$1006,Dépenses!$AE$3:$AE$1006,"&gt;="&amp;$B14,Dépenses!$AE$3:$AE$1006,"&lt;="&amp;$C14))</f>
        <v/>
      </c>
      <c r="R14" s="274" t="str">
        <f>IF($B14="","",SUMIFS(Revenus!$AF$5:$AF$1000,Revenus!$AD$5:$AD$1000,"&gt;="&amp;$B14,Revenus!$AD$5:$AD$1000,"&lt;="&amp;$C14))</f>
        <v/>
      </c>
      <c r="S14" s="274" t="str">
        <f>IF($B14="","",SUMIFS(Revenus!$AG$5:$AG$1000,Revenus!$AD$5:$AD$1000,"&gt;="&amp;$B14,Revenus!$AD$5:$AD$1000,"&lt;="&amp;$C14))</f>
        <v/>
      </c>
      <c r="T14" s="274" t="str">
        <f>IF($B14="","",IF(AND($E$3="Rapide",Accueil!$E$16="Oui"),MIN(MAX(30000-(SUM($R$8:R14)-R14),0),MAX(R14,0))*0.01,0))</f>
        <v/>
      </c>
      <c r="U14" s="274" t="str">
        <f>IF($B14="","",IF(AND($E$3="Rapide",Accueil!$E$16="Oui"),MIN(MAX(31421-(SUM($S$8:S14)-S14),0),MAX(S14,0))*0.01,0))</f>
        <v/>
      </c>
      <c r="V14" s="126"/>
      <c r="W14" s="126"/>
      <c r="X14" s="126"/>
      <c r="Y14" s="126"/>
      <c r="Z14" s="131"/>
      <c r="AA14" s="3"/>
    </row>
    <row r="15" spans="1:34" ht="18.75" customHeight="1" x14ac:dyDescent="0.25">
      <c r="A15" s="270" t="str">
        <f t="shared" si="0"/>
        <v/>
      </c>
      <c r="B15" s="271" t="str">
        <f t="shared" si="7"/>
        <v/>
      </c>
      <c r="C15" s="272" t="str">
        <f t="shared" si="1"/>
        <v/>
      </c>
      <c r="D15" s="273" t="str">
        <f>IF($B15="","",SUMIFS(Revenus!$AE$5:$AE$1000,Revenus!$AD$5:$AD$1000,"&gt;="&amp;$B15,Revenus!$AD$5:$AD$1000,"&lt;="&amp;$C15))</f>
        <v/>
      </c>
      <c r="E15" s="293" t="str">
        <f>IF($B15="","",IF($E$3="Rapide",$R15*N(Accueil!$E$14),$N15))</f>
        <v/>
      </c>
      <c r="F15" s="293" t="str">
        <f>IF($B15="","",IF($E$3="Rapide",IF(Accueil!$E$16="Oui",$T15,0),$P15))</f>
        <v/>
      </c>
      <c r="G15" s="293" t="str">
        <f t="shared" si="2"/>
        <v/>
      </c>
      <c r="H15" s="296" t="str">
        <f>IF($B15="","",IF($E$3="Rapide",$S15*N(Accueil!$E$15),$O15))</f>
        <v/>
      </c>
      <c r="I15" s="296" t="str">
        <f>IF($B15="","",IF($E$3="Rapide",IF(Accueil!$E$16="Oui",$U15,0),$Q15))</f>
        <v/>
      </c>
      <c r="J15" s="296" t="str">
        <f t="shared" si="3"/>
        <v/>
      </c>
      <c r="K15" s="274" t="str">
        <f t="shared" si="4"/>
        <v/>
      </c>
      <c r="L15" s="274" t="str">
        <f t="shared" si="5"/>
        <v/>
      </c>
      <c r="M15" s="299" t="str">
        <f t="shared" si="6"/>
        <v/>
      </c>
      <c r="N15" s="274" t="str">
        <f>IF($B15="","",SUMIFS(Revenus!$AH$5:$AH$1000,Revenus!$AD$5:$AD$1000,"&gt;="&amp;$B15,Revenus!$AD$5:$AD$1000,"&lt;="&amp;$C15))</f>
        <v/>
      </c>
      <c r="O15" s="274" t="str">
        <f>IF($B15="","",SUMIFS(Revenus!$AI$5:$AI$1000,Revenus!$AD$5:$AD$1000,"&gt;="&amp;$B15,Revenus!$AD$5:$AD$1000,"&lt;="&amp;$C15))</f>
        <v/>
      </c>
      <c r="P15" s="274" t="str">
        <f>IF($B15="","",SUMIFS(Dépenses!$AG$3:$AG$1006,Dépenses!$AE$3:$AE$1006,"&gt;="&amp;$B15,Dépenses!$AE$3:$AE$1006,"&lt;="&amp;$C15))</f>
        <v/>
      </c>
      <c r="Q15" s="274" t="str">
        <f>IF($B15="","",SUMIFS(Dépenses!$AH$3:$AH$1006,Dépenses!$AE$3:$AE$1006,"&gt;="&amp;$B15,Dépenses!$AE$3:$AE$1006,"&lt;="&amp;$C15))</f>
        <v/>
      </c>
      <c r="R15" s="274" t="str">
        <f>IF($B15="","",SUMIFS(Revenus!$AF$5:$AF$1000,Revenus!$AD$5:$AD$1000,"&gt;="&amp;$B15,Revenus!$AD$5:$AD$1000,"&lt;="&amp;$C15))</f>
        <v/>
      </c>
      <c r="S15" s="274" t="str">
        <f>IF($B15="","",SUMIFS(Revenus!$AG$5:$AG$1000,Revenus!$AD$5:$AD$1000,"&gt;="&amp;$B15,Revenus!$AD$5:$AD$1000,"&lt;="&amp;$C15))</f>
        <v/>
      </c>
      <c r="T15" s="274" t="str">
        <f>IF($B15="","",IF(AND($E$3="Rapide",Accueil!$E$16="Oui"),MIN(MAX(30000-(SUM($R$8:R15)-R15),0),MAX(R15,0))*0.01,0))</f>
        <v/>
      </c>
      <c r="U15" s="274" t="str">
        <f>IF($B15="","",IF(AND($E$3="Rapide",Accueil!$E$16="Oui"),MIN(MAX(31421-(SUM($S$8:S15)-S15),0),MAX(S15,0))*0.01,0))</f>
        <v/>
      </c>
      <c r="V15" s="126"/>
      <c r="W15" s="126"/>
      <c r="X15" s="126"/>
      <c r="Y15" s="126"/>
      <c r="Z15" s="131"/>
      <c r="AA15" s="3"/>
    </row>
    <row r="16" spans="1:34" ht="18.75" customHeight="1" x14ac:dyDescent="0.25">
      <c r="A16" s="270" t="str">
        <f t="shared" si="0"/>
        <v/>
      </c>
      <c r="B16" s="271" t="str">
        <f t="shared" si="7"/>
        <v/>
      </c>
      <c r="C16" s="272" t="str">
        <f t="shared" si="1"/>
        <v/>
      </c>
      <c r="D16" s="273" t="str">
        <f>IF($B16="","",SUMIFS(Revenus!$AE$5:$AE$1000,Revenus!$AD$5:$AD$1000,"&gt;="&amp;$B16,Revenus!$AD$5:$AD$1000,"&lt;="&amp;$C16))</f>
        <v/>
      </c>
      <c r="E16" s="293" t="str">
        <f>IF($B16="","",IF($E$3="Rapide",$R16*N(Accueil!$E$14),$N16))</f>
        <v/>
      </c>
      <c r="F16" s="293" t="str">
        <f>IF($B16="","",IF($E$3="Rapide",IF(Accueil!$E$16="Oui",$T16,0),$P16))</f>
        <v/>
      </c>
      <c r="G16" s="293" t="str">
        <f t="shared" si="2"/>
        <v/>
      </c>
      <c r="H16" s="296" t="str">
        <f>IF($B16="","",IF($E$3="Rapide",$S16*N(Accueil!$E$15),$O16))</f>
        <v/>
      </c>
      <c r="I16" s="296" t="str">
        <f>IF($B16="","",IF($E$3="Rapide",IF(Accueil!$E$16="Oui",$U16,0),$Q16))</f>
        <v/>
      </c>
      <c r="J16" s="296" t="str">
        <f t="shared" si="3"/>
        <v/>
      </c>
      <c r="K16" s="274" t="str">
        <f t="shared" si="4"/>
        <v/>
      </c>
      <c r="L16" s="274" t="str">
        <f t="shared" si="5"/>
        <v/>
      </c>
      <c r="M16" s="299" t="str">
        <f t="shared" si="6"/>
        <v/>
      </c>
      <c r="N16" s="274" t="str">
        <f>IF($B16="","",SUMIFS(Revenus!$AH$5:$AH$1000,Revenus!$AD$5:$AD$1000,"&gt;="&amp;$B16,Revenus!$AD$5:$AD$1000,"&lt;="&amp;$C16))</f>
        <v/>
      </c>
      <c r="O16" s="274" t="str">
        <f>IF($B16="","",SUMIFS(Revenus!$AI$5:$AI$1000,Revenus!$AD$5:$AD$1000,"&gt;="&amp;$B16,Revenus!$AD$5:$AD$1000,"&lt;="&amp;$C16))</f>
        <v/>
      </c>
      <c r="P16" s="274" t="str">
        <f>IF($B16="","",SUMIFS(Dépenses!$AG$3:$AG$1006,Dépenses!$AE$3:$AE$1006,"&gt;="&amp;$B16,Dépenses!$AE$3:$AE$1006,"&lt;="&amp;$C16))</f>
        <v/>
      </c>
      <c r="Q16" s="274" t="str">
        <f>IF($B16="","",SUMIFS(Dépenses!$AH$3:$AH$1006,Dépenses!$AE$3:$AE$1006,"&gt;="&amp;$B16,Dépenses!$AE$3:$AE$1006,"&lt;="&amp;$C16))</f>
        <v/>
      </c>
      <c r="R16" s="274" t="str">
        <f>IF($B16="","",SUMIFS(Revenus!$AF$5:$AF$1000,Revenus!$AD$5:$AD$1000,"&gt;="&amp;$B16,Revenus!$AD$5:$AD$1000,"&lt;="&amp;$C16))</f>
        <v/>
      </c>
      <c r="S16" s="274" t="str">
        <f>IF($B16="","",SUMIFS(Revenus!$AG$5:$AG$1000,Revenus!$AD$5:$AD$1000,"&gt;="&amp;$B16,Revenus!$AD$5:$AD$1000,"&lt;="&amp;$C16))</f>
        <v/>
      </c>
      <c r="T16" s="274" t="str">
        <f>IF($B16="","",IF(AND($E$3="Rapide",Accueil!$E$16="Oui"),MIN(MAX(30000-(SUM($R$8:R16)-R16),0),MAX(R16,0))*0.01,0))</f>
        <v/>
      </c>
      <c r="U16" s="274" t="str">
        <f>IF($B16="","",IF(AND($E$3="Rapide",Accueil!$E$16="Oui"),MIN(MAX(31421-(SUM($S$8:S16)-S16),0),MAX(S16,0))*0.01,0))</f>
        <v/>
      </c>
      <c r="V16" s="126"/>
      <c r="W16" s="126"/>
      <c r="X16" s="126"/>
      <c r="Y16" s="126"/>
      <c r="Z16" s="131"/>
      <c r="AA16" s="3"/>
    </row>
    <row r="17" spans="1:27" ht="18.75" customHeight="1" x14ac:dyDescent="0.25">
      <c r="A17" s="270" t="str">
        <f t="shared" si="0"/>
        <v/>
      </c>
      <c r="B17" s="271" t="str">
        <f t="shared" si="7"/>
        <v/>
      </c>
      <c r="C17" s="272" t="str">
        <f t="shared" si="1"/>
        <v/>
      </c>
      <c r="D17" s="273" t="str">
        <f>IF($B17="","",SUMIFS(Revenus!$AE$5:$AE$1000,Revenus!$AD$5:$AD$1000,"&gt;="&amp;$B17,Revenus!$AD$5:$AD$1000,"&lt;="&amp;$C17))</f>
        <v/>
      </c>
      <c r="E17" s="293" t="str">
        <f>IF($B17="","",IF($E$3="Rapide",$R17*N(Accueil!$E$14),$N17))</f>
        <v/>
      </c>
      <c r="F17" s="293" t="str">
        <f>IF($B17="","",IF($E$3="Rapide",IF(Accueil!$E$16="Oui",$T17,0),$P17))</f>
        <v/>
      </c>
      <c r="G17" s="293" t="str">
        <f t="shared" si="2"/>
        <v/>
      </c>
      <c r="H17" s="296" t="str">
        <f>IF($B17="","",IF($E$3="Rapide",$S17*N(Accueil!$E$15),$O17))</f>
        <v/>
      </c>
      <c r="I17" s="296" t="str">
        <f>IF($B17="","",IF($E$3="Rapide",IF(Accueil!$E$16="Oui",$U17,0),$Q17))</f>
        <v/>
      </c>
      <c r="J17" s="296" t="str">
        <f t="shared" si="3"/>
        <v/>
      </c>
      <c r="K17" s="274" t="str">
        <f t="shared" si="4"/>
        <v/>
      </c>
      <c r="L17" s="274" t="str">
        <f t="shared" si="5"/>
        <v/>
      </c>
      <c r="M17" s="299" t="str">
        <f t="shared" si="6"/>
        <v/>
      </c>
      <c r="N17" s="274" t="str">
        <f>IF($B17="","",SUMIFS(Revenus!$AH$5:$AH$1000,Revenus!$AD$5:$AD$1000,"&gt;="&amp;$B17,Revenus!$AD$5:$AD$1000,"&lt;="&amp;$C17))</f>
        <v/>
      </c>
      <c r="O17" s="274" t="str">
        <f>IF($B17="","",SUMIFS(Revenus!$AI$5:$AI$1000,Revenus!$AD$5:$AD$1000,"&gt;="&amp;$B17,Revenus!$AD$5:$AD$1000,"&lt;="&amp;$C17))</f>
        <v/>
      </c>
      <c r="P17" s="274" t="str">
        <f>IF($B17="","",SUMIFS(Dépenses!$AG$3:$AG$1006,Dépenses!$AE$3:$AE$1006,"&gt;="&amp;$B17,Dépenses!$AE$3:$AE$1006,"&lt;="&amp;$C17))</f>
        <v/>
      </c>
      <c r="Q17" s="274" t="str">
        <f>IF($B17="","",SUMIFS(Dépenses!$AH$3:$AH$1006,Dépenses!$AE$3:$AE$1006,"&gt;="&amp;$B17,Dépenses!$AE$3:$AE$1006,"&lt;="&amp;$C17))</f>
        <v/>
      </c>
      <c r="R17" s="274" t="str">
        <f>IF($B17="","",SUMIFS(Revenus!$AF$5:$AF$1000,Revenus!$AD$5:$AD$1000,"&gt;="&amp;$B17,Revenus!$AD$5:$AD$1000,"&lt;="&amp;$C17))</f>
        <v/>
      </c>
      <c r="S17" s="274" t="str">
        <f>IF($B17="","",SUMIFS(Revenus!$AG$5:$AG$1000,Revenus!$AD$5:$AD$1000,"&gt;="&amp;$B17,Revenus!$AD$5:$AD$1000,"&lt;="&amp;$C17))</f>
        <v/>
      </c>
      <c r="T17" s="274" t="str">
        <f>IF($B17="","",IF(AND($E$3="Rapide",Accueil!$E$16="Oui"),MIN(MAX(30000-(SUM($R$8:R17)-R17),0),MAX(R17,0))*0.01,0))</f>
        <v/>
      </c>
      <c r="U17" s="274" t="str">
        <f>IF($B17="","",IF(AND($E$3="Rapide",Accueil!$E$16="Oui"),MIN(MAX(31421-(SUM($S$8:S17)-S17),0),MAX(S17,0))*0.01,0))</f>
        <v/>
      </c>
      <c r="V17" s="126"/>
      <c r="W17" s="126"/>
      <c r="X17" s="126"/>
      <c r="Y17" s="126"/>
      <c r="Z17" s="131"/>
      <c r="AA17" s="3"/>
    </row>
    <row r="18" spans="1:27" ht="18.75" customHeight="1" x14ac:dyDescent="0.25">
      <c r="A18" s="270" t="str">
        <f t="shared" si="0"/>
        <v/>
      </c>
      <c r="B18" s="271" t="str">
        <f t="shared" si="7"/>
        <v/>
      </c>
      <c r="C18" s="272" t="str">
        <f t="shared" si="1"/>
        <v/>
      </c>
      <c r="D18" s="273" t="str">
        <f>IF($B18="","",SUMIFS(Revenus!$AE$5:$AE$1000,Revenus!$AD$5:$AD$1000,"&gt;="&amp;$B18,Revenus!$AD$5:$AD$1000,"&lt;="&amp;$C18))</f>
        <v/>
      </c>
      <c r="E18" s="293" t="str">
        <f>IF($B18="","",IF($E$3="Rapide",$R18*N(Accueil!$E$14),$N18))</f>
        <v/>
      </c>
      <c r="F18" s="293" t="str">
        <f>IF($B18="","",IF($E$3="Rapide",IF(Accueil!$E$16="Oui",$T18,0),$P18))</f>
        <v/>
      </c>
      <c r="G18" s="293" t="str">
        <f t="shared" si="2"/>
        <v/>
      </c>
      <c r="H18" s="296" t="str">
        <f>IF($B18="","",IF($E$3="Rapide",$S18*N(Accueil!$E$15),$O18))</f>
        <v/>
      </c>
      <c r="I18" s="296" t="str">
        <f>IF($B18="","",IF($E$3="Rapide",IF(Accueil!$E$16="Oui",$U18,0),$Q18))</f>
        <v/>
      </c>
      <c r="J18" s="296" t="str">
        <f t="shared" si="3"/>
        <v/>
      </c>
      <c r="K18" s="274" t="str">
        <f t="shared" si="4"/>
        <v/>
      </c>
      <c r="L18" s="274" t="str">
        <f t="shared" si="5"/>
        <v/>
      </c>
      <c r="M18" s="299" t="str">
        <f t="shared" si="6"/>
        <v/>
      </c>
      <c r="N18" s="274" t="str">
        <f>IF($B18="","",SUMIFS(Revenus!$AH$5:$AH$1000,Revenus!$AD$5:$AD$1000,"&gt;="&amp;$B18,Revenus!$AD$5:$AD$1000,"&lt;="&amp;$C18))</f>
        <v/>
      </c>
      <c r="O18" s="274" t="str">
        <f>IF($B18="","",SUMIFS(Revenus!$AI$5:$AI$1000,Revenus!$AD$5:$AD$1000,"&gt;="&amp;$B18,Revenus!$AD$5:$AD$1000,"&lt;="&amp;$C18))</f>
        <v/>
      </c>
      <c r="P18" s="274" t="str">
        <f>IF($B18="","",SUMIFS(Dépenses!$AG$3:$AG$1006,Dépenses!$AE$3:$AE$1006,"&gt;="&amp;$B18,Dépenses!$AE$3:$AE$1006,"&lt;="&amp;$C18))</f>
        <v/>
      </c>
      <c r="Q18" s="274" t="str">
        <f>IF($B18="","",SUMIFS(Dépenses!$AH$3:$AH$1006,Dépenses!$AE$3:$AE$1006,"&gt;="&amp;$B18,Dépenses!$AE$3:$AE$1006,"&lt;="&amp;$C18))</f>
        <v/>
      </c>
      <c r="R18" s="274" t="str">
        <f>IF($B18="","",SUMIFS(Revenus!$AF$5:$AF$1000,Revenus!$AD$5:$AD$1000,"&gt;="&amp;$B18,Revenus!$AD$5:$AD$1000,"&lt;="&amp;$C18))</f>
        <v/>
      </c>
      <c r="S18" s="274" t="str">
        <f>IF($B18="","",SUMIFS(Revenus!$AG$5:$AG$1000,Revenus!$AD$5:$AD$1000,"&gt;="&amp;$B18,Revenus!$AD$5:$AD$1000,"&lt;="&amp;$C18))</f>
        <v/>
      </c>
      <c r="T18" s="274" t="str">
        <f>IF($B18="","",IF(AND($E$3="Rapide",Accueil!$E$16="Oui"),MIN(MAX(30000-(SUM($R$8:R18)-R18),0),MAX(R18,0))*0.01,0))</f>
        <v/>
      </c>
      <c r="U18" s="274" t="str">
        <f>IF($B18="","",IF(AND($E$3="Rapide",Accueil!$E$16="Oui"),MIN(MAX(31421-(SUM($S$8:S18)-S18),0),MAX(S18,0))*0.01,0))</f>
        <v/>
      </c>
      <c r="V18" s="126"/>
      <c r="W18" s="126"/>
      <c r="X18" s="126"/>
      <c r="Y18" s="126"/>
      <c r="Z18" s="131"/>
      <c r="AA18" s="3"/>
    </row>
    <row r="19" spans="1:27" ht="18.75" customHeight="1" x14ac:dyDescent="0.25">
      <c r="A19" s="270" t="str">
        <f t="shared" si="0"/>
        <v/>
      </c>
      <c r="B19" s="271" t="str">
        <f t="shared" si="7"/>
        <v/>
      </c>
      <c r="C19" s="272" t="str">
        <f t="shared" si="1"/>
        <v/>
      </c>
      <c r="D19" s="273" t="str">
        <f>IF($B19="","",SUMIFS(Revenus!$AE$5:$AE$1000,Revenus!$AD$5:$AD$1000,"&gt;="&amp;$B19,Revenus!$AD$5:$AD$1000,"&lt;="&amp;$C19))</f>
        <v/>
      </c>
      <c r="E19" s="293" t="str">
        <f>IF($B19="","",IF($E$3="Rapide",$R19*N(Accueil!$E$14),$N19))</f>
        <v/>
      </c>
      <c r="F19" s="293" t="str">
        <f>IF($B19="","",IF($E$3="Rapide",IF(Accueil!$E$16="Oui",$T19,0),$P19))</f>
        <v/>
      </c>
      <c r="G19" s="293" t="str">
        <f t="shared" si="2"/>
        <v/>
      </c>
      <c r="H19" s="296" t="str">
        <f>IF($B19="","",IF($E$3="Rapide",$S19*N(Accueil!$E$15),$O19))</f>
        <v/>
      </c>
      <c r="I19" s="296" t="str">
        <f>IF($B19="","",IF($E$3="Rapide",IF(Accueil!$E$16="Oui",$U19,0),$Q19))</f>
        <v/>
      </c>
      <c r="J19" s="296" t="str">
        <f t="shared" si="3"/>
        <v/>
      </c>
      <c r="K19" s="274" t="str">
        <f t="shared" si="4"/>
        <v/>
      </c>
      <c r="L19" s="274" t="str">
        <f t="shared" si="5"/>
        <v/>
      </c>
      <c r="M19" s="299" t="str">
        <f t="shared" si="6"/>
        <v/>
      </c>
      <c r="N19" s="274" t="str">
        <f>IF($B19="","",SUMIFS(Revenus!$AH$5:$AH$1000,Revenus!$AD$5:$AD$1000,"&gt;="&amp;$B19,Revenus!$AD$5:$AD$1000,"&lt;="&amp;$C19))</f>
        <v/>
      </c>
      <c r="O19" s="274" t="str">
        <f>IF($B19="","",SUMIFS(Revenus!$AI$5:$AI$1000,Revenus!$AD$5:$AD$1000,"&gt;="&amp;$B19,Revenus!$AD$5:$AD$1000,"&lt;="&amp;$C19))</f>
        <v/>
      </c>
      <c r="P19" s="274" t="str">
        <f>IF($B19="","",SUMIFS(Dépenses!$AG$3:$AG$1006,Dépenses!$AE$3:$AE$1006,"&gt;="&amp;$B19,Dépenses!$AE$3:$AE$1006,"&lt;="&amp;$C19))</f>
        <v/>
      </c>
      <c r="Q19" s="274" t="str">
        <f>IF($B19="","",SUMIFS(Dépenses!$AH$3:$AH$1006,Dépenses!$AE$3:$AE$1006,"&gt;="&amp;$B19,Dépenses!$AE$3:$AE$1006,"&lt;="&amp;$C19))</f>
        <v/>
      </c>
      <c r="R19" s="274" t="str">
        <f>IF($B19="","",SUMIFS(Revenus!$AF$5:$AF$1000,Revenus!$AD$5:$AD$1000,"&gt;="&amp;$B19,Revenus!$AD$5:$AD$1000,"&lt;="&amp;$C19))</f>
        <v/>
      </c>
      <c r="S19" s="274" t="str">
        <f>IF($B19="","",SUMIFS(Revenus!$AG$5:$AG$1000,Revenus!$AD$5:$AD$1000,"&gt;="&amp;$B19,Revenus!$AD$5:$AD$1000,"&lt;="&amp;$C19))</f>
        <v/>
      </c>
      <c r="T19" s="274" t="str">
        <f>IF($B19="","",IF(AND($E$3="Rapide",Accueil!$E$16="Oui"),MIN(MAX(30000-(SUM($R$8:R19)-R19),0),MAX(R19,0))*0.01,0))</f>
        <v/>
      </c>
      <c r="U19" s="274" t="str">
        <f>IF($B19="","",IF(AND($E$3="Rapide",Accueil!$E$16="Oui"),MIN(MAX(31421-(SUM($S$8:S19)-S19),0),MAX(S19,0))*0.01,0))</f>
        <v/>
      </c>
      <c r="V19" s="126"/>
      <c r="W19" s="126"/>
      <c r="X19" s="126"/>
      <c r="Y19" s="126"/>
      <c r="Z19" s="131"/>
      <c r="AA19" s="3"/>
    </row>
    <row r="20" spans="1:27" ht="18.75" customHeight="1" x14ac:dyDescent="0.25">
      <c r="A20" s="270" t="str">
        <f t="shared" si="0"/>
        <v/>
      </c>
      <c r="B20" s="271" t="str">
        <f t="shared" si="7"/>
        <v/>
      </c>
      <c r="C20" s="272" t="str">
        <f t="shared" si="1"/>
        <v/>
      </c>
      <c r="D20" s="273" t="str">
        <f>IF($B20="","",SUMIFS(Revenus!$AE$5:$AE$1000,Revenus!$AD$5:$AD$1000,"&gt;="&amp;$B20,Revenus!$AD$5:$AD$1000,"&lt;="&amp;$C20))</f>
        <v/>
      </c>
      <c r="E20" s="293" t="str">
        <f>IF($B20="","",IF($E$3="Rapide",$R20*N(Accueil!$E$14),$N20))</f>
        <v/>
      </c>
      <c r="F20" s="293" t="str">
        <f>IF($B20="","",IF($E$3="Rapide",IF(Accueil!$E$16="Oui",$T20,0),$P20))</f>
        <v/>
      </c>
      <c r="G20" s="293" t="str">
        <f t="shared" si="2"/>
        <v/>
      </c>
      <c r="H20" s="296" t="str">
        <f>IF($B20="","",IF($E$3="Rapide",$S20*N(Accueil!$E$15),$O20))</f>
        <v/>
      </c>
      <c r="I20" s="296" t="str">
        <f>IF($B20="","",IF($E$3="Rapide",IF(Accueil!$E$16="Oui",$U20,0),$Q20))</f>
        <v/>
      </c>
      <c r="J20" s="296" t="str">
        <f t="shared" si="3"/>
        <v/>
      </c>
      <c r="K20" s="274" t="str">
        <f t="shared" si="4"/>
        <v/>
      </c>
      <c r="L20" s="274" t="str">
        <f t="shared" si="5"/>
        <v/>
      </c>
      <c r="M20" s="299" t="str">
        <f t="shared" si="6"/>
        <v/>
      </c>
      <c r="N20" s="274" t="str">
        <f>IF($B20="","",SUMIFS(Revenus!$AH$5:$AH$1000,Revenus!$AD$5:$AD$1000,"&gt;="&amp;$B20,Revenus!$AD$5:$AD$1000,"&lt;="&amp;$C20))</f>
        <v/>
      </c>
      <c r="O20" s="274" t="str">
        <f>IF($B20="","",SUMIFS(Revenus!$AI$5:$AI$1000,Revenus!$AD$5:$AD$1000,"&gt;="&amp;$B20,Revenus!$AD$5:$AD$1000,"&lt;="&amp;$C20))</f>
        <v/>
      </c>
      <c r="P20" s="274" t="str">
        <f>IF($B20="","",SUMIFS(Dépenses!$AG$3:$AG$1006,Dépenses!$AE$3:$AE$1006,"&gt;="&amp;$B20,Dépenses!$AE$3:$AE$1006,"&lt;="&amp;$C20))</f>
        <v/>
      </c>
      <c r="Q20" s="274" t="str">
        <f>IF($B20="","",SUMIFS(Dépenses!$AH$3:$AH$1006,Dépenses!$AE$3:$AE$1006,"&gt;="&amp;$B20,Dépenses!$AE$3:$AE$1006,"&lt;="&amp;$C20))</f>
        <v/>
      </c>
      <c r="R20" s="274" t="str">
        <f>IF($B20="","",SUMIFS(Revenus!$AF$5:$AF$1000,Revenus!$AD$5:$AD$1000,"&gt;="&amp;$B20,Revenus!$AD$5:$AD$1000,"&lt;="&amp;$C20))</f>
        <v/>
      </c>
      <c r="S20" s="274" t="str">
        <f>IF($B20="","",SUMIFS(Revenus!$AG$5:$AG$1000,Revenus!$AD$5:$AD$1000,"&gt;="&amp;$B20,Revenus!$AD$5:$AD$1000,"&lt;="&amp;$C20))</f>
        <v/>
      </c>
      <c r="T20" s="274" t="str">
        <f>IF($B20="","",IF(AND($E$3="Rapide",Accueil!$E$16="Oui"),MIN(MAX(30000-(SUM($R$8:R20)-R20),0),MAX(R20,0))*0.01,0))</f>
        <v/>
      </c>
      <c r="U20" s="274" t="str">
        <f>IF($B20="","",IF(AND($E$3="Rapide",Accueil!$E$16="Oui"),MIN(MAX(31421-(SUM($S$8:S20)-S20),0),MAX(S20,0))*0.01,0))</f>
        <v/>
      </c>
      <c r="V20" s="126"/>
      <c r="W20" s="126"/>
      <c r="X20" s="126"/>
      <c r="Y20" s="126"/>
      <c r="Z20" s="131"/>
      <c r="AA20" s="3"/>
    </row>
    <row r="21" spans="1:27" ht="18.75" customHeight="1" x14ac:dyDescent="0.25">
      <c r="A21" s="278" t="str">
        <f t="shared" si="0"/>
        <v/>
      </c>
      <c r="B21" s="279" t="str">
        <f t="shared" si="7"/>
        <v/>
      </c>
      <c r="C21" s="280" t="str">
        <f t="shared" si="1"/>
        <v/>
      </c>
      <c r="D21" s="281" t="str">
        <f>IF($B21="","",SUMIFS(Revenus!$AE$5:$AE$1000,Revenus!$AD$5:$AD$1000,"&gt;="&amp;$B21,Revenus!$AD$5:$AD$1000,"&lt;="&amp;$C21))</f>
        <v/>
      </c>
      <c r="E21" s="293" t="str">
        <f>IF($B21="","",IF($E$3="Rapide",$R21*N(Accueil!$E$14),$N21))</f>
        <v/>
      </c>
      <c r="F21" s="293" t="str">
        <f>IF($B21="","",IF($E$3="Rapide",IF(Accueil!$E$16="Oui",$T21,0),$P21))</f>
        <v/>
      </c>
      <c r="G21" s="293" t="str">
        <f t="shared" si="2"/>
        <v/>
      </c>
      <c r="H21" s="296" t="str">
        <f>IF($B21="","",IF($E$3="Rapide",$S21*N(Accueil!$E$15),$O21))</f>
        <v/>
      </c>
      <c r="I21" s="296" t="str">
        <f>IF($B21="","",IF($E$3="Rapide",IF(Accueil!$E$16="Oui",$U21,0),$Q21))</f>
        <v/>
      </c>
      <c r="J21" s="296" t="str">
        <f t="shared" si="3"/>
        <v/>
      </c>
      <c r="K21" s="282" t="str">
        <f t="shared" si="4"/>
        <v/>
      </c>
      <c r="L21" s="282" t="str">
        <f t="shared" si="5"/>
        <v/>
      </c>
      <c r="M21" s="299" t="str">
        <f t="shared" si="6"/>
        <v/>
      </c>
      <c r="N21" s="282" t="str">
        <f>IF($B21="","",SUMIFS(Revenus!$AH$5:$AH$1000,Revenus!$AD$5:$AD$1000,"&gt;="&amp;$B21,Revenus!$AD$5:$AD$1000,"&lt;="&amp;$C21))</f>
        <v/>
      </c>
      <c r="O21" s="282" t="str">
        <f>IF($B21="","",SUMIFS(Revenus!$AI$5:$AI$1000,Revenus!$AD$5:$AD$1000,"&gt;="&amp;$B21,Revenus!$AD$5:$AD$1000,"&lt;="&amp;$C21))</f>
        <v/>
      </c>
      <c r="P21" s="282" t="str">
        <f>IF($B21="","",SUMIFS(Dépenses!$AG$3:$AG$1006,Dépenses!$AE$3:$AE$1006,"&gt;="&amp;$B21,Dépenses!$AE$3:$AE$1006,"&lt;="&amp;$C21))</f>
        <v/>
      </c>
      <c r="Q21" s="282" t="str">
        <f>IF($B21="","",SUMIFS(Dépenses!$AH$3:$AH$1006,Dépenses!$AE$3:$AE$1006,"&gt;="&amp;$B21,Dépenses!$AE$3:$AE$1006,"&lt;="&amp;$C21))</f>
        <v/>
      </c>
      <c r="R21" s="282" t="str">
        <f>IF($B21="","",SUMIFS(Revenus!$AF$5:$AF$1000,Revenus!$AD$5:$AD$1000,"&gt;="&amp;$B21,Revenus!$AD$5:$AD$1000,"&lt;="&amp;$C21))</f>
        <v/>
      </c>
      <c r="S21" s="282" t="str">
        <f>IF($B21="","",SUMIFS(Revenus!$AG$5:$AG$1000,Revenus!$AD$5:$AD$1000,"&gt;="&amp;$B21,Revenus!$AD$5:$AD$1000,"&lt;="&amp;$C21))</f>
        <v/>
      </c>
      <c r="T21" s="282" t="str">
        <f>IF($B21="","",IF(AND($E$3="Rapide",Accueil!$E$16="Oui"),MIN(MAX(30000-(SUM($R$8:R21)-R21),0),MAX(R21,0))*0.01,0))</f>
        <v/>
      </c>
      <c r="U21" s="282" t="str">
        <f>IF($B21="","",IF(AND($E$3="Rapide",Accueil!$E$16="Oui"),MIN(MAX(31421-(SUM($S$8:S21)-S21),0),MAX(S21,0))*0.01,0))</f>
        <v/>
      </c>
      <c r="V21" s="126"/>
      <c r="W21" s="126"/>
      <c r="X21" s="126"/>
      <c r="Y21" s="126"/>
      <c r="Z21" s="131"/>
      <c r="AA21" s="3"/>
    </row>
    <row r="22" spans="1:27" ht="18.75" customHeight="1" x14ac:dyDescent="0.25">
      <c r="A22" s="278" t="str">
        <f t="shared" si="0"/>
        <v/>
      </c>
      <c r="B22" s="279" t="str">
        <f t="shared" si="7"/>
        <v/>
      </c>
      <c r="C22" s="280" t="str">
        <f t="shared" si="1"/>
        <v/>
      </c>
      <c r="D22" s="281" t="str">
        <f>IF($B22="","",SUMIFS(Revenus!$AE$5:$AE$1000,Revenus!$AD$5:$AD$1000,"&gt;="&amp;$B22,Revenus!$AD$5:$AD$1000,"&lt;="&amp;$C22))</f>
        <v/>
      </c>
      <c r="E22" s="293" t="str">
        <f>IF($B22="","",IF($E$3="Rapide",$R22*N(Accueil!$E$14),$N22))</f>
        <v/>
      </c>
      <c r="F22" s="293" t="str">
        <f>IF($B22="","",IF($E$3="Rapide",IF(Accueil!$E$16="Oui",$T22,0),$P22))</f>
        <v/>
      </c>
      <c r="G22" s="293" t="str">
        <f t="shared" si="2"/>
        <v/>
      </c>
      <c r="H22" s="296" t="str">
        <f>IF($B22="","",IF($E$3="Rapide",$S22*N(Accueil!$E$15),$O22))</f>
        <v/>
      </c>
      <c r="I22" s="296" t="str">
        <f>IF($B22="","",IF($E$3="Rapide",IF(Accueil!$E$16="Oui",$U22,0),$Q22))</f>
        <v/>
      </c>
      <c r="J22" s="296" t="str">
        <f t="shared" si="3"/>
        <v/>
      </c>
      <c r="K22" s="282" t="str">
        <f t="shared" si="4"/>
        <v/>
      </c>
      <c r="L22" s="282" t="str">
        <f t="shared" si="5"/>
        <v/>
      </c>
      <c r="M22" s="299" t="str">
        <f t="shared" si="6"/>
        <v/>
      </c>
      <c r="N22" s="282" t="str">
        <f>IF($B22="","",SUMIFS(Revenus!$AH$5:$AH$1000,Revenus!$AD$5:$AD$1000,"&gt;="&amp;$B22,Revenus!$AD$5:$AD$1000,"&lt;="&amp;$C22))</f>
        <v/>
      </c>
      <c r="O22" s="282" t="str">
        <f>IF($B22="","",SUMIFS(Revenus!$AI$5:$AI$1000,Revenus!$AD$5:$AD$1000,"&gt;="&amp;$B22,Revenus!$AD$5:$AD$1000,"&lt;="&amp;$C22))</f>
        <v/>
      </c>
      <c r="P22" s="282" t="str">
        <f>IF($B22="","",SUMIFS(Dépenses!$AG$3:$AG$1006,Dépenses!$AE$3:$AE$1006,"&gt;="&amp;$B22,Dépenses!$AE$3:$AE$1006,"&lt;="&amp;$C22))</f>
        <v/>
      </c>
      <c r="Q22" s="282" t="str">
        <f>IF($B22="","",SUMIFS(Dépenses!$AH$3:$AH$1006,Dépenses!$AE$3:$AE$1006,"&gt;="&amp;$B22,Dépenses!$AE$3:$AE$1006,"&lt;="&amp;$C22))</f>
        <v/>
      </c>
      <c r="R22" s="282" t="str">
        <f>IF($B22="","",SUMIFS(Revenus!$AF$5:$AF$1000,Revenus!$AD$5:$AD$1000,"&gt;="&amp;$B22,Revenus!$AD$5:$AD$1000,"&lt;="&amp;$C22))</f>
        <v/>
      </c>
      <c r="S22" s="282" t="str">
        <f>IF($B22="","",SUMIFS(Revenus!$AG$5:$AG$1000,Revenus!$AD$5:$AD$1000,"&gt;="&amp;$B22,Revenus!$AD$5:$AD$1000,"&lt;="&amp;$C22))</f>
        <v/>
      </c>
      <c r="T22" s="282" t="str">
        <f>IF($B22="","",IF(AND($E$3="Rapide",Accueil!$E$16="Oui"),MIN(MAX(30000-(SUM($R$8:R22)-R22),0),MAX(R22,0))*0.01,0))</f>
        <v/>
      </c>
      <c r="U22" s="282" t="str">
        <f>IF($B22="","",IF(AND($E$3="Rapide",Accueil!$E$16="Oui"),MIN(MAX(31421-(SUM($S$8:S22)-S22),0),MAX(S22,0))*0.01,0))</f>
        <v/>
      </c>
      <c r="V22" s="126"/>
      <c r="W22" s="126"/>
      <c r="X22" s="126"/>
      <c r="Y22" s="126"/>
      <c r="Z22" s="131"/>
      <c r="AA22" s="3"/>
    </row>
    <row r="23" spans="1:27" ht="18.75" customHeight="1" x14ac:dyDescent="0.25">
      <c r="A23" s="278" t="str">
        <f t="shared" si="0"/>
        <v/>
      </c>
      <c r="B23" s="279" t="str">
        <f t="shared" si="7"/>
        <v/>
      </c>
      <c r="C23" s="280" t="str">
        <f t="shared" si="1"/>
        <v/>
      </c>
      <c r="D23" s="281" t="str">
        <f>IF($B23="","",SUMIFS(Revenus!$AE$5:$AE$1000,Revenus!$AD$5:$AD$1000,"&gt;="&amp;$B23,Revenus!$AD$5:$AD$1000,"&lt;="&amp;$C23))</f>
        <v/>
      </c>
      <c r="E23" s="293" t="str">
        <f>IF($B23="","",IF($E$3="Rapide",$R23*N(Accueil!$E$14),$N23))</f>
        <v/>
      </c>
      <c r="F23" s="293" t="str">
        <f>IF($B23="","",IF($E$3="Rapide",IF(Accueil!$E$16="Oui",$T23,0),$P23))</f>
        <v/>
      </c>
      <c r="G23" s="293" t="str">
        <f t="shared" si="2"/>
        <v/>
      </c>
      <c r="H23" s="296" t="str">
        <f>IF($B23="","",IF($E$3="Rapide",$S23*N(Accueil!$E$15),$O23))</f>
        <v/>
      </c>
      <c r="I23" s="296" t="str">
        <f>IF($B23="","",IF($E$3="Rapide",IF(Accueil!$E$16="Oui",$U23,0),$Q23))</f>
        <v/>
      </c>
      <c r="J23" s="296" t="str">
        <f t="shared" si="3"/>
        <v/>
      </c>
      <c r="K23" s="282" t="str">
        <f t="shared" si="4"/>
        <v/>
      </c>
      <c r="L23" s="282" t="str">
        <f t="shared" si="5"/>
        <v/>
      </c>
      <c r="M23" s="299" t="str">
        <f t="shared" si="6"/>
        <v/>
      </c>
      <c r="N23" s="282" t="str">
        <f>IF($B23="","",SUMIFS(Revenus!$AH$5:$AH$1000,Revenus!$AD$5:$AD$1000,"&gt;="&amp;$B23,Revenus!$AD$5:$AD$1000,"&lt;="&amp;$C23))</f>
        <v/>
      </c>
      <c r="O23" s="282" t="str">
        <f>IF($B23="","",SUMIFS(Revenus!$AI$5:$AI$1000,Revenus!$AD$5:$AD$1000,"&gt;="&amp;$B23,Revenus!$AD$5:$AD$1000,"&lt;="&amp;$C23))</f>
        <v/>
      </c>
      <c r="P23" s="282" t="str">
        <f>IF($B23="","",SUMIFS(Dépenses!$AG$3:$AG$1006,Dépenses!$AE$3:$AE$1006,"&gt;="&amp;$B23,Dépenses!$AE$3:$AE$1006,"&lt;="&amp;$C23))</f>
        <v/>
      </c>
      <c r="Q23" s="282" t="str">
        <f>IF($B23="","",SUMIFS(Dépenses!$AH$3:$AH$1006,Dépenses!$AE$3:$AE$1006,"&gt;="&amp;$B23,Dépenses!$AE$3:$AE$1006,"&lt;="&amp;$C23))</f>
        <v/>
      </c>
      <c r="R23" s="282" t="str">
        <f>IF($B23="","",SUMIFS(Revenus!$AF$5:$AF$1000,Revenus!$AD$5:$AD$1000,"&gt;="&amp;$B23,Revenus!$AD$5:$AD$1000,"&lt;="&amp;$C23))</f>
        <v/>
      </c>
      <c r="S23" s="282" t="str">
        <f>IF($B23="","",SUMIFS(Revenus!$AG$5:$AG$1000,Revenus!$AD$5:$AD$1000,"&gt;="&amp;$B23,Revenus!$AD$5:$AD$1000,"&lt;="&amp;$C23))</f>
        <v/>
      </c>
      <c r="T23" s="282" t="str">
        <f>IF($B23="","",IF(AND($E$3="Rapide",Accueil!$E$16="Oui"),MIN(MAX(30000-(SUM($R$8:R23)-R23),0),MAX(R23,0))*0.01,0))</f>
        <v/>
      </c>
      <c r="U23" s="282" t="str">
        <f>IF($B23="","",IF(AND($E$3="Rapide",Accueil!$E$16="Oui"),MIN(MAX(31421-(SUM($S$8:S23)-S23),0),MAX(S23,0))*0.01,0))</f>
        <v/>
      </c>
      <c r="V23" s="126"/>
      <c r="W23" s="126"/>
      <c r="X23" s="126"/>
      <c r="Y23" s="126"/>
      <c r="Z23" s="131"/>
      <c r="AA23" s="3"/>
    </row>
    <row r="24" spans="1:27" ht="18.75" customHeight="1" x14ac:dyDescent="0.25">
      <c r="A24" s="278" t="str">
        <f t="shared" si="0"/>
        <v/>
      </c>
      <c r="B24" s="279" t="str">
        <f t="shared" si="7"/>
        <v/>
      </c>
      <c r="C24" s="280" t="str">
        <f t="shared" si="1"/>
        <v/>
      </c>
      <c r="D24" s="281" t="str">
        <f>IF($B24="","",SUMIFS(Revenus!$AE$5:$AE$1000,Revenus!$AD$5:$AD$1000,"&gt;="&amp;$B24,Revenus!$AD$5:$AD$1000,"&lt;="&amp;$C24))</f>
        <v/>
      </c>
      <c r="E24" s="293" t="str">
        <f>IF($B24="","",IF($E$3="Rapide",$R24*N(Accueil!$E$14),$N24))</f>
        <v/>
      </c>
      <c r="F24" s="293" t="str">
        <f>IF($B24="","",IF($E$3="Rapide",IF(Accueil!$E$16="Oui",$T24,0),$P24))</f>
        <v/>
      </c>
      <c r="G24" s="293" t="str">
        <f t="shared" si="2"/>
        <v/>
      </c>
      <c r="H24" s="296" t="str">
        <f>IF($B24="","",IF($E$3="Rapide",$S24*N(Accueil!$E$15),$O24))</f>
        <v/>
      </c>
      <c r="I24" s="296" t="str">
        <f>IF($B24="","",IF($E$3="Rapide",IF(Accueil!$E$16="Oui",$U24,0),$Q24))</f>
        <v/>
      </c>
      <c r="J24" s="296" t="str">
        <f t="shared" si="3"/>
        <v/>
      </c>
      <c r="K24" s="282" t="str">
        <f t="shared" si="4"/>
        <v/>
      </c>
      <c r="L24" s="282" t="str">
        <f t="shared" si="5"/>
        <v/>
      </c>
      <c r="M24" s="299" t="str">
        <f t="shared" si="6"/>
        <v/>
      </c>
      <c r="N24" s="282" t="str">
        <f>IF($B24="","",SUMIFS(Revenus!$AH$5:$AH$1000,Revenus!$AD$5:$AD$1000,"&gt;="&amp;$B24,Revenus!$AD$5:$AD$1000,"&lt;="&amp;$C24))</f>
        <v/>
      </c>
      <c r="O24" s="282" t="str">
        <f>IF($B24="","",SUMIFS(Revenus!$AI$5:$AI$1000,Revenus!$AD$5:$AD$1000,"&gt;="&amp;$B24,Revenus!$AD$5:$AD$1000,"&lt;="&amp;$C24))</f>
        <v/>
      </c>
      <c r="P24" s="282" t="str">
        <f>IF($B24="","",SUMIFS(Dépenses!$AG$3:$AG$1006,Dépenses!$AE$3:$AE$1006,"&gt;="&amp;$B24,Dépenses!$AE$3:$AE$1006,"&lt;="&amp;$C24))</f>
        <v/>
      </c>
      <c r="Q24" s="282" t="str">
        <f>IF($B24="","",SUMIFS(Dépenses!$AH$3:$AH$1006,Dépenses!$AE$3:$AE$1006,"&gt;="&amp;$B24,Dépenses!$AE$3:$AE$1006,"&lt;="&amp;$C24))</f>
        <v/>
      </c>
      <c r="R24" s="282" t="str">
        <f>IF($B24="","",SUMIFS(Revenus!$AF$5:$AF$1000,Revenus!$AD$5:$AD$1000,"&gt;="&amp;$B24,Revenus!$AD$5:$AD$1000,"&lt;="&amp;$C24))</f>
        <v/>
      </c>
      <c r="S24" s="282" t="str">
        <f>IF($B24="","",SUMIFS(Revenus!$AG$5:$AG$1000,Revenus!$AD$5:$AD$1000,"&gt;="&amp;$B24,Revenus!$AD$5:$AD$1000,"&lt;="&amp;$C24))</f>
        <v/>
      </c>
      <c r="T24" s="282" t="str">
        <f>IF($B24="","",IF(AND($E$3="Rapide",Accueil!$E$16="Oui"),MIN(MAX(30000-(SUM($R$8:R24)-R24),0),MAX(R24,0))*0.01,0))</f>
        <v/>
      </c>
      <c r="U24" s="282" t="str">
        <f>IF($B24="","",IF(AND($E$3="Rapide",Accueil!$E$16="Oui"),MIN(MAX(31421-(SUM($S$8:S24)-S24),0),MAX(S24,0))*0.01,0))</f>
        <v/>
      </c>
      <c r="V24" s="126"/>
      <c r="W24" s="126"/>
      <c r="X24" s="126"/>
      <c r="Y24" s="126"/>
      <c r="Z24" s="131"/>
      <c r="AA24" s="3"/>
    </row>
    <row r="25" spans="1:27" ht="18.75" customHeight="1" x14ac:dyDescent="0.25">
      <c r="A25" s="278" t="str">
        <f t="shared" si="0"/>
        <v/>
      </c>
      <c r="B25" s="279" t="str">
        <f t="shared" si="7"/>
        <v/>
      </c>
      <c r="C25" s="280" t="str">
        <f t="shared" si="1"/>
        <v/>
      </c>
      <c r="D25" s="281" t="str">
        <f>IF($B25="","",SUMIFS(Revenus!$AE$5:$AE$1000,Revenus!$AD$5:$AD$1000,"&gt;="&amp;$B25,Revenus!$AD$5:$AD$1000,"&lt;="&amp;$C25))</f>
        <v/>
      </c>
      <c r="E25" s="293" t="str">
        <f>IF($B25="","",IF($E$3="Rapide",$R25*N(Accueil!$E$14),$N25))</f>
        <v/>
      </c>
      <c r="F25" s="293" t="str">
        <f>IF($B25="","",IF($E$3="Rapide",IF(Accueil!$E$16="Oui",$T25,0),$P25))</f>
        <v/>
      </c>
      <c r="G25" s="293" t="str">
        <f t="shared" si="2"/>
        <v/>
      </c>
      <c r="H25" s="296" t="str">
        <f>IF($B25="","",IF($E$3="Rapide",$S25*N(Accueil!$E$15),$O25))</f>
        <v/>
      </c>
      <c r="I25" s="296" t="str">
        <f>IF($B25="","",IF($E$3="Rapide",IF(Accueil!$E$16="Oui",$U25,0),$Q25))</f>
        <v/>
      </c>
      <c r="J25" s="296" t="str">
        <f t="shared" si="3"/>
        <v/>
      </c>
      <c r="K25" s="282" t="str">
        <f t="shared" si="4"/>
        <v/>
      </c>
      <c r="L25" s="282" t="str">
        <f t="shared" si="5"/>
        <v/>
      </c>
      <c r="M25" s="299" t="str">
        <f t="shared" si="6"/>
        <v/>
      </c>
      <c r="N25" s="282" t="str">
        <f>IF($B25="","",SUMIFS(Revenus!$AH$5:$AH$1000,Revenus!$AD$5:$AD$1000,"&gt;="&amp;$B25,Revenus!$AD$5:$AD$1000,"&lt;="&amp;$C25))</f>
        <v/>
      </c>
      <c r="O25" s="282" t="str">
        <f>IF($B25="","",SUMIFS(Revenus!$AI$5:$AI$1000,Revenus!$AD$5:$AD$1000,"&gt;="&amp;$B25,Revenus!$AD$5:$AD$1000,"&lt;="&amp;$C25))</f>
        <v/>
      </c>
      <c r="P25" s="282" t="str">
        <f>IF($B25="","",SUMIFS(Dépenses!$AG$3:$AG$1006,Dépenses!$AE$3:$AE$1006,"&gt;="&amp;$B25,Dépenses!$AE$3:$AE$1006,"&lt;="&amp;$C25))</f>
        <v/>
      </c>
      <c r="Q25" s="282" t="str">
        <f>IF($B25="","",SUMIFS(Dépenses!$AH$3:$AH$1006,Dépenses!$AE$3:$AE$1006,"&gt;="&amp;$B25,Dépenses!$AE$3:$AE$1006,"&lt;="&amp;$C25))</f>
        <v/>
      </c>
      <c r="R25" s="282" t="str">
        <f>IF($B25="","",SUMIFS(Revenus!$AF$5:$AF$1000,Revenus!$AD$5:$AD$1000,"&gt;="&amp;$B25,Revenus!$AD$5:$AD$1000,"&lt;="&amp;$C25))</f>
        <v/>
      </c>
      <c r="S25" s="282" t="str">
        <f>IF($B25="","",SUMIFS(Revenus!$AG$5:$AG$1000,Revenus!$AD$5:$AD$1000,"&gt;="&amp;$B25,Revenus!$AD$5:$AD$1000,"&lt;="&amp;$C25))</f>
        <v/>
      </c>
      <c r="T25" s="282" t="str">
        <f>IF($B25="","",IF(AND($E$3="Rapide",Accueil!$E$16="Oui"),MIN(MAX(30000-(SUM($R$8:R25)-R25),0),MAX(R25,0))*0.01,0))</f>
        <v/>
      </c>
      <c r="U25" s="282" t="str">
        <f>IF($B25="","",IF(AND($E$3="Rapide",Accueil!$E$16="Oui"),MIN(MAX(31421-(SUM($S$8:S25)-S25),0),MAX(S25,0))*0.01,0))</f>
        <v/>
      </c>
      <c r="V25" s="126"/>
      <c r="W25" s="126"/>
      <c r="X25" s="126"/>
      <c r="Y25" s="126"/>
      <c r="Z25" s="131"/>
      <c r="AA25" s="3"/>
    </row>
    <row r="26" spans="1:27" ht="18.75" customHeight="1" x14ac:dyDescent="0.25">
      <c r="A26" s="278" t="str">
        <f t="shared" si="0"/>
        <v/>
      </c>
      <c r="B26" s="279" t="str">
        <f t="shared" si="7"/>
        <v/>
      </c>
      <c r="C26" s="280" t="str">
        <f t="shared" si="1"/>
        <v/>
      </c>
      <c r="D26" s="281" t="str">
        <f>IF($B26="","",SUMIFS(Revenus!$AE$5:$AE$1000,Revenus!$AD$5:$AD$1000,"&gt;="&amp;$B26,Revenus!$AD$5:$AD$1000,"&lt;="&amp;$C26))</f>
        <v/>
      </c>
      <c r="E26" s="293" t="str">
        <f>IF($B26="","",IF($E$3="Rapide",$R26*N(Accueil!$E$14),$N26))</f>
        <v/>
      </c>
      <c r="F26" s="293" t="str">
        <f>IF($B26="","",IF($E$3="Rapide",IF(Accueil!$E$16="Oui",$T26,0),$P26))</f>
        <v/>
      </c>
      <c r="G26" s="293" t="str">
        <f t="shared" si="2"/>
        <v/>
      </c>
      <c r="H26" s="296" t="str">
        <f>IF($B26="","",IF($E$3="Rapide",$S26*N(Accueil!$E$15),$O26))</f>
        <v/>
      </c>
      <c r="I26" s="296" t="str">
        <f>IF($B26="","",IF($E$3="Rapide",IF(Accueil!$E$16="Oui",$U26,0),$Q26))</f>
        <v/>
      </c>
      <c r="J26" s="296" t="str">
        <f t="shared" si="3"/>
        <v/>
      </c>
      <c r="K26" s="282" t="str">
        <f t="shared" si="4"/>
        <v/>
      </c>
      <c r="L26" s="282" t="str">
        <f t="shared" si="5"/>
        <v/>
      </c>
      <c r="M26" s="299" t="str">
        <f t="shared" si="6"/>
        <v/>
      </c>
      <c r="N26" s="282" t="str">
        <f>IF($B26="","",SUMIFS(Revenus!$AH$5:$AH$1000,Revenus!$AD$5:$AD$1000,"&gt;="&amp;$B26,Revenus!$AD$5:$AD$1000,"&lt;="&amp;$C26))</f>
        <v/>
      </c>
      <c r="O26" s="282" t="str">
        <f>IF($B26="","",SUMIFS(Revenus!$AI$5:$AI$1000,Revenus!$AD$5:$AD$1000,"&gt;="&amp;$B26,Revenus!$AD$5:$AD$1000,"&lt;="&amp;$C26))</f>
        <v/>
      </c>
      <c r="P26" s="282" t="str">
        <f>IF($B26="","",SUMIFS(Dépenses!$AG$3:$AG$1006,Dépenses!$AE$3:$AE$1006,"&gt;="&amp;$B26,Dépenses!$AE$3:$AE$1006,"&lt;="&amp;$C26))</f>
        <v/>
      </c>
      <c r="Q26" s="282" t="str">
        <f>IF($B26="","",SUMIFS(Dépenses!$AH$3:$AH$1006,Dépenses!$AE$3:$AE$1006,"&gt;="&amp;$B26,Dépenses!$AE$3:$AE$1006,"&lt;="&amp;$C26))</f>
        <v/>
      </c>
      <c r="R26" s="282" t="str">
        <f>IF($B26="","",SUMIFS(Revenus!$AF$5:$AF$1000,Revenus!$AD$5:$AD$1000,"&gt;="&amp;$B26,Revenus!$AD$5:$AD$1000,"&lt;="&amp;$C26))</f>
        <v/>
      </c>
      <c r="S26" s="282" t="str">
        <f>IF($B26="","",SUMIFS(Revenus!$AG$5:$AG$1000,Revenus!$AD$5:$AD$1000,"&gt;="&amp;$B26,Revenus!$AD$5:$AD$1000,"&lt;="&amp;$C26))</f>
        <v/>
      </c>
      <c r="T26" s="282" t="str">
        <f>IF($B26="","",IF(AND($E$3="Rapide",Accueil!$E$16="Oui"),MIN(MAX(30000-(SUM($R$8:R26)-R26),0),MAX(R26,0))*0.01,0))</f>
        <v/>
      </c>
      <c r="U26" s="282" t="str">
        <f>IF($B26="","",IF(AND($E$3="Rapide",Accueil!$E$16="Oui"),MIN(MAX(31421-(SUM($S$8:S26)-S26),0),MAX(S26,0))*0.01,0))</f>
        <v/>
      </c>
      <c r="V26" s="126"/>
      <c r="W26" s="126"/>
      <c r="X26" s="126"/>
      <c r="Y26" s="126"/>
      <c r="Z26" s="131"/>
      <c r="AA26" s="3"/>
    </row>
    <row r="27" spans="1:27" ht="18.75" customHeight="1" x14ac:dyDescent="0.25">
      <c r="A27" s="278" t="str">
        <f t="shared" si="0"/>
        <v/>
      </c>
      <c r="B27" s="279" t="str">
        <f t="shared" si="7"/>
        <v/>
      </c>
      <c r="C27" s="280" t="str">
        <f t="shared" si="1"/>
        <v/>
      </c>
      <c r="D27" s="281" t="str">
        <f>IF($B27="","",SUMIFS(Revenus!$AE$5:$AE$1000,Revenus!$AD$5:$AD$1000,"&gt;="&amp;$B27,Revenus!$AD$5:$AD$1000,"&lt;="&amp;$C27))</f>
        <v/>
      </c>
      <c r="E27" s="293" t="str">
        <f>IF($B27="","",IF($E$3="Rapide",$R27*N(Accueil!$E$14),$N27))</f>
        <v/>
      </c>
      <c r="F27" s="293" t="str">
        <f>IF($B27="","",IF($E$3="Rapide",IF(Accueil!$E$16="Oui",$T27,0),$P27))</f>
        <v/>
      </c>
      <c r="G27" s="293" t="str">
        <f t="shared" si="2"/>
        <v/>
      </c>
      <c r="H27" s="296" t="str">
        <f>IF($B27="","",IF($E$3="Rapide",$S27*N(Accueil!$E$15),$O27))</f>
        <v/>
      </c>
      <c r="I27" s="296" t="str">
        <f>IF($B27="","",IF($E$3="Rapide",IF(Accueil!$E$16="Oui",$U27,0),$Q27))</f>
        <v/>
      </c>
      <c r="J27" s="296" t="str">
        <f t="shared" si="3"/>
        <v/>
      </c>
      <c r="K27" s="282" t="str">
        <f t="shared" si="4"/>
        <v/>
      </c>
      <c r="L27" s="282" t="str">
        <f t="shared" si="5"/>
        <v/>
      </c>
      <c r="M27" s="299" t="str">
        <f t="shared" si="6"/>
        <v/>
      </c>
      <c r="N27" s="282" t="str">
        <f>IF($B27="","",SUMIFS(Revenus!$AH$5:$AH$1000,Revenus!$AD$5:$AD$1000,"&gt;="&amp;$B27,Revenus!$AD$5:$AD$1000,"&lt;="&amp;$C27))</f>
        <v/>
      </c>
      <c r="O27" s="282" t="str">
        <f>IF($B27="","",SUMIFS(Revenus!$AI$5:$AI$1000,Revenus!$AD$5:$AD$1000,"&gt;="&amp;$B27,Revenus!$AD$5:$AD$1000,"&lt;="&amp;$C27))</f>
        <v/>
      </c>
      <c r="P27" s="282" t="str">
        <f>IF($B27="","",SUMIFS(Dépenses!$AG$3:$AG$1006,Dépenses!$AE$3:$AE$1006,"&gt;="&amp;$B27,Dépenses!$AE$3:$AE$1006,"&lt;="&amp;$C27))</f>
        <v/>
      </c>
      <c r="Q27" s="282" t="str">
        <f>IF($B27="","",SUMIFS(Dépenses!$AH$3:$AH$1006,Dépenses!$AE$3:$AE$1006,"&gt;="&amp;$B27,Dépenses!$AE$3:$AE$1006,"&lt;="&amp;$C27))</f>
        <v/>
      </c>
      <c r="R27" s="282" t="str">
        <f>IF($B27="","",SUMIFS(Revenus!$AF$5:$AF$1000,Revenus!$AD$5:$AD$1000,"&gt;="&amp;$B27,Revenus!$AD$5:$AD$1000,"&lt;="&amp;$C27))</f>
        <v/>
      </c>
      <c r="S27" s="282" t="str">
        <f>IF($B27="","",SUMIFS(Revenus!$AG$5:$AG$1000,Revenus!$AD$5:$AD$1000,"&gt;="&amp;$B27,Revenus!$AD$5:$AD$1000,"&lt;="&amp;$C27))</f>
        <v/>
      </c>
      <c r="T27" s="282" t="str">
        <f>IF($B27="","",IF(AND($E$3="Rapide",Accueil!$E$16="Oui"),MIN(MAX(30000-(SUM($R$8:R27)-R27),0),MAX(R27,0))*0.01,0))</f>
        <v/>
      </c>
      <c r="U27" s="282" t="str">
        <f>IF($B27="","",IF(AND($E$3="Rapide",Accueil!$E$16="Oui"),MIN(MAX(31421-(SUM($S$8:S27)-S27),0),MAX(S27,0))*0.01,0))</f>
        <v/>
      </c>
      <c r="V27" s="126"/>
      <c r="W27" s="126"/>
      <c r="X27" s="126"/>
      <c r="Y27" s="126"/>
      <c r="Z27" s="131"/>
      <c r="AA27" s="3"/>
    </row>
    <row r="28" spans="1:27" ht="18.75" customHeight="1" x14ac:dyDescent="0.25">
      <c r="A28" s="278" t="str">
        <f t="shared" si="0"/>
        <v/>
      </c>
      <c r="B28" s="279" t="str">
        <f t="shared" si="7"/>
        <v/>
      </c>
      <c r="C28" s="280" t="str">
        <f t="shared" si="1"/>
        <v/>
      </c>
      <c r="D28" s="281" t="str">
        <f>IF($B28="","",SUMIFS(Revenus!$AE$5:$AE$1000,Revenus!$AD$5:$AD$1000,"&gt;="&amp;$B28,Revenus!$AD$5:$AD$1000,"&lt;="&amp;$C28))</f>
        <v/>
      </c>
      <c r="E28" s="293" t="str">
        <f>IF($B28="","",IF($E$3="Rapide",$R28*N(Accueil!$E$14),$N28))</f>
        <v/>
      </c>
      <c r="F28" s="293" t="str">
        <f>IF($B28="","",IF($E$3="Rapide",IF(Accueil!$E$16="Oui",$T28,0),$P28))</f>
        <v/>
      </c>
      <c r="G28" s="293" t="str">
        <f t="shared" si="2"/>
        <v/>
      </c>
      <c r="H28" s="296" t="str">
        <f>IF($B28="","",IF($E$3="Rapide",$S28*N(Accueil!$E$15),$O28))</f>
        <v/>
      </c>
      <c r="I28" s="296" t="str">
        <f>IF($B28="","",IF($E$3="Rapide",IF(Accueil!$E$16="Oui",$U28,0),$Q28))</f>
        <v/>
      </c>
      <c r="J28" s="296" t="str">
        <f t="shared" si="3"/>
        <v/>
      </c>
      <c r="K28" s="282" t="str">
        <f t="shared" si="4"/>
        <v/>
      </c>
      <c r="L28" s="282" t="str">
        <f t="shared" si="5"/>
        <v/>
      </c>
      <c r="M28" s="299" t="str">
        <f t="shared" si="6"/>
        <v/>
      </c>
      <c r="N28" s="282" t="str">
        <f>IF($B28="","",SUMIFS(Revenus!$AH$5:$AH$1000,Revenus!$AD$5:$AD$1000,"&gt;="&amp;$B28,Revenus!$AD$5:$AD$1000,"&lt;="&amp;$C28))</f>
        <v/>
      </c>
      <c r="O28" s="282" t="str">
        <f>IF($B28="","",SUMIFS(Revenus!$AI$5:$AI$1000,Revenus!$AD$5:$AD$1000,"&gt;="&amp;$B28,Revenus!$AD$5:$AD$1000,"&lt;="&amp;$C28))</f>
        <v/>
      </c>
      <c r="P28" s="282" t="str">
        <f>IF($B28="","",SUMIFS(Dépenses!$AG$3:$AG$1006,Dépenses!$AE$3:$AE$1006,"&gt;="&amp;$B28,Dépenses!$AE$3:$AE$1006,"&lt;="&amp;$C28))</f>
        <v/>
      </c>
      <c r="Q28" s="282" t="str">
        <f>IF($B28="","",SUMIFS(Dépenses!$AH$3:$AH$1006,Dépenses!$AE$3:$AE$1006,"&gt;="&amp;$B28,Dépenses!$AE$3:$AE$1006,"&lt;="&amp;$C28))</f>
        <v/>
      </c>
      <c r="R28" s="282" t="str">
        <f>IF($B28="","",SUMIFS(Revenus!$AF$5:$AF$1000,Revenus!$AD$5:$AD$1000,"&gt;="&amp;$B28,Revenus!$AD$5:$AD$1000,"&lt;="&amp;$C28))</f>
        <v/>
      </c>
      <c r="S28" s="282" t="str">
        <f>IF($B28="","",SUMIFS(Revenus!$AG$5:$AG$1000,Revenus!$AD$5:$AD$1000,"&gt;="&amp;$B28,Revenus!$AD$5:$AD$1000,"&lt;="&amp;$C28))</f>
        <v/>
      </c>
      <c r="T28" s="282" t="str">
        <f>IF($B28="","",IF(AND($E$3="Rapide",Accueil!$E$16="Oui"),MIN(MAX(30000-(SUM($R$8:R28)-R28),0),MAX(R28,0))*0.01,0))</f>
        <v/>
      </c>
      <c r="U28" s="282" t="str">
        <f>IF($B28="","",IF(AND($E$3="Rapide",Accueil!$E$16="Oui"),MIN(MAX(31421-(SUM($S$8:S28)-S28),0),MAX(S28,0))*0.01,0))</f>
        <v/>
      </c>
      <c r="V28" s="126"/>
      <c r="W28" s="126"/>
      <c r="X28" s="126"/>
      <c r="Y28" s="126"/>
      <c r="Z28" s="131"/>
    </row>
    <row r="29" spans="1:27" ht="18.75" customHeight="1" x14ac:dyDescent="0.25">
      <c r="A29" s="278" t="str">
        <f t="shared" si="0"/>
        <v/>
      </c>
      <c r="B29" s="279" t="str">
        <f t="shared" si="7"/>
        <v/>
      </c>
      <c r="C29" s="280" t="str">
        <f t="shared" si="1"/>
        <v/>
      </c>
      <c r="D29" s="281" t="str">
        <f>IF($B29="","",SUMIFS(Revenus!$AE$5:$AE$1000,Revenus!$AD$5:$AD$1000,"&gt;="&amp;$B29,Revenus!$AD$5:$AD$1000,"&lt;="&amp;$C29))</f>
        <v/>
      </c>
      <c r="E29" s="293" t="str">
        <f>IF($B29="","",IF($E$3="Rapide",$R29*N(Accueil!$E$14),$N29))</f>
        <v/>
      </c>
      <c r="F29" s="293" t="str">
        <f>IF($B29="","",IF($E$3="Rapide",IF(Accueil!$E$16="Oui",$T29,0),$P29))</f>
        <v/>
      </c>
      <c r="G29" s="293" t="str">
        <f t="shared" si="2"/>
        <v/>
      </c>
      <c r="H29" s="296" t="str">
        <f>IF($B29="","",IF($E$3="Rapide",$S29*N(Accueil!$E$15),$O29))</f>
        <v/>
      </c>
      <c r="I29" s="296" t="str">
        <f>IF($B29="","",IF($E$3="Rapide",IF(Accueil!$E$16="Oui",$U29,0),$Q29))</f>
        <v/>
      </c>
      <c r="J29" s="296" t="str">
        <f t="shared" si="3"/>
        <v/>
      </c>
      <c r="K29" s="282" t="str">
        <f t="shared" si="4"/>
        <v/>
      </c>
      <c r="L29" s="282" t="str">
        <f t="shared" si="5"/>
        <v/>
      </c>
      <c r="M29" s="299" t="str">
        <f t="shared" si="6"/>
        <v/>
      </c>
      <c r="N29" s="282" t="str">
        <f>IF($B29="","",SUMIFS(Revenus!$AH$5:$AH$1000,Revenus!$AD$5:$AD$1000,"&gt;="&amp;$B29,Revenus!$AD$5:$AD$1000,"&lt;="&amp;$C29))</f>
        <v/>
      </c>
      <c r="O29" s="282" t="str">
        <f>IF($B29="","",SUMIFS(Revenus!$AI$5:$AI$1000,Revenus!$AD$5:$AD$1000,"&gt;="&amp;$B29,Revenus!$AD$5:$AD$1000,"&lt;="&amp;$C29))</f>
        <v/>
      </c>
      <c r="P29" s="282" t="str">
        <f>IF($B29="","",SUMIFS(Dépenses!$AG$3:$AG$1006,Dépenses!$AE$3:$AE$1006,"&gt;="&amp;$B29,Dépenses!$AE$3:$AE$1006,"&lt;="&amp;$C29))</f>
        <v/>
      </c>
      <c r="Q29" s="282" t="str">
        <f>IF($B29="","",SUMIFS(Dépenses!$AH$3:$AH$1006,Dépenses!$AE$3:$AE$1006,"&gt;="&amp;$B29,Dépenses!$AE$3:$AE$1006,"&lt;="&amp;$C29))</f>
        <v/>
      </c>
      <c r="R29" s="282" t="str">
        <f>IF($B29="","",SUMIFS(Revenus!$AF$5:$AF$1000,Revenus!$AD$5:$AD$1000,"&gt;="&amp;$B29,Revenus!$AD$5:$AD$1000,"&lt;="&amp;$C29))</f>
        <v/>
      </c>
      <c r="S29" s="282" t="str">
        <f>IF($B29="","",SUMIFS(Revenus!$AG$5:$AG$1000,Revenus!$AD$5:$AD$1000,"&gt;="&amp;$B29,Revenus!$AD$5:$AD$1000,"&lt;="&amp;$C29))</f>
        <v/>
      </c>
      <c r="T29" s="282" t="str">
        <f>IF($B29="","",IF(AND($E$3="Rapide",Accueil!$E$16="Oui"),MIN(MAX(30000-(SUM($R$8:R29)-R29),0),MAX(R29,0))*0.01,0))</f>
        <v/>
      </c>
      <c r="U29" s="282" t="str">
        <f>IF($B29="","",IF(AND($E$3="Rapide",Accueil!$E$16="Oui"),MIN(MAX(31421-(SUM($S$8:S29)-S29),0),MAX(S29,0))*0.01,0))</f>
        <v/>
      </c>
      <c r="V29" s="126"/>
      <c r="W29" s="126"/>
      <c r="X29" s="126"/>
      <c r="Y29" s="126"/>
      <c r="Z29" s="131"/>
    </row>
    <row r="30" spans="1:27" ht="18.75" customHeight="1" x14ac:dyDescent="0.25">
      <c r="A30" s="278" t="str">
        <f t="shared" si="0"/>
        <v/>
      </c>
      <c r="B30" s="279" t="str">
        <f t="shared" si="7"/>
        <v/>
      </c>
      <c r="C30" s="280" t="str">
        <f t="shared" si="1"/>
        <v/>
      </c>
      <c r="D30" s="281" t="str">
        <f>IF($B30="","",SUMIFS(Revenus!$AE$5:$AE$1000,Revenus!$AD$5:$AD$1000,"&gt;="&amp;$B30,Revenus!$AD$5:$AD$1000,"&lt;="&amp;$C30))</f>
        <v/>
      </c>
      <c r="E30" s="293" t="str">
        <f>IF($B30="","",IF($E$3="Rapide",$R30*N(Accueil!$E$14),$N30))</f>
        <v/>
      </c>
      <c r="F30" s="293" t="str">
        <f>IF($B30="","",IF($E$3="Rapide",IF(Accueil!$E$16="Oui",$T30,0),$P30))</f>
        <v/>
      </c>
      <c r="G30" s="293" t="str">
        <f t="shared" si="2"/>
        <v/>
      </c>
      <c r="H30" s="296" t="str">
        <f>IF($B30="","",IF($E$3="Rapide",$S30*N(Accueil!$E$15),$O30))</f>
        <v/>
      </c>
      <c r="I30" s="296" t="str">
        <f>IF($B30="","",IF($E$3="Rapide",IF(Accueil!$E$16="Oui",$U30,0),$Q30))</f>
        <v/>
      </c>
      <c r="J30" s="296" t="str">
        <f t="shared" si="3"/>
        <v/>
      </c>
      <c r="K30" s="282" t="str">
        <f t="shared" si="4"/>
        <v/>
      </c>
      <c r="L30" s="282" t="str">
        <f t="shared" si="5"/>
        <v/>
      </c>
      <c r="M30" s="299" t="str">
        <f t="shared" si="6"/>
        <v/>
      </c>
      <c r="N30" s="282" t="str">
        <f>IF($B30="","",SUMIFS(Revenus!$AH$5:$AH$1000,Revenus!$AD$5:$AD$1000,"&gt;="&amp;$B30,Revenus!$AD$5:$AD$1000,"&lt;="&amp;$C30))</f>
        <v/>
      </c>
      <c r="O30" s="282" t="str">
        <f>IF($B30="","",SUMIFS(Revenus!$AI$5:$AI$1000,Revenus!$AD$5:$AD$1000,"&gt;="&amp;$B30,Revenus!$AD$5:$AD$1000,"&lt;="&amp;$C30))</f>
        <v/>
      </c>
      <c r="P30" s="282" t="str">
        <f>IF($B30="","",SUMIFS(Dépenses!$AG$3:$AG$1006,Dépenses!$AE$3:$AE$1006,"&gt;="&amp;$B30,Dépenses!$AE$3:$AE$1006,"&lt;="&amp;$C30))</f>
        <v/>
      </c>
      <c r="Q30" s="282" t="str">
        <f>IF($B30="","",SUMIFS(Dépenses!$AH$3:$AH$1006,Dépenses!$AE$3:$AE$1006,"&gt;="&amp;$B30,Dépenses!$AE$3:$AE$1006,"&lt;="&amp;$C30))</f>
        <v/>
      </c>
      <c r="R30" s="282" t="str">
        <f>IF($B30="","",SUMIFS(Revenus!$AF$5:$AF$1000,Revenus!$AD$5:$AD$1000,"&gt;="&amp;$B30,Revenus!$AD$5:$AD$1000,"&lt;="&amp;$C30))</f>
        <v/>
      </c>
      <c r="S30" s="282" t="str">
        <f>IF($B30="","",SUMIFS(Revenus!$AG$5:$AG$1000,Revenus!$AD$5:$AD$1000,"&gt;="&amp;$B30,Revenus!$AD$5:$AD$1000,"&lt;="&amp;$C30))</f>
        <v/>
      </c>
      <c r="T30" s="282" t="str">
        <f>IF($B30="","",IF(AND($E$3="Rapide",Accueil!$E$16="Oui"),MIN(MAX(30000-(SUM($R$8:R30)-R30),0),MAX(R30,0))*0.01,0))</f>
        <v/>
      </c>
      <c r="U30" s="282" t="str">
        <f>IF($B30="","",IF(AND($E$3="Rapide",Accueil!$E$16="Oui"),MIN(MAX(31421-(SUM($S$8:S30)-S30),0),MAX(S30,0))*0.01,0))</f>
        <v/>
      </c>
      <c r="V30" s="126"/>
      <c r="W30" s="126"/>
      <c r="X30" s="126"/>
      <c r="Y30" s="126"/>
      <c r="Z30" s="131"/>
    </row>
    <row r="31" spans="1:27" s="21" customFormat="1" ht="18.75" customHeight="1" x14ac:dyDescent="0.25">
      <c r="A31" s="278" t="str">
        <f t="shared" si="0"/>
        <v/>
      </c>
      <c r="B31" s="279" t="str">
        <f t="shared" si="7"/>
        <v/>
      </c>
      <c r="C31" s="280" t="str">
        <f t="shared" si="1"/>
        <v/>
      </c>
      <c r="D31" s="281" t="str">
        <f>IF($B31="","",SUMIFS(Revenus!$AE$5:$AE$1000,Revenus!$AD$5:$AD$1000,"&gt;="&amp;$B31,Revenus!$AD$5:$AD$1000,"&lt;="&amp;$C31))</f>
        <v/>
      </c>
      <c r="E31" s="293" t="str">
        <f>IF($B31="","",IF($E$3="Rapide",$R31*N(Accueil!$E$14),$N31))</f>
        <v/>
      </c>
      <c r="F31" s="293" t="str">
        <f>IF($B31="","",IF($E$3="Rapide",IF(Accueil!$E$16="Oui",$T31,0),$P31))</f>
        <v/>
      </c>
      <c r="G31" s="293" t="str">
        <f t="shared" si="2"/>
        <v/>
      </c>
      <c r="H31" s="296" t="str">
        <f>IF($B31="","",IF($E$3="Rapide",$S31*N(Accueil!$E$15),$O31))</f>
        <v/>
      </c>
      <c r="I31" s="296" t="str">
        <f>IF($B31="","",IF($E$3="Rapide",IF(Accueil!$E$16="Oui",$U31,0),$Q31))</f>
        <v/>
      </c>
      <c r="J31" s="296" t="str">
        <f t="shared" si="3"/>
        <v/>
      </c>
      <c r="K31" s="282" t="str">
        <f t="shared" si="4"/>
        <v/>
      </c>
      <c r="L31" s="282" t="str">
        <f t="shared" si="5"/>
        <v/>
      </c>
      <c r="M31" s="299" t="str">
        <f t="shared" si="6"/>
        <v/>
      </c>
      <c r="N31" s="282" t="str">
        <f>IF($B31="","",SUMIFS(Revenus!$AH$5:$AH$1000,Revenus!$AD$5:$AD$1000,"&gt;="&amp;$B31,Revenus!$AD$5:$AD$1000,"&lt;="&amp;$C31))</f>
        <v/>
      </c>
      <c r="O31" s="282" t="str">
        <f>IF($B31="","",SUMIFS(Revenus!$AI$5:$AI$1000,Revenus!$AD$5:$AD$1000,"&gt;="&amp;$B31,Revenus!$AD$5:$AD$1000,"&lt;="&amp;$C31))</f>
        <v/>
      </c>
      <c r="P31" s="282" t="str">
        <f>IF($B31="","",SUMIFS(Dépenses!$AG$3:$AG$1006,Dépenses!$AE$3:$AE$1006,"&gt;="&amp;$B31,Dépenses!$AE$3:$AE$1006,"&lt;="&amp;$C31))</f>
        <v/>
      </c>
      <c r="Q31" s="282" t="str">
        <f>IF($B31="","",SUMIFS(Dépenses!$AH$3:$AH$1006,Dépenses!$AE$3:$AE$1006,"&gt;="&amp;$B31,Dépenses!$AE$3:$AE$1006,"&lt;="&amp;$C31))</f>
        <v/>
      </c>
      <c r="R31" s="282" t="str">
        <f>IF($B31="","",SUMIFS(Revenus!$AF$5:$AF$1000,Revenus!$AD$5:$AD$1000,"&gt;="&amp;$B31,Revenus!$AD$5:$AD$1000,"&lt;="&amp;$C31))</f>
        <v/>
      </c>
      <c r="S31" s="282" t="str">
        <f>IF($B31="","",SUMIFS(Revenus!$AG$5:$AG$1000,Revenus!$AD$5:$AD$1000,"&gt;="&amp;$B31,Revenus!$AD$5:$AD$1000,"&lt;="&amp;$C31))</f>
        <v/>
      </c>
      <c r="T31" s="282" t="str">
        <f>IF($B31="","",IF(AND($E$3="Rapide",Accueil!$E$16="Oui"),MIN(MAX(30000-(SUM($R$8:R31)-R31),0),MAX(R31,0))*0.01,0))</f>
        <v/>
      </c>
      <c r="U31" s="282" t="str">
        <f>IF($B31="","",IF(AND($E$3="Rapide",Accueil!$E$16="Oui"),MIN(MAX(31421-(SUM($S$8:S31)-S31),0),MAX(S31,0))*0.01,0))</f>
        <v/>
      </c>
      <c r="V31" s="126"/>
      <c r="W31" s="126"/>
      <c r="X31" s="126"/>
      <c r="Y31" s="126"/>
      <c r="Z31" s="131"/>
    </row>
    <row r="32" spans="1:27" s="21" customFormat="1" ht="18.75" customHeight="1" x14ac:dyDescent="0.25">
      <c r="A32" s="278" t="str">
        <f t="shared" si="0"/>
        <v/>
      </c>
      <c r="B32" s="279" t="str">
        <f t="shared" si="7"/>
        <v/>
      </c>
      <c r="C32" s="280" t="str">
        <f t="shared" si="1"/>
        <v/>
      </c>
      <c r="D32" s="281" t="str">
        <f>IF($B32="","",SUMIFS(Revenus!$AE$5:$AE$1000,Revenus!$AD$5:$AD$1000,"&gt;="&amp;$B32,Revenus!$AD$5:$AD$1000,"&lt;="&amp;$C32))</f>
        <v/>
      </c>
      <c r="E32" s="293" t="str">
        <f>IF($B32="","",IF($E$3="Rapide",$R32*N(Accueil!$E$14),$N32))</f>
        <v/>
      </c>
      <c r="F32" s="293" t="str">
        <f>IF($B32="","",IF($E$3="Rapide",IF(Accueil!$E$16="Oui",$T32,0),$P32))</f>
        <v/>
      </c>
      <c r="G32" s="293" t="str">
        <f t="shared" si="2"/>
        <v/>
      </c>
      <c r="H32" s="296" t="str">
        <f>IF($B32="","",IF($E$3="Rapide",$S32*N(Accueil!$E$15),$O32))</f>
        <v/>
      </c>
      <c r="I32" s="296" t="str">
        <f>IF($B32="","",IF($E$3="Rapide",IF(Accueil!$E$16="Oui",$U32,0),$Q32))</f>
        <v/>
      </c>
      <c r="J32" s="296" t="str">
        <f t="shared" si="3"/>
        <v/>
      </c>
      <c r="K32" s="282" t="str">
        <f t="shared" si="4"/>
        <v/>
      </c>
      <c r="L32" s="282" t="str">
        <f t="shared" si="5"/>
        <v/>
      </c>
      <c r="M32" s="299" t="str">
        <f t="shared" si="6"/>
        <v/>
      </c>
      <c r="N32" s="282" t="str">
        <f>IF($B32="","",SUMIFS(Revenus!$AH$5:$AH$1000,Revenus!$AD$5:$AD$1000,"&gt;="&amp;$B32,Revenus!$AD$5:$AD$1000,"&lt;="&amp;$C32))</f>
        <v/>
      </c>
      <c r="O32" s="282" t="str">
        <f>IF($B32="","",SUMIFS(Revenus!$AI$5:$AI$1000,Revenus!$AD$5:$AD$1000,"&gt;="&amp;$B32,Revenus!$AD$5:$AD$1000,"&lt;="&amp;$C32))</f>
        <v/>
      </c>
      <c r="P32" s="282" t="str">
        <f>IF($B32="","",SUMIFS(Dépenses!$AG$3:$AG$1006,Dépenses!$AE$3:$AE$1006,"&gt;="&amp;$B32,Dépenses!$AE$3:$AE$1006,"&lt;="&amp;$C32))</f>
        <v/>
      </c>
      <c r="Q32" s="282" t="str">
        <f>IF($B32="","",SUMIFS(Dépenses!$AH$3:$AH$1006,Dépenses!$AE$3:$AE$1006,"&gt;="&amp;$B32,Dépenses!$AE$3:$AE$1006,"&lt;="&amp;$C32))</f>
        <v/>
      </c>
      <c r="R32" s="282" t="str">
        <f>IF($B32="","",SUMIFS(Revenus!$AF$5:$AF$1000,Revenus!$AD$5:$AD$1000,"&gt;="&amp;$B32,Revenus!$AD$5:$AD$1000,"&lt;="&amp;$C32))</f>
        <v/>
      </c>
      <c r="S32" s="282" t="str">
        <f>IF($B32="","",SUMIFS(Revenus!$AG$5:$AG$1000,Revenus!$AD$5:$AD$1000,"&gt;="&amp;$B32,Revenus!$AD$5:$AD$1000,"&lt;="&amp;$C32))</f>
        <v/>
      </c>
      <c r="T32" s="282" t="str">
        <f>IF($B32="","",IF(AND($E$3="Rapide",Accueil!$E$16="Oui"),MIN(MAX(30000-(SUM($R$8:R32)-R32),0),MAX(R32,0))*0.01,0))</f>
        <v/>
      </c>
      <c r="U32" s="282" t="str">
        <f>IF($B32="","",IF(AND($E$3="Rapide",Accueil!$E$16="Oui"),MIN(MAX(31421-(SUM($S$8:S32)-S32),0),MAX(S32,0))*0.01,0))</f>
        <v/>
      </c>
      <c r="V32" s="126"/>
      <c r="W32" s="126"/>
      <c r="X32" s="126"/>
      <c r="Y32" s="126"/>
      <c r="Z32" s="131"/>
    </row>
    <row r="33" spans="1:26" ht="18.75" customHeight="1" x14ac:dyDescent="0.25">
      <c r="A33" s="278" t="str">
        <f t="shared" si="0"/>
        <v/>
      </c>
      <c r="B33" s="279" t="str">
        <f t="shared" si="7"/>
        <v/>
      </c>
      <c r="C33" s="280" t="str">
        <f t="shared" si="1"/>
        <v/>
      </c>
      <c r="D33" s="281" t="str">
        <f>IF($B33="","",SUMIFS(Revenus!$AE$5:$AE$1000,Revenus!$AD$5:$AD$1000,"&gt;="&amp;$B33,Revenus!$AD$5:$AD$1000,"&lt;="&amp;$C33))</f>
        <v/>
      </c>
      <c r="E33" s="293" t="str">
        <f>IF($B33="","",IF($E$3="Rapide",$R33*N(Accueil!$E$14),$N33))</f>
        <v/>
      </c>
      <c r="F33" s="293" t="str">
        <f>IF($B33="","",IF($E$3="Rapide",IF(Accueil!$E$16="Oui",$T33,0),$P33))</f>
        <v/>
      </c>
      <c r="G33" s="293" t="str">
        <f t="shared" si="2"/>
        <v/>
      </c>
      <c r="H33" s="296" t="str">
        <f>IF($B33="","",IF($E$3="Rapide",$S33*N(Accueil!$E$15),$O33))</f>
        <v/>
      </c>
      <c r="I33" s="296" t="str">
        <f>IF($B33="","",IF($E$3="Rapide",IF(Accueil!$E$16="Oui",$U33,0),$Q33))</f>
        <v/>
      </c>
      <c r="J33" s="296" t="str">
        <f t="shared" si="3"/>
        <v/>
      </c>
      <c r="K33" s="282" t="str">
        <f t="shared" si="4"/>
        <v/>
      </c>
      <c r="L33" s="282" t="str">
        <f t="shared" si="5"/>
        <v/>
      </c>
      <c r="M33" s="299" t="str">
        <f t="shared" si="6"/>
        <v/>
      </c>
      <c r="N33" s="282" t="str">
        <f>IF($B33="","",SUMIFS(Revenus!$AH$5:$AH$1000,Revenus!$AD$5:$AD$1000,"&gt;="&amp;$B33,Revenus!$AD$5:$AD$1000,"&lt;="&amp;$C33))</f>
        <v/>
      </c>
      <c r="O33" s="282" t="str">
        <f>IF($B33="","",SUMIFS(Revenus!$AI$5:$AI$1000,Revenus!$AD$5:$AD$1000,"&gt;="&amp;$B33,Revenus!$AD$5:$AD$1000,"&lt;="&amp;$C33))</f>
        <v/>
      </c>
      <c r="P33" s="282" t="str">
        <f>IF($B33="","",SUMIFS(Dépenses!$AG$3:$AG$1006,Dépenses!$AE$3:$AE$1006,"&gt;="&amp;$B33,Dépenses!$AE$3:$AE$1006,"&lt;="&amp;$C33))</f>
        <v/>
      </c>
      <c r="Q33" s="282" t="str">
        <f>IF($B33="","",SUMIFS(Dépenses!$AH$3:$AH$1006,Dépenses!$AE$3:$AE$1006,"&gt;="&amp;$B33,Dépenses!$AE$3:$AE$1006,"&lt;="&amp;$C33))</f>
        <v/>
      </c>
      <c r="R33" s="282" t="str">
        <f>IF($B33="","",SUMIFS(Revenus!$AF$5:$AF$1000,Revenus!$AD$5:$AD$1000,"&gt;="&amp;$B33,Revenus!$AD$5:$AD$1000,"&lt;="&amp;$C33))</f>
        <v/>
      </c>
      <c r="S33" s="282" t="str">
        <f>IF($B33="","",SUMIFS(Revenus!$AG$5:$AG$1000,Revenus!$AD$5:$AD$1000,"&gt;="&amp;$B33,Revenus!$AD$5:$AD$1000,"&lt;="&amp;$C33))</f>
        <v/>
      </c>
      <c r="T33" s="282" t="str">
        <f>IF($B33="","",IF(AND($E$3="Rapide",Accueil!$E$16="Oui"),MIN(MAX(30000-(SUM($R$8:R33)-R33),0),MAX(R33,0))*0.01,0))</f>
        <v/>
      </c>
      <c r="U33" s="282" t="str">
        <f>IF($B33="","",IF(AND($E$3="Rapide",Accueil!$E$16="Oui"),MIN(MAX(31421-(SUM($S$8:S33)-S33),0),MAX(S33,0))*0.01,0))</f>
        <v/>
      </c>
      <c r="V33" s="126"/>
      <c r="W33" s="126"/>
      <c r="X33" s="126"/>
      <c r="Y33" s="126"/>
      <c r="Z33" s="131"/>
    </row>
    <row r="34" spans="1:26" ht="18.75" customHeight="1" x14ac:dyDescent="0.25">
      <c r="A34" s="278" t="str">
        <f t="shared" si="0"/>
        <v/>
      </c>
      <c r="B34" s="279" t="str">
        <f t="shared" si="7"/>
        <v/>
      </c>
      <c r="C34" s="280" t="str">
        <f t="shared" si="1"/>
        <v/>
      </c>
      <c r="D34" s="281" t="str">
        <f>IF($B34="","",SUMIFS(Revenus!$AE$5:$AE$1000,Revenus!$AD$5:$AD$1000,"&gt;="&amp;$B34,Revenus!$AD$5:$AD$1000,"&lt;="&amp;$C34))</f>
        <v/>
      </c>
      <c r="E34" s="293" t="str">
        <f>IF($B34="","",IF($E$3="Rapide",$R34*N(Accueil!$E$14),$N34))</f>
        <v/>
      </c>
      <c r="F34" s="293" t="str">
        <f>IF($B34="","",IF($E$3="Rapide",IF(Accueil!$E$16="Oui",$T34,0),$P34))</f>
        <v/>
      </c>
      <c r="G34" s="293" t="str">
        <f t="shared" si="2"/>
        <v/>
      </c>
      <c r="H34" s="296" t="str">
        <f>IF($B34="","",IF($E$3="Rapide",$S34*N(Accueil!$E$15),$O34))</f>
        <v/>
      </c>
      <c r="I34" s="296" t="str">
        <f>IF($B34="","",IF($E$3="Rapide",IF(Accueil!$E$16="Oui",$U34,0),$Q34))</f>
        <v/>
      </c>
      <c r="J34" s="296" t="str">
        <f t="shared" si="3"/>
        <v/>
      </c>
      <c r="K34" s="282" t="str">
        <f t="shared" si="4"/>
        <v/>
      </c>
      <c r="L34" s="282" t="str">
        <f t="shared" si="5"/>
        <v/>
      </c>
      <c r="M34" s="299" t="str">
        <f t="shared" si="6"/>
        <v/>
      </c>
      <c r="N34" s="282" t="str">
        <f>IF($B34="","",SUMIFS(Revenus!$AH$5:$AH$1000,Revenus!$AD$5:$AD$1000,"&gt;="&amp;$B34,Revenus!$AD$5:$AD$1000,"&lt;="&amp;$C34))</f>
        <v/>
      </c>
      <c r="O34" s="282" t="str">
        <f>IF($B34="","",SUMIFS(Revenus!$AI$5:$AI$1000,Revenus!$AD$5:$AD$1000,"&gt;="&amp;$B34,Revenus!$AD$5:$AD$1000,"&lt;="&amp;$C34))</f>
        <v/>
      </c>
      <c r="P34" s="282" t="str">
        <f>IF($B34="","",SUMIFS(Dépenses!$AG$3:$AG$1006,Dépenses!$AE$3:$AE$1006,"&gt;="&amp;$B34,Dépenses!$AE$3:$AE$1006,"&lt;="&amp;$C34))</f>
        <v/>
      </c>
      <c r="Q34" s="282" t="str">
        <f>IF($B34="","",SUMIFS(Dépenses!$AH$3:$AH$1006,Dépenses!$AE$3:$AE$1006,"&gt;="&amp;$B34,Dépenses!$AE$3:$AE$1006,"&lt;="&amp;$C34))</f>
        <v/>
      </c>
      <c r="R34" s="282" t="str">
        <f>IF($B34="","",SUMIFS(Revenus!$AF$5:$AF$1000,Revenus!$AD$5:$AD$1000,"&gt;="&amp;$B34,Revenus!$AD$5:$AD$1000,"&lt;="&amp;$C34))</f>
        <v/>
      </c>
      <c r="S34" s="282" t="str">
        <f>IF($B34="","",SUMIFS(Revenus!$AG$5:$AG$1000,Revenus!$AD$5:$AD$1000,"&gt;="&amp;$B34,Revenus!$AD$5:$AD$1000,"&lt;="&amp;$C34))</f>
        <v/>
      </c>
      <c r="T34" s="282" t="str">
        <f>IF($B34="","",IF(AND($E$3="Rapide",Accueil!$E$16="Oui"),MIN(MAX(30000-(SUM($R$8:R34)-R34),0),MAX(R34,0))*0.01,0))</f>
        <v/>
      </c>
      <c r="U34" s="282" t="str">
        <f>IF($B34="","",IF(AND($E$3="Rapide",Accueil!$E$16="Oui"),MIN(MAX(31421-(SUM($S$8:S34)-S34),0),MAX(S34,0))*0.01,0))</f>
        <v/>
      </c>
      <c r="V34" s="126"/>
      <c r="W34" s="126"/>
      <c r="X34" s="126"/>
      <c r="Y34" s="126"/>
      <c r="Z34" s="131"/>
    </row>
    <row r="35" spans="1:26" ht="18.75" customHeight="1" x14ac:dyDescent="0.25">
      <c r="A35" s="278" t="str">
        <f t="shared" si="0"/>
        <v/>
      </c>
      <c r="B35" s="279" t="str">
        <f t="shared" si="7"/>
        <v/>
      </c>
      <c r="C35" s="280" t="str">
        <f t="shared" si="1"/>
        <v/>
      </c>
      <c r="D35" s="281" t="str">
        <f>IF($B35="","",SUMIFS(Revenus!$AE$5:$AE$1000,Revenus!$AD$5:$AD$1000,"&gt;="&amp;$B35,Revenus!$AD$5:$AD$1000,"&lt;="&amp;$C35))</f>
        <v/>
      </c>
      <c r="E35" s="293" t="str">
        <f>IF($B35="","",IF($E$3="Rapide",$R35*N(Accueil!$E$14),$N35))</f>
        <v/>
      </c>
      <c r="F35" s="293" t="str">
        <f>IF($B35="","",IF($E$3="Rapide",IF(Accueil!$E$16="Oui",$T35,0),$P35))</f>
        <v/>
      </c>
      <c r="G35" s="293" t="str">
        <f t="shared" si="2"/>
        <v/>
      </c>
      <c r="H35" s="296" t="str">
        <f>IF($B35="","",IF($E$3="Rapide",$S35*N(Accueil!$E$15),$O35))</f>
        <v/>
      </c>
      <c r="I35" s="296" t="str">
        <f>IF($B35="","",IF($E$3="Rapide",IF(Accueil!$E$16="Oui",$U35,0),$Q35))</f>
        <v/>
      </c>
      <c r="J35" s="296" t="str">
        <f t="shared" si="3"/>
        <v/>
      </c>
      <c r="K35" s="282" t="str">
        <f t="shared" si="4"/>
        <v/>
      </c>
      <c r="L35" s="282" t="str">
        <f t="shared" si="5"/>
        <v/>
      </c>
      <c r="M35" s="299" t="str">
        <f t="shared" si="6"/>
        <v/>
      </c>
      <c r="N35" s="282" t="str">
        <f>IF($B35="","",SUMIFS(Revenus!$AH$5:$AH$1000,Revenus!$AD$5:$AD$1000,"&gt;="&amp;$B35,Revenus!$AD$5:$AD$1000,"&lt;="&amp;$C35))</f>
        <v/>
      </c>
      <c r="O35" s="282" t="str">
        <f>IF($B35="","",SUMIFS(Revenus!$AI$5:$AI$1000,Revenus!$AD$5:$AD$1000,"&gt;="&amp;$B35,Revenus!$AD$5:$AD$1000,"&lt;="&amp;$C35))</f>
        <v/>
      </c>
      <c r="P35" s="282" t="str">
        <f>IF($B35="","",SUMIFS(Dépenses!$AG$3:$AG$1006,Dépenses!$AE$3:$AE$1006,"&gt;="&amp;$B35,Dépenses!$AE$3:$AE$1006,"&lt;="&amp;$C35))</f>
        <v/>
      </c>
      <c r="Q35" s="282" t="str">
        <f>IF($B35="","",SUMIFS(Dépenses!$AH$3:$AH$1006,Dépenses!$AE$3:$AE$1006,"&gt;="&amp;$B35,Dépenses!$AE$3:$AE$1006,"&lt;="&amp;$C35))</f>
        <v/>
      </c>
      <c r="R35" s="282" t="str">
        <f>IF($B35="","",SUMIFS(Revenus!$AF$5:$AF$1000,Revenus!$AD$5:$AD$1000,"&gt;="&amp;$B35,Revenus!$AD$5:$AD$1000,"&lt;="&amp;$C35))</f>
        <v/>
      </c>
      <c r="S35" s="282" t="str">
        <f>IF($B35="","",SUMIFS(Revenus!$AG$5:$AG$1000,Revenus!$AD$5:$AD$1000,"&gt;="&amp;$B35,Revenus!$AD$5:$AD$1000,"&lt;="&amp;$C35))</f>
        <v/>
      </c>
      <c r="T35" s="282" t="str">
        <f>IF($B35="","",IF(AND($E$3="Rapide",Accueil!$E$16="Oui"),MIN(MAX(30000-(SUM($R$8:R35)-R35),0),MAX(R35,0))*0.01,0))</f>
        <v/>
      </c>
      <c r="U35" s="282" t="str">
        <f>IF($B35="","",IF(AND($E$3="Rapide",Accueil!$E$16="Oui"),MIN(MAX(31421-(SUM($S$8:S35)-S35),0),MAX(S35,0))*0.01,0))</f>
        <v/>
      </c>
      <c r="V35" s="126"/>
      <c r="W35" s="126"/>
      <c r="X35" s="126"/>
      <c r="Y35" s="126"/>
      <c r="Z35" s="131"/>
    </row>
    <row r="36" spans="1:26" ht="18.75" customHeight="1" x14ac:dyDescent="0.25">
      <c r="A36" s="278" t="str">
        <f t="shared" si="0"/>
        <v/>
      </c>
      <c r="B36" s="279" t="str">
        <f t="shared" si="7"/>
        <v/>
      </c>
      <c r="C36" s="280" t="str">
        <f t="shared" si="1"/>
        <v/>
      </c>
      <c r="D36" s="281" t="str">
        <f>IF($B36="","",SUMIFS(Revenus!$AE$5:$AE$1000,Revenus!$AD$5:$AD$1000,"&gt;="&amp;$B36,Revenus!$AD$5:$AD$1000,"&lt;="&amp;$C36))</f>
        <v/>
      </c>
      <c r="E36" s="293" t="str">
        <f>IF($B36="","",IF($E$3="Rapide",$R36*N(Accueil!$E$14),$N36))</f>
        <v/>
      </c>
      <c r="F36" s="293" t="str">
        <f>IF($B36="","",IF($E$3="Rapide",IF(Accueil!$E$16="Oui",$T36,0),$P36))</f>
        <v/>
      </c>
      <c r="G36" s="293" t="str">
        <f t="shared" si="2"/>
        <v/>
      </c>
      <c r="H36" s="296" t="str">
        <f>IF($B36="","",IF($E$3="Rapide",$S36*N(Accueil!$E$15),$O36))</f>
        <v/>
      </c>
      <c r="I36" s="296" t="str">
        <f>IF($B36="","",IF($E$3="Rapide",IF(Accueil!$E$16="Oui",$U36,0),$Q36))</f>
        <v/>
      </c>
      <c r="J36" s="296" t="str">
        <f t="shared" si="3"/>
        <v/>
      </c>
      <c r="K36" s="282" t="str">
        <f t="shared" si="4"/>
        <v/>
      </c>
      <c r="L36" s="282" t="str">
        <f t="shared" si="5"/>
        <v/>
      </c>
      <c r="M36" s="299" t="str">
        <f t="shared" si="6"/>
        <v/>
      </c>
      <c r="N36" s="282" t="str">
        <f>IF($B36="","",SUMIFS(Revenus!$AH$5:$AH$1000,Revenus!$AD$5:$AD$1000,"&gt;="&amp;$B36,Revenus!$AD$5:$AD$1000,"&lt;="&amp;$C36))</f>
        <v/>
      </c>
      <c r="O36" s="282" t="str">
        <f>IF($B36="","",SUMIFS(Revenus!$AI$5:$AI$1000,Revenus!$AD$5:$AD$1000,"&gt;="&amp;$B36,Revenus!$AD$5:$AD$1000,"&lt;="&amp;$C36))</f>
        <v/>
      </c>
      <c r="P36" s="282" t="str">
        <f>IF($B36="","",SUMIFS(Dépenses!$AG$3:$AG$1006,Dépenses!$AE$3:$AE$1006,"&gt;="&amp;$B36,Dépenses!$AE$3:$AE$1006,"&lt;="&amp;$C36))</f>
        <v/>
      </c>
      <c r="Q36" s="282" t="str">
        <f>IF($B36="","",SUMIFS(Dépenses!$AH$3:$AH$1006,Dépenses!$AE$3:$AE$1006,"&gt;="&amp;$B36,Dépenses!$AE$3:$AE$1006,"&lt;="&amp;$C36))</f>
        <v/>
      </c>
      <c r="R36" s="282" t="str">
        <f>IF($B36="","",SUMIFS(Revenus!$AF$5:$AF$1000,Revenus!$AD$5:$AD$1000,"&gt;="&amp;$B36,Revenus!$AD$5:$AD$1000,"&lt;="&amp;$C36))</f>
        <v/>
      </c>
      <c r="S36" s="282" t="str">
        <f>IF($B36="","",SUMIFS(Revenus!$AG$5:$AG$1000,Revenus!$AD$5:$AD$1000,"&gt;="&amp;$B36,Revenus!$AD$5:$AD$1000,"&lt;="&amp;$C36))</f>
        <v/>
      </c>
      <c r="T36" s="282" t="str">
        <f>IF($B36="","",IF(AND($E$3="Rapide",Accueil!$E$16="Oui"),MIN(MAX(30000-(SUM($R$8:R36)-R36),0),MAX(R36,0))*0.01,0))</f>
        <v/>
      </c>
      <c r="U36" s="282" t="str">
        <f>IF($B36="","",IF(AND($E$3="Rapide",Accueil!$E$16="Oui"),MIN(MAX(31421-(SUM($S$8:S36)-S36),0),MAX(S36,0))*0.01,0))</f>
        <v/>
      </c>
      <c r="V36" s="126"/>
      <c r="W36" s="126"/>
      <c r="X36" s="126"/>
      <c r="Y36" s="126"/>
      <c r="Z36" s="131"/>
    </row>
    <row r="37" spans="1:26" ht="18.75" customHeight="1" x14ac:dyDescent="0.25">
      <c r="A37" s="278" t="str">
        <f t="shared" si="0"/>
        <v/>
      </c>
      <c r="B37" s="279" t="str">
        <f t="shared" si="7"/>
        <v/>
      </c>
      <c r="C37" s="280" t="str">
        <f t="shared" si="1"/>
        <v/>
      </c>
      <c r="D37" s="281" t="str">
        <f>IF($B37="","",SUMIFS(Revenus!$AE$5:$AE$1000,Revenus!$AD$5:$AD$1000,"&gt;="&amp;$B37,Revenus!$AD$5:$AD$1000,"&lt;="&amp;$C37))</f>
        <v/>
      </c>
      <c r="E37" s="293" t="str">
        <f>IF($B37="","",IF($E$3="Rapide",$R37*N(Accueil!$E$14),$N37))</f>
        <v/>
      </c>
      <c r="F37" s="293" t="str">
        <f>IF($B37="","",IF($E$3="Rapide",IF(Accueil!$E$16="Oui",$T37,0),$P37))</f>
        <v/>
      </c>
      <c r="G37" s="293" t="str">
        <f t="shared" si="2"/>
        <v/>
      </c>
      <c r="H37" s="296" t="str">
        <f>IF($B37="","",IF($E$3="Rapide",$S37*N(Accueil!$E$15),$O37))</f>
        <v/>
      </c>
      <c r="I37" s="296" t="str">
        <f>IF($B37="","",IF($E$3="Rapide",IF(Accueil!$E$16="Oui",$U37,0),$Q37))</f>
        <v/>
      </c>
      <c r="J37" s="296" t="str">
        <f t="shared" si="3"/>
        <v/>
      </c>
      <c r="K37" s="282" t="str">
        <f t="shared" si="4"/>
        <v/>
      </c>
      <c r="L37" s="282" t="str">
        <f t="shared" si="5"/>
        <v/>
      </c>
      <c r="M37" s="299" t="str">
        <f t="shared" si="6"/>
        <v/>
      </c>
      <c r="N37" s="282" t="str">
        <f>IF($B37="","",SUMIFS(Revenus!$AH$5:$AH$1000,Revenus!$AD$5:$AD$1000,"&gt;="&amp;$B37,Revenus!$AD$5:$AD$1000,"&lt;="&amp;$C37))</f>
        <v/>
      </c>
      <c r="O37" s="282" t="str">
        <f>IF($B37="","",SUMIFS(Revenus!$AI$5:$AI$1000,Revenus!$AD$5:$AD$1000,"&gt;="&amp;$B37,Revenus!$AD$5:$AD$1000,"&lt;="&amp;$C37))</f>
        <v/>
      </c>
      <c r="P37" s="282" t="str">
        <f>IF($B37="","",SUMIFS(Dépenses!$AG$3:$AG$1006,Dépenses!$AE$3:$AE$1006,"&gt;="&amp;$B37,Dépenses!$AE$3:$AE$1006,"&lt;="&amp;$C37))</f>
        <v/>
      </c>
      <c r="Q37" s="282" t="str">
        <f>IF($B37="","",SUMIFS(Dépenses!$AH$3:$AH$1006,Dépenses!$AE$3:$AE$1006,"&gt;="&amp;$B37,Dépenses!$AE$3:$AE$1006,"&lt;="&amp;$C37))</f>
        <v/>
      </c>
      <c r="R37" s="282" t="str">
        <f>IF($B37="","",SUMIFS(Revenus!$AF$5:$AF$1000,Revenus!$AD$5:$AD$1000,"&gt;="&amp;$B37,Revenus!$AD$5:$AD$1000,"&lt;="&amp;$C37))</f>
        <v/>
      </c>
      <c r="S37" s="282" t="str">
        <f>IF($B37="","",SUMIFS(Revenus!$AG$5:$AG$1000,Revenus!$AD$5:$AD$1000,"&gt;="&amp;$B37,Revenus!$AD$5:$AD$1000,"&lt;="&amp;$C37))</f>
        <v/>
      </c>
      <c r="T37" s="282" t="str">
        <f>IF($B37="","",IF(AND($E$3="Rapide",Accueil!$E$16="Oui"),MIN(MAX(30000-(SUM($R$8:R37)-R37),0),MAX(R37,0))*0.01,0))</f>
        <v/>
      </c>
      <c r="U37" s="282" t="str">
        <f>IF($B37="","",IF(AND($E$3="Rapide",Accueil!$E$16="Oui"),MIN(MAX(31421-(SUM($S$8:S37)-S37),0),MAX(S37,0))*0.01,0))</f>
        <v/>
      </c>
      <c r="V37" s="126"/>
      <c r="W37" s="126"/>
      <c r="X37" s="126"/>
      <c r="Y37" s="126"/>
      <c r="Z37" s="131"/>
    </row>
    <row r="38" spans="1:26" ht="18.75" customHeight="1" x14ac:dyDescent="0.25">
      <c r="A38" s="278" t="str">
        <f t="shared" si="0"/>
        <v/>
      </c>
      <c r="B38" s="279" t="str">
        <f t="shared" si="7"/>
        <v/>
      </c>
      <c r="C38" s="280" t="str">
        <f t="shared" si="1"/>
        <v/>
      </c>
      <c r="D38" s="281" t="str">
        <f>IF($B38="","",SUMIFS(Revenus!$AE$5:$AE$1000,Revenus!$AD$5:$AD$1000,"&gt;="&amp;$B38,Revenus!$AD$5:$AD$1000,"&lt;="&amp;$C38))</f>
        <v/>
      </c>
      <c r="E38" s="293" t="str">
        <f>IF($B38="","",IF($E$3="Rapide",$R38*N(Accueil!$E$14),$N38))</f>
        <v/>
      </c>
      <c r="F38" s="293" t="str">
        <f>IF($B38="","",IF($E$3="Rapide",IF(Accueil!$E$16="Oui",$T38,0),$P38))</f>
        <v/>
      </c>
      <c r="G38" s="293" t="str">
        <f t="shared" si="2"/>
        <v/>
      </c>
      <c r="H38" s="296" t="str">
        <f>IF($B38="","",IF($E$3="Rapide",$S38*N(Accueil!$E$15),$O38))</f>
        <v/>
      </c>
      <c r="I38" s="296" t="str">
        <f>IF($B38="","",IF($E$3="Rapide",IF(Accueil!$E$16="Oui",$U38,0),$Q38))</f>
        <v/>
      </c>
      <c r="J38" s="296" t="str">
        <f t="shared" si="3"/>
        <v/>
      </c>
      <c r="K38" s="282" t="str">
        <f t="shared" si="4"/>
        <v/>
      </c>
      <c r="L38" s="282" t="str">
        <f t="shared" si="5"/>
        <v/>
      </c>
      <c r="M38" s="299" t="str">
        <f t="shared" si="6"/>
        <v/>
      </c>
      <c r="N38" s="282" t="str">
        <f>IF($B38="","",SUMIFS(Revenus!$AH$5:$AH$1000,Revenus!$AD$5:$AD$1000,"&gt;="&amp;$B38,Revenus!$AD$5:$AD$1000,"&lt;="&amp;$C38))</f>
        <v/>
      </c>
      <c r="O38" s="282" t="str">
        <f>IF($B38="","",SUMIFS(Revenus!$AI$5:$AI$1000,Revenus!$AD$5:$AD$1000,"&gt;="&amp;$B38,Revenus!$AD$5:$AD$1000,"&lt;="&amp;$C38))</f>
        <v/>
      </c>
      <c r="P38" s="282" t="str">
        <f>IF($B38="","",SUMIFS(Dépenses!$AG$3:$AG$1006,Dépenses!$AE$3:$AE$1006,"&gt;="&amp;$B38,Dépenses!$AE$3:$AE$1006,"&lt;="&amp;$C38))</f>
        <v/>
      </c>
      <c r="Q38" s="282" t="str">
        <f>IF($B38="","",SUMIFS(Dépenses!$AH$3:$AH$1006,Dépenses!$AE$3:$AE$1006,"&gt;="&amp;$B38,Dépenses!$AE$3:$AE$1006,"&lt;="&amp;$C38))</f>
        <v/>
      </c>
      <c r="R38" s="282" t="str">
        <f>IF($B38="","",SUMIFS(Revenus!$AF$5:$AF$1000,Revenus!$AD$5:$AD$1000,"&gt;="&amp;$B38,Revenus!$AD$5:$AD$1000,"&lt;="&amp;$C38))</f>
        <v/>
      </c>
      <c r="S38" s="282" t="str">
        <f>IF($B38="","",SUMIFS(Revenus!$AG$5:$AG$1000,Revenus!$AD$5:$AD$1000,"&gt;="&amp;$B38,Revenus!$AD$5:$AD$1000,"&lt;="&amp;$C38))</f>
        <v/>
      </c>
      <c r="T38" s="282" t="str">
        <f>IF($B38="","",IF(AND($E$3="Rapide",Accueil!$E$16="Oui"),MIN(MAX(30000-(SUM($R$8:R38)-R38),0),MAX(R38,0))*0.01,0))</f>
        <v/>
      </c>
      <c r="U38" s="282" t="str">
        <f>IF($B38="","",IF(AND($E$3="Rapide",Accueil!$E$16="Oui"),MIN(MAX(31421-(SUM($S$8:S38)-S38),0),MAX(S38,0))*0.01,0))</f>
        <v/>
      </c>
      <c r="V38" s="126"/>
      <c r="W38" s="126"/>
      <c r="X38" s="126"/>
      <c r="Y38" s="126"/>
      <c r="Z38" s="131"/>
    </row>
    <row r="39" spans="1:26" ht="18.75" customHeight="1" x14ac:dyDescent="0.25">
      <c r="A39" s="278" t="str">
        <f t="shared" si="0"/>
        <v/>
      </c>
      <c r="B39" s="279" t="str">
        <f t="shared" si="7"/>
        <v/>
      </c>
      <c r="C39" s="280" t="str">
        <f t="shared" si="1"/>
        <v/>
      </c>
      <c r="D39" s="281" t="str">
        <f>IF($B39="","",SUMIFS(Revenus!$AE$5:$AE$1000,Revenus!$AD$5:$AD$1000,"&gt;="&amp;$B39,Revenus!$AD$5:$AD$1000,"&lt;="&amp;$C39))</f>
        <v/>
      </c>
      <c r="E39" s="293" t="str">
        <f>IF($B39="","",IF($E$3="Rapide",$R39*N(Accueil!$E$14),$N39))</f>
        <v/>
      </c>
      <c r="F39" s="293" t="str">
        <f>IF($B39="","",IF($E$3="Rapide",IF(Accueil!$E$16="Oui",$T39,0),$P39))</f>
        <v/>
      </c>
      <c r="G39" s="293" t="str">
        <f t="shared" si="2"/>
        <v/>
      </c>
      <c r="H39" s="296" t="str">
        <f>IF($B39="","",IF($E$3="Rapide",$S39*N(Accueil!$E$15),$O39))</f>
        <v/>
      </c>
      <c r="I39" s="296" t="str">
        <f>IF($B39="","",IF($E$3="Rapide",IF(Accueil!$E$16="Oui",$U39,0),$Q39))</f>
        <v/>
      </c>
      <c r="J39" s="296" t="str">
        <f t="shared" si="3"/>
        <v/>
      </c>
      <c r="K39" s="282" t="str">
        <f t="shared" si="4"/>
        <v/>
      </c>
      <c r="L39" s="282" t="str">
        <f t="shared" si="5"/>
        <v/>
      </c>
      <c r="M39" s="299" t="str">
        <f t="shared" si="6"/>
        <v/>
      </c>
      <c r="N39" s="282" t="str">
        <f>IF($B39="","",SUMIFS(Revenus!$AH$5:$AH$1000,Revenus!$AD$5:$AD$1000,"&gt;="&amp;$B39,Revenus!$AD$5:$AD$1000,"&lt;="&amp;$C39))</f>
        <v/>
      </c>
      <c r="O39" s="282" t="str">
        <f>IF($B39="","",SUMIFS(Revenus!$AI$5:$AI$1000,Revenus!$AD$5:$AD$1000,"&gt;="&amp;$B39,Revenus!$AD$5:$AD$1000,"&lt;="&amp;$C39))</f>
        <v/>
      </c>
      <c r="P39" s="282" t="str">
        <f>IF($B39="","",SUMIFS(Dépenses!$AG$3:$AG$1006,Dépenses!$AE$3:$AE$1006,"&gt;="&amp;$B39,Dépenses!$AE$3:$AE$1006,"&lt;="&amp;$C39))</f>
        <v/>
      </c>
      <c r="Q39" s="282" t="str">
        <f>IF($B39="","",SUMIFS(Dépenses!$AH$3:$AH$1006,Dépenses!$AE$3:$AE$1006,"&gt;="&amp;$B39,Dépenses!$AE$3:$AE$1006,"&lt;="&amp;$C39))</f>
        <v/>
      </c>
      <c r="R39" s="282" t="str">
        <f>IF($B39="","",SUMIFS(Revenus!$AF$5:$AF$1000,Revenus!$AD$5:$AD$1000,"&gt;="&amp;$B39,Revenus!$AD$5:$AD$1000,"&lt;="&amp;$C39))</f>
        <v/>
      </c>
      <c r="S39" s="282" t="str">
        <f>IF($B39="","",SUMIFS(Revenus!$AG$5:$AG$1000,Revenus!$AD$5:$AD$1000,"&gt;="&amp;$B39,Revenus!$AD$5:$AD$1000,"&lt;="&amp;$C39))</f>
        <v/>
      </c>
      <c r="T39" s="282" t="str">
        <f>IF($B39="","",IF(AND($E$3="Rapide",Accueil!$E$16="Oui"),MIN(MAX(30000-(SUM($R$8:R39)-R39),0),MAX(R39,0))*0.01,0))</f>
        <v/>
      </c>
      <c r="U39" s="282" t="str">
        <f>IF($B39="","",IF(AND($E$3="Rapide",Accueil!$E$16="Oui"),MIN(MAX(31421-(SUM($S$8:S39)-S39),0),MAX(S39,0))*0.01,0))</f>
        <v/>
      </c>
      <c r="V39" s="126"/>
      <c r="W39" s="126"/>
      <c r="X39" s="126"/>
      <c r="Y39" s="126"/>
      <c r="Z39" s="131"/>
    </row>
    <row r="40" spans="1:26" ht="18.75" customHeight="1" x14ac:dyDescent="0.25">
      <c r="A40" s="278" t="str">
        <f t="shared" si="0"/>
        <v/>
      </c>
      <c r="B40" s="279" t="str">
        <f t="shared" si="7"/>
        <v/>
      </c>
      <c r="C40" s="280" t="str">
        <f t="shared" si="1"/>
        <v/>
      </c>
      <c r="D40" s="281" t="str">
        <f>IF($B40="","",SUMIFS(Revenus!$AE$5:$AE$1000,Revenus!$AD$5:$AD$1000,"&gt;="&amp;$B40,Revenus!$AD$5:$AD$1000,"&lt;="&amp;$C40))</f>
        <v/>
      </c>
      <c r="E40" s="293" t="str">
        <f>IF($B40="","",IF($E$3="Rapide",$R40*N(Accueil!$E$14),$N40))</f>
        <v/>
      </c>
      <c r="F40" s="293" t="str">
        <f>IF($B40="","",IF($E$3="Rapide",IF(Accueil!$E$16="Oui",$T40,0),$P40))</f>
        <v/>
      </c>
      <c r="G40" s="293" t="str">
        <f t="shared" si="2"/>
        <v/>
      </c>
      <c r="H40" s="296" t="str">
        <f>IF($B40="","",IF($E$3="Rapide",$S40*N(Accueil!$E$15),$O40))</f>
        <v/>
      </c>
      <c r="I40" s="296" t="str">
        <f>IF($B40="","",IF($E$3="Rapide",IF(Accueil!$E$16="Oui",$U40,0),$Q40))</f>
        <v/>
      </c>
      <c r="J40" s="296" t="str">
        <f t="shared" si="3"/>
        <v/>
      </c>
      <c r="K40" s="282" t="str">
        <f t="shared" si="4"/>
        <v/>
      </c>
      <c r="L40" s="282" t="str">
        <f t="shared" si="5"/>
        <v/>
      </c>
      <c r="M40" s="299" t="str">
        <f t="shared" si="6"/>
        <v/>
      </c>
      <c r="N40" s="282" t="str">
        <f>IF($B40="","",SUMIFS(Revenus!$AH$5:$AH$1000,Revenus!$AD$5:$AD$1000,"&gt;="&amp;$B40,Revenus!$AD$5:$AD$1000,"&lt;="&amp;$C40))</f>
        <v/>
      </c>
      <c r="O40" s="282" t="str">
        <f>IF($B40="","",SUMIFS(Revenus!$AI$5:$AI$1000,Revenus!$AD$5:$AD$1000,"&gt;="&amp;$B40,Revenus!$AD$5:$AD$1000,"&lt;="&amp;$C40))</f>
        <v/>
      </c>
      <c r="P40" s="282" t="str">
        <f>IF($B40="","",SUMIFS(Dépenses!$AG$3:$AG$1006,Dépenses!$AE$3:$AE$1006,"&gt;="&amp;$B40,Dépenses!$AE$3:$AE$1006,"&lt;="&amp;$C40))</f>
        <v/>
      </c>
      <c r="Q40" s="282" t="str">
        <f>IF($B40="","",SUMIFS(Dépenses!$AH$3:$AH$1006,Dépenses!$AE$3:$AE$1006,"&gt;="&amp;$B40,Dépenses!$AE$3:$AE$1006,"&lt;="&amp;$C40))</f>
        <v/>
      </c>
      <c r="R40" s="282" t="str">
        <f>IF($B40="","",SUMIFS(Revenus!$AF$5:$AF$1000,Revenus!$AD$5:$AD$1000,"&gt;="&amp;$B40,Revenus!$AD$5:$AD$1000,"&lt;="&amp;$C40))</f>
        <v/>
      </c>
      <c r="S40" s="282" t="str">
        <f>IF($B40="","",SUMIFS(Revenus!$AG$5:$AG$1000,Revenus!$AD$5:$AD$1000,"&gt;="&amp;$B40,Revenus!$AD$5:$AD$1000,"&lt;="&amp;$C40))</f>
        <v/>
      </c>
      <c r="T40" s="282" t="str">
        <f>IF($B40="","",IF(AND($E$3="Rapide",Accueil!$E$16="Oui"),MIN(MAX(30000-(SUM($R$8:R40)-R40),0),MAX(R40,0))*0.01,0))</f>
        <v/>
      </c>
      <c r="U40" s="282" t="str">
        <f>IF($B40="","",IF(AND($E$3="Rapide",Accueil!$E$16="Oui"),MIN(MAX(31421-(SUM($S$8:S40)-S40),0),MAX(S40,0))*0.01,0))</f>
        <v/>
      </c>
      <c r="V40" s="126"/>
      <c r="W40" s="126"/>
      <c r="X40" s="126"/>
      <c r="Y40" s="126"/>
      <c r="Z40" s="131"/>
    </row>
    <row r="41" spans="1:26" ht="18.75" customHeight="1" x14ac:dyDescent="0.25">
      <c r="A41" s="278" t="str">
        <f t="shared" si="0"/>
        <v/>
      </c>
      <c r="B41" s="279" t="str">
        <f t="shared" si="7"/>
        <v/>
      </c>
      <c r="C41" s="280" t="str">
        <f t="shared" si="1"/>
        <v/>
      </c>
      <c r="D41" s="281" t="str">
        <f>IF($B41="","",SUMIFS(Revenus!$AE$5:$AE$1000,Revenus!$AD$5:$AD$1000,"&gt;="&amp;$B41,Revenus!$AD$5:$AD$1000,"&lt;="&amp;$C41))</f>
        <v/>
      </c>
      <c r="E41" s="293" t="str">
        <f>IF($B41="","",IF($E$3="Rapide",$R41*N(Accueil!$E$14),$N41))</f>
        <v/>
      </c>
      <c r="F41" s="293" t="str">
        <f>IF($B41="","",IF($E$3="Rapide",IF(Accueil!$E$16="Oui",$T41,0),$P41))</f>
        <v/>
      </c>
      <c r="G41" s="293" t="str">
        <f t="shared" si="2"/>
        <v/>
      </c>
      <c r="H41" s="296" t="str">
        <f>IF($B41="","",IF($E$3="Rapide",$S41*N(Accueil!$E$15),$O41))</f>
        <v/>
      </c>
      <c r="I41" s="296" t="str">
        <f>IF($B41="","",IF($E$3="Rapide",IF(Accueil!$E$16="Oui",$U41,0),$Q41))</f>
        <v/>
      </c>
      <c r="J41" s="296" t="str">
        <f t="shared" si="3"/>
        <v/>
      </c>
      <c r="K41" s="282" t="str">
        <f t="shared" si="4"/>
        <v/>
      </c>
      <c r="L41" s="282" t="str">
        <f t="shared" si="5"/>
        <v/>
      </c>
      <c r="M41" s="299" t="str">
        <f t="shared" si="6"/>
        <v/>
      </c>
      <c r="N41" s="282" t="str">
        <f>IF($B41="","",SUMIFS(Revenus!$AH$5:$AH$1000,Revenus!$AD$5:$AD$1000,"&gt;="&amp;$B41,Revenus!$AD$5:$AD$1000,"&lt;="&amp;$C41))</f>
        <v/>
      </c>
      <c r="O41" s="282" t="str">
        <f>IF($B41="","",SUMIFS(Revenus!$AI$5:$AI$1000,Revenus!$AD$5:$AD$1000,"&gt;="&amp;$B41,Revenus!$AD$5:$AD$1000,"&lt;="&amp;$C41))</f>
        <v/>
      </c>
      <c r="P41" s="282" t="str">
        <f>IF($B41="","",SUMIFS(Dépenses!$AG$3:$AG$1006,Dépenses!$AE$3:$AE$1006,"&gt;="&amp;$B41,Dépenses!$AE$3:$AE$1006,"&lt;="&amp;$C41))</f>
        <v/>
      </c>
      <c r="Q41" s="282" t="str">
        <f>IF($B41="","",SUMIFS(Dépenses!$AH$3:$AH$1006,Dépenses!$AE$3:$AE$1006,"&gt;="&amp;$B41,Dépenses!$AE$3:$AE$1006,"&lt;="&amp;$C41))</f>
        <v/>
      </c>
      <c r="R41" s="282" t="str">
        <f>IF($B41="","",SUMIFS(Revenus!$AF$5:$AF$1000,Revenus!$AD$5:$AD$1000,"&gt;="&amp;$B41,Revenus!$AD$5:$AD$1000,"&lt;="&amp;$C41))</f>
        <v/>
      </c>
      <c r="S41" s="282" t="str">
        <f>IF($B41="","",SUMIFS(Revenus!$AG$5:$AG$1000,Revenus!$AD$5:$AD$1000,"&gt;="&amp;$B41,Revenus!$AD$5:$AD$1000,"&lt;="&amp;$C41))</f>
        <v/>
      </c>
      <c r="T41" s="282" t="str">
        <f>IF($B41="","",IF(AND($E$3="Rapide",Accueil!$E$16="Oui"),MIN(MAX(30000-(SUM($R$8:R41)-R41),0),MAX(R41,0))*0.01,0))</f>
        <v/>
      </c>
      <c r="U41" s="282" t="str">
        <f>IF($B41="","",IF(AND($E$3="Rapide",Accueil!$E$16="Oui"),MIN(MAX(31421-(SUM($S$8:S41)-S41),0),MAX(S41,0))*0.01,0))</f>
        <v/>
      </c>
      <c r="V41" s="126"/>
      <c r="W41" s="126"/>
      <c r="X41" s="126"/>
      <c r="Y41" s="126"/>
      <c r="Z41" s="131"/>
    </row>
    <row r="42" spans="1:26" ht="18.75" customHeight="1" x14ac:dyDescent="0.25">
      <c r="A42" s="278" t="str">
        <f t="shared" si="0"/>
        <v/>
      </c>
      <c r="B42" s="279" t="str">
        <f t="shared" si="7"/>
        <v/>
      </c>
      <c r="C42" s="280" t="str">
        <f t="shared" si="1"/>
        <v/>
      </c>
      <c r="D42" s="281" t="str">
        <f>IF($B42="","",SUMIFS(Revenus!$AE$5:$AE$1000,Revenus!$AD$5:$AD$1000,"&gt;="&amp;$B42,Revenus!$AD$5:$AD$1000,"&lt;="&amp;$C42))</f>
        <v/>
      </c>
      <c r="E42" s="293" t="str">
        <f>IF($B42="","",IF($E$3="Rapide",$R42*N(Accueil!$E$14),$N42))</f>
        <v/>
      </c>
      <c r="F42" s="293" t="str">
        <f>IF($B42="","",IF($E$3="Rapide",IF(Accueil!$E$16="Oui",$T42,0),$P42))</f>
        <v/>
      </c>
      <c r="G42" s="293" t="str">
        <f t="shared" si="2"/>
        <v/>
      </c>
      <c r="H42" s="296" t="str">
        <f>IF($B42="","",IF($E$3="Rapide",$S42*N(Accueil!$E$15),$O42))</f>
        <v/>
      </c>
      <c r="I42" s="296" t="str">
        <f>IF($B42="","",IF($E$3="Rapide",IF(Accueil!$E$16="Oui",$U42,0),$Q42))</f>
        <v/>
      </c>
      <c r="J42" s="296" t="str">
        <f t="shared" si="3"/>
        <v/>
      </c>
      <c r="K42" s="282" t="str">
        <f t="shared" si="4"/>
        <v/>
      </c>
      <c r="L42" s="282" t="str">
        <f t="shared" si="5"/>
        <v/>
      </c>
      <c r="M42" s="299" t="str">
        <f t="shared" si="6"/>
        <v/>
      </c>
      <c r="N42" s="282" t="str">
        <f>IF($B42="","",SUMIFS(Revenus!$AH$5:$AH$1000,Revenus!$AD$5:$AD$1000,"&gt;="&amp;$B42,Revenus!$AD$5:$AD$1000,"&lt;="&amp;$C42))</f>
        <v/>
      </c>
      <c r="O42" s="282" t="str">
        <f>IF($B42="","",SUMIFS(Revenus!$AI$5:$AI$1000,Revenus!$AD$5:$AD$1000,"&gt;="&amp;$B42,Revenus!$AD$5:$AD$1000,"&lt;="&amp;$C42))</f>
        <v/>
      </c>
      <c r="P42" s="282" t="str">
        <f>IF($B42="","",SUMIFS(Dépenses!$AG$3:$AG$1006,Dépenses!$AE$3:$AE$1006,"&gt;="&amp;$B42,Dépenses!$AE$3:$AE$1006,"&lt;="&amp;$C42))</f>
        <v/>
      </c>
      <c r="Q42" s="282" t="str">
        <f>IF($B42="","",SUMIFS(Dépenses!$AH$3:$AH$1006,Dépenses!$AE$3:$AE$1006,"&gt;="&amp;$B42,Dépenses!$AE$3:$AE$1006,"&lt;="&amp;$C42))</f>
        <v/>
      </c>
      <c r="R42" s="282" t="str">
        <f>IF($B42="","",SUMIFS(Revenus!$AF$5:$AF$1000,Revenus!$AD$5:$AD$1000,"&gt;="&amp;$B42,Revenus!$AD$5:$AD$1000,"&lt;="&amp;$C42))</f>
        <v/>
      </c>
      <c r="S42" s="282" t="str">
        <f>IF($B42="","",SUMIFS(Revenus!$AG$5:$AG$1000,Revenus!$AD$5:$AD$1000,"&gt;="&amp;$B42,Revenus!$AD$5:$AD$1000,"&lt;="&amp;$C42))</f>
        <v/>
      </c>
      <c r="T42" s="282" t="str">
        <f>IF($B42="","",IF(AND($E$3="Rapide",Accueil!$E$16="Oui"),MIN(MAX(30000-(SUM($R$8:R42)-R42),0),MAX(R42,0))*0.01,0))</f>
        <v/>
      </c>
      <c r="U42" s="282" t="str">
        <f>IF($B42="","",IF(AND($E$3="Rapide",Accueil!$E$16="Oui"),MIN(MAX(31421-(SUM($S$8:S42)-S42),0),MAX(S42,0))*0.01,0))</f>
        <v/>
      </c>
      <c r="V42" s="126"/>
      <c r="W42" s="126"/>
      <c r="X42" s="126"/>
      <c r="Y42" s="126"/>
      <c r="Z42" s="131"/>
    </row>
    <row r="43" spans="1:26" ht="18.75" customHeight="1" x14ac:dyDescent="0.25">
      <c r="A43" s="278" t="str">
        <f t="shared" si="0"/>
        <v/>
      </c>
      <c r="B43" s="279" t="str">
        <f t="shared" si="7"/>
        <v/>
      </c>
      <c r="C43" s="280" t="str">
        <f t="shared" si="1"/>
        <v/>
      </c>
      <c r="D43" s="281" t="str">
        <f>IF($B43="","",SUMIFS(Revenus!$AE$5:$AE$1000,Revenus!$AD$5:$AD$1000,"&gt;="&amp;$B43,Revenus!$AD$5:$AD$1000,"&lt;="&amp;$C43))</f>
        <v/>
      </c>
      <c r="E43" s="293" t="str">
        <f>IF($B43="","",IF($E$3="Rapide",$R43*N(Accueil!$E$14),$N43))</f>
        <v/>
      </c>
      <c r="F43" s="293" t="str">
        <f>IF($B43="","",IF($E$3="Rapide",IF(Accueil!$E$16="Oui",$T43,0),$P43))</f>
        <v/>
      </c>
      <c r="G43" s="293" t="str">
        <f t="shared" si="2"/>
        <v/>
      </c>
      <c r="H43" s="296" t="str">
        <f>IF($B43="","",IF($E$3="Rapide",$S43*N(Accueil!$E$15),$O43))</f>
        <v/>
      </c>
      <c r="I43" s="296" t="str">
        <f>IF($B43="","",IF($E$3="Rapide",IF(Accueil!$E$16="Oui",$U43,0),$Q43))</f>
        <v/>
      </c>
      <c r="J43" s="296" t="str">
        <f t="shared" si="3"/>
        <v/>
      </c>
      <c r="K43" s="282" t="str">
        <f t="shared" si="4"/>
        <v/>
      </c>
      <c r="L43" s="282" t="str">
        <f t="shared" si="5"/>
        <v/>
      </c>
      <c r="M43" s="299" t="str">
        <f t="shared" si="6"/>
        <v/>
      </c>
      <c r="N43" s="282" t="str">
        <f>IF($B43="","",SUMIFS(Revenus!$AH$5:$AH$1000,Revenus!$AD$5:$AD$1000,"&gt;="&amp;$B43,Revenus!$AD$5:$AD$1000,"&lt;="&amp;$C43))</f>
        <v/>
      </c>
      <c r="O43" s="282" t="str">
        <f>IF($B43="","",SUMIFS(Revenus!$AI$5:$AI$1000,Revenus!$AD$5:$AD$1000,"&gt;="&amp;$B43,Revenus!$AD$5:$AD$1000,"&lt;="&amp;$C43))</f>
        <v/>
      </c>
      <c r="P43" s="282" t="str">
        <f>IF($B43="","",SUMIFS(Dépenses!$AG$3:$AG$1006,Dépenses!$AE$3:$AE$1006,"&gt;="&amp;$B43,Dépenses!$AE$3:$AE$1006,"&lt;="&amp;$C43))</f>
        <v/>
      </c>
      <c r="Q43" s="282" t="str">
        <f>IF($B43="","",SUMIFS(Dépenses!$AH$3:$AH$1006,Dépenses!$AE$3:$AE$1006,"&gt;="&amp;$B43,Dépenses!$AE$3:$AE$1006,"&lt;="&amp;$C43))</f>
        <v/>
      </c>
      <c r="R43" s="282" t="str">
        <f>IF($B43="","",SUMIFS(Revenus!$AF$5:$AF$1000,Revenus!$AD$5:$AD$1000,"&gt;="&amp;$B43,Revenus!$AD$5:$AD$1000,"&lt;="&amp;$C43))</f>
        <v/>
      </c>
      <c r="S43" s="282" t="str">
        <f>IF($B43="","",SUMIFS(Revenus!$AG$5:$AG$1000,Revenus!$AD$5:$AD$1000,"&gt;="&amp;$B43,Revenus!$AD$5:$AD$1000,"&lt;="&amp;$C43))</f>
        <v/>
      </c>
      <c r="T43" s="282" t="str">
        <f>IF($B43="","",IF(AND($E$3="Rapide",Accueil!$E$16="Oui"),MIN(MAX(30000-(SUM($R$8:R43)-R43),0),MAX(R43,0))*0.01,0))</f>
        <v/>
      </c>
      <c r="U43" s="282" t="str">
        <f>IF($B43="","",IF(AND($E$3="Rapide",Accueil!$E$16="Oui"),MIN(MAX(31421-(SUM($S$8:S43)-S43),0),MAX(S43,0))*0.01,0))</f>
        <v/>
      </c>
      <c r="V43" s="126"/>
      <c r="W43" s="126"/>
      <c r="X43" s="126"/>
      <c r="Y43" s="126"/>
      <c r="Z43" s="131"/>
    </row>
    <row r="44" spans="1:26" ht="18.75" customHeight="1" x14ac:dyDescent="0.2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5" t="str">
        <f>IF($B44="","",SUMIFS(Revenus!$AH$5:$AH$1000,Revenus!$AD$5:$AD$1000,"&gt;="&amp;$B44,Revenus!$AD$5:$AD$1000,"&lt;="&amp;$C44))</f>
        <v/>
      </c>
      <c r="O44" s="285" t="str">
        <f>IF($B44="","",SUMIFS(Revenus!$AI$5:$AI$1000,Revenus!$AD$5:$AD$1000,"&gt;="&amp;$B44,Revenus!$AD$5:$AD$1000,"&lt;="&amp;$C44))</f>
        <v/>
      </c>
      <c r="P44" s="285" t="str">
        <f>IF($B44="","",SUMIFS(Dépenses!$AG$3:$AG$1006,Dépenses!$AE$3:$AE$1006,"&gt;="&amp;$B44,Dépenses!$AE$3:$AE$1006,"&lt;="&amp;$C44))</f>
        <v/>
      </c>
      <c r="Q44" s="285" t="str">
        <f>IF($B44="","",SUMIFS(Dépenses!$AH$3:$AH$1006,Dépenses!$AE$3:$AE$1006,"&gt;="&amp;$B44,Dépenses!$AE$3:$AE$1006,"&lt;="&amp;$C44))</f>
        <v/>
      </c>
      <c r="R44" s="284"/>
      <c r="S44" s="284"/>
      <c r="T44" s="284"/>
      <c r="U44" s="284"/>
      <c r="V44" s="126"/>
      <c r="W44" s="126"/>
      <c r="X44" s="126"/>
      <c r="Y44" s="126"/>
      <c r="Z44" s="131"/>
    </row>
    <row r="45" spans="1:26" ht="20.100000000000001" customHeight="1" x14ac:dyDescent="0.25">
      <c r="A45" s="286" t="s">
        <v>82</v>
      </c>
      <c r="B45" s="287"/>
      <c r="C45" s="287"/>
      <c r="D45" s="288">
        <f t="shared" ref="D45:M45" si="8">SUM(D8:D43)</f>
        <v>0</v>
      </c>
      <c r="E45" s="294">
        <f t="shared" si="8"/>
        <v>0</v>
      </c>
      <c r="F45" s="294">
        <f t="shared" si="8"/>
        <v>0</v>
      </c>
      <c r="G45" s="294">
        <f t="shared" si="8"/>
        <v>0</v>
      </c>
      <c r="H45" s="297">
        <f t="shared" si="8"/>
        <v>0</v>
      </c>
      <c r="I45" s="297">
        <f t="shared" si="8"/>
        <v>0</v>
      </c>
      <c r="J45" s="297">
        <f t="shared" si="8"/>
        <v>0</v>
      </c>
      <c r="K45" s="289">
        <f t="shared" si="8"/>
        <v>0</v>
      </c>
      <c r="L45" s="289">
        <f t="shared" si="8"/>
        <v>0</v>
      </c>
      <c r="M45" s="300">
        <f t="shared" si="8"/>
        <v>0</v>
      </c>
      <c r="N45" s="289" t="str">
        <f>IF($B45="","",SUMIFS(Revenus!$AH$5:$AH$1000,Revenus!$AD$5:$AD$1000,"&gt;="&amp;$B45,Revenus!$AD$5:$AD$1000,"&lt;="&amp;$C45))</f>
        <v/>
      </c>
      <c r="O45" s="289" t="str">
        <f>IF($B45="","",SUMIFS(Revenus!$AI$5:$AI$1000,Revenus!$AD$5:$AD$1000,"&gt;="&amp;$B45,Revenus!$AD$5:$AD$1000,"&lt;="&amp;$C45))</f>
        <v/>
      </c>
      <c r="P45" s="289" t="str">
        <f>IF($B45="","",SUMIFS(Dépenses!$AG$3:$AG$1006,Dépenses!$AE$3:$AE$1006,"&gt;="&amp;$B45,Dépenses!$AE$3:$AE$1006,"&lt;="&amp;$C45))</f>
        <v/>
      </c>
      <c r="Q45" s="289" t="str">
        <f>IF($B45="","",SUMIFS(Dépenses!$AH$3:$AH$1006,Dépenses!$AE$3:$AE$1006,"&gt;="&amp;$B45,Dépenses!$AE$3:$AE$1006,"&lt;="&amp;$C45))</f>
        <v/>
      </c>
      <c r="R45" s="290"/>
      <c r="S45" s="290"/>
      <c r="T45" s="290"/>
      <c r="U45" s="290"/>
      <c r="V45" s="126"/>
      <c r="W45" s="126"/>
      <c r="X45" s="126"/>
      <c r="Y45" s="126"/>
      <c r="Z45" s="131"/>
    </row>
    <row r="46" spans="1:26" ht="18.75" customHeight="1" x14ac:dyDescent="0.25">
      <c r="A46" s="283"/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5" t="str">
        <f>IF($B46="","",SUMIFS(Revenus!$AH$5:$AH$1000,Revenus!$AD$5:$AD$1000,"&gt;="&amp;$B46,Revenus!$AD$5:$AD$1000,"&lt;="&amp;$C46))</f>
        <v/>
      </c>
      <c r="O46" s="285" t="str">
        <f>IF($B46="","",SUMIFS(Revenus!$AI$5:$AI$1000,Revenus!$AD$5:$AD$1000,"&gt;="&amp;$B46,Revenus!$AD$5:$AD$1000,"&lt;="&amp;$C46))</f>
        <v/>
      </c>
      <c r="P46" s="285" t="str">
        <f>IF($B46="","",SUMIFS(Dépenses!$AG$3:$AG$1006,Dépenses!$AE$3:$AE$1006,"&gt;="&amp;$B46,Dépenses!$AE$3:$AE$1006,"&lt;="&amp;$C46))</f>
        <v/>
      </c>
      <c r="Q46" s="285" t="str">
        <f>IF($B46="","",SUMIFS(Dépenses!$AH$3:$AH$1006,Dépenses!$AE$3:$AE$1006,"&gt;="&amp;$B46,Dépenses!$AE$3:$AE$1006,"&lt;="&amp;$C46))</f>
        <v/>
      </c>
      <c r="R46" s="284"/>
      <c r="S46" s="284"/>
      <c r="T46" s="284"/>
      <c r="U46" s="284"/>
      <c r="V46" s="126"/>
      <c r="W46" s="126"/>
      <c r="X46" s="126"/>
      <c r="Y46" s="126"/>
      <c r="Z46" s="131"/>
    </row>
    <row r="47" spans="1:26" ht="18.75" customHeight="1" x14ac:dyDescent="0.25">
      <c r="A47" s="283"/>
      <c r="B47" s="284"/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5" t="str">
        <f>IF($B47="","",SUMIFS(Revenus!$AH$5:$AH$1000,Revenus!$AD$5:$AD$1000,"&gt;="&amp;$B47,Revenus!$AD$5:$AD$1000,"&lt;="&amp;$C47))</f>
        <v/>
      </c>
      <c r="O47" s="285" t="str">
        <f>IF($B47="","",SUMIFS(Revenus!$AI$5:$AI$1000,Revenus!$AD$5:$AD$1000,"&gt;="&amp;$B47,Revenus!$AD$5:$AD$1000,"&lt;="&amp;$C47))</f>
        <v/>
      </c>
      <c r="P47" s="285" t="str">
        <f>IF($B47="","",SUMIFS(Dépenses!$AG$3:$AG$1006,Dépenses!$AE$3:$AE$1006,"&gt;="&amp;$B47,Dépenses!$AE$3:$AE$1006,"&lt;="&amp;$C47))</f>
        <v/>
      </c>
      <c r="Q47" s="285" t="str">
        <f>IF($B47="","",SUMIFS(Dépenses!$AH$3:$AH$1006,Dépenses!$AE$3:$AE$1006,"&gt;="&amp;$B47,Dépenses!$AE$3:$AE$1006,"&lt;="&amp;$C47))</f>
        <v/>
      </c>
      <c r="R47" s="284"/>
      <c r="S47" s="284"/>
      <c r="T47" s="284"/>
      <c r="U47" s="284"/>
      <c r="V47" s="126"/>
      <c r="W47" s="126"/>
      <c r="X47" s="126"/>
      <c r="Y47" s="126"/>
      <c r="Z47" s="131"/>
    </row>
    <row r="48" spans="1:26" ht="18.75" customHeight="1" x14ac:dyDescent="0.25">
      <c r="A48" s="283"/>
      <c r="B48" s="284"/>
      <c r="C48" s="284"/>
      <c r="D48" s="284"/>
      <c r="E48" s="284"/>
      <c r="F48" s="284"/>
      <c r="G48" s="284"/>
      <c r="H48" s="284"/>
      <c r="I48" s="284"/>
      <c r="J48" s="284"/>
      <c r="K48" s="284"/>
      <c r="L48" s="284"/>
      <c r="M48" s="284"/>
      <c r="N48" s="285" t="str">
        <f>IF($B48="","",SUMIFS(Revenus!$AH$5:$AH$1000,Revenus!$AD$5:$AD$1000,"&gt;="&amp;$B48,Revenus!$AD$5:$AD$1000,"&lt;="&amp;$C48))</f>
        <v/>
      </c>
      <c r="O48" s="285" t="str">
        <f>IF($B48="","",SUMIFS(Revenus!$AI$5:$AI$1000,Revenus!$AD$5:$AD$1000,"&gt;="&amp;$B48,Revenus!$AD$5:$AD$1000,"&lt;="&amp;$C48))</f>
        <v/>
      </c>
      <c r="P48" s="285" t="str">
        <f>IF($B48="","",SUMIFS(Dépenses!$AG$3:$AG$1006,Dépenses!$AE$3:$AE$1006,"&gt;="&amp;$B48,Dépenses!$AE$3:$AE$1006,"&lt;="&amp;$C48))</f>
        <v/>
      </c>
      <c r="Q48" s="285" t="str">
        <f>IF($B48="","",SUMIFS(Dépenses!$AH$3:$AH$1006,Dépenses!$AE$3:$AE$1006,"&gt;="&amp;$B48,Dépenses!$AE$3:$AE$1006,"&lt;="&amp;$C48))</f>
        <v/>
      </c>
      <c r="R48" s="284"/>
      <c r="S48" s="284"/>
      <c r="T48" s="284"/>
      <c r="U48" s="284"/>
      <c r="V48" s="126"/>
      <c r="W48" s="126"/>
      <c r="X48" s="126"/>
      <c r="Y48" s="126"/>
      <c r="Z48" s="131"/>
    </row>
    <row r="49" spans="1:26" ht="18.75" customHeight="1" x14ac:dyDescent="0.25">
      <c r="A49" s="283"/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  <c r="N49" s="285" t="str">
        <f>IF($B49="","",SUMIFS(Revenus!$AH$5:$AH$1000,Revenus!$AD$5:$AD$1000,"&gt;="&amp;$B49,Revenus!$AD$5:$AD$1000,"&lt;="&amp;$C49))</f>
        <v/>
      </c>
      <c r="O49" s="285" t="str">
        <f>IF($B49="","",SUMIFS(Revenus!$AI$5:$AI$1000,Revenus!$AD$5:$AD$1000,"&gt;="&amp;$B49,Revenus!$AD$5:$AD$1000,"&lt;="&amp;$C49))</f>
        <v/>
      </c>
      <c r="P49" s="285" t="str">
        <f>IF($B49="","",SUMIFS(Dépenses!$AG$3:$AG$1006,Dépenses!$AE$3:$AE$1006,"&gt;="&amp;$B49,Dépenses!$AE$3:$AE$1006,"&lt;="&amp;$C49))</f>
        <v/>
      </c>
      <c r="Q49" s="285" t="str">
        <f>IF($B49="","",SUMIFS(Dépenses!$AH$3:$AH$1006,Dépenses!$AE$3:$AE$1006,"&gt;="&amp;$B49,Dépenses!$AE$3:$AE$1006,"&lt;="&amp;$C49))</f>
        <v/>
      </c>
      <c r="R49" s="284"/>
      <c r="S49" s="284"/>
      <c r="T49" s="284"/>
      <c r="U49" s="284"/>
      <c r="V49" s="126"/>
      <c r="W49" s="126"/>
      <c r="X49" s="126"/>
      <c r="Y49" s="126"/>
      <c r="Z49" s="131"/>
    </row>
    <row r="50" spans="1:26" ht="18.75" customHeight="1" x14ac:dyDescent="0.25">
      <c r="A50" s="283"/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5" t="str">
        <f>IF($B50="","",SUMIFS(Revenus!$AH$5:$AH$1000,Revenus!$AD$5:$AD$1000,"&gt;="&amp;$B50,Revenus!$AD$5:$AD$1000,"&lt;="&amp;$C50))</f>
        <v/>
      </c>
      <c r="O50" s="285" t="str">
        <f>IF($B50="","",SUMIFS(Revenus!$AI$5:$AI$1000,Revenus!$AD$5:$AD$1000,"&gt;="&amp;$B50,Revenus!$AD$5:$AD$1000,"&lt;="&amp;$C50))</f>
        <v/>
      </c>
      <c r="P50" s="285" t="str">
        <f>IF($B50="","",SUMIFS(Dépenses!$AG$3:$AG$1006,Dépenses!$AE$3:$AE$1006,"&gt;="&amp;$B50,Dépenses!$AE$3:$AE$1006,"&lt;="&amp;$C50))</f>
        <v/>
      </c>
      <c r="Q50" s="285" t="str">
        <f>IF($B50="","",SUMIFS(Dépenses!$AH$3:$AH$1006,Dépenses!$AE$3:$AE$1006,"&gt;="&amp;$B50,Dépenses!$AE$3:$AE$1006,"&lt;="&amp;$C50))</f>
        <v/>
      </c>
      <c r="R50" s="284"/>
      <c r="S50" s="284"/>
      <c r="T50" s="284"/>
      <c r="U50" s="284"/>
      <c r="V50" s="126"/>
      <c r="W50" s="126"/>
      <c r="X50" s="126"/>
      <c r="Y50" s="126"/>
      <c r="Z50" s="131"/>
    </row>
    <row r="51" spans="1:26" ht="18.75" customHeight="1" x14ac:dyDescent="0.25">
      <c r="A51" s="283"/>
      <c r="B51" s="284"/>
      <c r="C51" s="284"/>
      <c r="D51" s="284"/>
      <c r="E51" s="284"/>
      <c r="F51" s="284"/>
      <c r="G51" s="284"/>
      <c r="H51" s="284"/>
      <c r="I51" s="284"/>
      <c r="J51" s="284"/>
      <c r="K51" s="284"/>
      <c r="L51" s="284"/>
      <c r="M51" s="284"/>
      <c r="N51" s="285" t="str">
        <f>IF($B51="","",SUMIFS(Revenus!$AH$5:$AH$1000,Revenus!$AD$5:$AD$1000,"&gt;="&amp;$B51,Revenus!$AD$5:$AD$1000,"&lt;="&amp;$C51))</f>
        <v/>
      </c>
      <c r="O51" s="285" t="str">
        <f>IF($B51="","",SUMIFS(Revenus!$AI$5:$AI$1000,Revenus!$AD$5:$AD$1000,"&gt;="&amp;$B51,Revenus!$AD$5:$AD$1000,"&lt;="&amp;$C51))</f>
        <v/>
      </c>
      <c r="P51" s="285" t="str">
        <f>IF($B51="","",SUMIFS(Dépenses!$AG$3:$AG$1006,Dépenses!$AE$3:$AE$1006,"&gt;="&amp;$B51,Dépenses!$AE$3:$AE$1006,"&lt;="&amp;$C51))</f>
        <v/>
      </c>
      <c r="Q51" s="285" t="str">
        <f>IF($B51="","",SUMIFS(Dépenses!$AH$3:$AH$1006,Dépenses!$AE$3:$AE$1006,"&gt;="&amp;$B51,Dépenses!$AE$3:$AE$1006,"&lt;="&amp;$C51))</f>
        <v/>
      </c>
      <c r="R51" s="284"/>
      <c r="S51" s="284"/>
      <c r="T51" s="284"/>
      <c r="U51" s="284"/>
      <c r="V51" s="126"/>
      <c r="W51" s="126"/>
      <c r="X51" s="126"/>
      <c r="Y51" s="126"/>
      <c r="Z51" s="131"/>
    </row>
    <row r="52" spans="1:26" ht="18.75" customHeight="1" x14ac:dyDescent="0.25">
      <c r="A52" s="283"/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285" t="str">
        <f>IF($B52="","",SUMIFS(Revenus!$AH$5:$AH$1000,Revenus!$AD$5:$AD$1000,"&gt;="&amp;$B52,Revenus!$AD$5:$AD$1000,"&lt;="&amp;$C52))</f>
        <v/>
      </c>
      <c r="O52" s="285" t="str">
        <f>IF($B52="","",SUMIFS(Revenus!$AI$5:$AI$1000,Revenus!$AD$5:$AD$1000,"&gt;="&amp;$B52,Revenus!$AD$5:$AD$1000,"&lt;="&amp;$C52))</f>
        <v/>
      </c>
      <c r="P52" s="285" t="str">
        <f>IF($B52="","",SUMIFS(Dépenses!$AG$3:$AG$1006,Dépenses!$AE$3:$AE$1006,"&gt;="&amp;$B52,Dépenses!$AE$3:$AE$1006,"&lt;="&amp;$C52))</f>
        <v/>
      </c>
      <c r="Q52" s="285" t="str">
        <f>IF($B52="","",SUMIFS(Dépenses!$AH$3:$AH$1006,Dépenses!$AE$3:$AE$1006,"&gt;="&amp;$B52,Dépenses!$AE$3:$AE$1006,"&lt;="&amp;$C52))</f>
        <v/>
      </c>
      <c r="R52" s="284"/>
      <c r="S52" s="284"/>
      <c r="T52" s="284"/>
      <c r="U52" s="284"/>
      <c r="V52" s="126"/>
      <c r="W52" s="126"/>
      <c r="X52" s="126"/>
      <c r="Y52" s="126"/>
      <c r="Z52" s="131"/>
    </row>
    <row r="53" spans="1:26" ht="18.75" customHeight="1" x14ac:dyDescent="0.25">
      <c r="A53" s="283"/>
      <c r="B53" s="284"/>
      <c r="C53" s="284"/>
      <c r="D53" s="284"/>
      <c r="E53" s="284"/>
      <c r="F53" s="284"/>
      <c r="G53" s="284"/>
      <c r="H53" s="284"/>
      <c r="I53" s="284"/>
      <c r="J53" s="284"/>
      <c r="K53" s="284"/>
      <c r="L53" s="284"/>
      <c r="M53" s="284"/>
      <c r="N53" s="285" t="str">
        <f>IF($B53="","",SUMIFS(Revenus!$AH$5:$AH$1000,Revenus!$AD$5:$AD$1000,"&gt;="&amp;$B53,Revenus!$AD$5:$AD$1000,"&lt;="&amp;$C53))</f>
        <v/>
      </c>
      <c r="O53" s="285" t="str">
        <f>IF($B53="","",SUMIFS(Revenus!$AI$5:$AI$1000,Revenus!$AD$5:$AD$1000,"&gt;="&amp;$B53,Revenus!$AD$5:$AD$1000,"&lt;="&amp;$C53))</f>
        <v/>
      </c>
      <c r="P53" s="285" t="str">
        <f>IF($B53="","",SUMIFS(Dépenses!$AG$3:$AG$1006,Dépenses!$AE$3:$AE$1006,"&gt;="&amp;$B53,Dépenses!$AE$3:$AE$1006,"&lt;="&amp;$C53))</f>
        <v/>
      </c>
      <c r="Q53" s="285" t="str">
        <f>IF($B53="","",SUMIFS(Dépenses!$AH$3:$AH$1006,Dépenses!$AE$3:$AE$1006,"&gt;="&amp;$B53,Dépenses!$AE$3:$AE$1006,"&lt;="&amp;$C53))</f>
        <v/>
      </c>
      <c r="R53" s="284"/>
      <c r="S53" s="284"/>
      <c r="T53" s="284"/>
      <c r="U53" s="284"/>
      <c r="V53" s="126"/>
      <c r="W53" s="126"/>
      <c r="X53" s="126"/>
      <c r="Y53" s="126"/>
      <c r="Z53" s="131"/>
    </row>
    <row r="54" spans="1:26" ht="18.75" customHeight="1" x14ac:dyDescent="0.25">
      <c r="A54" s="283"/>
      <c r="B54" s="284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5" t="str">
        <f>IF($B54="","",SUMIFS(Revenus!$AH$5:$AH$1000,Revenus!$AD$5:$AD$1000,"&gt;="&amp;$B54,Revenus!$AD$5:$AD$1000,"&lt;="&amp;$C54))</f>
        <v/>
      </c>
      <c r="O54" s="285" t="str">
        <f>IF($B54="","",SUMIFS(Revenus!$AI$5:$AI$1000,Revenus!$AD$5:$AD$1000,"&gt;="&amp;$B54,Revenus!$AD$5:$AD$1000,"&lt;="&amp;$C54))</f>
        <v/>
      </c>
      <c r="P54" s="285" t="str">
        <f>IF($B54="","",SUMIFS(Dépenses!$AG$3:$AG$1006,Dépenses!$AE$3:$AE$1006,"&gt;="&amp;$B54,Dépenses!$AE$3:$AE$1006,"&lt;="&amp;$C54))</f>
        <v/>
      </c>
      <c r="Q54" s="285" t="str">
        <f>IF($B54="","",SUMIFS(Dépenses!$AH$3:$AH$1006,Dépenses!$AE$3:$AE$1006,"&gt;="&amp;$B54,Dépenses!$AE$3:$AE$1006,"&lt;="&amp;$C54))</f>
        <v/>
      </c>
      <c r="R54" s="284"/>
      <c r="S54" s="284"/>
      <c r="T54" s="284"/>
      <c r="U54" s="284"/>
      <c r="V54" s="126"/>
      <c r="W54" s="126"/>
      <c r="X54" s="126"/>
      <c r="Y54" s="126"/>
      <c r="Z54" s="131"/>
    </row>
    <row r="55" spans="1:26" ht="18.75" customHeight="1" x14ac:dyDescent="0.25">
      <c r="A55" s="283"/>
      <c r="B55" s="284"/>
      <c r="C55" s="284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285" t="str">
        <f>IF($B55="","",SUMIFS(Revenus!$AH$5:$AH$1000,Revenus!$AD$5:$AD$1000,"&gt;="&amp;$B55,Revenus!$AD$5:$AD$1000,"&lt;="&amp;$C55))</f>
        <v/>
      </c>
      <c r="O55" s="285" t="str">
        <f>IF($B55="","",SUMIFS(Revenus!$AI$5:$AI$1000,Revenus!$AD$5:$AD$1000,"&gt;="&amp;$B55,Revenus!$AD$5:$AD$1000,"&lt;="&amp;$C55))</f>
        <v/>
      </c>
      <c r="P55" s="285" t="str">
        <f>IF($B55="","",SUMIFS(Dépenses!$AG$3:$AG$1006,Dépenses!$AE$3:$AE$1006,"&gt;="&amp;$B55,Dépenses!$AE$3:$AE$1006,"&lt;="&amp;$C55))</f>
        <v/>
      </c>
      <c r="Q55" s="285" t="str">
        <f>IF($B55="","",SUMIFS(Dépenses!$AH$3:$AH$1006,Dépenses!$AE$3:$AE$1006,"&gt;="&amp;$B55,Dépenses!$AE$3:$AE$1006,"&lt;="&amp;$C55))</f>
        <v/>
      </c>
      <c r="R55" s="284"/>
      <c r="S55" s="284"/>
      <c r="T55" s="284"/>
      <c r="U55" s="284"/>
      <c r="V55" s="126"/>
      <c r="W55" s="126"/>
      <c r="X55" s="126"/>
      <c r="Y55" s="126"/>
      <c r="Z55" s="131"/>
    </row>
    <row r="56" spans="1:26" ht="18.75" customHeight="1" x14ac:dyDescent="0.25">
      <c r="A56" s="283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5" t="str">
        <f>IF($B56="","",SUMIFS(Revenus!$AH$5:$AH$1000,Revenus!$AD$5:$AD$1000,"&gt;="&amp;$B56,Revenus!$AD$5:$AD$1000,"&lt;="&amp;$C56))</f>
        <v/>
      </c>
      <c r="O56" s="285" t="str">
        <f>IF($B56="","",SUMIFS(Revenus!$AI$5:$AI$1000,Revenus!$AD$5:$AD$1000,"&gt;="&amp;$B56,Revenus!$AD$5:$AD$1000,"&lt;="&amp;$C56))</f>
        <v/>
      </c>
      <c r="P56" s="285" t="str">
        <f>IF($B56="","",SUMIFS(Dépenses!$AG$3:$AG$1006,Dépenses!$AE$3:$AE$1006,"&gt;="&amp;$B56,Dépenses!$AE$3:$AE$1006,"&lt;="&amp;$C56))</f>
        <v/>
      </c>
      <c r="Q56" s="285" t="str">
        <f>IF($B56="","",SUMIFS(Dépenses!$AH$3:$AH$1006,Dépenses!$AE$3:$AE$1006,"&gt;="&amp;$B56,Dépenses!$AE$3:$AE$1006,"&lt;="&amp;$C56))</f>
        <v/>
      </c>
      <c r="R56" s="284"/>
      <c r="S56" s="284"/>
      <c r="T56" s="284"/>
      <c r="U56" s="284"/>
      <c r="V56" s="126"/>
      <c r="W56" s="126"/>
      <c r="X56" s="126"/>
      <c r="Y56" s="126"/>
      <c r="Z56" s="131"/>
    </row>
    <row r="57" spans="1:26" ht="18.75" customHeight="1" x14ac:dyDescent="0.25">
      <c r="A57" s="283"/>
      <c r="B57" s="284"/>
      <c r="C57" s="284"/>
      <c r="D57" s="284"/>
      <c r="E57" s="284"/>
      <c r="F57" s="284"/>
      <c r="G57" s="284"/>
      <c r="H57" s="284"/>
      <c r="I57" s="284"/>
      <c r="J57" s="284"/>
      <c r="K57" s="284"/>
      <c r="L57" s="284"/>
      <c r="M57" s="284"/>
      <c r="N57" s="285" t="str">
        <f>IF($B57="","",SUMIFS(Revenus!$AH$5:$AH$1000,Revenus!$AD$5:$AD$1000,"&gt;="&amp;$B57,Revenus!$AD$5:$AD$1000,"&lt;="&amp;$C57))</f>
        <v/>
      </c>
      <c r="O57" s="285" t="str">
        <f>IF($B57="","",SUMIFS(Revenus!$AI$5:$AI$1000,Revenus!$AD$5:$AD$1000,"&gt;="&amp;$B57,Revenus!$AD$5:$AD$1000,"&lt;="&amp;$C57))</f>
        <v/>
      </c>
      <c r="P57" s="285" t="str">
        <f>IF($B57="","",SUMIFS(Dépenses!$AG$3:$AG$1006,Dépenses!$AE$3:$AE$1006,"&gt;="&amp;$B57,Dépenses!$AE$3:$AE$1006,"&lt;="&amp;$C57))</f>
        <v/>
      </c>
      <c r="Q57" s="285" t="str">
        <f>IF($B57="","",SUMIFS(Dépenses!$AH$3:$AH$1006,Dépenses!$AE$3:$AE$1006,"&gt;="&amp;$B57,Dépenses!$AE$3:$AE$1006,"&lt;="&amp;$C57))</f>
        <v/>
      </c>
      <c r="R57" s="284"/>
      <c r="S57" s="284"/>
      <c r="T57" s="284"/>
      <c r="U57" s="284"/>
      <c r="V57" s="126"/>
      <c r="W57" s="126"/>
      <c r="X57" s="126"/>
      <c r="Y57" s="126"/>
      <c r="Z57" s="131"/>
    </row>
    <row r="58" spans="1:26" ht="18.75" customHeight="1" x14ac:dyDescent="0.25">
      <c r="A58" s="283"/>
      <c r="B58" s="284"/>
      <c r="C58" s="284"/>
      <c r="D58" s="284"/>
      <c r="E58" s="284"/>
      <c r="F58" s="284"/>
      <c r="G58" s="284"/>
      <c r="H58" s="284"/>
      <c r="I58" s="284"/>
      <c r="J58" s="284"/>
      <c r="K58" s="284"/>
      <c r="L58" s="284"/>
      <c r="M58" s="284"/>
      <c r="N58" s="285" t="str">
        <f>IF($B58="","",SUMIFS(Revenus!$AH$5:$AH$1000,Revenus!$AD$5:$AD$1000,"&gt;="&amp;$B58,Revenus!$AD$5:$AD$1000,"&lt;="&amp;$C58))</f>
        <v/>
      </c>
      <c r="O58" s="285" t="str">
        <f>IF($B58="","",SUMIFS(Revenus!$AI$5:$AI$1000,Revenus!$AD$5:$AD$1000,"&gt;="&amp;$B58,Revenus!$AD$5:$AD$1000,"&lt;="&amp;$C58))</f>
        <v/>
      </c>
      <c r="P58" s="285" t="str">
        <f>IF($B58="","",SUMIFS(Dépenses!$AG$3:$AG$1006,Dépenses!$AE$3:$AE$1006,"&gt;="&amp;$B58,Dépenses!$AE$3:$AE$1006,"&lt;="&amp;$C58))</f>
        <v/>
      </c>
      <c r="Q58" s="285" t="str">
        <f>IF($B58="","",SUMIFS(Dépenses!$AH$3:$AH$1006,Dépenses!$AE$3:$AE$1006,"&gt;="&amp;$B58,Dépenses!$AE$3:$AE$1006,"&lt;="&amp;$C58))</f>
        <v/>
      </c>
      <c r="R58" s="284"/>
      <c r="S58" s="284"/>
      <c r="T58" s="284"/>
      <c r="U58" s="284"/>
      <c r="V58" s="126"/>
      <c r="W58" s="126"/>
      <c r="X58" s="126"/>
      <c r="Y58" s="126"/>
      <c r="Z58" s="131"/>
    </row>
    <row r="59" spans="1:26" ht="18.75" customHeight="1" x14ac:dyDescent="0.25">
      <c r="A59" s="283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  <c r="M59" s="284"/>
      <c r="N59" s="285" t="str">
        <f>IF($B59="","",SUMIFS(Revenus!$AH$5:$AH$1000,Revenus!$AD$5:$AD$1000,"&gt;="&amp;$B59,Revenus!$AD$5:$AD$1000,"&lt;="&amp;$C59))</f>
        <v/>
      </c>
      <c r="O59" s="285" t="str">
        <f>IF($B59="","",SUMIFS(Revenus!$AI$5:$AI$1000,Revenus!$AD$5:$AD$1000,"&gt;="&amp;$B59,Revenus!$AD$5:$AD$1000,"&lt;="&amp;$C59))</f>
        <v/>
      </c>
      <c r="P59" s="285" t="str">
        <f>IF($B59="","",SUMIFS(Dépenses!$AG$3:$AG$1006,Dépenses!$AE$3:$AE$1006,"&gt;="&amp;$B59,Dépenses!$AE$3:$AE$1006,"&lt;="&amp;$C59))</f>
        <v/>
      </c>
      <c r="Q59" s="285" t="str">
        <f>IF($B59="","",SUMIFS(Dépenses!$AH$3:$AH$1006,Dépenses!$AE$3:$AE$1006,"&gt;="&amp;$B59,Dépenses!$AE$3:$AE$1006,"&lt;="&amp;$C59))</f>
        <v/>
      </c>
      <c r="R59" s="284"/>
      <c r="S59" s="284"/>
      <c r="T59" s="284"/>
      <c r="U59" s="284"/>
      <c r="V59" s="126"/>
      <c r="W59" s="126"/>
      <c r="X59" s="126"/>
      <c r="Y59" s="126"/>
      <c r="Z59" s="131"/>
    </row>
    <row r="60" spans="1:26" ht="18.75" customHeight="1" x14ac:dyDescent="0.25">
      <c r="A60" s="283"/>
      <c r="B60" s="284"/>
      <c r="C60" s="284"/>
      <c r="D60" s="284"/>
      <c r="E60" s="284"/>
      <c r="F60" s="284"/>
      <c r="G60" s="284"/>
      <c r="H60" s="284"/>
      <c r="I60" s="284"/>
      <c r="J60" s="284"/>
      <c r="K60" s="284"/>
      <c r="L60" s="284"/>
      <c r="M60" s="284"/>
      <c r="N60" s="285" t="str">
        <f>IF($B60="","",SUMIFS(Revenus!$AH$5:$AH$1000,Revenus!$AD$5:$AD$1000,"&gt;="&amp;$B60,Revenus!$AD$5:$AD$1000,"&lt;="&amp;$C60))</f>
        <v/>
      </c>
      <c r="O60" s="285" t="str">
        <f>IF($B60="","",SUMIFS(Revenus!$AI$5:$AI$1000,Revenus!$AD$5:$AD$1000,"&gt;="&amp;$B60,Revenus!$AD$5:$AD$1000,"&lt;="&amp;$C60))</f>
        <v/>
      </c>
      <c r="P60" s="285" t="str">
        <f>IF($B60="","",SUMIFS(Dépenses!$AG$3:$AG$1006,Dépenses!$AE$3:$AE$1006,"&gt;="&amp;$B60,Dépenses!$AE$3:$AE$1006,"&lt;="&amp;$C60))</f>
        <v/>
      </c>
      <c r="Q60" s="285" t="str">
        <f>IF($B60="","",SUMIFS(Dépenses!$AH$3:$AH$1006,Dépenses!$AE$3:$AE$1006,"&gt;="&amp;$B60,Dépenses!$AE$3:$AE$1006,"&lt;="&amp;$C60))</f>
        <v/>
      </c>
      <c r="R60" s="284"/>
      <c r="S60" s="284"/>
      <c r="T60" s="284"/>
      <c r="U60" s="284"/>
      <c r="V60" s="126"/>
      <c r="W60" s="126"/>
      <c r="X60" s="126"/>
      <c r="Y60" s="126"/>
      <c r="Z60" s="131"/>
    </row>
    <row r="61" spans="1:26" ht="18.75" customHeight="1" x14ac:dyDescent="0.25">
      <c r="A61" s="283"/>
      <c r="B61" s="284"/>
      <c r="C61" s="284"/>
      <c r="D61" s="284"/>
      <c r="E61" s="284"/>
      <c r="F61" s="284"/>
      <c r="G61" s="284"/>
      <c r="H61" s="284"/>
      <c r="I61" s="284"/>
      <c r="J61" s="284"/>
      <c r="K61" s="284"/>
      <c r="L61" s="284"/>
      <c r="M61" s="284"/>
      <c r="N61" s="285" t="str">
        <f>IF($B61="","",SUMIFS(Revenus!$AH$5:$AH$1000,Revenus!$AD$5:$AD$1000,"&gt;="&amp;$B61,Revenus!$AD$5:$AD$1000,"&lt;="&amp;$C61))</f>
        <v/>
      </c>
      <c r="O61" s="285" t="str">
        <f>IF($B61="","",SUMIFS(Revenus!$AI$5:$AI$1000,Revenus!$AD$5:$AD$1000,"&gt;="&amp;$B61,Revenus!$AD$5:$AD$1000,"&lt;="&amp;$C61))</f>
        <v/>
      </c>
      <c r="P61" s="285" t="str">
        <f>IF($B61="","",SUMIFS(Dépenses!$AG$3:$AG$1006,Dépenses!$AE$3:$AE$1006,"&gt;="&amp;$B61,Dépenses!$AE$3:$AE$1006,"&lt;="&amp;$C61))</f>
        <v/>
      </c>
      <c r="Q61" s="285" t="str">
        <f>IF($B61="","",SUMIFS(Dépenses!$AH$3:$AH$1006,Dépenses!$AE$3:$AE$1006,"&gt;="&amp;$B61,Dépenses!$AE$3:$AE$1006,"&lt;="&amp;$C61))</f>
        <v/>
      </c>
      <c r="R61" s="284"/>
      <c r="S61" s="284"/>
      <c r="T61" s="284"/>
      <c r="U61" s="284"/>
      <c r="V61" s="126"/>
      <c r="W61" s="126"/>
      <c r="X61" s="126"/>
      <c r="Y61" s="126"/>
      <c r="Z61" s="131"/>
    </row>
    <row r="62" spans="1:26" ht="18.75" customHeight="1" x14ac:dyDescent="0.25">
      <c r="A62" s="283"/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5" t="str">
        <f>IF($B62="","",SUMIFS(Revenus!$AH$5:$AH$1000,Revenus!$AD$5:$AD$1000,"&gt;="&amp;$B62,Revenus!$AD$5:$AD$1000,"&lt;="&amp;$C62))</f>
        <v/>
      </c>
      <c r="O62" s="285" t="str">
        <f>IF($B62="","",SUMIFS(Revenus!$AI$5:$AI$1000,Revenus!$AD$5:$AD$1000,"&gt;="&amp;$B62,Revenus!$AD$5:$AD$1000,"&lt;="&amp;$C62))</f>
        <v/>
      </c>
      <c r="P62" s="285" t="str">
        <f>IF($B62="","",SUMIFS(Dépenses!$AG$3:$AG$1006,Dépenses!$AE$3:$AE$1006,"&gt;="&amp;$B62,Dépenses!$AE$3:$AE$1006,"&lt;="&amp;$C62))</f>
        <v/>
      </c>
      <c r="Q62" s="285" t="str">
        <f>IF($B62="","",SUMIFS(Dépenses!$AH$3:$AH$1006,Dépenses!$AE$3:$AE$1006,"&gt;="&amp;$B62,Dépenses!$AE$3:$AE$1006,"&lt;="&amp;$C62))</f>
        <v/>
      </c>
      <c r="R62" s="284"/>
      <c r="S62" s="284"/>
      <c r="T62" s="284"/>
      <c r="U62" s="284"/>
      <c r="V62" s="126"/>
      <c r="W62" s="126"/>
      <c r="X62" s="126"/>
      <c r="Y62" s="126"/>
      <c r="Z62" s="131"/>
    </row>
    <row r="63" spans="1:26" ht="18.75" customHeight="1" x14ac:dyDescent="0.25">
      <c r="A63" s="283"/>
      <c r="B63" s="284"/>
      <c r="C63" s="284"/>
      <c r="D63" s="284"/>
      <c r="E63" s="284"/>
      <c r="F63" s="284"/>
      <c r="G63" s="284"/>
      <c r="H63" s="284"/>
      <c r="I63" s="284"/>
      <c r="J63" s="284"/>
      <c r="K63" s="284"/>
      <c r="L63" s="284"/>
      <c r="M63" s="284"/>
      <c r="N63" s="285" t="str">
        <f>IF($B63="","",SUMIFS(Revenus!$AH$5:$AH$1000,Revenus!$AD$5:$AD$1000,"&gt;="&amp;$B63,Revenus!$AD$5:$AD$1000,"&lt;="&amp;$C63))</f>
        <v/>
      </c>
      <c r="O63" s="285" t="str">
        <f>IF($B63="","",SUMIFS(Revenus!$AI$5:$AI$1000,Revenus!$AD$5:$AD$1000,"&gt;="&amp;$B63,Revenus!$AD$5:$AD$1000,"&lt;="&amp;$C63))</f>
        <v/>
      </c>
      <c r="P63" s="285" t="str">
        <f>IF($B63="","",SUMIFS(Dépenses!$AG$3:$AG$1006,Dépenses!$AE$3:$AE$1006,"&gt;="&amp;$B63,Dépenses!$AE$3:$AE$1006,"&lt;="&amp;$C63))</f>
        <v/>
      </c>
      <c r="Q63" s="285" t="str">
        <f>IF($B63="","",SUMIFS(Dépenses!$AH$3:$AH$1006,Dépenses!$AE$3:$AE$1006,"&gt;="&amp;$B63,Dépenses!$AE$3:$AE$1006,"&lt;="&amp;$C63))</f>
        <v/>
      </c>
      <c r="R63" s="284"/>
      <c r="S63" s="284"/>
      <c r="T63" s="284"/>
      <c r="U63" s="284"/>
      <c r="V63" s="126"/>
      <c r="W63" s="126"/>
      <c r="X63" s="126"/>
      <c r="Y63" s="126"/>
      <c r="Z63" s="131"/>
    </row>
    <row r="64" spans="1:26" ht="18.75" customHeight="1" x14ac:dyDescent="0.25">
      <c r="A64" s="283"/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5" t="str">
        <f>IF($B64="","",SUMIFS(Revenus!$AH$5:$AH$1000,Revenus!$AD$5:$AD$1000,"&gt;="&amp;$B64,Revenus!$AD$5:$AD$1000,"&lt;="&amp;$C64))</f>
        <v/>
      </c>
      <c r="O64" s="285" t="str">
        <f>IF($B64="","",SUMIFS(Revenus!$AI$5:$AI$1000,Revenus!$AD$5:$AD$1000,"&gt;="&amp;$B64,Revenus!$AD$5:$AD$1000,"&lt;="&amp;$C64))</f>
        <v/>
      </c>
      <c r="P64" s="285" t="str">
        <f>IF($B64="","",SUMIFS(Dépenses!$AG$3:$AG$1006,Dépenses!$AE$3:$AE$1006,"&gt;="&amp;$B64,Dépenses!$AE$3:$AE$1006,"&lt;="&amp;$C64))</f>
        <v/>
      </c>
      <c r="Q64" s="285" t="str">
        <f>IF($B64="","",SUMIFS(Dépenses!$AH$3:$AH$1006,Dépenses!$AE$3:$AE$1006,"&gt;="&amp;$B64,Dépenses!$AE$3:$AE$1006,"&lt;="&amp;$C64))</f>
        <v/>
      </c>
      <c r="R64" s="284"/>
      <c r="S64" s="284"/>
      <c r="T64" s="284"/>
      <c r="U64" s="284"/>
      <c r="V64" s="126"/>
      <c r="W64" s="126"/>
      <c r="X64" s="126"/>
      <c r="Y64" s="126"/>
      <c r="Z64" s="131"/>
    </row>
    <row r="65" spans="1:26" ht="18.75" customHeight="1" x14ac:dyDescent="0.25">
      <c r="A65" s="283"/>
      <c r="B65" s="284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5" t="str">
        <f>IF($B65="","",SUMIFS(Revenus!$AH$5:$AH$1000,Revenus!$AD$5:$AD$1000,"&gt;="&amp;$B65,Revenus!$AD$5:$AD$1000,"&lt;="&amp;$C65))</f>
        <v/>
      </c>
      <c r="O65" s="285" t="str">
        <f>IF($B65="","",SUMIFS(Revenus!$AI$5:$AI$1000,Revenus!$AD$5:$AD$1000,"&gt;="&amp;$B65,Revenus!$AD$5:$AD$1000,"&lt;="&amp;$C65))</f>
        <v/>
      </c>
      <c r="P65" s="285" t="str">
        <f>IF($B65="","",SUMIFS(Dépenses!$AG$3:$AG$1006,Dépenses!$AE$3:$AE$1006,"&gt;="&amp;$B65,Dépenses!$AE$3:$AE$1006,"&lt;="&amp;$C65))</f>
        <v/>
      </c>
      <c r="Q65" s="285" t="str">
        <f>IF($B65="","",SUMIFS(Dépenses!$AH$3:$AH$1006,Dépenses!$AE$3:$AE$1006,"&gt;="&amp;$B65,Dépenses!$AE$3:$AE$1006,"&lt;="&amp;$C65))</f>
        <v/>
      </c>
      <c r="R65" s="284"/>
      <c r="S65" s="284"/>
      <c r="T65" s="284"/>
      <c r="U65" s="284"/>
      <c r="V65" s="126"/>
      <c r="W65" s="126"/>
      <c r="X65" s="126"/>
      <c r="Y65" s="126"/>
      <c r="Z65" s="131"/>
    </row>
    <row r="66" spans="1:26" ht="18.75" customHeight="1" x14ac:dyDescent="0.25">
      <c r="A66" s="283"/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285" t="str">
        <f>IF($B66="","",SUMIFS(Revenus!$AH$5:$AH$1000,Revenus!$AD$5:$AD$1000,"&gt;="&amp;$B66,Revenus!$AD$5:$AD$1000,"&lt;="&amp;$C66))</f>
        <v/>
      </c>
      <c r="O66" s="285" t="str">
        <f>IF($B66="","",SUMIFS(Revenus!$AI$5:$AI$1000,Revenus!$AD$5:$AD$1000,"&gt;="&amp;$B66,Revenus!$AD$5:$AD$1000,"&lt;="&amp;$C66))</f>
        <v/>
      </c>
      <c r="P66" s="285" t="str">
        <f>IF($B66="","",SUMIFS(Dépenses!$AG$3:$AG$1006,Dépenses!$AE$3:$AE$1006,"&gt;="&amp;$B66,Dépenses!$AE$3:$AE$1006,"&lt;="&amp;$C66))</f>
        <v/>
      </c>
      <c r="Q66" s="285" t="str">
        <f>IF($B66="","",SUMIFS(Dépenses!$AH$3:$AH$1006,Dépenses!$AE$3:$AE$1006,"&gt;="&amp;$B66,Dépenses!$AE$3:$AE$1006,"&lt;="&amp;$C66))</f>
        <v/>
      </c>
      <c r="R66" s="284"/>
      <c r="S66" s="284"/>
      <c r="T66" s="284"/>
      <c r="U66" s="284"/>
      <c r="V66" s="126"/>
      <c r="W66" s="126"/>
      <c r="X66" s="126"/>
      <c r="Y66" s="126"/>
      <c r="Z66" s="131"/>
    </row>
    <row r="67" spans="1:26" ht="18.75" customHeight="1" x14ac:dyDescent="0.25">
      <c r="A67" s="283"/>
      <c r="B67" s="284"/>
      <c r="C67" s="284"/>
      <c r="D67" s="284"/>
      <c r="E67" s="284"/>
      <c r="F67" s="284"/>
      <c r="G67" s="284"/>
      <c r="H67" s="284"/>
      <c r="I67" s="284"/>
      <c r="J67" s="284"/>
      <c r="K67" s="284"/>
      <c r="L67" s="284"/>
      <c r="M67" s="284"/>
      <c r="N67" s="285" t="str">
        <f>IF($B67="","",SUMIFS(Revenus!$AH$5:$AH$1000,Revenus!$AD$5:$AD$1000,"&gt;="&amp;$B67,Revenus!$AD$5:$AD$1000,"&lt;="&amp;$C67))</f>
        <v/>
      </c>
      <c r="O67" s="285" t="str">
        <f>IF($B67="","",SUMIFS(Revenus!$AI$5:$AI$1000,Revenus!$AD$5:$AD$1000,"&gt;="&amp;$B67,Revenus!$AD$5:$AD$1000,"&lt;="&amp;$C67))</f>
        <v/>
      </c>
      <c r="P67" s="285" t="str">
        <f>IF($B67="","",SUMIFS(Dépenses!$AG$3:$AG$1006,Dépenses!$AE$3:$AE$1006,"&gt;="&amp;$B67,Dépenses!$AE$3:$AE$1006,"&lt;="&amp;$C67))</f>
        <v/>
      </c>
      <c r="Q67" s="285" t="str">
        <f>IF($B67="","",SUMIFS(Dépenses!$AH$3:$AH$1006,Dépenses!$AE$3:$AE$1006,"&gt;="&amp;$B67,Dépenses!$AE$3:$AE$1006,"&lt;="&amp;$C67))</f>
        <v/>
      </c>
      <c r="R67" s="284"/>
      <c r="S67" s="284"/>
      <c r="T67" s="284"/>
      <c r="U67" s="284"/>
      <c r="V67" s="126"/>
      <c r="W67" s="126"/>
      <c r="X67" s="126"/>
      <c r="Y67" s="126"/>
      <c r="Z67" s="131"/>
    </row>
    <row r="68" spans="1:26" ht="18.75" customHeight="1" x14ac:dyDescent="0.25">
      <c r="A68" s="283"/>
      <c r="B68" s="284"/>
      <c r="C68" s="284"/>
      <c r="D68" s="284"/>
      <c r="E68" s="284"/>
      <c r="F68" s="284"/>
      <c r="G68" s="284"/>
      <c r="H68" s="284"/>
      <c r="I68" s="284"/>
      <c r="J68" s="284"/>
      <c r="K68" s="284"/>
      <c r="L68" s="284"/>
      <c r="M68" s="284"/>
      <c r="N68" s="285" t="str">
        <f>IF($B68="","",SUMIFS(Revenus!$AH$5:$AH$1000,Revenus!$AD$5:$AD$1000,"&gt;="&amp;$B68,Revenus!$AD$5:$AD$1000,"&lt;="&amp;$C68))</f>
        <v/>
      </c>
      <c r="O68" s="285" t="str">
        <f>IF($B68="","",SUMIFS(Revenus!$AI$5:$AI$1000,Revenus!$AD$5:$AD$1000,"&gt;="&amp;$B68,Revenus!$AD$5:$AD$1000,"&lt;="&amp;$C68))</f>
        <v/>
      </c>
      <c r="P68" s="285" t="str">
        <f>IF($B68="","",SUMIFS(Dépenses!$AG$3:$AG$1006,Dépenses!$AE$3:$AE$1006,"&gt;="&amp;$B68,Dépenses!$AE$3:$AE$1006,"&lt;="&amp;$C68))</f>
        <v/>
      </c>
      <c r="Q68" s="285" t="str">
        <f>IF($B68="","",SUMIFS(Dépenses!$AH$3:$AH$1006,Dépenses!$AE$3:$AE$1006,"&gt;="&amp;$B68,Dépenses!$AE$3:$AE$1006,"&lt;="&amp;$C68))</f>
        <v/>
      </c>
      <c r="R68" s="284"/>
      <c r="S68" s="284"/>
      <c r="T68" s="284"/>
      <c r="U68" s="284"/>
      <c r="V68" s="126"/>
      <c r="W68" s="126"/>
      <c r="X68" s="126"/>
      <c r="Y68" s="126"/>
      <c r="Z68" s="131"/>
    </row>
    <row r="69" spans="1:26" ht="18.75" customHeight="1" x14ac:dyDescent="0.25">
      <c r="A69" s="283"/>
      <c r="B69" s="284"/>
      <c r="C69" s="284"/>
      <c r="D69" s="284"/>
      <c r="E69" s="284"/>
      <c r="F69" s="284"/>
      <c r="G69" s="284"/>
      <c r="H69" s="284"/>
      <c r="I69" s="284"/>
      <c r="J69" s="284"/>
      <c r="K69" s="284"/>
      <c r="L69" s="284"/>
      <c r="M69" s="284"/>
      <c r="N69" s="285" t="str">
        <f>IF($B69="","",SUMIFS(Revenus!$AH$5:$AH$1000,Revenus!$AD$5:$AD$1000,"&gt;="&amp;$B69,Revenus!$AD$5:$AD$1000,"&lt;="&amp;$C69))</f>
        <v/>
      </c>
      <c r="O69" s="285" t="str">
        <f>IF($B69="","",SUMIFS(Revenus!$AI$5:$AI$1000,Revenus!$AD$5:$AD$1000,"&gt;="&amp;$B69,Revenus!$AD$5:$AD$1000,"&lt;="&amp;$C69))</f>
        <v/>
      </c>
      <c r="P69" s="285" t="str">
        <f>IF($B69="","",SUMIFS(Dépenses!$AG$3:$AG$1006,Dépenses!$AE$3:$AE$1006,"&gt;="&amp;$B69,Dépenses!$AE$3:$AE$1006,"&lt;="&amp;$C69))</f>
        <v/>
      </c>
      <c r="Q69" s="285" t="str">
        <f>IF($B69="","",SUMIFS(Dépenses!$AH$3:$AH$1006,Dépenses!$AE$3:$AE$1006,"&gt;="&amp;$B69,Dépenses!$AE$3:$AE$1006,"&lt;="&amp;$C69))</f>
        <v/>
      </c>
      <c r="R69" s="284"/>
      <c r="S69" s="284"/>
      <c r="T69" s="284"/>
      <c r="U69" s="284"/>
      <c r="V69" s="126"/>
      <c r="W69" s="126"/>
      <c r="X69" s="126"/>
      <c r="Y69" s="126"/>
      <c r="Z69" s="131"/>
    </row>
    <row r="70" spans="1:26" ht="18.75" customHeight="1" x14ac:dyDescent="0.25">
      <c r="A70" s="283"/>
      <c r="B70" s="284"/>
      <c r="C70" s="284"/>
      <c r="D70" s="284"/>
      <c r="E70" s="284"/>
      <c r="F70" s="284"/>
      <c r="G70" s="284"/>
      <c r="H70" s="284"/>
      <c r="I70" s="284"/>
      <c r="J70" s="284"/>
      <c r="K70" s="284"/>
      <c r="L70" s="284"/>
      <c r="M70" s="284"/>
      <c r="N70" s="285" t="str">
        <f>IF($B70="","",SUMIFS(Revenus!$AH$5:$AH$1000,Revenus!$AD$5:$AD$1000,"&gt;="&amp;$B70,Revenus!$AD$5:$AD$1000,"&lt;="&amp;$C70))</f>
        <v/>
      </c>
      <c r="O70" s="285" t="str">
        <f>IF($B70="","",SUMIFS(Revenus!$AI$5:$AI$1000,Revenus!$AD$5:$AD$1000,"&gt;="&amp;$B70,Revenus!$AD$5:$AD$1000,"&lt;="&amp;$C70))</f>
        <v/>
      </c>
      <c r="P70" s="285" t="str">
        <f>IF($B70="","",SUMIFS(Dépenses!$AG$3:$AG$1006,Dépenses!$AE$3:$AE$1006,"&gt;="&amp;$B70,Dépenses!$AE$3:$AE$1006,"&lt;="&amp;$C70))</f>
        <v/>
      </c>
      <c r="Q70" s="285" t="str">
        <f>IF($B70="","",SUMIFS(Dépenses!$AH$3:$AH$1006,Dépenses!$AE$3:$AE$1006,"&gt;="&amp;$B70,Dépenses!$AE$3:$AE$1006,"&lt;="&amp;$C70))</f>
        <v/>
      </c>
      <c r="R70" s="284"/>
      <c r="S70" s="284"/>
      <c r="T70" s="284"/>
      <c r="U70" s="284"/>
      <c r="V70" s="126"/>
      <c r="W70" s="126"/>
      <c r="X70" s="126"/>
      <c r="Y70" s="126"/>
      <c r="Z70" s="131"/>
    </row>
    <row r="71" spans="1:26" ht="18.75" customHeight="1" x14ac:dyDescent="0.25">
      <c r="A71" s="283"/>
      <c r="B71" s="284"/>
      <c r="C71" s="284"/>
      <c r="D71" s="284"/>
      <c r="E71" s="284"/>
      <c r="F71" s="284"/>
      <c r="G71" s="284"/>
      <c r="H71" s="284"/>
      <c r="I71" s="284"/>
      <c r="J71" s="284"/>
      <c r="K71" s="284"/>
      <c r="L71" s="284"/>
      <c r="M71" s="284"/>
      <c r="N71" s="285" t="str">
        <f>IF($B71="","",SUMIFS(Revenus!$AH$5:$AH$1000,Revenus!$AD$5:$AD$1000,"&gt;="&amp;$B71,Revenus!$AD$5:$AD$1000,"&lt;="&amp;$C71))</f>
        <v/>
      </c>
      <c r="O71" s="285" t="str">
        <f>IF($B71="","",SUMIFS(Revenus!$AI$5:$AI$1000,Revenus!$AD$5:$AD$1000,"&gt;="&amp;$B71,Revenus!$AD$5:$AD$1000,"&lt;="&amp;$C71))</f>
        <v/>
      </c>
      <c r="P71" s="285" t="str">
        <f>IF($B71="","",SUMIFS(Dépenses!$AG$3:$AG$1006,Dépenses!$AE$3:$AE$1006,"&gt;="&amp;$B71,Dépenses!$AE$3:$AE$1006,"&lt;="&amp;$C71))</f>
        <v/>
      </c>
      <c r="Q71" s="285" t="str">
        <f>IF($B71="","",SUMIFS(Dépenses!$AH$3:$AH$1006,Dépenses!$AE$3:$AE$1006,"&gt;="&amp;$B71,Dépenses!$AE$3:$AE$1006,"&lt;="&amp;$C71))</f>
        <v/>
      </c>
      <c r="R71" s="284"/>
      <c r="S71" s="284"/>
      <c r="T71" s="284"/>
      <c r="U71" s="284"/>
      <c r="V71" s="126"/>
      <c r="W71" s="126"/>
      <c r="X71" s="126"/>
      <c r="Y71" s="126"/>
      <c r="Z71" s="131"/>
    </row>
    <row r="72" spans="1:26" ht="18.75" customHeight="1" x14ac:dyDescent="0.25">
      <c r="A72" s="283"/>
      <c r="B72" s="284"/>
      <c r="C72" s="284"/>
      <c r="D72" s="284"/>
      <c r="E72" s="284"/>
      <c r="F72" s="284"/>
      <c r="G72" s="284"/>
      <c r="H72" s="284"/>
      <c r="I72" s="284"/>
      <c r="J72" s="284"/>
      <c r="K72" s="284"/>
      <c r="L72" s="284"/>
      <c r="M72" s="284"/>
      <c r="N72" s="285" t="str">
        <f>IF($B72="","",SUMIFS(Revenus!$AH$5:$AH$1000,Revenus!$AD$5:$AD$1000,"&gt;="&amp;$B72,Revenus!$AD$5:$AD$1000,"&lt;="&amp;$C72))</f>
        <v/>
      </c>
      <c r="O72" s="285" t="str">
        <f>IF($B72="","",SUMIFS(Revenus!$AI$5:$AI$1000,Revenus!$AD$5:$AD$1000,"&gt;="&amp;$B72,Revenus!$AD$5:$AD$1000,"&lt;="&amp;$C72))</f>
        <v/>
      </c>
      <c r="P72" s="285" t="str">
        <f>IF($B72="","",SUMIFS(Dépenses!$AG$3:$AG$1006,Dépenses!$AE$3:$AE$1006,"&gt;="&amp;$B72,Dépenses!$AE$3:$AE$1006,"&lt;="&amp;$C72))</f>
        <v/>
      </c>
      <c r="Q72" s="285" t="str">
        <f>IF($B72="","",SUMIFS(Dépenses!$AH$3:$AH$1006,Dépenses!$AE$3:$AE$1006,"&gt;="&amp;$B72,Dépenses!$AE$3:$AE$1006,"&lt;="&amp;$C72))</f>
        <v/>
      </c>
      <c r="R72" s="284"/>
      <c r="S72" s="284"/>
      <c r="T72" s="284"/>
      <c r="U72" s="284"/>
      <c r="V72" s="126"/>
      <c r="W72" s="126"/>
      <c r="X72" s="126"/>
      <c r="Y72" s="126"/>
      <c r="Z72" s="131"/>
    </row>
    <row r="73" spans="1:26" ht="18.75" customHeight="1" x14ac:dyDescent="0.25">
      <c r="A73" s="283"/>
      <c r="B73" s="284"/>
      <c r="C73" s="284"/>
      <c r="D73" s="284"/>
      <c r="E73" s="284"/>
      <c r="F73" s="284"/>
      <c r="G73" s="284"/>
      <c r="H73" s="284"/>
      <c r="I73" s="284"/>
      <c r="J73" s="284"/>
      <c r="K73" s="284"/>
      <c r="L73" s="284"/>
      <c r="M73" s="284"/>
      <c r="N73" s="285" t="str">
        <f>IF($B73="","",SUMIFS(Revenus!$AH$5:$AH$1000,Revenus!$AD$5:$AD$1000,"&gt;="&amp;$B73,Revenus!$AD$5:$AD$1000,"&lt;="&amp;$C73))</f>
        <v/>
      </c>
      <c r="O73" s="285" t="str">
        <f>IF($B73="","",SUMIFS(Revenus!$AI$5:$AI$1000,Revenus!$AD$5:$AD$1000,"&gt;="&amp;$B73,Revenus!$AD$5:$AD$1000,"&lt;="&amp;$C73))</f>
        <v/>
      </c>
      <c r="P73" s="285" t="str">
        <f>IF($B73="","",SUMIFS(Dépenses!$AG$3:$AG$1006,Dépenses!$AE$3:$AE$1006,"&gt;="&amp;$B73,Dépenses!$AE$3:$AE$1006,"&lt;="&amp;$C73))</f>
        <v/>
      </c>
      <c r="Q73" s="285" t="str">
        <f>IF($B73="","",SUMIFS(Dépenses!$AH$3:$AH$1006,Dépenses!$AE$3:$AE$1006,"&gt;="&amp;$B73,Dépenses!$AE$3:$AE$1006,"&lt;="&amp;$C73))</f>
        <v/>
      </c>
      <c r="R73" s="284"/>
      <c r="S73" s="284"/>
      <c r="T73" s="284"/>
      <c r="U73" s="284"/>
      <c r="V73" s="126"/>
      <c r="W73" s="126"/>
      <c r="X73" s="126"/>
      <c r="Y73" s="126"/>
      <c r="Z73" s="131"/>
    </row>
    <row r="74" spans="1:26" ht="18.75" customHeight="1" x14ac:dyDescent="0.25">
      <c r="A74" s="283"/>
      <c r="B74" s="284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285" t="str">
        <f>IF($B74="","",SUMIFS(Revenus!$AH$5:$AH$1000,Revenus!$AD$5:$AD$1000,"&gt;="&amp;$B74,Revenus!$AD$5:$AD$1000,"&lt;="&amp;$C74))</f>
        <v/>
      </c>
      <c r="O74" s="285" t="str">
        <f>IF($B74="","",SUMIFS(Revenus!$AI$5:$AI$1000,Revenus!$AD$5:$AD$1000,"&gt;="&amp;$B74,Revenus!$AD$5:$AD$1000,"&lt;="&amp;$C74))</f>
        <v/>
      </c>
      <c r="P74" s="285" t="str">
        <f>IF($B74="","",SUMIFS(Dépenses!$AG$3:$AG$1006,Dépenses!$AE$3:$AE$1006,"&gt;="&amp;$B74,Dépenses!$AE$3:$AE$1006,"&lt;="&amp;$C74))</f>
        <v/>
      </c>
      <c r="Q74" s="285" t="str">
        <f>IF($B74="","",SUMIFS(Dépenses!$AH$3:$AH$1006,Dépenses!$AE$3:$AE$1006,"&gt;="&amp;$B74,Dépenses!$AE$3:$AE$1006,"&lt;="&amp;$C74))</f>
        <v/>
      </c>
      <c r="R74" s="284"/>
      <c r="S74" s="284"/>
      <c r="T74" s="284"/>
      <c r="U74" s="284"/>
      <c r="V74" s="126"/>
      <c r="W74" s="126"/>
      <c r="X74" s="126"/>
      <c r="Y74" s="126"/>
      <c r="Z74" s="131"/>
    </row>
    <row r="75" spans="1:26" ht="18.75" customHeight="1" x14ac:dyDescent="0.25">
      <c r="A75" s="283"/>
      <c r="B75" s="284"/>
      <c r="C75" s="284"/>
      <c r="D75" s="284"/>
      <c r="E75" s="284"/>
      <c r="F75" s="284"/>
      <c r="G75" s="284"/>
      <c r="H75" s="284"/>
      <c r="I75" s="284"/>
      <c r="J75" s="284"/>
      <c r="K75" s="284"/>
      <c r="L75" s="284"/>
      <c r="M75" s="284"/>
      <c r="N75" s="285" t="str">
        <f>IF($B75="","",SUMIFS(Revenus!$AH$5:$AH$1000,Revenus!$AD$5:$AD$1000,"&gt;="&amp;$B75,Revenus!$AD$5:$AD$1000,"&lt;="&amp;$C75))</f>
        <v/>
      </c>
      <c r="O75" s="285" t="str">
        <f>IF($B75="","",SUMIFS(Revenus!$AI$5:$AI$1000,Revenus!$AD$5:$AD$1000,"&gt;="&amp;$B75,Revenus!$AD$5:$AD$1000,"&lt;="&amp;$C75))</f>
        <v/>
      </c>
      <c r="P75" s="285" t="str">
        <f>IF($B75="","",SUMIFS(Dépenses!$AG$3:$AG$1006,Dépenses!$AE$3:$AE$1006,"&gt;="&amp;$B75,Dépenses!$AE$3:$AE$1006,"&lt;="&amp;$C75))</f>
        <v/>
      </c>
      <c r="Q75" s="285" t="str">
        <f>IF($B75="","",SUMIFS(Dépenses!$AH$3:$AH$1006,Dépenses!$AE$3:$AE$1006,"&gt;="&amp;$B75,Dépenses!$AE$3:$AE$1006,"&lt;="&amp;$C75))</f>
        <v/>
      </c>
      <c r="R75" s="284"/>
      <c r="S75" s="284"/>
      <c r="T75" s="284"/>
      <c r="U75" s="284"/>
      <c r="V75" s="126"/>
      <c r="W75" s="126"/>
      <c r="X75" s="126"/>
      <c r="Y75" s="126"/>
      <c r="Z75" s="131"/>
    </row>
    <row r="76" spans="1:26" ht="18.75" customHeight="1" x14ac:dyDescent="0.25">
      <c r="A76" s="283"/>
      <c r="B76" s="284"/>
      <c r="C76" s="284"/>
      <c r="D76" s="284"/>
      <c r="E76" s="284"/>
      <c r="F76" s="284"/>
      <c r="G76" s="284"/>
      <c r="H76" s="284"/>
      <c r="I76" s="284"/>
      <c r="J76" s="284"/>
      <c r="K76" s="284"/>
      <c r="L76" s="284"/>
      <c r="M76" s="284"/>
      <c r="N76" s="285" t="str">
        <f>IF($B76="","",SUMIFS(Revenus!$AH$5:$AH$1000,Revenus!$AD$5:$AD$1000,"&gt;="&amp;$B76,Revenus!$AD$5:$AD$1000,"&lt;="&amp;$C76))</f>
        <v/>
      </c>
      <c r="O76" s="285" t="str">
        <f>IF($B76="","",SUMIFS(Revenus!$AI$5:$AI$1000,Revenus!$AD$5:$AD$1000,"&gt;="&amp;$B76,Revenus!$AD$5:$AD$1000,"&lt;="&amp;$C76))</f>
        <v/>
      </c>
      <c r="P76" s="285" t="str">
        <f>IF($B76="","",SUMIFS(Dépenses!$AG$3:$AG$1006,Dépenses!$AE$3:$AE$1006,"&gt;="&amp;$B76,Dépenses!$AE$3:$AE$1006,"&lt;="&amp;$C76))</f>
        <v/>
      </c>
      <c r="Q76" s="285" t="str">
        <f>IF($B76="","",SUMIFS(Dépenses!$AH$3:$AH$1006,Dépenses!$AE$3:$AE$1006,"&gt;="&amp;$B76,Dépenses!$AE$3:$AE$1006,"&lt;="&amp;$C76))</f>
        <v/>
      </c>
      <c r="R76" s="284"/>
      <c r="S76" s="284"/>
      <c r="T76" s="284"/>
      <c r="U76" s="284"/>
      <c r="V76" s="126"/>
      <c r="W76" s="126"/>
      <c r="X76" s="126"/>
      <c r="Y76" s="126"/>
      <c r="Z76" s="131"/>
    </row>
    <row r="77" spans="1:26" ht="18.75" customHeight="1" x14ac:dyDescent="0.25">
      <c r="A77" s="283"/>
      <c r="B77" s="284"/>
      <c r="C77" s="284"/>
      <c r="D77" s="284"/>
      <c r="E77" s="284"/>
      <c r="F77" s="284"/>
      <c r="G77" s="284"/>
      <c r="H77" s="284"/>
      <c r="I77" s="284"/>
      <c r="J77" s="284"/>
      <c r="K77" s="284"/>
      <c r="L77" s="284"/>
      <c r="M77" s="284"/>
      <c r="N77" s="285" t="str">
        <f>IF($B77="","",SUMIFS(Revenus!$AH$5:$AH$1000,Revenus!$AD$5:$AD$1000,"&gt;="&amp;$B77,Revenus!$AD$5:$AD$1000,"&lt;="&amp;$C77))</f>
        <v/>
      </c>
      <c r="O77" s="285" t="str">
        <f>IF($B77="","",SUMIFS(Revenus!$AI$5:$AI$1000,Revenus!$AD$5:$AD$1000,"&gt;="&amp;$B77,Revenus!$AD$5:$AD$1000,"&lt;="&amp;$C77))</f>
        <v/>
      </c>
      <c r="P77" s="285" t="str">
        <f>IF($B77="","",SUMIFS(Dépenses!$AG$3:$AG$1006,Dépenses!$AE$3:$AE$1006,"&gt;="&amp;$B77,Dépenses!$AE$3:$AE$1006,"&lt;="&amp;$C77))</f>
        <v/>
      </c>
      <c r="Q77" s="285" t="str">
        <f>IF($B77="","",SUMIFS(Dépenses!$AH$3:$AH$1006,Dépenses!$AE$3:$AE$1006,"&gt;="&amp;$B77,Dépenses!$AE$3:$AE$1006,"&lt;="&amp;$C77))</f>
        <v/>
      </c>
      <c r="R77" s="284"/>
      <c r="S77" s="284"/>
      <c r="T77" s="284"/>
      <c r="U77" s="284"/>
      <c r="V77" s="126"/>
      <c r="W77" s="126"/>
      <c r="X77" s="126"/>
      <c r="Y77" s="126"/>
      <c r="Z77" s="131"/>
    </row>
    <row r="78" spans="1:26" ht="18.75" customHeight="1" x14ac:dyDescent="0.25">
      <c r="A78" s="283"/>
      <c r="B78" s="284"/>
      <c r="C78" s="284"/>
      <c r="D78" s="284"/>
      <c r="E78" s="284"/>
      <c r="F78" s="284"/>
      <c r="G78" s="284"/>
      <c r="H78" s="284"/>
      <c r="I78" s="284"/>
      <c r="J78" s="284"/>
      <c r="K78" s="284"/>
      <c r="L78" s="284"/>
      <c r="M78" s="284"/>
      <c r="N78" s="285" t="str">
        <f>IF($B78="","",SUMIFS(Revenus!$AH$5:$AH$1000,Revenus!$AD$5:$AD$1000,"&gt;="&amp;$B78,Revenus!$AD$5:$AD$1000,"&lt;="&amp;$C78))</f>
        <v/>
      </c>
      <c r="O78" s="285" t="str">
        <f>IF($B78="","",SUMIFS(Revenus!$AI$5:$AI$1000,Revenus!$AD$5:$AD$1000,"&gt;="&amp;$B78,Revenus!$AD$5:$AD$1000,"&lt;="&amp;$C78))</f>
        <v/>
      </c>
      <c r="P78" s="285" t="str">
        <f>IF($B78="","",SUMIFS(Dépenses!$AG$3:$AG$1006,Dépenses!$AE$3:$AE$1006,"&gt;="&amp;$B78,Dépenses!$AE$3:$AE$1006,"&lt;="&amp;$C78))</f>
        <v/>
      </c>
      <c r="Q78" s="285" t="str">
        <f>IF($B78="","",SUMIFS(Dépenses!$AH$3:$AH$1006,Dépenses!$AE$3:$AE$1006,"&gt;="&amp;$B78,Dépenses!$AE$3:$AE$1006,"&lt;="&amp;$C78))</f>
        <v/>
      </c>
      <c r="R78" s="284"/>
      <c r="S78" s="284"/>
      <c r="T78" s="284"/>
      <c r="U78" s="284"/>
      <c r="V78" s="126"/>
      <c r="W78" s="126"/>
      <c r="X78" s="126"/>
      <c r="Y78" s="126"/>
      <c r="Z78" s="131"/>
    </row>
    <row r="79" spans="1:26" ht="18.75" customHeight="1" x14ac:dyDescent="0.25">
      <c r="A79" s="283"/>
      <c r="B79" s="284"/>
      <c r="C79" s="284"/>
      <c r="D79" s="284"/>
      <c r="E79" s="284"/>
      <c r="F79" s="284"/>
      <c r="G79" s="284"/>
      <c r="H79" s="284"/>
      <c r="I79" s="284"/>
      <c r="J79" s="284"/>
      <c r="K79" s="284"/>
      <c r="L79" s="284"/>
      <c r="M79" s="284"/>
      <c r="N79" s="285" t="str">
        <f>IF($B79="","",SUMIFS(Revenus!$AH$5:$AH$1000,Revenus!$AD$5:$AD$1000,"&gt;="&amp;$B79,Revenus!$AD$5:$AD$1000,"&lt;="&amp;$C79))</f>
        <v/>
      </c>
      <c r="O79" s="285" t="str">
        <f>IF($B79="","",SUMIFS(Revenus!$AI$5:$AI$1000,Revenus!$AD$5:$AD$1000,"&gt;="&amp;$B79,Revenus!$AD$5:$AD$1000,"&lt;="&amp;$C79))</f>
        <v/>
      </c>
      <c r="P79" s="285" t="str">
        <f>IF($B79="","",SUMIFS(Dépenses!$AG$3:$AG$1006,Dépenses!$AE$3:$AE$1006,"&gt;="&amp;$B79,Dépenses!$AE$3:$AE$1006,"&lt;="&amp;$C79))</f>
        <v/>
      </c>
      <c r="Q79" s="285" t="str">
        <f>IF($B79="","",SUMIFS(Dépenses!$AH$3:$AH$1006,Dépenses!$AE$3:$AE$1006,"&gt;="&amp;$B79,Dépenses!$AE$3:$AE$1006,"&lt;="&amp;$C79))</f>
        <v/>
      </c>
      <c r="R79" s="284"/>
      <c r="S79" s="284"/>
      <c r="T79" s="284"/>
      <c r="U79" s="284"/>
      <c r="V79" s="126"/>
      <c r="W79" s="126"/>
      <c r="X79" s="126"/>
      <c r="Y79" s="126"/>
      <c r="Z79" s="131"/>
    </row>
    <row r="80" spans="1:26" ht="18.75" customHeight="1" x14ac:dyDescent="0.25">
      <c r="A80" s="283"/>
      <c r="B80" s="284"/>
      <c r="C80" s="284"/>
      <c r="D80" s="284"/>
      <c r="E80" s="284"/>
      <c r="F80" s="284"/>
      <c r="G80" s="284"/>
      <c r="H80" s="284"/>
      <c r="I80" s="284"/>
      <c r="J80" s="284"/>
      <c r="K80" s="284"/>
      <c r="L80" s="284"/>
      <c r="M80" s="284"/>
      <c r="N80" s="285" t="str">
        <f>IF($B80="","",SUMIFS(Revenus!$AH$5:$AH$1000,Revenus!$AD$5:$AD$1000,"&gt;="&amp;$B80,Revenus!$AD$5:$AD$1000,"&lt;="&amp;$C80))</f>
        <v/>
      </c>
      <c r="O80" s="285" t="str">
        <f>IF($B80="","",SUMIFS(Revenus!$AI$5:$AI$1000,Revenus!$AD$5:$AD$1000,"&gt;="&amp;$B80,Revenus!$AD$5:$AD$1000,"&lt;="&amp;$C80))</f>
        <v/>
      </c>
      <c r="P80" s="285" t="str">
        <f>IF($B80="","",SUMIFS(Dépenses!$AG$3:$AG$1006,Dépenses!$AE$3:$AE$1006,"&gt;="&amp;$B80,Dépenses!$AE$3:$AE$1006,"&lt;="&amp;$C80))</f>
        <v/>
      </c>
      <c r="Q80" s="285" t="str">
        <f>IF($B80="","",SUMIFS(Dépenses!$AH$3:$AH$1006,Dépenses!$AE$3:$AE$1006,"&gt;="&amp;$B80,Dépenses!$AE$3:$AE$1006,"&lt;="&amp;$C80))</f>
        <v/>
      </c>
      <c r="R80" s="284"/>
      <c r="S80" s="284"/>
      <c r="T80" s="284"/>
      <c r="U80" s="284"/>
      <c r="V80" s="126"/>
      <c r="W80" s="126"/>
      <c r="X80" s="126"/>
      <c r="Y80" s="126"/>
      <c r="Z80" s="131"/>
    </row>
    <row r="81" spans="1:26" ht="18.75" customHeight="1" x14ac:dyDescent="0.25">
      <c r="A81" s="283"/>
      <c r="B81" s="284"/>
      <c r="C81" s="284"/>
      <c r="D81" s="284"/>
      <c r="E81" s="284"/>
      <c r="F81" s="284"/>
      <c r="G81" s="284"/>
      <c r="H81" s="284"/>
      <c r="I81" s="284"/>
      <c r="J81" s="284"/>
      <c r="K81" s="284"/>
      <c r="L81" s="284"/>
      <c r="M81" s="284"/>
      <c r="N81" s="285" t="str">
        <f>IF($B81="","",SUMIFS(Revenus!$AH$5:$AH$1000,Revenus!$AD$5:$AD$1000,"&gt;="&amp;$B81,Revenus!$AD$5:$AD$1000,"&lt;="&amp;$C81))</f>
        <v/>
      </c>
      <c r="O81" s="285" t="str">
        <f>IF($B81="","",SUMIFS(Revenus!$AI$5:$AI$1000,Revenus!$AD$5:$AD$1000,"&gt;="&amp;$B81,Revenus!$AD$5:$AD$1000,"&lt;="&amp;$C81))</f>
        <v/>
      </c>
      <c r="P81" s="285" t="str">
        <f>IF($B81="","",SUMIFS(Dépenses!$AG$3:$AG$1006,Dépenses!$AE$3:$AE$1006,"&gt;="&amp;$B81,Dépenses!$AE$3:$AE$1006,"&lt;="&amp;$C81))</f>
        <v/>
      </c>
      <c r="Q81" s="285" t="str">
        <f>IF($B81="","",SUMIFS(Dépenses!$AH$3:$AH$1006,Dépenses!$AE$3:$AE$1006,"&gt;="&amp;$B81,Dépenses!$AE$3:$AE$1006,"&lt;="&amp;$C81))</f>
        <v/>
      </c>
      <c r="R81" s="284"/>
      <c r="S81" s="284"/>
      <c r="T81" s="284"/>
      <c r="U81" s="284"/>
      <c r="V81" s="126"/>
      <c r="W81" s="126"/>
      <c r="X81" s="126"/>
      <c r="Y81" s="126"/>
      <c r="Z81" s="131"/>
    </row>
    <row r="82" spans="1:26" ht="18.75" customHeight="1" x14ac:dyDescent="0.25">
      <c r="A82" s="283"/>
      <c r="B82" s="284"/>
      <c r="C82" s="284"/>
      <c r="D82" s="284"/>
      <c r="E82" s="284"/>
      <c r="F82" s="284"/>
      <c r="G82" s="284"/>
      <c r="H82" s="284"/>
      <c r="I82" s="284"/>
      <c r="J82" s="284"/>
      <c r="K82" s="284"/>
      <c r="L82" s="284"/>
      <c r="M82" s="284"/>
      <c r="N82" s="285" t="str">
        <f>IF($B82="","",SUMIFS(Revenus!$AH$5:$AH$1000,Revenus!$AD$5:$AD$1000,"&gt;="&amp;$B82,Revenus!$AD$5:$AD$1000,"&lt;="&amp;$C82))</f>
        <v/>
      </c>
      <c r="O82" s="285" t="str">
        <f>IF($B82="","",SUMIFS(Revenus!$AI$5:$AI$1000,Revenus!$AD$5:$AD$1000,"&gt;="&amp;$B82,Revenus!$AD$5:$AD$1000,"&lt;="&amp;$C82))</f>
        <v/>
      </c>
      <c r="P82" s="285" t="str">
        <f>IF($B82="","",SUMIFS(Dépenses!$AG$3:$AG$1006,Dépenses!$AE$3:$AE$1006,"&gt;="&amp;$B82,Dépenses!$AE$3:$AE$1006,"&lt;="&amp;$C82))</f>
        <v/>
      </c>
      <c r="Q82" s="285" t="str">
        <f>IF($B82="","",SUMIFS(Dépenses!$AH$3:$AH$1006,Dépenses!$AE$3:$AE$1006,"&gt;="&amp;$B82,Dépenses!$AE$3:$AE$1006,"&lt;="&amp;$C82))</f>
        <v/>
      </c>
      <c r="R82" s="284"/>
      <c r="S82" s="284"/>
      <c r="T82" s="284"/>
      <c r="U82" s="284"/>
      <c r="V82" s="126"/>
      <c r="W82" s="126"/>
      <c r="X82" s="126"/>
      <c r="Y82" s="126"/>
      <c r="Z82" s="131"/>
    </row>
    <row r="83" spans="1:26" ht="18.75" customHeight="1" x14ac:dyDescent="0.25">
      <c r="A83" s="283"/>
      <c r="B83" s="284"/>
      <c r="C83" s="284"/>
      <c r="D83" s="284"/>
      <c r="E83" s="284"/>
      <c r="F83" s="284"/>
      <c r="G83" s="284"/>
      <c r="H83" s="284"/>
      <c r="I83" s="284"/>
      <c r="J83" s="284"/>
      <c r="K83" s="284"/>
      <c r="L83" s="284"/>
      <c r="M83" s="284"/>
      <c r="N83" s="285" t="str">
        <f>IF($B83="","",SUMIFS(Revenus!$AH$5:$AH$1000,Revenus!$AD$5:$AD$1000,"&gt;="&amp;$B83,Revenus!$AD$5:$AD$1000,"&lt;="&amp;$C83))</f>
        <v/>
      </c>
      <c r="O83" s="285" t="str">
        <f>IF($B83="","",SUMIFS(Revenus!$AI$5:$AI$1000,Revenus!$AD$5:$AD$1000,"&gt;="&amp;$B83,Revenus!$AD$5:$AD$1000,"&lt;="&amp;$C83))</f>
        <v/>
      </c>
      <c r="P83" s="285" t="str">
        <f>IF($B83="","",SUMIFS(Dépenses!$AG$3:$AG$1006,Dépenses!$AE$3:$AE$1006,"&gt;="&amp;$B83,Dépenses!$AE$3:$AE$1006,"&lt;="&amp;$C83))</f>
        <v/>
      </c>
      <c r="Q83" s="285" t="str">
        <f>IF($B83="","",SUMIFS(Dépenses!$AH$3:$AH$1006,Dépenses!$AE$3:$AE$1006,"&gt;="&amp;$B83,Dépenses!$AE$3:$AE$1006,"&lt;="&amp;$C83))</f>
        <v/>
      </c>
      <c r="R83" s="284"/>
      <c r="S83" s="284"/>
      <c r="T83" s="284"/>
      <c r="U83" s="284"/>
      <c r="V83" s="126"/>
      <c r="W83" s="126"/>
      <c r="X83" s="126"/>
      <c r="Y83" s="126"/>
      <c r="Z83" s="131"/>
    </row>
    <row r="84" spans="1:26" ht="18.75" customHeight="1" x14ac:dyDescent="0.25">
      <c r="A84" s="283"/>
      <c r="B84" s="284"/>
      <c r="C84" s="284"/>
      <c r="D84" s="284"/>
      <c r="E84" s="284"/>
      <c r="F84" s="284"/>
      <c r="G84" s="284"/>
      <c r="H84" s="284"/>
      <c r="I84" s="284"/>
      <c r="J84" s="284"/>
      <c r="K84" s="284"/>
      <c r="L84" s="284"/>
      <c r="M84" s="284"/>
      <c r="N84" s="285" t="str">
        <f>IF($B84="","",SUMIFS(Revenus!$AH$5:$AH$1000,Revenus!$AD$5:$AD$1000,"&gt;="&amp;$B84,Revenus!$AD$5:$AD$1000,"&lt;="&amp;$C84))</f>
        <v/>
      </c>
      <c r="O84" s="285" t="str">
        <f>IF($B84="","",SUMIFS(Revenus!$AI$5:$AI$1000,Revenus!$AD$5:$AD$1000,"&gt;="&amp;$B84,Revenus!$AD$5:$AD$1000,"&lt;="&amp;$C84))</f>
        <v/>
      </c>
      <c r="P84" s="285" t="str">
        <f>IF($B84="","",SUMIFS(Dépenses!$AG$3:$AG$1006,Dépenses!$AE$3:$AE$1006,"&gt;="&amp;$B84,Dépenses!$AE$3:$AE$1006,"&lt;="&amp;$C84))</f>
        <v/>
      </c>
      <c r="Q84" s="285" t="str">
        <f>IF($B84="","",SUMIFS(Dépenses!$AH$3:$AH$1006,Dépenses!$AE$3:$AE$1006,"&gt;="&amp;$B84,Dépenses!$AE$3:$AE$1006,"&lt;="&amp;$C84))</f>
        <v/>
      </c>
      <c r="R84" s="284"/>
      <c r="S84" s="284"/>
      <c r="T84" s="284"/>
      <c r="U84" s="284"/>
      <c r="V84" s="126"/>
      <c r="W84" s="126"/>
      <c r="X84" s="126"/>
      <c r="Y84" s="126"/>
      <c r="Z84" s="131"/>
    </row>
    <row r="85" spans="1:26" ht="18.75" customHeight="1" x14ac:dyDescent="0.25">
      <c r="A85" s="283"/>
      <c r="B85" s="284"/>
      <c r="C85" s="284"/>
      <c r="D85" s="284"/>
      <c r="E85" s="284"/>
      <c r="F85" s="284"/>
      <c r="G85" s="284"/>
      <c r="H85" s="284"/>
      <c r="I85" s="284"/>
      <c r="J85" s="284"/>
      <c r="K85" s="284"/>
      <c r="L85" s="284"/>
      <c r="M85" s="284"/>
      <c r="N85" s="285" t="str">
        <f>IF($B85="","",SUMIFS(Revenus!$AH$5:$AH$1000,Revenus!$AD$5:$AD$1000,"&gt;="&amp;$B85,Revenus!$AD$5:$AD$1000,"&lt;="&amp;$C85))</f>
        <v/>
      </c>
      <c r="O85" s="285" t="str">
        <f>IF($B85="","",SUMIFS(Revenus!$AI$5:$AI$1000,Revenus!$AD$5:$AD$1000,"&gt;="&amp;$B85,Revenus!$AD$5:$AD$1000,"&lt;="&amp;$C85))</f>
        <v/>
      </c>
      <c r="P85" s="285" t="str">
        <f>IF($B85="","",SUMIFS(Dépenses!$AG$3:$AG$1006,Dépenses!$AE$3:$AE$1006,"&gt;="&amp;$B85,Dépenses!$AE$3:$AE$1006,"&lt;="&amp;$C85))</f>
        <v/>
      </c>
      <c r="Q85" s="285" t="str">
        <f>IF($B85="","",SUMIFS(Dépenses!$AH$3:$AH$1006,Dépenses!$AE$3:$AE$1006,"&gt;="&amp;$B85,Dépenses!$AE$3:$AE$1006,"&lt;="&amp;$C85))</f>
        <v/>
      </c>
      <c r="R85" s="284"/>
      <c r="S85" s="284"/>
      <c r="T85" s="284"/>
      <c r="U85" s="284"/>
      <c r="V85" s="126"/>
      <c r="W85" s="126"/>
      <c r="X85" s="126"/>
      <c r="Y85" s="126"/>
      <c r="Z85" s="131"/>
    </row>
    <row r="86" spans="1:26" ht="18.75" customHeight="1" x14ac:dyDescent="0.25">
      <c r="A86" s="283"/>
      <c r="B86" s="284"/>
      <c r="C86" s="284"/>
      <c r="D86" s="284"/>
      <c r="E86" s="284"/>
      <c r="F86" s="284"/>
      <c r="G86" s="284"/>
      <c r="H86" s="284"/>
      <c r="I86" s="284"/>
      <c r="J86" s="284"/>
      <c r="K86" s="284"/>
      <c r="L86" s="284"/>
      <c r="M86" s="284"/>
      <c r="N86" s="285" t="str">
        <f>IF($B86="","",SUMIFS(Revenus!$AH$5:$AH$1000,Revenus!$AD$5:$AD$1000,"&gt;="&amp;$B86,Revenus!$AD$5:$AD$1000,"&lt;="&amp;$C86))</f>
        <v/>
      </c>
      <c r="O86" s="285" t="str">
        <f>IF($B86="","",SUMIFS(Revenus!$AI$5:$AI$1000,Revenus!$AD$5:$AD$1000,"&gt;="&amp;$B86,Revenus!$AD$5:$AD$1000,"&lt;="&amp;$C86))</f>
        <v/>
      </c>
      <c r="P86" s="285" t="str">
        <f>IF($B86="","",SUMIFS(Dépenses!$AG$3:$AG$1006,Dépenses!$AE$3:$AE$1006,"&gt;="&amp;$B86,Dépenses!$AE$3:$AE$1006,"&lt;="&amp;$C86))</f>
        <v/>
      </c>
      <c r="Q86" s="285" t="str">
        <f>IF($B86="","",SUMIFS(Dépenses!$AH$3:$AH$1006,Dépenses!$AE$3:$AE$1006,"&gt;="&amp;$B86,Dépenses!$AE$3:$AE$1006,"&lt;="&amp;$C86))</f>
        <v/>
      </c>
      <c r="R86" s="284"/>
      <c r="S86" s="284"/>
      <c r="T86" s="284"/>
      <c r="U86" s="284"/>
      <c r="V86" s="126"/>
      <c r="W86" s="126"/>
      <c r="X86" s="126"/>
      <c r="Y86" s="126"/>
      <c r="Z86" s="131"/>
    </row>
    <row r="87" spans="1:26" ht="18.75" customHeight="1" x14ac:dyDescent="0.25">
      <c r="A87" s="283"/>
      <c r="B87" s="284"/>
      <c r="C87" s="284"/>
      <c r="D87" s="284"/>
      <c r="E87" s="284"/>
      <c r="F87" s="284"/>
      <c r="G87" s="284"/>
      <c r="H87" s="284"/>
      <c r="I87" s="284"/>
      <c r="J87" s="284"/>
      <c r="K87" s="284"/>
      <c r="L87" s="284"/>
      <c r="M87" s="284"/>
      <c r="N87" s="285" t="str">
        <f>IF($B87="","",SUMIFS(Revenus!$AH$5:$AH$1000,Revenus!$AD$5:$AD$1000,"&gt;="&amp;$B87,Revenus!$AD$5:$AD$1000,"&lt;="&amp;$C87))</f>
        <v/>
      </c>
      <c r="O87" s="285" t="str">
        <f>IF($B87="","",SUMIFS(Revenus!$AI$5:$AI$1000,Revenus!$AD$5:$AD$1000,"&gt;="&amp;$B87,Revenus!$AD$5:$AD$1000,"&lt;="&amp;$C87))</f>
        <v/>
      </c>
      <c r="P87" s="285" t="str">
        <f>IF($B87="","",SUMIFS(Dépenses!$AG$3:$AG$1006,Dépenses!$AE$3:$AE$1006,"&gt;="&amp;$B87,Dépenses!$AE$3:$AE$1006,"&lt;="&amp;$C87))</f>
        <v/>
      </c>
      <c r="Q87" s="285" t="str">
        <f>IF($B87="","",SUMIFS(Dépenses!$AH$3:$AH$1006,Dépenses!$AE$3:$AE$1006,"&gt;="&amp;$B87,Dépenses!$AE$3:$AE$1006,"&lt;="&amp;$C87))</f>
        <v/>
      </c>
      <c r="R87" s="284"/>
      <c r="S87" s="284"/>
      <c r="T87" s="284"/>
      <c r="U87" s="284"/>
      <c r="V87" s="126"/>
      <c r="W87" s="126"/>
      <c r="X87" s="126"/>
      <c r="Y87" s="126"/>
      <c r="Z87" s="131"/>
    </row>
    <row r="88" spans="1:26" ht="18.75" customHeight="1" x14ac:dyDescent="0.25">
      <c r="A88" s="283"/>
      <c r="B88" s="284"/>
      <c r="C88" s="284"/>
      <c r="D88" s="284"/>
      <c r="E88" s="284"/>
      <c r="F88" s="284"/>
      <c r="G88" s="284"/>
      <c r="H88" s="284"/>
      <c r="I88" s="284"/>
      <c r="J88" s="284"/>
      <c r="K88" s="284"/>
      <c r="L88" s="284"/>
      <c r="M88" s="284"/>
      <c r="N88" s="285" t="str">
        <f>IF($B88="","",SUMIFS(Revenus!$AH$5:$AH$1000,Revenus!$AD$5:$AD$1000,"&gt;="&amp;$B88,Revenus!$AD$5:$AD$1000,"&lt;="&amp;$C88))</f>
        <v/>
      </c>
      <c r="O88" s="285" t="str">
        <f>IF($B88="","",SUMIFS(Revenus!$AI$5:$AI$1000,Revenus!$AD$5:$AD$1000,"&gt;="&amp;$B88,Revenus!$AD$5:$AD$1000,"&lt;="&amp;$C88))</f>
        <v/>
      </c>
      <c r="P88" s="285" t="str">
        <f>IF($B88="","",SUMIFS(Dépenses!$AG$3:$AG$1006,Dépenses!$AE$3:$AE$1006,"&gt;="&amp;$B88,Dépenses!$AE$3:$AE$1006,"&lt;="&amp;$C88))</f>
        <v/>
      </c>
      <c r="Q88" s="285" t="str">
        <f>IF($B88="","",SUMIFS(Dépenses!$AH$3:$AH$1006,Dépenses!$AE$3:$AE$1006,"&gt;="&amp;$B88,Dépenses!$AE$3:$AE$1006,"&lt;="&amp;$C88))</f>
        <v/>
      </c>
      <c r="R88" s="284"/>
      <c r="S88" s="284"/>
      <c r="T88" s="284"/>
      <c r="U88" s="284"/>
      <c r="V88" s="126"/>
      <c r="W88" s="126"/>
      <c r="X88" s="126"/>
      <c r="Y88" s="126"/>
      <c r="Z88" s="131"/>
    </row>
    <row r="89" spans="1:26" ht="18.75" customHeight="1" x14ac:dyDescent="0.25">
      <c r="A89" s="283"/>
      <c r="B89" s="284"/>
      <c r="C89" s="284"/>
      <c r="D89" s="284"/>
      <c r="E89" s="284"/>
      <c r="F89" s="284"/>
      <c r="G89" s="284"/>
      <c r="H89" s="284"/>
      <c r="I89" s="284"/>
      <c r="J89" s="284"/>
      <c r="K89" s="284"/>
      <c r="L89" s="284"/>
      <c r="M89" s="284"/>
      <c r="N89" s="285" t="str">
        <f>IF($B89="","",SUMIFS(Revenus!$AH$5:$AH$1000,Revenus!$AD$5:$AD$1000,"&gt;="&amp;$B89,Revenus!$AD$5:$AD$1000,"&lt;="&amp;$C89))</f>
        <v/>
      </c>
      <c r="O89" s="285" t="str">
        <f>IF($B89="","",SUMIFS(Revenus!$AI$5:$AI$1000,Revenus!$AD$5:$AD$1000,"&gt;="&amp;$B89,Revenus!$AD$5:$AD$1000,"&lt;="&amp;$C89))</f>
        <v/>
      </c>
      <c r="P89" s="285" t="str">
        <f>IF($B89="","",SUMIFS(Dépenses!$AG$3:$AG$1006,Dépenses!$AE$3:$AE$1006,"&gt;="&amp;$B89,Dépenses!$AE$3:$AE$1006,"&lt;="&amp;$C89))</f>
        <v/>
      </c>
      <c r="Q89" s="285" t="str">
        <f>IF($B89="","",SUMIFS(Dépenses!$AH$3:$AH$1006,Dépenses!$AE$3:$AE$1006,"&gt;="&amp;$B89,Dépenses!$AE$3:$AE$1006,"&lt;="&amp;$C89))</f>
        <v/>
      </c>
      <c r="R89" s="284"/>
      <c r="S89" s="284"/>
      <c r="T89" s="284"/>
      <c r="U89" s="284"/>
      <c r="V89" s="126"/>
      <c r="W89" s="126"/>
      <c r="X89" s="126"/>
      <c r="Y89" s="126"/>
      <c r="Z89" s="131"/>
    </row>
    <row r="90" spans="1:26" ht="18.75" customHeight="1" x14ac:dyDescent="0.25">
      <c r="A90" s="283"/>
      <c r="B90" s="284"/>
      <c r="C90" s="284"/>
      <c r="D90" s="284"/>
      <c r="E90" s="284"/>
      <c r="F90" s="284"/>
      <c r="G90" s="284"/>
      <c r="H90" s="284"/>
      <c r="I90" s="284"/>
      <c r="J90" s="284"/>
      <c r="K90" s="284"/>
      <c r="L90" s="284"/>
      <c r="M90" s="284"/>
      <c r="N90" s="285" t="str">
        <f>IF($B90="","",SUMIFS(Revenus!$AH$5:$AH$1000,Revenus!$AD$5:$AD$1000,"&gt;="&amp;$B90,Revenus!$AD$5:$AD$1000,"&lt;="&amp;$C90))</f>
        <v/>
      </c>
      <c r="O90" s="285" t="str">
        <f>IF($B90="","",SUMIFS(Revenus!$AI$5:$AI$1000,Revenus!$AD$5:$AD$1000,"&gt;="&amp;$B90,Revenus!$AD$5:$AD$1000,"&lt;="&amp;$C90))</f>
        <v/>
      </c>
      <c r="P90" s="285" t="str">
        <f>IF($B90="","",SUMIFS(Dépenses!$AG$3:$AG$1006,Dépenses!$AE$3:$AE$1006,"&gt;="&amp;$B90,Dépenses!$AE$3:$AE$1006,"&lt;="&amp;$C90))</f>
        <v/>
      </c>
      <c r="Q90" s="285" t="str">
        <f>IF($B90="","",SUMIFS(Dépenses!$AH$3:$AH$1006,Dépenses!$AE$3:$AE$1006,"&gt;="&amp;$B90,Dépenses!$AE$3:$AE$1006,"&lt;="&amp;$C90))</f>
        <v/>
      </c>
      <c r="R90" s="284"/>
      <c r="S90" s="284"/>
      <c r="T90" s="284"/>
      <c r="U90" s="284"/>
      <c r="V90" s="126"/>
      <c r="W90" s="126"/>
      <c r="X90" s="126"/>
      <c r="Y90" s="126"/>
      <c r="Z90" s="131"/>
    </row>
    <row r="91" spans="1:26" ht="18.75" customHeight="1" x14ac:dyDescent="0.25">
      <c r="A91" s="283"/>
      <c r="B91" s="284"/>
      <c r="C91" s="284"/>
      <c r="D91" s="284"/>
      <c r="E91" s="284"/>
      <c r="F91" s="284"/>
      <c r="G91" s="284"/>
      <c r="H91" s="284"/>
      <c r="I91" s="284"/>
      <c r="J91" s="284"/>
      <c r="K91" s="284"/>
      <c r="L91" s="284"/>
      <c r="M91" s="284"/>
      <c r="N91" s="285" t="str">
        <f>IF($B91="","",SUMIFS(Revenus!$AH$5:$AH$1000,Revenus!$AD$5:$AD$1000,"&gt;="&amp;$B91,Revenus!$AD$5:$AD$1000,"&lt;="&amp;$C91))</f>
        <v/>
      </c>
      <c r="O91" s="285" t="str">
        <f>IF($B91="","",SUMIFS(Revenus!$AI$5:$AI$1000,Revenus!$AD$5:$AD$1000,"&gt;="&amp;$B91,Revenus!$AD$5:$AD$1000,"&lt;="&amp;$C91))</f>
        <v/>
      </c>
      <c r="P91" s="285" t="str">
        <f>IF($B91="","",SUMIFS(Dépenses!$AG$3:$AG$1006,Dépenses!$AE$3:$AE$1006,"&gt;="&amp;$B91,Dépenses!$AE$3:$AE$1006,"&lt;="&amp;$C91))</f>
        <v/>
      </c>
      <c r="Q91" s="285" t="str">
        <f>IF($B91="","",SUMIFS(Dépenses!$AH$3:$AH$1006,Dépenses!$AE$3:$AE$1006,"&gt;="&amp;$B91,Dépenses!$AE$3:$AE$1006,"&lt;="&amp;$C91))</f>
        <v/>
      </c>
      <c r="R91" s="284"/>
      <c r="S91" s="284"/>
      <c r="T91" s="284"/>
      <c r="U91" s="284"/>
      <c r="V91" s="126"/>
      <c r="W91" s="126"/>
      <c r="X91" s="126"/>
      <c r="Y91" s="126"/>
      <c r="Z91" s="131"/>
    </row>
    <row r="92" spans="1:26" ht="18.75" customHeight="1" x14ac:dyDescent="0.25">
      <c r="A92" s="283"/>
      <c r="B92" s="284"/>
      <c r="C92" s="284"/>
      <c r="D92" s="284"/>
      <c r="E92" s="284"/>
      <c r="F92" s="284"/>
      <c r="G92" s="284"/>
      <c r="H92" s="284"/>
      <c r="I92" s="284"/>
      <c r="J92" s="284"/>
      <c r="K92" s="284"/>
      <c r="L92" s="284"/>
      <c r="M92" s="284"/>
      <c r="N92" s="285" t="str">
        <f>IF($B92="","",SUMIFS(Revenus!$AH$5:$AH$1000,Revenus!$AD$5:$AD$1000,"&gt;="&amp;$B92,Revenus!$AD$5:$AD$1000,"&lt;="&amp;$C92))</f>
        <v/>
      </c>
      <c r="O92" s="285" t="str">
        <f>IF($B92="","",SUMIFS(Revenus!$AI$5:$AI$1000,Revenus!$AD$5:$AD$1000,"&gt;="&amp;$B92,Revenus!$AD$5:$AD$1000,"&lt;="&amp;$C92))</f>
        <v/>
      </c>
      <c r="P92" s="285" t="str">
        <f>IF($B92="","",SUMIFS(Dépenses!$AG$3:$AG$1006,Dépenses!$AE$3:$AE$1006,"&gt;="&amp;$B92,Dépenses!$AE$3:$AE$1006,"&lt;="&amp;$C92))</f>
        <v/>
      </c>
      <c r="Q92" s="285" t="str">
        <f>IF($B92="","",SUMIFS(Dépenses!$AH$3:$AH$1006,Dépenses!$AE$3:$AE$1006,"&gt;="&amp;$B92,Dépenses!$AE$3:$AE$1006,"&lt;="&amp;$C92))</f>
        <v/>
      </c>
      <c r="R92" s="284"/>
      <c r="S92" s="284"/>
      <c r="T92" s="284"/>
      <c r="U92" s="284"/>
      <c r="V92" s="126"/>
      <c r="W92" s="126"/>
      <c r="X92" s="126"/>
      <c r="Y92" s="126"/>
      <c r="Z92" s="131"/>
    </row>
    <row r="93" spans="1:26" ht="18.75" customHeight="1" x14ac:dyDescent="0.25">
      <c r="A93" s="283"/>
      <c r="B93" s="284"/>
      <c r="C93" s="284"/>
      <c r="D93" s="284"/>
      <c r="E93" s="284"/>
      <c r="F93" s="284"/>
      <c r="G93" s="284"/>
      <c r="H93" s="284"/>
      <c r="I93" s="284"/>
      <c r="J93" s="284"/>
      <c r="K93" s="284"/>
      <c r="L93" s="284"/>
      <c r="M93" s="284"/>
      <c r="N93" s="285" t="str">
        <f>IF($B93="","",SUMIFS(Revenus!$AH$5:$AH$1000,Revenus!$AD$5:$AD$1000,"&gt;="&amp;$B93,Revenus!$AD$5:$AD$1000,"&lt;="&amp;$C93))</f>
        <v/>
      </c>
      <c r="O93" s="285" t="str">
        <f>IF($B93="","",SUMIFS(Revenus!$AI$5:$AI$1000,Revenus!$AD$5:$AD$1000,"&gt;="&amp;$B93,Revenus!$AD$5:$AD$1000,"&lt;="&amp;$C93))</f>
        <v/>
      </c>
      <c r="P93" s="285" t="str">
        <f>IF($B93="","",SUMIFS(Dépenses!$AG$3:$AG$1006,Dépenses!$AE$3:$AE$1006,"&gt;="&amp;$B93,Dépenses!$AE$3:$AE$1006,"&lt;="&amp;$C93))</f>
        <v/>
      </c>
      <c r="Q93" s="285" t="str">
        <f>IF($B93="","",SUMIFS(Dépenses!$AH$3:$AH$1006,Dépenses!$AE$3:$AE$1006,"&gt;="&amp;$B93,Dépenses!$AE$3:$AE$1006,"&lt;="&amp;$C93))</f>
        <v/>
      </c>
      <c r="R93" s="284"/>
      <c r="S93" s="284"/>
      <c r="T93" s="284"/>
      <c r="U93" s="284"/>
      <c r="V93" s="126"/>
      <c r="W93" s="126"/>
      <c r="X93" s="126"/>
      <c r="Y93" s="126"/>
      <c r="Z93" s="131"/>
    </row>
    <row r="94" spans="1:26" ht="18.75" customHeight="1" x14ac:dyDescent="0.25">
      <c r="A94" s="283"/>
      <c r="B94" s="284"/>
      <c r="C94" s="284"/>
      <c r="D94" s="284"/>
      <c r="E94" s="284"/>
      <c r="F94" s="284"/>
      <c r="G94" s="284"/>
      <c r="H94" s="284"/>
      <c r="I94" s="284"/>
      <c r="J94" s="284"/>
      <c r="K94" s="284"/>
      <c r="L94" s="284"/>
      <c r="M94" s="284"/>
      <c r="N94" s="285" t="str">
        <f>IF($B94="","",SUMIFS(Revenus!$AH$5:$AH$1000,Revenus!$AD$5:$AD$1000,"&gt;="&amp;$B94,Revenus!$AD$5:$AD$1000,"&lt;="&amp;$C94))</f>
        <v/>
      </c>
      <c r="O94" s="285" t="str">
        <f>IF($B94="","",SUMIFS(Revenus!$AI$5:$AI$1000,Revenus!$AD$5:$AD$1000,"&gt;="&amp;$B94,Revenus!$AD$5:$AD$1000,"&lt;="&amp;$C94))</f>
        <v/>
      </c>
      <c r="P94" s="285" t="str">
        <f>IF($B94="","",SUMIFS(Dépenses!$AG$3:$AG$1006,Dépenses!$AE$3:$AE$1006,"&gt;="&amp;$B94,Dépenses!$AE$3:$AE$1006,"&lt;="&amp;$C94))</f>
        <v/>
      </c>
      <c r="Q94" s="285" t="str">
        <f>IF($B94="","",SUMIFS(Dépenses!$AH$3:$AH$1006,Dépenses!$AE$3:$AE$1006,"&gt;="&amp;$B94,Dépenses!$AE$3:$AE$1006,"&lt;="&amp;$C94))</f>
        <v/>
      </c>
      <c r="R94" s="284"/>
      <c r="S94" s="284"/>
      <c r="T94" s="284"/>
      <c r="U94" s="284"/>
      <c r="V94" s="126"/>
      <c r="W94" s="126"/>
      <c r="X94" s="126"/>
      <c r="Y94" s="126"/>
      <c r="Z94" s="131"/>
    </row>
    <row r="95" spans="1:26" ht="18.75" customHeight="1" x14ac:dyDescent="0.25">
      <c r="A95" s="283"/>
      <c r="B95" s="284"/>
      <c r="C95" s="284"/>
      <c r="D95" s="284"/>
      <c r="E95" s="284"/>
      <c r="F95" s="284"/>
      <c r="G95" s="284"/>
      <c r="H95" s="284"/>
      <c r="I95" s="284"/>
      <c r="J95" s="284"/>
      <c r="K95" s="284"/>
      <c r="L95" s="284"/>
      <c r="M95" s="284"/>
      <c r="N95" s="285" t="str">
        <f>IF($B95="","",SUMIFS(Revenus!$AH$5:$AH$1000,Revenus!$AD$5:$AD$1000,"&gt;="&amp;$B95,Revenus!$AD$5:$AD$1000,"&lt;="&amp;$C95))</f>
        <v/>
      </c>
      <c r="O95" s="285" t="str">
        <f>IF($B95="","",SUMIFS(Revenus!$AI$5:$AI$1000,Revenus!$AD$5:$AD$1000,"&gt;="&amp;$B95,Revenus!$AD$5:$AD$1000,"&lt;="&amp;$C95))</f>
        <v/>
      </c>
      <c r="P95" s="285" t="str">
        <f>IF($B95="","",SUMIFS(Dépenses!$AG$3:$AG$1006,Dépenses!$AE$3:$AE$1006,"&gt;="&amp;$B95,Dépenses!$AE$3:$AE$1006,"&lt;="&amp;$C95))</f>
        <v/>
      </c>
      <c r="Q95" s="285" t="str">
        <f>IF($B95="","",SUMIFS(Dépenses!$AH$3:$AH$1006,Dépenses!$AE$3:$AE$1006,"&gt;="&amp;$B95,Dépenses!$AE$3:$AE$1006,"&lt;="&amp;$C95))</f>
        <v/>
      </c>
      <c r="R95" s="284"/>
      <c r="S95" s="284"/>
      <c r="T95" s="284"/>
      <c r="U95" s="284"/>
      <c r="V95" s="126"/>
      <c r="W95" s="126"/>
      <c r="X95" s="126"/>
      <c r="Y95" s="126"/>
      <c r="Z95" s="131"/>
    </row>
    <row r="96" spans="1:26" ht="18.75" customHeight="1" x14ac:dyDescent="0.25">
      <c r="A96" s="283"/>
      <c r="B96" s="284"/>
      <c r="C96" s="284"/>
      <c r="D96" s="284"/>
      <c r="E96" s="284"/>
      <c r="F96" s="284"/>
      <c r="G96" s="284"/>
      <c r="H96" s="284"/>
      <c r="I96" s="284"/>
      <c r="J96" s="284"/>
      <c r="K96" s="284"/>
      <c r="L96" s="284"/>
      <c r="M96" s="284"/>
      <c r="N96" s="285" t="str">
        <f>IF($B96="","",SUMIFS(Revenus!$AH$5:$AH$1000,Revenus!$AD$5:$AD$1000,"&gt;="&amp;$B96,Revenus!$AD$5:$AD$1000,"&lt;="&amp;$C96))</f>
        <v/>
      </c>
      <c r="O96" s="285" t="str">
        <f>IF($B96="","",SUMIFS(Revenus!$AI$5:$AI$1000,Revenus!$AD$5:$AD$1000,"&gt;="&amp;$B96,Revenus!$AD$5:$AD$1000,"&lt;="&amp;$C96))</f>
        <v/>
      </c>
      <c r="P96" s="285" t="str">
        <f>IF($B96="","",SUMIFS(Dépenses!$AG$3:$AG$1006,Dépenses!$AE$3:$AE$1006,"&gt;="&amp;$B96,Dépenses!$AE$3:$AE$1006,"&lt;="&amp;$C96))</f>
        <v/>
      </c>
      <c r="Q96" s="285" t="str">
        <f>IF($B96="","",SUMIFS(Dépenses!$AH$3:$AH$1006,Dépenses!$AE$3:$AE$1006,"&gt;="&amp;$B96,Dépenses!$AE$3:$AE$1006,"&lt;="&amp;$C96))</f>
        <v/>
      </c>
      <c r="R96" s="284"/>
      <c r="S96" s="284"/>
      <c r="T96" s="284"/>
      <c r="U96" s="284"/>
      <c r="V96" s="126"/>
      <c r="W96" s="126"/>
      <c r="X96" s="126"/>
      <c r="Y96" s="126"/>
      <c r="Z96" s="131"/>
    </row>
    <row r="97" spans="1:26" ht="18.75" customHeight="1" x14ac:dyDescent="0.25">
      <c r="A97" s="283"/>
      <c r="B97" s="284"/>
      <c r="C97" s="284"/>
      <c r="D97" s="284"/>
      <c r="E97" s="284"/>
      <c r="F97" s="284"/>
      <c r="G97" s="284"/>
      <c r="H97" s="284"/>
      <c r="I97" s="284"/>
      <c r="J97" s="284"/>
      <c r="K97" s="284"/>
      <c r="L97" s="284"/>
      <c r="M97" s="284"/>
      <c r="N97" s="285" t="str">
        <f>IF($B97="","",SUMIFS(Revenus!$AH$5:$AH$1000,Revenus!$AD$5:$AD$1000,"&gt;="&amp;$B97,Revenus!$AD$5:$AD$1000,"&lt;="&amp;$C97))</f>
        <v/>
      </c>
      <c r="O97" s="285" t="str">
        <f>IF($B97="","",SUMIFS(Revenus!$AI$5:$AI$1000,Revenus!$AD$5:$AD$1000,"&gt;="&amp;$B97,Revenus!$AD$5:$AD$1000,"&lt;="&amp;$C97))</f>
        <v/>
      </c>
      <c r="P97" s="285" t="str">
        <f>IF($B97="","",SUMIFS(Dépenses!$AG$3:$AG$1006,Dépenses!$AE$3:$AE$1006,"&gt;="&amp;$B97,Dépenses!$AE$3:$AE$1006,"&lt;="&amp;$C97))</f>
        <v/>
      </c>
      <c r="Q97" s="285" t="str">
        <f>IF($B97="","",SUMIFS(Dépenses!$AH$3:$AH$1006,Dépenses!$AE$3:$AE$1006,"&gt;="&amp;$B97,Dépenses!$AE$3:$AE$1006,"&lt;="&amp;$C97))</f>
        <v/>
      </c>
      <c r="R97" s="284"/>
      <c r="S97" s="284"/>
      <c r="T97" s="284"/>
      <c r="U97" s="284"/>
      <c r="V97" s="126"/>
      <c r="W97" s="126"/>
      <c r="X97" s="126"/>
      <c r="Y97" s="126"/>
      <c r="Z97" s="131"/>
    </row>
    <row r="98" spans="1:26" ht="18.75" customHeight="1" x14ac:dyDescent="0.25">
      <c r="A98" s="283"/>
      <c r="B98" s="284"/>
      <c r="C98" s="284"/>
      <c r="D98" s="284"/>
      <c r="E98" s="284"/>
      <c r="F98" s="284"/>
      <c r="G98" s="284"/>
      <c r="H98" s="284"/>
      <c r="I98" s="284"/>
      <c r="J98" s="284"/>
      <c r="K98" s="284"/>
      <c r="L98" s="284"/>
      <c r="M98" s="284"/>
      <c r="N98" s="285" t="str">
        <f>IF($B98="","",SUMIFS(Revenus!$AH$5:$AH$1000,Revenus!$AD$5:$AD$1000,"&gt;="&amp;$B98,Revenus!$AD$5:$AD$1000,"&lt;="&amp;$C98))</f>
        <v/>
      </c>
      <c r="O98" s="285" t="str">
        <f>IF($B98="","",SUMIFS(Revenus!$AI$5:$AI$1000,Revenus!$AD$5:$AD$1000,"&gt;="&amp;$B98,Revenus!$AD$5:$AD$1000,"&lt;="&amp;$C98))</f>
        <v/>
      </c>
      <c r="P98" s="285" t="str">
        <f>IF($B98="","",SUMIFS(Dépenses!$AG$3:$AG$1006,Dépenses!$AE$3:$AE$1006,"&gt;="&amp;$B98,Dépenses!$AE$3:$AE$1006,"&lt;="&amp;$C98))</f>
        <v/>
      </c>
      <c r="Q98" s="285" t="str">
        <f>IF($B98="","",SUMIFS(Dépenses!$AH$3:$AH$1006,Dépenses!$AE$3:$AE$1006,"&gt;="&amp;$B98,Dépenses!$AE$3:$AE$1006,"&lt;="&amp;$C98))</f>
        <v/>
      </c>
      <c r="R98" s="284"/>
      <c r="S98" s="284"/>
      <c r="T98" s="284"/>
      <c r="U98" s="284"/>
      <c r="V98" s="126"/>
      <c r="W98" s="126"/>
      <c r="X98" s="126"/>
      <c r="Y98" s="126"/>
      <c r="Z98" s="131"/>
    </row>
    <row r="99" spans="1:26" ht="18.75" customHeight="1" x14ac:dyDescent="0.25">
      <c r="A99" s="283"/>
      <c r="B99" s="284"/>
      <c r="C99" s="284"/>
      <c r="D99" s="284"/>
      <c r="E99" s="284"/>
      <c r="F99" s="284"/>
      <c r="G99" s="284"/>
      <c r="H99" s="284"/>
      <c r="I99" s="284"/>
      <c r="J99" s="284"/>
      <c r="K99" s="284"/>
      <c r="L99" s="284"/>
      <c r="M99" s="284"/>
      <c r="N99" s="285" t="str">
        <f>IF($B99="","",SUMIFS(Revenus!$AH$5:$AH$1000,Revenus!$AD$5:$AD$1000,"&gt;="&amp;$B99,Revenus!$AD$5:$AD$1000,"&lt;="&amp;$C99))</f>
        <v/>
      </c>
      <c r="O99" s="285" t="str">
        <f>IF($B99="","",SUMIFS(Revenus!$AI$5:$AI$1000,Revenus!$AD$5:$AD$1000,"&gt;="&amp;$B99,Revenus!$AD$5:$AD$1000,"&lt;="&amp;$C99))</f>
        <v/>
      </c>
      <c r="P99" s="285" t="str">
        <f>IF($B99="","",SUMIFS(Dépenses!$AG$3:$AG$1006,Dépenses!$AE$3:$AE$1006,"&gt;="&amp;$B99,Dépenses!$AE$3:$AE$1006,"&lt;="&amp;$C99))</f>
        <v/>
      </c>
      <c r="Q99" s="285" t="str">
        <f>IF($B99="","",SUMIFS(Dépenses!$AH$3:$AH$1006,Dépenses!$AE$3:$AE$1006,"&gt;="&amp;$B99,Dépenses!$AE$3:$AE$1006,"&lt;="&amp;$C99))</f>
        <v/>
      </c>
      <c r="R99" s="284"/>
      <c r="S99" s="284"/>
      <c r="T99" s="284"/>
      <c r="U99" s="284"/>
      <c r="V99" s="126"/>
      <c r="W99" s="126"/>
      <c r="X99" s="126"/>
      <c r="Y99" s="126"/>
      <c r="Z99" s="131"/>
    </row>
    <row r="100" spans="1:26" ht="18.75" customHeight="1" x14ac:dyDescent="0.25">
      <c r="A100" s="283"/>
      <c r="B100" s="284"/>
      <c r="C100" s="284"/>
      <c r="D100" s="284"/>
      <c r="E100" s="284"/>
      <c r="F100" s="284"/>
      <c r="G100" s="284"/>
      <c r="H100" s="284"/>
      <c r="I100" s="284"/>
      <c r="J100" s="284"/>
      <c r="K100" s="284"/>
      <c r="L100" s="284"/>
      <c r="M100" s="284"/>
      <c r="N100" s="285" t="str">
        <f>IF($B100="","",SUMIFS(Revenus!$AH$5:$AH$1000,Revenus!$AD$5:$AD$1000,"&gt;="&amp;$B100,Revenus!$AD$5:$AD$1000,"&lt;="&amp;$C100))</f>
        <v/>
      </c>
      <c r="O100" s="285" t="str">
        <f>IF($B100="","",SUMIFS(Revenus!$AI$5:$AI$1000,Revenus!$AD$5:$AD$1000,"&gt;="&amp;$B100,Revenus!$AD$5:$AD$1000,"&lt;="&amp;$C100))</f>
        <v/>
      </c>
      <c r="P100" s="285" t="str">
        <f>IF($B100="","",SUMIFS(Dépenses!$AG$3:$AG$1006,Dépenses!$AE$3:$AE$1006,"&gt;="&amp;$B100,Dépenses!$AE$3:$AE$1006,"&lt;="&amp;$C100))</f>
        <v/>
      </c>
      <c r="Q100" s="285" t="str">
        <f>IF($B100="","",SUMIFS(Dépenses!$AH$3:$AH$1006,Dépenses!$AE$3:$AE$1006,"&gt;="&amp;$B100,Dépenses!$AE$3:$AE$1006,"&lt;="&amp;$C100))</f>
        <v/>
      </c>
      <c r="R100" s="284"/>
      <c r="S100" s="284"/>
      <c r="T100" s="284"/>
      <c r="U100" s="284"/>
      <c r="V100" s="126"/>
      <c r="W100" s="126"/>
      <c r="X100" s="126"/>
      <c r="Y100" s="126"/>
      <c r="Z100" s="131"/>
    </row>
    <row r="101" spans="1:26" ht="18.75" customHeight="1" x14ac:dyDescent="0.25">
      <c r="A101" s="283"/>
      <c r="B101" s="284"/>
      <c r="C101" s="284"/>
      <c r="D101" s="284"/>
      <c r="E101" s="284"/>
      <c r="F101" s="284"/>
      <c r="G101" s="284"/>
      <c r="H101" s="284"/>
      <c r="I101" s="284"/>
      <c r="J101" s="284"/>
      <c r="K101" s="284"/>
      <c r="L101" s="284"/>
      <c r="M101" s="284"/>
      <c r="N101" s="285" t="str">
        <f>IF($B101="","",SUMIFS(Revenus!$AH$5:$AH$1000,Revenus!$AD$5:$AD$1000,"&gt;="&amp;$B101,Revenus!$AD$5:$AD$1000,"&lt;="&amp;$C101))</f>
        <v/>
      </c>
      <c r="O101" s="285" t="str">
        <f>IF($B101="","",SUMIFS(Revenus!$AI$5:$AI$1000,Revenus!$AD$5:$AD$1000,"&gt;="&amp;$B101,Revenus!$AD$5:$AD$1000,"&lt;="&amp;$C101))</f>
        <v/>
      </c>
      <c r="P101" s="285" t="str">
        <f>IF($B101="","",SUMIFS(Dépenses!$AG$3:$AG$1006,Dépenses!$AE$3:$AE$1006,"&gt;="&amp;$B101,Dépenses!$AE$3:$AE$1006,"&lt;="&amp;$C101))</f>
        <v/>
      </c>
      <c r="Q101" s="285" t="str">
        <f>IF($B101="","",SUMIFS(Dépenses!$AH$3:$AH$1006,Dépenses!$AE$3:$AE$1006,"&gt;="&amp;$B101,Dépenses!$AE$3:$AE$1006,"&lt;="&amp;$C101))</f>
        <v/>
      </c>
      <c r="R101" s="284"/>
      <c r="S101" s="284"/>
      <c r="T101" s="284"/>
      <c r="U101" s="284"/>
      <c r="V101" s="126"/>
      <c r="W101" s="126"/>
      <c r="X101" s="126"/>
      <c r="Y101" s="126"/>
      <c r="Z101" s="131"/>
    </row>
    <row r="102" spans="1:26" ht="18.75" customHeight="1" x14ac:dyDescent="0.25">
      <c r="A102" s="283"/>
      <c r="B102" s="284"/>
      <c r="C102" s="284"/>
      <c r="D102" s="284"/>
      <c r="E102" s="284"/>
      <c r="F102" s="284"/>
      <c r="G102" s="284"/>
      <c r="H102" s="284"/>
      <c r="I102" s="284"/>
      <c r="J102" s="284"/>
      <c r="K102" s="284"/>
      <c r="L102" s="284"/>
      <c r="M102" s="284"/>
      <c r="N102" s="285" t="str">
        <f>IF($B102="","",SUMIFS(Revenus!$AH$5:$AH$1000,Revenus!$AD$5:$AD$1000,"&gt;="&amp;$B102,Revenus!$AD$5:$AD$1000,"&lt;="&amp;$C102))</f>
        <v/>
      </c>
      <c r="O102" s="285" t="str">
        <f>IF($B102="","",SUMIFS(Revenus!$AI$5:$AI$1000,Revenus!$AD$5:$AD$1000,"&gt;="&amp;$B102,Revenus!$AD$5:$AD$1000,"&lt;="&amp;$C102))</f>
        <v/>
      </c>
      <c r="P102" s="285" t="str">
        <f>IF($B102="","",SUMIFS(Dépenses!$AG$3:$AG$1006,Dépenses!$AE$3:$AE$1006,"&gt;="&amp;$B102,Dépenses!$AE$3:$AE$1006,"&lt;="&amp;$C102))</f>
        <v/>
      </c>
      <c r="Q102" s="285" t="str">
        <f>IF($B102="","",SUMIFS(Dépenses!$AH$3:$AH$1006,Dépenses!$AE$3:$AE$1006,"&gt;="&amp;$B102,Dépenses!$AE$3:$AE$1006,"&lt;="&amp;$C102))</f>
        <v/>
      </c>
      <c r="R102" s="284"/>
      <c r="S102" s="284"/>
      <c r="T102" s="284"/>
      <c r="U102" s="284"/>
      <c r="V102" s="126"/>
      <c r="W102" s="126"/>
      <c r="X102" s="126"/>
      <c r="Y102" s="126"/>
      <c r="Z102" s="131"/>
    </row>
    <row r="103" spans="1:26" ht="18.75" customHeight="1" x14ac:dyDescent="0.25">
      <c r="A103" s="283"/>
      <c r="B103" s="284"/>
      <c r="C103" s="284"/>
      <c r="D103" s="284"/>
      <c r="E103" s="284"/>
      <c r="F103" s="284"/>
      <c r="G103" s="284"/>
      <c r="H103" s="284"/>
      <c r="I103" s="284"/>
      <c r="J103" s="284"/>
      <c r="K103" s="284"/>
      <c r="L103" s="284"/>
      <c r="M103" s="284"/>
      <c r="N103" s="285" t="str">
        <f>IF($B103="","",SUMIFS(Revenus!$AH$5:$AH$1000,Revenus!$AD$5:$AD$1000,"&gt;="&amp;$B103,Revenus!$AD$5:$AD$1000,"&lt;="&amp;$C103))</f>
        <v/>
      </c>
      <c r="O103" s="285" t="str">
        <f>IF($B103="","",SUMIFS(Revenus!$AI$5:$AI$1000,Revenus!$AD$5:$AD$1000,"&gt;="&amp;$B103,Revenus!$AD$5:$AD$1000,"&lt;="&amp;$C103))</f>
        <v/>
      </c>
      <c r="P103" s="285" t="str">
        <f>IF($B103="","",SUMIFS(Dépenses!$AG$3:$AG$1006,Dépenses!$AE$3:$AE$1006,"&gt;="&amp;$B103,Dépenses!$AE$3:$AE$1006,"&lt;="&amp;$C103))</f>
        <v/>
      </c>
      <c r="Q103" s="285" t="str">
        <f>IF($B103="","",SUMIFS(Dépenses!$AH$3:$AH$1006,Dépenses!$AE$3:$AE$1006,"&gt;="&amp;$B103,Dépenses!$AE$3:$AE$1006,"&lt;="&amp;$C103))</f>
        <v/>
      </c>
      <c r="R103" s="284"/>
      <c r="S103" s="284"/>
      <c r="T103" s="284"/>
      <c r="U103" s="284"/>
      <c r="V103" s="126"/>
      <c r="W103" s="126"/>
      <c r="X103" s="126"/>
      <c r="Y103" s="126"/>
      <c r="Z103" s="131"/>
    </row>
    <row r="104" spans="1:26" ht="18.75" customHeight="1" x14ac:dyDescent="0.25">
      <c r="A104" s="283"/>
      <c r="B104" s="284"/>
      <c r="C104" s="284"/>
      <c r="D104" s="284"/>
      <c r="E104" s="284"/>
      <c r="F104" s="284"/>
      <c r="G104" s="284"/>
      <c r="H104" s="284"/>
      <c r="I104" s="284"/>
      <c r="J104" s="284"/>
      <c r="K104" s="284"/>
      <c r="L104" s="284"/>
      <c r="M104" s="284"/>
      <c r="N104" s="285" t="str">
        <f>IF($B104="","",SUMIFS(Revenus!$AH$5:$AH$1000,Revenus!$AD$5:$AD$1000,"&gt;="&amp;$B104,Revenus!$AD$5:$AD$1000,"&lt;="&amp;$C104))</f>
        <v/>
      </c>
      <c r="O104" s="285" t="str">
        <f>IF($B104="","",SUMIFS(Revenus!$AI$5:$AI$1000,Revenus!$AD$5:$AD$1000,"&gt;="&amp;$B104,Revenus!$AD$5:$AD$1000,"&lt;="&amp;$C104))</f>
        <v/>
      </c>
      <c r="P104" s="285" t="str">
        <f>IF($B104="","",SUMIFS(Dépenses!$AG$3:$AG$1006,Dépenses!$AE$3:$AE$1006,"&gt;="&amp;$B104,Dépenses!$AE$3:$AE$1006,"&lt;="&amp;$C104))</f>
        <v/>
      </c>
      <c r="Q104" s="285" t="str">
        <f>IF($B104="","",SUMIFS(Dépenses!$AH$3:$AH$1006,Dépenses!$AE$3:$AE$1006,"&gt;="&amp;$B104,Dépenses!$AE$3:$AE$1006,"&lt;="&amp;$C104))</f>
        <v/>
      </c>
      <c r="R104" s="284"/>
      <c r="S104" s="284"/>
      <c r="T104" s="284"/>
      <c r="U104" s="284"/>
      <c r="V104" s="126"/>
      <c r="W104" s="126"/>
      <c r="X104" s="126"/>
      <c r="Y104" s="126"/>
      <c r="Z104" s="131"/>
    </row>
    <row r="105" spans="1:26" ht="18.75" customHeight="1" x14ac:dyDescent="0.25">
      <c r="A105" s="283"/>
      <c r="B105" s="284"/>
      <c r="C105" s="284"/>
      <c r="D105" s="284"/>
      <c r="E105" s="284"/>
      <c r="F105" s="284"/>
      <c r="G105" s="284"/>
      <c r="H105" s="284"/>
      <c r="I105" s="284"/>
      <c r="J105" s="284"/>
      <c r="K105" s="284"/>
      <c r="L105" s="284"/>
      <c r="M105" s="284"/>
      <c r="N105" s="285" t="str">
        <f>IF($B105="","",SUMIFS(Revenus!$AH$5:$AH$1000,Revenus!$AD$5:$AD$1000,"&gt;="&amp;$B105,Revenus!$AD$5:$AD$1000,"&lt;="&amp;$C105))</f>
        <v/>
      </c>
      <c r="O105" s="285" t="str">
        <f>IF($B105="","",SUMIFS(Revenus!$AI$5:$AI$1000,Revenus!$AD$5:$AD$1000,"&gt;="&amp;$B105,Revenus!$AD$5:$AD$1000,"&lt;="&amp;$C105))</f>
        <v/>
      </c>
      <c r="P105" s="285" t="str">
        <f>IF($B105="","",SUMIFS(Dépenses!$AG$3:$AG$1006,Dépenses!$AE$3:$AE$1006,"&gt;="&amp;$B105,Dépenses!$AE$3:$AE$1006,"&lt;="&amp;$C105))</f>
        <v/>
      </c>
      <c r="Q105" s="285" t="str">
        <f>IF($B105="","",SUMIFS(Dépenses!$AH$3:$AH$1006,Dépenses!$AE$3:$AE$1006,"&gt;="&amp;$B105,Dépenses!$AE$3:$AE$1006,"&lt;="&amp;$C105))</f>
        <v/>
      </c>
      <c r="R105" s="284"/>
      <c r="S105" s="284"/>
      <c r="T105" s="284"/>
      <c r="U105" s="284"/>
      <c r="V105" s="126"/>
      <c r="W105" s="126"/>
      <c r="X105" s="126"/>
      <c r="Y105" s="126"/>
      <c r="Z105" s="131"/>
    </row>
    <row r="106" spans="1:26" ht="18.75" customHeight="1" x14ac:dyDescent="0.25">
      <c r="A106" s="283"/>
      <c r="B106" s="284"/>
      <c r="C106" s="284"/>
      <c r="D106" s="284"/>
      <c r="E106" s="284"/>
      <c r="F106" s="284"/>
      <c r="G106" s="284"/>
      <c r="H106" s="284"/>
      <c r="I106" s="284"/>
      <c r="J106" s="284"/>
      <c r="K106" s="284"/>
      <c r="L106" s="284"/>
      <c r="M106" s="284"/>
      <c r="N106" s="285" t="str">
        <f>IF($B106="","",SUMIFS(Revenus!$AH$5:$AH$1000,Revenus!$AD$5:$AD$1000,"&gt;="&amp;$B106,Revenus!$AD$5:$AD$1000,"&lt;="&amp;$C106))</f>
        <v/>
      </c>
      <c r="O106" s="285" t="str">
        <f>IF($B106="","",SUMIFS(Revenus!$AI$5:$AI$1000,Revenus!$AD$5:$AD$1000,"&gt;="&amp;$B106,Revenus!$AD$5:$AD$1000,"&lt;="&amp;$C106))</f>
        <v/>
      </c>
      <c r="P106" s="285" t="str">
        <f>IF($B106="","",SUMIFS(Dépenses!$AG$3:$AG$1006,Dépenses!$AE$3:$AE$1006,"&gt;="&amp;$B106,Dépenses!$AE$3:$AE$1006,"&lt;="&amp;$C106))</f>
        <v/>
      </c>
      <c r="Q106" s="285" t="str">
        <f>IF($B106="","",SUMIFS(Dépenses!$AH$3:$AH$1006,Dépenses!$AE$3:$AE$1006,"&gt;="&amp;$B106,Dépenses!$AE$3:$AE$1006,"&lt;="&amp;$C106))</f>
        <v/>
      </c>
      <c r="R106" s="284"/>
      <c r="S106" s="284"/>
      <c r="T106" s="284"/>
      <c r="U106" s="284"/>
      <c r="V106" s="126"/>
      <c r="W106" s="126"/>
      <c r="X106" s="126"/>
      <c r="Y106" s="126"/>
      <c r="Z106" s="131"/>
    </row>
    <row r="107" spans="1:26" ht="18.75" customHeight="1" x14ac:dyDescent="0.25">
      <c r="A107" s="283"/>
      <c r="B107" s="284"/>
      <c r="C107" s="284"/>
      <c r="D107" s="284"/>
      <c r="E107" s="284"/>
      <c r="F107" s="284"/>
      <c r="G107" s="284"/>
      <c r="H107" s="284"/>
      <c r="I107" s="284"/>
      <c r="J107" s="284"/>
      <c r="K107" s="284"/>
      <c r="L107" s="284"/>
      <c r="M107" s="284"/>
      <c r="N107" s="285" t="str">
        <f>IF($B107="","",SUMIFS(Revenus!$AH$5:$AH$1000,Revenus!$AD$5:$AD$1000,"&gt;="&amp;$B107,Revenus!$AD$5:$AD$1000,"&lt;="&amp;$C107))</f>
        <v/>
      </c>
      <c r="O107" s="285" t="str">
        <f>IF($B107="","",SUMIFS(Revenus!$AI$5:$AI$1000,Revenus!$AD$5:$AD$1000,"&gt;="&amp;$B107,Revenus!$AD$5:$AD$1000,"&lt;="&amp;$C107))</f>
        <v/>
      </c>
      <c r="P107" s="285" t="str">
        <f>IF($B107="","",SUMIFS(Dépenses!$AG$3:$AG$1006,Dépenses!$AE$3:$AE$1006,"&gt;="&amp;$B107,Dépenses!$AE$3:$AE$1006,"&lt;="&amp;$C107))</f>
        <v/>
      </c>
      <c r="Q107" s="285" t="str">
        <f>IF($B107="","",SUMIFS(Dépenses!$AH$3:$AH$1006,Dépenses!$AE$3:$AE$1006,"&gt;="&amp;$B107,Dépenses!$AE$3:$AE$1006,"&lt;="&amp;$C107))</f>
        <v/>
      </c>
      <c r="R107" s="284"/>
      <c r="S107" s="284"/>
      <c r="T107" s="284"/>
      <c r="U107" s="284"/>
      <c r="V107" s="126"/>
      <c r="W107" s="126"/>
      <c r="X107" s="126"/>
      <c r="Y107" s="126"/>
      <c r="Z107" s="131"/>
    </row>
    <row r="108" spans="1:26" ht="18.75" customHeight="1" x14ac:dyDescent="0.25">
      <c r="A108" s="283"/>
      <c r="B108" s="284"/>
      <c r="C108" s="284"/>
      <c r="D108" s="284"/>
      <c r="E108" s="284"/>
      <c r="F108" s="284"/>
      <c r="G108" s="284"/>
      <c r="H108" s="284"/>
      <c r="I108" s="284"/>
      <c r="J108" s="284"/>
      <c r="K108" s="284"/>
      <c r="L108" s="284"/>
      <c r="M108" s="284"/>
      <c r="N108" s="285" t="str">
        <f>IF($B108="","",SUMIFS(Revenus!$AH$5:$AH$1000,Revenus!$AD$5:$AD$1000,"&gt;="&amp;$B108,Revenus!$AD$5:$AD$1000,"&lt;="&amp;$C108))</f>
        <v/>
      </c>
      <c r="O108" s="285" t="str">
        <f>IF($B108="","",SUMIFS(Revenus!$AI$5:$AI$1000,Revenus!$AD$5:$AD$1000,"&gt;="&amp;$B108,Revenus!$AD$5:$AD$1000,"&lt;="&amp;$C108))</f>
        <v/>
      </c>
      <c r="P108" s="285" t="str">
        <f>IF($B108="","",SUMIFS(Dépenses!$AG$3:$AG$1006,Dépenses!$AE$3:$AE$1006,"&gt;="&amp;$B108,Dépenses!$AE$3:$AE$1006,"&lt;="&amp;$C108))</f>
        <v/>
      </c>
      <c r="Q108" s="285" t="str">
        <f>IF($B108="","",SUMIFS(Dépenses!$AH$3:$AH$1006,Dépenses!$AE$3:$AE$1006,"&gt;="&amp;$B108,Dépenses!$AE$3:$AE$1006,"&lt;="&amp;$C108))</f>
        <v/>
      </c>
      <c r="R108" s="284"/>
      <c r="S108" s="284"/>
      <c r="T108" s="284"/>
      <c r="U108" s="284"/>
      <c r="V108" s="126"/>
      <c r="W108" s="126"/>
      <c r="X108" s="126"/>
      <c r="Y108" s="126"/>
      <c r="Z108" s="131"/>
    </row>
    <row r="109" spans="1:26" ht="18.75" customHeight="1" x14ac:dyDescent="0.25">
      <c r="A109" s="283"/>
      <c r="B109" s="284"/>
      <c r="C109" s="284"/>
      <c r="D109" s="284"/>
      <c r="E109" s="284"/>
      <c r="F109" s="284"/>
      <c r="G109" s="284"/>
      <c r="H109" s="284"/>
      <c r="I109" s="284"/>
      <c r="J109" s="284"/>
      <c r="K109" s="284"/>
      <c r="L109" s="284"/>
      <c r="M109" s="284"/>
      <c r="N109" s="285" t="str">
        <f>IF($B109="","",SUMIFS(Revenus!$AH$5:$AH$1000,Revenus!$AD$5:$AD$1000,"&gt;="&amp;$B109,Revenus!$AD$5:$AD$1000,"&lt;="&amp;$C109))</f>
        <v/>
      </c>
      <c r="O109" s="285" t="str">
        <f>IF($B109="","",SUMIFS(Revenus!$AI$5:$AI$1000,Revenus!$AD$5:$AD$1000,"&gt;="&amp;$B109,Revenus!$AD$5:$AD$1000,"&lt;="&amp;$C109))</f>
        <v/>
      </c>
      <c r="P109" s="285" t="str">
        <f>IF($B109="","",SUMIFS(Dépenses!$AG$3:$AG$1006,Dépenses!$AE$3:$AE$1006,"&gt;="&amp;$B109,Dépenses!$AE$3:$AE$1006,"&lt;="&amp;$C109))</f>
        <v/>
      </c>
      <c r="Q109" s="285" t="str">
        <f>IF($B109="","",SUMIFS(Dépenses!$AH$3:$AH$1006,Dépenses!$AE$3:$AE$1006,"&gt;="&amp;$B109,Dépenses!$AE$3:$AE$1006,"&lt;="&amp;$C109))</f>
        <v/>
      </c>
      <c r="R109" s="284"/>
      <c r="S109" s="284"/>
      <c r="T109" s="284"/>
      <c r="U109" s="284"/>
      <c r="V109" s="126"/>
      <c r="W109" s="126"/>
      <c r="X109" s="126"/>
      <c r="Y109" s="126"/>
      <c r="Z109" s="131"/>
    </row>
    <row r="110" spans="1:26" ht="18.75" customHeight="1" x14ac:dyDescent="0.25">
      <c r="A110" s="283"/>
      <c r="B110" s="284"/>
      <c r="C110" s="284"/>
      <c r="D110" s="284"/>
      <c r="E110" s="284"/>
      <c r="F110" s="284"/>
      <c r="G110" s="284"/>
      <c r="H110" s="284"/>
      <c r="I110" s="284"/>
      <c r="J110" s="284"/>
      <c r="K110" s="284"/>
      <c r="L110" s="284"/>
      <c r="M110" s="284"/>
      <c r="N110" s="285" t="str">
        <f>IF($B110="","",SUMIFS(Revenus!$AH$5:$AH$1000,Revenus!$AD$5:$AD$1000,"&gt;="&amp;$B110,Revenus!$AD$5:$AD$1000,"&lt;="&amp;$C110))</f>
        <v/>
      </c>
      <c r="O110" s="285" t="str">
        <f>IF($B110="","",SUMIFS(Revenus!$AI$5:$AI$1000,Revenus!$AD$5:$AD$1000,"&gt;="&amp;$B110,Revenus!$AD$5:$AD$1000,"&lt;="&amp;$C110))</f>
        <v/>
      </c>
      <c r="P110" s="285" t="str">
        <f>IF($B110="","",SUMIFS(Dépenses!$AG$3:$AG$1006,Dépenses!$AE$3:$AE$1006,"&gt;="&amp;$B110,Dépenses!$AE$3:$AE$1006,"&lt;="&amp;$C110))</f>
        <v/>
      </c>
      <c r="Q110" s="285" t="str">
        <f>IF($B110="","",SUMIFS(Dépenses!$AH$3:$AH$1006,Dépenses!$AE$3:$AE$1006,"&gt;="&amp;$B110,Dépenses!$AE$3:$AE$1006,"&lt;="&amp;$C110))</f>
        <v/>
      </c>
      <c r="R110" s="284"/>
      <c r="S110" s="284"/>
      <c r="T110" s="284"/>
      <c r="U110" s="284"/>
      <c r="V110" s="126"/>
      <c r="W110" s="126"/>
      <c r="X110" s="126"/>
      <c r="Y110" s="126"/>
      <c r="Z110" s="131"/>
    </row>
    <row r="111" spans="1:26" ht="18.75" customHeight="1" x14ac:dyDescent="0.25">
      <c r="A111" s="283"/>
      <c r="B111" s="284"/>
      <c r="C111" s="284"/>
      <c r="D111" s="284"/>
      <c r="E111" s="284"/>
      <c r="F111" s="284"/>
      <c r="G111" s="284"/>
      <c r="H111" s="284"/>
      <c r="I111" s="284"/>
      <c r="J111" s="284"/>
      <c r="K111" s="284"/>
      <c r="L111" s="284"/>
      <c r="M111" s="284"/>
      <c r="N111" s="285" t="str">
        <f>IF($B111="","",SUMIFS(Revenus!$AH$5:$AH$1000,Revenus!$AD$5:$AD$1000,"&gt;="&amp;$B111,Revenus!$AD$5:$AD$1000,"&lt;="&amp;$C111))</f>
        <v/>
      </c>
      <c r="O111" s="285" t="str">
        <f>IF($B111="","",SUMIFS(Revenus!$AI$5:$AI$1000,Revenus!$AD$5:$AD$1000,"&gt;="&amp;$B111,Revenus!$AD$5:$AD$1000,"&lt;="&amp;$C111))</f>
        <v/>
      </c>
      <c r="P111" s="285" t="str">
        <f>IF($B111="","",SUMIFS(Dépenses!$AG$3:$AG$1006,Dépenses!$AE$3:$AE$1006,"&gt;="&amp;$B111,Dépenses!$AE$3:$AE$1006,"&lt;="&amp;$C111))</f>
        <v/>
      </c>
      <c r="Q111" s="285" t="str">
        <f>IF($B111="","",SUMIFS(Dépenses!$AH$3:$AH$1006,Dépenses!$AE$3:$AE$1006,"&gt;="&amp;$B111,Dépenses!$AE$3:$AE$1006,"&lt;="&amp;$C111))</f>
        <v/>
      </c>
      <c r="R111" s="284"/>
      <c r="S111" s="284"/>
      <c r="T111" s="284"/>
      <c r="U111" s="284"/>
      <c r="V111" s="126"/>
      <c r="W111" s="126"/>
      <c r="X111" s="126"/>
      <c r="Y111" s="126"/>
      <c r="Z111" s="131"/>
    </row>
    <row r="112" spans="1:26" ht="18.75" customHeight="1" x14ac:dyDescent="0.25">
      <c r="A112" s="283"/>
      <c r="B112" s="284"/>
      <c r="C112" s="284"/>
      <c r="D112" s="284"/>
      <c r="E112" s="284"/>
      <c r="F112" s="284"/>
      <c r="G112" s="284"/>
      <c r="H112" s="284"/>
      <c r="I112" s="284"/>
      <c r="J112" s="284"/>
      <c r="K112" s="284"/>
      <c r="L112" s="284"/>
      <c r="M112" s="284"/>
      <c r="N112" s="285" t="str">
        <f>IF($B112="","",SUMIFS(Revenus!$AH$5:$AH$1000,Revenus!$AD$5:$AD$1000,"&gt;="&amp;$B112,Revenus!$AD$5:$AD$1000,"&lt;="&amp;$C112))</f>
        <v/>
      </c>
      <c r="O112" s="285" t="str">
        <f>IF($B112="","",SUMIFS(Revenus!$AI$5:$AI$1000,Revenus!$AD$5:$AD$1000,"&gt;="&amp;$B112,Revenus!$AD$5:$AD$1000,"&lt;="&amp;$C112))</f>
        <v/>
      </c>
      <c r="P112" s="285" t="str">
        <f>IF($B112="","",SUMIFS(Dépenses!$AG$3:$AG$1006,Dépenses!$AE$3:$AE$1006,"&gt;="&amp;$B112,Dépenses!$AE$3:$AE$1006,"&lt;="&amp;$C112))</f>
        <v/>
      </c>
      <c r="Q112" s="285" t="str">
        <f>IF($B112="","",SUMIFS(Dépenses!$AH$3:$AH$1006,Dépenses!$AE$3:$AE$1006,"&gt;="&amp;$B112,Dépenses!$AE$3:$AE$1006,"&lt;="&amp;$C112))</f>
        <v/>
      </c>
      <c r="R112" s="284"/>
      <c r="S112" s="284"/>
      <c r="T112" s="284"/>
      <c r="U112" s="284"/>
      <c r="V112" s="126"/>
      <c r="W112" s="126"/>
      <c r="X112" s="126"/>
      <c r="Y112" s="126"/>
      <c r="Z112" s="131"/>
    </row>
    <row r="113" spans="1:26" ht="18.75" customHeight="1" x14ac:dyDescent="0.25">
      <c r="A113" s="283"/>
      <c r="B113" s="284"/>
      <c r="C113" s="284"/>
      <c r="D113" s="284"/>
      <c r="E113" s="284"/>
      <c r="F113" s="284"/>
      <c r="G113" s="284"/>
      <c r="H113" s="284"/>
      <c r="I113" s="284"/>
      <c r="J113" s="284"/>
      <c r="K113" s="284"/>
      <c r="L113" s="284"/>
      <c r="M113" s="284"/>
      <c r="N113" s="285" t="str">
        <f>IF($B113="","",SUMIFS(Revenus!$AH$5:$AH$1000,Revenus!$AD$5:$AD$1000,"&gt;="&amp;$B113,Revenus!$AD$5:$AD$1000,"&lt;="&amp;$C113))</f>
        <v/>
      </c>
      <c r="O113" s="285" t="str">
        <f>IF($B113="","",SUMIFS(Revenus!$AI$5:$AI$1000,Revenus!$AD$5:$AD$1000,"&gt;="&amp;$B113,Revenus!$AD$5:$AD$1000,"&lt;="&amp;$C113))</f>
        <v/>
      </c>
      <c r="P113" s="285" t="str">
        <f>IF($B113="","",SUMIFS(Dépenses!$AG$3:$AG$1006,Dépenses!$AE$3:$AE$1006,"&gt;="&amp;$B113,Dépenses!$AE$3:$AE$1006,"&lt;="&amp;$C113))</f>
        <v/>
      </c>
      <c r="Q113" s="285" t="str">
        <f>IF($B113="","",SUMIFS(Dépenses!$AH$3:$AH$1006,Dépenses!$AE$3:$AE$1006,"&gt;="&amp;$B113,Dépenses!$AE$3:$AE$1006,"&lt;="&amp;$C113))</f>
        <v/>
      </c>
      <c r="R113" s="284"/>
      <c r="S113" s="284"/>
      <c r="T113" s="284"/>
      <c r="U113" s="284"/>
      <c r="V113" s="126"/>
      <c r="W113" s="126"/>
      <c r="X113" s="126"/>
      <c r="Y113" s="126"/>
      <c r="Z113" s="131"/>
    </row>
    <row r="114" spans="1:26" ht="18.75" customHeight="1" x14ac:dyDescent="0.25">
      <c r="A114" s="283"/>
      <c r="B114" s="284"/>
      <c r="C114" s="284"/>
      <c r="D114" s="284"/>
      <c r="E114" s="284"/>
      <c r="F114" s="284"/>
      <c r="G114" s="284"/>
      <c r="H114" s="284"/>
      <c r="I114" s="284"/>
      <c r="J114" s="284"/>
      <c r="K114" s="284"/>
      <c r="L114" s="284"/>
      <c r="M114" s="284"/>
      <c r="N114" s="285" t="str">
        <f>IF($B114="","",SUMIFS(Revenus!$AH$5:$AH$1000,Revenus!$AD$5:$AD$1000,"&gt;="&amp;$B114,Revenus!$AD$5:$AD$1000,"&lt;="&amp;$C114))</f>
        <v/>
      </c>
      <c r="O114" s="285" t="str">
        <f>IF($B114="","",SUMIFS(Revenus!$AI$5:$AI$1000,Revenus!$AD$5:$AD$1000,"&gt;="&amp;$B114,Revenus!$AD$5:$AD$1000,"&lt;="&amp;$C114))</f>
        <v/>
      </c>
      <c r="P114" s="285" t="str">
        <f>IF($B114="","",SUMIFS(Dépenses!$AG$3:$AG$1006,Dépenses!$AE$3:$AE$1006,"&gt;="&amp;$B114,Dépenses!$AE$3:$AE$1006,"&lt;="&amp;$C114))</f>
        <v/>
      </c>
      <c r="Q114" s="285" t="str">
        <f>IF($B114="","",SUMIFS(Dépenses!$AH$3:$AH$1006,Dépenses!$AE$3:$AE$1006,"&gt;="&amp;$B114,Dépenses!$AE$3:$AE$1006,"&lt;="&amp;$C114))</f>
        <v/>
      </c>
      <c r="R114" s="284"/>
      <c r="S114" s="284"/>
      <c r="T114" s="284"/>
      <c r="U114" s="284"/>
      <c r="V114" s="126"/>
      <c r="W114" s="126"/>
      <c r="X114" s="126"/>
      <c r="Y114" s="126"/>
      <c r="Z114" s="131"/>
    </row>
    <row r="115" spans="1:26" ht="18.75" customHeight="1" x14ac:dyDescent="0.25">
      <c r="A115" s="283"/>
      <c r="B115" s="284"/>
      <c r="C115" s="284"/>
      <c r="D115" s="284"/>
      <c r="E115" s="284"/>
      <c r="F115" s="284"/>
      <c r="G115" s="284"/>
      <c r="H115" s="284"/>
      <c r="I115" s="284"/>
      <c r="J115" s="284"/>
      <c r="K115" s="284"/>
      <c r="L115" s="284"/>
      <c r="M115" s="284"/>
      <c r="N115" s="285" t="str">
        <f>IF($B115="","",SUMIFS(Revenus!$AH$5:$AH$1000,Revenus!$AD$5:$AD$1000,"&gt;="&amp;$B115,Revenus!$AD$5:$AD$1000,"&lt;="&amp;$C115))</f>
        <v/>
      </c>
      <c r="O115" s="285" t="str">
        <f>IF($B115="","",SUMIFS(Revenus!$AI$5:$AI$1000,Revenus!$AD$5:$AD$1000,"&gt;="&amp;$B115,Revenus!$AD$5:$AD$1000,"&lt;="&amp;$C115))</f>
        <v/>
      </c>
      <c r="P115" s="285" t="str">
        <f>IF($B115="","",SUMIFS(Dépenses!$AG$3:$AG$1006,Dépenses!$AE$3:$AE$1006,"&gt;="&amp;$B115,Dépenses!$AE$3:$AE$1006,"&lt;="&amp;$C115))</f>
        <v/>
      </c>
      <c r="Q115" s="285" t="str">
        <f>IF($B115="","",SUMIFS(Dépenses!$AH$3:$AH$1006,Dépenses!$AE$3:$AE$1006,"&gt;="&amp;$B115,Dépenses!$AE$3:$AE$1006,"&lt;="&amp;$C115))</f>
        <v/>
      </c>
      <c r="R115" s="284"/>
      <c r="S115" s="284"/>
      <c r="T115" s="284"/>
      <c r="U115" s="284"/>
      <c r="V115" s="126"/>
      <c r="W115" s="126"/>
      <c r="X115" s="126"/>
      <c r="Y115" s="126"/>
      <c r="Z115" s="131"/>
    </row>
    <row r="116" spans="1:26" ht="18.75" customHeight="1" x14ac:dyDescent="0.25">
      <c r="A116" s="283"/>
      <c r="B116" s="284"/>
      <c r="C116" s="284"/>
      <c r="D116" s="284"/>
      <c r="E116" s="284"/>
      <c r="F116" s="284"/>
      <c r="G116" s="284"/>
      <c r="H116" s="284"/>
      <c r="I116" s="284"/>
      <c r="J116" s="284"/>
      <c r="K116" s="284"/>
      <c r="L116" s="284"/>
      <c r="M116" s="284"/>
      <c r="N116" s="285" t="str">
        <f>IF($B116="","",SUMIFS(Revenus!$AH$5:$AH$1000,Revenus!$AD$5:$AD$1000,"&gt;="&amp;$B116,Revenus!$AD$5:$AD$1000,"&lt;="&amp;$C116))</f>
        <v/>
      </c>
      <c r="O116" s="285" t="str">
        <f>IF($B116="","",SUMIFS(Revenus!$AI$5:$AI$1000,Revenus!$AD$5:$AD$1000,"&gt;="&amp;$B116,Revenus!$AD$5:$AD$1000,"&lt;="&amp;$C116))</f>
        <v/>
      </c>
      <c r="P116" s="285" t="str">
        <f>IF($B116="","",SUMIFS(Dépenses!$AG$3:$AG$1006,Dépenses!$AE$3:$AE$1006,"&gt;="&amp;$B116,Dépenses!$AE$3:$AE$1006,"&lt;="&amp;$C116))</f>
        <v/>
      </c>
      <c r="Q116" s="285" t="str">
        <f>IF($B116="","",SUMIFS(Dépenses!$AH$3:$AH$1006,Dépenses!$AE$3:$AE$1006,"&gt;="&amp;$B116,Dépenses!$AE$3:$AE$1006,"&lt;="&amp;$C116))</f>
        <v/>
      </c>
      <c r="R116" s="284"/>
      <c r="S116" s="284"/>
      <c r="T116" s="284"/>
      <c r="U116" s="284"/>
      <c r="V116" s="126"/>
      <c r="W116" s="126"/>
      <c r="X116" s="126"/>
      <c r="Y116" s="126"/>
      <c r="Z116" s="131"/>
    </row>
    <row r="117" spans="1:26" ht="18.75" customHeight="1" x14ac:dyDescent="0.25">
      <c r="A117" s="283"/>
      <c r="B117" s="284"/>
      <c r="C117" s="284"/>
      <c r="D117" s="284"/>
      <c r="E117" s="284"/>
      <c r="F117" s="284"/>
      <c r="G117" s="284"/>
      <c r="H117" s="284"/>
      <c r="I117" s="284"/>
      <c r="J117" s="284"/>
      <c r="K117" s="284"/>
      <c r="L117" s="284"/>
      <c r="M117" s="284"/>
      <c r="N117" s="285" t="str">
        <f>IF($B117="","",SUMIFS(Revenus!$AH$5:$AH$1000,Revenus!$AD$5:$AD$1000,"&gt;="&amp;$B117,Revenus!$AD$5:$AD$1000,"&lt;="&amp;$C117))</f>
        <v/>
      </c>
      <c r="O117" s="285" t="str">
        <f>IF($B117="","",SUMIFS(Revenus!$AI$5:$AI$1000,Revenus!$AD$5:$AD$1000,"&gt;="&amp;$B117,Revenus!$AD$5:$AD$1000,"&lt;="&amp;$C117))</f>
        <v/>
      </c>
      <c r="P117" s="285" t="str">
        <f>IF($B117="","",SUMIFS(Dépenses!$AG$3:$AG$1006,Dépenses!$AE$3:$AE$1006,"&gt;="&amp;$B117,Dépenses!$AE$3:$AE$1006,"&lt;="&amp;$C117))</f>
        <v/>
      </c>
      <c r="Q117" s="285" t="str">
        <f>IF($B117="","",SUMIFS(Dépenses!$AH$3:$AH$1006,Dépenses!$AE$3:$AE$1006,"&gt;="&amp;$B117,Dépenses!$AE$3:$AE$1006,"&lt;="&amp;$C117))</f>
        <v/>
      </c>
      <c r="R117" s="284"/>
      <c r="S117" s="284"/>
      <c r="T117" s="284"/>
      <c r="U117" s="284"/>
      <c r="V117" s="126"/>
      <c r="W117" s="126"/>
      <c r="X117" s="126"/>
      <c r="Y117" s="126"/>
      <c r="Z117" s="131"/>
    </row>
    <row r="118" spans="1:26" ht="18.75" customHeight="1" x14ac:dyDescent="0.25">
      <c r="A118" s="283"/>
      <c r="B118" s="284"/>
      <c r="C118" s="284"/>
      <c r="D118" s="284"/>
      <c r="E118" s="284"/>
      <c r="F118" s="284"/>
      <c r="G118" s="284"/>
      <c r="H118" s="284"/>
      <c r="I118" s="284"/>
      <c r="J118" s="284"/>
      <c r="K118" s="284"/>
      <c r="L118" s="284"/>
      <c r="M118" s="284"/>
      <c r="N118" s="285" t="str">
        <f>IF($B118="","",SUMIFS(Revenus!$AH$5:$AH$1000,Revenus!$AD$5:$AD$1000,"&gt;="&amp;$B118,Revenus!$AD$5:$AD$1000,"&lt;="&amp;$C118))</f>
        <v/>
      </c>
      <c r="O118" s="285" t="str">
        <f>IF($B118="","",SUMIFS(Revenus!$AI$5:$AI$1000,Revenus!$AD$5:$AD$1000,"&gt;="&amp;$B118,Revenus!$AD$5:$AD$1000,"&lt;="&amp;$C118))</f>
        <v/>
      </c>
      <c r="P118" s="285" t="str">
        <f>IF($B118="","",SUMIFS(Dépenses!$AG$3:$AG$1006,Dépenses!$AE$3:$AE$1006,"&gt;="&amp;$B118,Dépenses!$AE$3:$AE$1006,"&lt;="&amp;$C118))</f>
        <v/>
      </c>
      <c r="Q118" s="285" t="str">
        <f>IF($B118="","",SUMIFS(Dépenses!$AH$3:$AH$1006,Dépenses!$AE$3:$AE$1006,"&gt;="&amp;$B118,Dépenses!$AE$3:$AE$1006,"&lt;="&amp;$C118))</f>
        <v/>
      </c>
      <c r="R118" s="284"/>
      <c r="S118" s="284"/>
      <c r="T118" s="284"/>
      <c r="U118" s="284"/>
      <c r="V118" s="126"/>
      <c r="W118" s="126"/>
      <c r="X118" s="126"/>
      <c r="Y118" s="126"/>
      <c r="Z118" s="131"/>
    </row>
    <row r="119" spans="1:26" ht="18.75" customHeight="1" x14ac:dyDescent="0.25">
      <c r="A119" s="283"/>
      <c r="B119" s="284"/>
      <c r="C119" s="284"/>
      <c r="D119" s="284"/>
      <c r="E119" s="284"/>
      <c r="F119" s="284"/>
      <c r="G119" s="284"/>
      <c r="H119" s="284"/>
      <c r="I119" s="284"/>
      <c r="J119" s="284"/>
      <c r="K119" s="284"/>
      <c r="L119" s="284"/>
      <c r="M119" s="284"/>
      <c r="N119" s="285" t="str">
        <f>IF($B119="","",SUMIFS(Revenus!$AH$5:$AH$1000,Revenus!$AD$5:$AD$1000,"&gt;="&amp;$B119,Revenus!$AD$5:$AD$1000,"&lt;="&amp;$C119))</f>
        <v/>
      </c>
      <c r="O119" s="285" t="str">
        <f>IF($B119="","",SUMIFS(Revenus!$AI$5:$AI$1000,Revenus!$AD$5:$AD$1000,"&gt;="&amp;$B119,Revenus!$AD$5:$AD$1000,"&lt;="&amp;$C119))</f>
        <v/>
      </c>
      <c r="P119" s="285" t="str">
        <f>IF($B119="","",SUMIFS(Dépenses!$AG$3:$AG$1006,Dépenses!$AE$3:$AE$1006,"&gt;="&amp;$B119,Dépenses!$AE$3:$AE$1006,"&lt;="&amp;$C119))</f>
        <v/>
      </c>
      <c r="Q119" s="285" t="str">
        <f>IF($B119="","",SUMIFS(Dépenses!$AH$3:$AH$1006,Dépenses!$AE$3:$AE$1006,"&gt;="&amp;$B119,Dépenses!$AE$3:$AE$1006,"&lt;="&amp;$C119))</f>
        <v/>
      </c>
      <c r="R119" s="284"/>
      <c r="S119" s="284"/>
      <c r="T119" s="284"/>
      <c r="U119" s="284"/>
      <c r="V119" s="126"/>
      <c r="W119" s="126"/>
      <c r="X119" s="126"/>
      <c r="Y119" s="126"/>
      <c r="Z119" s="131"/>
    </row>
    <row r="120" spans="1:26" ht="18.75" customHeight="1" x14ac:dyDescent="0.25">
      <c r="A120" s="283"/>
      <c r="B120" s="284"/>
      <c r="C120" s="284"/>
      <c r="D120" s="284"/>
      <c r="E120" s="284"/>
      <c r="F120" s="284"/>
      <c r="G120" s="284"/>
      <c r="H120" s="284"/>
      <c r="I120" s="284"/>
      <c r="J120" s="284"/>
      <c r="K120" s="284"/>
      <c r="L120" s="284"/>
      <c r="M120" s="284"/>
      <c r="N120" s="285" t="str">
        <f>IF($B120="","",SUMIFS(Revenus!$AH$5:$AH$1000,Revenus!$AD$5:$AD$1000,"&gt;="&amp;$B120,Revenus!$AD$5:$AD$1000,"&lt;="&amp;$C120))</f>
        <v/>
      </c>
      <c r="O120" s="285" t="str">
        <f>IF($B120="","",SUMIFS(Revenus!$AI$5:$AI$1000,Revenus!$AD$5:$AD$1000,"&gt;="&amp;$B120,Revenus!$AD$5:$AD$1000,"&lt;="&amp;$C120))</f>
        <v/>
      </c>
      <c r="P120" s="285" t="str">
        <f>IF($B120="","",SUMIFS(Dépenses!$AG$3:$AG$1006,Dépenses!$AE$3:$AE$1006,"&gt;="&amp;$B120,Dépenses!$AE$3:$AE$1006,"&lt;="&amp;$C120))</f>
        <v/>
      </c>
      <c r="Q120" s="285" t="str">
        <f>IF($B120="","",SUMIFS(Dépenses!$AH$3:$AH$1006,Dépenses!$AE$3:$AE$1006,"&gt;="&amp;$B120,Dépenses!$AE$3:$AE$1006,"&lt;="&amp;$C120))</f>
        <v/>
      </c>
      <c r="R120" s="284"/>
      <c r="S120" s="284"/>
      <c r="T120" s="284"/>
      <c r="U120" s="284"/>
      <c r="V120" s="126"/>
      <c r="W120" s="126"/>
      <c r="X120" s="126"/>
      <c r="Y120" s="126"/>
      <c r="Z120" s="131"/>
    </row>
    <row r="121" spans="1:26" ht="18.75" customHeight="1" x14ac:dyDescent="0.25">
      <c r="A121" s="283"/>
      <c r="B121" s="284"/>
      <c r="C121" s="284"/>
      <c r="D121" s="284"/>
      <c r="E121" s="284"/>
      <c r="F121" s="284"/>
      <c r="G121" s="284"/>
      <c r="H121" s="284"/>
      <c r="I121" s="284"/>
      <c r="J121" s="284"/>
      <c r="K121" s="284"/>
      <c r="L121" s="284"/>
      <c r="M121" s="284"/>
      <c r="N121" s="285" t="str">
        <f>IF($B121="","",SUMIFS(Revenus!$AH$5:$AH$1000,Revenus!$AD$5:$AD$1000,"&gt;="&amp;$B121,Revenus!$AD$5:$AD$1000,"&lt;="&amp;$C121))</f>
        <v/>
      </c>
      <c r="O121" s="285" t="str">
        <f>IF($B121="","",SUMIFS(Revenus!$AI$5:$AI$1000,Revenus!$AD$5:$AD$1000,"&gt;="&amp;$B121,Revenus!$AD$5:$AD$1000,"&lt;="&amp;$C121))</f>
        <v/>
      </c>
      <c r="P121" s="285" t="str">
        <f>IF($B121="","",SUMIFS(Dépenses!$AG$3:$AG$1006,Dépenses!$AE$3:$AE$1006,"&gt;="&amp;$B121,Dépenses!$AE$3:$AE$1006,"&lt;="&amp;$C121))</f>
        <v/>
      </c>
      <c r="Q121" s="285" t="str">
        <f>IF($B121="","",SUMIFS(Dépenses!$AH$3:$AH$1006,Dépenses!$AE$3:$AE$1006,"&gt;="&amp;$B121,Dépenses!$AE$3:$AE$1006,"&lt;="&amp;$C121))</f>
        <v/>
      </c>
      <c r="R121" s="284"/>
      <c r="S121" s="284"/>
      <c r="T121" s="284"/>
      <c r="U121" s="284"/>
      <c r="V121" s="126"/>
      <c r="W121" s="126"/>
      <c r="X121" s="126"/>
      <c r="Y121" s="126"/>
      <c r="Z121" s="131"/>
    </row>
    <row r="122" spans="1:26" ht="18.75" customHeight="1" x14ac:dyDescent="0.25">
      <c r="A122" s="283"/>
      <c r="B122" s="284"/>
      <c r="C122" s="284"/>
      <c r="D122" s="284"/>
      <c r="E122" s="284"/>
      <c r="F122" s="284"/>
      <c r="G122" s="284"/>
      <c r="H122" s="284"/>
      <c r="I122" s="284"/>
      <c r="J122" s="284"/>
      <c r="K122" s="284"/>
      <c r="L122" s="284"/>
      <c r="M122" s="284"/>
      <c r="N122" s="285" t="str">
        <f>IF($B122="","",SUMIFS(Revenus!$AH$5:$AH$1000,Revenus!$AD$5:$AD$1000,"&gt;="&amp;$B122,Revenus!$AD$5:$AD$1000,"&lt;="&amp;$C122))</f>
        <v/>
      </c>
      <c r="O122" s="285" t="str">
        <f>IF($B122="","",SUMIFS(Revenus!$AI$5:$AI$1000,Revenus!$AD$5:$AD$1000,"&gt;="&amp;$B122,Revenus!$AD$5:$AD$1000,"&lt;="&amp;$C122))</f>
        <v/>
      </c>
      <c r="P122" s="285" t="str">
        <f>IF($B122="","",SUMIFS(Dépenses!$AG$3:$AG$1006,Dépenses!$AE$3:$AE$1006,"&gt;="&amp;$B122,Dépenses!$AE$3:$AE$1006,"&lt;="&amp;$C122))</f>
        <v/>
      </c>
      <c r="Q122" s="285" t="str">
        <f>IF($B122="","",SUMIFS(Dépenses!$AH$3:$AH$1006,Dépenses!$AE$3:$AE$1006,"&gt;="&amp;$B122,Dépenses!$AE$3:$AE$1006,"&lt;="&amp;$C122))</f>
        <v/>
      </c>
      <c r="R122" s="284"/>
      <c r="S122" s="284"/>
      <c r="T122" s="284"/>
      <c r="U122" s="284"/>
      <c r="V122" s="126"/>
      <c r="W122" s="126"/>
      <c r="X122" s="126"/>
      <c r="Y122" s="126"/>
      <c r="Z122" s="131"/>
    </row>
    <row r="123" spans="1:26" ht="18.75" customHeight="1" x14ac:dyDescent="0.25">
      <c r="A123" s="283"/>
      <c r="B123" s="284"/>
      <c r="C123" s="284"/>
      <c r="D123" s="284"/>
      <c r="E123" s="284"/>
      <c r="F123" s="284"/>
      <c r="G123" s="284"/>
      <c r="H123" s="284"/>
      <c r="I123" s="284"/>
      <c r="J123" s="284"/>
      <c r="K123" s="284"/>
      <c r="L123" s="284"/>
      <c r="M123" s="284"/>
      <c r="N123" s="285" t="str">
        <f>IF($B123="","",SUMIFS(Revenus!$AH$5:$AH$1000,Revenus!$AD$5:$AD$1000,"&gt;="&amp;$B123,Revenus!$AD$5:$AD$1000,"&lt;="&amp;$C123))</f>
        <v/>
      </c>
      <c r="O123" s="285" t="str">
        <f>IF($B123="","",SUMIFS(Revenus!$AI$5:$AI$1000,Revenus!$AD$5:$AD$1000,"&gt;="&amp;$B123,Revenus!$AD$5:$AD$1000,"&lt;="&amp;$C123))</f>
        <v/>
      </c>
      <c r="P123" s="285" t="str">
        <f>IF($B123="","",SUMIFS(Dépenses!$AG$3:$AG$1006,Dépenses!$AE$3:$AE$1006,"&gt;="&amp;$B123,Dépenses!$AE$3:$AE$1006,"&lt;="&amp;$C123))</f>
        <v/>
      </c>
      <c r="Q123" s="285" t="str">
        <f>IF($B123="","",SUMIFS(Dépenses!$AH$3:$AH$1006,Dépenses!$AE$3:$AE$1006,"&gt;="&amp;$B123,Dépenses!$AE$3:$AE$1006,"&lt;="&amp;$C123))</f>
        <v/>
      </c>
      <c r="R123" s="284"/>
      <c r="S123" s="284"/>
      <c r="T123" s="284"/>
      <c r="U123" s="284"/>
      <c r="V123" s="126"/>
      <c r="W123" s="126"/>
      <c r="X123" s="126"/>
      <c r="Y123" s="126"/>
      <c r="Z123" s="131"/>
    </row>
    <row r="124" spans="1:26" ht="18.75" customHeight="1" x14ac:dyDescent="0.25">
      <c r="A124" s="283"/>
      <c r="B124" s="284"/>
      <c r="C124" s="284"/>
      <c r="D124" s="284"/>
      <c r="E124" s="284"/>
      <c r="F124" s="284"/>
      <c r="G124" s="284"/>
      <c r="H124" s="284"/>
      <c r="I124" s="284"/>
      <c r="J124" s="284"/>
      <c r="K124" s="284"/>
      <c r="L124" s="284"/>
      <c r="M124" s="284"/>
      <c r="N124" s="285" t="str">
        <f>IF($B124="","",SUMIFS(Revenus!$AH$5:$AH$1000,Revenus!$AD$5:$AD$1000,"&gt;="&amp;$B124,Revenus!$AD$5:$AD$1000,"&lt;="&amp;$C124))</f>
        <v/>
      </c>
      <c r="O124" s="285" t="str">
        <f>IF($B124="","",SUMIFS(Revenus!$AI$5:$AI$1000,Revenus!$AD$5:$AD$1000,"&gt;="&amp;$B124,Revenus!$AD$5:$AD$1000,"&lt;="&amp;$C124))</f>
        <v/>
      </c>
      <c r="P124" s="285" t="str">
        <f>IF($B124="","",SUMIFS(Dépenses!$AG$3:$AG$1006,Dépenses!$AE$3:$AE$1006,"&gt;="&amp;$B124,Dépenses!$AE$3:$AE$1006,"&lt;="&amp;$C124))</f>
        <v/>
      </c>
      <c r="Q124" s="285" t="str">
        <f>IF($B124="","",SUMIFS(Dépenses!$AH$3:$AH$1006,Dépenses!$AE$3:$AE$1006,"&gt;="&amp;$B124,Dépenses!$AE$3:$AE$1006,"&lt;="&amp;$C124))</f>
        <v/>
      </c>
      <c r="R124" s="284"/>
      <c r="S124" s="284"/>
      <c r="T124" s="284"/>
      <c r="U124" s="284"/>
      <c r="V124" s="126"/>
      <c r="W124" s="126"/>
      <c r="X124" s="126"/>
      <c r="Y124" s="126"/>
      <c r="Z124" s="131"/>
    </row>
    <row r="125" spans="1:26" ht="18.75" customHeight="1" x14ac:dyDescent="0.25">
      <c r="A125" s="283"/>
      <c r="B125" s="284"/>
      <c r="C125" s="284"/>
      <c r="D125" s="284"/>
      <c r="E125" s="284"/>
      <c r="F125" s="284"/>
      <c r="G125" s="284"/>
      <c r="H125" s="284"/>
      <c r="I125" s="284"/>
      <c r="J125" s="284"/>
      <c r="K125" s="284"/>
      <c r="L125" s="284"/>
      <c r="M125" s="284"/>
      <c r="N125" s="285" t="str">
        <f>IF($B125="","",SUMIFS(Revenus!$AH$5:$AH$1000,Revenus!$AD$5:$AD$1000,"&gt;="&amp;$B125,Revenus!$AD$5:$AD$1000,"&lt;="&amp;$C125))</f>
        <v/>
      </c>
      <c r="O125" s="285" t="str">
        <f>IF($B125="","",SUMIFS(Revenus!$AI$5:$AI$1000,Revenus!$AD$5:$AD$1000,"&gt;="&amp;$B125,Revenus!$AD$5:$AD$1000,"&lt;="&amp;$C125))</f>
        <v/>
      </c>
      <c r="P125" s="285" t="str">
        <f>IF($B125="","",SUMIFS(Dépenses!$AG$3:$AG$1006,Dépenses!$AE$3:$AE$1006,"&gt;="&amp;$B125,Dépenses!$AE$3:$AE$1006,"&lt;="&amp;$C125))</f>
        <v/>
      </c>
      <c r="Q125" s="285" t="str">
        <f>IF($B125="","",SUMIFS(Dépenses!$AH$3:$AH$1006,Dépenses!$AE$3:$AE$1006,"&gt;="&amp;$B125,Dépenses!$AE$3:$AE$1006,"&lt;="&amp;$C125))</f>
        <v/>
      </c>
      <c r="R125" s="284"/>
      <c r="S125" s="284"/>
      <c r="T125" s="284"/>
      <c r="U125" s="284"/>
      <c r="V125" s="126"/>
      <c r="W125" s="126"/>
      <c r="X125" s="126"/>
      <c r="Y125" s="126"/>
      <c r="Z125" s="131"/>
    </row>
    <row r="126" spans="1:26" ht="18.75" customHeight="1" x14ac:dyDescent="0.25">
      <c r="A126" s="283"/>
      <c r="B126" s="284"/>
      <c r="C126" s="284"/>
      <c r="D126" s="284"/>
      <c r="E126" s="284"/>
      <c r="F126" s="284"/>
      <c r="G126" s="284"/>
      <c r="H126" s="284"/>
      <c r="I126" s="284"/>
      <c r="J126" s="284"/>
      <c r="K126" s="284"/>
      <c r="L126" s="284"/>
      <c r="M126" s="284"/>
      <c r="N126" s="285" t="str">
        <f>IF($B126="","",SUMIFS(Revenus!$AH$5:$AH$1000,Revenus!$AD$5:$AD$1000,"&gt;="&amp;$B126,Revenus!$AD$5:$AD$1000,"&lt;="&amp;$C126))</f>
        <v/>
      </c>
      <c r="O126" s="285" t="str">
        <f>IF($B126="","",SUMIFS(Revenus!$AI$5:$AI$1000,Revenus!$AD$5:$AD$1000,"&gt;="&amp;$B126,Revenus!$AD$5:$AD$1000,"&lt;="&amp;$C126))</f>
        <v/>
      </c>
      <c r="P126" s="285" t="str">
        <f>IF($B126="","",SUMIFS(Dépenses!$AG$3:$AG$1006,Dépenses!$AE$3:$AE$1006,"&gt;="&amp;$B126,Dépenses!$AE$3:$AE$1006,"&lt;="&amp;$C126))</f>
        <v/>
      </c>
      <c r="Q126" s="285" t="str">
        <f>IF($B126="","",SUMIFS(Dépenses!$AH$3:$AH$1006,Dépenses!$AE$3:$AE$1006,"&gt;="&amp;$B126,Dépenses!$AE$3:$AE$1006,"&lt;="&amp;$C126))</f>
        <v/>
      </c>
      <c r="R126" s="284"/>
      <c r="S126" s="284"/>
      <c r="T126" s="284"/>
      <c r="U126" s="284"/>
      <c r="V126" s="126"/>
      <c r="W126" s="126"/>
      <c r="X126" s="126"/>
      <c r="Y126" s="126"/>
      <c r="Z126" s="131"/>
    </row>
    <row r="127" spans="1:26" ht="18.75" customHeight="1" x14ac:dyDescent="0.25">
      <c r="A127" s="283"/>
      <c r="B127" s="284"/>
      <c r="C127" s="284"/>
      <c r="D127" s="284"/>
      <c r="E127" s="284"/>
      <c r="F127" s="284"/>
      <c r="G127" s="284"/>
      <c r="H127" s="284"/>
      <c r="I127" s="284"/>
      <c r="J127" s="284"/>
      <c r="K127" s="284"/>
      <c r="L127" s="284"/>
      <c r="M127" s="284"/>
      <c r="N127" s="285" t="str">
        <f>IF($B127="","",SUMIFS(Revenus!$AH$5:$AH$1000,Revenus!$AD$5:$AD$1000,"&gt;="&amp;$B127,Revenus!$AD$5:$AD$1000,"&lt;="&amp;$C127))</f>
        <v/>
      </c>
      <c r="O127" s="285" t="str">
        <f>IF($B127="","",SUMIFS(Revenus!$AI$5:$AI$1000,Revenus!$AD$5:$AD$1000,"&gt;="&amp;$B127,Revenus!$AD$5:$AD$1000,"&lt;="&amp;$C127))</f>
        <v/>
      </c>
      <c r="P127" s="285" t="str">
        <f>IF($B127="","",SUMIFS(Dépenses!$AG$3:$AG$1006,Dépenses!$AE$3:$AE$1006,"&gt;="&amp;$B127,Dépenses!$AE$3:$AE$1006,"&lt;="&amp;$C127))</f>
        <v/>
      </c>
      <c r="Q127" s="285" t="str">
        <f>IF($B127="","",SUMIFS(Dépenses!$AH$3:$AH$1006,Dépenses!$AE$3:$AE$1006,"&gt;="&amp;$B127,Dépenses!$AE$3:$AE$1006,"&lt;="&amp;$C127))</f>
        <v/>
      </c>
      <c r="R127" s="284"/>
      <c r="S127" s="284"/>
      <c r="T127" s="284"/>
      <c r="U127" s="284"/>
      <c r="V127" s="126"/>
      <c r="W127" s="126"/>
      <c r="X127" s="126"/>
      <c r="Y127" s="126"/>
      <c r="Z127" s="131"/>
    </row>
    <row r="128" spans="1:26" ht="18.75" customHeight="1" x14ac:dyDescent="0.25">
      <c r="A128" s="283"/>
      <c r="B128" s="284"/>
      <c r="C128" s="284"/>
      <c r="D128" s="284"/>
      <c r="E128" s="284"/>
      <c r="F128" s="284"/>
      <c r="G128" s="284"/>
      <c r="H128" s="284"/>
      <c r="I128" s="284"/>
      <c r="J128" s="284"/>
      <c r="K128" s="284"/>
      <c r="L128" s="284"/>
      <c r="M128" s="284"/>
      <c r="N128" s="285" t="str">
        <f>IF($B128="","",SUMIFS(Revenus!$AH$5:$AH$1000,Revenus!$AD$5:$AD$1000,"&gt;="&amp;$B128,Revenus!$AD$5:$AD$1000,"&lt;="&amp;$C128))</f>
        <v/>
      </c>
      <c r="O128" s="285" t="str">
        <f>IF($B128="","",SUMIFS(Revenus!$AI$5:$AI$1000,Revenus!$AD$5:$AD$1000,"&gt;="&amp;$B128,Revenus!$AD$5:$AD$1000,"&lt;="&amp;$C128))</f>
        <v/>
      </c>
      <c r="P128" s="285" t="str">
        <f>IF($B128="","",SUMIFS(Dépenses!$AG$3:$AG$1006,Dépenses!$AE$3:$AE$1006,"&gt;="&amp;$B128,Dépenses!$AE$3:$AE$1006,"&lt;="&amp;$C128))</f>
        <v/>
      </c>
      <c r="Q128" s="285" t="str">
        <f>IF($B128="","",SUMIFS(Dépenses!$AH$3:$AH$1006,Dépenses!$AE$3:$AE$1006,"&gt;="&amp;$B128,Dépenses!$AE$3:$AE$1006,"&lt;="&amp;$C128))</f>
        <v/>
      </c>
      <c r="R128" s="284"/>
      <c r="S128" s="284"/>
      <c r="T128" s="284"/>
      <c r="U128" s="284"/>
      <c r="V128" s="126"/>
      <c r="W128" s="126"/>
      <c r="X128" s="126"/>
      <c r="Y128" s="126"/>
      <c r="Z128" s="131"/>
    </row>
    <row r="129" spans="1:26" ht="18.75" customHeight="1" x14ac:dyDescent="0.25">
      <c r="A129" s="283"/>
      <c r="B129" s="284"/>
      <c r="C129" s="284"/>
      <c r="D129" s="284"/>
      <c r="E129" s="284"/>
      <c r="F129" s="284"/>
      <c r="G129" s="284"/>
      <c r="H129" s="284"/>
      <c r="I129" s="284"/>
      <c r="J129" s="284"/>
      <c r="K129" s="284"/>
      <c r="L129" s="284"/>
      <c r="M129" s="284"/>
      <c r="N129" s="285" t="str">
        <f>IF($B129="","",SUMIFS(Revenus!$AH$5:$AH$1000,Revenus!$AD$5:$AD$1000,"&gt;="&amp;$B129,Revenus!$AD$5:$AD$1000,"&lt;="&amp;$C129))</f>
        <v/>
      </c>
      <c r="O129" s="285" t="str">
        <f>IF($B129="","",SUMIFS(Revenus!$AI$5:$AI$1000,Revenus!$AD$5:$AD$1000,"&gt;="&amp;$B129,Revenus!$AD$5:$AD$1000,"&lt;="&amp;$C129))</f>
        <v/>
      </c>
      <c r="P129" s="285" t="str">
        <f>IF($B129="","",SUMIFS(Dépenses!$AG$3:$AG$1006,Dépenses!$AE$3:$AE$1006,"&gt;="&amp;$B129,Dépenses!$AE$3:$AE$1006,"&lt;="&amp;$C129))</f>
        <v/>
      </c>
      <c r="Q129" s="285" t="str">
        <f>IF($B129="","",SUMIFS(Dépenses!$AH$3:$AH$1006,Dépenses!$AE$3:$AE$1006,"&gt;="&amp;$B129,Dépenses!$AE$3:$AE$1006,"&lt;="&amp;$C129))</f>
        <v/>
      </c>
      <c r="R129" s="284"/>
      <c r="S129" s="284"/>
      <c r="T129" s="284"/>
      <c r="U129" s="284"/>
      <c r="V129" s="126"/>
      <c r="W129" s="126"/>
      <c r="X129" s="126"/>
      <c r="Y129" s="126"/>
      <c r="Z129" s="131"/>
    </row>
    <row r="130" spans="1:26" ht="18.75" customHeight="1" x14ac:dyDescent="0.25">
      <c r="A130" s="283"/>
      <c r="B130" s="284"/>
      <c r="C130" s="284"/>
      <c r="D130" s="284"/>
      <c r="E130" s="284"/>
      <c r="F130" s="284"/>
      <c r="G130" s="284"/>
      <c r="H130" s="284"/>
      <c r="I130" s="284"/>
      <c r="J130" s="284"/>
      <c r="K130" s="284"/>
      <c r="L130" s="284"/>
      <c r="M130" s="284"/>
      <c r="N130" s="285" t="str">
        <f>IF($B130="","",SUMIFS(Revenus!$AH$5:$AH$1000,Revenus!$AD$5:$AD$1000,"&gt;="&amp;$B130,Revenus!$AD$5:$AD$1000,"&lt;="&amp;$C130))</f>
        <v/>
      </c>
      <c r="O130" s="285" t="str">
        <f>IF($B130="","",SUMIFS(Revenus!$AI$5:$AI$1000,Revenus!$AD$5:$AD$1000,"&gt;="&amp;$B130,Revenus!$AD$5:$AD$1000,"&lt;="&amp;$C130))</f>
        <v/>
      </c>
      <c r="P130" s="285" t="str">
        <f>IF($B130="","",SUMIFS(Dépenses!$AG$3:$AG$1006,Dépenses!$AE$3:$AE$1006,"&gt;="&amp;$B130,Dépenses!$AE$3:$AE$1006,"&lt;="&amp;$C130))</f>
        <v/>
      </c>
      <c r="Q130" s="285" t="str">
        <f>IF($B130="","",SUMIFS(Dépenses!$AH$3:$AH$1006,Dépenses!$AE$3:$AE$1006,"&gt;="&amp;$B130,Dépenses!$AE$3:$AE$1006,"&lt;="&amp;$C130))</f>
        <v/>
      </c>
      <c r="R130" s="284"/>
      <c r="S130" s="284"/>
      <c r="T130" s="284"/>
      <c r="U130" s="284"/>
      <c r="V130" s="126"/>
      <c r="W130" s="126"/>
      <c r="X130" s="126"/>
      <c r="Y130" s="126"/>
      <c r="Z130" s="131"/>
    </row>
    <row r="131" spans="1:26" ht="18.75" customHeight="1" x14ac:dyDescent="0.25">
      <c r="A131" s="283"/>
      <c r="B131" s="284"/>
      <c r="C131" s="284"/>
      <c r="D131" s="284"/>
      <c r="E131" s="284"/>
      <c r="F131" s="284"/>
      <c r="G131" s="284"/>
      <c r="H131" s="284"/>
      <c r="I131" s="284"/>
      <c r="J131" s="284"/>
      <c r="K131" s="284"/>
      <c r="L131" s="284"/>
      <c r="M131" s="284"/>
      <c r="N131" s="285" t="str">
        <f>IF($B131="","",SUMIFS(Revenus!$AH$5:$AH$1000,Revenus!$AD$5:$AD$1000,"&gt;="&amp;$B131,Revenus!$AD$5:$AD$1000,"&lt;="&amp;$C131))</f>
        <v/>
      </c>
      <c r="O131" s="285" t="str">
        <f>IF($B131="","",SUMIFS(Revenus!$AI$5:$AI$1000,Revenus!$AD$5:$AD$1000,"&gt;="&amp;$B131,Revenus!$AD$5:$AD$1000,"&lt;="&amp;$C131))</f>
        <v/>
      </c>
      <c r="P131" s="285" t="str">
        <f>IF($B131="","",SUMIFS(Dépenses!$AG$3:$AG$1006,Dépenses!$AE$3:$AE$1006,"&gt;="&amp;$B131,Dépenses!$AE$3:$AE$1006,"&lt;="&amp;$C131))</f>
        <v/>
      </c>
      <c r="Q131" s="285" t="str">
        <f>IF($B131="","",SUMIFS(Dépenses!$AH$3:$AH$1006,Dépenses!$AE$3:$AE$1006,"&gt;="&amp;$B131,Dépenses!$AE$3:$AE$1006,"&lt;="&amp;$C131))</f>
        <v/>
      </c>
      <c r="R131" s="284"/>
      <c r="S131" s="284"/>
      <c r="T131" s="284"/>
      <c r="U131" s="284"/>
      <c r="V131" s="126"/>
      <c r="W131" s="126"/>
      <c r="X131" s="126"/>
      <c r="Y131" s="126"/>
      <c r="Z131" s="131"/>
    </row>
    <row r="132" spans="1:26" ht="18.75" customHeight="1" x14ac:dyDescent="0.25">
      <c r="A132" s="283"/>
      <c r="B132" s="284"/>
      <c r="C132" s="284"/>
      <c r="D132" s="284"/>
      <c r="E132" s="284"/>
      <c r="F132" s="284"/>
      <c r="G132" s="284"/>
      <c r="H132" s="284"/>
      <c r="I132" s="284"/>
      <c r="J132" s="284"/>
      <c r="K132" s="284"/>
      <c r="L132" s="284"/>
      <c r="M132" s="284"/>
      <c r="N132" s="285" t="str">
        <f>IF($B132="","",SUMIFS(Revenus!$AH$5:$AH$1000,Revenus!$AD$5:$AD$1000,"&gt;="&amp;$B132,Revenus!$AD$5:$AD$1000,"&lt;="&amp;$C132))</f>
        <v/>
      </c>
      <c r="O132" s="285" t="str">
        <f>IF($B132="","",SUMIFS(Revenus!$AI$5:$AI$1000,Revenus!$AD$5:$AD$1000,"&gt;="&amp;$B132,Revenus!$AD$5:$AD$1000,"&lt;="&amp;$C132))</f>
        <v/>
      </c>
      <c r="P132" s="285" t="str">
        <f>IF($B132="","",SUMIFS(Dépenses!$AG$3:$AG$1006,Dépenses!$AE$3:$AE$1006,"&gt;="&amp;$B132,Dépenses!$AE$3:$AE$1006,"&lt;="&amp;$C132))</f>
        <v/>
      </c>
      <c r="Q132" s="285" t="str">
        <f>IF($B132="","",SUMIFS(Dépenses!$AH$3:$AH$1006,Dépenses!$AE$3:$AE$1006,"&gt;="&amp;$B132,Dépenses!$AE$3:$AE$1006,"&lt;="&amp;$C132))</f>
        <v/>
      </c>
      <c r="R132" s="284"/>
      <c r="S132" s="284"/>
      <c r="T132" s="284"/>
      <c r="U132" s="284"/>
      <c r="V132" s="126"/>
      <c r="W132" s="126"/>
      <c r="X132" s="126"/>
      <c r="Y132" s="126"/>
      <c r="Z132" s="131"/>
    </row>
    <row r="133" spans="1:26" ht="18.75" customHeight="1" x14ac:dyDescent="0.25">
      <c r="A133" s="283"/>
      <c r="B133" s="284"/>
      <c r="C133" s="284"/>
      <c r="D133" s="284"/>
      <c r="E133" s="284"/>
      <c r="F133" s="284"/>
      <c r="G133" s="284"/>
      <c r="H133" s="284"/>
      <c r="I133" s="284"/>
      <c r="J133" s="284"/>
      <c r="K133" s="284"/>
      <c r="L133" s="284"/>
      <c r="M133" s="284"/>
      <c r="N133" s="285" t="str">
        <f>IF($B133="","",SUMIFS(Revenus!$AH$5:$AH$1000,Revenus!$AD$5:$AD$1000,"&gt;="&amp;$B133,Revenus!$AD$5:$AD$1000,"&lt;="&amp;$C133))</f>
        <v/>
      </c>
      <c r="O133" s="285" t="str">
        <f>IF($B133="","",SUMIFS(Revenus!$AI$5:$AI$1000,Revenus!$AD$5:$AD$1000,"&gt;="&amp;$B133,Revenus!$AD$5:$AD$1000,"&lt;="&amp;$C133))</f>
        <v/>
      </c>
      <c r="P133" s="285" t="str">
        <f>IF($B133="","",SUMIFS(Dépenses!$AG$3:$AG$1006,Dépenses!$AE$3:$AE$1006,"&gt;="&amp;$B133,Dépenses!$AE$3:$AE$1006,"&lt;="&amp;$C133))</f>
        <v/>
      </c>
      <c r="Q133" s="285" t="str">
        <f>IF($B133="","",SUMIFS(Dépenses!$AH$3:$AH$1006,Dépenses!$AE$3:$AE$1006,"&gt;="&amp;$B133,Dépenses!$AE$3:$AE$1006,"&lt;="&amp;$C133))</f>
        <v/>
      </c>
      <c r="R133" s="284"/>
      <c r="S133" s="284"/>
      <c r="T133" s="284"/>
      <c r="U133" s="284"/>
      <c r="V133" s="126"/>
      <c r="W133" s="126"/>
      <c r="X133" s="126"/>
      <c r="Y133" s="126"/>
      <c r="Z133" s="131"/>
    </row>
    <row r="134" spans="1:26" ht="18.75" customHeight="1" x14ac:dyDescent="0.25">
      <c r="A134" s="283"/>
      <c r="B134" s="284"/>
      <c r="C134" s="284"/>
      <c r="D134" s="284"/>
      <c r="E134" s="284"/>
      <c r="F134" s="284"/>
      <c r="G134" s="284"/>
      <c r="H134" s="284"/>
      <c r="I134" s="284"/>
      <c r="J134" s="284"/>
      <c r="K134" s="284"/>
      <c r="L134" s="284"/>
      <c r="M134" s="284"/>
      <c r="N134" s="285" t="str">
        <f>IF($B134="","",SUMIFS(Revenus!$AH$5:$AH$1000,Revenus!$AD$5:$AD$1000,"&gt;="&amp;$B134,Revenus!$AD$5:$AD$1000,"&lt;="&amp;$C134))</f>
        <v/>
      </c>
      <c r="O134" s="285" t="str">
        <f>IF($B134="","",SUMIFS(Revenus!$AI$5:$AI$1000,Revenus!$AD$5:$AD$1000,"&gt;="&amp;$B134,Revenus!$AD$5:$AD$1000,"&lt;="&amp;$C134))</f>
        <v/>
      </c>
      <c r="P134" s="285" t="str">
        <f>IF($B134="","",SUMIFS(Dépenses!$AG$3:$AG$1006,Dépenses!$AE$3:$AE$1006,"&gt;="&amp;$B134,Dépenses!$AE$3:$AE$1006,"&lt;="&amp;$C134))</f>
        <v/>
      </c>
      <c r="Q134" s="285" t="str">
        <f>IF($B134="","",SUMIFS(Dépenses!$AH$3:$AH$1006,Dépenses!$AE$3:$AE$1006,"&gt;="&amp;$B134,Dépenses!$AE$3:$AE$1006,"&lt;="&amp;$C134))</f>
        <v/>
      </c>
      <c r="R134" s="284"/>
      <c r="S134" s="284"/>
      <c r="T134" s="284"/>
      <c r="U134" s="284"/>
      <c r="V134" s="126"/>
      <c r="W134" s="126"/>
      <c r="X134" s="126"/>
      <c r="Y134" s="126"/>
      <c r="Z134" s="131"/>
    </row>
    <row r="135" spans="1:26" ht="18.75" customHeight="1" x14ac:dyDescent="0.25">
      <c r="A135" s="283"/>
      <c r="B135" s="284"/>
      <c r="C135" s="284"/>
      <c r="D135" s="284"/>
      <c r="E135" s="284"/>
      <c r="F135" s="284"/>
      <c r="G135" s="284"/>
      <c r="H135" s="284"/>
      <c r="I135" s="284"/>
      <c r="J135" s="284"/>
      <c r="K135" s="284"/>
      <c r="L135" s="284"/>
      <c r="M135" s="284"/>
      <c r="N135" s="285" t="str">
        <f>IF($B135="","",SUMIFS(Revenus!$AH$5:$AH$1000,Revenus!$AD$5:$AD$1000,"&gt;="&amp;$B135,Revenus!$AD$5:$AD$1000,"&lt;="&amp;$C135))</f>
        <v/>
      </c>
      <c r="O135" s="285" t="str">
        <f>IF($B135="","",SUMIFS(Revenus!$AI$5:$AI$1000,Revenus!$AD$5:$AD$1000,"&gt;="&amp;$B135,Revenus!$AD$5:$AD$1000,"&lt;="&amp;$C135))</f>
        <v/>
      </c>
      <c r="P135" s="285" t="str">
        <f>IF($B135="","",SUMIFS(Dépenses!$AG$3:$AG$1006,Dépenses!$AE$3:$AE$1006,"&gt;="&amp;$B135,Dépenses!$AE$3:$AE$1006,"&lt;="&amp;$C135))</f>
        <v/>
      </c>
      <c r="Q135" s="285" t="str">
        <f>IF($B135="","",SUMIFS(Dépenses!$AH$3:$AH$1006,Dépenses!$AE$3:$AE$1006,"&gt;="&amp;$B135,Dépenses!$AE$3:$AE$1006,"&lt;="&amp;$C135))</f>
        <v/>
      </c>
      <c r="R135" s="284"/>
      <c r="S135" s="284"/>
      <c r="T135" s="284"/>
      <c r="U135" s="284"/>
      <c r="V135" s="126"/>
      <c r="W135" s="126"/>
      <c r="X135" s="126"/>
      <c r="Y135" s="126"/>
      <c r="Z135" s="131"/>
    </row>
    <row r="136" spans="1:26" ht="18.75" customHeight="1" x14ac:dyDescent="0.25">
      <c r="A136" s="283"/>
      <c r="B136" s="284"/>
      <c r="C136" s="284"/>
      <c r="D136" s="284"/>
      <c r="E136" s="284"/>
      <c r="F136" s="284"/>
      <c r="G136" s="284"/>
      <c r="H136" s="284"/>
      <c r="I136" s="284"/>
      <c r="J136" s="284"/>
      <c r="K136" s="284"/>
      <c r="L136" s="284"/>
      <c r="M136" s="284"/>
      <c r="N136" s="285" t="str">
        <f>IF($B136="","",SUMIFS(Revenus!$AH$5:$AH$1000,Revenus!$AD$5:$AD$1000,"&gt;="&amp;$B136,Revenus!$AD$5:$AD$1000,"&lt;="&amp;$C136))</f>
        <v/>
      </c>
      <c r="O136" s="285" t="str">
        <f>IF($B136="","",SUMIFS(Revenus!$AI$5:$AI$1000,Revenus!$AD$5:$AD$1000,"&gt;="&amp;$B136,Revenus!$AD$5:$AD$1000,"&lt;="&amp;$C136))</f>
        <v/>
      </c>
      <c r="P136" s="285" t="str">
        <f>IF($B136="","",SUMIFS(Dépenses!$AG$3:$AG$1006,Dépenses!$AE$3:$AE$1006,"&gt;="&amp;$B136,Dépenses!$AE$3:$AE$1006,"&lt;="&amp;$C136))</f>
        <v/>
      </c>
      <c r="Q136" s="285" t="str">
        <f>IF($B136="","",SUMIFS(Dépenses!$AH$3:$AH$1006,Dépenses!$AE$3:$AE$1006,"&gt;="&amp;$B136,Dépenses!$AE$3:$AE$1006,"&lt;="&amp;$C136))</f>
        <v/>
      </c>
      <c r="R136" s="284"/>
      <c r="S136" s="284"/>
      <c r="T136" s="284"/>
      <c r="U136" s="284"/>
      <c r="V136" s="126"/>
      <c r="W136" s="126"/>
      <c r="X136" s="126"/>
      <c r="Y136" s="126"/>
      <c r="Z136" s="131"/>
    </row>
    <row r="137" spans="1:26" ht="18.75" customHeight="1" x14ac:dyDescent="0.25">
      <c r="A137" s="283"/>
      <c r="B137" s="284"/>
      <c r="C137" s="284"/>
      <c r="D137" s="284"/>
      <c r="E137" s="284"/>
      <c r="F137" s="284"/>
      <c r="G137" s="284"/>
      <c r="H137" s="284"/>
      <c r="I137" s="284"/>
      <c r="J137" s="284"/>
      <c r="K137" s="284"/>
      <c r="L137" s="284"/>
      <c r="M137" s="284"/>
      <c r="N137" s="285" t="str">
        <f>IF($B137="","",SUMIFS(Revenus!$AH$5:$AH$1000,Revenus!$AD$5:$AD$1000,"&gt;="&amp;$B137,Revenus!$AD$5:$AD$1000,"&lt;="&amp;$C137))</f>
        <v/>
      </c>
      <c r="O137" s="285" t="str">
        <f>IF($B137="","",SUMIFS(Revenus!$AI$5:$AI$1000,Revenus!$AD$5:$AD$1000,"&gt;="&amp;$B137,Revenus!$AD$5:$AD$1000,"&lt;="&amp;$C137))</f>
        <v/>
      </c>
      <c r="P137" s="285" t="str">
        <f>IF($B137="","",SUMIFS(Dépenses!$AG$3:$AG$1006,Dépenses!$AE$3:$AE$1006,"&gt;="&amp;$B137,Dépenses!$AE$3:$AE$1006,"&lt;="&amp;$C137))</f>
        <v/>
      </c>
      <c r="Q137" s="285" t="str">
        <f>IF($B137="","",SUMIFS(Dépenses!$AH$3:$AH$1006,Dépenses!$AE$3:$AE$1006,"&gt;="&amp;$B137,Dépenses!$AE$3:$AE$1006,"&lt;="&amp;$C137))</f>
        <v/>
      </c>
      <c r="R137" s="284"/>
      <c r="S137" s="284"/>
      <c r="T137" s="284"/>
      <c r="U137" s="284"/>
      <c r="V137" s="126"/>
      <c r="W137" s="126"/>
      <c r="X137" s="126"/>
      <c r="Y137" s="126"/>
      <c r="Z137" s="131"/>
    </row>
    <row r="138" spans="1:26" ht="18.75" customHeight="1" x14ac:dyDescent="0.25">
      <c r="A138" s="283"/>
      <c r="B138" s="284"/>
      <c r="C138" s="284"/>
      <c r="D138" s="284"/>
      <c r="E138" s="284"/>
      <c r="F138" s="284"/>
      <c r="G138" s="284"/>
      <c r="H138" s="284"/>
      <c r="I138" s="284"/>
      <c r="J138" s="284"/>
      <c r="K138" s="284"/>
      <c r="L138" s="284"/>
      <c r="M138" s="284"/>
      <c r="N138" s="285" t="str">
        <f>IF($B138="","",SUMIFS(Revenus!$AH$5:$AH$1000,Revenus!$AD$5:$AD$1000,"&gt;="&amp;$B138,Revenus!$AD$5:$AD$1000,"&lt;="&amp;$C138))</f>
        <v/>
      </c>
      <c r="O138" s="285" t="str">
        <f>IF($B138="","",SUMIFS(Revenus!$AI$5:$AI$1000,Revenus!$AD$5:$AD$1000,"&gt;="&amp;$B138,Revenus!$AD$5:$AD$1000,"&lt;="&amp;$C138))</f>
        <v/>
      </c>
      <c r="P138" s="285" t="str">
        <f>IF($B138="","",SUMIFS(Dépenses!$AG$3:$AG$1006,Dépenses!$AE$3:$AE$1006,"&gt;="&amp;$B138,Dépenses!$AE$3:$AE$1006,"&lt;="&amp;$C138))</f>
        <v/>
      </c>
      <c r="Q138" s="285" t="str">
        <f>IF($B138="","",SUMIFS(Dépenses!$AH$3:$AH$1006,Dépenses!$AE$3:$AE$1006,"&gt;="&amp;$B138,Dépenses!$AE$3:$AE$1006,"&lt;="&amp;$C138))</f>
        <v/>
      </c>
      <c r="R138" s="284"/>
      <c r="S138" s="284"/>
      <c r="T138" s="284"/>
      <c r="U138" s="284"/>
      <c r="V138" s="126"/>
      <c r="W138" s="126"/>
      <c r="X138" s="126"/>
      <c r="Y138" s="126"/>
      <c r="Z138" s="131"/>
    </row>
    <row r="139" spans="1:26" ht="18.75" customHeight="1" x14ac:dyDescent="0.25">
      <c r="A139" s="283"/>
      <c r="B139" s="284"/>
      <c r="C139" s="284"/>
      <c r="D139" s="284"/>
      <c r="E139" s="284"/>
      <c r="F139" s="284"/>
      <c r="G139" s="284"/>
      <c r="H139" s="284"/>
      <c r="I139" s="284"/>
      <c r="J139" s="284"/>
      <c r="K139" s="284"/>
      <c r="L139" s="284"/>
      <c r="M139" s="284"/>
      <c r="N139" s="285" t="str">
        <f>IF($B139="","",SUMIFS(Revenus!$AH$5:$AH$1000,Revenus!$AD$5:$AD$1000,"&gt;="&amp;$B139,Revenus!$AD$5:$AD$1000,"&lt;="&amp;$C139))</f>
        <v/>
      </c>
      <c r="O139" s="285" t="str">
        <f>IF($B139="","",SUMIFS(Revenus!$AI$5:$AI$1000,Revenus!$AD$5:$AD$1000,"&gt;="&amp;$B139,Revenus!$AD$5:$AD$1000,"&lt;="&amp;$C139))</f>
        <v/>
      </c>
      <c r="P139" s="285" t="str">
        <f>IF($B139="","",SUMIFS(Dépenses!$AG$3:$AG$1006,Dépenses!$AE$3:$AE$1006,"&gt;="&amp;$B139,Dépenses!$AE$3:$AE$1006,"&lt;="&amp;$C139))</f>
        <v/>
      </c>
      <c r="Q139" s="285" t="str">
        <f>IF($B139="","",SUMIFS(Dépenses!$AH$3:$AH$1006,Dépenses!$AE$3:$AE$1006,"&gt;="&amp;$B139,Dépenses!$AE$3:$AE$1006,"&lt;="&amp;$C139))</f>
        <v/>
      </c>
      <c r="R139" s="284"/>
      <c r="S139" s="284"/>
      <c r="T139" s="284"/>
      <c r="U139" s="284"/>
      <c r="V139" s="126"/>
      <c r="W139" s="126"/>
      <c r="X139" s="126"/>
      <c r="Y139" s="126"/>
      <c r="Z139" s="131"/>
    </row>
    <row r="140" spans="1:26" ht="18.75" customHeight="1" x14ac:dyDescent="0.25">
      <c r="A140" s="283"/>
      <c r="B140" s="284"/>
      <c r="C140" s="284"/>
      <c r="D140" s="284"/>
      <c r="E140" s="284"/>
      <c r="F140" s="284"/>
      <c r="G140" s="284"/>
      <c r="H140" s="284"/>
      <c r="I140" s="284"/>
      <c r="J140" s="284"/>
      <c r="K140" s="284"/>
      <c r="L140" s="284"/>
      <c r="M140" s="284"/>
      <c r="N140" s="285" t="str">
        <f>IF($B140="","",SUMIFS(Revenus!$AH$5:$AH$1000,Revenus!$AD$5:$AD$1000,"&gt;="&amp;$B140,Revenus!$AD$5:$AD$1000,"&lt;="&amp;$C140))</f>
        <v/>
      </c>
      <c r="O140" s="285" t="str">
        <f>IF($B140="","",SUMIFS(Revenus!$AI$5:$AI$1000,Revenus!$AD$5:$AD$1000,"&gt;="&amp;$B140,Revenus!$AD$5:$AD$1000,"&lt;="&amp;$C140))</f>
        <v/>
      </c>
      <c r="P140" s="285" t="str">
        <f>IF($B140="","",SUMIFS(Dépenses!$AG$3:$AG$1006,Dépenses!$AE$3:$AE$1006,"&gt;="&amp;$B140,Dépenses!$AE$3:$AE$1006,"&lt;="&amp;$C140))</f>
        <v/>
      </c>
      <c r="Q140" s="285" t="str">
        <f>IF($B140="","",SUMIFS(Dépenses!$AH$3:$AH$1006,Dépenses!$AE$3:$AE$1006,"&gt;="&amp;$B140,Dépenses!$AE$3:$AE$1006,"&lt;="&amp;$C140))</f>
        <v/>
      </c>
      <c r="R140" s="284"/>
      <c r="S140" s="284"/>
      <c r="T140" s="284"/>
      <c r="U140" s="284"/>
      <c r="V140" s="126"/>
      <c r="W140" s="126"/>
      <c r="X140" s="126"/>
      <c r="Y140" s="126"/>
      <c r="Z140" s="131"/>
    </row>
    <row r="141" spans="1:26" ht="18.75" customHeight="1" x14ac:dyDescent="0.25">
      <c r="A141" s="283"/>
      <c r="B141" s="284"/>
      <c r="C141" s="284"/>
      <c r="D141" s="284"/>
      <c r="E141" s="284"/>
      <c r="F141" s="284"/>
      <c r="G141" s="284"/>
      <c r="H141" s="284"/>
      <c r="I141" s="284"/>
      <c r="J141" s="284"/>
      <c r="K141" s="284"/>
      <c r="L141" s="284"/>
      <c r="M141" s="284"/>
      <c r="N141" s="285" t="str">
        <f>IF($B141="","",SUMIFS(Revenus!$AH$5:$AH$1000,Revenus!$AD$5:$AD$1000,"&gt;="&amp;$B141,Revenus!$AD$5:$AD$1000,"&lt;="&amp;$C141))</f>
        <v/>
      </c>
      <c r="O141" s="285" t="str">
        <f>IF($B141="","",SUMIFS(Revenus!$AI$5:$AI$1000,Revenus!$AD$5:$AD$1000,"&gt;="&amp;$B141,Revenus!$AD$5:$AD$1000,"&lt;="&amp;$C141))</f>
        <v/>
      </c>
      <c r="P141" s="285" t="str">
        <f>IF($B141="","",SUMIFS(Dépenses!$AG$3:$AG$1006,Dépenses!$AE$3:$AE$1006,"&gt;="&amp;$B141,Dépenses!$AE$3:$AE$1006,"&lt;="&amp;$C141))</f>
        <v/>
      </c>
      <c r="Q141" s="285" t="str">
        <f>IF($B141="","",SUMIFS(Dépenses!$AH$3:$AH$1006,Dépenses!$AE$3:$AE$1006,"&gt;="&amp;$B141,Dépenses!$AE$3:$AE$1006,"&lt;="&amp;$C141))</f>
        <v/>
      </c>
      <c r="R141" s="284"/>
      <c r="S141" s="284"/>
      <c r="T141" s="284"/>
      <c r="U141" s="284"/>
      <c r="V141" s="126"/>
      <c r="W141" s="126"/>
      <c r="X141" s="126"/>
      <c r="Y141" s="126"/>
      <c r="Z141" s="131"/>
    </row>
    <row r="142" spans="1:26" ht="18.75" customHeight="1" x14ac:dyDescent="0.25">
      <c r="A142" s="283"/>
      <c r="B142" s="284"/>
      <c r="C142" s="284"/>
      <c r="D142" s="284"/>
      <c r="E142" s="284"/>
      <c r="F142" s="284"/>
      <c r="G142" s="284"/>
      <c r="H142" s="284"/>
      <c r="I142" s="284"/>
      <c r="J142" s="284"/>
      <c r="K142" s="284"/>
      <c r="L142" s="284"/>
      <c r="M142" s="284"/>
      <c r="N142" s="285" t="str">
        <f>IF($B142="","",SUMIFS(Revenus!$AH$5:$AH$1000,Revenus!$AD$5:$AD$1000,"&gt;="&amp;$B142,Revenus!$AD$5:$AD$1000,"&lt;="&amp;$C142))</f>
        <v/>
      </c>
      <c r="O142" s="285" t="str">
        <f>IF($B142="","",SUMIFS(Revenus!$AI$5:$AI$1000,Revenus!$AD$5:$AD$1000,"&gt;="&amp;$B142,Revenus!$AD$5:$AD$1000,"&lt;="&amp;$C142))</f>
        <v/>
      </c>
      <c r="P142" s="285" t="str">
        <f>IF($B142="","",SUMIFS(Dépenses!$AG$3:$AG$1006,Dépenses!$AE$3:$AE$1006,"&gt;="&amp;$B142,Dépenses!$AE$3:$AE$1006,"&lt;="&amp;$C142))</f>
        <v/>
      </c>
      <c r="Q142" s="285" t="str">
        <f>IF($B142="","",SUMIFS(Dépenses!$AH$3:$AH$1006,Dépenses!$AE$3:$AE$1006,"&gt;="&amp;$B142,Dépenses!$AE$3:$AE$1006,"&lt;="&amp;$C142))</f>
        <v/>
      </c>
      <c r="R142" s="284"/>
      <c r="S142" s="284"/>
      <c r="T142" s="284"/>
      <c r="U142" s="284"/>
      <c r="V142" s="126"/>
      <c r="W142" s="126"/>
      <c r="X142" s="126"/>
      <c r="Y142" s="126"/>
      <c r="Z142" s="131"/>
    </row>
    <row r="143" spans="1:26" ht="18.75" customHeight="1" x14ac:dyDescent="0.25">
      <c r="A143" s="283"/>
      <c r="B143" s="284"/>
      <c r="C143" s="284"/>
      <c r="D143" s="284"/>
      <c r="E143" s="284"/>
      <c r="F143" s="284"/>
      <c r="G143" s="284"/>
      <c r="H143" s="284"/>
      <c r="I143" s="284"/>
      <c r="J143" s="284"/>
      <c r="K143" s="284"/>
      <c r="L143" s="284"/>
      <c r="M143" s="284"/>
      <c r="N143" s="285" t="str">
        <f>IF($B143="","",SUMIFS(Revenus!$AH$5:$AH$1000,Revenus!$AD$5:$AD$1000,"&gt;="&amp;$B143,Revenus!$AD$5:$AD$1000,"&lt;="&amp;$C143))</f>
        <v/>
      </c>
      <c r="O143" s="285" t="str">
        <f>IF($B143="","",SUMIFS(Revenus!$AI$5:$AI$1000,Revenus!$AD$5:$AD$1000,"&gt;="&amp;$B143,Revenus!$AD$5:$AD$1000,"&lt;="&amp;$C143))</f>
        <v/>
      </c>
      <c r="P143" s="285" t="str">
        <f>IF($B143="","",SUMIFS(Dépenses!$AG$3:$AG$1006,Dépenses!$AE$3:$AE$1006,"&gt;="&amp;$B143,Dépenses!$AE$3:$AE$1006,"&lt;="&amp;$C143))</f>
        <v/>
      </c>
      <c r="Q143" s="285" t="str">
        <f>IF($B143="","",SUMIFS(Dépenses!$AH$3:$AH$1006,Dépenses!$AE$3:$AE$1006,"&gt;="&amp;$B143,Dépenses!$AE$3:$AE$1006,"&lt;="&amp;$C143))</f>
        <v/>
      </c>
      <c r="R143" s="284"/>
      <c r="S143" s="284"/>
      <c r="T143" s="284"/>
      <c r="U143" s="284"/>
      <c r="V143" s="126"/>
      <c r="W143" s="126"/>
      <c r="X143" s="126"/>
      <c r="Y143" s="126"/>
      <c r="Z143" s="131"/>
    </row>
    <row r="144" spans="1:26" ht="18.75" customHeight="1" x14ac:dyDescent="0.25">
      <c r="A144" s="283"/>
      <c r="B144" s="284"/>
      <c r="C144" s="284"/>
      <c r="D144" s="284"/>
      <c r="E144" s="284"/>
      <c r="F144" s="284"/>
      <c r="G144" s="284"/>
      <c r="H144" s="284"/>
      <c r="I144" s="284"/>
      <c r="J144" s="284"/>
      <c r="K144" s="284"/>
      <c r="L144" s="284"/>
      <c r="M144" s="284"/>
      <c r="N144" s="285" t="str">
        <f>IF($B144="","",SUMIFS(Revenus!$AH$5:$AH$1000,Revenus!$AD$5:$AD$1000,"&gt;="&amp;$B144,Revenus!$AD$5:$AD$1000,"&lt;="&amp;$C144))</f>
        <v/>
      </c>
      <c r="O144" s="285" t="str">
        <f>IF($B144="","",SUMIFS(Revenus!$AI$5:$AI$1000,Revenus!$AD$5:$AD$1000,"&gt;="&amp;$B144,Revenus!$AD$5:$AD$1000,"&lt;="&amp;$C144))</f>
        <v/>
      </c>
      <c r="P144" s="285" t="str">
        <f>IF($B144="","",SUMIFS(Dépenses!$AG$3:$AG$1006,Dépenses!$AE$3:$AE$1006,"&gt;="&amp;$B144,Dépenses!$AE$3:$AE$1006,"&lt;="&amp;$C144))</f>
        <v/>
      </c>
      <c r="Q144" s="285" t="str">
        <f>IF($B144="","",SUMIFS(Dépenses!$AH$3:$AH$1006,Dépenses!$AE$3:$AE$1006,"&gt;="&amp;$B144,Dépenses!$AE$3:$AE$1006,"&lt;="&amp;$C144))</f>
        <v/>
      </c>
      <c r="R144" s="284"/>
      <c r="S144" s="284"/>
      <c r="T144" s="284"/>
      <c r="U144" s="284"/>
      <c r="V144" s="126"/>
      <c r="W144" s="126"/>
      <c r="X144" s="126"/>
      <c r="Y144" s="126"/>
      <c r="Z144" s="131"/>
    </row>
    <row r="145" spans="1:26" ht="18.75" customHeight="1" x14ac:dyDescent="0.25">
      <c r="A145" s="283"/>
      <c r="B145" s="284"/>
      <c r="C145" s="284"/>
      <c r="D145" s="284"/>
      <c r="E145" s="284"/>
      <c r="F145" s="284"/>
      <c r="G145" s="284"/>
      <c r="H145" s="284"/>
      <c r="I145" s="284"/>
      <c r="J145" s="284"/>
      <c r="K145" s="284"/>
      <c r="L145" s="284"/>
      <c r="M145" s="284"/>
      <c r="N145" s="285" t="str">
        <f>IF($B145="","",SUMIFS(Revenus!$AH$5:$AH$1000,Revenus!$AD$5:$AD$1000,"&gt;="&amp;$B145,Revenus!$AD$5:$AD$1000,"&lt;="&amp;$C145))</f>
        <v/>
      </c>
      <c r="O145" s="285" t="str">
        <f>IF($B145="","",SUMIFS(Revenus!$AI$5:$AI$1000,Revenus!$AD$5:$AD$1000,"&gt;="&amp;$B145,Revenus!$AD$5:$AD$1000,"&lt;="&amp;$C145))</f>
        <v/>
      </c>
      <c r="P145" s="285" t="str">
        <f>IF($B145="","",SUMIFS(Dépenses!$AG$3:$AG$1006,Dépenses!$AE$3:$AE$1006,"&gt;="&amp;$B145,Dépenses!$AE$3:$AE$1006,"&lt;="&amp;$C145))</f>
        <v/>
      </c>
      <c r="Q145" s="285" t="str">
        <f>IF($B145="","",SUMIFS(Dépenses!$AH$3:$AH$1006,Dépenses!$AE$3:$AE$1006,"&gt;="&amp;$B145,Dépenses!$AE$3:$AE$1006,"&lt;="&amp;$C145))</f>
        <v/>
      </c>
      <c r="R145" s="284"/>
      <c r="S145" s="284"/>
      <c r="T145" s="284"/>
      <c r="U145" s="284"/>
      <c r="V145" s="126"/>
      <c r="W145" s="126"/>
      <c r="X145" s="126"/>
      <c r="Y145" s="126"/>
      <c r="Z145" s="131"/>
    </row>
    <row r="146" spans="1:26" ht="18.75" customHeight="1" x14ac:dyDescent="0.25">
      <c r="A146" s="283"/>
      <c r="B146" s="284"/>
      <c r="C146" s="284"/>
      <c r="D146" s="284"/>
      <c r="E146" s="284"/>
      <c r="F146" s="284"/>
      <c r="G146" s="284"/>
      <c r="H146" s="284"/>
      <c r="I146" s="284"/>
      <c r="J146" s="284"/>
      <c r="K146" s="284"/>
      <c r="L146" s="284"/>
      <c r="M146" s="284"/>
      <c r="N146" s="285" t="str">
        <f>IF($B146="","",SUMIFS(Revenus!$AH$5:$AH$1000,Revenus!$AD$5:$AD$1000,"&gt;="&amp;$B146,Revenus!$AD$5:$AD$1000,"&lt;="&amp;$C146))</f>
        <v/>
      </c>
      <c r="O146" s="285" t="str">
        <f>IF($B146="","",SUMIFS(Revenus!$AI$5:$AI$1000,Revenus!$AD$5:$AD$1000,"&gt;="&amp;$B146,Revenus!$AD$5:$AD$1000,"&lt;="&amp;$C146))</f>
        <v/>
      </c>
      <c r="P146" s="285" t="str">
        <f>IF($B146="","",SUMIFS(Dépenses!$AG$3:$AG$1006,Dépenses!$AE$3:$AE$1006,"&gt;="&amp;$B146,Dépenses!$AE$3:$AE$1006,"&lt;="&amp;$C146))</f>
        <v/>
      </c>
      <c r="Q146" s="285" t="str">
        <f>IF($B146="","",SUMIFS(Dépenses!$AH$3:$AH$1006,Dépenses!$AE$3:$AE$1006,"&gt;="&amp;$B146,Dépenses!$AE$3:$AE$1006,"&lt;="&amp;$C146))</f>
        <v/>
      </c>
      <c r="R146" s="284"/>
      <c r="S146" s="284"/>
      <c r="T146" s="284"/>
      <c r="U146" s="284"/>
      <c r="V146" s="126"/>
      <c r="W146" s="126"/>
      <c r="X146" s="126"/>
      <c r="Y146" s="126"/>
      <c r="Z146" s="131"/>
    </row>
    <row r="147" spans="1:26" ht="18.75" customHeight="1" x14ac:dyDescent="0.25">
      <c r="A147" s="283"/>
      <c r="B147" s="284"/>
      <c r="C147" s="284"/>
      <c r="D147" s="284"/>
      <c r="E147" s="284"/>
      <c r="F147" s="284"/>
      <c r="G147" s="284"/>
      <c r="H147" s="284"/>
      <c r="I147" s="284"/>
      <c r="J147" s="284"/>
      <c r="K147" s="284"/>
      <c r="L147" s="284"/>
      <c r="M147" s="284"/>
      <c r="N147" s="285" t="str">
        <f>IF($B147="","",SUMIFS(Revenus!$AH$5:$AH$1000,Revenus!$AD$5:$AD$1000,"&gt;="&amp;$B147,Revenus!$AD$5:$AD$1000,"&lt;="&amp;$C147))</f>
        <v/>
      </c>
      <c r="O147" s="285" t="str">
        <f>IF($B147="","",SUMIFS(Revenus!$AI$5:$AI$1000,Revenus!$AD$5:$AD$1000,"&gt;="&amp;$B147,Revenus!$AD$5:$AD$1000,"&lt;="&amp;$C147))</f>
        <v/>
      </c>
      <c r="P147" s="285" t="str">
        <f>IF($B147="","",SUMIFS(Dépenses!$AG$3:$AG$1006,Dépenses!$AE$3:$AE$1006,"&gt;="&amp;$B147,Dépenses!$AE$3:$AE$1006,"&lt;="&amp;$C147))</f>
        <v/>
      </c>
      <c r="Q147" s="285" t="str">
        <f>IF($B147="","",SUMIFS(Dépenses!$AH$3:$AH$1006,Dépenses!$AE$3:$AE$1006,"&gt;="&amp;$B147,Dépenses!$AE$3:$AE$1006,"&lt;="&amp;$C147))</f>
        <v/>
      </c>
      <c r="R147" s="284"/>
      <c r="S147" s="284"/>
      <c r="T147" s="284"/>
      <c r="U147" s="284"/>
      <c r="V147" s="126"/>
      <c r="W147" s="126"/>
      <c r="X147" s="126"/>
      <c r="Y147" s="126"/>
      <c r="Z147" s="131"/>
    </row>
    <row r="148" spans="1:26" ht="18.75" customHeight="1" x14ac:dyDescent="0.25">
      <c r="A148" s="283"/>
      <c r="B148" s="284"/>
      <c r="C148" s="284"/>
      <c r="D148" s="284"/>
      <c r="E148" s="284"/>
      <c r="F148" s="284"/>
      <c r="G148" s="284"/>
      <c r="H148" s="284"/>
      <c r="I148" s="284"/>
      <c r="J148" s="284"/>
      <c r="K148" s="284"/>
      <c r="L148" s="284"/>
      <c r="M148" s="284"/>
      <c r="N148" s="285" t="str">
        <f>IF($B148="","",SUMIFS(Revenus!$AH$5:$AH$1000,Revenus!$AD$5:$AD$1000,"&gt;="&amp;$B148,Revenus!$AD$5:$AD$1000,"&lt;="&amp;$C148))</f>
        <v/>
      </c>
      <c r="O148" s="285" t="str">
        <f>IF($B148="","",SUMIFS(Revenus!$AI$5:$AI$1000,Revenus!$AD$5:$AD$1000,"&gt;="&amp;$B148,Revenus!$AD$5:$AD$1000,"&lt;="&amp;$C148))</f>
        <v/>
      </c>
      <c r="P148" s="285" t="str">
        <f>IF($B148="","",SUMIFS(Dépenses!$AG$3:$AG$1006,Dépenses!$AE$3:$AE$1006,"&gt;="&amp;$B148,Dépenses!$AE$3:$AE$1006,"&lt;="&amp;$C148))</f>
        <v/>
      </c>
      <c r="Q148" s="285" t="str">
        <f>IF($B148="","",SUMIFS(Dépenses!$AH$3:$AH$1006,Dépenses!$AE$3:$AE$1006,"&gt;="&amp;$B148,Dépenses!$AE$3:$AE$1006,"&lt;="&amp;$C148))</f>
        <v/>
      </c>
      <c r="R148" s="284"/>
      <c r="S148" s="284"/>
      <c r="T148" s="284"/>
      <c r="U148" s="284"/>
      <c r="V148" s="126"/>
      <c r="W148" s="126"/>
      <c r="X148" s="126"/>
      <c r="Y148" s="126"/>
      <c r="Z148" s="131"/>
    </row>
    <row r="149" spans="1:26" ht="18.75" customHeight="1" x14ac:dyDescent="0.25">
      <c r="A149" s="283"/>
      <c r="B149" s="284"/>
      <c r="C149" s="284"/>
      <c r="D149" s="284"/>
      <c r="E149" s="284"/>
      <c r="F149" s="284"/>
      <c r="G149" s="284"/>
      <c r="H149" s="284"/>
      <c r="I149" s="284"/>
      <c r="J149" s="284"/>
      <c r="K149" s="284"/>
      <c r="L149" s="284"/>
      <c r="M149" s="284"/>
      <c r="N149" s="285" t="str">
        <f>IF($B149="","",SUMIFS(Revenus!$AH$5:$AH$1000,Revenus!$AD$5:$AD$1000,"&gt;="&amp;$B149,Revenus!$AD$5:$AD$1000,"&lt;="&amp;$C149))</f>
        <v/>
      </c>
      <c r="O149" s="285" t="str">
        <f>IF($B149="","",SUMIFS(Revenus!$AI$5:$AI$1000,Revenus!$AD$5:$AD$1000,"&gt;="&amp;$B149,Revenus!$AD$5:$AD$1000,"&lt;="&amp;$C149))</f>
        <v/>
      </c>
      <c r="P149" s="285" t="str">
        <f>IF($B149="","",SUMIFS(Dépenses!$AG$3:$AG$1006,Dépenses!$AE$3:$AE$1006,"&gt;="&amp;$B149,Dépenses!$AE$3:$AE$1006,"&lt;="&amp;$C149))</f>
        <v/>
      </c>
      <c r="Q149" s="285" t="str">
        <f>IF($B149="","",SUMIFS(Dépenses!$AH$3:$AH$1006,Dépenses!$AE$3:$AE$1006,"&gt;="&amp;$B149,Dépenses!$AE$3:$AE$1006,"&lt;="&amp;$C149))</f>
        <v/>
      </c>
      <c r="R149" s="284"/>
      <c r="S149" s="284"/>
      <c r="T149" s="284"/>
      <c r="U149" s="284"/>
      <c r="V149" s="126"/>
      <c r="W149" s="126"/>
      <c r="X149" s="126"/>
      <c r="Y149" s="126"/>
      <c r="Z149" s="131"/>
    </row>
    <row r="150" spans="1:26" ht="18.75" customHeight="1" x14ac:dyDescent="0.25">
      <c r="A150" s="283"/>
      <c r="B150" s="284"/>
      <c r="C150" s="284"/>
      <c r="D150" s="284"/>
      <c r="E150" s="284"/>
      <c r="F150" s="284"/>
      <c r="G150" s="284"/>
      <c r="H150" s="284"/>
      <c r="I150" s="284"/>
      <c r="J150" s="284"/>
      <c r="K150" s="284"/>
      <c r="L150" s="284"/>
      <c r="M150" s="284"/>
      <c r="N150" s="285" t="str">
        <f>IF($B150="","",SUMIFS(Revenus!$AH$5:$AH$1000,Revenus!$AD$5:$AD$1000,"&gt;="&amp;$B150,Revenus!$AD$5:$AD$1000,"&lt;="&amp;$C150))</f>
        <v/>
      </c>
      <c r="O150" s="285" t="str">
        <f>IF($B150="","",SUMIFS(Revenus!$AI$5:$AI$1000,Revenus!$AD$5:$AD$1000,"&gt;="&amp;$B150,Revenus!$AD$5:$AD$1000,"&lt;="&amp;$C150))</f>
        <v/>
      </c>
      <c r="P150" s="285" t="str">
        <f>IF($B150="","",SUMIFS(Dépenses!$AG$3:$AG$1006,Dépenses!$AE$3:$AE$1006,"&gt;="&amp;$B150,Dépenses!$AE$3:$AE$1006,"&lt;="&amp;$C150))</f>
        <v/>
      </c>
      <c r="Q150" s="285" t="str">
        <f>IF($B150="","",SUMIFS(Dépenses!$AH$3:$AH$1006,Dépenses!$AE$3:$AE$1006,"&gt;="&amp;$B150,Dépenses!$AE$3:$AE$1006,"&lt;="&amp;$C150))</f>
        <v/>
      </c>
      <c r="R150" s="284"/>
      <c r="S150" s="284"/>
      <c r="T150" s="284"/>
      <c r="U150" s="284"/>
      <c r="V150" s="126"/>
      <c r="W150" s="126"/>
      <c r="X150" s="126"/>
      <c r="Y150" s="126"/>
      <c r="Z150" s="131"/>
    </row>
    <row r="151" spans="1:26" ht="18.75" customHeight="1" x14ac:dyDescent="0.25">
      <c r="A151" s="283"/>
      <c r="B151" s="284"/>
      <c r="C151" s="284"/>
      <c r="D151" s="284"/>
      <c r="E151" s="284"/>
      <c r="F151" s="284"/>
      <c r="G151" s="284"/>
      <c r="H151" s="284"/>
      <c r="I151" s="284"/>
      <c r="J151" s="284"/>
      <c r="K151" s="284"/>
      <c r="L151" s="284"/>
      <c r="M151" s="284"/>
      <c r="N151" s="285" t="str">
        <f>IF($B151="","",SUMIFS(Revenus!$AH$5:$AH$1000,Revenus!$AD$5:$AD$1000,"&gt;="&amp;$B151,Revenus!$AD$5:$AD$1000,"&lt;="&amp;$C151))</f>
        <v/>
      </c>
      <c r="O151" s="285" t="str">
        <f>IF($B151="","",SUMIFS(Revenus!$AI$5:$AI$1000,Revenus!$AD$5:$AD$1000,"&gt;="&amp;$B151,Revenus!$AD$5:$AD$1000,"&lt;="&amp;$C151))</f>
        <v/>
      </c>
      <c r="P151" s="285" t="str">
        <f>IF($B151="","",SUMIFS(Dépenses!$AG$3:$AG$1006,Dépenses!$AE$3:$AE$1006,"&gt;="&amp;$B151,Dépenses!$AE$3:$AE$1006,"&lt;="&amp;$C151))</f>
        <v/>
      </c>
      <c r="Q151" s="285" t="str">
        <f>IF($B151="","",SUMIFS(Dépenses!$AH$3:$AH$1006,Dépenses!$AE$3:$AE$1006,"&gt;="&amp;$B151,Dépenses!$AE$3:$AE$1006,"&lt;="&amp;$C151))</f>
        <v/>
      </c>
      <c r="R151" s="284"/>
      <c r="S151" s="284"/>
      <c r="T151" s="284"/>
      <c r="U151" s="284"/>
      <c r="V151" s="126"/>
      <c r="W151" s="126"/>
      <c r="X151" s="126"/>
      <c r="Y151" s="126"/>
      <c r="Z151" s="131"/>
    </row>
    <row r="152" spans="1:26" ht="18.75" customHeight="1" x14ac:dyDescent="0.25">
      <c r="A152" s="283"/>
      <c r="B152" s="284"/>
      <c r="C152" s="284"/>
      <c r="D152" s="284"/>
      <c r="E152" s="284"/>
      <c r="F152" s="284"/>
      <c r="G152" s="284"/>
      <c r="H152" s="284"/>
      <c r="I152" s="284"/>
      <c r="J152" s="284"/>
      <c r="K152" s="284"/>
      <c r="L152" s="284"/>
      <c r="M152" s="284"/>
      <c r="N152" s="285" t="str">
        <f>IF($B152="","",SUMIFS(Revenus!$AH$5:$AH$1000,Revenus!$AD$5:$AD$1000,"&gt;="&amp;$B152,Revenus!$AD$5:$AD$1000,"&lt;="&amp;$C152))</f>
        <v/>
      </c>
      <c r="O152" s="285" t="str">
        <f>IF($B152="","",SUMIFS(Revenus!$AI$5:$AI$1000,Revenus!$AD$5:$AD$1000,"&gt;="&amp;$B152,Revenus!$AD$5:$AD$1000,"&lt;="&amp;$C152))</f>
        <v/>
      </c>
      <c r="P152" s="285" t="str">
        <f>IF($B152="","",SUMIFS(Dépenses!$AG$3:$AG$1006,Dépenses!$AE$3:$AE$1006,"&gt;="&amp;$B152,Dépenses!$AE$3:$AE$1006,"&lt;="&amp;$C152))</f>
        <v/>
      </c>
      <c r="Q152" s="285" t="str">
        <f>IF($B152="","",SUMIFS(Dépenses!$AH$3:$AH$1006,Dépenses!$AE$3:$AE$1006,"&gt;="&amp;$B152,Dépenses!$AE$3:$AE$1006,"&lt;="&amp;$C152))</f>
        <v/>
      </c>
      <c r="R152" s="284"/>
      <c r="S152" s="284"/>
      <c r="T152" s="284"/>
      <c r="U152" s="284"/>
      <c r="V152" s="126"/>
      <c r="W152" s="126"/>
      <c r="X152" s="126"/>
      <c r="Y152" s="126"/>
      <c r="Z152" s="131"/>
    </row>
    <row r="153" spans="1:26" ht="18.75" customHeight="1" x14ac:dyDescent="0.25">
      <c r="A153" s="283"/>
      <c r="B153" s="284"/>
      <c r="C153" s="284"/>
      <c r="D153" s="284"/>
      <c r="E153" s="284"/>
      <c r="F153" s="284"/>
      <c r="G153" s="284"/>
      <c r="H153" s="284"/>
      <c r="I153" s="284"/>
      <c r="J153" s="284"/>
      <c r="K153" s="284"/>
      <c r="L153" s="284"/>
      <c r="M153" s="284"/>
      <c r="N153" s="285" t="str">
        <f>IF($B153="","",SUMIFS(Revenus!$AH$5:$AH$1000,Revenus!$AD$5:$AD$1000,"&gt;="&amp;$B153,Revenus!$AD$5:$AD$1000,"&lt;="&amp;$C153))</f>
        <v/>
      </c>
      <c r="O153" s="285" t="str">
        <f>IF($B153="","",SUMIFS(Revenus!$AI$5:$AI$1000,Revenus!$AD$5:$AD$1000,"&gt;="&amp;$B153,Revenus!$AD$5:$AD$1000,"&lt;="&amp;$C153))</f>
        <v/>
      </c>
      <c r="P153" s="285" t="str">
        <f>IF($B153="","",SUMIFS(Dépenses!$AG$3:$AG$1006,Dépenses!$AE$3:$AE$1006,"&gt;="&amp;$B153,Dépenses!$AE$3:$AE$1006,"&lt;="&amp;$C153))</f>
        <v/>
      </c>
      <c r="Q153" s="285" t="str">
        <f>IF($B153="","",SUMIFS(Dépenses!$AH$3:$AH$1006,Dépenses!$AE$3:$AE$1006,"&gt;="&amp;$B153,Dépenses!$AE$3:$AE$1006,"&lt;="&amp;$C153))</f>
        <v/>
      </c>
      <c r="R153" s="284"/>
      <c r="S153" s="284"/>
      <c r="T153" s="284"/>
      <c r="U153" s="284"/>
      <c r="V153" s="126"/>
      <c r="W153" s="126"/>
      <c r="X153" s="126"/>
      <c r="Y153" s="126"/>
      <c r="Z153" s="131"/>
    </row>
    <row r="154" spans="1:26" ht="18.75" customHeight="1" x14ac:dyDescent="0.25">
      <c r="A154" s="283"/>
      <c r="B154" s="284"/>
      <c r="C154" s="284"/>
      <c r="D154" s="284"/>
      <c r="E154" s="284"/>
      <c r="F154" s="284"/>
      <c r="G154" s="284"/>
      <c r="H154" s="284"/>
      <c r="I154" s="284"/>
      <c r="J154" s="284"/>
      <c r="K154" s="284"/>
      <c r="L154" s="284"/>
      <c r="M154" s="284"/>
      <c r="N154" s="285" t="str">
        <f>IF($B154="","",SUMIFS(Revenus!$AH$5:$AH$1000,Revenus!$AD$5:$AD$1000,"&gt;="&amp;$B154,Revenus!$AD$5:$AD$1000,"&lt;="&amp;$C154))</f>
        <v/>
      </c>
      <c r="O154" s="285" t="str">
        <f>IF($B154="","",SUMIFS(Revenus!$AI$5:$AI$1000,Revenus!$AD$5:$AD$1000,"&gt;="&amp;$B154,Revenus!$AD$5:$AD$1000,"&lt;="&amp;$C154))</f>
        <v/>
      </c>
      <c r="P154" s="285" t="str">
        <f>IF($B154="","",SUMIFS(Dépenses!$AG$3:$AG$1006,Dépenses!$AE$3:$AE$1006,"&gt;="&amp;$B154,Dépenses!$AE$3:$AE$1006,"&lt;="&amp;$C154))</f>
        <v/>
      </c>
      <c r="Q154" s="285" t="str">
        <f>IF($B154="","",SUMIFS(Dépenses!$AH$3:$AH$1006,Dépenses!$AE$3:$AE$1006,"&gt;="&amp;$B154,Dépenses!$AE$3:$AE$1006,"&lt;="&amp;$C154))</f>
        <v/>
      </c>
      <c r="R154" s="284"/>
      <c r="S154" s="284"/>
      <c r="T154" s="284"/>
      <c r="U154" s="284"/>
      <c r="V154" s="126"/>
      <c r="W154" s="126"/>
      <c r="X154" s="126"/>
      <c r="Y154" s="126"/>
      <c r="Z154" s="131"/>
    </row>
    <row r="155" spans="1:26" ht="18.75" customHeight="1" x14ac:dyDescent="0.25">
      <c r="A155" s="283"/>
      <c r="B155" s="284"/>
      <c r="C155" s="284"/>
      <c r="D155" s="284"/>
      <c r="E155" s="284"/>
      <c r="F155" s="284"/>
      <c r="G155" s="284"/>
      <c r="H155" s="284"/>
      <c r="I155" s="284"/>
      <c r="J155" s="284"/>
      <c r="K155" s="284"/>
      <c r="L155" s="284"/>
      <c r="M155" s="284"/>
      <c r="N155" s="285" t="str">
        <f>IF($B155="","",SUMIFS(Revenus!$AH$5:$AH$1000,Revenus!$AD$5:$AD$1000,"&gt;="&amp;$B155,Revenus!$AD$5:$AD$1000,"&lt;="&amp;$C155))</f>
        <v/>
      </c>
      <c r="O155" s="285" t="str">
        <f>IF($B155="","",SUMIFS(Revenus!$AI$5:$AI$1000,Revenus!$AD$5:$AD$1000,"&gt;="&amp;$B155,Revenus!$AD$5:$AD$1000,"&lt;="&amp;$C155))</f>
        <v/>
      </c>
      <c r="P155" s="285" t="str">
        <f>IF($B155="","",SUMIFS(Dépenses!$AG$3:$AG$1006,Dépenses!$AE$3:$AE$1006,"&gt;="&amp;$B155,Dépenses!$AE$3:$AE$1006,"&lt;="&amp;$C155))</f>
        <v/>
      </c>
      <c r="Q155" s="285" t="str">
        <f>IF($B155="","",SUMIFS(Dépenses!$AH$3:$AH$1006,Dépenses!$AE$3:$AE$1006,"&gt;="&amp;$B155,Dépenses!$AE$3:$AE$1006,"&lt;="&amp;$C155))</f>
        <v/>
      </c>
      <c r="R155" s="284"/>
      <c r="S155" s="284"/>
      <c r="T155" s="284"/>
      <c r="U155" s="284"/>
      <c r="V155" s="126"/>
      <c r="W155" s="126"/>
      <c r="X155" s="126"/>
      <c r="Y155" s="126"/>
      <c r="Z155" s="131"/>
    </row>
    <row r="156" spans="1:26" ht="18.75" customHeight="1" x14ac:dyDescent="0.25">
      <c r="A156" s="283"/>
      <c r="B156" s="284"/>
      <c r="C156" s="284"/>
      <c r="D156" s="284"/>
      <c r="E156" s="284"/>
      <c r="F156" s="284"/>
      <c r="G156" s="284"/>
      <c r="H156" s="284"/>
      <c r="I156" s="284"/>
      <c r="J156" s="284"/>
      <c r="K156" s="284"/>
      <c r="L156" s="284"/>
      <c r="M156" s="284"/>
      <c r="N156" s="285" t="str">
        <f>IF($B156="","",SUMIFS(Revenus!$AH$5:$AH$1000,Revenus!$AD$5:$AD$1000,"&gt;="&amp;$B156,Revenus!$AD$5:$AD$1000,"&lt;="&amp;$C156))</f>
        <v/>
      </c>
      <c r="O156" s="285" t="str">
        <f>IF($B156="","",SUMIFS(Revenus!$AI$5:$AI$1000,Revenus!$AD$5:$AD$1000,"&gt;="&amp;$B156,Revenus!$AD$5:$AD$1000,"&lt;="&amp;$C156))</f>
        <v/>
      </c>
      <c r="P156" s="285" t="str">
        <f>IF($B156="","",SUMIFS(Dépenses!$AG$3:$AG$1006,Dépenses!$AE$3:$AE$1006,"&gt;="&amp;$B156,Dépenses!$AE$3:$AE$1006,"&lt;="&amp;$C156))</f>
        <v/>
      </c>
      <c r="Q156" s="285" t="str">
        <f>IF($B156="","",SUMIFS(Dépenses!$AH$3:$AH$1006,Dépenses!$AE$3:$AE$1006,"&gt;="&amp;$B156,Dépenses!$AE$3:$AE$1006,"&lt;="&amp;$C156))</f>
        <v/>
      </c>
      <c r="R156" s="284"/>
      <c r="S156" s="284"/>
      <c r="T156" s="284"/>
      <c r="U156" s="284"/>
      <c r="V156" s="126"/>
      <c r="W156" s="126"/>
      <c r="X156" s="126"/>
      <c r="Y156" s="126"/>
      <c r="Z156" s="131"/>
    </row>
    <row r="157" spans="1:26" ht="18.75" customHeight="1" x14ac:dyDescent="0.25">
      <c r="A157" s="283"/>
      <c r="B157" s="284"/>
      <c r="C157" s="284"/>
      <c r="D157" s="284"/>
      <c r="E157" s="284"/>
      <c r="F157" s="284"/>
      <c r="G157" s="284"/>
      <c r="H157" s="284"/>
      <c r="I157" s="284"/>
      <c r="J157" s="284"/>
      <c r="K157" s="284"/>
      <c r="L157" s="284"/>
      <c r="M157" s="284"/>
      <c r="N157" s="285" t="str">
        <f>IF($B157="","",SUMIFS(Revenus!$AH$5:$AH$1000,Revenus!$AD$5:$AD$1000,"&gt;="&amp;$B157,Revenus!$AD$5:$AD$1000,"&lt;="&amp;$C157))</f>
        <v/>
      </c>
      <c r="O157" s="285" t="str">
        <f>IF($B157="","",SUMIFS(Revenus!$AI$5:$AI$1000,Revenus!$AD$5:$AD$1000,"&gt;="&amp;$B157,Revenus!$AD$5:$AD$1000,"&lt;="&amp;$C157))</f>
        <v/>
      </c>
      <c r="P157" s="285" t="str">
        <f>IF($B157="","",SUMIFS(Dépenses!$AG$3:$AG$1006,Dépenses!$AE$3:$AE$1006,"&gt;="&amp;$B157,Dépenses!$AE$3:$AE$1006,"&lt;="&amp;$C157))</f>
        <v/>
      </c>
      <c r="Q157" s="285" t="str">
        <f>IF($B157="","",SUMIFS(Dépenses!$AH$3:$AH$1006,Dépenses!$AE$3:$AE$1006,"&gt;="&amp;$B157,Dépenses!$AE$3:$AE$1006,"&lt;="&amp;$C157))</f>
        <v/>
      </c>
      <c r="R157" s="284"/>
      <c r="S157" s="284"/>
      <c r="T157" s="284"/>
      <c r="U157" s="284"/>
      <c r="V157" s="126"/>
      <c r="W157" s="126"/>
      <c r="X157" s="126"/>
      <c r="Y157" s="126"/>
      <c r="Z157" s="131"/>
    </row>
    <row r="158" spans="1:26" ht="18.75" customHeight="1" x14ac:dyDescent="0.25">
      <c r="A158" s="283"/>
      <c r="B158" s="284"/>
      <c r="C158" s="284"/>
      <c r="D158" s="284"/>
      <c r="E158" s="284"/>
      <c r="F158" s="284"/>
      <c r="G158" s="284"/>
      <c r="H158" s="284"/>
      <c r="I158" s="284"/>
      <c r="J158" s="284"/>
      <c r="K158" s="284"/>
      <c r="L158" s="284"/>
      <c r="M158" s="284"/>
      <c r="N158" s="285" t="str">
        <f>IF($B158="","",SUMIFS(Revenus!$AH$5:$AH$1000,Revenus!$AD$5:$AD$1000,"&gt;="&amp;$B158,Revenus!$AD$5:$AD$1000,"&lt;="&amp;$C158))</f>
        <v/>
      </c>
      <c r="O158" s="285" t="str">
        <f>IF($B158="","",SUMIFS(Revenus!$AI$5:$AI$1000,Revenus!$AD$5:$AD$1000,"&gt;="&amp;$B158,Revenus!$AD$5:$AD$1000,"&lt;="&amp;$C158))</f>
        <v/>
      </c>
      <c r="P158" s="285" t="str">
        <f>IF($B158="","",SUMIFS(Dépenses!$AG$3:$AG$1006,Dépenses!$AE$3:$AE$1006,"&gt;="&amp;$B158,Dépenses!$AE$3:$AE$1006,"&lt;="&amp;$C158))</f>
        <v/>
      </c>
      <c r="Q158" s="285" t="str">
        <f>IF($B158="","",SUMIFS(Dépenses!$AH$3:$AH$1006,Dépenses!$AE$3:$AE$1006,"&gt;="&amp;$B158,Dépenses!$AE$3:$AE$1006,"&lt;="&amp;$C158))</f>
        <v/>
      </c>
      <c r="R158" s="284"/>
      <c r="S158" s="284"/>
      <c r="T158" s="284"/>
      <c r="U158" s="284"/>
      <c r="V158" s="126"/>
      <c r="W158" s="126"/>
      <c r="X158" s="126"/>
      <c r="Y158" s="126"/>
      <c r="Z158" s="131"/>
    </row>
    <row r="159" spans="1:26" ht="18.75" customHeight="1" x14ac:dyDescent="0.25">
      <c r="A159" s="283"/>
      <c r="B159" s="284"/>
      <c r="C159" s="284"/>
      <c r="D159" s="284"/>
      <c r="E159" s="284"/>
      <c r="F159" s="284"/>
      <c r="G159" s="284"/>
      <c r="H159" s="284"/>
      <c r="I159" s="284"/>
      <c r="J159" s="284"/>
      <c r="K159" s="284"/>
      <c r="L159" s="284"/>
      <c r="M159" s="284"/>
      <c r="N159" s="285" t="str">
        <f>IF($B159="","",SUMIFS(Revenus!$AH$5:$AH$1000,Revenus!$AD$5:$AD$1000,"&gt;="&amp;$B159,Revenus!$AD$5:$AD$1000,"&lt;="&amp;$C159))</f>
        <v/>
      </c>
      <c r="O159" s="285" t="str">
        <f>IF($B159="","",SUMIFS(Revenus!$AI$5:$AI$1000,Revenus!$AD$5:$AD$1000,"&gt;="&amp;$B159,Revenus!$AD$5:$AD$1000,"&lt;="&amp;$C159))</f>
        <v/>
      </c>
      <c r="P159" s="285" t="str">
        <f>IF($B159="","",SUMIFS(Dépenses!$AG$3:$AG$1006,Dépenses!$AE$3:$AE$1006,"&gt;="&amp;$B159,Dépenses!$AE$3:$AE$1006,"&lt;="&amp;$C159))</f>
        <v/>
      </c>
      <c r="Q159" s="285" t="str">
        <f>IF($B159="","",SUMIFS(Dépenses!$AH$3:$AH$1006,Dépenses!$AE$3:$AE$1006,"&gt;="&amp;$B159,Dépenses!$AE$3:$AE$1006,"&lt;="&amp;$C159))</f>
        <v/>
      </c>
      <c r="R159" s="284"/>
      <c r="S159" s="284"/>
      <c r="T159" s="284"/>
      <c r="U159" s="284"/>
      <c r="V159" s="126"/>
      <c r="W159" s="126"/>
      <c r="X159" s="126"/>
      <c r="Y159" s="126"/>
      <c r="Z159" s="131"/>
    </row>
    <row r="160" spans="1:26" ht="18.75" customHeight="1" x14ac:dyDescent="0.25">
      <c r="A160" s="283"/>
      <c r="B160" s="284"/>
      <c r="C160" s="284"/>
      <c r="D160" s="284"/>
      <c r="E160" s="284"/>
      <c r="F160" s="284"/>
      <c r="G160" s="284"/>
      <c r="H160" s="284"/>
      <c r="I160" s="284"/>
      <c r="J160" s="284"/>
      <c r="K160" s="284"/>
      <c r="L160" s="284"/>
      <c r="M160" s="284"/>
      <c r="N160" s="285" t="str">
        <f>IF($B160="","",SUMIFS(Revenus!$AH$5:$AH$1000,Revenus!$AD$5:$AD$1000,"&gt;="&amp;$B160,Revenus!$AD$5:$AD$1000,"&lt;="&amp;$C160))</f>
        <v/>
      </c>
      <c r="O160" s="285" t="str">
        <f>IF($B160="","",SUMIFS(Revenus!$AI$5:$AI$1000,Revenus!$AD$5:$AD$1000,"&gt;="&amp;$B160,Revenus!$AD$5:$AD$1000,"&lt;="&amp;$C160))</f>
        <v/>
      </c>
      <c r="P160" s="285" t="str">
        <f>IF($B160="","",SUMIFS(Dépenses!$AG$3:$AG$1006,Dépenses!$AE$3:$AE$1006,"&gt;="&amp;$B160,Dépenses!$AE$3:$AE$1006,"&lt;="&amp;$C160))</f>
        <v/>
      </c>
      <c r="Q160" s="285" t="str">
        <f>IF($B160="","",SUMIFS(Dépenses!$AH$3:$AH$1006,Dépenses!$AE$3:$AE$1006,"&gt;="&amp;$B160,Dépenses!$AE$3:$AE$1006,"&lt;="&amp;$C160))</f>
        <v/>
      </c>
      <c r="R160" s="284"/>
      <c r="S160" s="284"/>
      <c r="T160" s="284"/>
      <c r="U160" s="284"/>
      <c r="V160" s="126"/>
      <c r="W160" s="126"/>
      <c r="X160" s="126"/>
      <c r="Y160" s="126"/>
      <c r="Z160" s="131"/>
    </row>
    <row r="161" spans="1:26" ht="18.75" customHeight="1" x14ac:dyDescent="0.25">
      <c r="A161" s="283"/>
      <c r="B161" s="284"/>
      <c r="C161" s="284"/>
      <c r="D161" s="284"/>
      <c r="E161" s="284"/>
      <c r="F161" s="284"/>
      <c r="G161" s="284"/>
      <c r="H161" s="284"/>
      <c r="I161" s="284"/>
      <c r="J161" s="284"/>
      <c r="K161" s="284"/>
      <c r="L161" s="284"/>
      <c r="M161" s="284"/>
      <c r="N161" s="285" t="str">
        <f>IF($B161="","",SUMIFS(Revenus!$AH$5:$AH$1000,Revenus!$AD$5:$AD$1000,"&gt;="&amp;$B161,Revenus!$AD$5:$AD$1000,"&lt;="&amp;$C161))</f>
        <v/>
      </c>
      <c r="O161" s="285" t="str">
        <f>IF($B161="","",SUMIFS(Revenus!$AI$5:$AI$1000,Revenus!$AD$5:$AD$1000,"&gt;="&amp;$B161,Revenus!$AD$5:$AD$1000,"&lt;="&amp;$C161))</f>
        <v/>
      </c>
      <c r="P161" s="285" t="str">
        <f>IF($B161="","",SUMIFS(Dépenses!$AG$3:$AG$1006,Dépenses!$AE$3:$AE$1006,"&gt;="&amp;$B161,Dépenses!$AE$3:$AE$1006,"&lt;="&amp;$C161))</f>
        <v/>
      </c>
      <c r="Q161" s="285" t="str">
        <f>IF($B161="","",SUMIFS(Dépenses!$AH$3:$AH$1006,Dépenses!$AE$3:$AE$1006,"&gt;="&amp;$B161,Dépenses!$AE$3:$AE$1006,"&lt;="&amp;$C161))</f>
        <v/>
      </c>
      <c r="R161" s="284"/>
      <c r="S161" s="284"/>
      <c r="T161" s="284"/>
      <c r="U161" s="284"/>
      <c r="V161" s="126"/>
      <c r="W161" s="126"/>
      <c r="X161" s="126"/>
      <c r="Y161" s="126"/>
      <c r="Z161" s="131"/>
    </row>
    <row r="162" spans="1:26" ht="18.75" customHeight="1" x14ac:dyDescent="0.25">
      <c r="A162" s="283"/>
      <c r="B162" s="284"/>
      <c r="C162" s="284"/>
      <c r="D162" s="284"/>
      <c r="E162" s="284"/>
      <c r="F162" s="284"/>
      <c r="G162" s="284"/>
      <c r="H162" s="284"/>
      <c r="I162" s="284"/>
      <c r="J162" s="284"/>
      <c r="K162" s="284"/>
      <c r="L162" s="284"/>
      <c r="M162" s="284"/>
      <c r="N162" s="285" t="str">
        <f>IF($B162="","",SUMIFS(Revenus!$AH$5:$AH$1000,Revenus!$AD$5:$AD$1000,"&gt;="&amp;$B162,Revenus!$AD$5:$AD$1000,"&lt;="&amp;$C162))</f>
        <v/>
      </c>
      <c r="O162" s="285" t="str">
        <f>IF($B162="","",SUMIFS(Revenus!$AI$5:$AI$1000,Revenus!$AD$5:$AD$1000,"&gt;="&amp;$B162,Revenus!$AD$5:$AD$1000,"&lt;="&amp;$C162))</f>
        <v/>
      </c>
      <c r="P162" s="285" t="str">
        <f>IF($B162="","",SUMIFS(Dépenses!$AG$3:$AG$1006,Dépenses!$AE$3:$AE$1006,"&gt;="&amp;$B162,Dépenses!$AE$3:$AE$1006,"&lt;="&amp;$C162))</f>
        <v/>
      </c>
      <c r="Q162" s="285" t="str">
        <f>IF($B162="","",SUMIFS(Dépenses!$AH$3:$AH$1006,Dépenses!$AE$3:$AE$1006,"&gt;="&amp;$B162,Dépenses!$AE$3:$AE$1006,"&lt;="&amp;$C162))</f>
        <v/>
      </c>
      <c r="R162" s="284"/>
      <c r="S162" s="284"/>
      <c r="T162" s="284"/>
      <c r="U162" s="284"/>
      <c r="V162" s="126"/>
      <c r="W162" s="126"/>
      <c r="X162" s="126"/>
      <c r="Y162" s="126"/>
      <c r="Z162" s="131"/>
    </row>
    <row r="163" spans="1:26" ht="18.75" customHeight="1" x14ac:dyDescent="0.25">
      <c r="A163" s="283"/>
      <c r="B163" s="284"/>
      <c r="C163" s="284"/>
      <c r="D163" s="284"/>
      <c r="E163" s="284"/>
      <c r="F163" s="284"/>
      <c r="G163" s="284"/>
      <c r="H163" s="284"/>
      <c r="I163" s="284"/>
      <c r="J163" s="284"/>
      <c r="K163" s="284"/>
      <c r="L163" s="284"/>
      <c r="M163" s="284"/>
      <c r="N163" s="285" t="str">
        <f>IF($B163="","",SUMIFS(Revenus!$AH$5:$AH$1000,Revenus!$AD$5:$AD$1000,"&gt;="&amp;$B163,Revenus!$AD$5:$AD$1000,"&lt;="&amp;$C163))</f>
        <v/>
      </c>
      <c r="O163" s="285" t="str">
        <f>IF($B163="","",SUMIFS(Revenus!$AI$5:$AI$1000,Revenus!$AD$5:$AD$1000,"&gt;="&amp;$B163,Revenus!$AD$5:$AD$1000,"&lt;="&amp;$C163))</f>
        <v/>
      </c>
      <c r="P163" s="285" t="str">
        <f>IF($B163="","",SUMIFS(Dépenses!$AG$3:$AG$1006,Dépenses!$AE$3:$AE$1006,"&gt;="&amp;$B163,Dépenses!$AE$3:$AE$1006,"&lt;="&amp;$C163))</f>
        <v/>
      </c>
      <c r="Q163" s="285" t="str">
        <f>IF($B163="","",SUMIFS(Dépenses!$AH$3:$AH$1006,Dépenses!$AE$3:$AE$1006,"&gt;="&amp;$B163,Dépenses!$AE$3:$AE$1006,"&lt;="&amp;$C163))</f>
        <v/>
      </c>
      <c r="R163" s="284"/>
      <c r="S163" s="284"/>
      <c r="T163" s="284"/>
      <c r="U163" s="284"/>
      <c r="V163" s="126"/>
      <c r="W163" s="126"/>
      <c r="X163" s="126"/>
      <c r="Y163" s="126"/>
      <c r="Z163" s="131"/>
    </row>
    <row r="164" spans="1:26" ht="18.75" customHeight="1" x14ac:dyDescent="0.25">
      <c r="A164" s="283"/>
      <c r="B164" s="284"/>
      <c r="C164" s="284"/>
      <c r="D164" s="284"/>
      <c r="E164" s="284"/>
      <c r="F164" s="284"/>
      <c r="G164" s="284"/>
      <c r="H164" s="284"/>
      <c r="I164" s="284"/>
      <c r="J164" s="284"/>
      <c r="K164" s="284"/>
      <c r="L164" s="284"/>
      <c r="M164" s="284"/>
      <c r="N164" s="285" t="str">
        <f>IF($B164="","",SUMIFS(Revenus!$AH$5:$AH$1000,Revenus!$AD$5:$AD$1000,"&gt;="&amp;$B164,Revenus!$AD$5:$AD$1000,"&lt;="&amp;$C164))</f>
        <v/>
      </c>
      <c r="O164" s="285" t="str">
        <f>IF($B164="","",SUMIFS(Revenus!$AI$5:$AI$1000,Revenus!$AD$5:$AD$1000,"&gt;="&amp;$B164,Revenus!$AD$5:$AD$1000,"&lt;="&amp;$C164))</f>
        <v/>
      </c>
      <c r="P164" s="285" t="str">
        <f>IF($B164="","",SUMIFS(Dépenses!$AG$3:$AG$1006,Dépenses!$AE$3:$AE$1006,"&gt;="&amp;$B164,Dépenses!$AE$3:$AE$1006,"&lt;="&amp;$C164))</f>
        <v/>
      </c>
      <c r="Q164" s="285" t="str">
        <f>IF($B164="","",SUMIFS(Dépenses!$AH$3:$AH$1006,Dépenses!$AE$3:$AE$1006,"&gt;="&amp;$B164,Dépenses!$AE$3:$AE$1006,"&lt;="&amp;$C164))</f>
        <v/>
      </c>
      <c r="R164" s="284"/>
      <c r="S164" s="284"/>
      <c r="T164" s="284"/>
      <c r="U164" s="284"/>
      <c r="V164" s="126"/>
      <c r="W164" s="126"/>
      <c r="X164" s="126"/>
      <c r="Y164" s="126"/>
      <c r="Z164" s="131"/>
    </row>
    <row r="165" spans="1:26" ht="18.75" customHeight="1" x14ac:dyDescent="0.25">
      <c r="A165" s="283"/>
      <c r="B165" s="284"/>
      <c r="C165" s="284"/>
      <c r="D165" s="284"/>
      <c r="E165" s="284"/>
      <c r="F165" s="284"/>
      <c r="G165" s="284"/>
      <c r="H165" s="284"/>
      <c r="I165" s="284"/>
      <c r="J165" s="284"/>
      <c r="K165" s="284"/>
      <c r="L165" s="284"/>
      <c r="M165" s="284"/>
      <c r="N165" s="285" t="str">
        <f>IF($B165="","",SUMIFS(Revenus!$AH$5:$AH$1000,Revenus!$AD$5:$AD$1000,"&gt;="&amp;$B165,Revenus!$AD$5:$AD$1000,"&lt;="&amp;$C165))</f>
        <v/>
      </c>
      <c r="O165" s="285" t="str">
        <f>IF($B165="","",SUMIFS(Revenus!$AI$5:$AI$1000,Revenus!$AD$5:$AD$1000,"&gt;="&amp;$B165,Revenus!$AD$5:$AD$1000,"&lt;="&amp;$C165))</f>
        <v/>
      </c>
      <c r="P165" s="285" t="str">
        <f>IF($B165="","",SUMIFS(Dépenses!$AG$3:$AG$1006,Dépenses!$AE$3:$AE$1006,"&gt;="&amp;$B165,Dépenses!$AE$3:$AE$1006,"&lt;="&amp;$C165))</f>
        <v/>
      </c>
      <c r="Q165" s="285" t="str">
        <f>IF($B165="","",SUMIFS(Dépenses!$AH$3:$AH$1006,Dépenses!$AE$3:$AE$1006,"&gt;="&amp;$B165,Dépenses!$AE$3:$AE$1006,"&lt;="&amp;$C165))</f>
        <v/>
      </c>
      <c r="R165" s="284"/>
      <c r="S165" s="284"/>
      <c r="T165" s="284"/>
      <c r="U165" s="284"/>
      <c r="V165" s="126"/>
      <c r="W165" s="126"/>
      <c r="X165" s="126"/>
      <c r="Y165" s="126"/>
      <c r="Z165" s="131"/>
    </row>
    <row r="166" spans="1:26" ht="18.75" customHeight="1" x14ac:dyDescent="0.25">
      <c r="A166" s="283"/>
      <c r="B166" s="284"/>
      <c r="C166" s="284"/>
      <c r="D166" s="284"/>
      <c r="E166" s="284"/>
      <c r="F166" s="284"/>
      <c r="G166" s="284"/>
      <c r="H166" s="284"/>
      <c r="I166" s="284"/>
      <c r="J166" s="284"/>
      <c r="K166" s="284"/>
      <c r="L166" s="284"/>
      <c r="M166" s="284"/>
      <c r="N166" s="285" t="str">
        <f>IF($B166="","",SUMIFS(Revenus!$AH$5:$AH$1000,Revenus!$AD$5:$AD$1000,"&gt;="&amp;$B166,Revenus!$AD$5:$AD$1000,"&lt;="&amp;$C166))</f>
        <v/>
      </c>
      <c r="O166" s="285" t="str">
        <f>IF($B166="","",SUMIFS(Revenus!$AI$5:$AI$1000,Revenus!$AD$5:$AD$1000,"&gt;="&amp;$B166,Revenus!$AD$5:$AD$1000,"&lt;="&amp;$C166))</f>
        <v/>
      </c>
      <c r="P166" s="285" t="str">
        <f>IF($B166="","",SUMIFS(Dépenses!$AG$3:$AG$1006,Dépenses!$AE$3:$AE$1006,"&gt;="&amp;$B166,Dépenses!$AE$3:$AE$1006,"&lt;="&amp;$C166))</f>
        <v/>
      </c>
      <c r="Q166" s="285" t="str">
        <f>IF($B166="","",SUMIFS(Dépenses!$AH$3:$AH$1006,Dépenses!$AE$3:$AE$1006,"&gt;="&amp;$B166,Dépenses!$AE$3:$AE$1006,"&lt;="&amp;$C166))</f>
        <v/>
      </c>
      <c r="R166" s="284"/>
      <c r="S166" s="284"/>
      <c r="T166" s="284"/>
      <c r="U166" s="284"/>
      <c r="V166" s="126"/>
      <c r="W166" s="126"/>
      <c r="X166" s="126"/>
      <c r="Y166" s="126"/>
      <c r="Z166" s="131"/>
    </row>
    <row r="167" spans="1:26" ht="18.75" customHeight="1" x14ac:dyDescent="0.25">
      <c r="A167" s="283"/>
      <c r="B167" s="284"/>
      <c r="C167" s="284"/>
      <c r="D167" s="284"/>
      <c r="E167" s="284"/>
      <c r="F167" s="284"/>
      <c r="G167" s="284"/>
      <c r="H167" s="284"/>
      <c r="I167" s="284"/>
      <c r="J167" s="284"/>
      <c r="K167" s="284"/>
      <c r="L167" s="284"/>
      <c r="M167" s="284"/>
      <c r="N167" s="285" t="str">
        <f>IF($B167="","",SUMIFS(Revenus!$AH$5:$AH$1000,Revenus!$AD$5:$AD$1000,"&gt;="&amp;$B167,Revenus!$AD$5:$AD$1000,"&lt;="&amp;$C167))</f>
        <v/>
      </c>
      <c r="O167" s="285" t="str">
        <f>IF($B167="","",SUMIFS(Revenus!$AI$5:$AI$1000,Revenus!$AD$5:$AD$1000,"&gt;="&amp;$B167,Revenus!$AD$5:$AD$1000,"&lt;="&amp;$C167))</f>
        <v/>
      </c>
      <c r="P167" s="285" t="str">
        <f>IF($B167="","",SUMIFS(Dépenses!$AG$3:$AG$1006,Dépenses!$AE$3:$AE$1006,"&gt;="&amp;$B167,Dépenses!$AE$3:$AE$1006,"&lt;="&amp;$C167))</f>
        <v/>
      </c>
      <c r="Q167" s="285" t="str">
        <f>IF($B167="","",SUMIFS(Dépenses!$AH$3:$AH$1006,Dépenses!$AE$3:$AE$1006,"&gt;="&amp;$B167,Dépenses!$AE$3:$AE$1006,"&lt;="&amp;$C167))</f>
        <v/>
      </c>
      <c r="R167" s="284"/>
      <c r="S167" s="284"/>
      <c r="T167" s="284"/>
      <c r="U167" s="284"/>
      <c r="V167" s="126"/>
      <c r="W167" s="126"/>
      <c r="X167" s="126"/>
      <c r="Y167" s="126"/>
      <c r="Z167" s="131"/>
    </row>
    <row r="168" spans="1:26" ht="18.75" customHeight="1" x14ac:dyDescent="0.25">
      <c r="A168" s="283"/>
      <c r="B168" s="284"/>
      <c r="C168" s="284"/>
      <c r="D168" s="284"/>
      <c r="E168" s="284"/>
      <c r="F168" s="284"/>
      <c r="G168" s="284"/>
      <c r="H168" s="284"/>
      <c r="I168" s="284"/>
      <c r="J168" s="284"/>
      <c r="K168" s="284"/>
      <c r="L168" s="284"/>
      <c r="M168" s="284"/>
      <c r="N168" s="285" t="str">
        <f>IF($B168="","",SUMIFS(Revenus!$AH$5:$AH$1000,Revenus!$AD$5:$AD$1000,"&gt;="&amp;$B168,Revenus!$AD$5:$AD$1000,"&lt;="&amp;$C168))</f>
        <v/>
      </c>
      <c r="O168" s="285" t="str">
        <f>IF($B168="","",SUMIFS(Revenus!$AI$5:$AI$1000,Revenus!$AD$5:$AD$1000,"&gt;="&amp;$B168,Revenus!$AD$5:$AD$1000,"&lt;="&amp;$C168))</f>
        <v/>
      </c>
      <c r="P168" s="285" t="str">
        <f>IF($B168="","",SUMIFS(Dépenses!$AG$3:$AG$1006,Dépenses!$AE$3:$AE$1006,"&gt;="&amp;$B168,Dépenses!$AE$3:$AE$1006,"&lt;="&amp;$C168))</f>
        <v/>
      </c>
      <c r="Q168" s="285" t="str">
        <f>IF($B168="","",SUMIFS(Dépenses!$AH$3:$AH$1006,Dépenses!$AE$3:$AE$1006,"&gt;="&amp;$B168,Dépenses!$AE$3:$AE$1006,"&lt;="&amp;$C168))</f>
        <v/>
      </c>
      <c r="R168" s="284"/>
      <c r="S168" s="284"/>
      <c r="T168" s="284"/>
      <c r="U168" s="284"/>
      <c r="V168" s="126"/>
      <c r="W168" s="126"/>
      <c r="X168" s="126"/>
      <c r="Y168" s="126"/>
      <c r="Z168" s="131"/>
    </row>
    <row r="169" spans="1:26" ht="18.75" customHeight="1" x14ac:dyDescent="0.25">
      <c r="A169" s="283"/>
      <c r="B169" s="284"/>
      <c r="C169" s="284"/>
      <c r="D169" s="284"/>
      <c r="E169" s="284"/>
      <c r="F169" s="284"/>
      <c r="G169" s="284"/>
      <c r="H169" s="284"/>
      <c r="I169" s="284"/>
      <c r="J169" s="284"/>
      <c r="K169" s="284"/>
      <c r="L169" s="284"/>
      <c r="M169" s="284"/>
      <c r="N169" s="285" t="str">
        <f>IF($B169="","",SUMIFS(Revenus!$AH$5:$AH$1000,Revenus!$AD$5:$AD$1000,"&gt;="&amp;$B169,Revenus!$AD$5:$AD$1000,"&lt;="&amp;$C169))</f>
        <v/>
      </c>
      <c r="O169" s="285" t="str">
        <f>IF($B169="","",SUMIFS(Revenus!$AI$5:$AI$1000,Revenus!$AD$5:$AD$1000,"&gt;="&amp;$B169,Revenus!$AD$5:$AD$1000,"&lt;="&amp;$C169))</f>
        <v/>
      </c>
      <c r="P169" s="285" t="str">
        <f>IF($B169="","",SUMIFS(Dépenses!$AG$3:$AG$1006,Dépenses!$AE$3:$AE$1006,"&gt;="&amp;$B169,Dépenses!$AE$3:$AE$1006,"&lt;="&amp;$C169))</f>
        <v/>
      </c>
      <c r="Q169" s="285" t="str">
        <f>IF($B169="","",SUMIFS(Dépenses!$AH$3:$AH$1006,Dépenses!$AE$3:$AE$1006,"&gt;="&amp;$B169,Dépenses!$AE$3:$AE$1006,"&lt;="&amp;$C169))</f>
        <v/>
      </c>
      <c r="R169" s="284"/>
      <c r="S169" s="284"/>
      <c r="T169" s="284"/>
      <c r="U169" s="284"/>
      <c r="V169" s="126"/>
      <c r="W169" s="126"/>
      <c r="X169" s="126"/>
      <c r="Y169" s="126"/>
      <c r="Z169" s="131"/>
    </row>
    <row r="170" spans="1:26" ht="18.75" customHeight="1" x14ac:dyDescent="0.25">
      <c r="A170" s="283"/>
      <c r="B170" s="284"/>
      <c r="C170" s="284"/>
      <c r="D170" s="284"/>
      <c r="E170" s="284"/>
      <c r="F170" s="284"/>
      <c r="G170" s="284"/>
      <c r="H170" s="284"/>
      <c r="I170" s="284"/>
      <c r="J170" s="284"/>
      <c r="K170" s="284"/>
      <c r="L170" s="284"/>
      <c r="M170" s="284"/>
      <c r="N170" s="285" t="str">
        <f>IF($B170="","",SUMIFS(Revenus!$AH$5:$AH$1000,Revenus!$AD$5:$AD$1000,"&gt;="&amp;$B170,Revenus!$AD$5:$AD$1000,"&lt;="&amp;$C170))</f>
        <v/>
      </c>
      <c r="O170" s="285" t="str">
        <f>IF($B170="","",SUMIFS(Revenus!$AI$5:$AI$1000,Revenus!$AD$5:$AD$1000,"&gt;="&amp;$B170,Revenus!$AD$5:$AD$1000,"&lt;="&amp;$C170))</f>
        <v/>
      </c>
      <c r="P170" s="285" t="str">
        <f>IF($B170="","",SUMIFS(Dépenses!$AG$3:$AG$1006,Dépenses!$AE$3:$AE$1006,"&gt;="&amp;$B170,Dépenses!$AE$3:$AE$1006,"&lt;="&amp;$C170))</f>
        <v/>
      </c>
      <c r="Q170" s="285" t="str">
        <f>IF($B170="","",SUMIFS(Dépenses!$AH$3:$AH$1006,Dépenses!$AE$3:$AE$1006,"&gt;="&amp;$B170,Dépenses!$AE$3:$AE$1006,"&lt;="&amp;$C170))</f>
        <v/>
      </c>
      <c r="R170" s="284"/>
      <c r="S170" s="284"/>
      <c r="T170" s="284"/>
      <c r="U170" s="284"/>
      <c r="V170" s="126"/>
      <c r="W170" s="126"/>
      <c r="X170" s="126"/>
      <c r="Y170" s="126"/>
      <c r="Z170" s="131"/>
    </row>
    <row r="171" spans="1:26" ht="18.75" customHeight="1" x14ac:dyDescent="0.25">
      <c r="A171" s="283"/>
      <c r="B171" s="284"/>
      <c r="C171" s="284"/>
      <c r="D171" s="284"/>
      <c r="E171" s="284"/>
      <c r="F171" s="284"/>
      <c r="G171" s="284"/>
      <c r="H171" s="284"/>
      <c r="I171" s="284"/>
      <c r="J171" s="284"/>
      <c r="K171" s="284"/>
      <c r="L171" s="284"/>
      <c r="M171" s="284"/>
      <c r="N171" s="285" t="str">
        <f>IF($B171="","",SUMIFS(Revenus!$AH$5:$AH$1000,Revenus!$AD$5:$AD$1000,"&gt;="&amp;$B171,Revenus!$AD$5:$AD$1000,"&lt;="&amp;$C171))</f>
        <v/>
      </c>
      <c r="O171" s="285" t="str">
        <f>IF($B171="","",SUMIFS(Revenus!$AI$5:$AI$1000,Revenus!$AD$5:$AD$1000,"&gt;="&amp;$B171,Revenus!$AD$5:$AD$1000,"&lt;="&amp;$C171))</f>
        <v/>
      </c>
      <c r="P171" s="285" t="str">
        <f>IF($B171="","",SUMIFS(Dépenses!$AG$3:$AG$1006,Dépenses!$AE$3:$AE$1006,"&gt;="&amp;$B171,Dépenses!$AE$3:$AE$1006,"&lt;="&amp;$C171))</f>
        <v/>
      </c>
      <c r="Q171" s="285" t="str">
        <f>IF($B171="","",SUMIFS(Dépenses!$AH$3:$AH$1006,Dépenses!$AE$3:$AE$1006,"&gt;="&amp;$B171,Dépenses!$AE$3:$AE$1006,"&lt;="&amp;$C171))</f>
        <v/>
      </c>
      <c r="R171" s="284"/>
      <c r="S171" s="284"/>
      <c r="T171" s="284"/>
      <c r="U171" s="284"/>
      <c r="V171" s="126"/>
      <c r="W171" s="126"/>
      <c r="X171" s="126"/>
      <c r="Y171" s="126"/>
      <c r="Z171" s="131"/>
    </row>
    <row r="172" spans="1:26" ht="18.75" customHeight="1" x14ac:dyDescent="0.25">
      <c r="A172" s="283"/>
      <c r="B172" s="284"/>
      <c r="C172" s="284"/>
      <c r="D172" s="284"/>
      <c r="E172" s="284"/>
      <c r="F172" s="284"/>
      <c r="G172" s="284"/>
      <c r="H172" s="284"/>
      <c r="I172" s="284"/>
      <c r="J172" s="284"/>
      <c r="K172" s="284"/>
      <c r="L172" s="284"/>
      <c r="M172" s="284"/>
      <c r="N172" s="285" t="str">
        <f>IF($B172="","",SUMIFS(Revenus!$AH$5:$AH$1000,Revenus!$AD$5:$AD$1000,"&gt;="&amp;$B172,Revenus!$AD$5:$AD$1000,"&lt;="&amp;$C172))</f>
        <v/>
      </c>
      <c r="O172" s="285" t="str">
        <f>IF($B172="","",SUMIFS(Revenus!$AI$5:$AI$1000,Revenus!$AD$5:$AD$1000,"&gt;="&amp;$B172,Revenus!$AD$5:$AD$1000,"&lt;="&amp;$C172))</f>
        <v/>
      </c>
      <c r="P172" s="285" t="str">
        <f>IF($B172="","",SUMIFS(Dépenses!$AG$3:$AG$1006,Dépenses!$AE$3:$AE$1006,"&gt;="&amp;$B172,Dépenses!$AE$3:$AE$1006,"&lt;="&amp;$C172))</f>
        <v/>
      </c>
      <c r="Q172" s="285" t="str">
        <f>IF($B172="","",SUMIFS(Dépenses!$AH$3:$AH$1006,Dépenses!$AE$3:$AE$1006,"&gt;="&amp;$B172,Dépenses!$AE$3:$AE$1006,"&lt;="&amp;$C172))</f>
        <v/>
      </c>
      <c r="R172" s="284"/>
      <c r="S172" s="284"/>
      <c r="T172" s="284"/>
      <c r="U172" s="284"/>
      <c r="V172" s="126"/>
      <c r="W172" s="126"/>
      <c r="X172" s="126"/>
      <c r="Y172" s="126"/>
      <c r="Z172" s="131"/>
    </row>
    <row r="173" spans="1:26" ht="18.75" customHeight="1" x14ac:dyDescent="0.25">
      <c r="A173" s="283"/>
      <c r="B173" s="284"/>
      <c r="C173" s="284"/>
      <c r="D173" s="284"/>
      <c r="E173" s="284"/>
      <c r="F173" s="284"/>
      <c r="G173" s="284"/>
      <c r="H173" s="284"/>
      <c r="I173" s="284"/>
      <c r="J173" s="284"/>
      <c r="K173" s="284"/>
      <c r="L173" s="284"/>
      <c r="M173" s="284"/>
      <c r="N173" s="285" t="str">
        <f>IF($B173="","",SUMIFS(Revenus!$AH$5:$AH$1000,Revenus!$AD$5:$AD$1000,"&gt;="&amp;$B173,Revenus!$AD$5:$AD$1000,"&lt;="&amp;$C173))</f>
        <v/>
      </c>
      <c r="O173" s="285" t="str">
        <f>IF($B173="","",SUMIFS(Revenus!$AI$5:$AI$1000,Revenus!$AD$5:$AD$1000,"&gt;="&amp;$B173,Revenus!$AD$5:$AD$1000,"&lt;="&amp;$C173))</f>
        <v/>
      </c>
      <c r="P173" s="285" t="str">
        <f>IF($B173="","",SUMIFS(Dépenses!$AG$3:$AG$1006,Dépenses!$AE$3:$AE$1006,"&gt;="&amp;$B173,Dépenses!$AE$3:$AE$1006,"&lt;="&amp;$C173))</f>
        <v/>
      </c>
      <c r="Q173" s="285" t="str">
        <f>IF($B173="","",SUMIFS(Dépenses!$AH$3:$AH$1006,Dépenses!$AE$3:$AE$1006,"&gt;="&amp;$B173,Dépenses!$AE$3:$AE$1006,"&lt;="&amp;$C173))</f>
        <v/>
      </c>
      <c r="R173" s="284"/>
      <c r="S173" s="284"/>
      <c r="T173" s="284"/>
      <c r="U173" s="284"/>
      <c r="V173" s="126"/>
      <c r="W173" s="126"/>
      <c r="X173" s="126"/>
      <c r="Y173" s="126"/>
      <c r="Z173" s="131"/>
    </row>
    <row r="174" spans="1:26" ht="18.75" customHeight="1" x14ac:dyDescent="0.25">
      <c r="A174" s="283"/>
      <c r="B174" s="284"/>
      <c r="C174" s="284"/>
      <c r="D174" s="284"/>
      <c r="E174" s="284"/>
      <c r="F174" s="284"/>
      <c r="G174" s="284"/>
      <c r="H174" s="284"/>
      <c r="I174" s="284"/>
      <c r="J174" s="284"/>
      <c r="K174" s="284"/>
      <c r="L174" s="284"/>
      <c r="M174" s="284"/>
      <c r="N174" s="285" t="str">
        <f>IF($B174="","",SUMIFS(Revenus!$AH$5:$AH$1000,Revenus!$AD$5:$AD$1000,"&gt;="&amp;$B174,Revenus!$AD$5:$AD$1000,"&lt;="&amp;$C174))</f>
        <v/>
      </c>
      <c r="O174" s="285" t="str">
        <f>IF($B174="","",SUMIFS(Revenus!$AI$5:$AI$1000,Revenus!$AD$5:$AD$1000,"&gt;="&amp;$B174,Revenus!$AD$5:$AD$1000,"&lt;="&amp;$C174))</f>
        <v/>
      </c>
      <c r="P174" s="285" t="str">
        <f>IF($B174="","",SUMIFS(Dépenses!$AG$3:$AG$1006,Dépenses!$AE$3:$AE$1006,"&gt;="&amp;$B174,Dépenses!$AE$3:$AE$1006,"&lt;="&amp;$C174))</f>
        <v/>
      </c>
      <c r="Q174" s="285" t="str">
        <f>IF($B174="","",SUMIFS(Dépenses!$AH$3:$AH$1006,Dépenses!$AE$3:$AE$1006,"&gt;="&amp;$B174,Dépenses!$AE$3:$AE$1006,"&lt;="&amp;$C174))</f>
        <v/>
      </c>
      <c r="R174" s="284"/>
      <c r="S174" s="284"/>
      <c r="T174" s="284"/>
      <c r="U174" s="284"/>
      <c r="V174" s="126"/>
      <c r="W174" s="126"/>
      <c r="X174" s="126"/>
      <c r="Y174" s="126"/>
      <c r="Z174" s="131"/>
    </row>
    <row r="175" spans="1:26" ht="18.75" customHeight="1" x14ac:dyDescent="0.25">
      <c r="A175" s="283"/>
      <c r="B175" s="284"/>
      <c r="C175" s="284"/>
      <c r="D175" s="284"/>
      <c r="E175" s="284"/>
      <c r="F175" s="284"/>
      <c r="G175" s="284"/>
      <c r="H175" s="284"/>
      <c r="I175" s="284"/>
      <c r="J175" s="284"/>
      <c r="K175" s="284"/>
      <c r="L175" s="284"/>
      <c r="M175" s="284"/>
      <c r="N175" s="285" t="str">
        <f>IF($B175="","",SUMIFS(Revenus!$AH$5:$AH$1000,Revenus!$AD$5:$AD$1000,"&gt;="&amp;$B175,Revenus!$AD$5:$AD$1000,"&lt;="&amp;$C175))</f>
        <v/>
      </c>
      <c r="O175" s="285" t="str">
        <f>IF($B175="","",SUMIFS(Revenus!$AI$5:$AI$1000,Revenus!$AD$5:$AD$1000,"&gt;="&amp;$B175,Revenus!$AD$5:$AD$1000,"&lt;="&amp;$C175))</f>
        <v/>
      </c>
      <c r="P175" s="285" t="str">
        <f>IF($B175="","",SUMIFS(Dépenses!$AG$3:$AG$1006,Dépenses!$AE$3:$AE$1006,"&gt;="&amp;$B175,Dépenses!$AE$3:$AE$1006,"&lt;="&amp;$C175))</f>
        <v/>
      </c>
      <c r="Q175" s="285" t="str">
        <f>IF($B175="","",SUMIFS(Dépenses!$AH$3:$AH$1006,Dépenses!$AE$3:$AE$1006,"&gt;="&amp;$B175,Dépenses!$AE$3:$AE$1006,"&lt;="&amp;$C175))</f>
        <v/>
      </c>
      <c r="R175" s="284"/>
      <c r="S175" s="284"/>
      <c r="T175" s="284"/>
      <c r="U175" s="284"/>
      <c r="V175" s="126"/>
      <c r="W175" s="126"/>
      <c r="X175" s="126"/>
      <c r="Y175" s="126"/>
      <c r="Z175" s="131"/>
    </row>
    <row r="176" spans="1:26" ht="18.75" customHeight="1" x14ac:dyDescent="0.25">
      <c r="A176" s="283"/>
      <c r="B176" s="284"/>
      <c r="C176" s="284"/>
      <c r="D176" s="284"/>
      <c r="E176" s="284"/>
      <c r="F176" s="284"/>
      <c r="G176" s="284"/>
      <c r="H176" s="284"/>
      <c r="I176" s="284"/>
      <c r="J176" s="284"/>
      <c r="K176" s="284"/>
      <c r="L176" s="284"/>
      <c r="M176" s="284"/>
      <c r="N176" s="285" t="str">
        <f>IF($B176="","",SUMIFS(Revenus!$AH$5:$AH$1000,Revenus!$AD$5:$AD$1000,"&gt;="&amp;$B176,Revenus!$AD$5:$AD$1000,"&lt;="&amp;$C176))</f>
        <v/>
      </c>
      <c r="O176" s="285" t="str">
        <f>IF($B176="","",SUMIFS(Revenus!$AI$5:$AI$1000,Revenus!$AD$5:$AD$1000,"&gt;="&amp;$B176,Revenus!$AD$5:$AD$1000,"&lt;="&amp;$C176))</f>
        <v/>
      </c>
      <c r="P176" s="285" t="str">
        <f>IF($B176="","",SUMIFS(Dépenses!$AG$3:$AG$1006,Dépenses!$AE$3:$AE$1006,"&gt;="&amp;$B176,Dépenses!$AE$3:$AE$1006,"&lt;="&amp;$C176))</f>
        <v/>
      </c>
      <c r="Q176" s="285" t="str">
        <f>IF($B176="","",SUMIFS(Dépenses!$AH$3:$AH$1006,Dépenses!$AE$3:$AE$1006,"&gt;="&amp;$B176,Dépenses!$AE$3:$AE$1006,"&lt;="&amp;$C176))</f>
        <v/>
      </c>
      <c r="R176" s="284"/>
      <c r="S176" s="284"/>
      <c r="T176" s="284"/>
      <c r="U176" s="284"/>
      <c r="V176" s="126"/>
      <c r="W176" s="126"/>
      <c r="X176" s="126"/>
      <c r="Y176" s="126"/>
      <c r="Z176" s="131"/>
    </row>
    <row r="177" spans="1:26" ht="18.75" customHeight="1" x14ac:dyDescent="0.25">
      <c r="A177" s="283"/>
      <c r="B177" s="284"/>
      <c r="C177" s="284"/>
      <c r="D177" s="284"/>
      <c r="E177" s="284"/>
      <c r="F177" s="284"/>
      <c r="G177" s="284"/>
      <c r="H177" s="284"/>
      <c r="I177" s="284"/>
      <c r="J177" s="284"/>
      <c r="K177" s="284"/>
      <c r="L177" s="284"/>
      <c r="M177" s="284"/>
      <c r="N177" s="285" t="str">
        <f>IF($B177="","",SUMIFS(Revenus!$AH$5:$AH$1000,Revenus!$AD$5:$AD$1000,"&gt;="&amp;$B177,Revenus!$AD$5:$AD$1000,"&lt;="&amp;$C177))</f>
        <v/>
      </c>
      <c r="O177" s="285" t="str">
        <f>IF($B177="","",SUMIFS(Revenus!$AI$5:$AI$1000,Revenus!$AD$5:$AD$1000,"&gt;="&amp;$B177,Revenus!$AD$5:$AD$1000,"&lt;="&amp;$C177))</f>
        <v/>
      </c>
      <c r="P177" s="285" t="str">
        <f>IF($B177="","",SUMIFS(Dépenses!$AG$3:$AG$1006,Dépenses!$AE$3:$AE$1006,"&gt;="&amp;$B177,Dépenses!$AE$3:$AE$1006,"&lt;="&amp;$C177))</f>
        <v/>
      </c>
      <c r="Q177" s="285" t="str">
        <f>IF($B177="","",SUMIFS(Dépenses!$AH$3:$AH$1006,Dépenses!$AE$3:$AE$1006,"&gt;="&amp;$B177,Dépenses!$AE$3:$AE$1006,"&lt;="&amp;$C177))</f>
        <v/>
      </c>
      <c r="R177" s="284"/>
      <c r="S177" s="284"/>
      <c r="T177" s="284"/>
      <c r="U177" s="284"/>
      <c r="V177" s="126"/>
      <c r="W177" s="126"/>
      <c r="X177" s="126"/>
      <c r="Y177" s="126"/>
      <c r="Z177" s="131"/>
    </row>
    <row r="178" spans="1:26" ht="18.75" customHeight="1" x14ac:dyDescent="0.25">
      <c r="A178" s="283"/>
      <c r="B178" s="284"/>
      <c r="C178" s="284"/>
      <c r="D178" s="284"/>
      <c r="E178" s="284"/>
      <c r="F178" s="284"/>
      <c r="G178" s="284"/>
      <c r="H178" s="284"/>
      <c r="I178" s="284"/>
      <c r="J178" s="284"/>
      <c r="K178" s="284"/>
      <c r="L178" s="284"/>
      <c r="M178" s="284"/>
      <c r="N178" s="285" t="str">
        <f>IF($B178="","",SUMIFS(Revenus!$AH$5:$AH$1000,Revenus!$AD$5:$AD$1000,"&gt;="&amp;$B178,Revenus!$AD$5:$AD$1000,"&lt;="&amp;$C178))</f>
        <v/>
      </c>
      <c r="O178" s="285" t="str">
        <f>IF($B178="","",SUMIFS(Revenus!$AI$5:$AI$1000,Revenus!$AD$5:$AD$1000,"&gt;="&amp;$B178,Revenus!$AD$5:$AD$1000,"&lt;="&amp;$C178))</f>
        <v/>
      </c>
      <c r="P178" s="285" t="str">
        <f>IF($B178="","",SUMIFS(Dépenses!$AG$3:$AG$1006,Dépenses!$AE$3:$AE$1006,"&gt;="&amp;$B178,Dépenses!$AE$3:$AE$1006,"&lt;="&amp;$C178))</f>
        <v/>
      </c>
      <c r="Q178" s="285" t="str">
        <f>IF($B178="","",SUMIFS(Dépenses!$AH$3:$AH$1006,Dépenses!$AE$3:$AE$1006,"&gt;="&amp;$B178,Dépenses!$AE$3:$AE$1006,"&lt;="&amp;$C178))</f>
        <v/>
      </c>
      <c r="R178" s="284"/>
      <c r="S178" s="284"/>
      <c r="T178" s="284"/>
      <c r="U178" s="284"/>
      <c r="V178" s="126"/>
      <c r="W178" s="126"/>
      <c r="X178" s="126"/>
      <c r="Y178" s="126"/>
      <c r="Z178" s="131"/>
    </row>
    <row r="179" spans="1:26" ht="18.75" customHeight="1" x14ac:dyDescent="0.25">
      <c r="A179" s="283"/>
      <c r="B179" s="284"/>
      <c r="C179" s="284"/>
      <c r="D179" s="284"/>
      <c r="E179" s="284"/>
      <c r="F179" s="284"/>
      <c r="G179" s="284"/>
      <c r="H179" s="284"/>
      <c r="I179" s="284"/>
      <c r="J179" s="284"/>
      <c r="K179" s="284"/>
      <c r="L179" s="284"/>
      <c r="M179" s="284"/>
      <c r="N179" s="285" t="str">
        <f>IF($B179="","",SUMIFS(Revenus!$AH$5:$AH$1000,Revenus!$AD$5:$AD$1000,"&gt;="&amp;$B179,Revenus!$AD$5:$AD$1000,"&lt;="&amp;$C179))</f>
        <v/>
      </c>
      <c r="O179" s="285" t="str">
        <f>IF($B179="","",SUMIFS(Revenus!$AI$5:$AI$1000,Revenus!$AD$5:$AD$1000,"&gt;="&amp;$B179,Revenus!$AD$5:$AD$1000,"&lt;="&amp;$C179))</f>
        <v/>
      </c>
      <c r="P179" s="285" t="str">
        <f>IF($B179="","",SUMIFS(Dépenses!$AG$3:$AG$1006,Dépenses!$AE$3:$AE$1006,"&gt;="&amp;$B179,Dépenses!$AE$3:$AE$1006,"&lt;="&amp;$C179))</f>
        <v/>
      </c>
      <c r="Q179" s="285" t="str">
        <f>IF($B179="","",SUMIFS(Dépenses!$AH$3:$AH$1006,Dépenses!$AE$3:$AE$1006,"&gt;="&amp;$B179,Dépenses!$AE$3:$AE$1006,"&lt;="&amp;$C179))</f>
        <v/>
      </c>
      <c r="R179" s="284"/>
      <c r="S179" s="284"/>
      <c r="T179" s="284"/>
      <c r="U179" s="284"/>
      <c r="V179" s="126"/>
      <c r="W179" s="126"/>
      <c r="X179" s="126"/>
      <c r="Y179" s="126"/>
      <c r="Z179" s="131"/>
    </row>
    <row r="180" spans="1:26" ht="18.75" customHeight="1" x14ac:dyDescent="0.25">
      <c r="A180" s="283"/>
      <c r="B180" s="284"/>
      <c r="C180" s="284"/>
      <c r="D180" s="284"/>
      <c r="E180" s="284"/>
      <c r="F180" s="284"/>
      <c r="G180" s="284"/>
      <c r="H180" s="284"/>
      <c r="I180" s="284"/>
      <c r="J180" s="284"/>
      <c r="K180" s="284"/>
      <c r="L180" s="284"/>
      <c r="M180" s="284"/>
      <c r="N180" s="285" t="str">
        <f>IF($B180="","",SUMIFS(Revenus!$AH$5:$AH$1000,Revenus!$AD$5:$AD$1000,"&gt;="&amp;$B180,Revenus!$AD$5:$AD$1000,"&lt;="&amp;$C180))</f>
        <v/>
      </c>
      <c r="O180" s="285" t="str">
        <f>IF($B180="","",SUMIFS(Revenus!$AI$5:$AI$1000,Revenus!$AD$5:$AD$1000,"&gt;="&amp;$B180,Revenus!$AD$5:$AD$1000,"&lt;="&amp;$C180))</f>
        <v/>
      </c>
      <c r="P180" s="285" t="str">
        <f>IF($B180="","",SUMIFS(Dépenses!$AG$3:$AG$1006,Dépenses!$AE$3:$AE$1006,"&gt;="&amp;$B180,Dépenses!$AE$3:$AE$1006,"&lt;="&amp;$C180))</f>
        <v/>
      </c>
      <c r="Q180" s="285" t="str">
        <f>IF($B180="","",SUMIFS(Dépenses!$AH$3:$AH$1006,Dépenses!$AE$3:$AE$1006,"&gt;="&amp;$B180,Dépenses!$AE$3:$AE$1006,"&lt;="&amp;$C180))</f>
        <v/>
      </c>
      <c r="R180" s="284"/>
      <c r="S180" s="284"/>
      <c r="T180" s="284"/>
      <c r="U180" s="284"/>
      <c r="V180" s="126"/>
      <c r="W180" s="126"/>
      <c r="X180" s="126"/>
      <c r="Y180" s="126"/>
      <c r="Z180" s="131"/>
    </row>
    <row r="181" spans="1:26" ht="18.75" customHeight="1" x14ac:dyDescent="0.25">
      <c r="A181" s="283"/>
      <c r="B181" s="284"/>
      <c r="C181" s="284"/>
      <c r="D181" s="284"/>
      <c r="E181" s="284"/>
      <c r="F181" s="284"/>
      <c r="G181" s="284"/>
      <c r="H181" s="284"/>
      <c r="I181" s="284"/>
      <c r="J181" s="284"/>
      <c r="K181" s="284"/>
      <c r="L181" s="284"/>
      <c r="M181" s="284"/>
      <c r="N181" s="285" t="str">
        <f>IF($B181="","",SUMIFS(Revenus!$AH$5:$AH$1000,Revenus!$AD$5:$AD$1000,"&gt;="&amp;$B181,Revenus!$AD$5:$AD$1000,"&lt;="&amp;$C181))</f>
        <v/>
      </c>
      <c r="O181" s="285" t="str">
        <f>IF($B181="","",SUMIFS(Revenus!$AI$5:$AI$1000,Revenus!$AD$5:$AD$1000,"&gt;="&amp;$B181,Revenus!$AD$5:$AD$1000,"&lt;="&amp;$C181))</f>
        <v/>
      </c>
      <c r="P181" s="285" t="str">
        <f>IF($B181="","",SUMIFS(Dépenses!$AG$3:$AG$1006,Dépenses!$AE$3:$AE$1006,"&gt;="&amp;$B181,Dépenses!$AE$3:$AE$1006,"&lt;="&amp;$C181))</f>
        <v/>
      </c>
      <c r="Q181" s="285" t="str">
        <f>IF($B181="","",SUMIFS(Dépenses!$AH$3:$AH$1006,Dépenses!$AE$3:$AE$1006,"&gt;="&amp;$B181,Dépenses!$AE$3:$AE$1006,"&lt;="&amp;$C181))</f>
        <v/>
      </c>
      <c r="R181" s="284"/>
      <c r="S181" s="284"/>
      <c r="T181" s="284"/>
      <c r="U181" s="284"/>
      <c r="V181" s="126"/>
      <c r="W181" s="126"/>
      <c r="X181" s="126"/>
      <c r="Y181" s="126"/>
      <c r="Z181" s="131"/>
    </row>
    <row r="182" spans="1:26" ht="18.75" customHeight="1" x14ac:dyDescent="0.25">
      <c r="A182" s="283"/>
      <c r="B182" s="284"/>
      <c r="C182" s="284"/>
      <c r="D182" s="284"/>
      <c r="E182" s="284"/>
      <c r="F182" s="284"/>
      <c r="G182" s="284"/>
      <c r="H182" s="284"/>
      <c r="I182" s="284"/>
      <c r="J182" s="284"/>
      <c r="K182" s="284"/>
      <c r="L182" s="284"/>
      <c r="M182" s="284"/>
      <c r="N182" s="285" t="str">
        <f>IF($B182="","",SUMIFS(Revenus!$AH$5:$AH$1000,Revenus!$AD$5:$AD$1000,"&gt;="&amp;$B182,Revenus!$AD$5:$AD$1000,"&lt;="&amp;$C182))</f>
        <v/>
      </c>
      <c r="O182" s="285" t="str">
        <f>IF($B182="","",SUMIFS(Revenus!$AI$5:$AI$1000,Revenus!$AD$5:$AD$1000,"&gt;="&amp;$B182,Revenus!$AD$5:$AD$1000,"&lt;="&amp;$C182))</f>
        <v/>
      </c>
      <c r="P182" s="285" t="str">
        <f>IF($B182="","",SUMIFS(Dépenses!$AG$3:$AG$1006,Dépenses!$AE$3:$AE$1006,"&gt;="&amp;$B182,Dépenses!$AE$3:$AE$1006,"&lt;="&amp;$C182))</f>
        <v/>
      </c>
      <c r="Q182" s="285" t="str">
        <f>IF($B182="","",SUMIFS(Dépenses!$AH$3:$AH$1006,Dépenses!$AE$3:$AE$1006,"&gt;="&amp;$B182,Dépenses!$AE$3:$AE$1006,"&lt;="&amp;$C182))</f>
        <v/>
      </c>
      <c r="R182" s="284"/>
      <c r="S182" s="284"/>
      <c r="T182" s="284"/>
      <c r="U182" s="284"/>
      <c r="V182" s="126"/>
      <c r="W182" s="126"/>
      <c r="X182" s="126"/>
      <c r="Y182" s="126"/>
      <c r="Z182" s="131"/>
    </row>
    <row r="183" spans="1:26" ht="18.75" customHeight="1" x14ac:dyDescent="0.25">
      <c r="A183" s="283"/>
      <c r="B183" s="284"/>
      <c r="C183" s="284"/>
      <c r="D183" s="284"/>
      <c r="E183" s="284"/>
      <c r="F183" s="284"/>
      <c r="G183" s="284"/>
      <c r="H183" s="284"/>
      <c r="I183" s="284"/>
      <c r="J183" s="284"/>
      <c r="K183" s="284"/>
      <c r="L183" s="284"/>
      <c r="M183" s="284"/>
      <c r="N183" s="285" t="str">
        <f>IF($B183="","",SUMIFS(Revenus!$AH$5:$AH$1000,Revenus!$AD$5:$AD$1000,"&gt;="&amp;$B183,Revenus!$AD$5:$AD$1000,"&lt;="&amp;$C183))</f>
        <v/>
      </c>
      <c r="O183" s="285" t="str">
        <f>IF($B183="","",SUMIFS(Revenus!$AI$5:$AI$1000,Revenus!$AD$5:$AD$1000,"&gt;="&amp;$B183,Revenus!$AD$5:$AD$1000,"&lt;="&amp;$C183))</f>
        <v/>
      </c>
      <c r="P183" s="285" t="str">
        <f>IF($B183="","",SUMIFS(Dépenses!$AG$3:$AG$1006,Dépenses!$AE$3:$AE$1006,"&gt;="&amp;$B183,Dépenses!$AE$3:$AE$1006,"&lt;="&amp;$C183))</f>
        <v/>
      </c>
      <c r="Q183" s="285" t="str">
        <f>IF($B183="","",SUMIFS(Dépenses!$AH$3:$AH$1006,Dépenses!$AE$3:$AE$1006,"&gt;="&amp;$B183,Dépenses!$AE$3:$AE$1006,"&lt;="&amp;$C183))</f>
        <v/>
      </c>
      <c r="R183" s="284"/>
      <c r="S183" s="284"/>
      <c r="T183" s="284"/>
      <c r="U183" s="284"/>
      <c r="V183" s="126"/>
      <c r="W183" s="126"/>
      <c r="X183" s="126"/>
      <c r="Y183" s="126"/>
      <c r="Z183" s="131"/>
    </row>
    <row r="184" spans="1:26" ht="18.75" customHeight="1" x14ac:dyDescent="0.25">
      <c r="A184" s="283"/>
      <c r="B184" s="284"/>
      <c r="C184" s="284"/>
      <c r="D184" s="284"/>
      <c r="E184" s="284"/>
      <c r="F184" s="284"/>
      <c r="G184" s="284"/>
      <c r="H184" s="284"/>
      <c r="I184" s="284"/>
      <c r="J184" s="284"/>
      <c r="K184" s="284"/>
      <c r="L184" s="284"/>
      <c r="M184" s="284"/>
      <c r="N184" s="285" t="str">
        <f>IF($B184="","",SUMIFS(Revenus!$AH$5:$AH$1000,Revenus!$AD$5:$AD$1000,"&gt;="&amp;$B184,Revenus!$AD$5:$AD$1000,"&lt;="&amp;$C184))</f>
        <v/>
      </c>
      <c r="O184" s="285" t="str">
        <f>IF($B184="","",SUMIFS(Revenus!$AI$5:$AI$1000,Revenus!$AD$5:$AD$1000,"&gt;="&amp;$B184,Revenus!$AD$5:$AD$1000,"&lt;="&amp;$C184))</f>
        <v/>
      </c>
      <c r="P184" s="285" t="str">
        <f>IF($B184="","",SUMIFS(Dépenses!$AG$3:$AG$1006,Dépenses!$AE$3:$AE$1006,"&gt;="&amp;$B184,Dépenses!$AE$3:$AE$1006,"&lt;="&amp;$C184))</f>
        <v/>
      </c>
      <c r="Q184" s="285" t="str">
        <f>IF($B184="","",SUMIFS(Dépenses!$AH$3:$AH$1006,Dépenses!$AE$3:$AE$1006,"&gt;="&amp;$B184,Dépenses!$AE$3:$AE$1006,"&lt;="&amp;$C184))</f>
        <v/>
      </c>
      <c r="R184" s="284"/>
      <c r="S184" s="284"/>
      <c r="T184" s="284"/>
      <c r="U184" s="284"/>
      <c r="V184" s="126"/>
      <c r="W184" s="126"/>
      <c r="X184" s="126"/>
      <c r="Y184" s="126"/>
      <c r="Z184" s="131"/>
    </row>
    <row r="185" spans="1:26" ht="18.75" customHeight="1" x14ac:dyDescent="0.25">
      <c r="A185" s="283"/>
      <c r="B185" s="284"/>
      <c r="C185" s="284"/>
      <c r="D185" s="284"/>
      <c r="E185" s="284"/>
      <c r="F185" s="284"/>
      <c r="G185" s="284"/>
      <c r="H185" s="284"/>
      <c r="I185" s="284"/>
      <c r="J185" s="284"/>
      <c r="K185" s="284"/>
      <c r="L185" s="284"/>
      <c r="M185" s="284"/>
      <c r="N185" s="285" t="str">
        <f>IF($B185="","",SUMIFS(Revenus!$AH$5:$AH$1000,Revenus!$AD$5:$AD$1000,"&gt;="&amp;$B185,Revenus!$AD$5:$AD$1000,"&lt;="&amp;$C185))</f>
        <v/>
      </c>
      <c r="O185" s="285" t="str">
        <f>IF($B185="","",SUMIFS(Revenus!$AI$5:$AI$1000,Revenus!$AD$5:$AD$1000,"&gt;="&amp;$B185,Revenus!$AD$5:$AD$1000,"&lt;="&amp;$C185))</f>
        <v/>
      </c>
      <c r="P185" s="285" t="str">
        <f>IF($B185="","",SUMIFS(Dépenses!$AG$3:$AG$1006,Dépenses!$AE$3:$AE$1006,"&gt;="&amp;$B185,Dépenses!$AE$3:$AE$1006,"&lt;="&amp;$C185))</f>
        <v/>
      </c>
      <c r="Q185" s="285" t="str">
        <f>IF($B185="","",SUMIFS(Dépenses!$AH$3:$AH$1006,Dépenses!$AE$3:$AE$1006,"&gt;="&amp;$B185,Dépenses!$AE$3:$AE$1006,"&lt;="&amp;$C185))</f>
        <v/>
      </c>
      <c r="R185" s="284"/>
      <c r="S185" s="284"/>
      <c r="T185" s="284"/>
      <c r="U185" s="284"/>
      <c r="V185" s="126"/>
      <c r="W185" s="126"/>
      <c r="X185" s="126"/>
      <c r="Y185" s="126"/>
      <c r="Z185" s="131"/>
    </row>
    <row r="186" spans="1:26" ht="18.75" customHeight="1" x14ac:dyDescent="0.25">
      <c r="A186" s="283"/>
      <c r="B186" s="284"/>
      <c r="C186" s="284"/>
      <c r="D186" s="284"/>
      <c r="E186" s="284"/>
      <c r="F186" s="284"/>
      <c r="G186" s="284"/>
      <c r="H186" s="284"/>
      <c r="I186" s="284"/>
      <c r="J186" s="284"/>
      <c r="K186" s="284"/>
      <c r="L186" s="284"/>
      <c r="M186" s="284"/>
      <c r="N186" s="285" t="str">
        <f>IF($B186="","",SUMIFS(Revenus!$AH$5:$AH$1000,Revenus!$AD$5:$AD$1000,"&gt;="&amp;$B186,Revenus!$AD$5:$AD$1000,"&lt;="&amp;$C186))</f>
        <v/>
      </c>
      <c r="O186" s="285" t="str">
        <f>IF($B186="","",SUMIFS(Revenus!$AI$5:$AI$1000,Revenus!$AD$5:$AD$1000,"&gt;="&amp;$B186,Revenus!$AD$5:$AD$1000,"&lt;="&amp;$C186))</f>
        <v/>
      </c>
      <c r="P186" s="285" t="str">
        <f>IF($B186="","",SUMIFS(Dépenses!$AG$3:$AG$1006,Dépenses!$AE$3:$AE$1006,"&gt;="&amp;$B186,Dépenses!$AE$3:$AE$1006,"&lt;="&amp;$C186))</f>
        <v/>
      </c>
      <c r="Q186" s="285" t="str">
        <f>IF($B186="","",SUMIFS(Dépenses!$AH$3:$AH$1006,Dépenses!$AE$3:$AE$1006,"&gt;="&amp;$B186,Dépenses!$AE$3:$AE$1006,"&lt;="&amp;$C186))</f>
        <v/>
      </c>
      <c r="R186" s="284"/>
      <c r="S186" s="284"/>
      <c r="T186" s="284"/>
      <c r="U186" s="284"/>
      <c r="V186" s="126"/>
      <c r="W186" s="126"/>
      <c r="X186" s="126"/>
      <c r="Y186" s="126"/>
      <c r="Z186" s="131"/>
    </row>
    <row r="187" spans="1:26" ht="18.75" customHeight="1" x14ac:dyDescent="0.25">
      <c r="A187" s="283"/>
      <c r="B187" s="284"/>
      <c r="C187" s="284"/>
      <c r="D187" s="284"/>
      <c r="E187" s="284"/>
      <c r="F187" s="284"/>
      <c r="G187" s="284"/>
      <c r="H187" s="284"/>
      <c r="I187" s="284"/>
      <c r="J187" s="284"/>
      <c r="K187" s="284"/>
      <c r="L187" s="284"/>
      <c r="M187" s="284"/>
      <c r="N187" s="285" t="str">
        <f>IF($B187="","",SUMIFS(Revenus!$AH$5:$AH$1000,Revenus!$AD$5:$AD$1000,"&gt;="&amp;$B187,Revenus!$AD$5:$AD$1000,"&lt;="&amp;$C187))</f>
        <v/>
      </c>
      <c r="O187" s="285" t="str">
        <f>IF($B187="","",SUMIFS(Revenus!$AI$5:$AI$1000,Revenus!$AD$5:$AD$1000,"&gt;="&amp;$B187,Revenus!$AD$5:$AD$1000,"&lt;="&amp;$C187))</f>
        <v/>
      </c>
      <c r="P187" s="285" t="str">
        <f>IF($B187="","",SUMIFS(Dépenses!$AG$3:$AG$1006,Dépenses!$AE$3:$AE$1006,"&gt;="&amp;$B187,Dépenses!$AE$3:$AE$1006,"&lt;="&amp;$C187))</f>
        <v/>
      </c>
      <c r="Q187" s="285" t="str">
        <f>IF($B187="","",SUMIFS(Dépenses!$AH$3:$AH$1006,Dépenses!$AE$3:$AE$1006,"&gt;="&amp;$B187,Dépenses!$AE$3:$AE$1006,"&lt;="&amp;$C187))</f>
        <v/>
      </c>
      <c r="R187" s="284"/>
      <c r="S187" s="284"/>
      <c r="T187" s="284"/>
      <c r="U187" s="284"/>
      <c r="V187" s="126"/>
      <c r="W187" s="126"/>
      <c r="X187" s="126"/>
      <c r="Y187" s="126"/>
      <c r="Z187" s="131"/>
    </row>
    <row r="188" spans="1:26" ht="18.75" customHeight="1" x14ac:dyDescent="0.25">
      <c r="A188" s="283"/>
      <c r="B188" s="284"/>
      <c r="C188" s="284"/>
      <c r="D188" s="284"/>
      <c r="E188" s="284"/>
      <c r="F188" s="284"/>
      <c r="G188" s="284"/>
      <c r="H188" s="284"/>
      <c r="I188" s="284"/>
      <c r="J188" s="284"/>
      <c r="K188" s="284"/>
      <c r="L188" s="284"/>
      <c r="M188" s="284"/>
      <c r="N188" s="285" t="str">
        <f>IF($B188="","",SUMIFS(Revenus!$AH$5:$AH$1000,Revenus!$AD$5:$AD$1000,"&gt;="&amp;$B188,Revenus!$AD$5:$AD$1000,"&lt;="&amp;$C188))</f>
        <v/>
      </c>
      <c r="O188" s="285" t="str">
        <f>IF($B188="","",SUMIFS(Revenus!$AI$5:$AI$1000,Revenus!$AD$5:$AD$1000,"&gt;="&amp;$B188,Revenus!$AD$5:$AD$1000,"&lt;="&amp;$C188))</f>
        <v/>
      </c>
      <c r="P188" s="285" t="str">
        <f>IF($B188="","",SUMIFS(Dépenses!$AG$3:$AG$1006,Dépenses!$AE$3:$AE$1006,"&gt;="&amp;$B188,Dépenses!$AE$3:$AE$1006,"&lt;="&amp;$C188))</f>
        <v/>
      </c>
      <c r="Q188" s="285" t="str">
        <f>IF($B188="","",SUMIFS(Dépenses!$AH$3:$AH$1006,Dépenses!$AE$3:$AE$1006,"&gt;="&amp;$B188,Dépenses!$AE$3:$AE$1006,"&lt;="&amp;$C188))</f>
        <v/>
      </c>
      <c r="R188" s="284"/>
      <c r="S188" s="284"/>
      <c r="T188" s="284"/>
      <c r="U188" s="284"/>
      <c r="V188" s="126"/>
      <c r="W188" s="126"/>
      <c r="X188" s="126"/>
      <c r="Y188" s="126"/>
      <c r="Z188" s="131"/>
    </row>
    <row r="189" spans="1:26" ht="18.75" customHeight="1" x14ac:dyDescent="0.25">
      <c r="A189" s="283"/>
      <c r="B189" s="284"/>
      <c r="C189" s="284"/>
      <c r="D189" s="284"/>
      <c r="E189" s="284"/>
      <c r="F189" s="284"/>
      <c r="G189" s="284"/>
      <c r="H189" s="284"/>
      <c r="I189" s="284"/>
      <c r="J189" s="284"/>
      <c r="K189" s="284"/>
      <c r="L189" s="284"/>
      <c r="M189" s="284"/>
      <c r="N189" s="285" t="str">
        <f>IF($B189="","",SUMIFS(Revenus!$AH$5:$AH$1000,Revenus!$AD$5:$AD$1000,"&gt;="&amp;$B189,Revenus!$AD$5:$AD$1000,"&lt;="&amp;$C189))</f>
        <v/>
      </c>
      <c r="O189" s="285" t="str">
        <f>IF($B189="","",SUMIFS(Revenus!$AI$5:$AI$1000,Revenus!$AD$5:$AD$1000,"&gt;="&amp;$B189,Revenus!$AD$5:$AD$1000,"&lt;="&amp;$C189))</f>
        <v/>
      </c>
      <c r="P189" s="285" t="str">
        <f>IF($B189="","",SUMIFS(Dépenses!$AG$3:$AG$1006,Dépenses!$AE$3:$AE$1006,"&gt;="&amp;$B189,Dépenses!$AE$3:$AE$1006,"&lt;="&amp;$C189))</f>
        <v/>
      </c>
      <c r="Q189" s="285" t="str">
        <f>IF($B189="","",SUMIFS(Dépenses!$AH$3:$AH$1006,Dépenses!$AE$3:$AE$1006,"&gt;="&amp;$B189,Dépenses!$AE$3:$AE$1006,"&lt;="&amp;$C189))</f>
        <v/>
      </c>
      <c r="R189" s="284"/>
      <c r="S189" s="284"/>
      <c r="T189" s="284"/>
      <c r="U189" s="284"/>
      <c r="V189" s="126"/>
      <c r="W189" s="126"/>
      <c r="X189" s="126"/>
      <c r="Y189" s="126"/>
      <c r="Z189" s="131"/>
    </row>
    <row r="190" spans="1:26" ht="18.75" customHeight="1" x14ac:dyDescent="0.25">
      <c r="A190" s="283"/>
      <c r="B190" s="284"/>
      <c r="C190" s="284"/>
      <c r="D190" s="284"/>
      <c r="E190" s="284"/>
      <c r="F190" s="284"/>
      <c r="G190" s="284"/>
      <c r="H190" s="284"/>
      <c r="I190" s="284"/>
      <c r="J190" s="284"/>
      <c r="K190" s="284"/>
      <c r="L190" s="284"/>
      <c r="M190" s="284"/>
      <c r="N190" s="285" t="str">
        <f>IF($B190="","",SUMIFS(Revenus!$AH$5:$AH$1000,Revenus!$AD$5:$AD$1000,"&gt;="&amp;$B190,Revenus!$AD$5:$AD$1000,"&lt;="&amp;$C190))</f>
        <v/>
      </c>
      <c r="O190" s="285" t="str">
        <f>IF($B190="","",SUMIFS(Revenus!$AI$5:$AI$1000,Revenus!$AD$5:$AD$1000,"&gt;="&amp;$B190,Revenus!$AD$5:$AD$1000,"&lt;="&amp;$C190))</f>
        <v/>
      </c>
      <c r="P190" s="285" t="str">
        <f>IF($B190="","",SUMIFS(Dépenses!$AG$3:$AG$1006,Dépenses!$AE$3:$AE$1006,"&gt;="&amp;$B190,Dépenses!$AE$3:$AE$1006,"&lt;="&amp;$C190))</f>
        <v/>
      </c>
      <c r="Q190" s="285" t="str">
        <f>IF($B190="","",SUMIFS(Dépenses!$AH$3:$AH$1006,Dépenses!$AE$3:$AE$1006,"&gt;="&amp;$B190,Dépenses!$AE$3:$AE$1006,"&lt;="&amp;$C190))</f>
        <v/>
      </c>
      <c r="R190" s="284"/>
      <c r="S190" s="284"/>
      <c r="T190" s="284"/>
      <c r="U190" s="284"/>
      <c r="V190" s="126"/>
      <c r="W190" s="126"/>
      <c r="X190" s="126"/>
      <c r="Y190" s="126"/>
      <c r="Z190" s="131"/>
    </row>
    <row r="191" spans="1:26" ht="18.75" customHeight="1" x14ac:dyDescent="0.25">
      <c r="A191" s="283"/>
      <c r="B191" s="284"/>
      <c r="C191" s="284"/>
      <c r="D191" s="284"/>
      <c r="E191" s="284"/>
      <c r="F191" s="284"/>
      <c r="G191" s="284"/>
      <c r="H191" s="284"/>
      <c r="I191" s="284"/>
      <c r="J191" s="284"/>
      <c r="K191" s="284"/>
      <c r="L191" s="284"/>
      <c r="M191" s="284"/>
      <c r="N191" s="285" t="str">
        <f>IF($B191="","",SUMIFS(Revenus!$AH$5:$AH$1000,Revenus!$AD$5:$AD$1000,"&gt;="&amp;$B191,Revenus!$AD$5:$AD$1000,"&lt;="&amp;$C191))</f>
        <v/>
      </c>
      <c r="O191" s="285" t="str">
        <f>IF($B191="","",SUMIFS(Revenus!$AI$5:$AI$1000,Revenus!$AD$5:$AD$1000,"&gt;="&amp;$B191,Revenus!$AD$5:$AD$1000,"&lt;="&amp;$C191))</f>
        <v/>
      </c>
      <c r="P191" s="285" t="str">
        <f>IF($B191="","",SUMIFS(Dépenses!$AG$3:$AG$1006,Dépenses!$AE$3:$AE$1006,"&gt;="&amp;$B191,Dépenses!$AE$3:$AE$1006,"&lt;="&amp;$C191))</f>
        <v/>
      </c>
      <c r="Q191" s="285" t="str">
        <f>IF($B191="","",SUMIFS(Dépenses!$AH$3:$AH$1006,Dépenses!$AE$3:$AE$1006,"&gt;="&amp;$B191,Dépenses!$AE$3:$AE$1006,"&lt;="&amp;$C191))</f>
        <v/>
      </c>
      <c r="R191" s="284"/>
      <c r="S191" s="284"/>
      <c r="T191" s="284"/>
      <c r="U191" s="284"/>
      <c r="V191" s="126"/>
      <c r="W191" s="126"/>
      <c r="X191" s="126"/>
      <c r="Y191" s="126"/>
      <c r="Z191" s="131"/>
    </row>
    <row r="192" spans="1:26" ht="18.75" customHeight="1" x14ac:dyDescent="0.25">
      <c r="A192" s="283"/>
      <c r="B192" s="284"/>
      <c r="C192" s="284"/>
      <c r="D192" s="284"/>
      <c r="E192" s="284"/>
      <c r="F192" s="284"/>
      <c r="G192" s="284"/>
      <c r="H192" s="284"/>
      <c r="I192" s="284"/>
      <c r="J192" s="284"/>
      <c r="K192" s="284"/>
      <c r="L192" s="284"/>
      <c r="M192" s="284"/>
      <c r="N192" s="285" t="str">
        <f>IF($B192="","",SUMIFS(Revenus!$AH$5:$AH$1000,Revenus!$AD$5:$AD$1000,"&gt;="&amp;$B192,Revenus!$AD$5:$AD$1000,"&lt;="&amp;$C192))</f>
        <v/>
      </c>
      <c r="O192" s="285" t="str">
        <f>IF($B192="","",SUMIFS(Revenus!$AI$5:$AI$1000,Revenus!$AD$5:$AD$1000,"&gt;="&amp;$B192,Revenus!$AD$5:$AD$1000,"&lt;="&amp;$C192))</f>
        <v/>
      </c>
      <c r="P192" s="285" t="str">
        <f>IF($B192="","",SUMIFS(Dépenses!$AG$3:$AG$1006,Dépenses!$AE$3:$AE$1006,"&gt;="&amp;$B192,Dépenses!$AE$3:$AE$1006,"&lt;="&amp;$C192))</f>
        <v/>
      </c>
      <c r="Q192" s="285" t="str">
        <f>IF($B192="","",SUMIFS(Dépenses!$AH$3:$AH$1006,Dépenses!$AE$3:$AE$1006,"&gt;="&amp;$B192,Dépenses!$AE$3:$AE$1006,"&lt;="&amp;$C192))</f>
        <v/>
      </c>
      <c r="R192" s="284"/>
      <c r="S192" s="284"/>
      <c r="T192" s="284"/>
      <c r="U192" s="284"/>
      <c r="V192" s="126"/>
      <c r="W192" s="126"/>
      <c r="X192" s="126"/>
      <c r="Y192" s="126"/>
      <c r="Z192" s="131"/>
    </row>
    <row r="193" spans="1:26" ht="18.75" customHeight="1" x14ac:dyDescent="0.25">
      <c r="A193" s="283"/>
      <c r="B193" s="284"/>
      <c r="C193" s="284"/>
      <c r="D193" s="284"/>
      <c r="E193" s="284"/>
      <c r="F193" s="284"/>
      <c r="G193" s="284"/>
      <c r="H193" s="284"/>
      <c r="I193" s="284"/>
      <c r="J193" s="284"/>
      <c r="K193" s="284"/>
      <c r="L193" s="284"/>
      <c r="M193" s="284"/>
      <c r="N193" s="285" t="str">
        <f>IF($B193="","",SUMIFS(Revenus!$AH$5:$AH$1000,Revenus!$AD$5:$AD$1000,"&gt;="&amp;$B193,Revenus!$AD$5:$AD$1000,"&lt;="&amp;$C193))</f>
        <v/>
      </c>
      <c r="O193" s="285" t="str">
        <f>IF($B193="","",SUMIFS(Revenus!$AI$5:$AI$1000,Revenus!$AD$5:$AD$1000,"&gt;="&amp;$B193,Revenus!$AD$5:$AD$1000,"&lt;="&amp;$C193))</f>
        <v/>
      </c>
      <c r="P193" s="285" t="str">
        <f>IF($B193="","",SUMIFS(Dépenses!$AG$3:$AG$1006,Dépenses!$AE$3:$AE$1006,"&gt;="&amp;$B193,Dépenses!$AE$3:$AE$1006,"&lt;="&amp;$C193))</f>
        <v/>
      </c>
      <c r="Q193" s="285" t="str">
        <f>IF($B193="","",SUMIFS(Dépenses!$AH$3:$AH$1006,Dépenses!$AE$3:$AE$1006,"&gt;="&amp;$B193,Dépenses!$AE$3:$AE$1006,"&lt;="&amp;$C193))</f>
        <v/>
      </c>
      <c r="R193" s="284"/>
      <c r="S193" s="284"/>
      <c r="T193" s="284"/>
      <c r="U193" s="284"/>
      <c r="V193" s="126"/>
      <c r="W193" s="126"/>
      <c r="X193" s="126"/>
      <c r="Y193" s="126"/>
      <c r="Z193" s="131"/>
    </row>
    <row r="194" spans="1:26" ht="18.75" customHeight="1" x14ac:dyDescent="0.25">
      <c r="A194" s="283"/>
      <c r="B194" s="284"/>
      <c r="C194" s="284"/>
      <c r="D194" s="284"/>
      <c r="E194" s="284"/>
      <c r="F194" s="284"/>
      <c r="G194" s="284"/>
      <c r="H194" s="284"/>
      <c r="I194" s="284"/>
      <c r="J194" s="284"/>
      <c r="K194" s="284"/>
      <c r="L194" s="284"/>
      <c r="M194" s="284"/>
      <c r="N194" s="285" t="str">
        <f>IF($B194="","",SUMIFS(Revenus!$AH$5:$AH$1000,Revenus!$AD$5:$AD$1000,"&gt;="&amp;$B194,Revenus!$AD$5:$AD$1000,"&lt;="&amp;$C194))</f>
        <v/>
      </c>
      <c r="O194" s="285" t="str">
        <f>IF($B194="","",SUMIFS(Revenus!$AI$5:$AI$1000,Revenus!$AD$5:$AD$1000,"&gt;="&amp;$B194,Revenus!$AD$5:$AD$1000,"&lt;="&amp;$C194))</f>
        <v/>
      </c>
      <c r="P194" s="285" t="str">
        <f>IF($B194="","",SUMIFS(Dépenses!$AG$3:$AG$1006,Dépenses!$AE$3:$AE$1006,"&gt;="&amp;$B194,Dépenses!$AE$3:$AE$1006,"&lt;="&amp;$C194))</f>
        <v/>
      </c>
      <c r="Q194" s="285" t="str">
        <f>IF($B194="","",SUMIFS(Dépenses!$AH$3:$AH$1006,Dépenses!$AE$3:$AE$1006,"&gt;="&amp;$B194,Dépenses!$AE$3:$AE$1006,"&lt;="&amp;$C194))</f>
        <v/>
      </c>
      <c r="R194" s="284"/>
      <c r="S194" s="284"/>
      <c r="T194" s="284"/>
      <c r="U194" s="284"/>
      <c r="V194" s="126"/>
      <c r="W194" s="126"/>
      <c r="X194" s="126"/>
      <c r="Y194" s="126"/>
      <c r="Z194" s="131"/>
    </row>
    <row r="195" spans="1:26" ht="18.75" customHeight="1" x14ac:dyDescent="0.25">
      <c r="A195" s="283"/>
      <c r="B195" s="284"/>
      <c r="C195" s="284"/>
      <c r="D195" s="284"/>
      <c r="E195" s="284"/>
      <c r="F195" s="284"/>
      <c r="G195" s="284"/>
      <c r="H195" s="284"/>
      <c r="I195" s="284"/>
      <c r="J195" s="284"/>
      <c r="K195" s="284"/>
      <c r="L195" s="284"/>
      <c r="M195" s="284"/>
      <c r="N195" s="285" t="str">
        <f>IF($B195="","",SUMIFS(Revenus!$AH$5:$AH$1000,Revenus!$AD$5:$AD$1000,"&gt;="&amp;$B195,Revenus!$AD$5:$AD$1000,"&lt;="&amp;$C195))</f>
        <v/>
      </c>
      <c r="O195" s="285" t="str">
        <f>IF($B195="","",SUMIFS(Revenus!$AI$5:$AI$1000,Revenus!$AD$5:$AD$1000,"&gt;="&amp;$B195,Revenus!$AD$5:$AD$1000,"&lt;="&amp;$C195))</f>
        <v/>
      </c>
      <c r="P195" s="285" t="str">
        <f>IF($B195="","",SUMIFS(Dépenses!$AG$3:$AG$1006,Dépenses!$AE$3:$AE$1006,"&gt;="&amp;$B195,Dépenses!$AE$3:$AE$1006,"&lt;="&amp;$C195))</f>
        <v/>
      </c>
      <c r="Q195" s="285" t="str">
        <f>IF($B195="","",SUMIFS(Dépenses!$AH$3:$AH$1006,Dépenses!$AE$3:$AE$1006,"&gt;="&amp;$B195,Dépenses!$AE$3:$AE$1006,"&lt;="&amp;$C195))</f>
        <v/>
      </c>
      <c r="R195" s="284"/>
      <c r="S195" s="284"/>
      <c r="T195" s="284"/>
      <c r="U195" s="284"/>
      <c r="V195" s="126"/>
      <c r="W195" s="126"/>
      <c r="X195" s="126"/>
      <c r="Y195" s="126"/>
      <c r="Z195" s="131"/>
    </row>
    <row r="196" spans="1:26" ht="18.75" customHeight="1" x14ac:dyDescent="0.25">
      <c r="A196" s="283"/>
      <c r="B196" s="284"/>
      <c r="C196" s="284"/>
      <c r="D196" s="284"/>
      <c r="E196" s="284"/>
      <c r="F196" s="284"/>
      <c r="G196" s="284"/>
      <c r="H196" s="284"/>
      <c r="I196" s="284"/>
      <c r="J196" s="284"/>
      <c r="K196" s="284"/>
      <c r="L196" s="284"/>
      <c r="M196" s="284"/>
      <c r="N196" s="285" t="str">
        <f>IF($B196="","",SUMIFS(Revenus!$AH$5:$AH$1000,Revenus!$AD$5:$AD$1000,"&gt;="&amp;$B196,Revenus!$AD$5:$AD$1000,"&lt;="&amp;$C196))</f>
        <v/>
      </c>
      <c r="O196" s="285" t="str">
        <f>IF($B196="","",SUMIFS(Revenus!$AI$5:$AI$1000,Revenus!$AD$5:$AD$1000,"&gt;="&amp;$B196,Revenus!$AD$5:$AD$1000,"&lt;="&amp;$C196))</f>
        <v/>
      </c>
      <c r="P196" s="285" t="str">
        <f>IF($B196="","",SUMIFS(Dépenses!$AG$3:$AG$1006,Dépenses!$AE$3:$AE$1006,"&gt;="&amp;$B196,Dépenses!$AE$3:$AE$1006,"&lt;="&amp;$C196))</f>
        <v/>
      </c>
      <c r="Q196" s="285" t="str">
        <f>IF($B196="","",SUMIFS(Dépenses!$AH$3:$AH$1006,Dépenses!$AE$3:$AE$1006,"&gt;="&amp;$B196,Dépenses!$AE$3:$AE$1006,"&lt;="&amp;$C196))</f>
        <v/>
      </c>
      <c r="R196" s="284"/>
      <c r="S196" s="284"/>
      <c r="T196" s="284"/>
      <c r="U196" s="284"/>
      <c r="V196" s="126"/>
      <c r="W196" s="126"/>
      <c r="X196" s="126"/>
      <c r="Y196" s="126"/>
      <c r="Z196" s="131"/>
    </row>
    <row r="197" spans="1:26" ht="18.75" customHeight="1" x14ac:dyDescent="0.25">
      <c r="A197" s="283"/>
      <c r="B197" s="284"/>
      <c r="C197" s="284"/>
      <c r="D197" s="284"/>
      <c r="E197" s="284"/>
      <c r="F197" s="284"/>
      <c r="G197" s="284"/>
      <c r="H197" s="284"/>
      <c r="I197" s="284"/>
      <c r="J197" s="284"/>
      <c r="K197" s="284"/>
      <c r="L197" s="284"/>
      <c r="M197" s="284"/>
      <c r="N197" s="285" t="str">
        <f>IF($B197="","",SUMIFS(Revenus!$AH$5:$AH$1000,Revenus!$AD$5:$AD$1000,"&gt;="&amp;$B197,Revenus!$AD$5:$AD$1000,"&lt;="&amp;$C197))</f>
        <v/>
      </c>
      <c r="O197" s="285" t="str">
        <f>IF($B197="","",SUMIFS(Revenus!$AI$5:$AI$1000,Revenus!$AD$5:$AD$1000,"&gt;="&amp;$B197,Revenus!$AD$5:$AD$1000,"&lt;="&amp;$C197))</f>
        <v/>
      </c>
      <c r="P197" s="285" t="str">
        <f>IF($B197="","",SUMIFS(Dépenses!$AG$3:$AG$1006,Dépenses!$AE$3:$AE$1006,"&gt;="&amp;$B197,Dépenses!$AE$3:$AE$1006,"&lt;="&amp;$C197))</f>
        <v/>
      </c>
      <c r="Q197" s="285" t="str">
        <f>IF($B197="","",SUMIFS(Dépenses!$AH$3:$AH$1006,Dépenses!$AE$3:$AE$1006,"&gt;="&amp;$B197,Dépenses!$AE$3:$AE$1006,"&lt;="&amp;$C197))</f>
        <v/>
      </c>
      <c r="R197" s="284"/>
      <c r="S197" s="284"/>
      <c r="T197" s="284"/>
      <c r="U197" s="284"/>
      <c r="V197" s="126"/>
      <c r="W197" s="126"/>
      <c r="X197" s="126"/>
      <c r="Y197" s="126"/>
      <c r="Z197" s="131"/>
    </row>
    <row r="198" spans="1:26" ht="18.75" customHeight="1" x14ac:dyDescent="0.25">
      <c r="A198" s="283"/>
      <c r="B198" s="284"/>
      <c r="C198" s="284"/>
      <c r="D198" s="284"/>
      <c r="E198" s="284"/>
      <c r="F198" s="284"/>
      <c r="G198" s="284"/>
      <c r="H198" s="284"/>
      <c r="I198" s="284"/>
      <c r="J198" s="284"/>
      <c r="K198" s="284"/>
      <c r="L198" s="284"/>
      <c r="M198" s="284"/>
      <c r="N198" s="285" t="str">
        <f>IF($B198="","",SUMIFS(Revenus!$AH$5:$AH$1000,Revenus!$AD$5:$AD$1000,"&gt;="&amp;$B198,Revenus!$AD$5:$AD$1000,"&lt;="&amp;$C198))</f>
        <v/>
      </c>
      <c r="O198" s="285" t="str">
        <f>IF($B198="","",SUMIFS(Revenus!$AI$5:$AI$1000,Revenus!$AD$5:$AD$1000,"&gt;="&amp;$B198,Revenus!$AD$5:$AD$1000,"&lt;="&amp;$C198))</f>
        <v/>
      </c>
      <c r="P198" s="285" t="str">
        <f>IF($B198="","",SUMIFS(Dépenses!$AG$3:$AG$1006,Dépenses!$AE$3:$AE$1006,"&gt;="&amp;$B198,Dépenses!$AE$3:$AE$1006,"&lt;="&amp;$C198))</f>
        <v/>
      </c>
      <c r="Q198" s="285" t="str">
        <f>IF($B198="","",SUMIFS(Dépenses!$AH$3:$AH$1006,Dépenses!$AE$3:$AE$1006,"&gt;="&amp;$B198,Dépenses!$AE$3:$AE$1006,"&lt;="&amp;$C198))</f>
        <v/>
      </c>
      <c r="R198" s="284"/>
      <c r="S198" s="284"/>
      <c r="T198" s="284"/>
      <c r="U198" s="284"/>
      <c r="V198" s="126"/>
      <c r="W198" s="126"/>
      <c r="X198" s="126"/>
      <c r="Y198" s="126"/>
      <c r="Z198" s="131"/>
    </row>
    <row r="199" spans="1:26" ht="18.75" customHeight="1" x14ac:dyDescent="0.25">
      <c r="A199" s="283"/>
      <c r="B199" s="284"/>
      <c r="C199" s="284"/>
      <c r="D199" s="284"/>
      <c r="E199" s="284"/>
      <c r="F199" s="284"/>
      <c r="G199" s="284"/>
      <c r="H199" s="284"/>
      <c r="I199" s="284"/>
      <c r="J199" s="284"/>
      <c r="K199" s="284"/>
      <c r="L199" s="284"/>
      <c r="M199" s="284"/>
      <c r="N199" s="285" t="str">
        <f>IF($B199="","",SUMIFS(Revenus!$AH$5:$AH$1000,Revenus!$AD$5:$AD$1000,"&gt;="&amp;$B199,Revenus!$AD$5:$AD$1000,"&lt;="&amp;$C199))</f>
        <v/>
      </c>
      <c r="O199" s="285" t="str">
        <f>IF($B199="","",SUMIFS(Revenus!$AI$5:$AI$1000,Revenus!$AD$5:$AD$1000,"&gt;="&amp;$B199,Revenus!$AD$5:$AD$1000,"&lt;="&amp;$C199))</f>
        <v/>
      </c>
      <c r="P199" s="285" t="str">
        <f>IF($B199="","",SUMIFS(Dépenses!$AG$3:$AG$1006,Dépenses!$AE$3:$AE$1006,"&gt;="&amp;$B199,Dépenses!$AE$3:$AE$1006,"&lt;="&amp;$C199))</f>
        <v/>
      </c>
      <c r="Q199" s="285" t="str">
        <f>IF($B199="","",SUMIFS(Dépenses!$AH$3:$AH$1006,Dépenses!$AE$3:$AE$1006,"&gt;="&amp;$B199,Dépenses!$AE$3:$AE$1006,"&lt;="&amp;$C199))</f>
        <v/>
      </c>
      <c r="R199" s="284"/>
      <c r="S199" s="284"/>
      <c r="T199" s="284"/>
      <c r="U199" s="284"/>
      <c r="V199" s="126"/>
      <c r="W199" s="126"/>
      <c r="X199" s="126"/>
      <c r="Y199" s="126"/>
      <c r="Z199" s="131"/>
    </row>
    <row r="200" spans="1:26" ht="18.75" customHeight="1" x14ac:dyDescent="0.25">
      <c r="A200" s="283"/>
      <c r="B200" s="284"/>
      <c r="C200" s="284"/>
      <c r="D200" s="284"/>
      <c r="E200" s="284"/>
      <c r="F200" s="284"/>
      <c r="G200" s="284"/>
      <c r="H200" s="284"/>
      <c r="I200" s="284"/>
      <c r="J200" s="284"/>
      <c r="K200" s="284"/>
      <c r="L200" s="284"/>
      <c r="M200" s="284"/>
      <c r="N200" s="285" t="str">
        <f>IF($B200="","",SUMIFS(Revenus!$AH$5:$AH$1000,Revenus!$AD$5:$AD$1000,"&gt;="&amp;$B200,Revenus!$AD$5:$AD$1000,"&lt;="&amp;$C200))</f>
        <v/>
      </c>
      <c r="O200" s="285" t="str">
        <f>IF($B200="","",SUMIFS(Revenus!$AI$5:$AI$1000,Revenus!$AD$5:$AD$1000,"&gt;="&amp;$B200,Revenus!$AD$5:$AD$1000,"&lt;="&amp;$C200))</f>
        <v/>
      </c>
      <c r="P200" s="285" t="str">
        <f>IF($B200="","",SUMIFS(Dépenses!$AG$3:$AG$1006,Dépenses!$AE$3:$AE$1006,"&gt;="&amp;$B200,Dépenses!$AE$3:$AE$1006,"&lt;="&amp;$C200))</f>
        <v/>
      </c>
      <c r="Q200" s="285" t="str">
        <f>IF($B200="","",SUMIFS(Dépenses!$AH$3:$AH$1006,Dépenses!$AE$3:$AE$1006,"&gt;="&amp;$B200,Dépenses!$AE$3:$AE$1006,"&lt;="&amp;$C200))</f>
        <v/>
      </c>
      <c r="R200" s="284"/>
      <c r="S200" s="284"/>
      <c r="T200" s="284"/>
      <c r="U200" s="284"/>
      <c r="V200" s="128"/>
      <c r="W200" s="128"/>
      <c r="X200" s="128"/>
      <c r="Y200" s="128"/>
      <c r="Z200" s="132"/>
    </row>
  </sheetData>
  <sheetProtection sheet="1" objects="1" selectLockedCells="1" selectUnlockedCells="1"/>
  <mergeCells count="1">
    <mergeCell ref="A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Accueil</vt:lpstr>
      <vt:lpstr>Revenus</vt:lpstr>
      <vt:lpstr>Dépenses</vt:lpstr>
      <vt:lpstr>TPS TVQ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Meriem Barhoumi</dc:creator>
  <cp:lastModifiedBy>Acomptax Inc</cp:lastModifiedBy>
  <dcterms:created xsi:type="dcterms:W3CDTF">2016-06-21T18:29:46Z</dcterms:created>
  <dcterms:modified xsi:type="dcterms:W3CDTF">2026-05-18T01:10:24Z</dcterms:modified>
</cp:coreProperties>
</file>